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Market Data\Price Data\"/>
    </mc:Choice>
  </mc:AlternateContent>
  <xr:revisionPtr revIDLastSave="0" documentId="13_ncr:1_{62A6D41A-EB3B-42CF-9854-D07BE8DAB2A9}" xr6:coauthVersionLast="47" xr6:coauthVersionMax="47" xr10:uidLastSave="{00000000-0000-0000-0000-000000000000}"/>
  <bookViews>
    <workbookView xWindow="28680" yWindow="-120" windowWidth="29040" windowHeight="15720" activeTab="1" xr2:uid="{C1237797-2EF9-46AE-93B8-072031570437}"/>
  </bookViews>
  <sheets>
    <sheet name="SubSector Analysis" sheetId="3" r:id="rId1"/>
    <sheet name="Nifty 750 Analysis" sheetId="2" r:id="rId2"/>
    <sheet name="Price_Filter_30_08_2024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2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O102" i="3"/>
  <c r="O103" i="3"/>
  <c r="O104" i="3"/>
  <c r="O105" i="3"/>
  <c r="O106" i="3"/>
  <c r="O107" i="3"/>
  <c r="O108" i="3"/>
  <c r="O109" i="3"/>
  <c r="O110" i="3"/>
  <c r="O111" i="3"/>
  <c r="O112" i="3"/>
  <c r="O113" i="3"/>
  <c r="O114" i="3"/>
  <c r="O115" i="3"/>
  <c r="O116" i="3"/>
  <c r="O117" i="3"/>
  <c r="O118" i="3"/>
  <c r="O119" i="3"/>
  <c r="O120" i="3"/>
  <c r="O121" i="3"/>
  <c r="O122" i="3"/>
  <c r="AH2" i="2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178" i="2"/>
  <c r="AH179" i="2"/>
  <c r="AH180" i="2"/>
  <c r="AH181" i="2"/>
  <c r="AH182" i="2"/>
  <c r="AH183" i="2"/>
  <c r="AH184" i="2"/>
  <c r="AH185" i="2"/>
  <c r="AH186" i="2"/>
  <c r="AH187" i="2"/>
  <c r="AH188" i="2"/>
  <c r="AH189" i="2"/>
  <c r="AH190" i="2"/>
  <c r="AH191" i="2"/>
  <c r="AH192" i="2"/>
  <c r="AH193" i="2"/>
  <c r="AH194" i="2"/>
  <c r="AH195" i="2"/>
  <c r="AH196" i="2"/>
  <c r="AH197" i="2"/>
  <c r="AH198" i="2"/>
  <c r="AH199" i="2"/>
  <c r="AH200" i="2"/>
  <c r="AH201" i="2"/>
  <c r="AH202" i="2"/>
  <c r="AH203" i="2"/>
  <c r="AH204" i="2"/>
  <c r="AH205" i="2"/>
  <c r="AH206" i="2"/>
  <c r="AH207" i="2"/>
  <c r="AH208" i="2"/>
  <c r="AH209" i="2"/>
  <c r="AH210" i="2"/>
  <c r="AH211" i="2"/>
  <c r="AH212" i="2"/>
  <c r="AH213" i="2"/>
  <c r="AH214" i="2"/>
  <c r="AH215" i="2"/>
  <c r="AH216" i="2"/>
  <c r="AH217" i="2"/>
  <c r="AH218" i="2"/>
  <c r="AH219" i="2"/>
  <c r="AH220" i="2"/>
  <c r="AH221" i="2"/>
  <c r="AH222" i="2"/>
  <c r="AH223" i="2"/>
  <c r="AH224" i="2"/>
  <c r="AH225" i="2"/>
  <c r="AH226" i="2"/>
  <c r="AH227" i="2"/>
  <c r="AH228" i="2"/>
  <c r="AH229" i="2"/>
  <c r="AH230" i="2"/>
  <c r="AH231" i="2"/>
  <c r="AH232" i="2"/>
  <c r="AH233" i="2"/>
  <c r="AH234" i="2"/>
  <c r="AH235" i="2"/>
  <c r="AH236" i="2"/>
  <c r="AH237" i="2"/>
  <c r="AH238" i="2"/>
  <c r="AH239" i="2"/>
  <c r="AH240" i="2"/>
  <c r="AH241" i="2"/>
  <c r="AH242" i="2"/>
  <c r="AH243" i="2"/>
  <c r="AH244" i="2"/>
  <c r="AH245" i="2"/>
  <c r="AH246" i="2"/>
  <c r="AH247" i="2"/>
  <c r="AH248" i="2"/>
  <c r="AH249" i="2"/>
  <c r="AH250" i="2"/>
  <c r="AH251" i="2"/>
  <c r="AH252" i="2"/>
  <c r="AH253" i="2"/>
  <c r="AH254" i="2"/>
  <c r="AH255" i="2"/>
  <c r="AH256" i="2"/>
  <c r="AH257" i="2"/>
  <c r="AH258" i="2"/>
  <c r="AH259" i="2"/>
  <c r="AH260" i="2"/>
  <c r="AH261" i="2"/>
  <c r="AH262" i="2"/>
  <c r="AH263" i="2"/>
  <c r="AH264" i="2"/>
  <c r="AH265" i="2"/>
  <c r="AH266" i="2"/>
  <c r="AH267" i="2"/>
  <c r="AH268" i="2"/>
  <c r="AH269" i="2"/>
  <c r="AH270" i="2"/>
  <c r="AH271" i="2"/>
  <c r="AH272" i="2"/>
  <c r="AH273" i="2"/>
  <c r="AH274" i="2"/>
  <c r="AH275" i="2"/>
  <c r="AH276" i="2"/>
  <c r="AH277" i="2"/>
  <c r="AH278" i="2"/>
  <c r="AH279" i="2"/>
  <c r="AH280" i="2"/>
  <c r="AH281" i="2"/>
  <c r="AH282" i="2"/>
  <c r="AH283" i="2"/>
  <c r="AH284" i="2"/>
  <c r="AH285" i="2"/>
  <c r="AH286" i="2"/>
  <c r="AH287" i="2"/>
  <c r="AH288" i="2"/>
  <c r="AH289" i="2"/>
  <c r="AH290" i="2"/>
  <c r="AH291" i="2"/>
  <c r="AH292" i="2"/>
  <c r="AH293" i="2"/>
  <c r="AH294" i="2"/>
  <c r="AH295" i="2"/>
  <c r="AH296" i="2"/>
  <c r="AH297" i="2"/>
  <c r="AH298" i="2"/>
  <c r="AH299" i="2"/>
  <c r="AH300" i="2"/>
  <c r="AH301" i="2"/>
  <c r="AH302" i="2"/>
  <c r="AH303" i="2"/>
  <c r="AH304" i="2"/>
  <c r="AH305" i="2"/>
  <c r="AH306" i="2"/>
  <c r="AH307" i="2"/>
  <c r="AH308" i="2"/>
  <c r="AH309" i="2"/>
  <c r="AH310" i="2"/>
  <c r="AH311" i="2"/>
  <c r="AH312" i="2"/>
  <c r="AH313" i="2"/>
  <c r="AH314" i="2"/>
  <c r="AH315" i="2"/>
  <c r="AH316" i="2"/>
  <c r="AH317" i="2"/>
  <c r="AH318" i="2"/>
  <c r="AH319" i="2"/>
  <c r="AH320" i="2"/>
  <c r="AH321" i="2"/>
  <c r="AH322" i="2"/>
  <c r="AH323" i="2"/>
  <c r="AH324" i="2"/>
  <c r="AH325" i="2"/>
  <c r="AH326" i="2"/>
  <c r="AH327" i="2"/>
  <c r="AH328" i="2"/>
  <c r="AH329" i="2"/>
  <c r="AH330" i="2"/>
  <c r="AH331" i="2"/>
  <c r="AH332" i="2"/>
  <c r="AH333" i="2"/>
  <c r="AH334" i="2"/>
  <c r="AH335" i="2"/>
  <c r="AH336" i="2"/>
  <c r="AH337" i="2"/>
  <c r="AH338" i="2"/>
  <c r="AH339" i="2"/>
  <c r="AH340" i="2"/>
  <c r="AH341" i="2"/>
  <c r="AH342" i="2"/>
  <c r="AH343" i="2"/>
  <c r="AH344" i="2"/>
  <c r="AH345" i="2"/>
  <c r="AH346" i="2"/>
  <c r="AH347" i="2"/>
  <c r="AH348" i="2"/>
  <c r="AH349" i="2"/>
  <c r="AH350" i="2"/>
  <c r="AH351" i="2"/>
  <c r="AH352" i="2"/>
  <c r="AH353" i="2"/>
  <c r="AH354" i="2"/>
  <c r="AH355" i="2"/>
  <c r="AH356" i="2"/>
  <c r="AH357" i="2"/>
  <c r="AH358" i="2"/>
  <c r="AH359" i="2"/>
  <c r="AH360" i="2"/>
  <c r="AH361" i="2"/>
  <c r="AH362" i="2"/>
  <c r="AH363" i="2"/>
  <c r="AH364" i="2"/>
  <c r="AH365" i="2"/>
  <c r="AH366" i="2"/>
  <c r="AH367" i="2"/>
  <c r="AH368" i="2"/>
  <c r="AH369" i="2"/>
  <c r="AH370" i="2"/>
  <c r="AH371" i="2"/>
  <c r="AH372" i="2"/>
  <c r="AH373" i="2"/>
  <c r="AH374" i="2"/>
  <c r="AH375" i="2"/>
  <c r="AH376" i="2"/>
  <c r="AH377" i="2"/>
  <c r="AH378" i="2"/>
  <c r="AH379" i="2"/>
  <c r="AH380" i="2"/>
  <c r="AH381" i="2"/>
  <c r="AH382" i="2"/>
  <c r="AH383" i="2"/>
  <c r="AH384" i="2"/>
  <c r="AH385" i="2"/>
  <c r="AH386" i="2"/>
  <c r="AH387" i="2"/>
  <c r="AH388" i="2"/>
  <c r="AH389" i="2"/>
  <c r="AH390" i="2"/>
  <c r="AH391" i="2"/>
  <c r="AH392" i="2"/>
  <c r="AH393" i="2"/>
  <c r="AH394" i="2"/>
  <c r="AH395" i="2"/>
  <c r="AH396" i="2"/>
  <c r="AH397" i="2"/>
  <c r="AH398" i="2"/>
  <c r="AH399" i="2"/>
  <c r="AH400" i="2"/>
  <c r="AH401" i="2"/>
  <c r="AH402" i="2"/>
  <c r="AH403" i="2"/>
  <c r="AH404" i="2"/>
  <c r="AH405" i="2"/>
  <c r="AH406" i="2"/>
  <c r="AH407" i="2"/>
  <c r="AH408" i="2"/>
  <c r="AH409" i="2"/>
  <c r="AH410" i="2"/>
  <c r="AH411" i="2"/>
  <c r="AH412" i="2"/>
  <c r="AH413" i="2"/>
  <c r="AH414" i="2"/>
  <c r="AH415" i="2"/>
  <c r="AH416" i="2"/>
  <c r="AH417" i="2"/>
  <c r="AH418" i="2"/>
  <c r="AH419" i="2"/>
  <c r="AH420" i="2"/>
  <c r="AH421" i="2"/>
  <c r="AH422" i="2"/>
  <c r="AH423" i="2"/>
  <c r="AH424" i="2"/>
  <c r="AH425" i="2"/>
  <c r="AH426" i="2"/>
  <c r="AH427" i="2"/>
  <c r="AH428" i="2"/>
  <c r="AH429" i="2"/>
  <c r="AH430" i="2"/>
  <c r="AH431" i="2"/>
  <c r="AH432" i="2"/>
  <c r="AH433" i="2"/>
  <c r="AH434" i="2"/>
  <c r="AH435" i="2"/>
  <c r="AH436" i="2"/>
  <c r="AH437" i="2"/>
  <c r="AH438" i="2"/>
  <c r="AH439" i="2"/>
  <c r="AH440" i="2"/>
  <c r="AH441" i="2"/>
  <c r="AH442" i="2"/>
  <c r="AH443" i="2"/>
  <c r="AH444" i="2"/>
  <c r="AH445" i="2"/>
  <c r="AH446" i="2"/>
  <c r="AH447" i="2"/>
  <c r="AH448" i="2"/>
  <c r="AH449" i="2"/>
  <c r="AH450" i="2"/>
  <c r="AH451" i="2"/>
  <c r="AH452" i="2"/>
  <c r="AH453" i="2"/>
  <c r="AH454" i="2"/>
  <c r="AH455" i="2"/>
  <c r="AH456" i="2"/>
  <c r="AH457" i="2"/>
  <c r="AH458" i="2"/>
  <c r="AH459" i="2"/>
  <c r="AH460" i="2"/>
  <c r="AH461" i="2"/>
  <c r="AH462" i="2"/>
  <c r="AH463" i="2"/>
  <c r="AH464" i="2"/>
  <c r="AH465" i="2"/>
  <c r="AH466" i="2"/>
  <c r="AH467" i="2"/>
  <c r="AH468" i="2"/>
  <c r="AH469" i="2"/>
  <c r="AH470" i="2"/>
  <c r="AH471" i="2"/>
  <c r="AH472" i="2"/>
  <c r="AH473" i="2"/>
  <c r="AH474" i="2"/>
  <c r="AH475" i="2"/>
  <c r="AH476" i="2"/>
  <c r="AH477" i="2"/>
  <c r="AH478" i="2"/>
  <c r="AH479" i="2"/>
  <c r="AH480" i="2"/>
  <c r="AH481" i="2"/>
  <c r="AH482" i="2"/>
  <c r="AH483" i="2"/>
  <c r="AH484" i="2"/>
  <c r="AH485" i="2"/>
  <c r="AH486" i="2"/>
  <c r="AH487" i="2"/>
  <c r="AH488" i="2"/>
  <c r="AH489" i="2"/>
  <c r="AH490" i="2"/>
  <c r="AH491" i="2"/>
  <c r="AH492" i="2"/>
  <c r="AH493" i="2"/>
  <c r="AH494" i="2"/>
  <c r="AH495" i="2"/>
  <c r="AH496" i="2"/>
  <c r="AH497" i="2"/>
  <c r="AH498" i="2"/>
  <c r="AH499" i="2"/>
  <c r="AH500" i="2"/>
  <c r="AH501" i="2"/>
  <c r="AH502" i="2"/>
  <c r="AH503" i="2"/>
  <c r="AH504" i="2"/>
  <c r="AH505" i="2"/>
  <c r="AH506" i="2"/>
  <c r="AH507" i="2"/>
  <c r="AH508" i="2"/>
  <c r="AH509" i="2"/>
  <c r="AH510" i="2"/>
  <c r="AH511" i="2"/>
  <c r="AH512" i="2"/>
  <c r="AH513" i="2"/>
  <c r="AH514" i="2"/>
  <c r="AH515" i="2"/>
  <c r="AH516" i="2"/>
  <c r="AH517" i="2"/>
  <c r="AH518" i="2"/>
  <c r="AH519" i="2"/>
  <c r="AH520" i="2"/>
  <c r="AH521" i="2"/>
  <c r="AH522" i="2"/>
  <c r="AH523" i="2"/>
  <c r="AH524" i="2"/>
  <c r="AH525" i="2"/>
  <c r="AH526" i="2"/>
  <c r="AH527" i="2"/>
  <c r="AH528" i="2"/>
  <c r="AH529" i="2"/>
  <c r="AH530" i="2"/>
  <c r="AH531" i="2"/>
  <c r="AH532" i="2"/>
  <c r="AH533" i="2"/>
  <c r="AH534" i="2"/>
  <c r="AH535" i="2"/>
  <c r="AH536" i="2"/>
  <c r="AH537" i="2"/>
  <c r="AH538" i="2"/>
  <c r="AH539" i="2"/>
  <c r="AH540" i="2"/>
  <c r="AH541" i="2"/>
  <c r="AH542" i="2"/>
  <c r="AH543" i="2"/>
  <c r="AH544" i="2"/>
  <c r="AH545" i="2"/>
  <c r="AH546" i="2"/>
  <c r="AH547" i="2"/>
  <c r="AH548" i="2"/>
  <c r="AH549" i="2"/>
  <c r="AH550" i="2"/>
  <c r="AH551" i="2"/>
  <c r="AH552" i="2"/>
  <c r="AH553" i="2"/>
  <c r="AH554" i="2"/>
  <c r="AH555" i="2"/>
  <c r="AH556" i="2"/>
  <c r="AH557" i="2"/>
  <c r="AH558" i="2"/>
  <c r="AH559" i="2"/>
  <c r="AH560" i="2"/>
  <c r="AH561" i="2"/>
  <c r="AH562" i="2"/>
  <c r="AH563" i="2"/>
  <c r="AH564" i="2"/>
  <c r="AH565" i="2"/>
  <c r="AH566" i="2"/>
  <c r="AH567" i="2"/>
  <c r="AH568" i="2"/>
  <c r="AH569" i="2"/>
  <c r="AH570" i="2"/>
  <c r="AH571" i="2"/>
  <c r="AH572" i="2"/>
  <c r="AH573" i="2"/>
  <c r="AH574" i="2"/>
  <c r="AH575" i="2"/>
  <c r="AH576" i="2"/>
  <c r="AH577" i="2"/>
  <c r="AH578" i="2"/>
  <c r="AH579" i="2"/>
  <c r="AH580" i="2"/>
  <c r="AH581" i="2"/>
  <c r="AH582" i="2"/>
  <c r="AH583" i="2"/>
  <c r="AH584" i="2"/>
  <c r="AH585" i="2"/>
  <c r="AH586" i="2"/>
  <c r="AH587" i="2"/>
  <c r="AH588" i="2"/>
  <c r="AH589" i="2"/>
  <c r="AH590" i="2"/>
  <c r="AH591" i="2"/>
  <c r="AH592" i="2"/>
  <c r="AH593" i="2"/>
  <c r="AH594" i="2"/>
  <c r="AH595" i="2"/>
  <c r="AH596" i="2"/>
  <c r="AH597" i="2"/>
  <c r="AH598" i="2"/>
  <c r="AH599" i="2"/>
  <c r="AH600" i="2"/>
  <c r="AH601" i="2"/>
  <c r="AH602" i="2"/>
  <c r="AH603" i="2"/>
  <c r="AH604" i="2"/>
  <c r="AH605" i="2"/>
  <c r="AH606" i="2"/>
  <c r="AH607" i="2"/>
  <c r="AH608" i="2"/>
  <c r="AH609" i="2"/>
  <c r="AH610" i="2"/>
  <c r="AH611" i="2"/>
  <c r="AH612" i="2"/>
  <c r="AH613" i="2"/>
  <c r="AH614" i="2"/>
  <c r="AH615" i="2"/>
  <c r="AH616" i="2"/>
  <c r="AH617" i="2"/>
  <c r="AH618" i="2"/>
  <c r="AH619" i="2"/>
  <c r="AH620" i="2"/>
  <c r="AH621" i="2"/>
  <c r="AH622" i="2"/>
  <c r="AH623" i="2"/>
  <c r="AH624" i="2"/>
  <c r="AH625" i="2"/>
  <c r="AH626" i="2"/>
  <c r="AH627" i="2"/>
  <c r="AH628" i="2"/>
  <c r="AH629" i="2"/>
  <c r="AH630" i="2"/>
  <c r="AH631" i="2"/>
  <c r="AH632" i="2"/>
  <c r="AH633" i="2"/>
  <c r="AH634" i="2"/>
  <c r="AH635" i="2"/>
  <c r="AH636" i="2"/>
  <c r="AH637" i="2"/>
  <c r="AH638" i="2"/>
  <c r="AH639" i="2"/>
  <c r="AH640" i="2"/>
  <c r="AH641" i="2"/>
  <c r="AH642" i="2"/>
  <c r="AH643" i="2"/>
  <c r="AH644" i="2"/>
  <c r="AH645" i="2"/>
  <c r="AH646" i="2"/>
  <c r="AH647" i="2"/>
  <c r="AH648" i="2"/>
  <c r="AH649" i="2"/>
  <c r="AH650" i="2"/>
  <c r="AH651" i="2"/>
  <c r="AH652" i="2"/>
  <c r="AH653" i="2"/>
  <c r="AH654" i="2"/>
  <c r="AH655" i="2"/>
  <c r="AH656" i="2"/>
  <c r="AH657" i="2"/>
  <c r="AH658" i="2"/>
  <c r="AH659" i="2"/>
  <c r="AH660" i="2"/>
  <c r="AH661" i="2"/>
  <c r="AH662" i="2"/>
  <c r="AH663" i="2"/>
  <c r="AH664" i="2"/>
  <c r="AH665" i="2"/>
  <c r="AH666" i="2"/>
  <c r="AH667" i="2"/>
  <c r="AH668" i="2"/>
  <c r="AH669" i="2"/>
  <c r="AH670" i="2"/>
  <c r="AH671" i="2"/>
  <c r="AH672" i="2"/>
  <c r="AH673" i="2"/>
  <c r="AH674" i="2"/>
  <c r="AH675" i="2"/>
  <c r="AH676" i="2"/>
  <c r="AH677" i="2"/>
  <c r="AH678" i="2"/>
  <c r="AH679" i="2"/>
  <c r="AH680" i="2"/>
  <c r="AH681" i="2"/>
  <c r="AH682" i="2"/>
  <c r="AH683" i="2"/>
  <c r="AH684" i="2"/>
  <c r="AH685" i="2"/>
  <c r="AH686" i="2"/>
  <c r="AH687" i="2"/>
  <c r="AH688" i="2"/>
  <c r="AH689" i="2"/>
  <c r="AH690" i="2"/>
  <c r="AH691" i="2"/>
  <c r="AH692" i="2"/>
  <c r="AH693" i="2"/>
  <c r="AH694" i="2"/>
  <c r="AH695" i="2"/>
  <c r="AH696" i="2"/>
  <c r="AH697" i="2"/>
  <c r="AH698" i="2"/>
  <c r="AH699" i="2"/>
  <c r="AH700" i="2"/>
  <c r="AH701" i="2"/>
  <c r="AH702" i="2"/>
  <c r="AH703" i="2"/>
  <c r="AH704" i="2"/>
  <c r="AH705" i="2"/>
  <c r="AH706" i="2"/>
  <c r="AH707" i="2"/>
  <c r="AH708" i="2"/>
  <c r="AH709" i="2"/>
  <c r="AH710" i="2"/>
  <c r="AH711" i="2"/>
  <c r="AH712" i="2"/>
  <c r="AH713" i="2"/>
  <c r="AH714" i="2"/>
  <c r="AH715" i="2"/>
  <c r="AH716" i="2"/>
  <c r="AH717" i="2"/>
  <c r="AH718" i="2"/>
  <c r="AH719" i="2"/>
  <c r="AH720" i="2"/>
  <c r="AH721" i="2"/>
  <c r="AH722" i="2"/>
  <c r="AH723" i="2"/>
  <c r="AH724" i="2"/>
  <c r="AH725" i="2"/>
  <c r="AH726" i="2"/>
  <c r="AH727" i="2"/>
  <c r="AH728" i="2"/>
  <c r="AH729" i="2"/>
  <c r="AH730" i="2"/>
  <c r="AH731" i="2"/>
  <c r="AH732" i="2"/>
  <c r="AH733" i="2"/>
  <c r="AH734" i="2"/>
  <c r="AH735" i="2"/>
  <c r="AH736" i="2"/>
  <c r="AH737" i="2"/>
  <c r="AH738" i="2"/>
  <c r="B40" i="3" l="1"/>
  <c r="B2" i="3"/>
  <c r="B51" i="3"/>
  <c r="B20" i="3"/>
  <c r="B29" i="3"/>
  <c r="I29" i="3" s="1"/>
  <c r="B84" i="3"/>
  <c r="I84" i="3" s="1"/>
  <c r="B21" i="3"/>
  <c r="I21" i="3" s="1"/>
  <c r="B26" i="3"/>
  <c r="B82" i="3"/>
  <c r="I82" i="3" s="1"/>
  <c r="B88" i="3"/>
  <c r="B38" i="3"/>
  <c r="I38" i="3" s="1"/>
  <c r="B14" i="3"/>
  <c r="I14" i="3" s="1"/>
  <c r="B76" i="3"/>
  <c r="B24" i="3"/>
  <c r="B94" i="3"/>
  <c r="B33" i="3"/>
  <c r="B62" i="3"/>
  <c r="B36" i="3"/>
  <c r="B52" i="3"/>
  <c r="B96" i="3"/>
  <c r="B10" i="3"/>
  <c r="B27" i="3"/>
  <c r="B31" i="3"/>
  <c r="B79" i="3"/>
  <c r="I79" i="3" s="1"/>
  <c r="B28" i="3"/>
  <c r="I28" i="3" s="1"/>
  <c r="B46" i="3"/>
  <c r="B41" i="3"/>
  <c r="B30" i="3"/>
  <c r="B77" i="3"/>
  <c r="B81" i="3"/>
  <c r="B97" i="3"/>
  <c r="B70" i="3"/>
  <c r="I70" i="3" s="1"/>
  <c r="B18" i="3"/>
  <c r="I18" i="3" s="1"/>
  <c r="B5" i="3"/>
  <c r="B43" i="3"/>
  <c r="I43" i="3" s="1"/>
  <c r="B67" i="3"/>
  <c r="B58" i="3"/>
  <c r="B71" i="3"/>
  <c r="B42" i="3"/>
  <c r="B102" i="3"/>
  <c r="B44" i="3"/>
  <c r="I44" i="3" s="1"/>
  <c r="B89" i="3"/>
  <c r="B13" i="3"/>
  <c r="B11" i="3"/>
  <c r="B92" i="3"/>
  <c r="I92" i="3" s="1"/>
  <c r="B99" i="3"/>
  <c r="B55" i="3"/>
  <c r="I55" i="3" s="1"/>
  <c r="B50" i="3"/>
  <c r="I50" i="3" s="1"/>
  <c r="B3" i="3"/>
  <c r="B34" i="3"/>
  <c r="B48" i="3"/>
  <c r="B80" i="3"/>
  <c r="B57" i="3"/>
  <c r="B23" i="3"/>
  <c r="I23" i="3" s="1"/>
  <c r="B35" i="3"/>
  <c r="B101" i="3"/>
  <c r="B66" i="3"/>
  <c r="I66" i="3" s="1"/>
  <c r="B91" i="3"/>
  <c r="I91" i="3" s="1"/>
  <c r="B104" i="3"/>
  <c r="B15" i="3"/>
  <c r="B49" i="3"/>
  <c r="I49" i="3" s="1"/>
  <c r="B85" i="3"/>
  <c r="I85" i="3" s="1"/>
  <c r="B75" i="3"/>
  <c r="B100" i="3"/>
  <c r="B65" i="3"/>
  <c r="B53" i="3"/>
  <c r="B54" i="3"/>
  <c r="I54" i="3" s="1"/>
  <c r="B16" i="3"/>
  <c r="I16" i="3" s="1"/>
  <c r="B105" i="3"/>
  <c r="B63" i="3"/>
  <c r="I63" i="3" s="1"/>
  <c r="B90" i="3"/>
  <c r="B7" i="3"/>
  <c r="I7" i="3" s="1"/>
  <c r="B56" i="3"/>
  <c r="B95" i="3"/>
  <c r="B8" i="3"/>
  <c r="B9" i="3"/>
  <c r="B107" i="3"/>
  <c r="I107" i="3" s="1"/>
  <c r="B108" i="3"/>
  <c r="I108" i="3" s="1"/>
  <c r="B37" i="3"/>
  <c r="I37" i="3" s="1"/>
  <c r="B32" i="3"/>
  <c r="I32" i="3" s="1"/>
  <c r="B17" i="3"/>
  <c r="B78" i="3"/>
  <c r="B117" i="3"/>
  <c r="I117" i="3" s="1"/>
  <c r="B86" i="3"/>
  <c r="I86" i="3" s="1"/>
  <c r="B106" i="3"/>
  <c r="I106" i="3" s="1"/>
  <c r="B12" i="3"/>
  <c r="B25" i="3"/>
  <c r="B72" i="3"/>
  <c r="B39" i="3"/>
  <c r="B87" i="3"/>
  <c r="B116" i="3"/>
  <c r="B61" i="3"/>
  <c r="B6" i="3"/>
  <c r="I6" i="3" s="1"/>
  <c r="B103" i="3"/>
  <c r="B45" i="3"/>
  <c r="B22" i="3"/>
  <c r="I22" i="3" s="1"/>
  <c r="B98" i="3"/>
  <c r="I98" i="3" s="1"/>
  <c r="B19" i="3"/>
  <c r="B64" i="3"/>
  <c r="B74" i="3"/>
  <c r="B68" i="3"/>
  <c r="I68" i="3" s="1"/>
  <c r="B69" i="3"/>
  <c r="I69" i="3" s="1"/>
  <c r="B47" i="3"/>
  <c r="I47" i="3" s="1"/>
  <c r="B113" i="3"/>
  <c r="B83" i="3"/>
  <c r="B59" i="3"/>
  <c r="B4" i="3"/>
  <c r="I4" i="3" s="1"/>
  <c r="B115" i="3"/>
  <c r="I115" i="3" s="1"/>
  <c r="B120" i="3"/>
  <c r="I120" i="3" s="1"/>
  <c r="B60" i="3"/>
  <c r="B93" i="3"/>
  <c r="B121" i="3"/>
  <c r="B110" i="3"/>
  <c r="B122" i="3"/>
  <c r="B114" i="3"/>
  <c r="B118" i="3"/>
  <c r="B111" i="3"/>
  <c r="B112" i="3"/>
  <c r="B109" i="3"/>
  <c r="I109" i="3" s="1"/>
  <c r="B73" i="3"/>
  <c r="I73" i="3" s="1"/>
  <c r="B119" i="3"/>
  <c r="AQ559" i="2"/>
  <c r="AQ537" i="2"/>
  <c r="AQ630" i="2"/>
  <c r="AQ100" i="2"/>
  <c r="AQ402" i="2"/>
  <c r="AQ501" i="2"/>
  <c r="AQ370" i="2"/>
  <c r="AQ489" i="2"/>
  <c r="AQ608" i="2"/>
  <c r="AQ338" i="2"/>
  <c r="AQ362" i="2"/>
  <c r="AQ439" i="2"/>
  <c r="AQ655" i="2"/>
  <c r="AQ239" i="2"/>
  <c r="AQ169" i="2"/>
  <c r="AQ172" i="2"/>
  <c r="AQ125" i="2"/>
  <c r="AQ454" i="2"/>
  <c r="AQ531" i="2"/>
  <c r="AQ671" i="2"/>
  <c r="AQ550" i="2"/>
  <c r="AQ73" i="2"/>
  <c r="AQ403" i="2"/>
  <c r="AQ131" i="2"/>
  <c r="AQ455" i="2"/>
  <c r="AQ298" i="2"/>
  <c r="AQ557" i="2"/>
  <c r="AQ202" i="2"/>
  <c r="AQ31" i="2"/>
  <c r="AQ68" i="2"/>
  <c r="AQ660" i="2"/>
  <c r="AQ386" i="2"/>
  <c r="AQ612" i="2"/>
  <c r="AQ592" i="2"/>
  <c r="AQ5" i="2"/>
  <c r="AQ259" i="2"/>
  <c r="AQ170" i="2"/>
  <c r="AQ96" i="2"/>
  <c r="AQ658" i="2"/>
  <c r="AQ88" i="2"/>
  <c r="AQ516" i="2"/>
  <c r="AQ128" i="2"/>
  <c r="AQ44" i="2"/>
  <c r="AQ232" i="2"/>
  <c r="AQ534" i="2"/>
  <c r="AQ354" i="2"/>
  <c r="AQ219" i="2"/>
  <c r="AQ599" i="2"/>
  <c r="AQ392" i="2"/>
  <c r="AQ105" i="2"/>
  <c r="AQ52" i="2"/>
  <c r="AQ551" i="2"/>
  <c r="AQ166" i="2"/>
  <c r="AQ326" i="2"/>
  <c r="AQ82" i="2"/>
  <c r="AQ50" i="2"/>
  <c r="AQ422" i="2"/>
  <c r="AQ541" i="2"/>
  <c r="AQ303" i="2"/>
  <c r="AQ548" i="2"/>
  <c r="AQ308" i="2"/>
  <c r="AQ147" i="2"/>
  <c r="AQ423" i="2"/>
  <c r="AQ507" i="2"/>
  <c r="AQ450" i="2"/>
  <c r="AQ200" i="2"/>
  <c r="AQ304" i="2"/>
  <c r="AQ385" i="2"/>
  <c r="AQ149" i="2"/>
  <c r="AQ95" i="2"/>
  <c r="AQ413" i="2"/>
  <c r="AQ405" i="2"/>
  <c r="AQ311" i="2"/>
  <c r="AQ122" i="2"/>
  <c r="AQ301" i="2"/>
  <c r="AQ249" i="2"/>
  <c r="AQ2" i="2"/>
  <c r="AQ645" i="2"/>
  <c r="AQ181" i="2"/>
  <c r="AQ92" i="2"/>
  <c r="AQ9" i="2"/>
  <c r="AQ387" i="2"/>
  <c r="AQ506" i="2"/>
  <c r="AQ184" i="2"/>
  <c r="AQ490" i="2"/>
  <c r="AQ314" i="2"/>
  <c r="AQ588" i="2"/>
  <c r="AQ228" i="2"/>
  <c r="AQ318" i="2"/>
  <c r="AQ350" i="2"/>
  <c r="AQ629" i="2"/>
  <c r="AQ241" i="2"/>
  <c r="AQ409" i="2"/>
  <c r="AQ69" i="2"/>
  <c r="AQ360" i="2"/>
  <c r="AQ299" i="2"/>
  <c r="AQ10" i="2"/>
  <c r="AQ62" i="2"/>
  <c r="AQ335" i="2"/>
  <c r="AQ190" i="2"/>
  <c r="AQ97" i="2"/>
  <c r="AQ130" i="2"/>
  <c r="AQ294" i="2"/>
  <c r="AQ260" i="2"/>
  <c r="AQ256" i="2"/>
  <c r="AQ433" i="2"/>
  <c r="AQ134" i="2"/>
  <c r="AQ451" i="2"/>
  <c r="AQ295" i="2"/>
  <c r="AQ216" i="2"/>
  <c r="AQ349" i="2"/>
  <c r="AQ39" i="2"/>
  <c r="AQ408" i="2"/>
  <c r="AQ107" i="2"/>
  <c r="AQ243" i="2"/>
  <c r="AQ226" i="2"/>
  <c r="AQ652" i="2"/>
  <c r="AQ137" i="2"/>
  <c r="AQ687" i="2"/>
  <c r="AQ168" i="2"/>
  <c r="AQ539" i="2"/>
  <c r="AQ12" i="2"/>
  <c r="AQ312" i="2"/>
  <c r="AQ279" i="2"/>
  <c r="AQ47" i="2"/>
  <c r="AQ327" i="2"/>
  <c r="AQ36" i="2"/>
  <c r="AQ160" i="2"/>
  <c r="AQ161" i="2"/>
  <c r="AQ334" i="2"/>
  <c r="AQ265" i="2"/>
  <c r="AQ617" i="2"/>
  <c r="AQ208" i="2"/>
  <c r="AQ452" i="2"/>
  <c r="AQ476" i="2"/>
  <c r="AQ238" i="2"/>
  <c r="AQ340" i="2"/>
  <c r="AQ263" i="2"/>
  <c r="AQ296" i="2"/>
  <c r="AQ34" i="2"/>
  <c r="AQ713" i="2"/>
  <c r="AQ323" i="2"/>
  <c r="AQ465" i="2"/>
  <c r="AQ290" i="2"/>
  <c r="AQ711" i="2"/>
  <c r="AQ359" i="2"/>
  <c r="AQ64" i="2"/>
  <c r="AQ63" i="2"/>
  <c r="AQ493" i="2"/>
  <c r="AQ20" i="2"/>
  <c r="AQ222" i="2"/>
  <c r="AQ94" i="2"/>
  <c r="AQ497" i="2"/>
  <c r="AQ302" i="2"/>
  <c r="AQ371" i="2"/>
  <c r="AQ267" i="2"/>
  <c r="AQ141" i="2"/>
  <c r="AQ411" i="2"/>
  <c r="AQ145" i="2"/>
  <c r="AQ32" i="2"/>
  <c r="AQ502" i="2"/>
  <c r="AQ523" i="2"/>
  <c r="AQ376" i="2"/>
  <c r="AQ566" i="2"/>
  <c r="AQ547" i="2"/>
  <c r="AQ485" i="2"/>
  <c r="AQ579" i="2"/>
  <c r="AQ261" i="2"/>
  <c r="AQ650" i="2"/>
  <c r="AQ471" i="2"/>
  <c r="AQ646" i="2"/>
  <c r="AQ341" i="2"/>
  <c r="AQ510" i="2"/>
  <c r="AQ159" i="2"/>
  <c r="AQ245" i="2"/>
  <c r="AQ684" i="2"/>
  <c r="AQ4" i="2"/>
  <c r="AQ133" i="2"/>
  <c r="AQ203" i="2"/>
  <c r="AQ24" i="2"/>
  <c r="AQ560" i="2"/>
  <c r="AQ234" i="2"/>
  <c r="AQ253" i="2"/>
  <c r="AQ38" i="2"/>
  <c r="AQ53" i="2"/>
  <c r="AQ593" i="2"/>
  <c r="AQ669" i="2"/>
  <c r="AQ214" i="2"/>
  <c r="AQ564" i="2"/>
  <c r="AQ431" i="2"/>
  <c r="AQ282" i="2"/>
  <c r="AQ33" i="2"/>
  <c r="AQ689" i="2"/>
  <c r="AQ604" i="2"/>
  <c r="AQ367" i="2"/>
  <c r="AQ207" i="2"/>
  <c r="AQ456" i="2"/>
  <c r="AQ429" i="2"/>
  <c r="AQ418" i="2"/>
  <c r="AQ611" i="2"/>
  <c r="AQ615" i="2"/>
  <c r="AQ98" i="2"/>
  <c r="AQ584" i="2"/>
  <c r="AQ273" i="2"/>
  <c r="AQ78" i="2"/>
  <c r="AQ410" i="2"/>
  <c r="AQ220" i="2"/>
  <c r="AQ575" i="2"/>
  <c r="AQ374" i="2"/>
  <c r="AQ527" i="2"/>
  <c r="AQ132" i="2"/>
  <c r="AQ76" i="2"/>
  <c r="AQ395" i="2"/>
  <c r="AQ248" i="2"/>
  <c r="AQ494" i="2"/>
  <c r="AQ108" i="2"/>
  <c r="AQ87" i="2"/>
  <c r="AQ511" i="2"/>
  <c r="AQ397" i="2"/>
  <c r="AQ277" i="2"/>
  <c r="AQ204" i="2"/>
  <c r="AQ59" i="2"/>
  <c r="AQ607" i="2"/>
  <c r="AQ357" i="2"/>
  <c r="AQ246" i="2"/>
  <c r="AQ638" i="2"/>
  <c r="AQ565" i="2"/>
  <c r="AQ605" i="2"/>
  <c r="AQ309" i="2"/>
  <c r="AQ56" i="2"/>
  <c r="AQ74" i="2"/>
  <c r="AQ466" i="2"/>
  <c r="AQ721" i="2"/>
  <c r="AQ544" i="2"/>
  <c r="AQ483" i="2"/>
  <c r="AQ233" i="2"/>
  <c r="AQ274" i="2"/>
  <c r="AQ597" i="2"/>
  <c r="AQ339" i="2"/>
  <c r="AQ163" i="2"/>
  <c r="AQ8" i="2"/>
  <c r="AQ345" i="2"/>
  <c r="AQ27" i="2"/>
  <c r="AQ470" i="2"/>
  <c r="AQ707" i="2"/>
  <c r="AQ554" i="2"/>
  <c r="AQ144" i="2"/>
  <c r="AQ720" i="2"/>
  <c r="AQ598" i="2"/>
  <c r="AQ661" i="2"/>
  <c r="AQ257" i="2"/>
  <c r="AQ179" i="2"/>
  <c r="AQ546" i="2"/>
  <c r="AQ520" i="2"/>
  <c r="AQ342" i="2"/>
  <c r="AQ79" i="2"/>
  <c r="AQ93" i="2"/>
  <c r="AQ289" i="2"/>
  <c r="AQ474" i="2"/>
  <c r="AQ247" i="2"/>
  <c r="AQ300" i="2"/>
  <c r="AQ26" i="2"/>
  <c r="AQ473" i="2"/>
  <c r="AQ536" i="2"/>
  <c r="AQ438" i="2"/>
  <c r="AQ361" i="2"/>
  <c r="AQ368" i="2"/>
  <c r="AQ71" i="2"/>
  <c r="AQ316" i="2"/>
  <c r="AQ143" i="2"/>
  <c r="AQ568" i="2"/>
  <c r="AQ469" i="2"/>
  <c r="AQ112" i="2"/>
  <c r="AQ218" i="2"/>
  <c r="AQ60" i="2"/>
  <c r="AQ594" i="2"/>
  <c r="AQ235" i="2"/>
  <c r="AQ80" i="2"/>
  <c r="AQ85" i="2"/>
  <c r="AQ460" i="2"/>
  <c r="AQ532" i="2"/>
  <c r="AQ40" i="2"/>
  <c r="AQ434" i="2"/>
  <c r="AQ291" i="2"/>
  <c r="AQ72" i="2"/>
  <c r="AQ135" i="2"/>
  <c r="AQ600" i="2"/>
  <c r="AQ276" i="2"/>
  <c r="AQ285" i="2"/>
  <c r="AQ706" i="2"/>
  <c r="AQ254" i="2"/>
  <c r="AQ347" i="2"/>
  <c r="AQ51" i="2"/>
  <c r="AQ643" i="2"/>
  <c r="AQ400" i="2"/>
  <c r="AQ171" i="2"/>
  <c r="AQ464" i="2"/>
  <c r="AQ266" i="2"/>
  <c r="AQ558" i="2"/>
  <c r="AQ242" i="2"/>
  <c r="AQ188" i="2"/>
  <c r="AQ77" i="2"/>
  <c r="AQ649" i="2"/>
  <c r="AQ391" i="2"/>
  <c r="AQ116" i="2"/>
  <c r="AQ356" i="2"/>
  <c r="AQ329" i="2"/>
  <c r="AQ491" i="2"/>
  <c r="AQ174" i="2"/>
  <c r="AQ287" i="2"/>
  <c r="AQ602" i="2"/>
  <c r="AQ81" i="2"/>
  <c r="AQ648" i="2"/>
  <c r="AQ75" i="2"/>
  <c r="AQ315" i="2"/>
  <c r="AQ183" i="2"/>
  <c r="AQ572" i="2"/>
  <c r="AQ154" i="2"/>
  <c r="AQ271" i="2"/>
  <c r="AQ252" i="2"/>
  <c r="AQ343" i="2"/>
  <c r="AQ528" i="2"/>
  <c r="AQ11" i="2"/>
  <c r="AQ192" i="2"/>
  <c r="AQ19" i="2"/>
  <c r="AQ21" i="2"/>
  <c r="AQ109" i="2"/>
  <c r="AQ262" i="2"/>
  <c r="AQ513" i="2"/>
  <c r="AQ224" i="2"/>
  <c r="AQ389" i="2"/>
  <c r="AQ708" i="2"/>
  <c r="AQ280" i="2"/>
  <c r="AQ574" i="2"/>
  <c r="AQ404" i="2"/>
  <c r="AQ217" i="2"/>
  <c r="AQ663" i="2"/>
  <c r="AQ46" i="2"/>
  <c r="AQ656" i="2"/>
  <c r="AQ65" i="2"/>
  <c r="AQ7" i="2"/>
  <c r="AQ324" i="2"/>
  <c r="AQ538" i="2"/>
  <c r="AQ437" i="2"/>
  <c r="AQ632" i="2"/>
  <c r="AQ709" i="2"/>
  <c r="AQ37" i="2"/>
  <c r="AQ124" i="2"/>
  <c r="AQ89" i="2"/>
  <c r="AQ390" i="2"/>
  <c r="AQ332" i="2"/>
  <c r="AQ189" i="2"/>
  <c r="AQ529" i="2"/>
  <c r="AQ35" i="2"/>
  <c r="AQ639" i="2"/>
  <c r="AQ496" i="2"/>
  <c r="AQ136" i="2"/>
  <c r="AQ398" i="2"/>
  <c r="AQ542" i="2"/>
  <c r="AQ191" i="2"/>
  <c r="AQ99" i="2"/>
  <c r="AQ117" i="2"/>
  <c r="AQ333" i="2"/>
  <c r="AQ230" i="2"/>
  <c r="AQ251" i="2"/>
  <c r="AQ626" i="2"/>
  <c r="AQ264" i="2"/>
  <c r="AQ440" i="2"/>
  <c r="AQ186" i="2"/>
  <c r="AQ475" i="2"/>
  <c r="AQ104" i="2"/>
  <c r="AQ292" i="2"/>
  <c r="AQ406" i="2"/>
  <c r="AQ426" i="2"/>
  <c r="AQ212" i="2"/>
  <c r="AQ197" i="2"/>
  <c r="AQ691" i="2"/>
  <c r="AQ631" i="2"/>
  <c r="AQ227" i="2"/>
  <c r="AQ17" i="2"/>
  <c r="AQ683" i="2"/>
  <c r="AQ173" i="2"/>
  <c r="AQ185" i="2"/>
  <c r="AQ561" i="2"/>
  <c r="AQ498" i="2"/>
  <c r="AQ642" i="2"/>
  <c r="AQ459" i="2"/>
  <c r="AQ355" i="2"/>
  <c r="AQ25" i="2"/>
  <c r="AQ373" i="2"/>
  <c r="AQ139" i="2"/>
  <c r="AQ305" i="2"/>
  <c r="AQ351" i="2"/>
  <c r="AQ55" i="2"/>
  <c r="AQ164" i="2"/>
  <c r="AQ313" i="2"/>
  <c r="AQ317" i="2"/>
  <c r="AQ86" i="2"/>
  <c r="AQ644" i="2"/>
  <c r="AQ3" i="2"/>
  <c r="AQ182" i="2"/>
  <c r="AQ472" i="2"/>
  <c r="AQ15" i="2"/>
  <c r="AQ167" i="2"/>
  <c r="AQ205" i="2"/>
  <c r="AQ530" i="2"/>
  <c r="AQ221" i="2"/>
  <c r="AQ140" i="2"/>
  <c r="AQ396" i="2"/>
  <c r="AQ415" i="2"/>
  <c r="AQ16" i="2"/>
  <c r="AQ45" i="2"/>
  <c r="AQ175" i="2"/>
  <c r="AQ503" i="2"/>
  <c r="AQ662" i="2"/>
  <c r="AQ533" i="2"/>
  <c r="AQ121" i="2"/>
  <c r="AQ722" i="2"/>
  <c r="AQ196" i="2"/>
  <c r="AQ595" i="2"/>
  <c r="AQ178" i="2"/>
  <c r="AQ270" i="2"/>
  <c r="AQ293" i="2"/>
  <c r="AQ57" i="2"/>
  <c r="AQ556" i="2"/>
  <c r="AQ110" i="2"/>
  <c r="AQ505" i="2"/>
  <c r="AQ54" i="2"/>
  <c r="AQ432" i="2"/>
  <c r="AQ18" i="2"/>
  <c r="AQ6" i="2"/>
  <c r="AQ653" i="2"/>
  <c r="AQ369" i="2"/>
  <c r="AQ585" i="2"/>
  <c r="AQ448" i="2"/>
  <c r="AQ441" i="2"/>
  <c r="AQ193" i="2"/>
  <c r="AQ215" i="2"/>
  <c r="AQ328" i="2"/>
  <c r="AQ424" i="2"/>
  <c r="AQ244" i="2"/>
  <c r="AQ250" i="2"/>
  <c r="AQ478" i="2"/>
  <c r="AQ84" i="2"/>
  <c r="AQ698" i="2"/>
  <c r="AQ70" i="2"/>
  <c r="AQ726" i="2"/>
  <c r="AQ522" i="2"/>
  <c r="AQ504" i="2"/>
  <c r="AQ237" i="2"/>
  <c r="AQ676" i="2"/>
  <c r="AQ365" i="2"/>
  <c r="AQ288" i="2"/>
  <c r="AQ209" i="2"/>
  <c r="AQ477" i="2"/>
  <c r="AQ129" i="2"/>
  <c r="AQ500" i="2"/>
  <c r="AQ199" i="2"/>
  <c r="AQ126" i="2"/>
  <c r="AQ177" i="2"/>
  <c r="AQ322" i="2"/>
  <c r="AQ509" i="2"/>
  <c r="AQ724" i="2"/>
  <c r="AQ428" i="2"/>
  <c r="AQ67" i="2"/>
  <c r="AQ425" i="2"/>
  <c r="AQ90" i="2"/>
  <c r="AQ442" i="2"/>
  <c r="AQ297" i="2"/>
  <c r="AQ29" i="2"/>
  <c r="AQ142" i="2"/>
  <c r="AQ430" i="2"/>
  <c r="AQ487" i="2"/>
  <c r="AQ120" i="2"/>
  <c r="AQ583" i="2"/>
  <c r="AQ427" i="2"/>
  <c r="AQ58" i="2"/>
  <c r="AQ524" i="2"/>
  <c r="AQ703" i="2"/>
  <c r="AQ518" i="2"/>
  <c r="AQ446" i="2"/>
  <c r="AQ525" i="2"/>
  <c r="AQ732" i="2"/>
  <c r="AQ679" i="2"/>
  <c r="AQ690" i="2"/>
  <c r="AQ358" i="2"/>
  <c r="AQ113" i="2"/>
  <c r="AQ127" i="2"/>
  <c r="AQ686" i="2"/>
  <c r="AQ480" i="2"/>
  <c r="AQ325" i="2"/>
  <c r="AQ194" i="2"/>
  <c r="AQ444" i="2"/>
  <c r="AQ715" i="2"/>
  <c r="AQ13" i="2"/>
  <c r="AQ515" i="2"/>
  <c r="AQ43" i="2"/>
  <c r="AQ467" i="2"/>
  <c r="AQ419" i="2"/>
  <c r="AQ603" i="2"/>
  <c r="AQ659" i="2"/>
  <c r="AQ680" i="2"/>
  <c r="AQ123" i="2"/>
  <c r="AQ240" i="2"/>
  <c r="AQ586" i="2"/>
  <c r="AQ435" i="2"/>
  <c r="AQ66" i="2"/>
  <c r="AQ647" i="2"/>
  <c r="AQ375" i="2"/>
  <c r="AQ535" i="2"/>
  <c r="AQ366" i="2"/>
  <c r="AQ623" i="2"/>
  <c r="AQ23" i="2"/>
  <c r="AQ187" i="2"/>
  <c r="AQ223" i="2"/>
  <c r="AQ14" i="2"/>
  <c r="AQ512" i="2"/>
  <c r="AQ573" i="2"/>
  <c r="AQ734" i="2"/>
  <c r="AQ447" i="2"/>
  <c r="AQ372" i="2"/>
  <c r="AQ436" i="2"/>
  <c r="AQ420" i="2"/>
  <c r="AQ481" i="2"/>
  <c r="AQ61" i="2"/>
  <c r="AQ388" i="2"/>
  <c r="AQ731" i="2"/>
  <c r="AQ231" i="2"/>
  <c r="AQ621" i="2"/>
  <c r="AQ654" i="2"/>
  <c r="AQ492" i="2"/>
  <c r="AQ421" i="2"/>
  <c r="AQ514" i="2"/>
  <c r="AQ616" i="2"/>
  <c r="AQ414" i="2"/>
  <c r="AQ348" i="2"/>
  <c r="AQ569" i="2"/>
  <c r="AQ48" i="2"/>
  <c r="AQ571" i="2"/>
  <c r="AQ236" i="2"/>
  <c r="AQ42" i="2"/>
  <c r="AQ637" i="2"/>
  <c r="AQ319" i="2"/>
  <c r="AQ210" i="2"/>
  <c r="AQ28" i="2"/>
  <c r="AQ165" i="2"/>
  <c r="AQ281" i="2"/>
  <c r="AQ153" i="2"/>
  <c r="AQ330" i="2"/>
  <c r="AQ727" i="2"/>
  <c r="AQ378" i="2"/>
  <c r="AQ30" i="2"/>
  <c r="AQ83" i="2"/>
  <c r="AQ353" i="2"/>
  <c r="AQ364" i="2"/>
  <c r="AQ213" i="2"/>
  <c r="AQ22" i="2"/>
  <c r="AQ102" i="2"/>
  <c r="AQ115" i="2"/>
  <c r="AQ118" i="2"/>
  <c r="AQ672" i="2"/>
  <c r="AQ463" i="2"/>
  <c r="AQ665" i="2"/>
  <c r="AQ545" i="2"/>
  <c r="AQ555" i="2"/>
  <c r="AQ666" i="2"/>
  <c r="AQ91" i="2"/>
  <c r="AQ521" i="2"/>
  <c r="AQ729" i="2"/>
  <c r="AQ162" i="2"/>
  <c r="AQ198" i="2"/>
  <c r="AQ394" i="2"/>
  <c r="AQ399" i="2"/>
  <c r="AQ479" i="2"/>
  <c r="AQ41" i="2"/>
  <c r="AQ336" i="2"/>
  <c r="AQ283" i="2"/>
  <c r="AQ229" i="2"/>
  <c r="AQ700" i="2"/>
  <c r="AQ275" i="2"/>
  <c r="AQ587" i="2"/>
  <c r="AQ628" i="2"/>
  <c r="AQ258" i="2"/>
  <c r="AQ667" i="2"/>
  <c r="AQ156" i="2"/>
  <c r="AQ457" i="2"/>
  <c r="AQ337" i="2"/>
  <c r="AQ320" i="2"/>
  <c r="AQ685" i="2"/>
  <c r="AQ701" i="2"/>
  <c r="AQ111" i="2"/>
  <c r="AQ730" i="2"/>
  <c r="AQ580" i="2"/>
  <c r="AQ138" i="2"/>
  <c r="AQ519" i="2"/>
  <c r="AQ152" i="2"/>
  <c r="AQ352" i="2"/>
  <c r="AQ379" i="2"/>
  <c r="AQ103" i="2"/>
  <c r="AQ461" i="2"/>
  <c r="AQ635" i="2"/>
  <c r="AQ695" i="2"/>
  <c r="AQ155" i="2"/>
  <c r="AQ49" i="2"/>
  <c r="AQ590" i="2"/>
  <c r="AQ733" i="2"/>
  <c r="AQ148" i="2"/>
  <c r="AQ310" i="2"/>
  <c r="AQ674" i="2"/>
  <c r="AQ106" i="2"/>
  <c r="AQ380" i="2"/>
  <c r="AQ681" i="2"/>
  <c r="AQ150" i="2"/>
  <c r="AQ363" i="2"/>
  <c r="AQ567" i="2"/>
  <c r="AQ582" i="2"/>
  <c r="AQ278" i="2"/>
  <c r="AQ552" i="2"/>
  <c r="AQ416" i="2"/>
  <c r="AQ417" i="2"/>
  <c r="AQ272" i="2"/>
  <c r="AQ577" i="2"/>
  <c r="AQ346" i="2"/>
  <c r="AQ693" i="2"/>
  <c r="AQ540" i="2"/>
  <c r="AQ195" i="2"/>
  <c r="AQ704" i="2"/>
  <c r="AQ657" i="2"/>
  <c r="AQ697" i="2"/>
  <c r="AQ609" i="2"/>
  <c r="AQ664" i="2"/>
  <c r="AQ158" i="2"/>
  <c r="AQ589" i="2"/>
  <c r="AQ738" i="2"/>
  <c r="AQ675" i="2"/>
  <c r="AQ206" i="2"/>
  <c r="AQ591" i="2"/>
  <c r="AQ331" i="2"/>
  <c r="AQ101" i="2"/>
  <c r="AQ601" i="2"/>
  <c r="AQ606" i="2"/>
  <c r="AQ620" i="2"/>
  <c r="AQ119" i="2"/>
  <c r="AQ484" i="2"/>
  <c r="AQ255" i="2"/>
  <c r="AQ306" i="2"/>
  <c r="AQ562" i="2"/>
  <c r="AQ383" i="2"/>
  <c r="AQ393" i="2"/>
  <c r="AQ114" i="2"/>
  <c r="AQ146" i="2"/>
  <c r="AQ581" i="2"/>
  <c r="AQ412" i="2"/>
  <c r="AQ211" i="2"/>
  <c r="AQ268" i="2"/>
  <c r="AQ634" i="2"/>
  <c r="AQ445" i="2"/>
  <c r="AQ151" i="2"/>
  <c r="AQ563" i="2"/>
  <c r="AQ549" i="2"/>
  <c r="AQ286" i="2"/>
  <c r="AQ728" i="2"/>
  <c r="AQ225" i="2"/>
  <c r="AQ553" i="2"/>
  <c r="AQ482" i="2"/>
  <c r="AQ269" i="2"/>
  <c r="AQ495" i="2"/>
  <c r="AQ321" i="2"/>
  <c r="AQ673" i="2"/>
  <c r="AQ596" i="2"/>
  <c r="AQ201" i="2"/>
  <c r="AQ176" i="2"/>
  <c r="AQ499" i="2"/>
  <c r="AQ526" i="2"/>
  <c r="AQ157" i="2"/>
  <c r="AQ377" i="2"/>
  <c r="AQ401" i="2"/>
  <c r="AQ543" i="2"/>
  <c r="AQ486" i="2"/>
  <c r="AQ508" i="2"/>
  <c r="AQ625" i="2"/>
  <c r="AQ619" i="2"/>
  <c r="AQ622" i="2"/>
  <c r="AQ641" i="2"/>
  <c r="AQ180" i="2"/>
  <c r="AQ407" i="2"/>
  <c r="AQ462" i="2"/>
  <c r="AQ384" i="2"/>
  <c r="AQ382" i="2"/>
  <c r="AQ694" i="2"/>
  <c r="AQ344" i="2"/>
  <c r="AQ717" i="2"/>
  <c r="AQ488" i="2"/>
  <c r="AQ570" i="2"/>
  <c r="AQ576" i="2"/>
  <c r="AQ678" i="2"/>
  <c r="AQ307" i="2"/>
  <c r="AQ627" i="2"/>
  <c r="AQ719" i="2"/>
  <c r="AQ651" i="2"/>
  <c r="AQ633" i="2"/>
  <c r="AQ284" i="2"/>
  <c r="AQ381" i="2"/>
  <c r="AQ578" i="2"/>
  <c r="AQ449" i="2"/>
  <c r="AQ453" i="2"/>
  <c r="AQ517" i="2"/>
  <c r="AQ443" i="2"/>
  <c r="AQ618" i="2"/>
  <c r="AQ725" i="2"/>
  <c r="AQ468" i="2"/>
  <c r="AQ702" i="2"/>
  <c r="AQ692" i="2"/>
  <c r="AQ624" i="2"/>
  <c r="AQ670" i="2"/>
  <c r="AQ737" i="2"/>
  <c r="AQ699" i="2"/>
  <c r="AQ636" i="2"/>
  <c r="AQ714" i="2"/>
  <c r="AQ610" i="2"/>
  <c r="AQ458" i="2"/>
  <c r="AQ640" i="2"/>
  <c r="AQ712" i="2"/>
  <c r="AQ735" i="2"/>
  <c r="AQ613" i="2"/>
  <c r="AQ716" i="2"/>
  <c r="AQ718" i="2"/>
  <c r="AQ677" i="2"/>
  <c r="AQ682" i="2"/>
  <c r="AQ723" i="2"/>
  <c r="AQ710" i="2"/>
  <c r="AQ688" i="2"/>
  <c r="AQ614" i="2"/>
  <c r="AQ668" i="2"/>
  <c r="AQ705" i="2"/>
  <c r="AQ696" i="2"/>
  <c r="AQ736" i="2"/>
  <c r="AK559" i="2"/>
  <c r="AK537" i="2"/>
  <c r="AK630" i="2"/>
  <c r="AK100" i="2"/>
  <c r="AK402" i="2"/>
  <c r="AK501" i="2"/>
  <c r="AK370" i="2"/>
  <c r="AR370" i="2" s="1"/>
  <c r="AK489" i="2"/>
  <c r="AK608" i="2"/>
  <c r="AK338" i="2"/>
  <c r="AK362" i="2"/>
  <c r="AK439" i="2"/>
  <c r="AK655" i="2"/>
  <c r="AR655" i="2" s="1"/>
  <c r="AK239" i="2"/>
  <c r="AK169" i="2"/>
  <c r="AK172" i="2"/>
  <c r="AK125" i="2"/>
  <c r="AK454" i="2"/>
  <c r="AR454" i="2" s="1"/>
  <c r="AK531" i="2"/>
  <c r="AR531" i="2" s="1"/>
  <c r="AK671" i="2"/>
  <c r="AK550" i="2"/>
  <c r="AR550" i="2" s="1"/>
  <c r="AK73" i="2"/>
  <c r="AK403" i="2"/>
  <c r="AK131" i="2"/>
  <c r="AK455" i="2"/>
  <c r="AK298" i="2"/>
  <c r="AK557" i="2"/>
  <c r="AK202" i="2"/>
  <c r="AK31" i="2"/>
  <c r="AK68" i="2"/>
  <c r="AK660" i="2"/>
  <c r="AK386" i="2"/>
  <c r="AK612" i="2"/>
  <c r="AK592" i="2"/>
  <c r="AK5" i="2"/>
  <c r="AK259" i="2"/>
  <c r="AK170" i="2"/>
  <c r="AR170" i="2" s="1"/>
  <c r="AK96" i="2"/>
  <c r="AR96" i="2" s="1"/>
  <c r="AK658" i="2"/>
  <c r="AR658" i="2" s="1"/>
  <c r="AK88" i="2"/>
  <c r="AK516" i="2"/>
  <c r="AK128" i="2"/>
  <c r="AK44" i="2"/>
  <c r="AK232" i="2"/>
  <c r="AR232" i="2" s="1"/>
  <c r="AK534" i="2"/>
  <c r="AR534" i="2" s="1"/>
  <c r="AK354" i="2"/>
  <c r="AK219" i="2"/>
  <c r="AR219" i="2" s="1"/>
  <c r="AK599" i="2"/>
  <c r="AR599" i="2" s="1"/>
  <c r="AK392" i="2"/>
  <c r="AK105" i="2"/>
  <c r="AK52" i="2"/>
  <c r="AK551" i="2"/>
  <c r="AK166" i="2"/>
  <c r="AK326" i="2"/>
  <c r="AK82" i="2"/>
  <c r="AR82" i="2" s="1"/>
  <c r="AK50" i="2"/>
  <c r="AK422" i="2"/>
  <c r="AK541" i="2"/>
  <c r="AK303" i="2"/>
  <c r="AK548" i="2"/>
  <c r="AK308" i="2"/>
  <c r="AK147" i="2"/>
  <c r="AK423" i="2"/>
  <c r="AK507" i="2"/>
  <c r="AR507" i="2" s="1"/>
  <c r="AK450" i="2"/>
  <c r="AK200" i="2"/>
  <c r="AR200" i="2" s="1"/>
  <c r="AK304" i="2"/>
  <c r="AK385" i="2"/>
  <c r="AK149" i="2"/>
  <c r="AK95" i="2"/>
  <c r="AK413" i="2"/>
  <c r="AK405" i="2"/>
  <c r="AR405" i="2" s="1"/>
  <c r="AK311" i="2"/>
  <c r="AR311" i="2" s="1"/>
  <c r="AK122" i="2"/>
  <c r="AK301" i="2"/>
  <c r="AR301" i="2" s="1"/>
  <c r="AK249" i="2"/>
  <c r="AK2" i="2"/>
  <c r="AK645" i="2"/>
  <c r="AK181" i="2"/>
  <c r="AK92" i="2"/>
  <c r="AK9" i="2"/>
  <c r="AK387" i="2"/>
  <c r="AK506" i="2"/>
  <c r="AK184" i="2"/>
  <c r="AK490" i="2"/>
  <c r="AK314" i="2"/>
  <c r="AR314" i="2" s="1"/>
  <c r="AK588" i="2"/>
  <c r="AK228" i="2"/>
  <c r="AK318" i="2"/>
  <c r="AK350" i="2"/>
  <c r="AK629" i="2"/>
  <c r="AR629" i="2" s="1"/>
  <c r="AK241" i="2"/>
  <c r="AK409" i="2"/>
  <c r="AK69" i="2"/>
  <c r="AK360" i="2"/>
  <c r="AK299" i="2"/>
  <c r="AK10" i="2"/>
  <c r="AK62" i="2"/>
  <c r="AK335" i="2"/>
  <c r="AK190" i="2"/>
  <c r="AK97" i="2"/>
  <c r="AR97" i="2" s="1"/>
  <c r="AK130" i="2"/>
  <c r="AK294" i="2"/>
  <c r="AR294" i="2" s="1"/>
  <c r="AK260" i="2"/>
  <c r="AK256" i="2"/>
  <c r="AK433" i="2"/>
  <c r="AK134" i="2"/>
  <c r="AK451" i="2"/>
  <c r="AK295" i="2"/>
  <c r="AR295" i="2" s="1"/>
  <c r="AK216" i="2"/>
  <c r="AR216" i="2" s="1"/>
  <c r="AK349" i="2"/>
  <c r="AK39" i="2"/>
  <c r="AK408" i="2"/>
  <c r="AR408" i="2" s="1"/>
  <c r="AK107" i="2"/>
  <c r="AK243" i="2"/>
  <c r="AR243" i="2" s="1"/>
  <c r="AK226" i="2"/>
  <c r="AK652" i="2"/>
  <c r="AR652" i="2" s="1"/>
  <c r="AK137" i="2"/>
  <c r="AK687" i="2"/>
  <c r="AR687" i="2" s="1"/>
  <c r="AK168" i="2"/>
  <c r="AK539" i="2"/>
  <c r="AK12" i="2"/>
  <c r="AK312" i="2"/>
  <c r="AR312" i="2" s="1"/>
  <c r="AK279" i="2"/>
  <c r="AR279" i="2" s="1"/>
  <c r="AK47" i="2"/>
  <c r="AK327" i="2"/>
  <c r="AK36" i="2"/>
  <c r="AK160" i="2"/>
  <c r="AK161" i="2"/>
  <c r="AK334" i="2"/>
  <c r="AK265" i="2"/>
  <c r="AK617" i="2"/>
  <c r="AK208" i="2"/>
  <c r="AK452" i="2"/>
  <c r="AR452" i="2" s="1"/>
  <c r="AK476" i="2"/>
  <c r="AR476" i="2" s="1"/>
  <c r="AK238" i="2"/>
  <c r="AK340" i="2"/>
  <c r="AK263" i="2"/>
  <c r="AK296" i="2"/>
  <c r="AK34" i="2"/>
  <c r="AK713" i="2"/>
  <c r="AR713" i="2" s="1"/>
  <c r="AK323" i="2"/>
  <c r="AR323" i="2" s="1"/>
  <c r="AK465" i="2"/>
  <c r="AK290" i="2"/>
  <c r="AK711" i="2"/>
  <c r="AK359" i="2"/>
  <c r="AR359" i="2" s="1"/>
  <c r="AK64" i="2"/>
  <c r="AK63" i="2"/>
  <c r="AK493" i="2"/>
  <c r="AK20" i="2"/>
  <c r="AK222" i="2"/>
  <c r="AK94" i="2"/>
  <c r="AK497" i="2"/>
  <c r="AK302" i="2"/>
  <c r="AR302" i="2" s="1"/>
  <c r="AK371" i="2"/>
  <c r="AR371" i="2" s="1"/>
  <c r="AK267" i="2"/>
  <c r="AR267" i="2" s="1"/>
  <c r="AK141" i="2"/>
  <c r="AR141" i="2" s="1"/>
  <c r="AK411" i="2"/>
  <c r="AK145" i="2"/>
  <c r="AK32" i="2"/>
  <c r="AK502" i="2"/>
  <c r="AK523" i="2"/>
  <c r="AR523" i="2" s="1"/>
  <c r="AK376" i="2"/>
  <c r="AR376" i="2" s="1"/>
  <c r="AK566" i="2"/>
  <c r="AK547" i="2"/>
  <c r="AR547" i="2" s="1"/>
  <c r="AK485" i="2"/>
  <c r="AR485" i="2" s="1"/>
  <c r="AK579" i="2"/>
  <c r="AK261" i="2"/>
  <c r="AK650" i="2"/>
  <c r="AR650" i="2" s="1"/>
  <c r="AK471" i="2"/>
  <c r="AK646" i="2"/>
  <c r="AK341" i="2"/>
  <c r="AR341" i="2" s="1"/>
  <c r="AK510" i="2"/>
  <c r="AR510" i="2" s="1"/>
  <c r="AK159" i="2"/>
  <c r="AR159" i="2" s="1"/>
  <c r="AK245" i="2"/>
  <c r="AK684" i="2"/>
  <c r="AR684" i="2" s="1"/>
  <c r="AK4" i="2"/>
  <c r="AR4" i="2" s="1"/>
  <c r="AK133" i="2"/>
  <c r="AK203" i="2"/>
  <c r="AK24" i="2"/>
  <c r="AK560" i="2"/>
  <c r="AR560" i="2" s="1"/>
  <c r="AK234" i="2"/>
  <c r="AR234" i="2" s="1"/>
  <c r="AK253" i="2"/>
  <c r="AK38" i="2"/>
  <c r="AK53" i="2"/>
  <c r="AR53" i="2" s="1"/>
  <c r="AK593" i="2"/>
  <c r="AR593" i="2" s="1"/>
  <c r="AK669" i="2"/>
  <c r="AR669" i="2" s="1"/>
  <c r="AK214" i="2"/>
  <c r="AK564" i="2"/>
  <c r="AK431" i="2"/>
  <c r="AR431" i="2" s="1"/>
  <c r="AK282" i="2"/>
  <c r="AR282" i="2" s="1"/>
  <c r="AK33" i="2"/>
  <c r="AK689" i="2"/>
  <c r="AR689" i="2" s="1"/>
  <c r="AK604" i="2"/>
  <c r="AK367" i="2"/>
  <c r="AK207" i="2"/>
  <c r="AK456" i="2"/>
  <c r="AK429" i="2"/>
  <c r="AK418" i="2"/>
  <c r="AR418" i="2" s="1"/>
  <c r="AK611" i="2"/>
  <c r="AK615" i="2"/>
  <c r="AR615" i="2" s="1"/>
  <c r="AK98" i="2"/>
  <c r="AR98" i="2" s="1"/>
  <c r="AK584" i="2"/>
  <c r="AR584" i="2" s="1"/>
  <c r="AK273" i="2"/>
  <c r="AR273" i="2" s="1"/>
  <c r="AK78" i="2"/>
  <c r="AK410" i="2"/>
  <c r="AK220" i="2"/>
  <c r="AK575" i="2"/>
  <c r="AK374" i="2"/>
  <c r="AK527" i="2"/>
  <c r="AR527" i="2" s="1"/>
  <c r="AK132" i="2"/>
  <c r="AK76" i="2"/>
  <c r="AK395" i="2"/>
  <c r="AK248" i="2"/>
  <c r="AR248" i="2" s="1"/>
  <c r="AK494" i="2"/>
  <c r="AK108" i="2"/>
  <c r="AK87" i="2"/>
  <c r="AK511" i="2"/>
  <c r="AK397" i="2"/>
  <c r="AR397" i="2" s="1"/>
  <c r="AK277" i="2"/>
  <c r="AR277" i="2" s="1"/>
  <c r="AK204" i="2"/>
  <c r="AK59" i="2"/>
  <c r="AK607" i="2"/>
  <c r="AK357" i="2"/>
  <c r="AK246" i="2"/>
  <c r="AK638" i="2"/>
  <c r="AK565" i="2"/>
  <c r="AR565" i="2" s="1"/>
  <c r="AK605" i="2"/>
  <c r="AR605" i="2" s="1"/>
  <c r="AK309" i="2"/>
  <c r="AK56" i="2"/>
  <c r="AK74" i="2"/>
  <c r="AK466" i="2"/>
  <c r="AK721" i="2"/>
  <c r="AR721" i="2" s="1"/>
  <c r="AK544" i="2"/>
  <c r="AK483" i="2"/>
  <c r="AK233" i="2"/>
  <c r="AK274" i="2"/>
  <c r="AR274" i="2" s="1"/>
  <c r="AK597" i="2"/>
  <c r="AK339" i="2"/>
  <c r="AK163" i="2"/>
  <c r="AR163" i="2" s="1"/>
  <c r="AK8" i="2"/>
  <c r="AK345" i="2"/>
  <c r="AK27" i="2"/>
  <c r="AK470" i="2"/>
  <c r="AR470" i="2" s="1"/>
  <c r="AK707" i="2"/>
  <c r="AR707" i="2" s="1"/>
  <c r="AK554" i="2"/>
  <c r="AK144" i="2"/>
  <c r="AK720" i="2"/>
  <c r="AR720" i="2" s="1"/>
  <c r="AK598" i="2"/>
  <c r="AR598" i="2" s="1"/>
  <c r="AK661" i="2"/>
  <c r="AR661" i="2" s="1"/>
  <c r="AK257" i="2"/>
  <c r="AK179" i="2"/>
  <c r="AK546" i="2"/>
  <c r="AR546" i="2" s="1"/>
  <c r="AK520" i="2"/>
  <c r="AK342" i="2"/>
  <c r="AK79" i="2"/>
  <c r="AK93" i="2"/>
  <c r="AK289" i="2"/>
  <c r="AK474" i="2"/>
  <c r="AR474" i="2" s="1"/>
  <c r="AK247" i="2"/>
  <c r="AR247" i="2" s="1"/>
  <c r="AK300" i="2"/>
  <c r="AR300" i="2" s="1"/>
  <c r="AK26" i="2"/>
  <c r="AK473" i="2"/>
  <c r="AK536" i="2"/>
  <c r="AK438" i="2"/>
  <c r="AK361" i="2"/>
  <c r="AK368" i="2"/>
  <c r="AK71" i="2"/>
  <c r="AK316" i="2"/>
  <c r="AR316" i="2" s="1"/>
  <c r="AK143" i="2"/>
  <c r="AR143" i="2" s="1"/>
  <c r="AK568" i="2"/>
  <c r="AR568" i="2" s="1"/>
  <c r="AK469" i="2"/>
  <c r="AR469" i="2" s="1"/>
  <c r="AK112" i="2"/>
  <c r="AK218" i="2"/>
  <c r="AK60" i="2"/>
  <c r="AK594" i="2"/>
  <c r="AK235" i="2"/>
  <c r="AK80" i="2"/>
  <c r="AR80" i="2" s="1"/>
  <c r="AK85" i="2"/>
  <c r="AK460" i="2"/>
  <c r="AK532" i="2"/>
  <c r="AR532" i="2" s="1"/>
  <c r="AK40" i="2"/>
  <c r="AK434" i="2"/>
  <c r="AK291" i="2"/>
  <c r="AK72" i="2"/>
  <c r="AK135" i="2"/>
  <c r="AR135" i="2" s="1"/>
  <c r="AK600" i="2"/>
  <c r="AK276" i="2"/>
  <c r="AK285" i="2"/>
  <c r="AK706" i="2"/>
  <c r="AR706" i="2" s="1"/>
  <c r="AK254" i="2"/>
  <c r="AK347" i="2"/>
  <c r="AR347" i="2" s="1"/>
  <c r="AK51" i="2"/>
  <c r="AR51" i="2" s="1"/>
  <c r="AK643" i="2"/>
  <c r="AK400" i="2"/>
  <c r="AK171" i="2"/>
  <c r="AK464" i="2"/>
  <c r="AR464" i="2" s="1"/>
  <c r="AK266" i="2"/>
  <c r="AK558" i="2"/>
  <c r="AK242" i="2"/>
  <c r="C12" i="3" s="1"/>
  <c r="AK188" i="2"/>
  <c r="AK77" i="2"/>
  <c r="AK649" i="2"/>
  <c r="AR649" i="2" s="1"/>
  <c r="AK391" i="2"/>
  <c r="AR391" i="2" s="1"/>
  <c r="AK116" i="2"/>
  <c r="AK356" i="2"/>
  <c r="AK329" i="2"/>
  <c r="AK491" i="2"/>
  <c r="AK174" i="2"/>
  <c r="AK287" i="2"/>
  <c r="AK602" i="2"/>
  <c r="AR602" i="2" s="1"/>
  <c r="AK81" i="2"/>
  <c r="AK648" i="2"/>
  <c r="AR648" i="2" s="1"/>
  <c r="AK75" i="2"/>
  <c r="AK315" i="2"/>
  <c r="AK183" i="2"/>
  <c r="AK572" i="2"/>
  <c r="AK154" i="2"/>
  <c r="AK271" i="2"/>
  <c r="AK252" i="2"/>
  <c r="AK343" i="2"/>
  <c r="AK528" i="2"/>
  <c r="AK11" i="2"/>
  <c r="AK192" i="2"/>
  <c r="AK19" i="2"/>
  <c r="AK21" i="2"/>
  <c r="AR21" i="2" s="1"/>
  <c r="AK109" i="2"/>
  <c r="AK262" i="2"/>
  <c r="AK513" i="2"/>
  <c r="AK224" i="2"/>
  <c r="AK389" i="2"/>
  <c r="AK708" i="2"/>
  <c r="AR708" i="2" s="1"/>
  <c r="AK280" i="2"/>
  <c r="AR280" i="2" s="1"/>
  <c r="AK574" i="2"/>
  <c r="AR574" i="2" s="1"/>
  <c r="AK404" i="2"/>
  <c r="AK217" i="2"/>
  <c r="AR217" i="2" s="1"/>
  <c r="AK663" i="2"/>
  <c r="AR663" i="2" s="1"/>
  <c r="AK46" i="2"/>
  <c r="AR46" i="2" s="1"/>
  <c r="AK656" i="2"/>
  <c r="AR656" i="2" s="1"/>
  <c r="AK65" i="2"/>
  <c r="AR65" i="2" s="1"/>
  <c r="AK7" i="2"/>
  <c r="AK324" i="2"/>
  <c r="AK538" i="2"/>
  <c r="AR538" i="2" s="1"/>
  <c r="AK437" i="2"/>
  <c r="AK632" i="2"/>
  <c r="AR632" i="2" s="1"/>
  <c r="AK709" i="2"/>
  <c r="AR709" i="2" s="1"/>
  <c r="AK37" i="2"/>
  <c r="AK124" i="2"/>
  <c r="AK89" i="2"/>
  <c r="AK390" i="2"/>
  <c r="AK332" i="2"/>
  <c r="AK189" i="2"/>
  <c r="AK529" i="2"/>
  <c r="AK35" i="2"/>
  <c r="AK639" i="2"/>
  <c r="AK496" i="2"/>
  <c r="AR496" i="2" s="1"/>
  <c r="AK136" i="2"/>
  <c r="AK398" i="2"/>
  <c r="AK542" i="2"/>
  <c r="AR542" i="2" s="1"/>
  <c r="AK191" i="2"/>
  <c r="AK99" i="2"/>
  <c r="AK117" i="2"/>
  <c r="AK333" i="2"/>
  <c r="AK230" i="2"/>
  <c r="AK251" i="2"/>
  <c r="AK626" i="2"/>
  <c r="AR626" i="2" s="1"/>
  <c r="AK264" i="2"/>
  <c r="AR264" i="2" s="1"/>
  <c r="AK440" i="2"/>
  <c r="AK186" i="2"/>
  <c r="AK475" i="2"/>
  <c r="AK104" i="2"/>
  <c r="AK292" i="2"/>
  <c r="AK406" i="2"/>
  <c r="AK426" i="2"/>
  <c r="AK212" i="2"/>
  <c r="AK197" i="2"/>
  <c r="AK691" i="2"/>
  <c r="AR691" i="2" s="1"/>
  <c r="AK631" i="2"/>
  <c r="AR631" i="2" s="1"/>
  <c r="AK227" i="2"/>
  <c r="AR227" i="2" s="1"/>
  <c r="AK17" i="2"/>
  <c r="AK683" i="2"/>
  <c r="AR683" i="2" s="1"/>
  <c r="AK173" i="2"/>
  <c r="AR173" i="2" s="1"/>
  <c r="AK185" i="2"/>
  <c r="AK561" i="2"/>
  <c r="AR561" i="2" s="1"/>
  <c r="AK498" i="2"/>
  <c r="AR498" i="2" s="1"/>
  <c r="AK642" i="2"/>
  <c r="AK459" i="2"/>
  <c r="AK355" i="2"/>
  <c r="AK25" i="2"/>
  <c r="AK373" i="2"/>
  <c r="AR373" i="2" s="1"/>
  <c r="AK139" i="2"/>
  <c r="AR139" i="2" s="1"/>
  <c r="AK305" i="2"/>
  <c r="AR305" i="2" s="1"/>
  <c r="AK351" i="2"/>
  <c r="AK55" i="2"/>
  <c r="AK164" i="2"/>
  <c r="AK313" i="2"/>
  <c r="AK317" i="2"/>
  <c r="AR317" i="2" s="1"/>
  <c r="AK86" i="2"/>
  <c r="AK644" i="2"/>
  <c r="AR644" i="2" s="1"/>
  <c r="AK3" i="2"/>
  <c r="AK182" i="2"/>
  <c r="AK472" i="2"/>
  <c r="AK15" i="2"/>
  <c r="AK167" i="2"/>
  <c r="AK205" i="2"/>
  <c r="AK530" i="2"/>
  <c r="AR530" i="2" s="1"/>
  <c r="AK221" i="2"/>
  <c r="AK140" i="2"/>
  <c r="AR140" i="2" s="1"/>
  <c r="AK396" i="2"/>
  <c r="AK415" i="2"/>
  <c r="AK16" i="2"/>
  <c r="AK45" i="2"/>
  <c r="AR45" i="2" s="1"/>
  <c r="AK175" i="2"/>
  <c r="AK503" i="2"/>
  <c r="AK662" i="2"/>
  <c r="AR662" i="2" s="1"/>
  <c r="AK533" i="2"/>
  <c r="AR533" i="2" s="1"/>
  <c r="AK121" i="2"/>
  <c r="AK722" i="2"/>
  <c r="AR722" i="2" s="1"/>
  <c r="AK196" i="2"/>
  <c r="AK595" i="2"/>
  <c r="AR595" i="2" s="1"/>
  <c r="AK178" i="2"/>
  <c r="AK270" i="2"/>
  <c r="AR270" i="2" s="1"/>
  <c r="AK293" i="2"/>
  <c r="AK57" i="2"/>
  <c r="AK556" i="2"/>
  <c r="AK110" i="2"/>
  <c r="AK505" i="2"/>
  <c r="AK54" i="2"/>
  <c r="AK432" i="2"/>
  <c r="AR432" i="2" s="1"/>
  <c r="AK18" i="2"/>
  <c r="AK6" i="2"/>
  <c r="AK653" i="2"/>
  <c r="AR653" i="2" s="1"/>
  <c r="AK369" i="2"/>
  <c r="AR369" i="2" s="1"/>
  <c r="AK585" i="2"/>
  <c r="AR585" i="2" s="1"/>
  <c r="AK448" i="2"/>
  <c r="AR448" i="2" s="1"/>
  <c r="AK441" i="2"/>
  <c r="AK193" i="2"/>
  <c r="AK215" i="2"/>
  <c r="AR215" i="2" s="1"/>
  <c r="AK328" i="2"/>
  <c r="AK424" i="2"/>
  <c r="AK244" i="2"/>
  <c r="AR244" i="2" s="1"/>
  <c r="AK250" i="2"/>
  <c r="AK478" i="2"/>
  <c r="AR478" i="2" s="1"/>
  <c r="AK84" i="2"/>
  <c r="AK698" i="2"/>
  <c r="AR698" i="2" s="1"/>
  <c r="AK70" i="2"/>
  <c r="AK726" i="2"/>
  <c r="AR726" i="2" s="1"/>
  <c r="AK522" i="2"/>
  <c r="AK504" i="2"/>
  <c r="AR504" i="2" s="1"/>
  <c r="AK237" i="2"/>
  <c r="AK676" i="2"/>
  <c r="AK365" i="2"/>
  <c r="AR365" i="2" s="1"/>
  <c r="AK288" i="2"/>
  <c r="AK209" i="2"/>
  <c r="AK477" i="2"/>
  <c r="AR477" i="2" s="1"/>
  <c r="AK129" i="2"/>
  <c r="AK500" i="2"/>
  <c r="AK199" i="2"/>
  <c r="AK126" i="2"/>
  <c r="AK177" i="2"/>
  <c r="AK322" i="2"/>
  <c r="AK509" i="2"/>
  <c r="AK724" i="2"/>
  <c r="AR724" i="2" s="1"/>
  <c r="AK428" i="2"/>
  <c r="AK67" i="2"/>
  <c r="AK425" i="2"/>
  <c r="AR425" i="2" s="1"/>
  <c r="AK90" i="2"/>
  <c r="AR90" i="2" s="1"/>
  <c r="AK442" i="2"/>
  <c r="AR442" i="2" s="1"/>
  <c r="AK297" i="2"/>
  <c r="AK29" i="2"/>
  <c r="AK142" i="2"/>
  <c r="AK430" i="2"/>
  <c r="AR430" i="2" s="1"/>
  <c r="AK487" i="2"/>
  <c r="AK120" i="2"/>
  <c r="AK583" i="2"/>
  <c r="AK427" i="2"/>
  <c r="AR427" i="2" s="1"/>
  <c r="AK58" i="2"/>
  <c r="AK524" i="2"/>
  <c r="AK703" i="2"/>
  <c r="AR703" i="2" s="1"/>
  <c r="AK518" i="2"/>
  <c r="AK446" i="2"/>
  <c r="AK525" i="2"/>
  <c r="AK732" i="2"/>
  <c r="AR732" i="2" s="1"/>
  <c r="AK679" i="2"/>
  <c r="AR679" i="2" s="1"/>
  <c r="AK690" i="2"/>
  <c r="AR690" i="2" s="1"/>
  <c r="AK358" i="2"/>
  <c r="AK113" i="2"/>
  <c r="AR113" i="2" s="1"/>
  <c r="AK127" i="2"/>
  <c r="AK686" i="2"/>
  <c r="AR686" i="2" s="1"/>
  <c r="AK480" i="2"/>
  <c r="AR480" i="2" s="1"/>
  <c r="AK325" i="2"/>
  <c r="AK194" i="2"/>
  <c r="AK444" i="2"/>
  <c r="AK715" i="2"/>
  <c r="AR715" i="2" s="1"/>
  <c r="AK13" i="2"/>
  <c r="AK515" i="2"/>
  <c r="AR515" i="2" s="1"/>
  <c r="AK43" i="2"/>
  <c r="AK467" i="2"/>
  <c r="AR467" i="2" s="1"/>
  <c r="AK419" i="2"/>
  <c r="AR419" i="2" s="1"/>
  <c r="AK603" i="2"/>
  <c r="AK659" i="2"/>
  <c r="AR659" i="2" s="1"/>
  <c r="AK680" i="2"/>
  <c r="AR680" i="2" s="1"/>
  <c r="AK123" i="2"/>
  <c r="AK240" i="2"/>
  <c r="AK586" i="2"/>
  <c r="AK435" i="2"/>
  <c r="AR435" i="2" s="1"/>
  <c r="AK66" i="2"/>
  <c r="AK647" i="2"/>
  <c r="AR647" i="2" s="1"/>
  <c r="AK375" i="2"/>
  <c r="AK535" i="2"/>
  <c r="AR535" i="2" s="1"/>
  <c r="AK366" i="2"/>
  <c r="AK623" i="2"/>
  <c r="AR623" i="2" s="1"/>
  <c r="AK23" i="2"/>
  <c r="AK187" i="2"/>
  <c r="AK223" i="2"/>
  <c r="AK14" i="2"/>
  <c r="AK512" i="2"/>
  <c r="AR512" i="2" s="1"/>
  <c r="AK573" i="2"/>
  <c r="AK734" i="2"/>
  <c r="AR734" i="2" s="1"/>
  <c r="AK447" i="2"/>
  <c r="AK372" i="2"/>
  <c r="AK436" i="2"/>
  <c r="AK420" i="2"/>
  <c r="AK481" i="2"/>
  <c r="AR481" i="2" s="1"/>
  <c r="AK61" i="2"/>
  <c r="AK388" i="2"/>
  <c r="AK731" i="2"/>
  <c r="AR731" i="2" s="1"/>
  <c r="AK231" i="2"/>
  <c r="AK621" i="2"/>
  <c r="AR621" i="2" s="1"/>
  <c r="AK654" i="2"/>
  <c r="AR654" i="2" s="1"/>
  <c r="AK492" i="2"/>
  <c r="AK421" i="2"/>
  <c r="AK514" i="2"/>
  <c r="AK616" i="2"/>
  <c r="AR616" i="2" s="1"/>
  <c r="AK414" i="2"/>
  <c r="AR414" i="2" s="1"/>
  <c r="AK348" i="2"/>
  <c r="AK569" i="2"/>
  <c r="AK48" i="2"/>
  <c r="AK571" i="2"/>
  <c r="AR571" i="2" s="1"/>
  <c r="AK236" i="2"/>
  <c r="AK42" i="2"/>
  <c r="AK637" i="2"/>
  <c r="AK319" i="2"/>
  <c r="AK210" i="2"/>
  <c r="AK28" i="2"/>
  <c r="AK165" i="2"/>
  <c r="AK281" i="2"/>
  <c r="AR281" i="2" s="1"/>
  <c r="AK153" i="2"/>
  <c r="AR153" i="2" s="1"/>
  <c r="AK330" i="2"/>
  <c r="AK727" i="2"/>
  <c r="AR727" i="2" s="1"/>
  <c r="AK378" i="2"/>
  <c r="AK30" i="2"/>
  <c r="AK83" i="2"/>
  <c r="AK353" i="2"/>
  <c r="AK364" i="2"/>
  <c r="AR364" i="2" s="1"/>
  <c r="AK213" i="2"/>
  <c r="AK22" i="2"/>
  <c r="AK102" i="2"/>
  <c r="AK115" i="2"/>
  <c r="AK118" i="2"/>
  <c r="AK672" i="2"/>
  <c r="AR672" i="2" s="1"/>
  <c r="AK463" i="2"/>
  <c r="AK665" i="2"/>
  <c r="AR665" i="2" s="1"/>
  <c r="AK545" i="2"/>
  <c r="AR545" i="2" s="1"/>
  <c r="AK555" i="2"/>
  <c r="AR555" i="2" s="1"/>
  <c r="AK666" i="2"/>
  <c r="AR666" i="2" s="1"/>
  <c r="AK91" i="2"/>
  <c r="AK521" i="2"/>
  <c r="AK729" i="2"/>
  <c r="AR729" i="2" s="1"/>
  <c r="AK162" i="2"/>
  <c r="AK198" i="2"/>
  <c r="AK394" i="2"/>
  <c r="AR394" i="2" s="1"/>
  <c r="AK399" i="2"/>
  <c r="AK479" i="2"/>
  <c r="AK41" i="2"/>
  <c r="AK336" i="2"/>
  <c r="AK283" i="2"/>
  <c r="AK229" i="2"/>
  <c r="AR229" i="2" s="1"/>
  <c r="AK700" i="2"/>
  <c r="AR700" i="2" s="1"/>
  <c r="AK275" i="2"/>
  <c r="AK587" i="2"/>
  <c r="AK628" i="2"/>
  <c r="AR628" i="2" s="1"/>
  <c r="AK258" i="2"/>
  <c r="AK667" i="2"/>
  <c r="AR667" i="2" s="1"/>
  <c r="AK156" i="2"/>
  <c r="AK457" i="2"/>
  <c r="AK337" i="2"/>
  <c r="AK320" i="2"/>
  <c r="AK685" i="2"/>
  <c r="AR685" i="2" s="1"/>
  <c r="AK701" i="2"/>
  <c r="AK111" i="2"/>
  <c r="AK730" i="2"/>
  <c r="AR730" i="2" s="1"/>
  <c r="AK580" i="2"/>
  <c r="AK138" i="2"/>
  <c r="AK519" i="2"/>
  <c r="AR519" i="2" s="1"/>
  <c r="AK152" i="2"/>
  <c r="AR152" i="2" s="1"/>
  <c r="AK352" i="2"/>
  <c r="AK379" i="2"/>
  <c r="AK103" i="2"/>
  <c r="AK461" i="2"/>
  <c r="AK635" i="2"/>
  <c r="AR635" i="2" s="1"/>
  <c r="AK695" i="2"/>
  <c r="AR695" i="2" s="1"/>
  <c r="AK155" i="2"/>
  <c r="AK49" i="2"/>
  <c r="AK590" i="2"/>
  <c r="AK733" i="2"/>
  <c r="AR733" i="2" s="1"/>
  <c r="AK148" i="2"/>
  <c r="AK310" i="2"/>
  <c r="AK674" i="2"/>
  <c r="AR674" i="2" s="1"/>
  <c r="AK106" i="2"/>
  <c r="AK380" i="2"/>
  <c r="AR380" i="2" s="1"/>
  <c r="AK681" i="2"/>
  <c r="AR681" i="2" s="1"/>
  <c r="AK150" i="2"/>
  <c r="AK363" i="2"/>
  <c r="AK567" i="2"/>
  <c r="AR567" i="2" s="1"/>
  <c r="AK582" i="2"/>
  <c r="AK278" i="2"/>
  <c r="AK552" i="2"/>
  <c r="AK416" i="2"/>
  <c r="AR416" i="2" s="1"/>
  <c r="AK417" i="2"/>
  <c r="AR417" i="2" s="1"/>
  <c r="AK272" i="2"/>
  <c r="AK577" i="2"/>
  <c r="AR577" i="2" s="1"/>
  <c r="AK346" i="2"/>
  <c r="AR346" i="2" s="1"/>
  <c r="AK693" i="2"/>
  <c r="AR693" i="2" s="1"/>
  <c r="AK540" i="2"/>
  <c r="AK195" i="2"/>
  <c r="AK704" i="2"/>
  <c r="AR704" i="2" s="1"/>
  <c r="AK657" i="2"/>
  <c r="AR657" i="2" s="1"/>
  <c r="AK697" i="2"/>
  <c r="AR697" i="2" s="1"/>
  <c r="AK609" i="2"/>
  <c r="AK664" i="2"/>
  <c r="AR664" i="2" s="1"/>
  <c r="AK158" i="2"/>
  <c r="AK589" i="2"/>
  <c r="AK738" i="2"/>
  <c r="AR738" i="2" s="1"/>
  <c r="AK675" i="2"/>
  <c r="AR675" i="2" s="1"/>
  <c r="AK206" i="2"/>
  <c r="AK591" i="2"/>
  <c r="AK331" i="2"/>
  <c r="AK101" i="2"/>
  <c r="AK601" i="2"/>
  <c r="AR601" i="2" s="1"/>
  <c r="AK606" i="2"/>
  <c r="AR606" i="2" s="1"/>
  <c r="AK620" i="2"/>
  <c r="AK119" i="2"/>
  <c r="AK484" i="2"/>
  <c r="AK255" i="2"/>
  <c r="AK306" i="2"/>
  <c r="AK562" i="2"/>
  <c r="AK383" i="2"/>
  <c r="AK393" i="2"/>
  <c r="AK114" i="2"/>
  <c r="AK146" i="2"/>
  <c r="AK581" i="2"/>
  <c r="AK412" i="2"/>
  <c r="AR412" i="2" s="1"/>
  <c r="AK211" i="2"/>
  <c r="AK268" i="2"/>
  <c r="AR268" i="2" s="1"/>
  <c r="AK634" i="2"/>
  <c r="AR634" i="2" s="1"/>
  <c r="AK445" i="2"/>
  <c r="AK151" i="2"/>
  <c r="AK563" i="2"/>
  <c r="AK549" i="2"/>
  <c r="AK286" i="2"/>
  <c r="AK728" i="2"/>
  <c r="AR728" i="2" s="1"/>
  <c r="AK225" i="2"/>
  <c r="AK553" i="2"/>
  <c r="AR553" i="2" s="1"/>
  <c r="AK482" i="2"/>
  <c r="AR482" i="2" s="1"/>
  <c r="AK269" i="2"/>
  <c r="AR269" i="2" s="1"/>
  <c r="AK495" i="2"/>
  <c r="AR495" i="2" s="1"/>
  <c r="AK321" i="2"/>
  <c r="AK673" i="2"/>
  <c r="AR673" i="2" s="1"/>
  <c r="AK596" i="2"/>
  <c r="AK201" i="2"/>
  <c r="AK176" i="2"/>
  <c r="AK499" i="2"/>
  <c r="AK526" i="2"/>
  <c r="AR526" i="2" s="1"/>
  <c r="AK157" i="2"/>
  <c r="AK377" i="2"/>
  <c r="AK401" i="2"/>
  <c r="AK543" i="2"/>
  <c r="AK486" i="2"/>
  <c r="AR486" i="2" s="1"/>
  <c r="AK508" i="2"/>
  <c r="AK625" i="2"/>
  <c r="AR625" i="2" s="1"/>
  <c r="AK619" i="2"/>
  <c r="AK622" i="2"/>
  <c r="AR622" i="2" s="1"/>
  <c r="AK641" i="2"/>
  <c r="AR641" i="2" s="1"/>
  <c r="AK180" i="2"/>
  <c r="AK407" i="2"/>
  <c r="AR407" i="2" s="1"/>
  <c r="AK462" i="2"/>
  <c r="AR462" i="2" s="1"/>
  <c r="AK384" i="2"/>
  <c r="AK382" i="2"/>
  <c r="AK694" i="2"/>
  <c r="AR694" i="2" s="1"/>
  <c r="AK344" i="2"/>
  <c r="AR344" i="2" s="1"/>
  <c r="AK717" i="2"/>
  <c r="AR717" i="2" s="1"/>
  <c r="AK488" i="2"/>
  <c r="AK570" i="2"/>
  <c r="AK576" i="2"/>
  <c r="AK678" i="2"/>
  <c r="AR678" i="2" s="1"/>
  <c r="AK307" i="2"/>
  <c r="AK627" i="2"/>
  <c r="AR627" i="2" s="1"/>
  <c r="AK719" i="2"/>
  <c r="AR719" i="2" s="1"/>
  <c r="AK651" i="2"/>
  <c r="AR651" i="2" s="1"/>
  <c r="AK633" i="2"/>
  <c r="AR633" i="2" s="1"/>
  <c r="AK284" i="2"/>
  <c r="AK381" i="2"/>
  <c r="AK578" i="2"/>
  <c r="AR578" i="2" s="1"/>
  <c r="AK449" i="2"/>
  <c r="AK453" i="2"/>
  <c r="AK517" i="2"/>
  <c r="AK443" i="2"/>
  <c r="AR443" i="2" s="1"/>
  <c r="AK618" i="2"/>
  <c r="AK725" i="2"/>
  <c r="AR725" i="2" s="1"/>
  <c r="AK468" i="2"/>
  <c r="AR468" i="2" s="1"/>
  <c r="AK702" i="2"/>
  <c r="AR702" i="2" s="1"/>
  <c r="AK692" i="2"/>
  <c r="AR692" i="2" s="1"/>
  <c r="AK624" i="2"/>
  <c r="AR624" i="2" s="1"/>
  <c r="AK670" i="2"/>
  <c r="AR670" i="2" s="1"/>
  <c r="AK737" i="2"/>
  <c r="AR737" i="2" s="1"/>
  <c r="AK699" i="2"/>
  <c r="AR699" i="2" s="1"/>
  <c r="AK636" i="2"/>
  <c r="AR636" i="2" s="1"/>
  <c r="AK714" i="2"/>
  <c r="AR714" i="2" s="1"/>
  <c r="AK610" i="2"/>
  <c r="AK458" i="2"/>
  <c r="AK640" i="2"/>
  <c r="AK712" i="2"/>
  <c r="AR712" i="2" s="1"/>
  <c r="AK735" i="2"/>
  <c r="AR735" i="2" s="1"/>
  <c r="AK613" i="2"/>
  <c r="AK716" i="2"/>
  <c r="AR716" i="2" s="1"/>
  <c r="AK718" i="2"/>
  <c r="AR718" i="2" s="1"/>
  <c r="AK677" i="2"/>
  <c r="AR677" i="2" s="1"/>
  <c r="AK682" i="2"/>
  <c r="AR682" i="2" s="1"/>
  <c r="AK723" i="2"/>
  <c r="AR723" i="2" s="1"/>
  <c r="AK710" i="2"/>
  <c r="AR710" i="2" s="1"/>
  <c r="AK688" i="2"/>
  <c r="AR688" i="2" s="1"/>
  <c r="AK614" i="2"/>
  <c r="AK668" i="2"/>
  <c r="AR668" i="2" s="1"/>
  <c r="AK705" i="2"/>
  <c r="AR705" i="2" s="1"/>
  <c r="AK696" i="2"/>
  <c r="AR696" i="2" s="1"/>
  <c r="AK736" i="2"/>
  <c r="AR736" i="2" s="1"/>
  <c r="AG559" i="2"/>
  <c r="AG537" i="2"/>
  <c r="AG630" i="2"/>
  <c r="AG100" i="2"/>
  <c r="AG402" i="2"/>
  <c r="AG501" i="2"/>
  <c r="AG370" i="2"/>
  <c r="AG489" i="2"/>
  <c r="AG608" i="2"/>
  <c r="AG338" i="2"/>
  <c r="AG362" i="2"/>
  <c r="AG439" i="2"/>
  <c r="AG655" i="2"/>
  <c r="AG239" i="2"/>
  <c r="AG169" i="2"/>
  <c r="AG172" i="2"/>
  <c r="AG125" i="2"/>
  <c r="AG454" i="2"/>
  <c r="AG531" i="2"/>
  <c r="AG671" i="2"/>
  <c r="AG550" i="2"/>
  <c r="AG73" i="2"/>
  <c r="AG403" i="2"/>
  <c r="AG131" i="2"/>
  <c r="AG455" i="2"/>
  <c r="AG298" i="2"/>
  <c r="AG557" i="2"/>
  <c r="AG202" i="2"/>
  <c r="AG31" i="2"/>
  <c r="AG68" i="2"/>
  <c r="AG660" i="2"/>
  <c r="AG386" i="2"/>
  <c r="AG612" i="2"/>
  <c r="AG592" i="2"/>
  <c r="AG5" i="2"/>
  <c r="AG259" i="2"/>
  <c r="AG170" i="2"/>
  <c r="AG96" i="2"/>
  <c r="AG658" i="2"/>
  <c r="AG88" i="2"/>
  <c r="AG516" i="2"/>
  <c r="AG128" i="2"/>
  <c r="AG44" i="2"/>
  <c r="AG232" i="2"/>
  <c r="AG534" i="2"/>
  <c r="AG354" i="2"/>
  <c r="AG219" i="2"/>
  <c r="AG599" i="2"/>
  <c r="AG392" i="2"/>
  <c r="AG105" i="2"/>
  <c r="AG52" i="2"/>
  <c r="AG551" i="2"/>
  <c r="AG166" i="2"/>
  <c r="AG326" i="2"/>
  <c r="AG82" i="2"/>
  <c r="AG50" i="2"/>
  <c r="AG422" i="2"/>
  <c r="AG541" i="2"/>
  <c r="AG303" i="2"/>
  <c r="AG548" i="2"/>
  <c r="AG308" i="2"/>
  <c r="AG147" i="2"/>
  <c r="AG423" i="2"/>
  <c r="AG507" i="2"/>
  <c r="AG450" i="2"/>
  <c r="AG200" i="2"/>
  <c r="AG304" i="2"/>
  <c r="AG385" i="2"/>
  <c r="AG149" i="2"/>
  <c r="AG95" i="2"/>
  <c r="AG413" i="2"/>
  <c r="AG405" i="2"/>
  <c r="AG311" i="2"/>
  <c r="AG122" i="2"/>
  <c r="AG301" i="2"/>
  <c r="AG249" i="2"/>
  <c r="AG2" i="2"/>
  <c r="AG645" i="2"/>
  <c r="AG181" i="2"/>
  <c r="AG92" i="2"/>
  <c r="AG9" i="2"/>
  <c r="AG387" i="2"/>
  <c r="AG506" i="2"/>
  <c r="AG184" i="2"/>
  <c r="AG490" i="2"/>
  <c r="AG314" i="2"/>
  <c r="AG588" i="2"/>
  <c r="AG228" i="2"/>
  <c r="AG318" i="2"/>
  <c r="AG350" i="2"/>
  <c r="AG629" i="2"/>
  <c r="AG241" i="2"/>
  <c r="AG409" i="2"/>
  <c r="AG69" i="2"/>
  <c r="AG360" i="2"/>
  <c r="AG299" i="2"/>
  <c r="AG10" i="2"/>
  <c r="AG62" i="2"/>
  <c r="AG335" i="2"/>
  <c r="AG190" i="2"/>
  <c r="AG97" i="2"/>
  <c r="AG130" i="2"/>
  <c r="AG294" i="2"/>
  <c r="AG260" i="2"/>
  <c r="AG256" i="2"/>
  <c r="AG433" i="2"/>
  <c r="AG134" i="2"/>
  <c r="AG451" i="2"/>
  <c r="AG295" i="2"/>
  <c r="AG216" i="2"/>
  <c r="AG349" i="2"/>
  <c r="AG39" i="2"/>
  <c r="AG408" i="2"/>
  <c r="AG107" i="2"/>
  <c r="AG243" i="2"/>
  <c r="AG226" i="2"/>
  <c r="AG652" i="2"/>
  <c r="AG137" i="2"/>
  <c r="AG687" i="2"/>
  <c r="AG168" i="2"/>
  <c r="AG539" i="2"/>
  <c r="AG12" i="2"/>
  <c r="AG312" i="2"/>
  <c r="AG279" i="2"/>
  <c r="AG47" i="2"/>
  <c r="AG327" i="2"/>
  <c r="AG36" i="2"/>
  <c r="AG160" i="2"/>
  <c r="AG161" i="2"/>
  <c r="AG334" i="2"/>
  <c r="AG265" i="2"/>
  <c r="AG617" i="2"/>
  <c r="AG208" i="2"/>
  <c r="AG452" i="2"/>
  <c r="AG476" i="2"/>
  <c r="AG238" i="2"/>
  <c r="AG340" i="2"/>
  <c r="AG263" i="2"/>
  <c r="AG296" i="2"/>
  <c r="AG34" i="2"/>
  <c r="AG713" i="2"/>
  <c r="AG323" i="2"/>
  <c r="AG465" i="2"/>
  <c r="AG290" i="2"/>
  <c r="AG711" i="2"/>
  <c r="AG359" i="2"/>
  <c r="AG64" i="2"/>
  <c r="AG63" i="2"/>
  <c r="AG493" i="2"/>
  <c r="AG20" i="2"/>
  <c r="AG222" i="2"/>
  <c r="AG94" i="2"/>
  <c r="AG497" i="2"/>
  <c r="AG302" i="2"/>
  <c r="AG371" i="2"/>
  <c r="AG267" i="2"/>
  <c r="AG141" i="2"/>
  <c r="AG411" i="2"/>
  <c r="AG145" i="2"/>
  <c r="AG32" i="2"/>
  <c r="AG502" i="2"/>
  <c r="AG523" i="2"/>
  <c r="AG376" i="2"/>
  <c r="AG566" i="2"/>
  <c r="AG547" i="2"/>
  <c r="AG485" i="2"/>
  <c r="AG579" i="2"/>
  <c r="AG261" i="2"/>
  <c r="AG650" i="2"/>
  <c r="AG471" i="2"/>
  <c r="AG646" i="2"/>
  <c r="AG341" i="2"/>
  <c r="AG510" i="2"/>
  <c r="AG159" i="2"/>
  <c r="AG245" i="2"/>
  <c r="AG684" i="2"/>
  <c r="AG4" i="2"/>
  <c r="AG133" i="2"/>
  <c r="AG203" i="2"/>
  <c r="AG24" i="2"/>
  <c r="AG560" i="2"/>
  <c r="AG234" i="2"/>
  <c r="AG253" i="2"/>
  <c r="AG38" i="2"/>
  <c r="AG53" i="2"/>
  <c r="AG593" i="2"/>
  <c r="AG669" i="2"/>
  <c r="AG214" i="2"/>
  <c r="AG564" i="2"/>
  <c r="AG431" i="2"/>
  <c r="AG282" i="2"/>
  <c r="AG33" i="2"/>
  <c r="AG689" i="2"/>
  <c r="AG604" i="2"/>
  <c r="AG367" i="2"/>
  <c r="AG207" i="2"/>
  <c r="AG456" i="2"/>
  <c r="AG429" i="2"/>
  <c r="AG418" i="2"/>
  <c r="AG611" i="2"/>
  <c r="AG615" i="2"/>
  <c r="AG98" i="2"/>
  <c r="AG584" i="2"/>
  <c r="AG273" i="2"/>
  <c r="AG78" i="2"/>
  <c r="AG410" i="2"/>
  <c r="AG220" i="2"/>
  <c r="AG575" i="2"/>
  <c r="AG374" i="2"/>
  <c r="AG527" i="2"/>
  <c r="AG132" i="2"/>
  <c r="AG76" i="2"/>
  <c r="AG395" i="2"/>
  <c r="AG248" i="2"/>
  <c r="AG494" i="2"/>
  <c r="AG108" i="2"/>
  <c r="AG87" i="2"/>
  <c r="AG511" i="2"/>
  <c r="AG397" i="2"/>
  <c r="AG277" i="2"/>
  <c r="AG204" i="2"/>
  <c r="AG59" i="2"/>
  <c r="AG607" i="2"/>
  <c r="AG357" i="2"/>
  <c r="AG246" i="2"/>
  <c r="AG638" i="2"/>
  <c r="AG565" i="2"/>
  <c r="AG605" i="2"/>
  <c r="AG309" i="2"/>
  <c r="AG56" i="2"/>
  <c r="AG74" i="2"/>
  <c r="AG466" i="2"/>
  <c r="AG721" i="2"/>
  <c r="AG544" i="2"/>
  <c r="AG483" i="2"/>
  <c r="AG233" i="2"/>
  <c r="AG274" i="2"/>
  <c r="AG597" i="2"/>
  <c r="AG339" i="2"/>
  <c r="AG163" i="2"/>
  <c r="AG8" i="2"/>
  <c r="AG345" i="2"/>
  <c r="AG27" i="2"/>
  <c r="AG470" i="2"/>
  <c r="AG707" i="2"/>
  <c r="AG554" i="2"/>
  <c r="AG144" i="2"/>
  <c r="AG720" i="2"/>
  <c r="AG598" i="2"/>
  <c r="AG661" i="2"/>
  <c r="AG257" i="2"/>
  <c r="AG179" i="2"/>
  <c r="AG546" i="2"/>
  <c r="AG520" i="2"/>
  <c r="AG342" i="2"/>
  <c r="AG79" i="2"/>
  <c r="AG93" i="2"/>
  <c r="AG289" i="2"/>
  <c r="AG474" i="2"/>
  <c r="AG247" i="2"/>
  <c r="AG300" i="2"/>
  <c r="AG26" i="2"/>
  <c r="AG473" i="2"/>
  <c r="AG536" i="2"/>
  <c r="AG438" i="2"/>
  <c r="AG361" i="2"/>
  <c r="AG368" i="2"/>
  <c r="AG71" i="2"/>
  <c r="AG316" i="2"/>
  <c r="AG143" i="2"/>
  <c r="AG568" i="2"/>
  <c r="AG469" i="2"/>
  <c r="AG112" i="2"/>
  <c r="AG218" i="2"/>
  <c r="AG60" i="2"/>
  <c r="AG594" i="2"/>
  <c r="AG235" i="2"/>
  <c r="AG80" i="2"/>
  <c r="AG85" i="2"/>
  <c r="AG460" i="2"/>
  <c r="AG532" i="2"/>
  <c r="AG40" i="2"/>
  <c r="AG434" i="2"/>
  <c r="AG291" i="2"/>
  <c r="AG72" i="2"/>
  <c r="AG135" i="2"/>
  <c r="AG600" i="2"/>
  <c r="AG276" i="2"/>
  <c r="AG285" i="2"/>
  <c r="AG706" i="2"/>
  <c r="AG254" i="2"/>
  <c r="AG347" i="2"/>
  <c r="AG51" i="2"/>
  <c r="AG643" i="2"/>
  <c r="AG400" i="2"/>
  <c r="AG171" i="2"/>
  <c r="AG464" i="2"/>
  <c r="AG266" i="2"/>
  <c r="AG558" i="2"/>
  <c r="AG242" i="2"/>
  <c r="AG188" i="2"/>
  <c r="AG77" i="2"/>
  <c r="AG649" i="2"/>
  <c r="AG391" i="2"/>
  <c r="AG116" i="2"/>
  <c r="AG356" i="2"/>
  <c r="AG329" i="2"/>
  <c r="AG491" i="2"/>
  <c r="AG174" i="2"/>
  <c r="AG287" i="2"/>
  <c r="AG602" i="2"/>
  <c r="AG81" i="2"/>
  <c r="AG648" i="2"/>
  <c r="AG75" i="2"/>
  <c r="AG315" i="2"/>
  <c r="AG183" i="2"/>
  <c r="AG572" i="2"/>
  <c r="AG154" i="2"/>
  <c r="AG271" i="2"/>
  <c r="AG252" i="2"/>
  <c r="AG343" i="2"/>
  <c r="AG528" i="2"/>
  <c r="AG11" i="2"/>
  <c r="AG192" i="2"/>
  <c r="AG19" i="2"/>
  <c r="AG21" i="2"/>
  <c r="AG109" i="2"/>
  <c r="AG262" i="2"/>
  <c r="AG513" i="2"/>
  <c r="AG224" i="2"/>
  <c r="AG389" i="2"/>
  <c r="AG708" i="2"/>
  <c r="AG280" i="2"/>
  <c r="AG574" i="2"/>
  <c r="AG404" i="2"/>
  <c r="AG217" i="2"/>
  <c r="AG663" i="2"/>
  <c r="AG46" i="2"/>
  <c r="AG656" i="2"/>
  <c r="AG65" i="2"/>
  <c r="AG7" i="2"/>
  <c r="AG324" i="2"/>
  <c r="AG538" i="2"/>
  <c r="AG437" i="2"/>
  <c r="AG632" i="2"/>
  <c r="AG709" i="2"/>
  <c r="AG37" i="2"/>
  <c r="AG124" i="2"/>
  <c r="AG89" i="2"/>
  <c r="AG390" i="2"/>
  <c r="AG332" i="2"/>
  <c r="AG189" i="2"/>
  <c r="AG529" i="2"/>
  <c r="AG35" i="2"/>
  <c r="AG639" i="2"/>
  <c r="AG496" i="2"/>
  <c r="AG136" i="2"/>
  <c r="AG398" i="2"/>
  <c r="AG542" i="2"/>
  <c r="AG191" i="2"/>
  <c r="AG99" i="2"/>
  <c r="AG117" i="2"/>
  <c r="AG333" i="2"/>
  <c r="AG230" i="2"/>
  <c r="AG251" i="2"/>
  <c r="AG626" i="2"/>
  <c r="AG264" i="2"/>
  <c r="AG440" i="2"/>
  <c r="AG186" i="2"/>
  <c r="AG475" i="2"/>
  <c r="AG104" i="2"/>
  <c r="AG292" i="2"/>
  <c r="AG406" i="2"/>
  <c r="AG426" i="2"/>
  <c r="AG212" i="2"/>
  <c r="AG197" i="2"/>
  <c r="AG691" i="2"/>
  <c r="AG631" i="2"/>
  <c r="AG227" i="2"/>
  <c r="AG17" i="2"/>
  <c r="AG683" i="2"/>
  <c r="AG173" i="2"/>
  <c r="AG185" i="2"/>
  <c r="AG561" i="2"/>
  <c r="AG498" i="2"/>
  <c r="AG642" i="2"/>
  <c r="AG459" i="2"/>
  <c r="AG355" i="2"/>
  <c r="AG25" i="2"/>
  <c r="AG373" i="2"/>
  <c r="AG139" i="2"/>
  <c r="AG305" i="2"/>
  <c r="AG351" i="2"/>
  <c r="AG55" i="2"/>
  <c r="AG164" i="2"/>
  <c r="AG313" i="2"/>
  <c r="AG317" i="2"/>
  <c r="AG86" i="2"/>
  <c r="AG644" i="2"/>
  <c r="AG3" i="2"/>
  <c r="AG182" i="2"/>
  <c r="AG472" i="2"/>
  <c r="AG15" i="2"/>
  <c r="AG167" i="2"/>
  <c r="AG205" i="2"/>
  <c r="AG530" i="2"/>
  <c r="AG221" i="2"/>
  <c r="AG140" i="2"/>
  <c r="AG396" i="2"/>
  <c r="AG415" i="2"/>
  <c r="AG16" i="2"/>
  <c r="AG45" i="2"/>
  <c r="AG175" i="2"/>
  <c r="AG503" i="2"/>
  <c r="AG662" i="2"/>
  <c r="AG533" i="2"/>
  <c r="AG121" i="2"/>
  <c r="AG722" i="2"/>
  <c r="AG196" i="2"/>
  <c r="AG595" i="2"/>
  <c r="AG178" i="2"/>
  <c r="AG270" i="2"/>
  <c r="AG293" i="2"/>
  <c r="AG57" i="2"/>
  <c r="AG556" i="2"/>
  <c r="AG110" i="2"/>
  <c r="AG505" i="2"/>
  <c r="AG54" i="2"/>
  <c r="AG432" i="2"/>
  <c r="AG18" i="2"/>
  <c r="AG6" i="2"/>
  <c r="AG653" i="2"/>
  <c r="AG369" i="2"/>
  <c r="AG585" i="2"/>
  <c r="AG448" i="2"/>
  <c r="AG441" i="2"/>
  <c r="AG193" i="2"/>
  <c r="AG215" i="2"/>
  <c r="AG328" i="2"/>
  <c r="AG424" i="2"/>
  <c r="AG244" i="2"/>
  <c r="AG250" i="2"/>
  <c r="AG478" i="2"/>
  <c r="AG84" i="2"/>
  <c r="AG698" i="2"/>
  <c r="AG70" i="2"/>
  <c r="AG726" i="2"/>
  <c r="AG522" i="2"/>
  <c r="AG504" i="2"/>
  <c r="AG237" i="2"/>
  <c r="AG676" i="2"/>
  <c r="AG365" i="2"/>
  <c r="AG288" i="2"/>
  <c r="AG209" i="2"/>
  <c r="AG477" i="2"/>
  <c r="AG129" i="2"/>
  <c r="AG500" i="2"/>
  <c r="AG199" i="2"/>
  <c r="AG126" i="2"/>
  <c r="AG177" i="2"/>
  <c r="AG322" i="2"/>
  <c r="AG509" i="2"/>
  <c r="AG724" i="2"/>
  <c r="AG428" i="2"/>
  <c r="AG67" i="2"/>
  <c r="AG425" i="2"/>
  <c r="AG90" i="2"/>
  <c r="AG442" i="2"/>
  <c r="AG297" i="2"/>
  <c r="AG29" i="2"/>
  <c r="AG142" i="2"/>
  <c r="AG430" i="2"/>
  <c r="AG487" i="2"/>
  <c r="AG120" i="2"/>
  <c r="AG583" i="2"/>
  <c r="AG427" i="2"/>
  <c r="AG58" i="2"/>
  <c r="AG524" i="2"/>
  <c r="AG703" i="2"/>
  <c r="AG518" i="2"/>
  <c r="AG446" i="2"/>
  <c r="AG525" i="2"/>
  <c r="AG732" i="2"/>
  <c r="AG679" i="2"/>
  <c r="AG690" i="2"/>
  <c r="AG358" i="2"/>
  <c r="AG113" i="2"/>
  <c r="AG127" i="2"/>
  <c r="AG686" i="2"/>
  <c r="AG480" i="2"/>
  <c r="AG325" i="2"/>
  <c r="AG194" i="2"/>
  <c r="AG444" i="2"/>
  <c r="AG715" i="2"/>
  <c r="AG13" i="2"/>
  <c r="AG515" i="2"/>
  <c r="AG43" i="2"/>
  <c r="AG467" i="2"/>
  <c r="AG419" i="2"/>
  <c r="AG603" i="2"/>
  <c r="AG659" i="2"/>
  <c r="AG680" i="2"/>
  <c r="AG123" i="2"/>
  <c r="AG240" i="2"/>
  <c r="AG586" i="2"/>
  <c r="AG435" i="2"/>
  <c r="AG66" i="2"/>
  <c r="AG647" i="2"/>
  <c r="AG375" i="2"/>
  <c r="AG535" i="2"/>
  <c r="AG366" i="2"/>
  <c r="AG623" i="2"/>
  <c r="AG23" i="2"/>
  <c r="AG187" i="2"/>
  <c r="AG223" i="2"/>
  <c r="AG14" i="2"/>
  <c r="AG512" i="2"/>
  <c r="AG573" i="2"/>
  <c r="AG734" i="2"/>
  <c r="AG447" i="2"/>
  <c r="AG372" i="2"/>
  <c r="AG436" i="2"/>
  <c r="AG420" i="2"/>
  <c r="AG481" i="2"/>
  <c r="AG61" i="2"/>
  <c r="AG388" i="2"/>
  <c r="AG731" i="2"/>
  <c r="AG231" i="2"/>
  <c r="AG621" i="2"/>
  <c r="AG654" i="2"/>
  <c r="AG492" i="2"/>
  <c r="AG421" i="2"/>
  <c r="AG514" i="2"/>
  <c r="AG616" i="2"/>
  <c r="AG414" i="2"/>
  <c r="AG348" i="2"/>
  <c r="AG569" i="2"/>
  <c r="AG48" i="2"/>
  <c r="AG571" i="2"/>
  <c r="AG236" i="2"/>
  <c r="AG42" i="2"/>
  <c r="AG637" i="2"/>
  <c r="AG319" i="2"/>
  <c r="AG210" i="2"/>
  <c r="AG28" i="2"/>
  <c r="AG165" i="2"/>
  <c r="AG281" i="2"/>
  <c r="AG153" i="2"/>
  <c r="AG330" i="2"/>
  <c r="AG727" i="2"/>
  <c r="AG378" i="2"/>
  <c r="AG30" i="2"/>
  <c r="AG83" i="2"/>
  <c r="AG353" i="2"/>
  <c r="AG364" i="2"/>
  <c r="AG213" i="2"/>
  <c r="AG22" i="2"/>
  <c r="AG102" i="2"/>
  <c r="AG115" i="2"/>
  <c r="AG118" i="2"/>
  <c r="AG672" i="2"/>
  <c r="AG463" i="2"/>
  <c r="AG665" i="2"/>
  <c r="AG545" i="2"/>
  <c r="AG555" i="2"/>
  <c r="AG666" i="2"/>
  <c r="AG91" i="2"/>
  <c r="AG521" i="2"/>
  <c r="AG729" i="2"/>
  <c r="AG162" i="2"/>
  <c r="AG198" i="2"/>
  <c r="AG394" i="2"/>
  <c r="AG399" i="2"/>
  <c r="AG479" i="2"/>
  <c r="AG41" i="2"/>
  <c r="AG336" i="2"/>
  <c r="AG283" i="2"/>
  <c r="AG229" i="2"/>
  <c r="AG700" i="2"/>
  <c r="AG275" i="2"/>
  <c r="AG587" i="2"/>
  <c r="AG628" i="2"/>
  <c r="AG258" i="2"/>
  <c r="AG667" i="2"/>
  <c r="AG156" i="2"/>
  <c r="AG457" i="2"/>
  <c r="AG337" i="2"/>
  <c r="AG320" i="2"/>
  <c r="AG685" i="2"/>
  <c r="AG701" i="2"/>
  <c r="AG111" i="2"/>
  <c r="AG730" i="2"/>
  <c r="AG580" i="2"/>
  <c r="AG138" i="2"/>
  <c r="AG519" i="2"/>
  <c r="AG152" i="2"/>
  <c r="AG352" i="2"/>
  <c r="AG379" i="2"/>
  <c r="AG103" i="2"/>
  <c r="AG461" i="2"/>
  <c r="AG635" i="2"/>
  <c r="AG695" i="2"/>
  <c r="AG155" i="2"/>
  <c r="AG49" i="2"/>
  <c r="AG590" i="2"/>
  <c r="AG733" i="2"/>
  <c r="AG148" i="2"/>
  <c r="AG310" i="2"/>
  <c r="AG674" i="2"/>
  <c r="AG106" i="2"/>
  <c r="AG380" i="2"/>
  <c r="AG681" i="2"/>
  <c r="AG150" i="2"/>
  <c r="AG363" i="2"/>
  <c r="AG567" i="2"/>
  <c r="AG582" i="2"/>
  <c r="AG278" i="2"/>
  <c r="AG552" i="2"/>
  <c r="AG416" i="2"/>
  <c r="AG417" i="2"/>
  <c r="AG272" i="2"/>
  <c r="AG577" i="2"/>
  <c r="AG346" i="2"/>
  <c r="AG693" i="2"/>
  <c r="AG540" i="2"/>
  <c r="AG195" i="2"/>
  <c r="AG704" i="2"/>
  <c r="AG657" i="2"/>
  <c r="AG697" i="2"/>
  <c r="AG609" i="2"/>
  <c r="AG664" i="2"/>
  <c r="AG158" i="2"/>
  <c r="AG589" i="2"/>
  <c r="AG738" i="2"/>
  <c r="AG675" i="2"/>
  <c r="AG206" i="2"/>
  <c r="AG591" i="2"/>
  <c r="AG331" i="2"/>
  <c r="AG101" i="2"/>
  <c r="AG601" i="2"/>
  <c r="AG606" i="2"/>
  <c r="AG620" i="2"/>
  <c r="AG119" i="2"/>
  <c r="AG484" i="2"/>
  <c r="AG255" i="2"/>
  <c r="AG306" i="2"/>
  <c r="AG562" i="2"/>
  <c r="AG383" i="2"/>
  <c r="AG393" i="2"/>
  <c r="AG114" i="2"/>
  <c r="AG146" i="2"/>
  <c r="AG581" i="2"/>
  <c r="AG412" i="2"/>
  <c r="AG211" i="2"/>
  <c r="AG268" i="2"/>
  <c r="AG634" i="2"/>
  <c r="AG445" i="2"/>
  <c r="AG151" i="2"/>
  <c r="AG563" i="2"/>
  <c r="AG549" i="2"/>
  <c r="AG286" i="2"/>
  <c r="AG728" i="2"/>
  <c r="AG225" i="2"/>
  <c r="AG553" i="2"/>
  <c r="AG482" i="2"/>
  <c r="AG269" i="2"/>
  <c r="AG495" i="2"/>
  <c r="AG321" i="2"/>
  <c r="AG673" i="2"/>
  <c r="AG596" i="2"/>
  <c r="AG201" i="2"/>
  <c r="AG176" i="2"/>
  <c r="AG499" i="2"/>
  <c r="AG526" i="2"/>
  <c r="AG157" i="2"/>
  <c r="AG377" i="2"/>
  <c r="AG401" i="2"/>
  <c r="AG543" i="2"/>
  <c r="AG486" i="2"/>
  <c r="AG508" i="2"/>
  <c r="AG625" i="2"/>
  <c r="AG619" i="2"/>
  <c r="AG622" i="2"/>
  <c r="AG641" i="2"/>
  <c r="AG180" i="2"/>
  <c r="AG407" i="2"/>
  <c r="AG462" i="2"/>
  <c r="AG384" i="2"/>
  <c r="AG382" i="2"/>
  <c r="AG694" i="2"/>
  <c r="AG344" i="2"/>
  <c r="AG717" i="2"/>
  <c r="AG488" i="2"/>
  <c r="AG570" i="2"/>
  <c r="AG576" i="2"/>
  <c r="AG678" i="2"/>
  <c r="AG307" i="2"/>
  <c r="AG627" i="2"/>
  <c r="AG719" i="2"/>
  <c r="AG651" i="2"/>
  <c r="AG633" i="2"/>
  <c r="AG284" i="2"/>
  <c r="AG381" i="2"/>
  <c r="AG578" i="2"/>
  <c r="AG449" i="2"/>
  <c r="AG453" i="2"/>
  <c r="AG517" i="2"/>
  <c r="AG443" i="2"/>
  <c r="AG618" i="2"/>
  <c r="AG725" i="2"/>
  <c r="AG468" i="2"/>
  <c r="AG702" i="2"/>
  <c r="AG692" i="2"/>
  <c r="AG624" i="2"/>
  <c r="AG670" i="2"/>
  <c r="AG737" i="2"/>
  <c r="AG699" i="2"/>
  <c r="AG636" i="2"/>
  <c r="AG714" i="2"/>
  <c r="AG610" i="2"/>
  <c r="AG458" i="2"/>
  <c r="AG640" i="2"/>
  <c r="AG712" i="2"/>
  <c r="AG735" i="2"/>
  <c r="AG613" i="2"/>
  <c r="AG716" i="2"/>
  <c r="AG718" i="2"/>
  <c r="AG677" i="2"/>
  <c r="AG682" i="2"/>
  <c r="AG723" i="2"/>
  <c r="AG710" i="2"/>
  <c r="AG688" i="2"/>
  <c r="AG614" i="2"/>
  <c r="AG668" i="2"/>
  <c r="AG705" i="2"/>
  <c r="AG696" i="2"/>
  <c r="AG736" i="2"/>
  <c r="AF559" i="2"/>
  <c r="AF537" i="2"/>
  <c r="AF630" i="2"/>
  <c r="AF100" i="2"/>
  <c r="AF402" i="2"/>
  <c r="AF501" i="2"/>
  <c r="AF370" i="2"/>
  <c r="AF489" i="2"/>
  <c r="AF608" i="2"/>
  <c r="AF338" i="2"/>
  <c r="AF362" i="2"/>
  <c r="AF439" i="2"/>
  <c r="AF655" i="2"/>
  <c r="AF239" i="2"/>
  <c r="AF169" i="2"/>
  <c r="AF172" i="2"/>
  <c r="AF125" i="2"/>
  <c r="AF454" i="2"/>
  <c r="AF531" i="2"/>
  <c r="AF671" i="2"/>
  <c r="AF550" i="2"/>
  <c r="AF73" i="2"/>
  <c r="AF403" i="2"/>
  <c r="AF131" i="2"/>
  <c r="AF455" i="2"/>
  <c r="AF298" i="2"/>
  <c r="AF557" i="2"/>
  <c r="AF202" i="2"/>
  <c r="AF31" i="2"/>
  <c r="AF68" i="2"/>
  <c r="AF660" i="2"/>
  <c r="AF386" i="2"/>
  <c r="AF612" i="2"/>
  <c r="AF592" i="2"/>
  <c r="AF5" i="2"/>
  <c r="AF259" i="2"/>
  <c r="AF170" i="2"/>
  <c r="AF96" i="2"/>
  <c r="AF658" i="2"/>
  <c r="AF88" i="2"/>
  <c r="AF516" i="2"/>
  <c r="AF128" i="2"/>
  <c r="AF44" i="2"/>
  <c r="AF232" i="2"/>
  <c r="AF534" i="2"/>
  <c r="AF354" i="2"/>
  <c r="AF219" i="2"/>
  <c r="AF599" i="2"/>
  <c r="AF392" i="2"/>
  <c r="AF105" i="2"/>
  <c r="AF52" i="2"/>
  <c r="AF551" i="2"/>
  <c r="AF166" i="2"/>
  <c r="AF326" i="2"/>
  <c r="AF82" i="2"/>
  <c r="AF50" i="2"/>
  <c r="AF422" i="2"/>
  <c r="AF541" i="2"/>
  <c r="AF303" i="2"/>
  <c r="AF548" i="2"/>
  <c r="AF308" i="2"/>
  <c r="AF147" i="2"/>
  <c r="AF423" i="2"/>
  <c r="AF507" i="2"/>
  <c r="AF450" i="2"/>
  <c r="AF200" i="2"/>
  <c r="AF304" i="2"/>
  <c r="AF385" i="2"/>
  <c r="AF149" i="2"/>
  <c r="AF95" i="2"/>
  <c r="AF413" i="2"/>
  <c r="AF405" i="2"/>
  <c r="AF311" i="2"/>
  <c r="AF122" i="2"/>
  <c r="AF301" i="2"/>
  <c r="AF249" i="2"/>
  <c r="AF2" i="2"/>
  <c r="AF645" i="2"/>
  <c r="AF181" i="2"/>
  <c r="AF92" i="2"/>
  <c r="AF9" i="2"/>
  <c r="AF387" i="2"/>
  <c r="AF506" i="2"/>
  <c r="AF184" i="2"/>
  <c r="AF490" i="2"/>
  <c r="AF314" i="2"/>
  <c r="AF588" i="2"/>
  <c r="AF228" i="2"/>
  <c r="AF318" i="2"/>
  <c r="AF350" i="2"/>
  <c r="AF629" i="2"/>
  <c r="AF241" i="2"/>
  <c r="AF409" i="2"/>
  <c r="AF69" i="2"/>
  <c r="AF360" i="2"/>
  <c r="AF299" i="2"/>
  <c r="AF10" i="2"/>
  <c r="AF62" i="2"/>
  <c r="AF335" i="2"/>
  <c r="AF190" i="2"/>
  <c r="AF97" i="2"/>
  <c r="AF130" i="2"/>
  <c r="AF294" i="2"/>
  <c r="AF260" i="2"/>
  <c r="AF256" i="2"/>
  <c r="AF433" i="2"/>
  <c r="AF134" i="2"/>
  <c r="AF451" i="2"/>
  <c r="AF295" i="2"/>
  <c r="AF216" i="2"/>
  <c r="AF349" i="2"/>
  <c r="AF39" i="2"/>
  <c r="AF408" i="2"/>
  <c r="AF107" i="2"/>
  <c r="AF243" i="2"/>
  <c r="AF226" i="2"/>
  <c r="AF652" i="2"/>
  <c r="AF137" i="2"/>
  <c r="AF687" i="2"/>
  <c r="AF168" i="2"/>
  <c r="AF539" i="2"/>
  <c r="AF12" i="2"/>
  <c r="AF312" i="2"/>
  <c r="AF279" i="2"/>
  <c r="AF47" i="2"/>
  <c r="AF327" i="2"/>
  <c r="AF36" i="2"/>
  <c r="AF160" i="2"/>
  <c r="AF161" i="2"/>
  <c r="AF334" i="2"/>
  <c r="AF265" i="2"/>
  <c r="AF617" i="2"/>
  <c r="AF208" i="2"/>
  <c r="AF452" i="2"/>
  <c r="AF476" i="2"/>
  <c r="AF238" i="2"/>
  <c r="AF340" i="2"/>
  <c r="AF263" i="2"/>
  <c r="AF296" i="2"/>
  <c r="AF34" i="2"/>
  <c r="AF713" i="2"/>
  <c r="AF323" i="2"/>
  <c r="AF465" i="2"/>
  <c r="AF290" i="2"/>
  <c r="AF711" i="2"/>
  <c r="AF359" i="2"/>
  <c r="AF64" i="2"/>
  <c r="AF63" i="2"/>
  <c r="AF493" i="2"/>
  <c r="AF20" i="2"/>
  <c r="AF222" i="2"/>
  <c r="AF94" i="2"/>
  <c r="AF497" i="2"/>
  <c r="AF302" i="2"/>
  <c r="AF371" i="2"/>
  <c r="AF267" i="2"/>
  <c r="AF141" i="2"/>
  <c r="AF411" i="2"/>
  <c r="AF145" i="2"/>
  <c r="AF32" i="2"/>
  <c r="AF502" i="2"/>
  <c r="AF523" i="2"/>
  <c r="AF376" i="2"/>
  <c r="AF566" i="2"/>
  <c r="AF547" i="2"/>
  <c r="AF485" i="2"/>
  <c r="AF579" i="2"/>
  <c r="AF261" i="2"/>
  <c r="AF650" i="2"/>
  <c r="AF471" i="2"/>
  <c r="AF646" i="2"/>
  <c r="AF341" i="2"/>
  <c r="AF510" i="2"/>
  <c r="AF159" i="2"/>
  <c r="AF245" i="2"/>
  <c r="AF684" i="2"/>
  <c r="AF4" i="2"/>
  <c r="AF133" i="2"/>
  <c r="AF203" i="2"/>
  <c r="AF24" i="2"/>
  <c r="AF560" i="2"/>
  <c r="AF234" i="2"/>
  <c r="AF253" i="2"/>
  <c r="AF38" i="2"/>
  <c r="AF53" i="2"/>
  <c r="AF593" i="2"/>
  <c r="AF669" i="2"/>
  <c r="AF214" i="2"/>
  <c r="AF564" i="2"/>
  <c r="AF431" i="2"/>
  <c r="AF282" i="2"/>
  <c r="AF33" i="2"/>
  <c r="AF689" i="2"/>
  <c r="AF604" i="2"/>
  <c r="AF367" i="2"/>
  <c r="AF207" i="2"/>
  <c r="AF456" i="2"/>
  <c r="AF429" i="2"/>
  <c r="AF418" i="2"/>
  <c r="AF611" i="2"/>
  <c r="AF615" i="2"/>
  <c r="AF98" i="2"/>
  <c r="AF584" i="2"/>
  <c r="AF273" i="2"/>
  <c r="AF78" i="2"/>
  <c r="AF410" i="2"/>
  <c r="AF220" i="2"/>
  <c r="AF575" i="2"/>
  <c r="AF374" i="2"/>
  <c r="AF527" i="2"/>
  <c r="AF132" i="2"/>
  <c r="AF76" i="2"/>
  <c r="AF395" i="2"/>
  <c r="AF248" i="2"/>
  <c r="AF494" i="2"/>
  <c r="AF108" i="2"/>
  <c r="AF87" i="2"/>
  <c r="AF511" i="2"/>
  <c r="AF397" i="2"/>
  <c r="AF277" i="2"/>
  <c r="AF204" i="2"/>
  <c r="AF59" i="2"/>
  <c r="AF607" i="2"/>
  <c r="AF357" i="2"/>
  <c r="AF246" i="2"/>
  <c r="AF638" i="2"/>
  <c r="AF565" i="2"/>
  <c r="AF605" i="2"/>
  <c r="AF309" i="2"/>
  <c r="AF56" i="2"/>
  <c r="AF74" i="2"/>
  <c r="AF466" i="2"/>
  <c r="AF721" i="2"/>
  <c r="AF544" i="2"/>
  <c r="AF483" i="2"/>
  <c r="AF233" i="2"/>
  <c r="AF274" i="2"/>
  <c r="AF597" i="2"/>
  <c r="AF339" i="2"/>
  <c r="AF163" i="2"/>
  <c r="AF8" i="2"/>
  <c r="AF345" i="2"/>
  <c r="AF27" i="2"/>
  <c r="AF470" i="2"/>
  <c r="AF707" i="2"/>
  <c r="AF554" i="2"/>
  <c r="AF144" i="2"/>
  <c r="AF720" i="2"/>
  <c r="AF598" i="2"/>
  <c r="AF661" i="2"/>
  <c r="AF257" i="2"/>
  <c r="AF179" i="2"/>
  <c r="AF546" i="2"/>
  <c r="AF520" i="2"/>
  <c r="AF342" i="2"/>
  <c r="AF79" i="2"/>
  <c r="AF93" i="2"/>
  <c r="AF289" i="2"/>
  <c r="AF474" i="2"/>
  <c r="AF247" i="2"/>
  <c r="AF300" i="2"/>
  <c r="AF26" i="2"/>
  <c r="AF473" i="2"/>
  <c r="AF536" i="2"/>
  <c r="AF438" i="2"/>
  <c r="AF361" i="2"/>
  <c r="AF368" i="2"/>
  <c r="AF71" i="2"/>
  <c r="AF316" i="2"/>
  <c r="AF143" i="2"/>
  <c r="AF568" i="2"/>
  <c r="AF469" i="2"/>
  <c r="AF112" i="2"/>
  <c r="AF218" i="2"/>
  <c r="AF60" i="2"/>
  <c r="AF594" i="2"/>
  <c r="AF235" i="2"/>
  <c r="AF80" i="2"/>
  <c r="AF85" i="2"/>
  <c r="AF460" i="2"/>
  <c r="AF532" i="2"/>
  <c r="AF40" i="2"/>
  <c r="AF434" i="2"/>
  <c r="AF291" i="2"/>
  <c r="AF72" i="2"/>
  <c r="AF135" i="2"/>
  <c r="AF600" i="2"/>
  <c r="AF276" i="2"/>
  <c r="AF285" i="2"/>
  <c r="AF706" i="2"/>
  <c r="AF254" i="2"/>
  <c r="AF347" i="2"/>
  <c r="AF51" i="2"/>
  <c r="AF643" i="2"/>
  <c r="AF400" i="2"/>
  <c r="AF171" i="2"/>
  <c r="AF464" i="2"/>
  <c r="AF266" i="2"/>
  <c r="AF558" i="2"/>
  <c r="AF242" i="2"/>
  <c r="AF188" i="2"/>
  <c r="AF77" i="2"/>
  <c r="AF649" i="2"/>
  <c r="AF391" i="2"/>
  <c r="AF116" i="2"/>
  <c r="AF356" i="2"/>
  <c r="AF329" i="2"/>
  <c r="AF491" i="2"/>
  <c r="AF174" i="2"/>
  <c r="AF287" i="2"/>
  <c r="AF602" i="2"/>
  <c r="AF81" i="2"/>
  <c r="AF648" i="2"/>
  <c r="AF75" i="2"/>
  <c r="AF315" i="2"/>
  <c r="AF183" i="2"/>
  <c r="AF572" i="2"/>
  <c r="AF154" i="2"/>
  <c r="AF271" i="2"/>
  <c r="AF252" i="2"/>
  <c r="AF343" i="2"/>
  <c r="AF528" i="2"/>
  <c r="AF11" i="2"/>
  <c r="AF192" i="2"/>
  <c r="AF19" i="2"/>
  <c r="AF21" i="2"/>
  <c r="AF109" i="2"/>
  <c r="AF262" i="2"/>
  <c r="AF513" i="2"/>
  <c r="AF224" i="2"/>
  <c r="AF389" i="2"/>
  <c r="AF708" i="2"/>
  <c r="AF280" i="2"/>
  <c r="AF574" i="2"/>
  <c r="AF404" i="2"/>
  <c r="AF217" i="2"/>
  <c r="AF663" i="2"/>
  <c r="AF46" i="2"/>
  <c r="AF656" i="2"/>
  <c r="AF65" i="2"/>
  <c r="AF7" i="2"/>
  <c r="AF324" i="2"/>
  <c r="AF538" i="2"/>
  <c r="AF437" i="2"/>
  <c r="AF632" i="2"/>
  <c r="AF709" i="2"/>
  <c r="AF37" i="2"/>
  <c r="AF124" i="2"/>
  <c r="AF89" i="2"/>
  <c r="AF390" i="2"/>
  <c r="AF332" i="2"/>
  <c r="AF189" i="2"/>
  <c r="AF529" i="2"/>
  <c r="AF35" i="2"/>
  <c r="AF639" i="2"/>
  <c r="AF496" i="2"/>
  <c r="AF136" i="2"/>
  <c r="AF398" i="2"/>
  <c r="AF542" i="2"/>
  <c r="AF191" i="2"/>
  <c r="AF99" i="2"/>
  <c r="AF117" i="2"/>
  <c r="AF333" i="2"/>
  <c r="AF230" i="2"/>
  <c r="AF251" i="2"/>
  <c r="AF626" i="2"/>
  <c r="AF264" i="2"/>
  <c r="AF440" i="2"/>
  <c r="AF186" i="2"/>
  <c r="AF475" i="2"/>
  <c r="AF104" i="2"/>
  <c r="AF292" i="2"/>
  <c r="AF406" i="2"/>
  <c r="AF426" i="2"/>
  <c r="AF212" i="2"/>
  <c r="AF197" i="2"/>
  <c r="AF691" i="2"/>
  <c r="AF631" i="2"/>
  <c r="AF227" i="2"/>
  <c r="AF17" i="2"/>
  <c r="AF683" i="2"/>
  <c r="AF173" i="2"/>
  <c r="AF185" i="2"/>
  <c r="AF561" i="2"/>
  <c r="AF498" i="2"/>
  <c r="AF642" i="2"/>
  <c r="AF459" i="2"/>
  <c r="AF355" i="2"/>
  <c r="AF25" i="2"/>
  <c r="AF373" i="2"/>
  <c r="AF139" i="2"/>
  <c r="AF305" i="2"/>
  <c r="AF351" i="2"/>
  <c r="AF55" i="2"/>
  <c r="AF164" i="2"/>
  <c r="AF313" i="2"/>
  <c r="AF317" i="2"/>
  <c r="AF86" i="2"/>
  <c r="AF644" i="2"/>
  <c r="AF3" i="2"/>
  <c r="AF182" i="2"/>
  <c r="AF472" i="2"/>
  <c r="AF15" i="2"/>
  <c r="AF167" i="2"/>
  <c r="AF205" i="2"/>
  <c r="AF530" i="2"/>
  <c r="AF221" i="2"/>
  <c r="AF140" i="2"/>
  <c r="AF396" i="2"/>
  <c r="AF415" i="2"/>
  <c r="AF16" i="2"/>
  <c r="AF45" i="2"/>
  <c r="AF175" i="2"/>
  <c r="AF503" i="2"/>
  <c r="AF662" i="2"/>
  <c r="AF533" i="2"/>
  <c r="AF121" i="2"/>
  <c r="AF722" i="2"/>
  <c r="AF196" i="2"/>
  <c r="AF595" i="2"/>
  <c r="AF178" i="2"/>
  <c r="AF270" i="2"/>
  <c r="AF293" i="2"/>
  <c r="AF57" i="2"/>
  <c r="AF556" i="2"/>
  <c r="AF110" i="2"/>
  <c r="AF505" i="2"/>
  <c r="AF54" i="2"/>
  <c r="AF432" i="2"/>
  <c r="AF18" i="2"/>
  <c r="AF6" i="2"/>
  <c r="AF653" i="2"/>
  <c r="AF369" i="2"/>
  <c r="AF585" i="2"/>
  <c r="AF448" i="2"/>
  <c r="AF441" i="2"/>
  <c r="AF193" i="2"/>
  <c r="AF215" i="2"/>
  <c r="AF328" i="2"/>
  <c r="AF424" i="2"/>
  <c r="AF244" i="2"/>
  <c r="AF250" i="2"/>
  <c r="AF478" i="2"/>
  <c r="AF84" i="2"/>
  <c r="AF698" i="2"/>
  <c r="AF70" i="2"/>
  <c r="AF726" i="2"/>
  <c r="AF522" i="2"/>
  <c r="AF504" i="2"/>
  <c r="AF237" i="2"/>
  <c r="AF676" i="2"/>
  <c r="AF365" i="2"/>
  <c r="AF288" i="2"/>
  <c r="AF209" i="2"/>
  <c r="AF477" i="2"/>
  <c r="AF129" i="2"/>
  <c r="AF500" i="2"/>
  <c r="AF199" i="2"/>
  <c r="AF126" i="2"/>
  <c r="AF177" i="2"/>
  <c r="AF322" i="2"/>
  <c r="AF509" i="2"/>
  <c r="AF724" i="2"/>
  <c r="AF428" i="2"/>
  <c r="AF67" i="2"/>
  <c r="AF425" i="2"/>
  <c r="AF90" i="2"/>
  <c r="AF442" i="2"/>
  <c r="AF297" i="2"/>
  <c r="AF29" i="2"/>
  <c r="AF142" i="2"/>
  <c r="AF430" i="2"/>
  <c r="AF487" i="2"/>
  <c r="AF120" i="2"/>
  <c r="AF583" i="2"/>
  <c r="AF427" i="2"/>
  <c r="AF58" i="2"/>
  <c r="AF524" i="2"/>
  <c r="AF703" i="2"/>
  <c r="AF518" i="2"/>
  <c r="AF446" i="2"/>
  <c r="AF525" i="2"/>
  <c r="AF732" i="2"/>
  <c r="AF679" i="2"/>
  <c r="AF690" i="2"/>
  <c r="AF358" i="2"/>
  <c r="AF113" i="2"/>
  <c r="AF127" i="2"/>
  <c r="AF686" i="2"/>
  <c r="AF480" i="2"/>
  <c r="AF325" i="2"/>
  <c r="AF194" i="2"/>
  <c r="AF444" i="2"/>
  <c r="AF715" i="2"/>
  <c r="AF13" i="2"/>
  <c r="AF515" i="2"/>
  <c r="AF43" i="2"/>
  <c r="AF467" i="2"/>
  <c r="AF419" i="2"/>
  <c r="AF603" i="2"/>
  <c r="AF659" i="2"/>
  <c r="AF680" i="2"/>
  <c r="AF123" i="2"/>
  <c r="AF240" i="2"/>
  <c r="AF586" i="2"/>
  <c r="AF435" i="2"/>
  <c r="AF66" i="2"/>
  <c r="AF647" i="2"/>
  <c r="AF375" i="2"/>
  <c r="AF535" i="2"/>
  <c r="AF366" i="2"/>
  <c r="AF623" i="2"/>
  <c r="AF23" i="2"/>
  <c r="AF187" i="2"/>
  <c r="AF223" i="2"/>
  <c r="AF14" i="2"/>
  <c r="AF512" i="2"/>
  <c r="AF573" i="2"/>
  <c r="AF734" i="2"/>
  <c r="AF447" i="2"/>
  <c r="AF372" i="2"/>
  <c r="AF436" i="2"/>
  <c r="AF420" i="2"/>
  <c r="AF481" i="2"/>
  <c r="AF61" i="2"/>
  <c r="AF388" i="2"/>
  <c r="AF731" i="2"/>
  <c r="AF231" i="2"/>
  <c r="AF621" i="2"/>
  <c r="AF654" i="2"/>
  <c r="AF492" i="2"/>
  <c r="AF421" i="2"/>
  <c r="AF514" i="2"/>
  <c r="AF616" i="2"/>
  <c r="AF414" i="2"/>
  <c r="AF348" i="2"/>
  <c r="AF569" i="2"/>
  <c r="AF48" i="2"/>
  <c r="AF571" i="2"/>
  <c r="AF236" i="2"/>
  <c r="AF42" i="2"/>
  <c r="AF637" i="2"/>
  <c r="AF319" i="2"/>
  <c r="AF210" i="2"/>
  <c r="AF28" i="2"/>
  <c r="AF165" i="2"/>
  <c r="AF281" i="2"/>
  <c r="AF153" i="2"/>
  <c r="AF330" i="2"/>
  <c r="AF727" i="2"/>
  <c r="AF378" i="2"/>
  <c r="AF30" i="2"/>
  <c r="AF83" i="2"/>
  <c r="AF353" i="2"/>
  <c r="AF364" i="2"/>
  <c r="AF213" i="2"/>
  <c r="AF22" i="2"/>
  <c r="AF102" i="2"/>
  <c r="AF115" i="2"/>
  <c r="AF118" i="2"/>
  <c r="AF672" i="2"/>
  <c r="AF463" i="2"/>
  <c r="AF665" i="2"/>
  <c r="AF545" i="2"/>
  <c r="AF555" i="2"/>
  <c r="AF666" i="2"/>
  <c r="AF91" i="2"/>
  <c r="AF521" i="2"/>
  <c r="AF729" i="2"/>
  <c r="AF162" i="2"/>
  <c r="AF198" i="2"/>
  <c r="AF394" i="2"/>
  <c r="AF399" i="2"/>
  <c r="AF479" i="2"/>
  <c r="AF41" i="2"/>
  <c r="AF336" i="2"/>
  <c r="AF283" i="2"/>
  <c r="AF229" i="2"/>
  <c r="AF700" i="2"/>
  <c r="AF275" i="2"/>
  <c r="AF587" i="2"/>
  <c r="AF628" i="2"/>
  <c r="AF258" i="2"/>
  <c r="AF667" i="2"/>
  <c r="AF156" i="2"/>
  <c r="AF457" i="2"/>
  <c r="AF337" i="2"/>
  <c r="AF320" i="2"/>
  <c r="AF685" i="2"/>
  <c r="AF701" i="2"/>
  <c r="AF111" i="2"/>
  <c r="AF730" i="2"/>
  <c r="AF580" i="2"/>
  <c r="AF138" i="2"/>
  <c r="AF519" i="2"/>
  <c r="AF152" i="2"/>
  <c r="AF352" i="2"/>
  <c r="AF379" i="2"/>
  <c r="AF103" i="2"/>
  <c r="AF461" i="2"/>
  <c r="AF635" i="2"/>
  <c r="AF695" i="2"/>
  <c r="AF155" i="2"/>
  <c r="AF49" i="2"/>
  <c r="AF590" i="2"/>
  <c r="AF733" i="2"/>
  <c r="AF148" i="2"/>
  <c r="AF310" i="2"/>
  <c r="AF674" i="2"/>
  <c r="AF106" i="2"/>
  <c r="AF380" i="2"/>
  <c r="AF681" i="2"/>
  <c r="AF150" i="2"/>
  <c r="AF363" i="2"/>
  <c r="AF567" i="2"/>
  <c r="AF582" i="2"/>
  <c r="AF278" i="2"/>
  <c r="AF552" i="2"/>
  <c r="AF416" i="2"/>
  <c r="AF417" i="2"/>
  <c r="AF272" i="2"/>
  <c r="AF577" i="2"/>
  <c r="AF346" i="2"/>
  <c r="AF693" i="2"/>
  <c r="AF540" i="2"/>
  <c r="AF195" i="2"/>
  <c r="AF704" i="2"/>
  <c r="AF657" i="2"/>
  <c r="AF697" i="2"/>
  <c r="AF609" i="2"/>
  <c r="AF664" i="2"/>
  <c r="AF158" i="2"/>
  <c r="AF589" i="2"/>
  <c r="AF738" i="2"/>
  <c r="AF675" i="2"/>
  <c r="AF206" i="2"/>
  <c r="AF591" i="2"/>
  <c r="AF331" i="2"/>
  <c r="AF101" i="2"/>
  <c r="AF601" i="2"/>
  <c r="AF606" i="2"/>
  <c r="AF620" i="2"/>
  <c r="AF119" i="2"/>
  <c r="AF484" i="2"/>
  <c r="AF255" i="2"/>
  <c r="AF306" i="2"/>
  <c r="AF562" i="2"/>
  <c r="AF383" i="2"/>
  <c r="AF393" i="2"/>
  <c r="AF114" i="2"/>
  <c r="AF146" i="2"/>
  <c r="AF581" i="2"/>
  <c r="AF412" i="2"/>
  <c r="AF211" i="2"/>
  <c r="AF268" i="2"/>
  <c r="AF634" i="2"/>
  <c r="AF445" i="2"/>
  <c r="AF151" i="2"/>
  <c r="AF563" i="2"/>
  <c r="AF549" i="2"/>
  <c r="AF286" i="2"/>
  <c r="AF728" i="2"/>
  <c r="AF225" i="2"/>
  <c r="AF553" i="2"/>
  <c r="AF482" i="2"/>
  <c r="AF269" i="2"/>
  <c r="AF495" i="2"/>
  <c r="AF321" i="2"/>
  <c r="AF673" i="2"/>
  <c r="AF596" i="2"/>
  <c r="AF201" i="2"/>
  <c r="AF176" i="2"/>
  <c r="AF499" i="2"/>
  <c r="AF526" i="2"/>
  <c r="AF157" i="2"/>
  <c r="AF377" i="2"/>
  <c r="AF401" i="2"/>
  <c r="AF543" i="2"/>
  <c r="AF486" i="2"/>
  <c r="AF508" i="2"/>
  <c r="AF625" i="2"/>
  <c r="AF619" i="2"/>
  <c r="AF622" i="2"/>
  <c r="AF641" i="2"/>
  <c r="AF180" i="2"/>
  <c r="AF407" i="2"/>
  <c r="AF462" i="2"/>
  <c r="AF384" i="2"/>
  <c r="AF382" i="2"/>
  <c r="AF694" i="2"/>
  <c r="AF344" i="2"/>
  <c r="AF717" i="2"/>
  <c r="AF488" i="2"/>
  <c r="AF570" i="2"/>
  <c r="AF576" i="2"/>
  <c r="AF678" i="2"/>
  <c r="AF307" i="2"/>
  <c r="AF627" i="2"/>
  <c r="AF719" i="2"/>
  <c r="AF651" i="2"/>
  <c r="AF633" i="2"/>
  <c r="AF284" i="2"/>
  <c r="AF381" i="2"/>
  <c r="AF578" i="2"/>
  <c r="AF449" i="2"/>
  <c r="AF453" i="2"/>
  <c r="AF517" i="2"/>
  <c r="AF443" i="2"/>
  <c r="AF618" i="2"/>
  <c r="AF725" i="2"/>
  <c r="AF468" i="2"/>
  <c r="AF702" i="2"/>
  <c r="AF692" i="2"/>
  <c r="AF624" i="2"/>
  <c r="AF670" i="2"/>
  <c r="AF737" i="2"/>
  <c r="AF699" i="2"/>
  <c r="AF636" i="2"/>
  <c r="AF714" i="2"/>
  <c r="AF610" i="2"/>
  <c r="AF458" i="2"/>
  <c r="AF640" i="2"/>
  <c r="AF712" i="2"/>
  <c r="AF735" i="2"/>
  <c r="AF613" i="2"/>
  <c r="AF716" i="2"/>
  <c r="AF718" i="2"/>
  <c r="AF677" i="2"/>
  <c r="AF682" i="2"/>
  <c r="AF723" i="2"/>
  <c r="AF710" i="2"/>
  <c r="AF688" i="2"/>
  <c r="AF614" i="2"/>
  <c r="AF668" i="2"/>
  <c r="AF705" i="2"/>
  <c r="AF696" i="2"/>
  <c r="AF736" i="2"/>
  <c r="AE559" i="2"/>
  <c r="AE537" i="2"/>
  <c r="AE630" i="2"/>
  <c r="AE100" i="2"/>
  <c r="AE402" i="2"/>
  <c r="AE501" i="2"/>
  <c r="AE370" i="2"/>
  <c r="AE489" i="2"/>
  <c r="AE608" i="2"/>
  <c r="AE338" i="2"/>
  <c r="AE362" i="2"/>
  <c r="AE439" i="2"/>
  <c r="AE655" i="2"/>
  <c r="AE239" i="2"/>
  <c r="AE169" i="2"/>
  <c r="AE172" i="2"/>
  <c r="AE125" i="2"/>
  <c r="AE454" i="2"/>
  <c r="AE531" i="2"/>
  <c r="AE671" i="2"/>
  <c r="AE550" i="2"/>
  <c r="AE73" i="2"/>
  <c r="AE403" i="2"/>
  <c r="AE131" i="2"/>
  <c r="AE455" i="2"/>
  <c r="AE298" i="2"/>
  <c r="AE557" i="2"/>
  <c r="AE202" i="2"/>
  <c r="AE31" i="2"/>
  <c r="AE68" i="2"/>
  <c r="AE660" i="2"/>
  <c r="AE386" i="2"/>
  <c r="AE612" i="2"/>
  <c r="AE592" i="2"/>
  <c r="AE5" i="2"/>
  <c r="AE259" i="2"/>
  <c r="AE170" i="2"/>
  <c r="AE96" i="2"/>
  <c r="AE658" i="2"/>
  <c r="AE88" i="2"/>
  <c r="AE516" i="2"/>
  <c r="AE128" i="2"/>
  <c r="AE44" i="2"/>
  <c r="AE232" i="2"/>
  <c r="AE534" i="2"/>
  <c r="AE354" i="2"/>
  <c r="AE219" i="2"/>
  <c r="AE599" i="2"/>
  <c r="AE392" i="2"/>
  <c r="AE105" i="2"/>
  <c r="AE52" i="2"/>
  <c r="AE551" i="2"/>
  <c r="AE166" i="2"/>
  <c r="AE326" i="2"/>
  <c r="AE82" i="2"/>
  <c r="AE50" i="2"/>
  <c r="AE422" i="2"/>
  <c r="AE541" i="2"/>
  <c r="AE303" i="2"/>
  <c r="AE548" i="2"/>
  <c r="AE308" i="2"/>
  <c r="AE147" i="2"/>
  <c r="AE423" i="2"/>
  <c r="AE507" i="2"/>
  <c r="AE450" i="2"/>
  <c r="AE200" i="2"/>
  <c r="AE304" i="2"/>
  <c r="AE385" i="2"/>
  <c r="AE149" i="2"/>
  <c r="AE95" i="2"/>
  <c r="AE413" i="2"/>
  <c r="AE405" i="2"/>
  <c r="AE311" i="2"/>
  <c r="AE122" i="2"/>
  <c r="AE301" i="2"/>
  <c r="AE249" i="2"/>
  <c r="AE2" i="2"/>
  <c r="AE645" i="2"/>
  <c r="AE181" i="2"/>
  <c r="AE92" i="2"/>
  <c r="AE9" i="2"/>
  <c r="AE387" i="2"/>
  <c r="AE506" i="2"/>
  <c r="AE184" i="2"/>
  <c r="AE490" i="2"/>
  <c r="AE314" i="2"/>
  <c r="AE588" i="2"/>
  <c r="AE228" i="2"/>
  <c r="AE318" i="2"/>
  <c r="AE350" i="2"/>
  <c r="AE629" i="2"/>
  <c r="AE241" i="2"/>
  <c r="AE409" i="2"/>
  <c r="AE69" i="2"/>
  <c r="AE360" i="2"/>
  <c r="AE299" i="2"/>
  <c r="AE10" i="2"/>
  <c r="AE62" i="2"/>
  <c r="AE335" i="2"/>
  <c r="AE190" i="2"/>
  <c r="AE97" i="2"/>
  <c r="AE130" i="2"/>
  <c r="AE294" i="2"/>
  <c r="AE260" i="2"/>
  <c r="AE256" i="2"/>
  <c r="AE433" i="2"/>
  <c r="AE134" i="2"/>
  <c r="AE451" i="2"/>
  <c r="AE295" i="2"/>
  <c r="AE216" i="2"/>
  <c r="AE349" i="2"/>
  <c r="AE39" i="2"/>
  <c r="AE408" i="2"/>
  <c r="AE107" i="2"/>
  <c r="AE243" i="2"/>
  <c r="AE226" i="2"/>
  <c r="AE652" i="2"/>
  <c r="AE137" i="2"/>
  <c r="AE687" i="2"/>
  <c r="AE168" i="2"/>
  <c r="AE539" i="2"/>
  <c r="AE12" i="2"/>
  <c r="AE312" i="2"/>
  <c r="AE279" i="2"/>
  <c r="AE47" i="2"/>
  <c r="AE327" i="2"/>
  <c r="AE36" i="2"/>
  <c r="AE160" i="2"/>
  <c r="AE161" i="2"/>
  <c r="AE334" i="2"/>
  <c r="AE265" i="2"/>
  <c r="AE617" i="2"/>
  <c r="AE208" i="2"/>
  <c r="AE452" i="2"/>
  <c r="AE476" i="2"/>
  <c r="AE238" i="2"/>
  <c r="AE340" i="2"/>
  <c r="AE263" i="2"/>
  <c r="AE296" i="2"/>
  <c r="AE34" i="2"/>
  <c r="AE713" i="2"/>
  <c r="AE323" i="2"/>
  <c r="AE465" i="2"/>
  <c r="AE290" i="2"/>
  <c r="AE711" i="2"/>
  <c r="AE359" i="2"/>
  <c r="AE64" i="2"/>
  <c r="AE63" i="2"/>
  <c r="AE493" i="2"/>
  <c r="AE20" i="2"/>
  <c r="AE222" i="2"/>
  <c r="AE94" i="2"/>
  <c r="AE497" i="2"/>
  <c r="AE302" i="2"/>
  <c r="AE371" i="2"/>
  <c r="AE267" i="2"/>
  <c r="AE141" i="2"/>
  <c r="AE411" i="2"/>
  <c r="AE145" i="2"/>
  <c r="AE32" i="2"/>
  <c r="AE502" i="2"/>
  <c r="AE523" i="2"/>
  <c r="AE376" i="2"/>
  <c r="AE566" i="2"/>
  <c r="AE547" i="2"/>
  <c r="AE485" i="2"/>
  <c r="AE579" i="2"/>
  <c r="AE261" i="2"/>
  <c r="AE650" i="2"/>
  <c r="AE471" i="2"/>
  <c r="AE646" i="2"/>
  <c r="AE341" i="2"/>
  <c r="AE510" i="2"/>
  <c r="AE159" i="2"/>
  <c r="AE245" i="2"/>
  <c r="AE684" i="2"/>
  <c r="AE4" i="2"/>
  <c r="AE133" i="2"/>
  <c r="AE203" i="2"/>
  <c r="AE24" i="2"/>
  <c r="AE560" i="2"/>
  <c r="AE234" i="2"/>
  <c r="AE253" i="2"/>
  <c r="AE38" i="2"/>
  <c r="AE53" i="2"/>
  <c r="AE593" i="2"/>
  <c r="AE669" i="2"/>
  <c r="AE214" i="2"/>
  <c r="AE564" i="2"/>
  <c r="AE431" i="2"/>
  <c r="AE282" i="2"/>
  <c r="AE33" i="2"/>
  <c r="AE689" i="2"/>
  <c r="AE604" i="2"/>
  <c r="AE367" i="2"/>
  <c r="AE207" i="2"/>
  <c r="AE456" i="2"/>
  <c r="AE429" i="2"/>
  <c r="AE418" i="2"/>
  <c r="AE611" i="2"/>
  <c r="AE615" i="2"/>
  <c r="AE98" i="2"/>
  <c r="AE584" i="2"/>
  <c r="AE273" i="2"/>
  <c r="AE78" i="2"/>
  <c r="AE410" i="2"/>
  <c r="AE220" i="2"/>
  <c r="AE575" i="2"/>
  <c r="AE374" i="2"/>
  <c r="AE527" i="2"/>
  <c r="AE132" i="2"/>
  <c r="AE76" i="2"/>
  <c r="AE395" i="2"/>
  <c r="AE248" i="2"/>
  <c r="AE494" i="2"/>
  <c r="AE108" i="2"/>
  <c r="AE87" i="2"/>
  <c r="AE511" i="2"/>
  <c r="AE397" i="2"/>
  <c r="AE277" i="2"/>
  <c r="AE204" i="2"/>
  <c r="AE59" i="2"/>
  <c r="AE607" i="2"/>
  <c r="AE357" i="2"/>
  <c r="AE246" i="2"/>
  <c r="AE638" i="2"/>
  <c r="AE565" i="2"/>
  <c r="AE605" i="2"/>
  <c r="AE309" i="2"/>
  <c r="AE56" i="2"/>
  <c r="AE74" i="2"/>
  <c r="AE466" i="2"/>
  <c r="AE721" i="2"/>
  <c r="AE544" i="2"/>
  <c r="AE483" i="2"/>
  <c r="AE233" i="2"/>
  <c r="AE274" i="2"/>
  <c r="AE597" i="2"/>
  <c r="AE339" i="2"/>
  <c r="AE163" i="2"/>
  <c r="AE8" i="2"/>
  <c r="AE345" i="2"/>
  <c r="AE27" i="2"/>
  <c r="AE470" i="2"/>
  <c r="AE707" i="2"/>
  <c r="AE554" i="2"/>
  <c r="AE144" i="2"/>
  <c r="AE720" i="2"/>
  <c r="AE598" i="2"/>
  <c r="AE661" i="2"/>
  <c r="AE257" i="2"/>
  <c r="AE179" i="2"/>
  <c r="AE546" i="2"/>
  <c r="AE520" i="2"/>
  <c r="AE342" i="2"/>
  <c r="AE79" i="2"/>
  <c r="AE93" i="2"/>
  <c r="AE289" i="2"/>
  <c r="AE474" i="2"/>
  <c r="AE247" i="2"/>
  <c r="AE300" i="2"/>
  <c r="AE26" i="2"/>
  <c r="AE473" i="2"/>
  <c r="AE536" i="2"/>
  <c r="AE438" i="2"/>
  <c r="AE361" i="2"/>
  <c r="AE368" i="2"/>
  <c r="AE71" i="2"/>
  <c r="AE316" i="2"/>
  <c r="AE143" i="2"/>
  <c r="AE568" i="2"/>
  <c r="AE469" i="2"/>
  <c r="AE112" i="2"/>
  <c r="AE218" i="2"/>
  <c r="AE60" i="2"/>
  <c r="AE594" i="2"/>
  <c r="AE235" i="2"/>
  <c r="AE80" i="2"/>
  <c r="AE85" i="2"/>
  <c r="AE460" i="2"/>
  <c r="AE532" i="2"/>
  <c r="AE40" i="2"/>
  <c r="AE434" i="2"/>
  <c r="AE291" i="2"/>
  <c r="AE72" i="2"/>
  <c r="AE135" i="2"/>
  <c r="AE600" i="2"/>
  <c r="AE276" i="2"/>
  <c r="AE285" i="2"/>
  <c r="AE706" i="2"/>
  <c r="AE254" i="2"/>
  <c r="AE347" i="2"/>
  <c r="AE51" i="2"/>
  <c r="AE643" i="2"/>
  <c r="AE400" i="2"/>
  <c r="AE171" i="2"/>
  <c r="AE464" i="2"/>
  <c r="AE266" i="2"/>
  <c r="AE558" i="2"/>
  <c r="AE242" i="2"/>
  <c r="AE188" i="2"/>
  <c r="AE77" i="2"/>
  <c r="AE649" i="2"/>
  <c r="AE391" i="2"/>
  <c r="AE116" i="2"/>
  <c r="AE356" i="2"/>
  <c r="AE329" i="2"/>
  <c r="AE491" i="2"/>
  <c r="AE174" i="2"/>
  <c r="AE287" i="2"/>
  <c r="AE602" i="2"/>
  <c r="AE81" i="2"/>
  <c r="AE648" i="2"/>
  <c r="AE75" i="2"/>
  <c r="AE315" i="2"/>
  <c r="AE183" i="2"/>
  <c r="AE572" i="2"/>
  <c r="AE154" i="2"/>
  <c r="AE271" i="2"/>
  <c r="AE252" i="2"/>
  <c r="AE343" i="2"/>
  <c r="AE528" i="2"/>
  <c r="AE11" i="2"/>
  <c r="AE192" i="2"/>
  <c r="AE19" i="2"/>
  <c r="AE21" i="2"/>
  <c r="AE109" i="2"/>
  <c r="AE262" i="2"/>
  <c r="AE513" i="2"/>
  <c r="AE224" i="2"/>
  <c r="AE389" i="2"/>
  <c r="AE708" i="2"/>
  <c r="AE280" i="2"/>
  <c r="AE574" i="2"/>
  <c r="AE404" i="2"/>
  <c r="AE217" i="2"/>
  <c r="AE663" i="2"/>
  <c r="AE46" i="2"/>
  <c r="AE656" i="2"/>
  <c r="AE65" i="2"/>
  <c r="AE7" i="2"/>
  <c r="AE324" i="2"/>
  <c r="AE538" i="2"/>
  <c r="AE437" i="2"/>
  <c r="AE632" i="2"/>
  <c r="AE709" i="2"/>
  <c r="AE37" i="2"/>
  <c r="AE124" i="2"/>
  <c r="AE89" i="2"/>
  <c r="AE390" i="2"/>
  <c r="AE332" i="2"/>
  <c r="AE189" i="2"/>
  <c r="AE529" i="2"/>
  <c r="AE35" i="2"/>
  <c r="AE639" i="2"/>
  <c r="AE496" i="2"/>
  <c r="AE136" i="2"/>
  <c r="AE398" i="2"/>
  <c r="AE542" i="2"/>
  <c r="AE191" i="2"/>
  <c r="AE99" i="2"/>
  <c r="AE117" i="2"/>
  <c r="AE333" i="2"/>
  <c r="AE230" i="2"/>
  <c r="AE251" i="2"/>
  <c r="AE626" i="2"/>
  <c r="AE264" i="2"/>
  <c r="AE440" i="2"/>
  <c r="AE186" i="2"/>
  <c r="AE475" i="2"/>
  <c r="AE104" i="2"/>
  <c r="AE292" i="2"/>
  <c r="AE406" i="2"/>
  <c r="AE426" i="2"/>
  <c r="AE212" i="2"/>
  <c r="AE197" i="2"/>
  <c r="AE691" i="2"/>
  <c r="AE631" i="2"/>
  <c r="AE227" i="2"/>
  <c r="AE17" i="2"/>
  <c r="AE683" i="2"/>
  <c r="AE173" i="2"/>
  <c r="AE185" i="2"/>
  <c r="AE561" i="2"/>
  <c r="AE498" i="2"/>
  <c r="AE642" i="2"/>
  <c r="AE459" i="2"/>
  <c r="AE355" i="2"/>
  <c r="AE25" i="2"/>
  <c r="AE373" i="2"/>
  <c r="AE139" i="2"/>
  <c r="AE305" i="2"/>
  <c r="AE351" i="2"/>
  <c r="AE55" i="2"/>
  <c r="AE164" i="2"/>
  <c r="AE313" i="2"/>
  <c r="AE317" i="2"/>
  <c r="AE86" i="2"/>
  <c r="AE644" i="2"/>
  <c r="AE3" i="2"/>
  <c r="AE182" i="2"/>
  <c r="AE472" i="2"/>
  <c r="AE15" i="2"/>
  <c r="AE167" i="2"/>
  <c r="AE205" i="2"/>
  <c r="AE530" i="2"/>
  <c r="AE221" i="2"/>
  <c r="AE140" i="2"/>
  <c r="AE396" i="2"/>
  <c r="AE415" i="2"/>
  <c r="AE16" i="2"/>
  <c r="AE45" i="2"/>
  <c r="AE175" i="2"/>
  <c r="AE503" i="2"/>
  <c r="AE662" i="2"/>
  <c r="AE533" i="2"/>
  <c r="AE121" i="2"/>
  <c r="AE722" i="2"/>
  <c r="AE196" i="2"/>
  <c r="AE595" i="2"/>
  <c r="AE178" i="2"/>
  <c r="AE270" i="2"/>
  <c r="AE293" i="2"/>
  <c r="AE57" i="2"/>
  <c r="AE556" i="2"/>
  <c r="AE110" i="2"/>
  <c r="AE505" i="2"/>
  <c r="AE54" i="2"/>
  <c r="AE432" i="2"/>
  <c r="AE18" i="2"/>
  <c r="AE6" i="2"/>
  <c r="AE653" i="2"/>
  <c r="AE369" i="2"/>
  <c r="AE585" i="2"/>
  <c r="AE448" i="2"/>
  <c r="AE441" i="2"/>
  <c r="AE193" i="2"/>
  <c r="AE215" i="2"/>
  <c r="AE328" i="2"/>
  <c r="AE424" i="2"/>
  <c r="AE244" i="2"/>
  <c r="AE250" i="2"/>
  <c r="AE478" i="2"/>
  <c r="AE84" i="2"/>
  <c r="AE698" i="2"/>
  <c r="AE70" i="2"/>
  <c r="AE726" i="2"/>
  <c r="AE522" i="2"/>
  <c r="AE504" i="2"/>
  <c r="AE237" i="2"/>
  <c r="AE676" i="2"/>
  <c r="AE365" i="2"/>
  <c r="AE288" i="2"/>
  <c r="AE209" i="2"/>
  <c r="AE477" i="2"/>
  <c r="AE129" i="2"/>
  <c r="AE500" i="2"/>
  <c r="AE199" i="2"/>
  <c r="AE126" i="2"/>
  <c r="AE177" i="2"/>
  <c r="AE322" i="2"/>
  <c r="AE509" i="2"/>
  <c r="AE724" i="2"/>
  <c r="AE428" i="2"/>
  <c r="AE67" i="2"/>
  <c r="AE425" i="2"/>
  <c r="AE90" i="2"/>
  <c r="AE442" i="2"/>
  <c r="AE297" i="2"/>
  <c r="AE29" i="2"/>
  <c r="AE142" i="2"/>
  <c r="AE430" i="2"/>
  <c r="AE487" i="2"/>
  <c r="AE120" i="2"/>
  <c r="AE583" i="2"/>
  <c r="AE427" i="2"/>
  <c r="AE58" i="2"/>
  <c r="AE524" i="2"/>
  <c r="AE703" i="2"/>
  <c r="AE518" i="2"/>
  <c r="AE446" i="2"/>
  <c r="AE525" i="2"/>
  <c r="AE732" i="2"/>
  <c r="AE679" i="2"/>
  <c r="AE690" i="2"/>
  <c r="AE358" i="2"/>
  <c r="AE113" i="2"/>
  <c r="AE127" i="2"/>
  <c r="AE686" i="2"/>
  <c r="AE480" i="2"/>
  <c r="AE325" i="2"/>
  <c r="AE194" i="2"/>
  <c r="AE444" i="2"/>
  <c r="AE715" i="2"/>
  <c r="AE13" i="2"/>
  <c r="AE515" i="2"/>
  <c r="AE43" i="2"/>
  <c r="AE467" i="2"/>
  <c r="AE419" i="2"/>
  <c r="AE603" i="2"/>
  <c r="AE659" i="2"/>
  <c r="AE680" i="2"/>
  <c r="AE123" i="2"/>
  <c r="AE240" i="2"/>
  <c r="AE586" i="2"/>
  <c r="AE435" i="2"/>
  <c r="AE66" i="2"/>
  <c r="AE647" i="2"/>
  <c r="AE375" i="2"/>
  <c r="AE535" i="2"/>
  <c r="AE366" i="2"/>
  <c r="AE623" i="2"/>
  <c r="AE23" i="2"/>
  <c r="AE187" i="2"/>
  <c r="AE223" i="2"/>
  <c r="AE14" i="2"/>
  <c r="AE512" i="2"/>
  <c r="AE573" i="2"/>
  <c r="AE734" i="2"/>
  <c r="AE447" i="2"/>
  <c r="AE372" i="2"/>
  <c r="AE436" i="2"/>
  <c r="AE420" i="2"/>
  <c r="AE481" i="2"/>
  <c r="AE61" i="2"/>
  <c r="AE388" i="2"/>
  <c r="AE731" i="2"/>
  <c r="AE231" i="2"/>
  <c r="AE621" i="2"/>
  <c r="AE654" i="2"/>
  <c r="AE492" i="2"/>
  <c r="AE421" i="2"/>
  <c r="AE514" i="2"/>
  <c r="AE616" i="2"/>
  <c r="AE414" i="2"/>
  <c r="AE348" i="2"/>
  <c r="AE569" i="2"/>
  <c r="AE48" i="2"/>
  <c r="AE571" i="2"/>
  <c r="AE236" i="2"/>
  <c r="AE42" i="2"/>
  <c r="AE637" i="2"/>
  <c r="AE319" i="2"/>
  <c r="AE210" i="2"/>
  <c r="AE28" i="2"/>
  <c r="AE165" i="2"/>
  <c r="AE281" i="2"/>
  <c r="AE153" i="2"/>
  <c r="AE330" i="2"/>
  <c r="AE727" i="2"/>
  <c r="AE378" i="2"/>
  <c r="AE30" i="2"/>
  <c r="AE83" i="2"/>
  <c r="AE353" i="2"/>
  <c r="AE364" i="2"/>
  <c r="AE213" i="2"/>
  <c r="AE22" i="2"/>
  <c r="AE102" i="2"/>
  <c r="AE115" i="2"/>
  <c r="AE118" i="2"/>
  <c r="AE672" i="2"/>
  <c r="AE463" i="2"/>
  <c r="AE665" i="2"/>
  <c r="AE545" i="2"/>
  <c r="AE555" i="2"/>
  <c r="AE666" i="2"/>
  <c r="AE91" i="2"/>
  <c r="AE521" i="2"/>
  <c r="AE729" i="2"/>
  <c r="AE162" i="2"/>
  <c r="AE198" i="2"/>
  <c r="AE394" i="2"/>
  <c r="AE399" i="2"/>
  <c r="AE479" i="2"/>
  <c r="AE41" i="2"/>
  <c r="AE336" i="2"/>
  <c r="AE283" i="2"/>
  <c r="AE229" i="2"/>
  <c r="AE700" i="2"/>
  <c r="AE275" i="2"/>
  <c r="AE587" i="2"/>
  <c r="AE628" i="2"/>
  <c r="AE258" i="2"/>
  <c r="AE667" i="2"/>
  <c r="AE156" i="2"/>
  <c r="AE457" i="2"/>
  <c r="AE337" i="2"/>
  <c r="AE320" i="2"/>
  <c r="AE685" i="2"/>
  <c r="AE701" i="2"/>
  <c r="AE111" i="2"/>
  <c r="AE730" i="2"/>
  <c r="AE580" i="2"/>
  <c r="AE138" i="2"/>
  <c r="AE519" i="2"/>
  <c r="AE152" i="2"/>
  <c r="AE352" i="2"/>
  <c r="AE379" i="2"/>
  <c r="AE103" i="2"/>
  <c r="AE461" i="2"/>
  <c r="AE635" i="2"/>
  <c r="AE695" i="2"/>
  <c r="AE155" i="2"/>
  <c r="AE49" i="2"/>
  <c r="AE590" i="2"/>
  <c r="AE733" i="2"/>
  <c r="AE148" i="2"/>
  <c r="AE310" i="2"/>
  <c r="AE674" i="2"/>
  <c r="AE106" i="2"/>
  <c r="AE380" i="2"/>
  <c r="AE681" i="2"/>
  <c r="AE150" i="2"/>
  <c r="AE363" i="2"/>
  <c r="AE567" i="2"/>
  <c r="AE582" i="2"/>
  <c r="AE278" i="2"/>
  <c r="AE552" i="2"/>
  <c r="AE416" i="2"/>
  <c r="AE417" i="2"/>
  <c r="AE272" i="2"/>
  <c r="AE577" i="2"/>
  <c r="AE346" i="2"/>
  <c r="AE693" i="2"/>
  <c r="AE540" i="2"/>
  <c r="AE195" i="2"/>
  <c r="AE704" i="2"/>
  <c r="AE657" i="2"/>
  <c r="AE697" i="2"/>
  <c r="AE609" i="2"/>
  <c r="AE664" i="2"/>
  <c r="AE158" i="2"/>
  <c r="AE589" i="2"/>
  <c r="AE738" i="2"/>
  <c r="AE675" i="2"/>
  <c r="AE206" i="2"/>
  <c r="AE591" i="2"/>
  <c r="AE331" i="2"/>
  <c r="AE101" i="2"/>
  <c r="AE601" i="2"/>
  <c r="AE606" i="2"/>
  <c r="AE620" i="2"/>
  <c r="AE119" i="2"/>
  <c r="AE484" i="2"/>
  <c r="AE255" i="2"/>
  <c r="AE306" i="2"/>
  <c r="AE562" i="2"/>
  <c r="AE383" i="2"/>
  <c r="AE393" i="2"/>
  <c r="AE114" i="2"/>
  <c r="AE146" i="2"/>
  <c r="AE581" i="2"/>
  <c r="AE412" i="2"/>
  <c r="AE211" i="2"/>
  <c r="AE268" i="2"/>
  <c r="AE634" i="2"/>
  <c r="AE445" i="2"/>
  <c r="AE151" i="2"/>
  <c r="AE563" i="2"/>
  <c r="AE549" i="2"/>
  <c r="AE286" i="2"/>
  <c r="AE728" i="2"/>
  <c r="AE225" i="2"/>
  <c r="AE553" i="2"/>
  <c r="AE482" i="2"/>
  <c r="AE269" i="2"/>
  <c r="AE495" i="2"/>
  <c r="AE321" i="2"/>
  <c r="AE673" i="2"/>
  <c r="AE596" i="2"/>
  <c r="AE201" i="2"/>
  <c r="AE176" i="2"/>
  <c r="AE499" i="2"/>
  <c r="AE526" i="2"/>
  <c r="AE157" i="2"/>
  <c r="AE377" i="2"/>
  <c r="AE401" i="2"/>
  <c r="AE543" i="2"/>
  <c r="AE486" i="2"/>
  <c r="AE508" i="2"/>
  <c r="AE625" i="2"/>
  <c r="AE619" i="2"/>
  <c r="AE622" i="2"/>
  <c r="AE641" i="2"/>
  <c r="AE180" i="2"/>
  <c r="AE407" i="2"/>
  <c r="AE462" i="2"/>
  <c r="AE384" i="2"/>
  <c r="AE382" i="2"/>
  <c r="AE694" i="2"/>
  <c r="AE344" i="2"/>
  <c r="AE717" i="2"/>
  <c r="AE488" i="2"/>
  <c r="AE570" i="2"/>
  <c r="AE576" i="2"/>
  <c r="AE678" i="2"/>
  <c r="AE307" i="2"/>
  <c r="AE627" i="2"/>
  <c r="AE719" i="2"/>
  <c r="AE651" i="2"/>
  <c r="AE633" i="2"/>
  <c r="AE284" i="2"/>
  <c r="AE381" i="2"/>
  <c r="AE578" i="2"/>
  <c r="AE449" i="2"/>
  <c r="AE453" i="2"/>
  <c r="AE517" i="2"/>
  <c r="AE443" i="2"/>
  <c r="AE618" i="2"/>
  <c r="AE725" i="2"/>
  <c r="AE468" i="2"/>
  <c r="AE702" i="2"/>
  <c r="AE692" i="2"/>
  <c r="AE624" i="2"/>
  <c r="AE670" i="2"/>
  <c r="AE737" i="2"/>
  <c r="AE699" i="2"/>
  <c r="AE636" i="2"/>
  <c r="AE714" i="2"/>
  <c r="AE610" i="2"/>
  <c r="AE458" i="2"/>
  <c r="AE640" i="2"/>
  <c r="AE712" i="2"/>
  <c r="AE735" i="2"/>
  <c r="AE613" i="2"/>
  <c r="AE716" i="2"/>
  <c r="AE718" i="2"/>
  <c r="AE677" i="2"/>
  <c r="AE682" i="2"/>
  <c r="AE723" i="2"/>
  <c r="AE710" i="2"/>
  <c r="AE688" i="2"/>
  <c r="AE614" i="2"/>
  <c r="AE668" i="2"/>
  <c r="AE705" i="2"/>
  <c r="AE696" i="2"/>
  <c r="AE736" i="2"/>
  <c r="AD559" i="2"/>
  <c r="AD537" i="2"/>
  <c r="AD630" i="2"/>
  <c r="AD100" i="2"/>
  <c r="AD402" i="2"/>
  <c r="AD501" i="2"/>
  <c r="AD370" i="2"/>
  <c r="AD489" i="2"/>
  <c r="AD608" i="2"/>
  <c r="AD338" i="2"/>
  <c r="AD362" i="2"/>
  <c r="AD439" i="2"/>
  <c r="AD655" i="2"/>
  <c r="AD239" i="2"/>
  <c r="AD169" i="2"/>
  <c r="AD172" i="2"/>
  <c r="AD125" i="2"/>
  <c r="AD454" i="2"/>
  <c r="AD531" i="2"/>
  <c r="AD671" i="2"/>
  <c r="AD550" i="2"/>
  <c r="AD73" i="2"/>
  <c r="AD403" i="2"/>
  <c r="AD131" i="2"/>
  <c r="AD455" i="2"/>
  <c r="AD298" i="2"/>
  <c r="AD557" i="2"/>
  <c r="AD202" i="2"/>
  <c r="AD31" i="2"/>
  <c r="AD68" i="2"/>
  <c r="AD660" i="2"/>
  <c r="AD386" i="2"/>
  <c r="AD612" i="2"/>
  <c r="AD592" i="2"/>
  <c r="AD5" i="2"/>
  <c r="AD259" i="2"/>
  <c r="AD170" i="2"/>
  <c r="AD96" i="2"/>
  <c r="AD658" i="2"/>
  <c r="AD88" i="2"/>
  <c r="AD516" i="2"/>
  <c r="AD128" i="2"/>
  <c r="AD44" i="2"/>
  <c r="AD232" i="2"/>
  <c r="AD534" i="2"/>
  <c r="AD354" i="2"/>
  <c r="AD219" i="2"/>
  <c r="AD599" i="2"/>
  <c r="AD392" i="2"/>
  <c r="AD105" i="2"/>
  <c r="AD52" i="2"/>
  <c r="AD551" i="2"/>
  <c r="AD166" i="2"/>
  <c r="AD326" i="2"/>
  <c r="AD82" i="2"/>
  <c r="AD50" i="2"/>
  <c r="AD422" i="2"/>
  <c r="AD541" i="2"/>
  <c r="AD303" i="2"/>
  <c r="AD548" i="2"/>
  <c r="AD308" i="2"/>
  <c r="AD147" i="2"/>
  <c r="AD423" i="2"/>
  <c r="AD507" i="2"/>
  <c r="AD450" i="2"/>
  <c r="AD200" i="2"/>
  <c r="AD304" i="2"/>
  <c r="AD385" i="2"/>
  <c r="AD149" i="2"/>
  <c r="AD95" i="2"/>
  <c r="AD413" i="2"/>
  <c r="AD405" i="2"/>
  <c r="AD311" i="2"/>
  <c r="AD122" i="2"/>
  <c r="AD301" i="2"/>
  <c r="AD249" i="2"/>
  <c r="AD2" i="2"/>
  <c r="AD645" i="2"/>
  <c r="AD181" i="2"/>
  <c r="AD92" i="2"/>
  <c r="AD9" i="2"/>
  <c r="AD387" i="2"/>
  <c r="AD506" i="2"/>
  <c r="AD184" i="2"/>
  <c r="AD490" i="2"/>
  <c r="AD314" i="2"/>
  <c r="AD588" i="2"/>
  <c r="AD228" i="2"/>
  <c r="AD318" i="2"/>
  <c r="AD350" i="2"/>
  <c r="AD629" i="2"/>
  <c r="AD241" i="2"/>
  <c r="AD409" i="2"/>
  <c r="AD69" i="2"/>
  <c r="AD360" i="2"/>
  <c r="AD299" i="2"/>
  <c r="AD10" i="2"/>
  <c r="AD62" i="2"/>
  <c r="AD335" i="2"/>
  <c r="AD190" i="2"/>
  <c r="AD97" i="2"/>
  <c r="AD130" i="2"/>
  <c r="AD294" i="2"/>
  <c r="AD260" i="2"/>
  <c r="AD256" i="2"/>
  <c r="AD433" i="2"/>
  <c r="AD134" i="2"/>
  <c r="AD451" i="2"/>
  <c r="AD295" i="2"/>
  <c r="AD216" i="2"/>
  <c r="AD349" i="2"/>
  <c r="AD39" i="2"/>
  <c r="AD408" i="2"/>
  <c r="AD107" i="2"/>
  <c r="AD243" i="2"/>
  <c r="AD226" i="2"/>
  <c r="AD652" i="2"/>
  <c r="AD137" i="2"/>
  <c r="AD687" i="2"/>
  <c r="AD168" i="2"/>
  <c r="AD539" i="2"/>
  <c r="AD12" i="2"/>
  <c r="AD312" i="2"/>
  <c r="AD279" i="2"/>
  <c r="AD47" i="2"/>
  <c r="AD327" i="2"/>
  <c r="AD36" i="2"/>
  <c r="AD160" i="2"/>
  <c r="AD161" i="2"/>
  <c r="AD334" i="2"/>
  <c r="AD265" i="2"/>
  <c r="AD617" i="2"/>
  <c r="AD208" i="2"/>
  <c r="AD452" i="2"/>
  <c r="AD476" i="2"/>
  <c r="AD238" i="2"/>
  <c r="AD340" i="2"/>
  <c r="AD263" i="2"/>
  <c r="AD296" i="2"/>
  <c r="AD34" i="2"/>
  <c r="AD713" i="2"/>
  <c r="AD323" i="2"/>
  <c r="AD465" i="2"/>
  <c r="AD290" i="2"/>
  <c r="AD711" i="2"/>
  <c r="AD359" i="2"/>
  <c r="AD64" i="2"/>
  <c r="AD63" i="2"/>
  <c r="AD493" i="2"/>
  <c r="AD20" i="2"/>
  <c r="AD222" i="2"/>
  <c r="AD94" i="2"/>
  <c r="AD497" i="2"/>
  <c r="AD302" i="2"/>
  <c r="AD371" i="2"/>
  <c r="AD267" i="2"/>
  <c r="AD141" i="2"/>
  <c r="AD411" i="2"/>
  <c r="AD145" i="2"/>
  <c r="AD32" i="2"/>
  <c r="AD502" i="2"/>
  <c r="AD523" i="2"/>
  <c r="AD376" i="2"/>
  <c r="AD566" i="2"/>
  <c r="AD547" i="2"/>
  <c r="AD485" i="2"/>
  <c r="AD579" i="2"/>
  <c r="AD261" i="2"/>
  <c r="AD650" i="2"/>
  <c r="AD471" i="2"/>
  <c r="AD646" i="2"/>
  <c r="AD341" i="2"/>
  <c r="AD510" i="2"/>
  <c r="AD159" i="2"/>
  <c r="AD245" i="2"/>
  <c r="AD684" i="2"/>
  <c r="AD4" i="2"/>
  <c r="AD133" i="2"/>
  <c r="AD203" i="2"/>
  <c r="AD24" i="2"/>
  <c r="AD560" i="2"/>
  <c r="AD234" i="2"/>
  <c r="AD253" i="2"/>
  <c r="AD38" i="2"/>
  <c r="AD53" i="2"/>
  <c r="AD593" i="2"/>
  <c r="AD669" i="2"/>
  <c r="AD214" i="2"/>
  <c r="AD564" i="2"/>
  <c r="AD431" i="2"/>
  <c r="AD282" i="2"/>
  <c r="AD33" i="2"/>
  <c r="AD689" i="2"/>
  <c r="AD604" i="2"/>
  <c r="AD367" i="2"/>
  <c r="AD207" i="2"/>
  <c r="AD456" i="2"/>
  <c r="AD429" i="2"/>
  <c r="AD418" i="2"/>
  <c r="AD611" i="2"/>
  <c r="AD615" i="2"/>
  <c r="AD98" i="2"/>
  <c r="AD584" i="2"/>
  <c r="AD273" i="2"/>
  <c r="AD78" i="2"/>
  <c r="AD410" i="2"/>
  <c r="AD220" i="2"/>
  <c r="AD575" i="2"/>
  <c r="AD374" i="2"/>
  <c r="AD527" i="2"/>
  <c r="AD132" i="2"/>
  <c r="AD76" i="2"/>
  <c r="AD395" i="2"/>
  <c r="AD248" i="2"/>
  <c r="AD494" i="2"/>
  <c r="AD108" i="2"/>
  <c r="AD87" i="2"/>
  <c r="AD511" i="2"/>
  <c r="AD397" i="2"/>
  <c r="AD277" i="2"/>
  <c r="AD204" i="2"/>
  <c r="AD59" i="2"/>
  <c r="AD607" i="2"/>
  <c r="AD357" i="2"/>
  <c r="AD246" i="2"/>
  <c r="AD638" i="2"/>
  <c r="AD565" i="2"/>
  <c r="AD605" i="2"/>
  <c r="AD309" i="2"/>
  <c r="AD56" i="2"/>
  <c r="AD74" i="2"/>
  <c r="AD466" i="2"/>
  <c r="AD721" i="2"/>
  <c r="AD544" i="2"/>
  <c r="AD483" i="2"/>
  <c r="AD233" i="2"/>
  <c r="AD274" i="2"/>
  <c r="AD597" i="2"/>
  <c r="AD339" i="2"/>
  <c r="AD163" i="2"/>
  <c r="AD8" i="2"/>
  <c r="AD345" i="2"/>
  <c r="AD27" i="2"/>
  <c r="AD470" i="2"/>
  <c r="AD707" i="2"/>
  <c r="AD554" i="2"/>
  <c r="AD144" i="2"/>
  <c r="AD720" i="2"/>
  <c r="AD598" i="2"/>
  <c r="AD661" i="2"/>
  <c r="AD257" i="2"/>
  <c r="AD179" i="2"/>
  <c r="AD546" i="2"/>
  <c r="AD520" i="2"/>
  <c r="AD342" i="2"/>
  <c r="AD79" i="2"/>
  <c r="AD93" i="2"/>
  <c r="AD289" i="2"/>
  <c r="AD474" i="2"/>
  <c r="AD247" i="2"/>
  <c r="AD300" i="2"/>
  <c r="AD26" i="2"/>
  <c r="AD473" i="2"/>
  <c r="AD536" i="2"/>
  <c r="AD438" i="2"/>
  <c r="AD361" i="2"/>
  <c r="AD368" i="2"/>
  <c r="AD71" i="2"/>
  <c r="AD316" i="2"/>
  <c r="AD143" i="2"/>
  <c r="AD568" i="2"/>
  <c r="AD469" i="2"/>
  <c r="AD112" i="2"/>
  <c r="AD218" i="2"/>
  <c r="AD60" i="2"/>
  <c r="AD594" i="2"/>
  <c r="AD235" i="2"/>
  <c r="AD80" i="2"/>
  <c r="AD85" i="2"/>
  <c r="AD460" i="2"/>
  <c r="AD532" i="2"/>
  <c r="AD40" i="2"/>
  <c r="AD434" i="2"/>
  <c r="AD291" i="2"/>
  <c r="AD72" i="2"/>
  <c r="AD135" i="2"/>
  <c r="AD600" i="2"/>
  <c r="AD276" i="2"/>
  <c r="AD285" i="2"/>
  <c r="AD706" i="2"/>
  <c r="AD254" i="2"/>
  <c r="AD347" i="2"/>
  <c r="AD51" i="2"/>
  <c r="AD643" i="2"/>
  <c r="AD400" i="2"/>
  <c r="AD171" i="2"/>
  <c r="AD464" i="2"/>
  <c r="AD266" i="2"/>
  <c r="AD558" i="2"/>
  <c r="AD242" i="2"/>
  <c r="K12" i="3" s="1"/>
  <c r="AD188" i="2"/>
  <c r="AD77" i="2"/>
  <c r="AD649" i="2"/>
  <c r="AD391" i="2"/>
  <c r="AD116" i="2"/>
  <c r="AD356" i="2"/>
  <c r="AD329" i="2"/>
  <c r="AD491" i="2"/>
  <c r="AD174" i="2"/>
  <c r="AD287" i="2"/>
  <c r="AD602" i="2"/>
  <c r="AD81" i="2"/>
  <c r="AD648" i="2"/>
  <c r="AD75" i="2"/>
  <c r="AD315" i="2"/>
  <c r="AD183" i="2"/>
  <c r="AD572" i="2"/>
  <c r="AD154" i="2"/>
  <c r="AD271" i="2"/>
  <c r="AD252" i="2"/>
  <c r="AD343" i="2"/>
  <c r="AD528" i="2"/>
  <c r="AD11" i="2"/>
  <c r="AD192" i="2"/>
  <c r="AD19" i="2"/>
  <c r="AD21" i="2"/>
  <c r="AD109" i="2"/>
  <c r="AD262" i="2"/>
  <c r="AD513" i="2"/>
  <c r="AD224" i="2"/>
  <c r="AD389" i="2"/>
  <c r="AD708" i="2"/>
  <c r="AD280" i="2"/>
  <c r="AD574" i="2"/>
  <c r="AD404" i="2"/>
  <c r="AD217" i="2"/>
  <c r="AD663" i="2"/>
  <c r="AD46" i="2"/>
  <c r="AD656" i="2"/>
  <c r="AD65" i="2"/>
  <c r="AD7" i="2"/>
  <c r="AD324" i="2"/>
  <c r="AD538" i="2"/>
  <c r="AD437" i="2"/>
  <c r="AD632" i="2"/>
  <c r="AD709" i="2"/>
  <c r="AD37" i="2"/>
  <c r="AD124" i="2"/>
  <c r="AD89" i="2"/>
  <c r="AD390" i="2"/>
  <c r="AD332" i="2"/>
  <c r="AD189" i="2"/>
  <c r="AD529" i="2"/>
  <c r="AD35" i="2"/>
  <c r="AD639" i="2"/>
  <c r="AD496" i="2"/>
  <c r="AD136" i="2"/>
  <c r="AD398" i="2"/>
  <c r="AD542" i="2"/>
  <c r="AD191" i="2"/>
  <c r="AD99" i="2"/>
  <c r="AD117" i="2"/>
  <c r="AD333" i="2"/>
  <c r="AD230" i="2"/>
  <c r="AD251" i="2"/>
  <c r="AD626" i="2"/>
  <c r="AD264" i="2"/>
  <c r="AD440" i="2"/>
  <c r="AD186" i="2"/>
  <c r="AD475" i="2"/>
  <c r="AD104" i="2"/>
  <c r="AD292" i="2"/>
  <c r="AD406" i="2"/>
  <c r="AD426" i="2"/>
  <c r="AD212" i="2"/>
  <c r="AD197" i="2"/>
  <c r="AD691" i="2"/>
  <c r="AD631" i="2"/>
  <c r="AD227" i="2"/>
  <c r="AD17" i="2"/>
  <c r="AD683" i="2"/>
  <c r="AD173" i="2"/>
  <c r="AD185" i="2"/>
  <c r="AD561" i="2"/>
  <c r="AD498" i="2"/>
  <c r="AD642" i="2"/>
  <c r="AD459" i="2"/>
  <c r="AD355" i="2"/>
  <c r="AD25" i="2"/>
  <c r="AD373" i="2"/>
  <c r="AD139" i="2"/>
  <c r="AD305" i="2"/>
  <c r="AD351" i="2"/>
  <c r="AD55" i="2"/>
  <c r="AD164" i="2"/>
  <c r="AD313" i="2"/>
  <c r="AD317" i="2"/>
  <c r="AD86" i="2"/>
  <c r="AD644" i="2"/>
  <c r="AD3" i="2"/>
  <c r="AD182" i="2"/>
  <c r="AD472" i="2"/>
  <c r="AD15" i="2"/>
  <c r="AD167" i="2"/>
  <c r="AD205" i="2"/>
  <c r="AD530" i="2"/>
  <c r="AD221" i="2"/>
  <c r="AD140" i="2"/>
  <c r="AD396" i="2"/>
  <c r="AD415" i="2"/>
  <c r="AD16" i="2"/>
  <c r="AD45" i="2"/>
  <c r="AD175" i="2"/>
  <c r="AD503" i="2"/>
  <c r="AD662" i="2"/>
  <c r="AD533" i="2"/>
  <c r="AD121" i="2"/>
  <c r="AD722" i="2"/>
  <c r="AD196" i="2"/>
  <c r="AD595" i="2"/>
  <c r="AD178" i="2"/>
  <c r="AD270" i="2"/>
  <c r="AD293" i="2"/>
  <c r="AD57" i="2"/>
  <c r="AD556" i="2"/>
  <c r="AD110" i="2"/>
  <c r="AD505" i="2"/>
  <c r="AD54" i="2"/>
  <c r="AD432" i="2"/>
  <c r="AD18" i="2"/>
  <c r="AD6" i="2"/>
  <c r="AD653" i="2"/>
  <c r="AD369" i="2"/>
  <c r="AD585" i="2"/>
  <c r="AD448" i="2"/>
  <c r="AD441" i="2"/>
  <c r="AD193" i="2"/>
  <c r="AD215" i="2"/>
  <c r="AD328" i="2"/>
  <c r="AD424" i="2"/>
  <c r="AD244" i="2"/>
  <c r="AD250" i="2"/>
  <c r="AD478" i="2"/>
  <c r="AD84" i="2"/>
  <c r="AD698" i="2"/>
  <c r="AD70" i="2"/>
  <c r="AD726" i="2"/>
  <c r="AD522" i="2"/>
  <c r="AD504" i="2"/>
  <c r="AD237" i="2"/>
  <c r="AD676" i="2"/>
  <c r="AD365" i="2"/>
  <c r="AD288" i="2"/>
  <c r="AD209" i="2"/>
  <c r="AD477" i="2"/>
  <c r="AD129" i="2"/>
  <c r="AD500" i="2"/>
  <c r="AD199" i="2"/>
  <c r="AD126" i="2"/>
  <c r="AD177" i="2"/>
  <c r="AD322" i="2"/>
  <c r="AD509" i="2"/>
  <c r="AD724" i="2"/>
  <c r="AD428" i="2"/>
  <c r="AD67" i="2"/>
  <c r="AD425" i="2"/>
  <c r="AD90" i="2"/>
  <c r="AD442" i="2"/>
  <c r="AD297" i="2"/>
  <c r="AD29" i="2"/>
  <c r="AD142" i="2"/>
  <c r="AD430" i="2"/>
  <c r="AD487" i="2"/>
  <c r="AD120" i="2"/>
  <c r="AD583" i="2"/>
  <c r="AD427" i="2"/>
  <c r="AD58" i="2"/>
  <c r="AD524" i="2"/>
  <c r="AD703" i="2"/>
  <c r="AD518" i="2"/>
  <c r="AD446" i="2"/>
  <c r="AD525" i="2"/>
  <c r="AD732" i="2"/>
  <c r="AD679" i="2"/>
  <c r="AD690" i="2"/>
  <c r="AD358" i="2"/>
  <c r="AD113" i="2"/>
  <c r="AD127" i="2"/>
  <c r="AD686" i="2"/>
  <c r="AD480" i="2"/>
  <c r="AD325" i="2"/>
  <c r="AD194" i="2"/>
  <c r="AD444" i="2"/>
  <c r="AD715" i="2"/>
  <c r="AD13" i="2"/>
  <c r="AD515" i="2"/>
  <c r="AD43" i="2"/>
  <c r="AD467" i="2"/>
  <c r="AD419" i="2"/>
  <c r="AD603" i="2"/>
  <c r="AD659" i="2"/>
  <c r="AD680" i="2"/>
  <c r="AD123" i="2"/>
  <c r="AD240" i="2"/>
  <c r="AD586" i="2"/>
  <c r="AD435" i="2"/>
  <c r="AD66" i="2"/>
  <c r="AD647" i="2"/>
  <c r="AD375" i="2"/>
  <c r="AD535" i="2"/>
  <c r="AD366" i="2"/>
  <c r="AD623" i="2"/>
  <c r="AD23" i="2"/>
  <c r="AD187" i="2"/>
  <c r="AD223" i="2"/>
  <c r="AD14" i="2"/>
  <c r="AD512" i="2"/>
  <c r="AD573" i="2"/>
  <c r="AD734" i="2"/>
  <c r="AD447" i="2"/>
  <c r="AD372" i="2"/>
  <c r="AD436" i="2"/>
  <c r="AD420" i="2"/>
  <c r="AD481" i="2"/>
  <c r="AD61" i="2"/>
  <c r="AD388" i="2"/>
  <c r="AD731" i="2"/>
  <c r="AD231" i="2"/>
  <c r="AD621" i="2"/>
  <c r="AD654" i="2"/>
  <c r="AD492" i="2"/>
  <c r="AD421" i="2"/>
  <c r="AD514" i="2"/>
  <c r="AD616" i="2"/>
  <c r="AD414" i="2"/>
  <c r="AD348" i="2"/>
  <c r="AD569" i="2"/>
  <c r="AD48" i="2"/>
  <c r="AD571" i="2"/>
  <c r="AD236" i="2"/>
  <c r="AD42" i="2"/>
  <c r="AD637" i="2"/>
  <c r="AD319" i="2"/>
  <c r="AD210" i="2"/>
  <c r="AD28" i="2"/>
  <c r="AD165" i="2"/>
  <c r="AD281" i="2"/>
  <c r="AD153" i="2"/>
  <c r="AD330" i="2"/>
  <c r="AD727" i="2"/>
  <c r="AD378" i="2"/>
  <c r="AD30" i="2"/>
  <c r="AD83" i="2"/>
  <c r="AD353" i="2"/>
  <c r="AD364" i="2"/>
  <c r="AD213" i="2"/>
  <c r="AD22" i="2"/>
  <c r="AD102" i="2"/>
  <c r="AD115" i="2"/>
  <c r="AD118" i="2"/>
  <c r="AD672" i="2"/>
  <c r="AD463" i="2"/>
  <c r="AD665" i="2"/>
  <c r="AD545" i="2"/>
  <c r="AD555" i="2"/>
  <c r="AD666" i="2"/>
  <c r="AD91" i="2"/>
  <c r="AD521" i="2"/>
  <c r="AD729" i="2"/>
  <c r="AD162" i="2"/>
  <c r="AD198" i="2"/>
  <c r="AD394" i="2"/>
  <c r="AD399" i="2"/>
  <c r="AD479" i="2"/>
  <c r="AD41" i="2"/>
  <c r="AD336" i="2"/>
  <c r="AD283" i="2"/>
  <c r="AD229" i="2"/>
  <c r="AD700" i="2"/>
  <c r="AD275" i="2"/>
  <c r="AD587" i="2"/>
  <c r="AD628" i="2"/>
  <c r="AD258" i="2"/>
  <c r="AD667" i="2"/>
  <c r="AD156" i="2"/>
  <c r="AD457" i="2"/>
  <c r="AD337" i="2"/>
  <c r="AD320" i="2"/>
  <c r="AD685" i="2"/>
  <c r="AD701" i="2"/>
  <c r="AD111" i="2"/>
  <c r="AD730" i="2"/>
  <c r="AD580" i="2"/>
  <c r="AD138" i="2"/>
  <c r="AD519" i="2"/>
  <c r="AD152" i="2"/>
  <c r="AD352" i="2"/>
  <c r="AD379" i="2"/>
  <c r="AD103" i="2"/>
  <c r="AD461" i="2"/>
  <c r="AD635" i="2"/>
  <c r="AD695" i="2"/>
  <c r="AD155" i="2"/>
  <c r="AD49" i="2"/>
  <c r="AD590" i="2"/>
  <c r="AD733" i="2"/>
  <c r="AD148" i="2"/>
  <c r="AD310" i="2"/>
  <c r="AD674" i="2"/>
  <c r="AD106" i="2"/>
  <c r="AD380" i="2"/>
  <c r="AD681" i="2"/>
  <c r="AD150" i="2"/>
  <c r="AD363" i="2"/>
  <c r="AD567" i="2"/>
  <c r="AD582" i="2"/>
  <c r="AD278" i="2"/>
  <c r="AD552" i="2"/>
  <c r="AD416" i="2"/>
  <c r="AD417" i="2"/>
  <c r="AD272" i="2"/>
  <c r="AD577" i="2"/>
  <c r="AD346" i="2"/>
  <c r="AD693" i="2"/>
  <c r="AD540" i="2"/>
  <c r="AD195" i="2"/>
  <c r="AD704" i="2"/>
  <c r="AD657" i="2"/>
  <c r="AD697" i="2"/>
  <c r="AD609" i="2"/>
  <c r="AD664" i="2"/>
  <c r="AD158" i="2"/>
  <c r="AD589" i="2"/>
  <c r="AD738" i="2"/>
  <c r="AD675" i="2"/>
  <c r="AD206" i="2"/>
  <c r="AD591" i="2"/>
  <c r="AD331" i="2"/>
  <c r="AD101" i="2"/>
  <c r="AD601" i="2"/>
  <c r="AD606" i="2"/>
  <c r="AD620" i="2"/>
  <c r="AD119" i="2"/>
  <c r="AD484" i="2"/>
  <c r="AD255" i="2"/>
  <c r="AD306" i="2"/>
  <c r="AD562" i="2"/>
  <c r="AD383" i="2"/>
  <c r="AD393" i="2"/>
  <c r="AD114" i="2"/>
  <c r="AD146" i="2"/>
  <c r="AD581" i="2"/>
  <c r="AD412" i="2"/>
  <c r="AD211" i="2"/>
  <c r="AD268" i="2"/>
  <c r="AD634" i="2"/>
  <c r="AD445" i="2"/>
  <c r="AD151" i="2"/>
  <c r="AD563" i="2"/>
  <c r="AD549" i="2"/>
  <c r="AD286" i="2"/>
  <c r="AD728" i="2"/>
  <c r="AD225" i="2"/>
  <c r="AD553" i="2"/>
  <c r="AD482" i="2"/>
  <c r="AD269" i="2"/>
  <c r="AD495" i="2"/>
  <c r="AD321" i="2"/>
  <c r="AD673" i="2"/>
  <c r="AD596" i="2"/>
  <c r="AD201" i="2"/>
  <c r="AD176" i="2"/>
  <c r="AD499" i="2"/>
  <c r="AD526" i="2"/>
  <c r="AD157" i="2"/>
  <c r="AD377" i="2"/>
  <c r="AD401" i="2"/>
  <c r="AD543" i="2"/>
  <c r="AD486" i="2"/>
  <c r="AD508" i="2"/>
  <c r="AD625" i="2"/>
  <c r="AD619" i="2"/>
  <c r="AD622" i="2"/>
  <c r="AD641" i="2"/>
  <c r="AD180" i="2"/>
  <c r="AD407" i="2"/>
  <c r="AD462" i="2"/>
  <c r="AD384" i="2"/>
  <c r="AD382" i="2"/>
  <c r="AD694" i="2"/>
  <c r="AD344" i="2"/>
  <c r="AD717" i="2"/>
  <c r="AD488" i="2"/>
  <c r="AD570" i="2"/>
  <c r="AD576" i="2"/>
  <c r="AD678" i="2"/>
  <c r="AD307" i="2"/>
  <c r="AD627" i="2"/>
  <c r="AD719" i="2"/>
  <c r="AD651" i="2"/>
  <c r="AD633" i="2"/>
  <c r="AD284" i="2"/>
  <c r="AD381" i="2"/>
  <c r="AD578" i="2"/>
  <c r="AD449" i="2"/>
  <c r="AD453" i="2"/>
  <c r="AD517" i="2"/>
  <c r="AD443" i="2"/>
  <c r="AD618" i="2"/>
  <c r="AD725" i="2"/>
  <c r="AD468" i="2"/>
  <c r="AD702" i="2"/>
  <c r="AD692" i="2"/>
  <c r="AD624" i="2"/>
  <c r="AD670" i="2"/>
  <c r="AD737" i="2"/>
  <c r="AD699" i="2"/>
  <c r="AD636" i="2"/>
  <c r="AD714" i="2"/>
  <c r="AD610" i="2"/>
  <c r="AD458" i="2"/>
  <c r="AD640" i="2"/>
  <c r="AD712" i="2"/>
  <c r="AD735" i="2"/>
  <c r="AD613" i="2"/>
  <c r="AD716" i="2"/>
  <c r="AD718" i="2"/>
  <c r="AD677" i="2"/>
  <c r="AD682" i="2"/>
  <c r="AD723" i="2"/>
  <c r="AD710" i="2"/>
  <c r="AD688" i="2"/>
  <c r="AD614" i="2"/>
  <c r="AD668" i="2"/>
  <c r="AD705" i="2"/>
  <c r="AD696" i="2"/>
  <c r="AD736" i="2"/>
  <c r="AC559" i="2"/>
  <c r="AC537" i="2"/>
  <c r="AC630" i="2"/>
  <c r="AC100" i="2"/>
  <c r="AC402" i="2"/>
  <c r="AC501" i="2"/>
  <c r="AC370" i="2"/>
  <c r="AC489" i="2"/>
  <c r="AC608" i="2"/>
  <c r="AC338" i="2"/>
  <c r="AC362" i="2"/>
  <c r="AC439" i="2"/>
  <c r="AC655" i="2"/>
  <c r="AC239" i="2"/>
  <c r="AC169" i="2"/>
  <c r="AC172" i="2"/>
  <c r="AC125" i="2"/>
  <c r="AC454" i="2"/>
  <c r="AC531" i="2"/>
  <c r="AC671" i="2"/>
  <c r="AC550" i="2"/>
  <c r="AC73" i="2"/>
  <c r="AC403" i="2"/>
  <c r="AC131" i="2"/>
  <c r="AC455" i="2"/>
  <c r="AC298" i="2"/>
  <c r="AC557" i="2"/>
  <c r="AC202" i="2"/>
  <c r="AC31" i="2"/>
  <c r="AC68" i="2"/>
  <c r="AC660" i="2"/>
  <c r="AC386" i="2"/>
  <c r="AC612" i="2"/>
  <c r="AC592" i="2"/>
  <c r="AC5" i="2"/>
  <c r="AC259" i="2"/>
  <c r="AC170" i="2"/>
  <c r="AC96" i="2"/>
  <c r="AC658" i="2"/>
  <c r="AC88" i="2"/>
  <c r="AC516" i="2"/>
  <c r="AC128" i="2"/>
  <c r="AC44" i="2"/>
  <c r="AC232" i="2"/>
  <c r="AC534" i="2"/>
  <c r="AC354" i="2"/>
  <c r="AC219" i="2"/>
  <c r="AC599" i="2"/>
  <c r="AC392" i="2"/>
  <c r="AC105" i="2"/>
  <c r="AC52" i="2"/>
  <c r="AC551" i="2"/>
  <c r="AC166" i="2"/>
  <c r="AC326" i="2"/>
  <c r="AC82" i="2"/>
  <c r="AC50" i="2"/>
  <c r="AC422" i="2"/>
  <c r="AC541" i="2"/>
  <c r="AC303" i="2"/>
  <c r="AC548" i="2"/>
  <c r="AC308" i="2"/>
  <c r="AC147" i="2"/>
  <c r="AC423" i="2"/>
  <c r="AC507" i="2"/>
  <c r="AC450" i="2"/>
  <c r="AC200" i="2"/>
  <c r="AC304" i="2"/>
  <c r="AC385" i="2"/>
  <c r="AC149" i="2"/>
  <c r="AC95" i="2"/>
  <c r="AC413" i="2"/>
  <c r="AC405" i="2"/>
  <c r="AC311" i="2"/>
  <c r="AC122" i="2"/>
  <c r="AC301" i="2"/>
  <c r="AC249" i="2"/>
  <c r="AC2" i="2"/>
  <c r="AC645" i="2"/>
  <c r="AC181" i="2"/>
  <c r="AC92" i="2"/>
  <c r="AC9" i="2"/>
  <c r="AC387" i="2"/>
  <c r="AC506" i="2"/>
  <c r="AC184" i="2"/>
  <c r="AC490" i="2"/>
  <c r="AC314" i="2"/>
  <c r="AC588" i="2"/>
  <c r="AC228" i="2"/>
  <c r="AC318" i="2"/>
  <c r="AC350" i="2"/>
  <c r="AC629" i="2"/>
  <c r="AC241" i="2"/>
  <c r="AC409" i="2"/>
  <c r="AC69" i="2"/>
  <c r="AC360" i="2"/>
  <c r="AC299" i="2"/>
  <c r="AC10" i="2"/>
  <c r="AC62" i="2"/>
  <c r="AC335" i="2"/>
  <c r="AC190" i="2"/>
  <c r="AC97" i="2"/>
  <c r="AC130" i="2"/>
  <c r="AC294" i="2"/>
  <c r="AC260" i="2"/>
  <c r="AC256" i="2"/>
  <c r="AC433" i="2"/>
  <c r="AC134" i="2"/>
  <c r="AC451" i="2"/>
  <c r="AC295" i="2"/>
  <c r="AC216" i="2"/>
  <c r="AC349" i="2"/>
  <c r="AC39" i="2"/>
  <c r="AC408" i="2"/>
  <c r="AC107" i="2"/>
  <c r="AC243" i="2"/>
  <c r="AC226" i="2"/>
  <c r="AC652" i="2"/>
  <c r="AC137" i="2"/>
  <c r="AC687" i="2"/>
  <c r="AC168" i="2"/>
  <c r="AC539" i="2"/>
  <c r="AC12" i="2"/>
  <c r="AC312" i="2"/>
  <c r="AC279" i="2"/>
  <c r="AC47" i="2"/>
  <c r="AC327" i="2"/>
  <c r="AC36" i="2"/>
  <c r="AC160" i="2"/>
  <c r="AC161" i="2"/>
  <c r="AC334" i="2"/>
  <c r="AC265" i="2"/>
  <c r="AC617" i="2"/>
  <c r="AC208" i="2"/>
  <c r="AC452" i="2"/>
  <c r="AC476" i="2"/>
  <c r="AC238" i="2"/>
  <c r="AC340" i="2"/>
  <c r="AC263" i="2"/>
  <c r="AC296" i="2"/>
  <c r="AC34" i="2"/>
  <c r="AC713" i="2"/>
  <c r="AC323" i="2"/>
  <c r="AC465" i="2"/>
  <c r="AC290" i="2"/>
  <c r="AC711" i="2"/>
  <c r="AC359" i="2"/>
  <c r="AC64" i="2"/>
  <c r="AC63" i="2"/>
  <c r="AC493" i="2"/>
  <c r="AC20" i="2"/>
  <c r="AC222" i="2"/>
  <c r="AC94" i="2"/>
  <c r="AC497" i="2"/>
  <c r="AC302" i="2"/>
  <c r="AC371" i="2"/>
  <c r="AC267" i="2"/>
  <c r="AC141" i="2"/>
  <c r="AC411" i="2"/>
  <c r="AC145" i="2"/>
  <c r="AC32" i="2"/>
  <c r="AC502" i="2"/>
  <c r="AC523" i="2"/>
  <c r="AC376" i="2"/>
  <c r="AC566" i="2"/>
  <c r="AC547" i="2"/>
  <c r="AC485" i="2"/>
  <c r="AC579" i="2"/>
  <c r="AC261" i="2"/>
  <c r="AC650" i="2"/>
  <c r="AC471" i="2"/>
  <c r="AC646" i="2"/>
  <c r="AC341" i="2"/>
  <c r="AC510" i="2"/>
  <c r="AC159" i="2"/>
  <c r="AC245" i="2"/>
  <c r="AC684" i="2"/>
  <c r="AC4" i="2"/>
  <c r="AC133" i="2"/>
  <c r="AC203" i="2"/>
  <c r="AC24" i="2"/>
  <c r="AC560" i="2"/>
  <c r="AC234" i="2"/>
  <c r="AC253" i="2"/>
  <c r="AC38" i="2"/>
  <c r="AC53" i="2"/>
  <c r="AC593" i="2"/>
  <c r="AC669" i="2"/>
  <c r="AC214" i="2"/>
  <c r="AC564" i="2"/>
  <c r="AC431" i="2"/>
  <c r="AC282" i="2"/>
  <c r="AC33" i="2"/>
  <c r="AC689" i="2"/>
  <c r="AC604" i="2"/>
  <c r="AC367" i="2"/>
  <c r="AC207" i="2"/>
  <c r="AC456" i="2"/>
  <c r="AC429" i="2"/>
  <c r="AC418" i="2"/>
  <c r="AC611" i="2"/>
  <c r="AC615" i="2"/>
  <c r="AC98" i="2"/>
  <c r="AC584" i="2"/>
  <c r="AC273" i="2"/>
  <c r="AC78" i="2"/>
  <c r="AC410" i="2"/>
  <c r="AC220" i="2"/>
  <c r="AC575" i="2"/>
  <c r="AC374" i="2"/>
  <c r="AC527" i="2"/>
  <c r="AC132" i="2"/>
  <c r="AC76" i="2"/>
  <c r="AC395" i="2"/>
  <c r="AC248" i="2"/>
  <c r="AC494" i="2"/>
  <c r="AC108" i="2"/>
  <c r="AC87" i="2"/>
  <c r="AC511" i="2"/>
  <c r="AC397" i="2"/>
  <c r="AC277" i="2"/>
  <c r="AC204" i="2"/>
  <c r="AC59" i="2"/>
  <c r="AC607" i="2"/>
  <c r="AC357" i="2"/>
  <c r="AC246" i="2"/>
  <c r="AC638" i="2"/>
  <c r="AC565" i="2"/>
  <c r="AC605" i="2"/>
  <c r="AC309" i="2"/>
  <c r="AC56" i="2"/>
  <c r="AC74" i="2"/>
  <c r="AC466" i="2"/>
  <c r="AC721" i="2"/>
  <c r="AC544" i="2"/>
  <c r="AC483" i="2"/>
  <c r="AC233" i="2"/>
  <c r="AC274" i="2"/>
  <c r="AC597" i="2"/>
  <c r="AC339" i="2"/>
  <c r="AC163" i="2"/>
  <c r="AC8" i="2"/>
  <c r="AC345" i="2"/>
  <c r="AC27" i="2"/>
  <c r="AC470" i="2"/>
  <c r="AC707" i="2"/>
  <c r="AC554" i="2"/>
  <c r="AC144" i="2"/>
  <c r="AC720" i="2"/>
  <c r="AC598" i="2"/>
  <c r="AC661" i="2"/>
  <c r="AC257" i="2"/>
  <c r="AC179" i="2"/>
  <c r="AC546" i="2"/>
  <c r="AC520" i="2"/>
  <c r="AC342" i="2"/>
  <c r="AC79" i="2"/>
  <c r="AC93" i="2"/>
  <c r="AC289" i="2"/>
  <c r="AC474" i="2"/>
  <c r="AC247" i="2"/>
  <c r="AC300" i="2"/>
  <c r="AC26" i="2"/>
  <c r="AC473" i="2"/>
  <c r="AC536" i="2"/>
  <c r="AC438" i="2"/>
  <c r="AC361" i="2"/>
  <c r="AC368" i="2"/>
  <c r="AC71" i="2"/>
  <c r="AC316" i="2"/>
  <c r="AC143" i="2"/>
  <c r="AC568" i="2"/>
  <c r="AC469" i="2"/>
  <c r="AC112" i="2"/>
  <c r="AC218" i="2"/>
  <c r="AC60" i="2"/>
  <c r="AC594" i="2"/>
  <c r="AC235" i="2"/>
  <c r="AC80" i="2"/>
  <c r="AC85" i="2"/>
  <c r="AC460" i="2"/>
  <c r="AC532" i="2"/>
  <c r="AC40" i="2"/>
  <c r="AC434" i="2"/>
  <c r="AC291" i="2"/>
  <c r="AC72" i="2"/>
  <c r="AC135" i="2"/>
  <c r="AC600" i="2"/>
  <c r="AC276" i="2"/>
  <c r="AC285" i="2"/>
  <c r="AC706" i="2"/>
  <c r="AC254" i="2"/>
  <c r="AC347" i="2"/>
  <c r="AC51" i="2"/>
  <c r="AC643" i="2"/>
  <c r="AC400" i="2"/>
  <c r="AC171" i="2"/>
  <c r="AC464" i="2"/>
  <c r="AC266" i="2"/>
  <c r="AC558" i="2"/>
  <c r="AC242" i="2"/>
  <c r="AC188" i="2"/>
  <c r="AC77" i="2"/>
  <c r="AC649" i="2"/>
  <c r="AC391" i="2"/>
  <c r="AC116" i="2"/>
  <c r="AC356" i="2"/>
  <c r="AC329" i="2"/>
  <c r="AC491" i="2"/>
  <c r="AC174" i="2"/>
  <c r="AC287" i="2"/>
  <c r="AC602" i="2"/>
  <c r="AC81" i="2"/>
  <c r="AC648" i="2"/>
  <c r="AC75" i="2"/>
  <c r="AC315" i="2"/>
  <c r="AC183" i="2"/>
  <c r="AC572" i="2"/>
  <c r="AC154" i="2"/>
  <c r="AC271" i="2"/>
  <c r="AC252" i="2"/>
  <c r="AC343" i="2"/>
  <c r="AC528" i="2"/>
  <c r="AC11" i="2"/>
  <c r="AC192" i="2"/>
  <c r="AC19" i="2"/>
  <c r="AC21" i="2"/>
  <c r="AC109" i="2"/>
  <c r="AC262" i="2"/>
  <c r="AC513" i="2"/>
  <c r="AC224" i="2"/>
  <c r="AC389" i="2"/>
  <c r="AC708" i="2"/>
  <c r="AC280" i="2"/>
  <c r="AC574" i="2"/>
  <c r="AC404" i="2"/>
  <c r="AC217" i="2"/>
  <c r="AC663" i="2"/>
  <c r="AC46" i="2"/>
  <c r="AC656" i="2"/>
  <c r="AC65" i="2"/>
  <c r="AC7" i="2"/>
  <c r="AC324" i="2"/>
  <c r="AC538" i="2"/>
  <c r="AC437" i="2"/>
  <c r="AC632" i="2"/>
  <c r="AC709" i="2"/>
  <c r="AC37" i="2"/>
  <c r="AC124" i="2"/>
  <c r="AC89" i="2"/>
  <c r="AC390" i="2"/>
  <c r="AC332" i="2"/>
  <c r="AC189" i="2"/>
  <c r="AC529" i="2"/>
  <c r="AC35" i="2"/>
  <c r="AC639" i="2"/>
  <c r="AC496" i="2"/>
  <c r="AC136" i="2"/>
  <c r="AC398" i="2"/>
  <c r="AC542" i="2"/>
  <c r="AC191" i="2"/>
  <c r="AC99" i="2"/>
  <c r="AC117" i="2"/>
  <c r="AC333" i="2"/>
  <c r="AC230" i="2"/>
  <c r="AC251" i="2"/>
  <c r="AC626" i="2"/>
  <c r="AC264" i="2"/>
  <c r="AC440" i="2"/>
  <c r="AC186" i="2"/>
  <c r="AC475" i="2"/>
  <c r="AC104" i="2"/>
  <c r="AC292" i="2"/>
  <c r="AC406" i="2"/>
  <c r="AC426" i="2"/>
  <c r="AC212" i="2"/>
  <c r="AC197" i="2"/>
  <c r="AC691" i="2"/>
  <c r="AC631" i="2"/>
  <c r="AC227" i="2"/>
  <c r="AC17" i="2"/>
  <c r="AC683" i="2"/>
  <c r="AC173" i="2"/>
  <c r="AC185" i="2"/>
  <c r="AC561" i="2"/>
  <c r="AC498" i="2"/>
  <c r="AC642" i="2"/>
  <c r="AC459" i="2"/>
  <c r="AC355" i="2"/>
  <c r="AC25" i="2"/>
  <c r="AC373" i="2"/>
  <c r="AC139" i="2"/>
  <c r="AC305" i="2"/>
  <c r="AC351" i="2"/>
  <c r="AC55" i="2"/>
  <c r="AC164" i="2"/>
  <c r="AC313" i="2"/>
  <c r="AC317" i="2"/>
  <c r="AC86" i="2"/>
  <c r="AC644" i="2"/>
  <c r="AC3" i="2"/>
  <c r="AC182" i="2"/>
  <c r="AC472" i="2"/>
  <c r="AC15" i="2"/>
  <c r="AC167" i="2"/>
  <c r="AC205" i="2"/>
  <c r="AC530" i="2"/>
  <c r="AC221" i="2"/>
  <c r="AC140" i="2"/>
  <c r="AC396" i="2"/>
  <c r="AC415" i="2"/>
  <c r="AC16" i="2"/>
  <c r="AC45" i="2"/>
  <c r="AC175" i="2"/>
  <c r="AC503" i="2"/>
  <c r="AC662" i="2"/>
  <c r="AC533" i="2"/>
  <c r="AC121" i="2"/>
  <c r="AC722" i="2"/>
  <c r="AC196" i="2"/>
  <c r="AC595" i="2"/>
  <c r="AC178" i="2"/>
  <c r="AC270" i="2"/>
  <c r="AC293" i="2"/>
  <c r="AC57" i="2"/>
  <c r="AC556" i="2"/>
  <c r="AC110" i="2"/>
  <c r="AC505" i="2"/>
  <c r="AC54" i="2"/>
  <c r="AC432" i="2"/>
  <c r="AC18" i="2"/>
  <c r="AC6" i="2"/>
  <c r="AC653" i="2"/>
  <c r="AC369" i="2"/>
  <c r="AC585" i="2"/>
  <c r="AC448" i="2"/>
  <c r="AC441" i="2"/>
  <c r="AC193" i="2"/>
  <c r="AC215" i="2"/>
  <c r="AC328" i="2"/>
  <c r="AC424" i="2"/>
  <c r="AC244" i="2"/>
  <c r="AC250" i="2"/>
  <c r="AC478" i="2"/>
  <c r="AC84" i="2"/>
  <c r="AC698" i="2"/>
  <c r="AC70" i="2"/>
  <c r="AC726" i="2"/>
  <c r="AC522" i="2"/>
  <c r="AC504" i="2"/>
  <c r="AC237" i="2"/>
  <c r="AC676" i="2"/>
  <c r="AC365" i="2"/>
  <c r="AC288" i="2"/>
  <c r="AC209" i="2"/>
  <c r="AC477" i="2"/>
  <c r="AC129" i="2"/>
  <c r="AC500" i="2"/>
  <c r="AC199" i="2"/>
  <c r="AC126" i="2"/>
  <c r="AC177" i="2"/>
  <c r="AC322" i="2"/>
  <c r="AC509" i="2"/>
  <c r="AC724" i="2"/>
  <c r="AC428" i="2"/>
  <c r="AC67" i="2"/>
  <c r="AC425" i="2"/>
  <c r="AC90" i="2"/>
  <c r="AC442" i="2"/>
  <c r="AC297" i="2"/>
  <c r="AC29" i="2"/>
  <c r="AC142" i="2"/>
  <c r="AC430" i="2"/>
  <c r="AC487" i="2"/>
  <c r="AC120" i="2"/>
  <c r="AC583" i="2"/>
  <c r="AC427" i="2"/>
  <c r="AC58" i="2"/>
  <c r="AC524" i="2"/>
  <c r="AC703" i="2"/>
  <c r="AC518" i="2"/>
  <c r="AC446" i="2"/>
  <c r="AC525" i="2"/>
  <c r="AC732" i="2"/>
  <c r="AC679" i="2"/>
  <c r="AC690" i="2"/>
  <c r="AC358" i="2"/>
  <c r="AC113" i="2"/>
  <c r="AC127" i="2"/>
  <c r="AC686" i="2"/>
  <c r="AC480" i="2"/>
  <c r="AC325" i="2"/>
  <c r="AC194" i="2"/>
  <c r="AC444" i="2"/>
  <c r="AC715" i="2"/>
  <c r="AC13" i="2"/>
  <c r="AC515" i="2"/>
  <c r="AC43" i="2"/>
  <c r="AC467" i="2"/>
  <c r="AC419" i="2"/>
  <c r="AC603" i="2"/>
  <c r="AC659" i="2"/>
  <c r="AC680" i="2"/>
  <c r="AC123" i="2"/>
  <c r="AC240" i="2"/>
  <c r="AC586" i="2"/>
  <c r="AC435" i="2"/>
  <c r="AC66" i="2"/>
  <c r="AC647" i="2"/>
  <c r="AC375" i="2"/>
  <c r="AC535" i="2"/>
  <c r="AC366" i="2"/>
  <c r="AC623" i="2"/>
  <c r="AC23" i="2"/>
  <c r="AC187" i="2"/>
  <c r="AC223" i="2"/>
  <c r="AC14" i="2"/>
  <c r="AC512" i="2"/>
  <c r="AC573" i="2"/>
  <c r="AC734" i="2"/>
  <c r="AC447" i="2"/>
  <c r="AC372" i="2"/>
  <c r="AC436" i="2"/>
  <c r="AC420" i="2"/>
  <c r="AC481" i="2"/>
  <c r="AC61" i="2"/>
  <c r="AC388" i="2"/>
  <c r="AC731" i="2"/>
  <c r="AC231" i="2"/>
  <c r="AC621" i="2"/>
  <c r="AC654" i="2"/>
  <c r="AC492" i="2"/>
  <c r="AC421" i="2"/>
  <c r="AC514" i="2"/>
  <c r="AC616" i="2"/>
  <c r="AC414" i="2"/>
  <c r="AC348" i="2"/>
  <c r="AC569" i="2"/>
  <c r="AC48" i="2"/>
  <c r="AC571" i="2"/>
  <c r="AC236" i="2"/>
  <c r="J106" i="3" s="1"/>
  <c r="AC42" i="2"/>
  <c r="AC637" i="2"/>
  <c r="AC319" i="2"/>
  <c r="AC210" i="2"/>
  <c r="AC28" i="2"/>
  <c r="AC165" i="2"/>
  <c r="AC281" i="2"/>
  <c r="AC153" i="2"/>
  <c r="AC330" i="2"/>
  <c r="AC727" i="2"/>
  <c r="AC378" i="2"/>
  <c r="AC30" i="2"/>
  <c r="AC83" i="2"/>
  <c r="AC353" i="2"/>
  <c r="AC364" i="2"/>
  <c r="AC213" i="2"/>
  <c r="AC22" i="2"/>
  <c r="AC102" i="2"/>
  <c r="AC115" i="2"/>
  <c r="AC118" i="2"/>
  <c r="AC672" i="2"/>
  <c r="AC463" i="2"/>
  <c r="AC665" i="2"/>
  <c r="AC545" i="2"/>
  <c r="AC555" i="2"/>
  <c r="AC666" i="2"/>
  <c r="AC91" i="2"/>
  <c r="AC521" i="2"/>
  <c r="AC729" i="2"/>
  <c r="AC162" i="2"/>
  <c r="AC198" i="2"/>
  <c r="AC394" i="2"/>
  <c r="AC399" i="2"/>
  <c r="AC479" i="2"/>
  <c r="AC41" i="2"/>
  <c r="AC336" i="2"/>
  <c r="AC283" i="2"/>
  <c r="AC229" i="2"/>
  <c r="AC700" i="2"/>
  <c r="AC275" i="2"/>
  <c r="AC587" i="2"/>
  <c r="AC628" i="2"/>
  <c r="AC258" i="2"/>
  <c r="AC667" i="2"/>
  <c r="AC156" i="2"/>
  <c r="AC457" i="2"/>
  <c r="AC337" i="2"/>
  <c r="AC320" i="2"/>
  <c r="AC685" i="2"/>
  <c r="AC701" i="2"/>
  <c r="AC111" i="2"/>
  <c r="AC730" i="2"/>
  <c r="AC580" i="2"/>
  <c r="AC138" i="2"/>
  <c r="AC519" i="2"/>
  <c r="AC152" i="2"/>
  <c r="AC352" i="2"/>
  <c r="AC379" i="2"/>
  <c r="AC103" i="2"/>
  <c r="AC461" i="2"/>
  <c r="AC635" i="2"/>
  <c r="AC695" i="2"/>
  <c r="AC155" i="2"/>
  <c r="AC49" i="2"/>
  <c r="AC590" i="2"/>
  <c r="AC733" i="2"/>
  <c r="AC148" i="2"/>
  <c r="AC310" i="2"/>
  <c r="AC674" i="2"/>
  <c r="AC106" i="2"/>
  <c r="AC380" i="2"/>
  <c r="AC681" i="2"/>
  <c r="AC150" i="2"/>
  <c r="AC363" i="2"/>
  <c r="AC567" i="2"/>
  <c r="AC582" i="2"/>
  <c r="AC278" i="2"/>
  <c r="AC552" i="2"/>
  <c r="AC416" i="2"/>
  <c r="AC417" i="2"/>
  <c r="AC272" i="2"/>
  <c r="AC577" i="2"/>
  <c r="AC346" i="2"/>
  <c r="AC693" i="2"/>
  <c r="AC540" i="2"/>
  <c r="AC195" i="2"/>
  <c r="AC704" i="2"/>
  <c r="AC657" i="2"/>
  <c r="AC697" i="2"/>
  <c r="AC609" i="2"/>
  <c r="AC664" i="2"/>
  <c r="AC158" i="2"/>
  <c r="AC589" i="2"/>
  <c r="AC738" i="2"/>
  <c r="AC675" i="2"/>
  <c r="AC206" i="2"/>
  <c r="AC591" i="2"/>
  <c r="AC331" i="2"/>
  <c r="AC101" i="2"/>
  <c r="AC601" i="2"/>
  <c r="AC606" i="2"/>
  <c r="AC620" i="2"/>
  <c r="AC119" i="2"/>
  <c r="AC484" i="2"/>
  <c r="AC255" i="2"/>
  <c r="AC306" i="2"/>
  <c r="AC562" i="2"/>
  <c r="AC383" i="2"/>
  <c r="AC393" i="2"/>
  <c r="AC114" i="2"/>
  <c r="AC146" i="2"/>
  <c r="AC581" i="2"/>
  <c r="AC412" i="2"/>
  <c r="AC211" i="2"/>
  <c r="AC268" i="2"/>
  <c r="AC634" i="2"/>
  <c r="AC445" i="2"/>
  <c r="AC151" i="2"/>
  <c r="AC563" i="2"/>
  <c r="AC549" i="2"/>
  <c r="AC286" i="2"/>
  <c r="AC728" i="2"/>
  <c r="AC225" i="2"/>
  <c r="AC553" i="2"/>
  <c r="AC482" i="2"/>
  <c r="AC269" i="2"/>
  <c r="AC495" i="2"/>
  <c r="AC321" i="2"/>
  <c r="AC673" i="2"/>
  <c r="AC596" i="2"/>
  <c r="AC201" i="2"/>
  <c r="AC176" i="2"/>
  <c r="AC499" i="2"/>
  <c r="AC526" i="2"/>
  <c r="AC157" i="2"/>
  <c r="AC377" i="2"/>
  <c r="AC401" i="2"/>
  <c r="AC543" i="2"/>
  <c r="AC486" i="2"/>
  <c r="AC508" i="2"/>
  <c r="AC625" i="2"/>
  <c r="AC619" i="2"/>
  <c r="AC622" i="2"/>
  <c r="AC641" i="2"/>
  <c r="AC180" i="2"/>
  <c r="AC407" i="2"/>
  <c r="AC462" i="2"/>
  <c r="AC384" i="2"/>
  <c r="AC382" i="2"/>
  <c r="AC694" i="2"/>
  <c r="AC344" i="2"/>
  <c r="AC717" i="2"/>
  <c r="AC488" i="2"/>
  <c r="AC570" i="2"/>
  <c r="AC576" i="2"/>
  <c r="AC678" i="2"/>
  <c r="AC307" i="2"/>
  <c r="AC627" i="2"/>
  <c r="AC719" i="2"/>
  <c r="AC651" i="2"/>
  <c r="AC633" i="2"/>
  <c r="AC284" i="2"/>
  <c r="AC381" i="2"/>
  <c r="AC578" i="2"/>
  <c r="AC449" i="2"/>
  <c r="AC453" i="2"/>
  <c r="AC517" i="2"/>
  <c r="AC443" i="2"/>
  <c r="AC618" i="2"/>
  <c r="AC725" i="2"/>
  <c r="AC468" i="2"/>
  <c r="AC702" i="2"/>
  <c r="AC692" i="2"/>
  <c r="AC624" i="2"/>
  <c r="AC670" i="2"/>
  <c r="AC737" i="2"/>
  <c r="AC699" i="2"/>
  <c r="AC636" i="2"/>
  <c r="AC714" i="2"/>
  <c r="AC610" i="2"/>
  <c r="AC458" i="2"/>
  <c r="AC640" i="2"/>
  <c r="AC712" i="2"/>
  <c r="AC735" i="2"/>
  <c r="AC613" i="2"/>
  <c r="AC716" i="2"/>
  <c r="AC718" i="2"/>
  <c r="AC677" i="2"/>
  <c r="AC682" i="2"/>
  <c r="AC723" i="2"/>
  <c r="AC710" i="2"/>
  <c r="AC688" i="2"/>
  <c r="AC614" i="2"/>
  <c r="AC668" i="2"/>
  <c r="AC705" i="2"/>
  <c r="AC696" i="2"/>
  <c r="AC736" i="2"/>
  <c r="U559" i="2"/>
  <c r="U537" i="2"/>
  <c r="U630" i="2"/>
  <c r="U100" i="2"/>
  <c r="U402" i="2"/>
  <c r="U501" i="2"/>
  <c r="U370" i="2"/>
  <c r="U489" i="2"/>
  <c r="U608" i="2"/>
  <c r="U338" i="2"/>
  <c r="U362" i="2"/>
  <c r="U439" i="2"/>
  <c r="U655" i="2"/>
  <c r="U239" i="2"/>
  <c r="U169" i="2"/>
  <c r="U172" i="2"/>
  <c r="U125" i="2"/>
  <c r="U454" i="2"/>
  <c r="U531" i="2"/>
  <c r="U671" i="2"/>
  <c r="U550" i="2"/>
  <c r="U73" i="2"/>
  <c r="U403" i="2"/>
  <c r="U131" i="2"/>
  <c r="U455" i="2"/>
  <c r="U298" i="2"/>
  <c r="U557" i="2"/>
  <c r="U202" i="2"/>
  <c r="U31" i="2"/>
  <c r="U68" i="2"/>
  <c r="U660" i="2"/>
  <c r="U386" i="2"/>
  <c r="U612" i="2"/>
  <c r="U592" i="2"/>
  <c r="U5" i="2"/>
  <c r="U259" i="2"/>
  <c r="U170" i="2"/>
  <c r="U96" i="2"/>
  <c r="U658" i="2"/>
  <c r="U88" i="2"/>
  <c r="U516" i="2"/>
  <c r="U128" i="2"/>
  <c r="U44" i="2"/>
  <c r="U232" i="2"/>
  <c r="U534" i="2"/>
  <c r="U354" i="2"/>
  <c r="U219" i="2"/>
  <c r="U599" i="2"/>
  <c r="U392" i="2"/>
  <c r="U105" i="2"/>
  <c r="U52" i="2"/>
  <c r="U551" i="2"/>
  <c r="U166" i="2"/>
  <c r="U326" i="2"/>
  <c r="U82" i="2"/>
  <c r="U50" i="2"/>
  <c r="U422" i="2"/>
  <c r="U541" i="2"/>
  <c r="U303" i="2"/>
  <c r="U548" i="2"/>
  <c r="U308" i="2"/>
  <c r="U147" i="2"/>
  <c r="U423" i="2"/>
  <c r="U507" i="2"/>
  <c r="U450" i="2"/>
  <c r="U200" i="2"/>
  <c r="U304" i="2"/>
  <c r="U385" i="2"/>
  <c r="U149" i="2"/>
  <c r="U95" i="2"/>
  <c r="U413" i="2"/>
  <c r="U405" i="2"/>
  <c r="U311" i="2"/>
  <c r="U122" i="2"/>
  <c r="U301" i="2"/>
  <c r="U249" i="2"/>
  <c r="U2" i="2"/>
  <c r="U645" i="2"/>
  <c r="U181" i="2"/>
  <c r="U92" i="2"/>
  <c r="U9" i="2"/>
  <c r="U387" i="2"/>
  <c r="U506" i="2"/>
  <c r="U184" i="2"/>
  <c r="U490" i="2"/>
  <c r="U314" i="2"/>
  <c r="U588" i="2"/>
  <c r="U228" i="2"/>
  <c r="U318" i="2"/>
  <c r="U350" i="2"/>
  <c r="U629" i="2"/>
  <c r="U241" i="2"/>
  <c r="U409" i="2"/>
  <c r="U69" i="2"/>
  <c r="U360" i="2"/>
  <c r="U299" i="2"/>
  <c r="U10" i="2"/>
  <c r="U62" i="2"/>
  <c r="U335" i="2"/>
  <c r="U190" i="2"/>
  <c r="U97" i="2"/>
  <c r="U130" i="2"/>
  <c r="U294" i="2"/>
  <c r="U260" i="2"/>
  <c r="U256" i="2"/>
  <c r="U433" i="2"/>
  <c r="U134" i="2"/>
  <c r="U451" i="2"/>
  <c r="U295" i="2"/>
  <c r="U216" i="2"/>
  <c r="U349" i="2"/>
  <c r="U39" i="2"/>
  <c r="U408" i="2"/>
  <c r="U107" i="2"/>
  <c r="U243" i="2"/>
  <c r="U226" i="2"/>
  <c r="U652" i="2"/>
  <c r="U137" i="2"/>
  <c r="U687" i="2"/>
  <c r="U168" i="2"/>
  <c r="U539" i="2"/>
  <c r="U12" i="2"/>
  <c r="U312" i="2"/>
  <c r="U279" i="2"/>
  <c r="U47" i="2"/>
  <c r="U327" i="2"/>
  <c r="U36" i="2"/>
  <c r="U160" i="2"/>
  <c r="U161" i="2"/>
  <c r="U334" i="2"/>
  <c r="U265" i="2"/>
  <c r="U617" i="2"/>
  <c r="U208" i="2"/>
  <c r="U452" i="2"/>
  <c r="U476" i="2"/>
  <c r="U238" i="2"/>
  <c r="U340" i="2"/>
  <c r="U263" i="2"/>
  <c r="U296" i="2"/>
  <c r="U34" i="2"/>
  <c r="U713" i="2"/>
  <c r="U323" i="2"/>
  <c r="U465" i="2"/>
  <c r="U290" i="2"/>
  <c r="U711" i="2"/>
  <c r="U359" i="2"/>
  <c r="U64" i="2"/>
  <c r="U63" i="2"/>
  <c r="U493" i="2"/>
  <c r="U20" i="2"/>
  <c r="U222" i="2"/>
  <c r="U94" i="2"/>
  <c r="U497" i="2"/>
  <c r="U302" i="2"/>
  <c r="U371" i="2"/>
  <c r="U267" i="2"/>
  <c r="U141" i="2"/>
  <c r="U411" i="2"/>
  <c r="U145" i="2"/>
  <c r="U32" i="2"/>
  <c r="U502" i="2"/>
  <c r="U523" i="2"/>
  <c r="U376" i="2"/>
  <c r="U566" i="2"/>
  <c r="U547" i="2"/>
  <c r="U485" i="2"/>
  <c r="U579" i="2"/>
  <c r="U261" i="2"/>
  <c r="U650" i="2"/>
  <c r="U471" i="2"/>
  <c r="U646" i="2"/>
  <c r="U341" i="2"/>
  <c r="U510" i="2"/>
  <c r="U159" i="2"/>
  <c r="U245" i="2"/>
  <c r="U684" i="2"/>
  <c r="U4" i="2"/>
  <c r="U133" i="2"/>
  <c r="U203" i="2"/>
  <c r="U24" i="2"/>
  <c r="U560" i="2"/>
  <c r="U234" i="2"/>
  <c r="U253" i="2"/>
  <c r="U38" i="2"/>
  <c r="U53" i="2"/>
  <c r="U593" i="2"/>
  <c r="U669" i="2"/>
  <c r="U214" i="2"/>
  <c r="U564" i="2"/>
  <c r="U431" i="2"/>
  <c r="U282" i="2"/>
  <c r="U33" i="2"/>
  <c r="U689" i="2"/>
  <c r="U604" i="2"/>
  <c r="U367" i="2"/>
  <c r="U207" i="2"/>
  <c r="U456" i="2"/>
  <c r="U429" i="2"/>
  <c r="U418" i="2"/>
  <c r="U611" i="2"/>
  <c r="U615" i="2"/>
  <c r="U98" i="2"/>
  <c r="U584" i="2"/>
  <c r="U273" i="2"/>
  <c r="U78" i="2"/>
  <c r="U410" i="2"/>
  <c r="U220" i="2"/>
  <c r="U575" i="2"/>
  <c r="U374" i="2"/>
  <c r="U527" i="2"/>
  <c r="U132" i="2"/>
  <c r="U76" i="2"/>
  <c r="U395" i="2"/>
  <c r="U248" i="2"/>
  <c r="U494" i="2"/>
  <c r="U108" i="2"/>
  <c r="U87" i="2"/>
  <c r="U511" i="2"/>
  <c r="U397" i="2"/>
  <c r="U277" i="2"/>
  <c r="U204" i="2"/>
  <c r="U59" i="2"/>
  <c r="U607" i="2"/>
  <c r="U357" i="2"/>
  <c r="U246" i="2"/>
  <c r="U638" i="2"/>
  <c r="U565" i="2"/>
  <c r="U605" i="2"/>
  <c r="U309" i="2"/>
  <c r="U56" i="2"/>
  <c r="U74" i="2"/>
  <c r="U466" i="2"/>
  <c r="U721" i="2"/>
  <c r="U544" i="2"/>
  <c r="U483" i="2"/>
  <c r="U233" i="2"/>
  <c r="U274" i="2"/>
  <c r="U597" i="2"/>
  <c r="U339" i="2"/>
  <c r="U163" i="2"/>
  <c r="U8" i="2"/>
  <c r="U345" i="2"/>
  <c r="U27" i="2"/>
  <c r="U470" i="2"/>
  <c r="U707" i="2"/>
  <c r="U554" i="2"/>
  <c r="U144" i="2"/>
  <c r="U720" i="2"/>
  <c r="U598" i="2"/>
  <c r="U661" i="2"/>
  <c r="U257" i="2"/>
  <c r="U179" i="2"/>
  <c r="U546" i="2"/>
  <c r="U520" i="2"/>
  <c r="U342" i="2"/>
  <c r="U79" i="2"/>
  <c r="U93" i="2"/>
  <c r="U289" i="2"/>
  <c r="U474" i="2"/>
  <c r="U247" i="2"/>
  <c r="U300" i="2"/>
  <c r="U26" i="2"/>
  <c r="U473" i="2"/>
  <c r="U536" i="2"/>
  <c r="U438" i="2"/>
  <c r="U361" i="2"/>
  <c r="U368" i="2"/>
  <c r="U71" i="2"/>
  <c r="U316" i="2"/>
  <c r="U143" i="2"/>
  <c r="U568" i="2"/>
  <c r="U469" i="2"/>
  <c r="U112" i="2"/>
  <c r="U218" i="2"/>
  <c r="U60" i="2"/>
  <c r="U594" i="2"/>
  <c r="U235" i="2"/>
  <c r="U80" i="2"/>
  <c r="U85" i="2"/>
  <c r="U460" i="2"/>
  <c r="U532" i="2"/>
  <c r="U40" i="2"/>
  <c r="U434" i="2"/>
  <c r="U291" i="2"/>
  <c r="U72" i="2"/>
  <c r="U135" i="2"/>
  <c r="U600" i="2"/>
  <c r="U276" i="2"/>
  <c r="U285" i="2"/>
  <c r="U706" i="2"/>
  <c r="U254" i="2"/>
  <c r="U347" i="2"/>
  <c r="U51" i="2"/>
  <c r="U643" i="2"/>
  <c r="U400" i="2"/>
  <c r="U171" i="2"/>
  <c r="U464" i="2"/>
  <c r="U266" i="2"/>
  <c r="U558" i="2"/>
  <c r="U242" i="2"/>
  <c r="U188" i="2"/>
  <c r="U77" i="2"/>
  <c r="U649" i="2"/>
  <c r="U391" i="2"/>
  <c r="U116" i="2"/>
  <c r="U356" i="2"/>
  <c r="U329" i="2"/>
  <c r="U491" i="2"/>
  <c r="U174" i="2"/>
  <c r="U287" i="2"/>
  <c r="U602" i="2"/>
  <c r="U81" i="2"/>
  <c r="U648" i="2"/>
  <c r="U75" i="2"/>
  <c r="U315" i="2"/>
  <c r="U183" i="2"/>
  <c r="U572" i="2"/>
  <c r="U154" i="2"/>
  <c r="U271" i="2"/>
  <c r="U252" i="2"/>
  <c r="U343" i="2"/>
  <c r="U528" i="2"/>
  <c r="U11" i="2"/>
  <c r="U192" i="2"/>
  <c r="U19" i="2"/>
  <c r="U21" i="2"/>
  <c r="U109" i="2"/>
  <c r="U262" i="2"/>
  <c r="U513" i="2"/>
  <c r="U224" i="2"/>
  <c r="U389" i="2"/>
  <c r="U708" i="2"/>
  <c r="U280" i="2"/>
  <c r="U574" i="2"/>
  <c r="U404" i="2"/>
  <c r="U217" i="2"/>
  <c r="U663" i="2"/>
  <c r="U46" i="2"/>
  <c r="U656" i="2"/>
  <c r="U65" i="2"/>
  <c r="U7" i="2"/>
  <c r="U324" i="2"/>
  <c r="U538" i="2"/>
  <c r="U437" i="2"/>
  <c r="U632" i="2"/>
  <c r="U709" i="2"/>
  <c r="U37" i="2"/>
  <c r="U124" i="2"/>
  <c r="U89" i="2"/>
  <c r="U390" i="2"/>
  <c r="U332" i="2"/>
  <c r="U189" i="2"/>
  <c r="U529" i="2"/>
  <c r="U35" i="2"/>
  <c r="U639" i="2"/>
  <c r="U496" i="2"/>
  <c r="U136" i="2"/>
  <c r="U398" i="2"/>
  <c r="U542" i="2"/>
  <c r="U191" i="2"/>
  <c r="U99" i="2"/>
  <c r="U117" i="2"/>
  <c r="U333" i="2"/>
  <c r="U230" i="2"/>
  <c r="U251" i="2"/>
  <c r="U626" i="2"/>
  <c r="U264" i="2"/>
  <c r="U440" i="2"/>
  <c r="U186" i="2"/>
  <c r="U475" i="2"/>
  <c r="U104" i="2"/>
  <c r="U292" i="2"/>
  <c r="U406" i="2"/>
  <c r="U426" i="2"/>
  <c r="U212" i="2"/>
  <c r="U197" i="2"/>
  <c r="U691" i="2"/>
  <c r="U631" i="2"/>
  <c r="U227" i="2"/>
  <c r="U17" i="2"/>
  <c r="U683" i="2"/>
  <c r="U173" i="2"/>
  <c r="U185" i="2"/>
  <c r="U561" i="2"/>
  <c r="U498" i="2"/>
  <c r="U642" i="2"/>
  <c r="U459" i="2"/>
  <c r="U355" i="2"/>
  <c r="U25" i="2"/>
  <c r="U373" i="2"/>
  <c r="U139" i="2"/>
  <c r="U305" i="2"/>
  <c r="U351" i="2"/>
  <c r="U55" i="2"/>
  <c r="U164" i="2"/>
  <c r="U313" i="2"/>
  <c r="U317" i="2"/>
  <c r="U86" i="2"/>
  <c r="U644" i="2"/>
  <c r="U3" i="2"/>
  <c r="U182" i="2"/>
  <c r="U472" i="2"/>
  <c r="U15" i="2"/>
  <c r="U167" i="2"/>
  <c r="U205" i="2"/>
  <c r="U530" i="2"/>
  <c r="U221" i="2"/>
  <c r="U140" i="2"/>
  <c r="U396" i="2"/>
  <c r="U415" i="2"/>
  <c r="U16" i="2"/>
  <c r="U45" i="2"/>
  <c r="U175" i="2"/>
  <c r="U503" i="2"/>
  <c r="U662" i="2"/>
  <c r="U533" i="2"/>
  <c r="U121" i="2"/>
  <c r="U722" i="2"/>
  <c r="U196" i="2"/>
  <c r="U595" i="2"/>
  <c r="U178" i="2"/>
  <c r="U270" i="2"/>
  <c r="U293" i="2"/>
  <c r="U57" i="2"/>
  <c r="U556" i="2"/>
  <c r="U110" i="2"/>
  <c r="U505" i="2"/>
  <c r="U54" i="2"/>
  <c r="U432" i="2"/>
  <c r="U18" i="2"/>
  <c r="U6" i="2"/>
  <c r="U653" i="2"/>
  <c r="U369" i="2"/>
  <c r="U585" i="2"/>
  <c r="U448" i="2"/>
  <c r="U441" i="2"/>
  <c r="U193" i="2"/>
  <c r="U215" i="2"/>
  <c r="U328" i="2"/>
  <c r="U424" i="2"/>
  <c r="U244" i="2"/>
  <c r="U250" i="2"/>
  <c r="U478" i="2"/>
  <c r="U84" i="2"/>
  <c r="U698" i="2"/>
  <c r="U70" i="2"/>
  <c r="U726" i="2"/>
  <c r="U522" i="2"/>
  <c r="U504" i="2"/>
  <c r="U237" i="2"/>
  <c r="U676" i="2"/>
  <c r="U365" i="2"/>
  <c r="U288" i="2"/>
  <c r="U209" i="2"/>
  <c r="U477" i="2"/>
  <c r="U129" i="2"/>
  <c r="U500" i="2"/>
  <c r="U199" i="2"/>
  <c r="U126" i="2"/>
  <c r="U177" i="2"/>
  <c r="U322" i="2"/>
  <c r="U509" i="2"/>
  <c r="U724" i="2"/>
  <c r="U428" i="2"/>
  <c r="U67" i="2"/>
  <c r="U425" i="2"/>
  <c r="U90" i="2"/>
  <c r="U442" i="2"/>
  <c r="U297" i="2"/>
  <c r="U29" i="2"/>
  <c r="U142" i="2"/>
  <c r="U430" i="2"/>
  <c r="U487" i="2"/>
  <c r="U120" i="2"/>
  <c r="U583" i="2"/>
  <c r="U427" i="2"/>
  <c r="U58" i="2"/>
  <c r="U524" i="2"/>
  <c r="U703" i="2"/>
  <c r="U518" i="2"/>
  <c r="U446" i="2"/>
  <c r="U525" i="2"/>
  <c r="U732" i="2"/>
  <c r="U679" i="2"/>
  <c r="U690" i="2"/>
  <c r="U358" i="2"/>
  <c r="U113" i="2"/>
  <c r="U127" i="2"/>
  <c r="U686" i="2"/>
  <c r="U480" i="2"/>
  <c r="U325" i="2"/>
  <c r="U194" i="2"/>
  <c r="U444" i="2"/>
  <c r="U715" i="2"/>
  <c r="U13" i="2"/>
  <c r="U515" i="2"/>
  <c r="U43" i="2"/>
  <c r="U467" i="2"/>
  <c r="U419" i="2"/>
  <c r="U603" i="2"/>
  <c r="U659" i="2"/>
  <c r="U680" i="2"/>
  <c r="U123" i="2"/>
  <c r="U240" i="2"/>
  <c r="U586" i="2"/>
  <c r="U435" i="2"/>
  <c r="U66" i="2"/>
  <c r="U647" i="2"/>
  <c r="U375" i="2"/>
  <c r="U535" i="2"/>
  <c r="U366" i="2"/>
  <c r="U623" i="2"/>
  <c r="U23" i="2"/>
  <c r="U187" i="2"/>
  <c r="U223" i="2"/>
  <c r="U14" i="2"/>
  <c r="U512" i="2"/>
  <c r="U573" i="2"/>
  <c r="U734" i="2"/>
  <c r="U447" i="2"/>
  <c r="U372" i="2"/>
  <c r="U436" i="2"/>
  <c r="U420" i="2"/>
  <c r="U481" i="2"/>
  <c r="U61" i="2"/>
  <c r="U388" i="2"/>
  <c r="U731" i="2"/>
  <c r="U231" i="2"/>
  <c r="U621" i="2"/>
  <c r="U654" i="2"/>
  <c r="U492" i="2"/>
  <c r="U421" i="2"/>
  <c r="U514" i="2"/>
  <c r="U616" i="2"/>
  <c r="U414" i="2"/>
  <c r="U348" i="2"/>
  <c r="U569" i="2"/>
  <c r="U48" i="2"/>
  <c r="U571" i="2"/>
  <c r="U236" i="2"/>
  <c r="U42" i="2"/>
  <c r="U637" i="2"/>
  <c r="U319" i="2"/>
  <c r="U210" i="2"/>
  <c r="U28" i="2"/>
  <c r="U165" i="2"/>
  <c r="U281" i="2"/>
  <c r="U153" i="2"/>
  <c r="U330" i="2"/>
  <c r="U727" i="2"/>
  <c r="U378" i="2"/>
  <c r="U30" i="2"/>
  <c r="U83" i="2"/>
  <c r="U353" i="2"/>
  <c r="U364" i="2"/>
  <c r="U213" i="2"/>
  <c r="U22" i="2"/>
  <c r="U102" i="2"/>
  <c r="U115" i="2"/>
  <c r="U118" i="2"/>
  <c r="U672" i="2"/>
  <c r="U463" i="2"/>
  <c r="U665" i="2"/>
  <c r="U545" i="2"/>
  <c r="U555" i="2"/>
  <c r="U666" i="2"/>
  <c r="U91" i="2"/>
  <c r="U521" i="2"/>
  <c r="U729" i="2"/>
  <c r="U162" i="2"/>
  <c r="U198" i="2"/>
  <c r="U394" i="2"/>
  <c r="U399" i="2"/>
  <c r="U479" i="2"/>
  <c r="U41" i="2"/>
  <c r="U336" i="2"/>
  <c r="U283" i="2"/>
  <c r="U229" i="2"/>
  <c r="U700" i="2"/>
  <c r="U275" i="2"/>
  <c r="U587" i="2"/>
  <c r="U628" i="2"/>
  <c r="U258" i="2"/>
  <c r="U667" i="2"/>
  <c r="U156" i="2"/>
  <c r="U457" i="2"/>
  <c r="U337" i="2"/>
  <c r="U320" i="2"/>
  <c r="U685" i="2"/>
  <c r="U701" i="2"/>
  <c r="U111" i="2"/>
  <c r="U730" i="2"/>
  <c r="U580" i="2"/>
  <c r="U138" i="2"/>
  <c r="U519" i="2"/>
  <c r="U152" i="2"/>
  <c r="U352" i="2"/>
  <c r="U379" i="2"/>
  <c r="U103" i="2"/>
  <c r="U461" i="2"/>
  <c r="U635" i="2"/>
  <c r="U695" i="2"/>
  <c r="U155" i="2"/>
  <c r="U49" i="2"/>
  <c r="U590" i="2"/>
  <c r="U733" i="2"/>
  <c r="U148" i="2"/>
  <c r="U310" i="2"/>
  <c r="U674" i="2"/>
  <c r="U106" i="2"/>
  <c r="U380" i="2"/>
  <c r="U681" i="2"/>
  <c r="U150" i="2"/>
  <c r="U363" i="2"/>
  <c r="U567" i="2"/>
  <c r="U582" i="2"/>
  <c r="U278" i="2"/>
  <c r="U552" i="2"/>
  <c r="U416" i="2"/>
  <c r="U417" i="2"/>
  <c r="U272" i="2"/>
  <c r="U577" i="2"/>
  <c r="U346" i="2"/>
  <c r="U693" i="2"/>
  <c r="U540" i="2"/>
  <c r="U195" i="2"/>
  <c r="U704" i="2"/>
  <c r="U657" i="2"/>
  <c r="U697" i="2"/>
  <c r="U609" i="2"/>
  <c r="U664" i="2"/>
  <c r="U158" i="2"/>
  <c r="U589" i="2"/>
  <c r="U738" i="2"/>
  <c r="U675" i="2"/>
  <c r="U206" i="2"/>
  <c r="U591" i="2"/>
  <c r="U331" i="2"/>
  <c r="U101" i="2"/>
  <c r="U601" i="2"/>
  <c r="U606" i="2"/>
  <c r="U620" i="2"/>
  <c r="U119" i="2"/>
  <c r="U484" i="2"/>
  <c r="U255" i="2"/>
  <c r="U306" i="2"/>
  <c r="U562" i="2"/>
  <c r="U383" i="2"/>
  <c r="U393" i="2"/>
  <c r="U114" i="2"/>
  <c r="U146" i="2"/>
  <c r="U581" i="2"/>
  <c r="U412" i="2"/>
  <c r="U211" i="2"/>
  <c r="U268" i="2"/>
  <c r="U634" i="2"/>
  <c r="U445" i="2"/>
  <c r="U151" i="2"/>
  <c r="U563" i="2"/>
  <c r="U549" i="2"/>
  <c r="U286" i="2"/>
  <c r="U728" i="2"/>
  <c r="U225" i="2"/>
  <c r="U553" i="2"/>
  <c r="U482" i="2"/>
  <c r="U269" i="2"/>
  <c r="U495" i="2"/>
  <c r="U321" i="2"/>
  <c r="U673" i="2"/>
  <c r="U596" i="2"/>
  <c r="U201" i="2"/>
  <c r="U176" i="2"/>
  <c r="U499" i="2"/>
  <c r="U526" i="2"/>
  <c r="U157" i="2"/>
  <c r="U377" i="2"/>
  <c r="U401" i="2"/>
  <c r="U543" i="2"/>
  <c r="U486" i="2"/>
  <c r="U508" i="2"/>
  <c r="U625" i="2"/>
  <c r="U619" i="2"/>
  <c r="U622" i="2"/>
  <c r="U641" i="2"/>
  <c r="U180" i="2"/>
  <c r="U407" i="2"/>
  <c r="U462" i="2"/>
  <c r="U384" i="2"/>
  <c r="U382" i="2"/>
  <c r="U694" i="2"/>
  <c r="U344" i="2"/>
  <c r="U717" i="2"/>
  <c r="U488" i="2"/>
  <c r="U570" i="2"/>
  <c r="U576" i="2"/>
  <c r="U678" i="2"/>
  <c r="U307" i="2"/>
  <c r="U627" i="2"/>
  <c r="U719" i="2"/>
  <c r="U651" i="2"/>
  <c r="U633" i="2"/>
  <c r="U284" i="2"/>
  <c r="U381" i="2"/>
  <c r="U578" i="2"/>
  <c r="U449" i="2"/>
  <c r="U453" i="2"/>
  <c r="U517" i="2"/>
  <c r="U443" i="2"/>
  <c r="U618" i="2"/>
  <c r="U725" i="2"/>
  <c r="U468" i="2"/>
  <c r="U702" i="2"/>
  <c r="U692" i="2"/>
  <c r="U624" i="2"/>
  <c r="U670" i="2"/>
  <c r="U737" i="2"/>
  <c r="U699" i="2"/>
  <c r="U636" i="2"/>
  <c r="U714" i="2"/>
  <c r="U610" i="2"/>
  <c r="U458" i="2"/>
  <c r="U640" i="2"/>
  <c r="U712" i="2"/>
  <c r="U735" i="2"/>
  <c r="U613" i="2"/>
  <c r="U716" i="2"/>
  <c r="U718" i="2"/>
  <c r="U677" i="2"/>
  <c r="U682" i="2"/>
  <c r="U723" i="2"/>
  <c r="U710" i="2"/>
  <c r="U688" i="2"/>
  <c r="U614" i="2"/>
  <c r="U668" i="2"/>
  <c r="U705" i="2"/>
  <c r="U696" i="2"/>
  <c r="U736" i="2"/>
  <c r="T559" i="2"/>
  <c r="T537" i="2"/>
  <c r="T630" i="2"/>
  <c r="T100" i="2"/>
  <c r="T402" i="2"/>
  <c r="T501" i="2"/>
  <c r="T370" i="2"/>
  <c r="T489" i="2"/>
  <c r="T608" i="2"/>
  <c r="T338" i="2"/>
  <c r="T362" i="2"/>
  <c r="T439" i="2"/>
  <c r="T655" i="2"/>
  <c r="T239" i="2"/>
  <c r="T169" i="2"/>
  <c r="T172" i="2"/>
  <c r="T125" i="2"/>
  <c r="T454" i="2"/>
  <c r="T531" i="2"/>
  <c r="T671" i="2"/>
  <c r="T550" i="2"/>
  <c r="T73" i="2"/>
  <c r="T403" i="2"/>
  <c r="T131" i="2"/>
  <c r="T455" i="2"/>
  <c r="T298" i="2"/>
  <c r="T557" i="2"/>
  <c r="T202" i="2"/>
  <c r="T31" i="2"/>
  <c r="T68" i="2"/>
  <c r="T660" i="2"/>
  <c r="T386" i="2"/>
  <c r="T612" i="2"/>
  <c r="T592" i="2"/>
  <c r="T5" i="2"/>
  <c r="T259" i="2"/>
  <c r="T170" i="2"/>
  <c r="T96" i="2"/>
  <c r="T658" i="2"/>
  <c r="T88" i="2"/>
  <c r="T516" i="2"/>
  <c r="T128" i="2"/>
  <c r="T44" i="2"/>
  <c r="T232" i="2"/>
  <c r="T534" i="2"/>
  <c r="T354" i="2"/>
  <c r="T219" i="2"/>
  <c r="T599" i="2"/>
  <c r="T392" i="2"/>
  <c r="T105" i="2"/>
  <c r="S3" i="3" s="1"/>
  <c r="T52" i="2"/>
  <c r="T551" i="2"/>
  <c r="T166" i="2"/>
  <c r="T326" i="2"/>
  <c r="T82" i="2"/>
  <c r="T50" i="2"/>
  <c r="T422" i="2"/>
  <c r="T541" i="2"/>
  <c r="T303" i="2"/>
  <c r="T548" i="2"/>
  <c r="T308" i="2"/>
  <c r="T147" i="2"/>
  <c r="T423" i="2"/>
  <c r="T507" i="2"/>
  <c r="T450" i="2"/>
  <c r="T200" i="2"/>
  <c r="T304" i="2"/>
  <c r="T385" i="2"/>
  <c r="T149" i="2"/>
  <c r="T95" i="2"/>
  <c r="T413" i="2"/>
  <c r="T405" i="2"/>
  <c r="T311" i="2"/>
  <c r="T122" i="2"/>
  <c r="T301" i="2"/>
  <c r="T249" i="2"/>
  <c r="T2" i="2"/>
  <c r="T645" i="2"/>
  <c r="T181" i="2"/>
  <c r="T92" i="2"/>
  <c r="T9" i="2"/>
  <c r="T387" i="2"/>
  <c r="T506" i="2"/>
  <c r="T184" i="2"/>
  <c r="T490" i="2"/>
  <c r="T314" i="2"/>
  <c r="T588" i="2"/>
  <c r="T228" i="2"/>
  <c r="T318" i="2"/>
  <c r="T350" i="2"/>
  <c r="T629" i="2"/>
  <c r="T241" i="2"/>
  <c r="T409" i="2"/>
  <c r="T69" i="2"/>
  <c r="T360" i="2"/>
  <c r="T299" i="2"/>
  <c r="T10" i="2"/>
  <c r="T62" i="2"/>
  <c r="T335" i="2"/>
  <c r="T190" i="2"/>
  <c r="T97" i="2"/>
  <c r="T130" i="2"/>
  <c r="T294" i="2"/>
  <c r="T260" i="2"/>
  <c r="T256" i="2"/>
  <c r="T433" i="2"/>
  <c r="T134" i="2"/>
  <c r="T451" i="2"/>
  <c r="T295" i="2"/>
  <c r="T216" i="2"/>
  <c r="T349" i="2"/>
  <c r="T39" i="2"/>
  <c r="T408" i="2"/>
  <c r="T107" i="2"/>
  <c r="T243" i="2"/>
  <c r="T226" i="2"/>
  <c r="T652" i="2"/>
  <c r="T137" i="2"/>
  <c r="T687" i="2"/>
  <c r="T168" i="2"/>
  <c r="T539" i="2"/>
  <c r="T12" i="2"/>
  <c r="T312" i="2"/>
  <c r="T279" i="2"/>
  <c r="T47" i="2"/>
  <c r="T327" i="2"/>
  <c r="T36" i="2"/>
  <c r="T160" i="2"/>
  <c r="T161" i="2"/>
  <c r="T334" i="2"/>
  <c r="T265" i="2"/>
  <c r="T617" i="2"/>
  <c r="T208" i="2"/>
  <c r="T452" i="2"/>
  <c r="T476" i="2"/>
  <c r="T238" i="2"/>
  <c r="T340" i="2"/>
  <c r="T263" i="2"/>
  <c r="T296" i="2"/>
  <c r="T34" i="2"/>
  <c r="T713" i="2"/>
  <c r="T323" i="2"/>
  <c r="T465" i="2"/>
  <c r="T290" i="2"/>
  <c r="T711" i="2"/>
  <c r="T359" i="2"/>
  <c r="T64" i="2"/>
  <c r="T63" i="2"/>
  <c r="T493" i="2"/>
  <c r="T20" i="2"/>
  <c r="T222" i="2"/>
  <c r="T94" i="2"/>
  <c r="T497" i="2"/>
  <c r="T302" i="2"/>
  <c r="T371" i="2"/>
  <c r="T267" i="2"/>
  <c r="T141" i="2"/>
  <c r="T411" i="2"/>
  <c r="T145" i="2"/>
  <c r="T32" i="2"/>
  <c r="T502" i="2"/>
  <c r="T523" i="2"/>
  <c r="T376" i="2"/>
  <c r="T566" i="2"/>
  <c r="T547" i="2"/>
  <c r="T485" i="2"/>
  <c r="T579" i="2"/>
  <c r="T261" i="2"/>
  <c r="T650" i="2"/>
  <c r="T471" i="2"/>
  <c r="T646" i="2"/>
  <c r="T341" i="2"/>
  <c r="T510" i="2"/>
  <c r="T159" i="2"/>
  <c r="T245" i="2"/>
  <c r="T684" i="2"/>
  <c r="T4" i="2"/>
  <c r="T133" i="2"/>
  <c r="T203" i="2"/>
  <c r="T24" i="2"/>
  <c r="T560" i="2"/>
  <c r="T234" i="2"/>
  <c r="T253" i="2"/>
  <c r="T38" i="2"/>
  <c r="T53" i="2"/>
  <c r="T593" i="2"/>
  <c r="T669" i="2"/>
  <c r="T214" i="2"/>
  <c r="T564" i="2"/>
  <c r="T431" i="2"/>
  <c r="T282" i="2"/>
  <c r="T33" i="2"/>
  <c r="T689" i="2"/>
  <c r="T604" i="2"/>
  <c r="T367" i="2"/>
  <c r="T207" i="2"/>
  <c r="T456" i="2"/>
  <c r="T429" i="2"/>
  <c r="T418" i="2"/>
  <c r="T611" i="2"/>
  <c r="T615" i="2"/>
  <c r="T98" i="2"/>
  <c r="T584" i="2"/>
  <c r="T273" i="2"/>
  <c r="T78" i="2"/>
  <c r="T410" i="2"/>
  <c r="T220" i="2"/>
  <c r="T575" i="2"/>
  <c r="T374" i="2"/>
  <c r="T527" i="2"/>
  <c r="T132" i="2"/>
  <c r="T76" i="2"/>
  <c r="T395" i="2"/>
  <c r="T248" i="2"/>
  <c r="T494" i="2"/>
  <c r="T108" i="2"/>
  <c r="T87" i="2"/>
  <c r="T511" i="2"/>
  <c r="T397" i="2"/>
  <c r="T277" i="2"/>
  <c r="T204" i="2"/>
  <c r="T59" i="2"/>
  <c r="T607" i="2"/>
  <c r="T357" i="2"/>
  <c r="T246" i="2"/>
  <c r="T638" i="2"/>
  <c r="T565" i="2"/>
  <c r="T605" i="2"/>
  <c r="T309" i="2"/>
  <c r="T56" i="2"/>
  <c r="T74" i="2"/>
  <c r="T466" i="2"/>
  <c r="T721" i="2"/>
  <c r="T544" i="2"/>
  <c r="T483" i="2"/>
  <c r="T233" i="2"/>
  <c r="T274" i="2"/>
  <c r="T597" i="2"/>
  <c r="T339" i="2"/>
  <c r="T163" i="2"/>
  <c r="T8" i="2"/>
  <c r="T345" i="2"/>
  <c r="T27" i="2"/>
  <c r="T470" i="2"/>
  <c r="T707" i="2"/>
  <c r="T554" i="2"/>
  <c r="T144" i="2"/>
  <c r="T720" i="2"/>
  <c r="T598" i="2"/>
  <c r="T661" i="2"/>
  <c r="T257" i="2"/>
  <c r="T179" i="2"/>
  <c r="T546" i="2"/>
  <c r="T520" i="2"/>
  <c r="T342" i="2"/>
  <c r="T79" i="2"/>
  <c r="T93" i="2"/>
  <c r="T289" i="2"/>
  <c r="T474" i="2"/>
  <c r="T247" i="2"/>
  <c r="T300" i="2"/>
  <c r="T26" i="2"/>
  <c r="T473" i="2"/>
  <c r="T536" i="2"/>
  <c r="T438" i="2"/>
  <c r="T361" i="2"/>
  <c r="T368" i="2"/>
  <c r="T71" i="2"/>
  <c r="T316" i="2"/>
  <c r="T143" i="2"/>
  <c r="T568" i="2"/>
  <c r="T469" i="2"/>
  <c r="T112" i="2"/>
  <c r="T218" i="2"/>
  <c r="T60" i="2"/>
  <c r="T594" i="2"/>
  <c r="T235" i="2"/>
  <c r="T80" i="2"/>
  <c r="T85" i="2"/>
  <c r="T460" i="2"/>
  <c r="T532" i="2"/>
  <c r="T40" i="2"/>
  <c r="T434" i="2"/>
  <c r="T291" i="2"/>
  <c r="T72" i="2"/>
  <c r="T135" i="2"/>
  <c r="T600" i="2"/>
  <c r="T276" i="2"/>
  <c r="T285" i="2"/>
  <c r="T706" i="2"/>
  <c r="T254" i="2"/>
  <c r="T347" i="2"/>
  <c r="T51" i="2"/>
  <c r="T643" i="2"/>
  <c r="T400" i="2"/>
  <c r="T171" i="2"/>
  <c r="T464" i="2"/>
  <c r="T266" i="2"/>
  <c r="T558" i="2"/>
  <c r="T242" i="2"/>
  <c r="S12" i="3" s="1"/>
  <c r="T188" i="2"/>
  <c r="T77" i="2"/>
  <c r="T649" i="2"/>
  <c r="T391" i="2"/>
  <c r="T116" i="2"/>
  <c r="T356" i="2"/>
  <c r="T329" i="2"/>
  <c r="T491" i="2"/>
  <c r="T174" i="2"/>
  <c r="T287" i="2"/>
  <c r="T602" i="2"/>
  <c r="T81" i="2"/>
  <c r="T648" i="2"/>
  <c r="T75" i="2"/>
  <c r="T315" i="2"/>
  <c r="T183" i="2"/>
  <c r="T572" i="2"/>
  <c r="T154" i="2"/>
  <c r="T271" i="2"/>
  <c r="T252" i="2"/>
  <c r="T343" i="2"/>
  <c r="T528" i="2"/>
  <c r="T11" i="2"/>
  <c r="T192" i="2"/>
  <c r="T19" i="2"/>
  <c r="T21" i="2"/>
  <c r="T109" i="2"/>
  <c r="T262" i="2"/>
  <c r="T513" i="2"/>
  <c r="T224" i="2"/>
  <c r="T389" i="2"/>
  <c r="T708" i="2"/>
  <c r="T280" i="2"/>
  <c r="T574" i="2"/>
  <c r="T404" i="2"/>
  <c r="T217" i="2"/>
  <c r="T663" i="2"/>
  <c r="T46" i="2"/>
  <c r="T656" i="2"/>
  <c r="T65" i="2"/>
  <c r="T7" i="2"/>
  <c r="T324" i="2"/>
  <c r="T538" i="2"/>
  <c r="T437" i="2"/>
  <c r="T632" i="2"/>
  <c r="T709" i="2"/>
  <c r="T37" i="2"/>
  <c r="T124" i="2"/>
  <c r="T89" i="2"/>
  <c r="T390" i="2"/>
  <c r="T332" i="2"/>
  <c r="T189" i="2"/>
  <c r="T529" i="2"/>
  <c r="T35" i="2"/>
  <c r="T639" i="2"/>
  <c r="T496" i="2"/>
  <c r="T136" i="2"/>
  <c r="T398" i="2"/>
  <c r="T542" i="2"/>
  <c r="T191" i="2"/>
  <c r="T99" i="2"/>
  <c r="T117" i="2"/>
  <c r="T333" i="2"/>
  <c r="T230" i="2"/>
  <c r="T251" i="2"/>
  <c r="T626" i="2"/>
  <c r="T264" i="2"/>
  <c r="T440" i="2"/>
  <c r="T186" i="2"/>
  <c r="T475" i="2"/>
  <c r="T104" i="2"/>
  <c r="T292" i="2"/>
  <c r="T406" i="2"/>
  <c r="T426" i="2"/>
  <c r="T212" i="2"/>
  <c r="T197" i="2"/>
  <c r="T691" i="2"/>
  <c r="T631" i="2"/>
  <c r="T227" i="2"/>
  <c r="T17" i="2"/>
  <c r="T683" i="2"/>
  <c r="T173" i="2"/>
  <c r="T185" i="2"/>
  <c r="T561" i="2"/>
  <c r="T498" i="2"/>
  <c r="T642" i="2"/>
  <c r="T459" i="2"/>
  <c r="T355" i="2"/>
  <c r="T25" i="2"/>
  <c r="T373" i="2"/>
  <c r="T139" i="2"/>
  <c r="T305" i="2"/>
  <c r="T351" i="2"/>
  <c r="T55" i="2"/>
  <c r="T164" i="2"/>
  <c r="T313" i="2"/>
  <c r="T317" i="2"/>
  <c r="T86" i="2"/>
  <c r="T644" i="2"/>
  <c r="T3" i="2"/>
  <c r="T182" i="2"/>
  <c r="T472" i="2"/>
  <c r="T15" i="2"/>
  <c r="T167" i="2"/>
  <c r="T205" i="2"/>
  <c r="T530" i="2"/>
  <c r="T221" i="2"/>
  <c r="T140" i="2"/>
  <c r="T396" i="2"/>
  <c r="T415" i="2"/>
  <c r="T16" i="2"/>
  <c r="T45" i="2"/>
  <c r="T175" i="2"/>
  <c r="T503" i="2"/>
  <c r="T662" i="2"/>
  <c r="T533" i="2"/>
  <c r="T121" i="2"/>
  <c r="T722" i="2"/>
  <c r="T196" i="2"/>
  <c r="T595" i="2"/>
  <c r="T178" i="2"/>
  <c r="T270" i="2"/>
  <c r="T293" i="2"/>
  <c r="T57" i="2"/>
  <c r="T556" i="2"/>
  <c r="T110" i="2"/>
  <c r="T505" i="2"/>
  <c r="T54" i="2"/>
  <c r="T432" i="2"/>
  <c r="T18" i="2"/>
  <c r="T6" i="2"/>
  <c r="T653" i="2"/>
  <c r="T369" i="2"/>
  <c r="T585" i="2"/>
  <c r="T448" i="2"/>
  <c r="T441" i="2"/>
  <c r="T193" i="2"/>
  <c r="T215" i="2"/>
  <c r="T328" i="2"/>
  <c r="T424" i="2"/>
  <c r="T244" i="2"/>
  <c r="T250" i="2"/>
  <c r="T478" i="2"/>
  <c r="T84" i="2"/>
  <c r="T698" i="2"/>
  <c r="T70" i="2"/>
  <c r="T726" i="2"/>
  <c r="T522" i="2"/>
  <c r="T504" i="2"/>
  <c r="T237" i="2"/>
  <c r="T676" i="2"/>
  <c r="T365" i="2"/>
  <c r="T288" i="2"/>
  <c r="T209" i="2"/>
  <c r="T477" i="2"/>
  <c r="T129" i="2"/>
  <c r="T500" i="2"/>
  <c r="T199" i="2"/>
  <c r="T126" i="2"/>
  <c r="T177" i="2"/>
  <c r="T322" i="2"/>
  <c r="T509" i="2"/>
  <c r="T724" i="2"/>
  <c r="T428" i="2"/>
  <c r="T67" i="2"/>
  <c r="T425" i="2"/>
  <c r="T90" i="2"/>
  <c r="T442" i="2"/>
  <c r="T297" i="2"/>
  <c r="T29" i="2"/>
  <c r="T142" i="2"/>
  <c r="T430" i="2"/>
  <c r="T487" i="2"/>
  <c r="T120" i="2"/>
  <c r="T583" i="2"/>
  <c r="T427" i="2"/>
  <c r="T58" i="2"/>
  <c r="T524" i="2"/>
  <c r="T703" i="2"/>
  <c r="T518" i="2"/>
  <c r="T446" i="2"/>
  <c r="T525" i="2"/>
  <c r="T732" i="2"/>
  <c r="T679" i="2"/>
  <c r="T690" i="2"/>
  <c r="T358" i="2"/>
  <c r="T113" i="2"/>
  <c r="T127" i="2"/>
  <c r="T686" i="2"/>
  <c r="T480" i="2"/>
  <c r="T325" i="2"/>
  <c r="T194" i="2"/>
  <c r="T444" i="2"/>
  <c r="T715" i="2"/>
  <c r="T13" i="2"/>
  <c r="T515" i="2"/>
  <c r="T43" i="2"/>
  <c r="T467" i="2"/>
  <c r="T419" i="2"/>
  <c r="T603" i="2"/>
  <c r="T659" i="2"/>
  <c r="T680" i="2"/>
  <c r="T123" i="2"/>
  <c r="T240" i="2"/>
  <c r="T586" i="2"/>
  <c r="T435" i="2"/>
  <c r="T66" i="2"/>
  <c r="T647" i="2"/>
  <c r="T375" i="2"/>
  <c r="T535" i="2"/>
  <c r="T366" i="2"/>
  <c r="T623" i="2"/>
  <c r="T23" i="2"/>
  <c r="T187" i="2"/>
  <c r="T223" i="2"/>
  <c r="T14" i="2"/>
  <c r="T512" i="2"/>
  <c r="T573" i="2"/>
  <c r="T734" i="2"/>
  <c r="T447" i="2"/>
  <c r="T372" i="2"/>
  <c r="T436" i="2"/>
  <c r="T420" i="2"/>
  <c r="T481" i="2"/>
  <c r="T61" i="2"/>
  <c r="T388" i="2"/>
  <c r="T731" i="2"/>
  <c r="T231" i="2"/>
  <c r="T621" i="2"/>
  <c r="T654" i="2"/>
  <c r="T492" i="2"/>
  <c r="T421" i="2"/>
  <c r="T514" i="2"/>
  <c r="T616" i="2"/>
  <c r="T414" i="2"/>
  <c r="T348" i="2"/>
  <c r="T569" i="2"/>
  <c r="T48" i="2"/>
  <c r="T571" i="2"/>
  <c r="T236" i="2"/>
  <c r="S106" i="3" s="1"/>
  <c r="T42" i="2"/>
  <c r="T637" i="2"/>
  <c r="T319" i="2"/>
  <c r="T210" i="2"/>
  <c r="T28" i="2"/>
  <c r="T165" i="2"/>
  <c r="T281" i="2"/>
  <c r="T153" i="2"/>
  <c r="T330" i="2"/>
  <c r="T727" i="2"/>
  <c r="T378" i="2"/>
  <c r="T30" i="2"/>
  <c r="T83" i="2"/>
  <c r="T353" i="2"/>
  <c r="T364" i="2"/>
  <c r="T213" i="2"/>
  <c r="T22" i="2"/>
  <c r="T102" i="2"/>
  <c r="T115" i="2"/>
  <c r="T118" i="2"/>
  <c r="T672" i="2"/>
  <c r="T463" i="2"/>
  <c r="T665" i="2"/>
  <c r="T545" i="2"/>
  <c r="T555" i="2"/>
  <c r="T666" i="2"/>
  <c r="T91" i="2"/>
  <c r="T521" i="2"/>
  <c r="T729" i="2"/>
  <c r="T162" i="2"/>
  <c r="T198" i="2"/>
  <c r="T394" i="2"/>
  <c r="T399" i="2"/>
  <c r="T479" i="2"/>
  <c r="T41" i="2"/>
  <c r="T336" i="2"/>
  <c r="T283" i="2"/>
  <c r="T229" i="2"/>
  <c r="T700" i="2"/>
  <c r="T275" i="2"/>
  <c r="T587" i="2"/>
  <c r="T628" i="2"/>
  <c r="T258" i="2"/>
  <c r="T667" i="2"/>
  <c r="T156" i="2"/>
  <c r="T457" i="2"/>
  <c r="T337" i="2"/>
  <c r="T320" i="2"/>
  <c r="T685" i="2"/>
  <c r="T701" i="2"/>
  <c r="T111" i="2"/>
  <c r="T730" i="2"/>
  <c r="T580" i="2"/>
  <c r="T138" i="2"/>
  <c r="T519" i="2"/>
  <c r="T152" i="2"/>
  <c r="T352" i="2"/>
  <c r="T379" i="2"/>
  <c r="T103" i="2"/>
  <c r="T461" i="2"/>
  <c r="T635" i="2"/>
  <c r="T695" i="2"/>
  <c r="T155" i="2"/>
  <c r="T49" i="2"/>
  <c r="T590" i="2"/>
  <c r="T733" i="2"/>
  <c r="T148" i="2"/>
  <c r="T310" i="2"/>
  <c r="T674" i="2"/>
  <c r="T106" i="2"/>
  <c r="T380" i="2"/>
  <c r="T681" i="2"/>
  <c r="T150" i="2"/>
  <c r="T363" i="2"/>
  <c r="T567" i="2"/>
  <c r="T582" i="2"/>
  <c r="T278" i="2"/>
  <c r="T552" i="2"/>
  <c r="T416" i="2"/>
  <c r="T417" i="2"/>
  <c r="T272" i="2"/>
  <c r="T577" i="2"/>
  <c r="T346" i="2"/>
  <c r="T693" i="2"/>
  <c r="T540" i="2"/>
  <c r="T195" i="2"/>
  <c r="T704" i="2"/>
  <c r="T657" i="2"/>
  <c r="T697" i="2"/>
  <c r="T609" i="2"/>
  <c r="T664" i="2"/>
  <c r="T158" i="2"/>
  <c r="T589" i="2"/>
  <c r="T738" i="2"/>
  <c r="T675" i="2"/>
  <c r="T206" i="2"/>
  <c r="T591" i="2"/>
  <c r="T331" i="2"/>
  <c r="T101" i="2"/>
  <c r="T601" i="2"/>
  <c r="T606" i="2"/>
  <c r="T620" i="2"/>
  <c r="T119" i="2"/>
  <c r="T484" i="2"/>
  <c r="T255" i="2"/>
  <c r="T306" i="2"/>
  <c r="T562" i="2"/>
  <c r="T383" i="2"/>
  <c r="T393" i="2"/>
  <c r="T114" i="2"/>
  <c r="T146" i="2"/>
  <c r="T581" i="2"/>
  <c r="T412" i="2"/>
  <c r="T211" i="2"/>
  <c r="T268" i="2"/>
  <c r="T634" i="2"/>
  <c r="T445" i="2"/>
  <c r="T151" i="2"/>
  <c r="T563" i="2"/>
  <c r="T549" i="2"/>
  <c r="T286" i="2"/>
  <c r="T728" i="2"/>
  <c r="T225" i="2"/>
  <c r="T553" i="2"/>
  <c r="T482" i="2"/>
  <c r="T269" i="2"/>
  <c r="T495" i="2"/>
  <c r="T321" i="2"/>
  <c r="T673" i="2"/>
  <c r="T596" i="2"/>
  <c r="T201" i="2"/>
  <c r="T176" i="2"/>
  <c r="T499" i="2"/>
  <c r="T526" i="2"/>
  <c r="T157" i="2"/>
  <c r="T377" i="2"/>
  <c r="T401" i="2"/>
  <c r="T543" i="2"/>
  <c r="T486" i="2"/>
  <c r="T508" i="2"/>
  <c r="T625" i="2"/>
  <c r="T619" i="2"/>
  <c r="T622" i="2"/>
  <c r="T641" i="2"/>
  <c r="T180" i="2"/>
  <c r="T407" i="2"/>
  <c r="T462" i="2"/>
  <c r="T384" i="2"/>
  <c r="T382" i="2"/>
  <c r="T694" i="2"/>
  <c r="T344" i="2"/>
  <c r="T717" i="2"/>
  <c r="T488" i="2"/>
  <c r="T570" i="2"/>
  <c r="T576" i="2"/>
  <c r="T678" i="2"/>
  <c r="T307" i="2"/>
  <c r="T627" i="2"/>
  <c r="T719" i="2"/>
  <c r="T651" i="2"/>
  <c r="T633" i="2"/>
  <c r="T284" i="2"/>
  <c r="T381" i="2"/>
  <c r="T578" i="2"/>
  <c r="T449" i="2"/>
  <c r="T453" i="2"/>
  <c r="T517" i="2"/>
  <c r="T443" i="2"/>
  <c r="T618" i="2"/>
  <c r="T725" i="2"/>
  <c r="T468" i="2"/>
  <c r="T702" i="2"/>
  <c r="T692" i="2"/>
  <c r="T624" i="2"/>
  <c r="T670" i="2"/>
  <c r="T737" i="2"/>
  <c r="T699" i="2"/>
  <c r="T636" i="2"/>
  <c r="T714" i="2"/>
  <c r="T610" i="2"/>
  <c r="T458" i="2"/>
  <c r="T640" i="2"/>
  <c r="T712" i="2"/>
  <c r="T735" i="2"/>
  <c r="T613" i="2"/>
  <c r="T716" i="2"/>
  <c r="T718" i="2"/>
  <c r="T677" i="2"/>
  <c r="T682" i="2"/>
  <c r="T723" i="2"/>
  <c r="T710" i="2"/>
  <c r="T688" i="2"/>
  <c r="T614" i="2"/>
  <c r="T668" i="2"/>
  <c r="T705" i="2"/>
  <c r="T696" i="2"/>
  <c r="T736" i="2"/>
  <c r="S559" i="2"/>
  <c r="S537" i="2"/>
  <c r="S630" i="2"/>
  <c r="S100" i="2"/>
  <c r="S402" i="2"/>
  <c r="S501" i="2"/>
  <c r="S370" i="2"/>
  <c r="S489" i="2"/>
  <c r="S608" i="2"/>
  <c r="S338" i="2"/>
  <c r="S362" i="2"/>
  <c r="S439" i="2"/>
  <c r="S655" i="2"/>
  <c r="S239" i="2"/>
  <c r="S169" i="2"/>
  <c r="S172" i="2"/>
  <c r="S125" i="2"/>
  <c r="S454" i="2"/>
  <c r="S531" i="2"/>
  <c r="S671" i="2"/>
  <c r="S550" i="2"/>
  <c r="S73" i="2"/>
  <c r="S403" i="2"/>
  <c r="S131" i="2"/>
  <c r="S455" i="2"/>
  <c r="S298" i="2"/>
  <c r="S557" i="2"/>
  <c r="S202" i="2"/>
  <c r="S31" i="2"/>
  <c r="S68" i="2"/>
  <c r="S660" i="2"/>
  <c r="S386" i="2"/>
  <c r="S612" i="2"/>
  <c r="S592" i="2"/>
  <c r="S5" i="2"/>
  <c r="S259" i="2"/>
  <c r="S170" i="2"/>
  <c r="S96" i="2"/>
  <c r="S658" i="2"/>
  <c r="S88" i="2"/>
  <c r="S516" i="2"/>
  <c r="S128" i="2"/>
  <c r="S44" i="2"/>
  <c r="S232" i="2"/>
  <c r="S534" i="2"/>
  <c r="S354" i="2"/>
  <c r="S219" i="2"/>
  <c r="S599" i="2"/>
  <c r="S392" i="2"/>
  <c r="S105" i="2"/>
  <c r="S52" i="2"/>
  <c r="S551" i="2"/>
  <c r="S166" i="2"/>
  <c r="S326" i="2"/>
  <c r="S82" i="2"/>
  <c r="S50" i="2"/>
  <c r="S422" i="2"/>
  <c r="S541" i="2"/>
  <c r="S303" i="2"/>
  <c r="S548" i="2"/>
  <c r="S308" i="2"/>
  <c r="S147" i="2"/>
  <c r="S423" i="2"/>
  <c r="S507" i="2"/>
  <c r="S450" i="2"/>
  <c r="S200" i="2"/>
  <c r="S304" i="2"/>
  <c r="S385" i="2"/>
  <c r="S149" i="2"/>
  <c r="S95" i="2"/>
  <c r="S413" i="2"/>
  <c r="S405" i="2"/>
  <c r="S311" i="2"/>
  <c r="S122" i="2"/>
  <c r="S301" i="2"/>
  <c r="S249" i="2"/>
  <c r="S2" i="2"/>
  <c r="S645" i="2"/>
  <c r="S181" i="2"/>
  <c r="S92" i="2"/>
  <c r="S9" i="2"/>
  <c r="S387" i="2"/>
  <c r="S506" i="2"/>
  <c r="S184" i="2"/>
  <c r="S490" i="2"/>
  <c r="S314" i="2"/>
  <c r="S588" i="2"/>
  <c r="S228" i="2"/>
  <c r="S318" i="2"/>
  <c r="S350" i="2"/>
  <c r="S629" i="2"/>
  <c r="S241" i="2"/>
  <c r="S409" i="2"/>
  <c r="S69" i="2"/>
  <c r="S360" i="2"/>
  <c r="S299" i="2"/>
  <c r="S10" i="2"/>
  <c r="S62" i="2"/>
  <c r="S335" i="2"/>
  <c r="S190" i="2"/>
  <c r="S97" i="2"/>
  <c r="S130" i="2"/>
  <c r="S294" i="2"/>
  <c r="S260" i="2"/>
  <c r="S256" i="2"/>
  <c r="S433" i="2"/>
  <c r="S134" i="2"/>
  <c r="S451" i="2"/>
  <c r="S295" i="2"/>
  <c r="S216" i="2"/>
  <c r="S349" i="2"/>
  <c r="S39" i="2"/>
  <c r="S408" i="2"/>
  <c r="S107" i="2"/>
  <c r="S243" i="2"/>
  <c r="S226" i="2"/>
  <c r="S652" i="2"/>
  <c r="S137" i="2"/>
  <c r="S687" i="2"/>
  <c r="S168" i="2"/>
  <c r="S539" i="2"/>
  <c r="S12" i="2"/>
  <c r="S312" i="2"/>
  <c r="S279" i="2"/>
  <c r="S47" i="2"/>
  <c r="S327" i="2"/>
  <c r="S36" i="2"/>
  <c r="S160" i="2"/>
  <c r="S161" i="2"/>
  <c r="S334" i="2"/>
  <c r="S265" i="2"/>
  <c r="S617" i="2"/>
  <c r="S208" i="2"/>
  <c r="S452" i="2"/>
  <c r="S476" i="2"/>
  <c r="S238" i="2"/>
  <c r="S340" i="2"/>
  <c r="S263" i="2"/>
  <c r="S296" i="2"/>
  <c r="S34" i="2"/>
  <c r="S713" i="2"/>
  <c r="S323" i="2"/>
  <c r="S465" i="2"/>
  <c r="S290" i="2"/>
  <c r="S711" i="2"/>
  <c r="S359" i="2"/>
  <c r="S64" i="2"/>
  <c r="S63" i="2"/>
  <c r="S493" i="2"/>
  <c r="S20" i="2"/>
  <c r="S222" i="2"/>
  <c r="S94" i="2"/>
  <c r="S497" i="2"/>
  <c r="S302" i="2"/>
  <c r="S371" i="2"/>
  <c r="S267" i="2"/>
  <c r="S141" i="2"/>
  <c r="S411" i="2"/>
  <c r="S145" i="2"/>
  <c r="S32" i="2"/>
  <c r="S502" i="2"/>
  <c r="S523" i="2"/>
  <c r="S376" i="2"/>
  <c r="S566" i="2"/>
  <c r="S547" i="2"/>
  <c r="S485" i="2"/>
  <c r="S579" i="2"/>
  <c r="S261" i="2"/>
  <c r="S650" i="2"/>
  <c r="S471" i="2"/>
  <c r="S646" i="2"/>
  <c r="S341" i="2"/>
  <c r="S510" i="2"/>
  <c r="S159" i="2"/>
  <c r="S245" i="2"/>
  <c r="S684" i="2"/>
  <c r="S4" i="2"/>
  <c r="S133" i="2"/>
  <c r="S203" i="2"/>
  <c r="S24" i="2"/>
  <c r="S560" i="2"/>
  <c r="S234" i="2"/>
  <c r="S253" i="2"/>
  <c r="S38" i="2"/>
  <c r="S53" i="2"/>
  <c r="S593" i="2"/>
  <c r="S669" i="2"/>
  <c r="S214" i="2"/>
  <c r="S564" i="2"/>
  <c r="S431" i="2"/>
  <c r="S282" i="2"/>
  <c r="S33" i="2"/>
  <c r="S689" i="2"/>
  <c r="S604" i="2"/>
  <c r="S367" i="2"/>
  <c r="S207" i="2"/>
  <c r="S456" i="2"/>
  <c r="S429" i="2"/>
  <c r="S418" i="2"/>
  <c r="S611" i="2"/>
  <c r="S615" i="2"/>
  <c r="S98" i="2"/>
  <c r="S584" i="2"/>
  <c r="S273" i="2"/>
  <c r="S78" i="2"/>
  <c r="S410" i="2"/>
  <c r="S220" i="2"/>
  <c r="S575" i="2"/>
  <c r="S374" i="2"/>
  <c r="S527" i="2"/>
  <c r="S132" i="2"/>
  <c r="S76" i="2"/>
  <c r="S395" i="2"/>
  <c r="S248" i="2"/>
  <c r="S494" i="2"/>
  <c r="S108" i="2"/>
  <c r="S87" i="2"/>
  <c r="S511" i="2"/>
  <c r="S397" i="2"/>
  <c r="S277" i="2"/>
  <c r="S204" i="2"/>
  <c r="S59" i="2"/>
  <c r="S607" i="2"/>
  <c r="S357" i="2"/>
  <c r="S246" i="2"/>
  <c r="S638" i="2"/>
  <c r="S565" i="2"/>
  <c r="S605" i="2"/>
  <c r="S309" i="2"/>
  <c r="S56" i="2"/>
  <c r="S74" i="2"/>
  <c r="S466" i="2"/>
  <c r="S721" i="2"/>
  <c r="S544" i="2"/>
  <c r="S483" i="2"/>
  <c r="S233" i="2"/>
  <c r="S274" i="2"/>
  <c r="S597" i="2"/>
  <c r="S339" i="2"/>
  <c r="S163" i="2"/>
  <c r="S8" i="2"/>
  <c r="S345" i="2"/>
  <c r="S27" i="2"/>
  <c r="S470" i="2"/>
  <c r="S707" i="2"/>
  <c r="S554" i="2"/>
  <c r="S144" i="2"/>
  <c r="S720" i="2"/>
  <c r="S598" i="2"/>
  <c r="S661" i="2"/>
  <c r="S257" i="2"/>
  <c r="S179" i="2"/>
  <c r="S546" i="2"/>
  <c r="S520" i="2"/>
  <c r="S342" i="2"/>
  <c r="S79" i="2"/>
  <c r="S93" i="2"/>
  <c r="S289" i="2"/>
  <c r="S474" i="2"/>
  <c r="S247" i="2"/>
  <c r="S300" i="2"/>
  <c r="S26" i="2"/>
  <c r="S473" i="2"/>
  <c r="S536" i="2"/>
  <c r="S438" i="2"/>
  <c r="S361" i="2"/>
  <c r="S368" i="2"/>
  <c r="S71" i="2"/>
  <c r="S316" i="2"/>
  <c r="S143" i="2"/>
  <c r="S568" i="2"/>
  <c r="S469" i="2"/>
  <c r="S112" i="2"/>
  <c r="S218" i="2"/>
  <c r="S60" i="2"/>
  <c r="S594" i="2"/>
  <c r="S235" i="2"/>
  <c r="S80" i="2"/>
  <c r="S85" i="2"/>
  <c r="S460" i="2"/>
  <c r="S532" i="2"/>
  <c r="S40" i="2"/>
  <c r="S434" i="2"/>
  <c r="S291" i="2"/>
  <c r="S72" i="2"/>
  <c r="S135" i="2"/>
  <c r="S600" i="2"/>
  <c r="S276" i="2"/>
  <c r="S285" i="2"/>
  <c r="S706" i="2"/>
  <c r="S254" i="2"/>
  <c r="S347" i="2"/>
  <c r="S51" i="2"/>
  <c r="S643" i="2"/>
  <c r="S400" i="2"/>
  <c r="S171" i="2"/>
  <c r="S464" i="2"/>
  <c r="S266" i="2"/>
  <c r="S558" i="2"/>
  <c r="S242" i="2"/>
  <c r="S188" i="2"/>
  <c r="S77" i="2"/>
  <c r="S649" i="2"/>
  <c r="S391" i="2"/>
  <c r="S116" i="2"/>
  <c r="S356" i="2"/>
  <c r="S329" i="2"/>
  <c r="S491" i="2"/>
  <c r="S174" i="2"/>
  <c r="S287" i="2"/>
  <c r="S602" i="2"/>
  <c r="S81" i="2"/>
  <c r="S648" i="2"/>
  <c r="S75" i="2"/>
  <c r="S315" i="2"/>
  <c r="S183" i="2"/>
  <c r="S572" i="2"/>
  <c r="S154" i="2"/>
  <c r="S271" i="2"/>
  <c r="S252" i="2"/>
  <c r="S343" i="2"/>
  <c r="S528" i="2"/>
  <c r="S11" i="2"/>
  <c r="S192" i="2"/>
  <c r="S19" i="2"/>
  <c r="S21" i="2"/>
  <c r="S109" i="2"/>
  <c r="S262" i="2"/>
  <c r="S513" i="2"/>
  <c r="S224" i="2"/>
  <c r="S389" i="2"/>
  <c r="S708" i="2"/>
  <c r="S280" i="2"/>
  <c r="S574" i="2"/>
  <c r="S404" i="2"/>
  <c r="S217" i="2"/>
  <c r="S663" i="2"/>
  <c r="S46" i="2"/>
  <c r="S656" i="2"/>
  <c r="S65" i="2"/>
  <c r="S7" i="2"/>
  <c r="S324" i="2"/>
  <c r="S538" i="2"/>
  <c r="S437" i="2"/>
  <c r="S632" i="2"/>
  <c r="S709" i="2"/>
  <c r="S37" i="2"/>
  <c r="S124" i="2"/>
  <c r="S89" i="2"/>
  <c r="S390" i="2"/>
  <c r="S332" i="2"/>
  <c r="S189" i="2"/>
  <c r="S529" i="2"/>
  <c r="S35" i="2"/>
  <c r="S639" i="2"/>
  <c r="S496" i="2"/>
  <c r="S136" i="2"/>
  <c r="S398" i="2"/>
  <c r="S542" i="2"/>
  <c r="S191" i="2"/>
  <c r="S99" i="2"/>
  <c r="S117" i="2"/>
  <c r="S333" i="2"/>
  <c r="S230" i="2"/>
  <c r="S251" i="2"/>
  <c r="S626" i="2"/>
  <c r="S264" i="2"/>
  <c r="S440" i="2"/>
  <c r="S186" i="2"/>
  <c r="S475" i="2"/>
  <c r="S104" i="2"/>
  <c r="S292" i="2"/>
  <c r="S406" i="2"/>
  <c r="S426" i="2"/>
  <c r="S212" i="2"/>
  <c r="S197" i="2"/>
  <c r="S691" i="2"/>
  <c r="S631" i="2"/>
  <c r="S227" i="2"/>
  <c r="S17" i="2"/>
  <c r="S683" i="2"/>
  <c r="S173" i="2"/>
  <c r="S185" i="2"/>
  <c r="S561" i="2"/>
  <c r="S498" i="2"/>
  <c r="S642" i="2"/>
  <c r="S459" i="2"/>
  <c r="S355" i="2"/>
  <c r="S25" i="2"/>
  <c r="S373" i="2"/>
  <c r="S139" i="2"/>
  <c r="S305" i="2"/>
  <c r="S351" i="2"/>
  <c r="S55" i="2"/>
  <c r="S164" i="2"/>
  <c r="S313" i="2"/>
  <c r="S317" i="2"/>
  <c r="S86" i="2"/>
  <c r="S644" i="2"/>
  <c r="S3" i="2"/>
  <c r="S182" i="2"/>
  <c r="S472" i="2"/>
  <c r="S15" i="2"/>
  <c r="S167" i="2"/>
  <c r="S205" i="2"/>
  <c r="S530" i="2"/>
  <c r="S221" i="2"/>
  <c r="S140" i="2"/>
  <c r="S396" i="2"/>
  <c r="S415" i="2"/>
  <c r="S16" i="2"/>
  <c r="S45" i="2"/>
  <c r="S175" i="2"/>
  <c r="S503" i="2"/>
  <c r="S662" i="2"/>
  <c r="S533" i="2"/>
  <c r="S121" i="2"/>
  <c r="S722" i="2"/>
  <c r="S196" i="2"/>
  <c r="S595" i="2"/>
  <c r="S178" i="2"/>
  <c r="S270" i="2"/>
  <c r="S293" i="2"/>
  <c r="S57" i="2"/>
  <c r="S556" i="2"/>
  <c r="S110" i="2"/>
  <c r="S505" i="2"/>
  <c r="S54" i="2"/>
  <c r="S432" i="2"/>
  <c r="S18" i="2"/>
  <c r="S6" i="2"/>
  <c r="S653" i="2"/>
  <c r="S369" i="2"/>
  <c r="S585" i="2"/>
  <c r="S448" i="2"/>
  <c r="S441" i="2"/>
  <c r="S193" i="2"/>
  <c r="S215" i="2"/>
  <c r="S328" i="2"/>
  <c r="S424" i="2"/>
  <c r="S244" i="2"/>
  <c r="S250" i="2"/>
  <c r="S478" i="2"/>
  <c r="S84" i="2"/>
  <c r="S698" i="2"/>
  <c r="S70" i="2"/>
  <c r="S726" i="2"/>
  <c r="S522" i="2"/>
  <c r="S504" i="2"/>
  <c r="S237" i="2"/>
  <c r="S676" i="2"/>
  <c r="S365" i="2"/>
  <c r="S288" i="2"/>
  <c r="S209" i="2"/>
  <c r="S477" i="2"/>
  <c r="S129" i="2"/>
  <c r="S500" i="2"/>
  <c r="S199" i="2"/>
  <c r="S126" i="2"/>
  <c r="S177" i="2"/>
  <c r="S322" i="2"/>
  <c r="S509" i="2"/>
  <c r="S724" i="2"/>
  <c r="S428" i="2"/>
  <c r="S67" i="2"/>
  <c r="S425" i="2"/>
  <c r="S90" i="2"/>
  <c r="S442" i="2"/>
  <c r="S297" i="2"/>
  <c r="S29" i="2"/>
  <c r="S142" i="2"/>
  <c r="S430" i="2"/>
  <c r="S487" i="2"/>
  <c r="S120" i="2"/>
  <c r="S583" i="2"/>
  <c r="S427" i="2"/>
  <c r="S58" i="2"/>
  <c r="S524" i="2"/>
  <c r="S703" i="2"/>
  <c r="S518" i="2"/>
  <c r="S446" i="2"/>
  <c r="S525" i="2"/>
  <c r="S732" i="2"/>
  <c r="S679" i="2"/>
  <c r="S690" i="2"/>
  <c r="S358" i="2"/>
  <c r="S113" i="2"/>
  <c r="S127" i="2"/>
  <c r="S686" i="2"/>
  <c r="S480" i="2"/>
  <c r="S325" i="2"/>
  <c r="S194" i="2"/>
  <c r="S444" i="2"/>
  <c r="S715" i="2"/>
  <c r="S13" i="2"/>
  <c r="S515" i="2"/>
  <c r="S43" i="2"/>
  <c r="S467" i="2"/>
  <c r="S419" i="2"/>
  <c r="S603" i="2"/>
  <c r="S659" i="2"/>
  <c r="S680" i="2"/>
  <c r="S123" i="2"/>
  <c r="S240" i="2"/>
  <c r="S586" i="2"/>
  <c r="S435" i="2"/>
  <c r="S66" i="2"/>
  <c r="S647" i="2"/>
  <c r="S375" i="2"/>
  <c r="S535" i="2"/>
  <c r="S366" i="2"/>
  <c r="S623" i="2"/>
  <c r="S23" i="2"/>
  <c r="S187" i="2"/>
  <c r="S223" i="2"/>
  <c r="S14" i="2"/>
  <c r="S512" i="2"/>
  <c r="S573" i="2"/>
  <c r="S734" i="2"/>
  <c r="S447" i="2"/>
  <c r="S372" i="2"/>
  <c r="S436" i="2"/>
  <c r="S420" i="2"/>
  <c r="S481" i="2"/>
  <c r="S61" i="2"/>
  <c r="S388" i="2"/>
  <c r="S731" i="2"/>
  <c r="S231" i="2"/>
  <c r="S621" i="2"/>
  <c r="S654" i="2"/>
  <c r="S492" i="2"/>
  <c r="S421" i="2"/>
  <c r="S514" i="2"/>
  <c r="S616" i="2"/>
  <c r="S414" i="2"/>
  <c r="S348" i="2"/>
  <c r="S569" i="2"/>
  <c r="S48" i="2"/>
  <c r="S571" i="2"/>
  <c r="S236" i="2"/>
  <c r="S42" i="2"/>
  <c r="S637" i="2"/>
  <c r="S319" i="2"/>
  <c r="S210" i="2"/>
  <c r="S28" i="2"/>
  <c r="S165" i="2"/>
  <c r="S281" i="2"/>
  <c r="S153" i="2"/>
  <c r="S330" i="2"/>
  <c r="S727" i="2"/>
  <c r="S378" i="2"/>
  <c r="S30" i="2"/>
  <c r="S83" i="2"/>
  <c r="S353" i="2"/>
  <c r="S364" i="2"/>
  <c r="S213" i="2"/>
  <c r="S22" i="2"/>
  <c r="S102" i="2"/>
  <c r="S115" i="2"/>
  <c r="S118" i="2"/>
  <c r="S672" i="2"/>
  <c r="S463" i="2"/>
  <c r="S665" i="2"/>
  <c r="S545" i="2"/>
  <c r="S555" i="2"/>
  <c r="S666" i="2"/>
  <c r="S91" i="2"/>
  <c r="S521" i="2"/>
  <c r="S729" i="2"/>
  <c r="S162" i="2"/>
  <c r="S198" i="2"/>
  <c r="S394" i="2"/>
  <c r="S399" i="2"/>
  <c r="S479" i="2"/>
  <c r="S41" i="2"/>
  <c r="S336" i="2"/>
  <c r="S283" i="2"/>
  <c r="S229" i="2"/>
  <c r="S700" i="2"/>
  <c r="S275" i="2"/>
  <c r="S587" i="2"/>
  <c r="S628" i="2"/>
  <c r="S258" i="2"/>
  <c r="S667" i="2"/>
  <c r="S156" i="2"/>
  <c r="S457" i="2"/>
  <c r="S337" i="2"/>
  <c r="S320" i="2"/>
  <c r="S685" i="2"/>
  <c r="S701" i="2"/>
  <c r="S111" i="2"/>
  <c r="S730" i="2"/>
  <c r="S580" i="2"/>
  <c r="S138" i="2"/>
  <c r="S519" i="2"/>
  <c r="S152" i="2"/>
  <c r="S352" i="2"/>
  <c r="S379" i="2"/>
  <c r="S103" i="2"/>
  <c r="S461" i="2"/>
  <c r="S635" i="2"/>
  <c r="S695" i="2"/>
  <c r="S155" i="2"/>
  <c r="S49" i="2"/>
  <c r="S590" i="2"/>
  <c r="S733" i="2"/>
  <c r="S148" i="2"/>
  <c r="S310" i="2"/>
  <c r="S674" i="2"/>
  <c r="S106" i="2"/>
  <c r="S380" i="2"/>
  <c r="S681" i="2"/>
  <c r="S150" i="2"/>
  <c r="S363" i="2"/>
  <c r="S567" i="2"/>
  <c r="S582" i="2"/>
  <c r="S278" i="2"/>
  <c r="S552" i="2"/>
  <c r="S416" i="2"/>
  <c r="S417" i="2"/>
  <c r="S272" i="2"/>
  <c r="S577" i="2"/>
  <c r="S346" i="2"/>
  <c r="S693" i="2"/>
  <c r="S540" i="2"/>
  <c r="S195" i="2"/>
  <c r="S704" i="2"/>
  <c r="S657" i="2"/>
  <c r="S697" i="2"/>
  <c r="S609" i="2"/>
  <c r="S664" i="2"/>
  <c r="S158" i="2"/>
  <c r="S589" i="2"/>
  <c r="S738" i="2"/>
  <c r="S675" i="2"/>
  <c r="S206" i="2"/>
  <c r="S591" i="2"/>
  <c r="S331" i="2"/>
  <c r="S101" i="2"/>
  <c r="S601" i="2"/>
  <c r="S606" i="2"/>
  <c r="S620" i="2"/>
  <c r="S119" i="2"/>
  <c r="S484" i="2"/>
  <c r="S255" i="2"/>
  <c r="S306" i="2"/>
  <c r="S562" i="2"/>
  <c r="S383" i="2"/>
  <c r="S393" i="2"/>
  <c r="S114" i="2"/>
  <c r="S146" i="2"/>
  <c r="S581" i="2"/>
  <c r="S412" i="2"/>
  <c r="S211" i="2"/>
  <c r="S268" i="2"/>
  <c r="S634" i="2"/>
  <c r="S445" i="2"/>
  <c r="S151" i="2"/>
  <c r="S563" i="2"/>
  <c r="S549" i="2"/>
  <c r="S286" i="2"/>
  <c r="S728" i="2"/>
  <c r="S225" i="2"/>
  <c r="S553" i="2"/>
  <c r="S482" i="2"/>
  <c r="S269" i="2"/>
  <c r="S495" i="2"/>
  <c r="S321" i="2"/>
  <c r="S673" i="2"/>
  <c r="S596" i="2"/>
  <c r="S201" i="2"/>
  <c r="S176" i="2"/>
  <c r="S499" i="2"/>
  <c r="S526" i="2"/>
  <c r="S157" i="2"/>
  <c r="S377" i="2"/>
  <c r="S401" i="2"/>
  <c r="S543" i="2"/>
  <c r="S486" i="2"/>
  <c r="S508" i="2"/>
  <c r="S625" i="2"/>
  <c r="S619" i="2"/>
  <c r="S622" i="2"/>
  <c r="S641" i="2"/>
  <c r="S180" i="2"/>
  <c r="S407" i="2"/>
  <c r="S462" i="2"/>
  <c r="S384" i="2"/>
  <c r="S382" i="2"/>
  <c r="S694" i="2"/>
  <c r="S344" i="2"/>
  <c r="S717" i="2"/>
  <c r="S488" i="2"/>
  <c r="S570" i="2"/>
  <c r="S576" i="2"/>
  <c r="S678" i="2"/>
  <c r="S307" i="2"/>
  <c r="S627" i="2"/>
  <c r="S719" i="2"/>
  <c r="S651" i="2"/>
  <c r="S633" i="2"/>
  <c r="S284" i="2"/>
  <c r="S381" i="2"/>
  <c r="S578" i="2"/>
  <c r="S449" i="2"/>
  <c r="S453" i="2"/>
  <c r="S517" i="2"/>
  <c r="S443" i="2"/>
  <c r="S618" i="2"/>
  <c r="S725" i="2"/>
  <c r="S468" i="2"/>
  <c r="S702" i="2"/>
  <c r="S692" i="2"/>
  <c r="S624" i="2"/>
  <c r="S670" i="2"/>
  <c r="S737" i="2"/>
  <c r="S699" i="2"/>
  <c r="S636" i="2"/>
  <c r="S714" i="2"/>
  <c r="S610" i="2"/>
  <c r="S458" i="2"/>
  <c r="S640" i="2"/>
  <c r="S712" i="2"/>
  <c r="S735" i="2"/>
  <c r="S613" i="2"/>
  <c r="S716" i="2"/>
  <c r="S718" i="2"/>
  <c r="S677" i="2"/>
  <c r="S682" i="2"/>
  <c r="S723" i="2"/>
  <c r="S710" i="2"/>
  <c r="S688" i="2"/>
  <c r="S614" i="2"/>
  <c r="S668" i="2"/>
  <c r="S705" i="2"/>
  <c r="S696" i="2"/>
  <c r="S736" i="2"/>
  <c r="N559" i="2"/>
  <c r="N537" i="2"/>
  <c r="N630" i="2"/>
  <c r="N100" i="2"/>
  <c r="N402" i="2"/>
  <c r="N501" i="2"/>
  <c r="N370" i="2"/>
  <c r="N489" i="2"/>
  <c r="N608" i="2"/>
  <c r="N338" i="2"/>
  <c r="N362" i="2"/>
  <c r="N439" i="2"/>
  <c r="N655" i="2"/>
  <c r="N239" i="2"/>
  <c r="N169" i="2"/>
  <c r="N172" i="2"/>
  <c r="N125" i="2"/>
  <c r="N454" i="2"/>
  <c r="N531" i="2"/>
  <c r="N671" i="2"/>
  <c r="N550" i="2"/>
  <c r="N73" i="2"/>
  <c r="N403" i="2"/>
  <c r="N131" i="2"/>
  <c r="N455" i="2"/>
  <c r="N298" i="2"/>
  <c r="N557" i="2"/>
  <c r="N202" i="2"/>
  <c r="N31" i="2"/>
  <c r="N68" i="2"/>
  <c r="N660" i="2"/>
  <c r="N386" i="2"/>
  <c r="N612" i="2"/>
  <c r="N592" i="2"/>
  <c r="N5" i="2"/>
  <c r="N259" i="2"/>
  <c r="N170" i="2"/>
  <c r="N96" i="2"/>
  <c r="N658" i="2"/>
  <c r="N88" i="2"/>
  <c r="N516" i="2"/>
  <c r="N128" i="2"/>
  <c r="N44" i="2"/>
  <c r="N232" i="2"/>
  <c r="N534" i="2"/>
  <c r="N354" i="2"/>
  <c r="N219" i="2"/>
  <c r="N599" i="2"/>
  <c r="N392" i="2"/>
  <c r="N105" i="2"/>
  <c r="N52" i="2"/>
  <c r="N551" i="2"/>
  <c r="N166" i="2"/>
  <c r="N326" i="2"/>
  <c r="N82" i="2"/>
  <c r="N50" i="2"/>
  <c r="N422" i="2"/>
  <c r="N541" i="2"/>
  <c r="N303" i="2"/>
  <c r="N548" i="2"/>
  <c r="N308" i="2"/>
  <c r="N147" i="2"/>
  <c r="N423" i="2"/>
  <c r="N507" i="2"/>
  <c r="N450" i="2"/>
  <c r="N200" i="2"/>
  <c r="N304" i="2"/>
  <c r="N385" i="2"/>
  <c r="N149" i="2"/>
  <c r="N95" i="2"/>
  <c r="N413" i="2"/>
  <c r="N405" i="2"/>
  <c r="N311" i="2"/>
  <c r="N122" i="2"/>
  <c r="N301" i="2"/>
  <c r="N249" i="2"/>
  <c r="N2" i="2"/>
  <c r="N645" i="2"/>
  <c r="N181" i="2"/>
  <c r="N92" i="2"/>
  <c r="N9" i="2"/>
  <c r="N387" i="2"/>
  <c r="N506" i="2"/>
  <c r="N184" i="2"/>
  <c r="N490" i="2"/>
  <c r="N314" i="2"/>
  <c r="N588" i="2"/>
  <c r="N228" i="2"/>
  <c r="N318" i="2"/>
  <c r="N350" i="2"/>
  <c r="N629" i="2"/>
  <c r="N241" i="2"/>
  <c r="N409" i="2"/>
  <c r="N69" i="2"/>
  <c r="N360" i="2"/>
  <c r="N299" i="2"/>
  <c r="N10" i="2"/>
  <c r="N62" i="2"/>
  <c r="N335" i="2"/>
  <c r="N190" i="2"/>
  <c r="N97" i="2"/>
  <c r="N130" i="2"/>
  <c r="N294" i="2"/>
  <c r="N260" i="2"/>
  <c r="N256" i="2"/>
  <c r="N433" i="2"/>
  <c r="N134" i="2"/>
  <c r="N451" i="2"/>
  <c r="N295" i="2"/>
  <c r="N216" i="2"/>
  <c r="N349" i="2"/>
  <c r="N39" i="2"/>
  <c r="N408" i="2"/>
  <c r="N107" i="2"/>
  <c r="N243" i="2"/>
  <c r="N226" i="2"/>
  <c r="N652" i="2"/>
  <c r="N137" i="2"/>
  <c r="N687" i="2"/>
  <c r="N168" i="2"/>
  <c r="N539" i="2"/>
  <c r="N12" i="2"/>
  <c r="N312" i="2"/>
  <c r="N279" i="2"/>
  <c r="N47" i="2"/>
  <c r="N327" i="2"/>
  <c r="N36" i="2"/>
  <c r="N160" i="2"/>
  <c r="N161" i="2"/>
  <c r="N334" i="2"/>
  <c r="N265" i="2"/>
  <c r="N617" i="2"/>
  <c r="N208" i="2"/>
  <c r="N452" i="2"/>
  <c r="N476" i="2"/>
  <c r="N238" i="2"/>
  <c r="N340" i="2"/>
  <c r="N263" i="2"/>
  <c r="N296" i="2"/>
  <c r="N34" i="2"/>
  <c r="N713" i="2"/>
  <c r="N323" i="2"/>
  <c r="N465" i="2"/>
  <c r="N290" i="2"/>
  <c r="N711" i="2"/>
  <c r="N359" i="2"/>
  <c r="N64" i="2"/>
  <c r="N63" i="2"/>
  <c r="N493" i="2"/>
  <c r="N20" i="2"/>
  <c r="N222" i="2"/>
  <c r="N94" i="2"/>
  <c r="N497" i="2"/>
  <c r="N302" i="2"/>
  <c r="N371" i="2"/>
  <c r="N267" i="2"/>
  <c r="N141" i="2"/>
  <c r="N411" i="2"/>
  <c r="N145" i="2"/>
  <c r="N32" i="2"/>
  <c r="N502" i="2"/>
  <c r="N523" i="2"/>
  <c r="N376" i="2"/>
  <c r="N566" i="2"/>
  <c r="N547" i="2"/>
  <c r="N485" i="2"/>
  <c r="N579" i="2"/>
  <c r="N261" i="2"/>
  <c r="N650" i="2"/>
  <c r="N471" i="2"/>
  <c r="N646" i="2"/>
  <c r="N341" i="2"/>
  <c r="N510" i="2"/>
  <c r="N159" i="2"/>
  <c r="N245" i="2"/>
  <c r="N684" i="2"/>
  <c r="N4" i="2"/>
  <c r="N133" i="2"/>
  <c r="N203" i="2"/>
  <c r="N24" i="2"/>
  <c r="N560" i="2"/>
  <c r="N234" i="2"/>
  <c r="N253" i="2"/>
  <c r="N38" i="2"/>
  <c r="N53" i="2"/>
  <c r="N593" i="2"/>
  <c r="N669" i="2"/>
  <c r="N214" i="2"/>
  <c r="N564" i="2"/>
  <c r="N431" i="2"/>
  <c r="N282" i="2"/>
  <c r="N33" i="2"/>
  <c r="N689" i="2"/>
  <c r="N604" i="2"/>
  <c r="N367" i="2"/>
  <c r="N207" i="2"/>
  <c r="N456" i="2"/>
  <c r="N429" i="2"/>
  <c r="N418" i="2"/>
  <c r="N611" i="2"/>
  <c r="N615" i="2"/>
  <c r="N98" i="2"/>
  <c r="N584" i="2"/>
  <c r="N273" i="2"/>
  <c r="N78" i="2"/>
  <c r="N410" i="2"/>
  <c r="N220" i="2"/>
  <c r="N575" i="2"/>
  <c r="N374" i="2"/>
  <c r="N527" i="2"/>
  <c r="N132" i="2"/>
  <c r="N76" i="2"/>
  <c r="N395" i="2"/>
  <c r="N248" i="2"/>
  <c r="N494" i="2"/>
  <c r="N108" i="2"/>
  <c r="N87" i="2"/>
  <c r="N511" i="2"/>
  <c r="N397" i="2"/>
  <c r="N277" i="2"/>
  <c r="N204" i="2"/>
  <c r="N59" i="2"/>
  <c r="N607" i="2"/>
  <c r="N357" i="2"/>
  <c r="N246" i="2"/>
  <c r="N638" i="2"/>
  <c r="N565" i="2"/>
  <c r="N605" i="2"/>
  <c r="N309" i="2"/>
  <c r="N56" i="2"/>
  <c r="N74" i="2"/>
  <c r="N466" i="2"/>
  <c r="N721" i="2"/>
  <c r="N544" i="2"/>
  <c r="N483" i="2"/>
  <c r="N233" i="2"/>
  <c r="N274" i="2"/>
  <c r="N597" i="2"/>
  <c r="N339" i="2"/>
  <c r="N163" i="2"/>
  <c r="N8" i="2"/>
  <c r="N345" i="2"/>
  <c r="N27" i="2"/>
  <c r="N470" i="2"/>
  <c r="N707" i="2"/>
  <c r="N554" i="2"/>
  <c r="N144" i="2"/>
  <c r="N720" i="2"/>
  <c r="N598" i="2"/>
  <c r="N661" i="2"/>
  <c r="N257" i="2"/>
  <c r="N179" i="2"/>
  <c r="N546" i="2"/>
  <c r="N520" i="2"/>
  <c r="N342" i="2"/>
  <c r="N79" i="2"/>
  <c r="N93" i="2"/>
  <c r="N289" i="2"/>
  <c r="N474" i="2"/>
  <c r="N247" i="2"/>
  <c r="N300" i="2"/>
  <c r="N26" i="2"/>
  <c r="N473" i="2"/>
  <c r="N536" i="2"/>
  <c r="N438" i="2"/>
  <c r="N361" i="2"/>
  <c r="N368" i="2"/>
  <c r="N71" i="2"/>
  <c r="N316" i="2"/>
  <c r="N143" i="2"/>
  <c r="N568" i="2"/>
  <c r="N469" i="2"/>
  <c r="N112" i="2"/>
  <c r="N218" i="2"/>
  <c r="N60" i="2"/>
  <c r="N594" i="2"/>
  <c r="N235" i="2"/>
  <c r="N80" i="2"/>
  <c r="N85" i="2"/>
  <c r="N460" i="2"/>
  <c r="N532" i="2"/>
  <c r="N40" i="2"/>
  <c r="N434" i="2"/>
  <c r="N291" i="2"/>
  <c r="N72" i="2"/>
  <c r="N135" i="2"/>
  <c r="N600" i="2"/>
  <c r="N276" i="2"/>
  <c r="N285" i="2"/>
  <c r="N706" i="2"/>
  <c r="N254" i="2"/>
  <c r="N347" i="2"/>
  <c r="N51" i="2"/>
  <c r="N643" i="2"/>
  <c r="N400" i="2"/>
  <c r="N171" i="2"/>
  <c r="N464" i="2"/>
  <c r="N266" i="2"/>
  <c r="N558" i="2"/>
  <c r="N242" i="2"/>
  <c r="N188" i="2"/>
  <c r="N77" i="2"/>
  <c r="N649" i="2"/>
  <c r="N391" i="2"/>
  <c r="N116" i="2"/>
  <c r="N356" i="2"/>
  <c r="N329" i="2"/>
  <c r="N491" i="2"/>
  <c r="N174" i="2"/>
  <c r="N287" i="2"/>
  <c r="N602" i="2"/>
  <c r="N81" i="2"/>
  <c r="N648" i="2"/>
  <c r="N75" i="2"/>
  <c r="N315" i="2"/>
  <c r="N183" i="2"/>
  <c r="N572" i="2"/>
  <c r="N154" i="2"/>
  <c r="N271" i="2"/>
  <c r="N252" i="2"/>
  <c r="N343" i="2"/>
  <c r="N528" i="2"/>
  <c r="N11" i="2"/>
  <c r="N192" i="2"/>
  <c r="N19" i="2"/>
  <c r="N21" i="2"/>
  <c r="N109" i="2"/>
  <c r="N262" i="2"/>
  <c r="N513" i="2"/>
  <c r="N224" i="2"/>
  <c r="N389" i="2"/>
  <c r="N708" i="2"/>
  <c r="N280" i="2"/>
  <c r="N574" i="2"/>
  <c r="N404" i="2"/>
  <c r="N217" i="2"/>
  <c r="N663" i="2"/>
  <c r="N46" i="2"/>
  <c r="N656" i="2"/>
  <c r="N65" i="2"/>
  <c r="N7" i="2"/>
  <c r="N324" i="2"/>
  <c r="N538" i="2"/>
  <c r="N437" i="2"/>
  <c r="N632" i="2"/>
  <c r="N709" i="2"/>
  <c r="N37" i="2"/>
  <c r="N124" i="2"/>
  <c r="N89" i="2"/>
  <c r="N390" i="2"/>
  <c r="N332" i="2"/>
  <c r="N189" i="2"/>
  <c r="N529" i="2"/>
  <c r="N35" i="2"/>
  <c r="N639" i="2"/>
  <c r="N496" i="2"/>
  <c r="N136" i="2"/>
  <c r="N398" i="2"/>
  <c r="N542" i="2"/>
  <c r="N191" i="2"/>
  <c r="N99" i="2"/>
  <c r="N117" i="2"/>
  <c r="N333" i="2"/>
  <c r="N230" i="2"/>
  <c r="N251" i="2"/>
  <c r="N626" i="2"/>
  <c r="N264" i="2"/>
  <c r="N440" i="2"/>
  <c r="N186" i="2"/>
  <c r="N475" i="2"/>
  <c r="N104" i="2"/>
  <c r="N292" i="2"/>
  <c r="N406" i="2"/>
  <c r="N426" i="2"/>
  <c r="N212" i="2"/>
  <c r="N197" i="2"/>
  <c r="N691" i="2"/>
  <c r="N631" i="2"/>
  <c r="N227" i="2"/>
  <c r="N17" i="2"/>
  <c r="N683" i="2"/>
  <c r="N173" i="2"/>
  <c r="N185" i="2"/>
  <c r="N561" i="2"/>
  <c r="N498" i="2"/>
  <c r="N642" i="2"/>
  <c r="N459" i="2"/>
  <c r="N355" i="2"/>
  <c r="N25" i="2"/>
  <c r="N373" i="2"/>
  <c r="N139" i="2"/>
  <c r="N305" i="2"/>
  <c r="N351" i="2"/>
  <c r="N55" i="2"/>
  <c r="N164" i="2"/>
  <c r="N313" i="2"/>
  <c r="N317" i="2"/>
  <c r="N86" i="2"/>
  <c r="N644" i="2"/>
  <c r="N3" i="2"/>
  <c r="N182" i="2"/>
  <c r="N472" i="2"/>
  <c r="N15" i="2"/>
  <c r="N167" i="2"/>
  <c r="N205" i="2"/>
  <c r="N530" i="2"/>
  <c r="N221" i="2"/>
  <c r="N140" i="2"/>
  <c r="N396" i="2"/>
  <c r="N415" i="2"/>
  <c r="N16" i="2"/>
  <c r="N45" i="2"/>
  <c r="N175" i="2"/>
  <c r="N503" i="2"/>
  <c r="N662" i="2"/>
  <c r="N533" i="2"/>
  <c r="N121" i="2"/>
  <c r="N722" i="2"/>
  <c r="N196" i="2"/>
  <c r="N595" i="2"/>
  <c r="N178" i="2"/>
  <c r="N270" i="2"/>
  <c r="N293" i="2"/>
  <c r="N57" i="2"/>
  <c r="N556" i="2"/>
  <c r="N110" i="2"/>
  <c r="N505" i="2"/>
  <c r="N54" i="2"/>
  <c r="N432" i="2"/>
  <c r="N18" i="2"/>
  <c r="N6" i="2"/>
  <c r="N653" i="2"/>
  <c r="N369" i="2"/>
  <c r="N585" i="2"/>
  <c r="N448" i="2"/>
  <c r="N441" i="2"/>
  <c r="N193" i="2"/>
  <c r="N215" i="2"/>
  <c r="N328" i="2"/>
  <c r="N424" i="2"/>
  <c r="N244" i="2"/>
  <c r="N250" i="2"/>
  <c r="N478" i="2"/>
  <c r="N84" i="2"/>
  <c r="N698" i="2"/>
  <c r="N70" i="2"/>
  <c r="N726" i="2"/>
  <c r="N522" i="2"/>
  <c r="N504" i="2"/>
  <c r="N237" i="2"/>
  <c r="N676" i="2"/>
  <c r="N365" i="2"/>
  <c r="N288" i="2"/>
  <c r="N209" i="2"/>
  <c r="N477" i="2"/>
  <c r="N129" i="2"/>
  <c r="N500" i="2"/>
  <c r="N199" i="2"/>
  <c r="N126" i="2"/>
  <c r="N177" i="2"/>
  <c r="N322" i="2"/>
  <c r="N509" i="2"/>
  <c r="N724" i="2"/>
  <c r="N428" i="2"/>
  <c r="N67" i="2"/>
  <c r="N425" i="2"/>
  <c r="N90" i="2"/>
  <c r="N442" i="2"/>
  <c r="N297" i="2"/>
  <c r="N29" i="2"/>
  <c r="N142" i="2"/>
  <c r="N430" i="2"/>
  <c r="N487" i="2"/>
  <c r="N120" i="2"/>
  <c r="N583" i="2"/>
  <c r="N427" i="2"/>
  <c r="N58" i="2"/>
  <c r="N524" i="2"/>
  <c r="N703" i="2"/>
  <c r="N518" i="2"/>
  <c r="N446" i="2"/>
  <c r="N525" i="2"/>
  <c r="N732" i="2"/>
  <c r="N679" i="2"/>
  <c r="N690" i="2"/>
  <c r="N358" i="2"/>
  <c r="N113" i="2"/>
  <c r="N127" i="2"/>
  <c r="N686" i="2"/>
  <c r="N480" i="2"/>
  <c r="N325" i="2"/>
  <c r="N194" i="2"/>
  <c r="N444" i="2"/>
  <c r="N715" i="2"/>
  <c r="N13" i="2"/>
  <c r="N515" i="2"/>
  <c r="N43" i="2"/>
  <c r="N467" i="2"/>
  <c r="N419" i="2"/>
  <c r="N603" i="2"/>
  <c r="N659" i="2"/>
  <c r="N680" i="2"/>
  <c r="N123" i="2"/>
  <c r="N240" i="2"/>
  <c r="N586" i="2"/>
  <c r="N435" i="2"/>
  <c r="N66" i="2"/>
  <c r="N647" i="2"/>
  <c r="N375" i="2"/>
  <c r="N535" i="2"/>
  <c r="N366" i="2"/>
  <c r="N623" i="2"/>
  <c r="N23" i="2"/>
  <c r="N187" i="2"/>
  <c r="N223" i="2"/>
  <c r="N14" i="2"/>
  <c r="N512" i="2"/>
  <c r="N573" i="2"/>
  <c r="N734" i="2"/>
  <c r="N447" i="2"/>
  <c r="N372" i="2"/>
  <c r="N436" i="2"/>
  <c r="N420" i="2"/>
  <c r="N481" i="2"/>
  <c r="N61" i="2"/>
  <c r="N388" i="2"/>
  <c r="N731" i="2"/>
  <c r="N231" i="2"/>
  <c r="N621" i="2"/>
  <c r="N654" i="2"/>
  <c r="N492" i="2"/>
  <c r="N421" i="2"/>
  <c r="N514" i="2"/>
  <c r="N616" i="2"/>
  <c r="N414" i="2"/>
  <c r="N348" i="2"/>
  <c r="N569" i="2"/>
  <c r="N48" i="2"/>
  <c r="N571" i="2"/>
  <c r="N236" i="2"/>
  <c r="N42" i="2"/>
  <c r="N637" i="2"/>
  <c r="N319" i="2"/>
  <c r="N210" i="2"/>
  <c r="N28" i="2"/>
  <c r="N165" i="2"/>
  <c r="N281" i="2"/>
  <c r="N153" i="2"/>
  <c r="N330" i="2"/>
  <c r="N727" i="2"/>
  <c r="N378" i="2"/>
  <c r="N30" i="2"/>
  <c r="N83" i="2"/>
  <c r="N353" i="2"/>
  <c r="N364" i="2"/>
  <c r="N213" i="2"/>
  <c r="N22" i="2"/>
  <c r="N102" i="2"/>
  <c r="N115" i="2"/>
  <c r="N118" i="2"/>
  <c r="N672" i="2"/>
  <c r="N463" i="2"/>
  <c r="N665" i="2"/>
  <c r="N545" i="2"/>
  <c r="N555" i="2"/>
  <c r="N666" i="2"/>
  <c r="N91" i="2"/>
  <c r="N521" i="2"/>
  <c r="N729" i="2"/>
  <c r="N162" i="2"/>
  <c r="N198" i="2"/>
  <c r="N394" i="2"/>
  <c r="N399" i="2"/>
  <c r="N479" i="2"/>
  <c r="N41" i="2"/>
  <c r="N336" i="2"/>
  <c r="N283" i="2"/>
  <c r="N229" i="2"/>
  <c r="N700" i="2"/>
  <c r="N275" i="2"/>
  <c r="N587" i="2"/>
  <c r="N628" i="2"/>
  <c r="N258" i="2"/>
  <c r="N667" i="2"/>
  <c r="N156" i="2"/>
  <c r="N457" i="2"/>
  <c r="N337" i="2"/>
  <c r="N320" i="2"/>
  <c r="N685" i="2"/>
  <c r="N701" i="2"/>
  <c r="N111" i="2"/>
  <c r="N730" i="2"/>
  <c r="N580" i="2"/>
  <c r="N138" i="2"/>
  <c r="N519" i="2"/>
  <c r="N152" i="2"/>
  <c r="N352" i="2"/>
  <c r="N379" i="2"/>
  <c r="N103" i="2"/>
  <c r="N461" i="2"/>
  <c r="N635" i="2"/>
  <c r="N695" i="2"/>
  <c r="N155" i="2"/>
  <c r="N49" i="2"/>
  <c r="N590" i="2"/>
  <c r="N733" i="2"/>
  <c r="N148" i="2"/>
  <c r="N310" i="2"/>
  <c r="N674" i="2"/>
  <c r="N106" i="2"/>
  <c r="N380" i="2"/>
  <c r="N681" i="2"/>
  <c r="N150" i="2"/>
  <c r="N363" i="2"/>
  <c r="N567" i="2"/>
  <c r="N582" i="2"/>
  <c r="N278" i="2"/>
  <c r="N552" i="2"/>
  <c r="N416" i="2"/>
  <c r="N417" i="2"/>
  <c r="N272" i="2"/>
  <c r="N577" i="2"/>
  <c r="N346" i="2"/>
  <c r="N693" i="2"/>
  <c r="N540" i="2"/>
  <c r="N195" i="2"/>
  <c r="N704" i="2"/>
  <c r="N657" i="2"/>
  <c r="N697" i="2"/>
  <c r="N609" i="2"/>
  <c r="N664" i="2"/>
  <c r="N158" i="2"/>
  <c r="N589" i="2"/>
  <c r="N738" i="2"/>
  <c r="N675" i="2"/>
  <c r="N206" i="2"/>
  <c r="N591" i="2"/>
  <c r="N331" i="2"/>
  <c r="N101" i="2"/>
  <c r="N601" i="2"/>
  <c r="N606" i="2"/>
  <c r="N620" i="2"/>
  <c r="N119" i="2"/>
  <c r="N484" i="2"/>
  <c r="N255" i="2"/>
  <c r="N306" i="2"/>
  <c r="N562" i="2"/>
  <c r="N383" i="2"/>
  <c r="N393" i="2"/>
  <c r="N114" i="2"/>
  <c r="N146" i="2"/>
  <c r="N581" i="2"/>
  <c r="N412" i="2"/>
  <c r="N211" i="2"/>
  <c r="N268" i="2"/>
  <c r="N634" i="2"/>
  <c r="N445" i="2"/>
  <c r="N151" i="2"/>
  <c r="N563" i="2"/>
  <c r="N549" i="2"/>
  <c r="N286" i="2"/>
  <c r="N728" i="2"/>
  <c r="N225" i="2"/>
  <c r="N553" i="2"/>
  <c r="N482" i="2"/>
  <c r="N269" i="2"/>
  <c r="N495" i="2"/>
  <c r="N321" i="2"/>
  <c r="N673" i="2"/>
  <c r="N596" i="2"/>
  <c r="N201" i="2"/>
  <c r="N176" i="2"/>
  <c r="N499" i="2"/>
  <c r="N526" i="2"/>
  <c r="N157" i="2"/>
  <c r="N377" i="2"/>
  <c r="N401" i="2"/>
  <c r="N543" i="2"/>
  <c r="N486" i="2"/>
  <c r="N508" i="2"/>
  <c r="N625" i="2"/>
  <c r="N619" i="2"/>
  <c r="N622" i="2"/>
  <c r="N641" i="2"/>
  <c r="N180" i="2"/>
  <c r="N407" i="2"/>
  <c r="N462" i="2"/>
  <c r="N384" i="2"/>
  <c r="N382" i="2"/>
  <c r="N694" i="2"/>
  <c r="N344" i="2"/>
  <c r="N717" i="2"/>
  <c r="N488" i="2"/>
  <c r="N570" i="2"/>
  <c r="N576" i="2"/>
  <c r="N678" i="2"/>
  <c r="N307" i="2"/>
  <c r="N627" i="2"/>
  <c r="N719" i="2"/>
  <c r="N651" i="2"/>
  <c r="N633" i="2"/>
  <c r="N284" i="2"/>
  <c r="N381" i="2"/>
  <c r="N578" i="2"/>
  <c r="N449" i="2"/>
  <c r="N453" i="2"/>
  <c r="N517" i="2"/>
  <c r="N443" i="2"/>
  <c r="N618" i="2"/>
  <c r="N725" i="2"/>
  <c r="N468" i="2"/>
  <c r="N702" i="2"/>
  <c r="N692" i="2"/>
  <c r="N624" i="2"/>
  <c r="N670" i="2"/>
  <c r="N737" i="2"/>
  <c r="N699" i="2"/>
  <c r="N636" i="2"/>
  <c r="N714" i="2"/>
  <c r="N610" i="2"/>
  <c r="N458" i="2"/>
  <c r="N640" i="2"/>
  <c r="N712" i="2"/>
  <c r="N735" i="2"/>
  <c r="N613" i="2"/>
  <c r="N716" i="2"/>
  <c r="N718" i="2"/>
  <c r="N677" i="2"/>
  <c r="N682" i="2"/>
  <c r="N723" i="2"/>
  <c r="N710" i="2"/>
  <c r="N688" i="2"/>
  <c r="N614" i="2"/>
  <c r="N668" i="2"/>
  <c r="N705" i="2"/>
  <c r="N696" i="2"/>
  <c r="N736" i="2"/>
  <c r="L559" i="2"/>
  <c r="L537" i="2"/>
  <c r="L630" i="2"/>
  <c r="L100" i="2"/>
  <c r="L402" i="2"/>
  <c r="L501" i="2"/>
  <c r="L370" i="2"/>
  <c r="L489" i="2"/>
  <c r="L608" i="2"/>
  <c r="L338" i="2"/>
  <c r="L362" i="2"/>
  <c r="L439" i="2"/>
  <c r="L655" i="2"/>
  <c r="L239" i="2"/>
  <c r="L169" i="2"/>
  <c r="L172" i="2"/>
  <c r="L125" i="2"/>
  <c r="L454" i="2"/>
  <c r="L531" i="2"/>
  <c r="L671" i="2"/>
  <c r="L550" i="2"/>
  <c r="L73" i="2"/>
  <c r="L403" i="2"/>
  <c r="L131" i="2"/>
  <c r="L455" i="2"/>
  <c r="L298" i="2"/>
  <c r="L557" i="2"/>
  <c r="L202" i="2"/>
  <c r="L31" i="2"/>
  <c r="L68" i="2"/>
  <c r="L660" i="2"/>
  <c r="L386" i="2"/>
  <c r="L612" i="2"/>
  <c r="L592" i="2"/>
  <c r="L5" i="2"/>
  <c r="L259" i="2"/>
  <c r="L170" i="2"/>
  <c r="L96" i="2"/>
  <c r="L658" i="2"/>
  <c r="L88" i="2"/>
  <c r="L516" i="2"/>
  <c r="L128" i="2"/>
  <c r="L44" i="2"/>
  <c r="L232" i="2"/>
  <c r="L534" i="2"/>
  <c r="L354" i="2"/>
  <c r="L219" i="2"/>
  <c r="L599" i="2"/>
  <c r="L392" i="2"/>
  <c r="L105" i="2"/>
  <c r="L52" i="2"/>
  <c r="L551" i="2"/>
  <c r="L166" i="2"/>
  <c r="L326" i="2"/>
  <c r="L82" i="2"/>
  <c r="L50" i="2"/>
  <c r="L422" i="2"/>
  <c r="L541" i="2"/>
  <c r="L303" i="2"/>
  <c r="L548" i="2"/>
  <c r="L308" i="2"/>
  <c r="L147" i="2"/>
  <c r="L423" i="2"/>
  <c r="L507" i="2"/>
  <c r="L450" i="2"/>
  <c r="L200" i="2"/>
  <c r="L304" i="2"/>
  <c r="L385" i="2"/>
  <c r="L149" i="2"/>
  <c r="L95" i="2"/>
  <c r="L413" i="2"/>
  <c r="L405" i="2"/>
  <c r="L311" i="2"/>
  <c r="L122" i="2"/>
  <c r="L301" i="2"/>
  <c r="L249" i="2"/>
  <c r="L2" i="2"/>
  <c r="L645" i="2"/>
  <c r="L181" i="2"/>
  <c r="L92" i="2"/>
  <c r="L9" i="2"/>
  <c r="L387" i="2"/>
  <c r="L506" i="2"/>
  <c r="L184" i="2"/>
  <c r="L490" i="2"/>
  <c r="L314" i="2"/>
  <c r="L588" i="2"/>
  <c r="L228" i="2"/>
  <c r="L318" i="2"/>
  <c r="L350" i="2"/>
  <c r="L629" i="2"/>
  <c r="L241" i="2"/>
  <c r="L409" i="2"/>
  <c r="L69" i="2"/>
  <c r="L360" i="2"/>
  <c r="L299" i="2"/>
  <c r="L10" i="2"/>
  <c r="L62" i="2"/>
  <c r="L335" i="2"/>
  <c r="L190" i="2"/>
  <c r="L97" i="2"/>
  <c r="L130" i="2"/>
  <c r="L294" i="2"/>
  <c r="L260" i="2"/>
  <c r="L256" i="2"/>
  <c r="L433" i="2"/>
  <c r="L134" i="2"/>
  <c r="L451" i="2"/>
  <c r="L295" i="2"/>
  <c r="L216" i="2"/>
  <c r="L349" i="2"/>
  <c r="L39" i="2"/>
  <c r="L408" i="2"/>
  <c r="L107" i="2"/>
  <c r="L243" i="2"/>
  <c r="L226" i="2"/>
  <c r="L652" i="2"/>
  <c r="L137" i="2"/>
  <c r="L687" i="2"/>
  <c r="L168" i="2"/>
  <c r="L539" i="2"/>
  <c r="L12" i="2"/>
  <c r="L312" i="2"/>
  <c r="L279" i="2"/>
  <c r="L47" i="2"/>
  <c r="L327" i="2"/>
  <c r="L36" i="2"/>
  <c r="L160" i="2"/>
  <c r="L161" i="2"/>
  <c r="L334" i="2"/>
  <c r="L265" i="2"/>
  <c r="L617" i="2"/>
  <c r="L208" i="2"/>
  <c r="L452" i="2"/>
  <c r="L476" i="2"/>
  <c r="L238" i="2"/>
  <c r="L340" i="2"/>
  <c r="L263" i="2"/>
  <c r="L296" i="2"/>
  <c r="L34" i="2"/>
  <c r="L713" i="2"/>
  <c r="L323" i="2"/>
  <c r="L465" i="2"/>
  <c r="L290" i="2"/>
  <c r="L711" i="2"/>
  <c r="L359" i="2"/>
  <c r="L64" i="2"/>
  <c r="L63" i="2"/>
  <c r="L493" i="2"/>
  <c r="L20" i="2"/>
  <c r="L222" i="2"/>
  <c r="L94" i="2"/>
  <c r="L497" i="2"/>
  <c r="L302" i="2"/>
  <c r="L371" i="2"/>
  <c r="L267" i="2"/>
  <c r="L141" i="2"/>
  <c r="L411" i="2"/>
  <c r="L145" i="2"/>
  <c r="L32" i="2"/>
  <c r="L502" i="2"/>
  <c r="L523" i="2"/>
  <c r="L376" i="2"/>
  <c r="L566" i="2"/>
  <c r="L547" i="2"/>
  <c r="L485" i="2"/>
  <c r="L579" i="2"/>
  <c r="L261" i="2"/>
  <c r="L650" i="2"/>
  <c r="L471" i="2"/>
  <c r="L646" i="2"/>
  <c r="L341" i="2"/>
  <c r="L510" i="2"/>
  <c r="L159" i="2"/>
  <c r="L245" i="2"/>
  <c r="L684" i="2"/>
  <c r="L4" i="2"/>
  <c r="L133" i="2"/>
  <c r="L203" i="2"/>
  <c r="L24" i="2"/>
  <c r="L560" i="2"/>
  <c r="L234" i="2"/>
  <c r="L253" i="2"/>
  <c r="L38" i="2"/>
  <c r="L53" i="2"/>
  <c r="L593" i="2"/>
  <c r="L669" i="2"/>
  <c r="L214" i="2"/>
  <c r="L564" i="2"/>
  <c r="L431" i="2"/>
  <c r="L282" i="2"/>
  <c r="L33" i="2"/>
  <c r="L689" i="2"/>
  <c r="L604" i="2"/>
  <c r="L367" i="2"/>
  <c r="L207" i="2"/>
  <c r="L456" i="2"/>
  <c r="L429" i="2"/>
  <c r="L418" i="2"/>
  <c r="L611" i="2"/>
  <c r="L615" i="2"/>
  <c r="L98" i="2"/>
  <c r="L584" i="2"/>
  <c r="L273" i="2"/>
  <c r="L78" i="2"/>
  <c r="L410" i="2"/>
  <c r="L220" i="2"/>
  <c r="L575" i="2"/>
  <c r="L374" i="2"/>
  <c r="L527" i="2"/>
  <c r="L132" i="2"/>
  <c r="L76" i="2"/>
  <c r="L395" i="2"/>
  <c r="L248" i="2"/>
  <c r="L494" i="2"/>
  <c r="L108" i="2"/>
  <c r="L87" i="2"/>
  <c r="L511" i="2"/>
  <c r="L397" i="2"/>
  <c r="L277" i="2"/>
  <c r="L204" i="2"/>
  <c r="L59" i="2"/>
  <c r="L607" i="2"/>
  <c r="L357" i="2"/>
  <c r="L246" i="2"/>
  <c r="L638" i="2"/>
  <c r="L565" i="2"/>
  <c r="L605" i="2"/>
  <c r="L309" i="2"/>
  <c r="L56" i="2"/>
  <c r="L74" i="2"/>
  <c r="L466" i="2"/>
  <c r="L721" i="2"/>
  <c r="L544" i="2"/>
  <c r="L483" i="2"/>
  <c r="L233" i="2"/>
  <c r="L274" i="2"/>
  <c r="L597" i="2"/>
  <c r="L339" i="2"/>
  <c r="L163" i="2"/>
  <c r="L8" i="2"/>
  <c r="L345" i="2"/>
  <c r="L27" i="2"/>
  <c r="L470" i="2"/>
  <c r="L707" i="2"/>
  <c r="L554" i="2"/>
  <c r="L144" i="2"/>
  <c r="L720" i="2"/>
  <c r="L598" i="2"/>
  <c r="L661" i="2"/>
  <c r="L257" i="2"/>
  <c r="L179" i="2"/>
  <c r="L546" i="2"/>
  <c r="L520" i="2"/>
  <c r="L342" i="2"/>
  <c r="L79" i="2"/>
  <c r="L93" i="2"/>
  <c r="L289" i="2"/>
  <c r="L474" i="2"/>
  <c r="L247" i="2"/>
  <c r="L300" i="2"/>
  <c r="L26" i="2"/>
  <c r="L473" i="2"/>
  <c r="L536" i="2"/>
  <c r="L438" i="2"/>
  <c r="L361" i="2"/>
  <c r="L368" i="2"/>
  <c r="L71" i="2"/>
  <c r="L316" i="2"/>
  <c r="L143" i="2"/>
  <c r="L568" i="2"/>
  <c r="L469" i="2"/>
  <c r="L112" i="2"/>
  <c r="L218" i="2"/>
  <c r="L60" i="2"/>
  <c r="L594" i="2"/>
  <c r="L235" i="2"/>
  <c r="L80" i="2"/>
  <c r="L85" i="2"/>
  <c r="L460" i="2"/>
  <c r="L532" i="2"/>
  <c r="L40" i="2"/>
  <c r="L434" i="2"/>
  <c r="L291" i="2"/>
  <c r="L72" i="2"/>
  <c r="L135" i="2"/>
  <c r="L600" i="2"/>
  <c r="L276" i="2"/>
  <c r="L285" i="2"/>
  <c r="L706" i="2"/>
  <c r="L254" i="2"/>
  <c r="L347" i="2"/>
  <c r="L51" i="2"/>
  <c r="L643" i="2"/>
  <c r="L400" i="2"/>
  <c r="L171" i="2"/>
  <c r="L464" i="2"/>
  <c r="L266" i="2"/>
  <c r="L558" i="2"/>
  <c r="L242" i="2"/>
  <c r="L188" i="2"/>
  <c r="L77" i="2"/>
  <c r="L649" i="2"/>
  <c r="L391" i="2"/>
  <c r="L116" i="2"/>
  <c r="L356" i="2"/>
  <c r="L329" i="2"/>
  <c r="L491" i="2"/>
  <c r="L174" i="2"/>
  <c r="L287" i="2"/>
  <c r="L602" i="2"/>
  <c r="L81" i="2"/>
  <c r="L648" i="2"/>
  <c r="L75" i="2"/>
  <c r="L315" i="2"/>
  <c r="L183" i="2"/>
  <c r="L572" i="2"/>
  <c r="L154" i="2"/>
  <c r="L271" i="2"/>
  <c r="L252" i="2"/>
  <c r="L343" i="2"/>
  <c r="L528" i="2"/>
  <c r="L11" i="2"/>
  <c r="L192" i="2"/>
  <c r="L19" i="2"/>
  <c r="L21" i="2"/>
  <c r="L109" i="2"/>
  <c r="L262" i="2"/>
  <c r="L513" i="2"/>
  <c r="L224" i="2"/>
  <c r="L389" i="2"/>
  <c r="L708" i="2"/>
  <c r="L280" i="2"/>
  <c r="L574" i="2"/>
  <c r="L404" i="2"/>
  <c r="L217" i="2"/>
  <c r="L663" i="2"/>
  <c r="L46" i="2"/>
  <c r="L656" i="2"/>
  <c r="L65" i="2"/>
  <c r="L7" i="2"/>
  <c r="L324" i="2"/>
  <c r="L538" i="2"/>
  <c r="L437" i="2"/>
  <c r="L632" i="2"/>
  <c r="L709" i="2"/>
  <c r="L37" i="2"/>
  <c r="L124" i="2"/>
  <c r="L89" i="2"/>
  <c r="L390" i="2"/>
  <c r="L332" i="2"/>
  <c r="L189" i="2"/>
  <c r="L529" i="2"/>
  <c r="L35" i="2"/>
  <c r="L639" i="2"/>
  <c r="L496" i="2"/>
  <c r="L136" i="2"/>
  <c r="L398" i="2"/>
  <c r="L542" i="2"/>
  <c r="L191" i="2"/>
  <c r="L99" i="2"/>
  <c r="L117" i="2"/>
  <c r="L333" i="2"/>
  <c r="L230" i="2"/>
  <c r="L251" i="2"/>
  <c r="L626" i="2"/>
  <c r="L264" i="2"/>
  <c r="L440" i="2"/>
  <c r="L186" i="2"/>
  <c r="L475" i="2"/>
  <c r="L104" i="2"/>
  <c r="L292" i="2"/>
  <c r="L406" i="2"/>
  <c r="L426" i="2"/>
  <c r="L212" i="2"/>
  <c r="L197" i="2"/>
  <c r="L691" i="2"/>
  <c r="L631" i="2"/>
  <c r="L227" i="2"/>
  <c r="L17" i="2"/>
  <c r="L683" i="2"/>
  <c r="L173" i="2"/>
  <c r="L185" i="2"/>
  <c r="L561" i="2"/>
  <c r="L498" i="2"/>
  <c r="L642" i="2"/>
  <c r="L459" i="2"/>
  <c r="L355" i="2"/>
  <c r="L25" i="2"/>
  <c r="L373" i="2"/>
  <c r="L139" i="2"/>
  <c r="L305" i="2"/>
  <c r="L351" i="2"/>
  <c r="L55" i="2"/>
  <c r="L164" i="2"/>
  <c r="L313" i="2"/>
  <c r="L317" i="2"/>
  <c r="L86" i="2"/>
  <c r="L644" i="2"/>
  <c r="L3" i="2"/>
  <c r="L182" i="2"/>
  <c r="L472" i="2"/>
  <c r="L15" i="2"/>
  <c r="L167" i="2"/>
  <c r="L205" i="2"/>
  <c r="L530" i="2"/>
  <c r="L221" i="2"/>
  <c r="L140" i="2"/>
  <c r="L396" i="2"/>
  <c r="L415" i="2"/>
  <c r="L16" i="2"/>
  <c r="L45" i="2"/>
  <c r="L175" i="2"/>
  <c r="L503" i="2"/>
  <c r="L662" i="2"/>
  <c r="L533" i="2"/>
  <c r="L121" i="2"/>
  <c r="L722" i="2"/>
  <c r="L196" i="2"/>
  <c r="L595" i="2"/>
  <c r="L178" i="2"/>
  <c r="L270" i="2"/>
  <c r="L293" i="2"/>
  <c r="L57" i="2"/>
  <c r="L556" i="2"/>
  <c r="L110" i="2"/>
  <c r="L505" i="2"/>
  <c r="L54" i="2"/>
  <c r="L432" i="2"/>
  <c r="L18" i="2"/>
  <c r="L6" i="2"/>
  <c r="L653" i="2"/>
  <c r="L369" i="2"/>
  <c r="L585" i="2"/>
  <c r="L448" i="2"/>
  <c r="L441" i="2"/>
  <c r="L193" i="2"/>
  <c r="L215" i="2"/>
  <c r="L328" i="2"/>
  <c r="L424" i="2"/>
  <c r="L244" i="2"/>
  <c r="L250" i="2"/>
  <c r="L478" i="2"/>
  <c r="L84" i="2"/>
  <c r="L698" i="2"/>
  <c r="L70" i="2"/>
  <c r="L726" i="2"/>
  <c r="L522" i="2"/>
  <c r="L504" i="2"/>
  <c r="L237" i="2"/>
  <c r="L676" i="2"/>
  <c r="L365" i="2"/>
  <c r="L288" i="2"/>
  <c r="L209" i="2"/>
  <c r="L477" i="2"/>
  <c r="L129" i="2"/>
  <c r="L500" i="2"/>
  <c r="L199" i="2"/>
  <c r="L126" i="2"/>
  <c r="L177" i="2"/>
  <c r="L322" i="2"/>
  <c r="L509" i="2"/>
  <c r="L724" i="2"/>
  <c r="L428" i="2"/>
  <c r="L67" i="2"/>
  <c r="L425" i="2"/>
  <c r="L90" i="2"/>
  <c r="L442" i="2"/>
  <c r="L297" i="2"/>
  <c r="L29" i="2"/>
  <c r="L142" i="2"/>
  <c r="L430" i="2"/>
  <c r="L487" i="2"/>
  <c r="L120" i="2"/>
  <c r="L583" i="2"/>
  <c r="L427" i="2"/>
  <c r="L58" i="2"/>
  <c r="L524" i="2"/>
  <c r="L703" i="2"/>
  <c r="L518" i="2"/>
  <c r="L446" i="2"/>
  <c r="L525" i="2"/>
  <c r="L732" i="2"/>
  <c r="L679" i="2"/>
  <c r="L690" i="2"/>
  <c r="L358" i="2"/>
  <c r="L113" i="2"/>
  <c r="L127" i="2"/>
  <c r="L686" i="2"/>
  <c r="L480" i="2"/>
  <c r="L325" i="2"/>
  <c r="L194" i="2"/>
  <c r="L444" i="2"/>
  <c r="L715" i="2"/>
  <c r="L13" i="2"/>
  <c r="L515" i="2"/>
  <c r="L43" i="2"/>
  <c r="L467" i="2"/>
  <c r="L419" i="2"/>
  <c r="L603" i="2"/>
  <c r="L659" i="2"/>
  <c r="L680" i="2"/>
  <c r="L123" i="2"/>
  <c r="L240" i="2"/>
  <c r="L586" i="2"/>
  <c r="L435" i="2"/>
  <c r="L66" i="2"/>
  <c r="L647" i="2"/>
  <c r="L375" i="2"/>
  <c r="L535" i="2"/>
  <c r="L366" i="2"/>
  <c r="L623" i="2"/>
  <c r="L23" i="2"/>
  <c r="L187" i="2"/>
  <c r="L223" i="2"/>
  <c r="L14" i="2"/>
  <c r="L512" i="2"/>
  <c r="L573" i="2"/>
  <c r="L734" i="2"/>
  <c r="L447" i="2"/>
  <c r="L372" i="2"/>
  <c r="L436" i="2"/>
  <c r="L420" i="2"/>
  <c r="L481" i="2"/>
  <c r="L61" i="2"/>
  <c r="L388" i="2"/>
  <c r="L731" i="2"/>
  <c r="L231" i="2"/>
  <c r="L621" i="2"/>
  <c r="L654" i="2"/>
  <c r="L492" i="2"/>
  <c r="L421" i="2"/>
  <c r="L514" i="2"/>
  <c r="L616" i="2"/>
  <c r="L414" i="2"/>
  <c r="L348" i="2"/>
  <c r="L569" i="2"/>
  <c r="L48" i="2"/>
  <c r="L571" i="2"/>
  <c r="L236" i="2"/>
  <c r="L42" i="2"/>
  <c r="L637" i="2"/>
  <c r="L319" i="2"/>
  <c r="L210" i="2"/>
  <c r="L28" i="2"/>
  <c r="L165" i="2"/>
  <c r="L281" i="2"/>
  <c r="L153" i="2"/>
  <c r="L330" i="2"/>
  <c r="L727" i="2"/>
  <c r="L378" i="2"/>
  <c r="L30" i="2"/>
  <c r="L83" i="2"/>
  <c r="L353" i="2"/>
  <c r="L364" i="2"/>
  <c r="L213" i="2"/>
  <c r="L22" i="2"/>
  <c r="L102" i="2"/>
  <c r="L115" i="2"/>
  <c r="L118" i="2"/>
  <c r="L672" i="2"/>
  <c r="L463" i="2"/>
  <c r="L665" i="2"/>
  <c r="L545" i="2"/>
  <c r="L555" i="2"/>
  <c r="L666" i="2"/>
  <c r="L91" i="2"/>
  <c r="L521" i="2"/>
  <c r="L729" i="2"/>
  <c r="L162" i="2"/>
  <c r="L198" i="2"/>
  <c r="L394" i="2"/>
  <c r="L399" i="2"/>
  <c r="L479" i="2"/>
  <c r="L41" i="2"/>
  <c r="L336" i="2"/>
  <c r="L283" i="2"/>
  <c r="L229" i="2"/>
  <c r="L700" i="2"/>
  <c r="L275" i="2"/>
  <c r="L587" i="2"/>
  <c r="L628" i="2"/>
  <c r="L258" i="2"/>
  <c r="L667" i="2"/>
  <c r="L156" i="2"/>
  <c r="L457" i="2"/>
  <c r="L337" i="2"/>
  <c r="L320" i="2"/>
  <c r="L685" i="2"/>
  <c r="L701" i="2"/>
  <c r="L111" i="2"/>
  <c r="L730" i="2"/>
  <c r="L580" i="2"/>
  <c r="L138" i="2"/>
  <c r="L519" i="2"/>
  <c r="L152" i="2"/>
  <c r="L352" i="2"/>
  <c r="L379" i="2"/>
  <c r="L103" i="2"/>
  <c r="L461" i="2"/>
  <c r="L635" i="2"/>
  <c r="L695" i="2"/>
  <c r="L155" i="2"/>
  <c r="L49" i="2"/>
  <c r="L590" i="2"/>
  <c r="L733" i="2"/>
  <c r="L148" i="2"/>
  <c r="L310" i="2"/>
  <c r="L674" i="2"/>
  <c r="L106" i="2"/>
  <c r="L380" i="2"/>
  <c r="L681" i="2"/>
  <c r="L150" i="2"/>
  <c r="L363" i="2"/>
  <c r="L567" i="2"/>
  <c r="L582" i="2"/>
  <c r="L278" i="2"/>
  <c r="L552" i="2"/>
  <c r="L416" i="2"/>
  <c r="L417" i="2"/>
  <c r="L272" i="2"/>
  <c r="L577" i="2"/>
  <c r="L346" i="2"/>
  <c r="L693" i="2"/>
  <c r="L540" i="2"/>
  <c r="L195" i="2"/>
  <c r="L704" i="2"/>
  <c r="L657" i="2"/>
  <c r="L697" i="2"/>
  <c r="L609" i="2"/>
  <c r="L664" i="2"/>
  <c r="L158" i="2"/>
  <c r="L589" i="2"/>
  <c r="L738" i="2"/>
  <c r="L675" i="2"/>
  <c r="L206" i="2"/>
  <c r="L591" i="2"/>
  <c r="L331" i="2"/>
  <c r="L101" i="2"/>
  <c r="L601" i="2"/>
  <c r="L606" i="2"/>
  <c r="L620" i="2"/>
  <c r="L119" i="2"/>
  <c r="L484" i="2"/>
  <c r="L255" i="2"/>
  <c r="L306" i="2"/>
  <c r="L562" i="2"/>
  <c r="L383" i="2"/>
  <c r="L393" i="2"/>
  <c r="L114" i="2"/>
  <c r="L146" i="2"/>
  <c r="L581" i="2"/>
  <c r="L412" i="2"/>
  <c r="L211" i="2"/>
  <c r="L268" i="2"/>
  <c r="L634" i="2"/>
  <c r="L445" i="2"/>
  <c r="L151" i="2"/>
  <c r="L563" i="2"/>
  <c r="L549" i="2"/>
  <c r="L286" i="2"/>
  <c r="L728" i="2"/>
  <c r="L225" i="2"/>
  <c r="L553" i="2"/>
  <c r="L482" i="2"/>
  <c r="L269" i="2"/>
  <c r="L495" i="2"/>
  <c r="L321" i="2"/>
  <c r="L673" i="2"/>
  <c r="L596" i="2"/>
  <c r="L201" i="2"/>
  <c r="L176" i="2"/>
  <c r="L499" i="2"/>
  <c r="L526" i="2"/>
  <c r="L157" i="2"/>
  <c r="L377" i="2"/>
  <c r="L401" i="2"/>
  <c r="L543" i="2"/>
  <c r="L486" i="2"/>
  <c r="L508" i="2"/>
  <c r="L625" i="2"/>
  <c r="L619" i="2"/>
  <c r="L622" i="2"/>
  <c r="L641" i="2"/>
  <c r="L180" i="2"/>
  <c r="L407" i="2"/>
  <c r="L462" i="2"/>
  <c r="L384" i="2"/>
  <c r="L382" i="2"/>
  <c r="L694" i="2"/>
  <c r="L344" i="2"/>
  <c r="L717" i="2"/>
  <c r="L488" i="2"/>
  <c r="L570" i="2"/>
  <c r="L576" i="2"/>
  <c r="L678" i="2"/>
  <c r="L307" i="2"/>
  <c r="L627" i="2"/>
  <c r="L719" i="2"/>
  <c r="L651" i="2"/>
  <c r="L633" i="2"/>
  <c r="L284" i="2"/>
  <c r="L381" i="2"/>
  <c r="L578" i="2"/>
  <c r="L449" i="2"/>
  <c r="L453" i="2"/>
  <c r="L517" i="2"/>
  <c r="L443" i="2"/>
  <c r="L618" i="2"/>
  <c r="L725" i="2"/>
  <c r="L468" i="2"/>
  <c r="L702" i="2"/>
  <c r="L692" i="2"/>
  <c r="L624" i="2"/>
  <c r="L670" i="2"/>
  <c r="L737" i="2"/>
  <c r="L699" i="2"/>
  <c r="L636" i="2"/>
  <c r="L714" i="2"/>
  <c r="L610" i="2"/>
  <c r="L458" i="2"/>
  <c r="L640" i="2"/>
  <c r="L712" i="2"/>
  <c r="L735" i="2"/>
  <c r="L613" i="2"/>
  <c r="L716" i="2"/>
  <c r="L718" i="2"/>
  <c r="L677" i="2"/>
  <c r="L682" i="2"/>
  <c r="L723" i="2"/>
  <c r="L710" i="2"/>
  <c r="L688" i="2"/>
  <c r="L614" i="2"/>
  <c r="L668" i="2"/>
  <c r="L705" i="2"/>
  <c r="L696" i="2"/>
  <c r="L736" i="2"/>
  <c r="J559" i="2"/>
  <c r="J537" i="2"/>
  <c r="J630" i="2"/>
  <c r="J100" i="2"/>
  <c r="J402" i="2"/>
  <c r="J501" i="2"/>
  <c r="J370" i="2"/>
  <c r="J489" i="2"/>
  <c r="J608" i="2"/>
  <c r="J338" i="2"/>
  <c r="J362" i="2"/>
  <c r="J439" i="2"/>
  <c r="J655" i="2"/>
  <c r="J239" i="2"/>
  <c r="J169" i="2"/>
  <c r="J172" i="2"/>
  <c r="J125" i="2"/>
  <c r="J454" i="2"/>
  <c r="J531" i="2"/>
  <c r="J671" i="2"/>
  <c r="J550" i="2"/>
  <c r="J73" i="2"/>
  <c r="J403" i="2"/>
  <c r="J131" i="2"/>
  <c r="J455" i="2"/>
  <c r="J298" i="2"/>
  <c r="J557" i="2"/>
  <c r="J202" i="2"/>
  <c r="J31" i="2"/>
  <c r="J68" i="2"/>
  <c r="J660" i="2"/>
  <c r="J386" i="2"/>
  <c r="J612" i="2"/>
  <c r="J592" i="2"/>
  <c r="J5" i="2"/>
  <c r="J259" i="2"/>
  <c r="J170" i="2"/>
  <c r="J96" i="2"/>
  <c r="J658" i="2"/>
  <c r="J88" i="2"/>
  <c r="J516" i="2"/>
  <c r="J128" i="2"/>
  <c r="J44" i="2"/>
  <c r="J232" i="2"/>
  <c r="J534" i="2"/>
  <c r="J354" i="2"/>
  <c r="J219" i="2"/>
  <c r="J599" i="2"/>
  <c r="J392" i="2"/>
  <c r="J105" i="2"/>
  <c r="J52" i="2"/>
  <c r="J551" i="2"/>
  <c r="J166" i="2"/>
  <c r="J326" i="2"/>
  <c r="J82" i="2"/>
  <c r="J50" i="2"/>
  <c r="J422" i="2"/>
  <c r="J541" i="2"/>
  <c r="J303" i="2"/>
  <c r="J548" i="2"/>
  <c r="J308" i="2"/>
  <c r="J147" i="2"/>
  <c r="J423" i="2"/>
  <c r="J507" i="2"/>
  <c r="J450" i="2"/>
  <c r="J200" i="2"/>
  <c r="J304" i="2"/>
  <c r="J385" i="2"/>
  <c r="J149" i="2"/>
  <c r="J95" i="2"/>
  <c r="J413" i="2"/>
  <c r="J405" i="2"/>
  <c r="J311" i="2"/>
  <c r="J122" i="2"/>
  <c r="J301" i="2"/>
  <c r="J249" i="2"/>
  <c r="J2" i="2"/>
  <c r="J645" i="2"/>
  <c r="J181" i="2"/>
  <c r="J92" i="2"/>
  <c r="J9" i="2"/>
  <c r="J387" i="2"/>
  <c r="J506" i="2"/>
  <c r="J184" i="2"/>
  <c r="J490" i="2"/>
  <c r="J314" i="2"/>
  <c r="J588" i="2"/>
  <c r="J228" i="2"/>
  <c r="J318" i="2"/>
  <c r="J350" i="2"/>
  <c r="J629" i="2"/>
  <c r="J241" i="2"/>
  <c r="J409" i="2"/>
  <c r="J69" i="2"/>
  <c r="J360" i="2"/>
  <c r="J299" i="2"/>
  <c r="J10" i="2"/>
  <c r="J62" i="2"/>
  <c r="J335" i="2"/>
  <c r="J190" i="2"/>
  <c r="J97" i="2"/>
  <c r="J130" i="2"/>
  <c r="J294" i="2"/>
  <c r="J260" i="2"/>
  <c r="J256" i="2"/>
  <c r="J433" i="2"/>
  <c r="J134" i="2"/>
  <c r="J451" i="2"/>
  <c r="J295" i="2"/>
  <c r="J216" i="2"/>
  <c r="J349" i="2"/>
  <c r="J39" i="2"/>
  <c r="J408" i="2"/>
  <c r="J107" i="2"/>
  <c r="J243" i="2"/>
  <c r="J226" i="2"/>
  <c r="J652" i="2"/>
  <c r="J137" i="2"/>
  <c r="J687" i="2"/>
  <c r="J168" i="2"/>
  <c r="J539" i="2"/>
  <c r="J12" i="2"/>
  <c r="J312" i="2"/>
  <c r="J279" i="2"/>
  <c r="J47" i="2"/>
  <c r="J327" i="2"/>
  <c r="J36" i="2"/>
  <c r="J160" i="2"/>
  <c r="J161" i="2"/>
  <c r="J334" i="2"/>
  <c r="J265" i="2"/>
  <c r="J617" i="2"/>
  <c r="J208" i="2"/>
  <c r="J452" i="2"/>
  <c r="J476" i="2"/>
  <c r="J238" i="2"/>
  <c r="J340" i="2"/>
  <c r="J263" i="2"/>
  <c r="J296" i="2"/>
  <c r="J34" i="2"/>
  <c r="J713" i="2"/>
  <c r="J323" i="2"/>
  <c r="J465" i="2"/>
  <c r="J290" i="2"/>
  <c r="J711" i="2"/>
  <c r="J359" i="2"/>
  <c r="J64" i="2"/>
  <c r="J63" i="2"/>
  <c r="J493" i="2"/>
  <c r="J20" i="2"/>
  <c r="J222" i="2"/>
  <c r="J94" i="2"/>
  <c r="J497" i="2"/>
  <c r="J302" i="2"/>
  <c r="J371" i="2"/>
  <c r="J267" i="2"/>
  <c r="J141" i="2"/>
  <c r="J411" i="2"/>
  <c r="J145" i="2"/>
  <c r="J32" i="2"/>
  <c r="J502" i="2"/>
  <c r="J523" i="2"/>
  <c r="J376" i="2"/>
  <c r="J566" i="2"/>
  <c r="J547" i="2"/>
  <c r="J485" i="2"/>
  <c r="J579" i="2"/>
  <c r="J261" i="2"/>
  <c r="J650" i="2"/>
  <c r="J471" i="2"/>
  <c r="J646" i="2"/>
  <c r="J341" i="2"/>
  <c r="J510" i="2"/>
  <c r="J159" i="2"/>
  <c r="J245" i="2"/>
  <c r="J684" i="2"/>
  <c r="J4" i="2"/>
  <c r="J133" i="2"/>
  <c r="J203" i="2"/>
  <c r="J24" i="2"/>
  <c r="J560" i="2"/>
  <c r="J234" i="2"/>
  <c r="J253" i="2"/>
  <c r="J38" i="2"/>
  <c r="J53" i="2"/>
  <c r="J593" i="2"/>
  <c r="J669" i="2"/>
  <c r="J214" i="2"/>
  <c r="J564" i="2"/>
  <c r="J431" i="2"/>
  <c r="J282" i="2"/>
  <c r="J33" i="2"/>
  <c r="J689" i="2"/>
  <c r="J604" i="2"/>
  <c r="J367" i="2"/>
  <c r="J207" i="2"/>
  <c r="J456" i="2"/>
  <c r="J429" i="2"/>
  <c r="J418" i="2"/>
  <c r="J611" i="2"/>
  <c r="J615" i="2"/>
  <c r="J98" i="2"/>
  <c r="J584" i="2"/>
  <c r="J273" i="2"/>
  <c r="J78" i="2"/>
  <c r="J410" i="2"/>
  <c r="J220" i="2"/>
  <c r="J575" i="2"/>
  <c r="J374" i="2"/>
  <c r="J527" i="2"/>
  <c r="J132" i="2"/>
  <c r="J76" i="2"/>
  <c r="J395" i="2"/>
  <c r="J248" i="2"/>
  <c r="J494" i="2"/>
  <c r="J108" i="2"/>
  <c r="J87" i="2"/>
  <c r="J511" i="2"/>
  <c r="J397" i="2"/>
  <c r="J277" i="2"/>
  <c r="J204" i="2"/>
  <c r="J59" i="2"/>
  <c r="J607" i="2"/>
  <c r="J357" i="2"/>
  <c r="J246" i="2"/>
  <c r="J638" i="2"/>
  <c r="J565" i="2"/>
  <c r="J605" i="2"/>
  <c r="J309" i="2"/>
  <c r="J56" i="2"/>
  <c r="J74" i="2"/>
  <c r="J466" i="2"/>
  <c r="J721" i="2"/>
  <c r="J544" i="2"/>
  <c r="J483" i="2"/>
  <c r="J233" i="2"/>
  <c r="J274" i="2"/>
  <c r="J597" i="2"/>
  <c r="J339" i="2"/>
  <c r="J163" i="2"/>
  <c r="J8" i="2"/>
  <c r="J345" i="2"/>
  <c r="J27" i="2"/>
  <c r="J470" i="2"/>
  <c r="J707" i="2"/>
  <c r="J554" i="2"/>
  <c r="J144" i="2"/>
  <c r="J720" i="2"/>
  <c r="J598" i="2"/>
  <c r="J661" i="2"/>
  <c r="J257" i="2"/>
  <c r="J179" i="2"/>
  <c r="J546" i="2"/>
  <c r="J520" i="2"/>
  <c r="J342" i="2"/>
  <c r="J79" i="2"/>
  <c r="J93" i="2"/>
  <c r="J289" i="2"/>
  <c r="J474" i="2"/>
  <c r="J247" i="2"/>
  <c r="J300" i="2"/>
  <c r="J26" i="2"/>
  <c r="J473" i="2"/>
  <c r="J536" i="2"/>
  <c r="J438" i="2"/>
  <c r="J361" i="2"/>
  <c r="J368" i="2"/>
  <c r="J71" i="2"/>
  <c r="J316" i="2"/>
  <c r="J143" i="2"/>
  <c r="J568" i="2"/>
  <c r="J469" i="2"/>
  <c r="J112" i="2"/>
  <c r="J218" i="2"/>
  <c r="J60" i="2"/>
  <c r="J594" i="2"/>
  <c r="J235" i="2"/>
  <c r="J80" i="2"/>
  <c r="J85" i="2"/>
  <c r="J460" i="2"/>
  <c r="J532" i="2"/>
  <c r="J40" i="2"/>
  <c r="J434" i="2"/>
  <c r="J291" i="2"/>
  <c r="J72" i="2"/>
  <c r="J135" i="2"/>
  <c r="J600" i="2"/>
  <c r="J276" i="2"/>
  <c r="J285" i="2"/>
  <c r="J706" i="2"/>
  <c r="J254" i="2"/>
  <c r="J347" i="2"/>
  <c r="J51" i="2"/>
  <c r="J643" i="2"/>
  <c r="J400" i="2"/>
  <c r="J171" i="2"/>
  <c r="J464" i="2"/>
  <c r="J266" i="2"/>
  <c r="J558" i="2"/>
  <c r="J242" i="2"/>
  <c r="J188" i="2"/>
  <c r="J77" i="2"/>
  <c r="J649" i="2"/>
  <c r="J391" i="2"/>
  <c r="J116" i="2"/>
  <c r="J356" i="2"/>
  <c r="J329" i="2"/>
  <c r="J491" i="2"/>
  <c r="J174" i="2"/>
  <c r="J287" i="2"/>
  <c r="J602" i="2"/>
  <c r="J81" i="2"/>
  <c r="J648" i="2"/>
  <c r="J75" i="2"/>
  <c r="J315" i="2"/>
  <c r="J183" i="2"/>
  <c r="J572" i="2"/>
  <c r="J154" i="2"/>
  <c r="J271" i="2"/>
  <c r="J252" i="2"/>
  <c r="J343" i="2"/>
  <c r="J528" i="2"/>
  <c r="J11" i="2"/>
  <c r="J192" i="2"/>
  <c r="J19" i="2"/>
  <c r="J21" i="2"/>
  <c r="J109" i="2"/>
  <c r="J262" i="2"/>
  <c r="J513" i="2"/>
  <c r="J224" i="2"/>
  <c r="J389" i="2"/>
  <c r="J708" i="2"/>
  <c r="J280" i="2"/>
  <c r="J574" i="2"/>
  <c r="J404" i="2"/>
  <c r="J217" i="2"/>
  <c r="J663" i="2"/>
  <c r="J46" i="2"/>
  <c r="J656" i="2"/>
  <c r="J65" i="2"/>
  <c r="J7" i="2"/>
  <c r="J324" i="2"/>
  <c r="J538" i="2"/>
  <c r="J437" i="2"/>
  <c r="J632" i="2"/>
  <c r="J709" i="2"/>
  <c r="J37" i="2"/>
  <c r="J124" i="2"/>
  <c r="J89" i="2"/>
  <c r="J390" i="2"/>
  <c r="J332" i="2"/>
  <c r="J189" i="2"/>
  <c r="J529" i="2"/>
  <c r="J35" i="2"/>
  <c r="J639" i="2"/>
  <c r="J496" i="2"/>
  <c r="J136" i="2"/>
  <c r="J398" i="2"/>
  <c r="J542" i="2"/>
  <c r="J191" i="2"/>
  <c r="J99" i="2"/>
  <c r="J117" i="2"/>
  <c r="J333" i="2"/>
  <c r="J230" i="2"/>
  <c r="J251" i="2"/>
  <c r="J626" i="2"/>
  <c r="J264" i="2"/>
  <c r="J440" i="2"/>
  <c r="J186" i="2"/>
  <c r="J475" i="2"/>
  <c r="J104" i="2"/>
  <c r="J292" i="2"/>
  <c r="J406" i="2"/>
  <c r="J426" i="2"/>
  <c r="J212" i="2"/>
  <c r="J197" i="2"/>
  <c r="J691" i="2"/>
  <c r="J631" i="2"/>
  <c r="J227" i="2"/>
  <c r="J17" i="2"/>
  <c r="J683" i="2"/>
  <c r="J173" i="2"/>
  <c r="J185" i="2"/>
  <c r="J561" i="2"/>
  <c r="J498" i="2"/>
  <c r="J642" i="2"/>
  <c r="J459" i="2"/>
  <c r="J355" i="2"/>
  <c r="J25" i="2"/>
  <c r="J373" i="2"/>
  <c r="J139" i="2"/>
  <c r="J305" i="2"/>
  <c r="J351" i="2"/>
  <c r="J55" i="2"/>
  <c r="J164" i="2"/>
  <c r="J313" i="2"/>
  <c r="J317" i="2"/>
  <c r="J86" i="2"/>
  <c r="J644" i="2"/>
  <c r="J3" i="2"/>
  <c r="J182" i="2"/>
  <c r="J472" i="2"/>
  <c r="J15" i="2"/>
  <c r="J167" i="2"/>
  <c r="J205" i="2"/>
  <c r="J530" i="2"/>
  <c r="J221" i="2"/>
  <c r="J140" i="2"/>
  <c r="J396" i="2"/>
  <c r="J415" i="2"/>
  <c r="J16" i="2"/>
  <c r="J45" i="2"/>
  <c r="J175" i="2"/>
  <c r="J503" i="2"/>
  <c r="J662" i="2"/>
  <c r="J533" i="2"/>
  <c r="J121" i="2"/>
  <c r="J722" i="2"/>
  <c r="J196" i="2"/>
  <c r="J595" i="2"/>
  <c r="J178" i="2"/>
  <c r="J270" i="2"/>
  <c r="J293" i="2"/>
  <c r="J57" i="2"/>
  <c r="J556" i="2"/>
  <c r="J110" i="2"/>
  <c r="J505" i="2"/>
  <c r="J54" i="2"/>
  <c r="J432" i="2"/>
  <c r="J18" i="2"/>
  <c r="J6" i="2"/>
  <c r="J653" i="2"/>
  <c r="J369" i="2"/>
  <c r="J585" i="2"/>
  <c r="J448" i="2"/>
  <c r="J441" i="2"/>
  <c r="J193" i="2"/>
  <c r="J215" i="2"/>
  <c r="J328" i="2"/>
  <c r="J424" i="2"/>
  <c r="J244" i="2"/>
  <c r="J250" i="2"/>
  <c r="J478" i="2"/>
  <c r="J84" i="2"/>
  <c r="J698" i="2"/>
  <c r="J70" i="2"/>
  <c r="J726" i="2"/>
  <c r="J522" i="2"/>
  <c r="J504" i="2"/>
  <c r="J237" i="2"/>
  <c r="J676" i="2"/>
  <c r="J365" i="2"/>
  <c r="J288" i="2"/>
  <c r="J209" i="2"/>
  <c r="J477" i="2"/>
  <c r="J129" i="2"/>
  <c r="J500" i="2"/>
  <c r="J199" i="2"/>
  <c r="J126" i="2"/>
  <c r="J177" i="2"/>
  <c r="J322" i="2"/>
  <c r="J509" i="2"/>
  <c r="J724" i="2"/>
  <c r="J428" i="2"/>
  <c r="J67" i="2"/>
  <c r="J425" i="2"/>
  <c r="J90" i="2"/>
  <c r="J442" i="2"/>
  <c r="J297" i="2"/>
  <c r="J29" i="2"/>
  <c r="J142" i="2"/>
  <c r="J430" i="2"/>
  <c r="J487" i="2"/>
  <c r="J120" i="2"/>
  <c r="J583" i="2"/>
  <c r="J427" i="2"/>
  <c r="J58" i="2"/>
  <c r="J524" i="2"/>
  <c r="J703" i="2"/>
  <c r="J518" i="2"/>
  <c r="J446" i="2"/>
  <c r="J525" i="2"/>
  <c r="J732" i="2"/>
  <c r="J679" i="2"/>
  <c r="J690" i="2"/>
  <c r="J358" i="2"/>
  <c r="J113" i="2"/>
  <c r="J127" i="2"/>
  <c r="J686" i="2"/>
  <c r="J480" i="2"/>
  <c r="J325" i="2"/>
  <c r="J194" i="2"/>
  <c r="J444" i="2"/>
  <c r="J715" i="2"/>
  <c r="J13" i="2"/>
  <c r="J515" i="2"/>
  <c r="J43" i="2"/>
  <c r="J467" i="2"/>
  <c r="J419" i="2"/>
  <c r="J603" i="2"/>
  <c r="J659" i="2"/>
  <c r="J680" i="2"/>
  <c r="J123" i="2"/>
  <c r="J240" i="2"/>
  <c r="J586" i="2"/>
  <c r="J435" i="2"/>
  <c r="J66" i="2"/>
  <c r="J647" i="2"/>
  <c r="J375" i="2"/>
  <c r="J535" i="2"/>
  <c r="J366" i="2"/>
  <c r="J623" i="2"/>
  <c r="J23" i="2"/>
  <c r="J187" i="2"/>
  <c r="J223" i="2"/>
  <c r="J14" i="2"/>
  <c r="J512" i="2"/>
  <c r="J573" i="2"/>
  <c r="J734" i="2"/>
  <c r="J447" i="2"/>
  <c r="J372" i="2"/>
  <c r="J436" i="2"/>
  <c r="J420" i="2"/>
  <c r="J481" i="2"/>
  <c r="J61" i="2"/>
  <c r="J388" i="2"/>
  <c r="J731" i="2"/>
  <c r="J231" i="2"/>
  <c r="J621" i="2"/>
  <c r="J654" i="2"/>
  <c r="J492" i="2"/>
  <c r="J421" i="2"/>
  <c r="J514" i="2"/>
  <c r="J616" i="2"/>
  <c r="J414" i="2"/>
  <c r="J348" i="2"/>
  <c r="J569" i="2"/>
  <c r="J48" i="2"/>
  <c r="J571" i="2"/>
  <c r="J236" i="2"/>
  <c r="J42" i="2"/>
  <c r="J637" i="2"/>
  <c r="J319" i="2"/>
  <c r="J210" i="2"/>
  <c r="J28" i="2"/>
  <c r="J165" i="2"/>
  <c r="J281" i="2"/>
  <c r="J153" i="2"/>
  <c r="J330" i="2"/>
  <c r="J727" i="2"/>
  <c r="J378" i="2"/>
  <c r="J30" i="2"/>
  <c r="J83" i="2"/>
  <c r="J353" i="2"/>
  <c r="J364" i="2"/>
  <c r="J213" i="2"/>
  <c r="J22" i="2"/>
  <c r="J102" i="2"/>
  <c r="J115" i="2"/>
  <c r="J118" i="2"/>
  <c r="J672" i="2"/>
  <c r="J463" i="2"/>
  <c r="J665" i="2"/>
  <c r="J545" i="2"/>
  <c r="J555" i="2"/>
  <c r="J666" i="2"/>
  <c r="J91" i="2"/>
  <c r="J521" i="2"/>
  <c r="J729" i="2"/>
  <c r="J162" i="2"/>
  <c r="J198" i="2"/>
  <c r="J394" i="2"/>
  <c r="J399" i="2"/>
  <c r="J479" i="2"/>
  <c r="J41" i="2"/>
  <c r="J336" i="2"/>
  <c r="J283" i="2"/>
  <c r="J229" i="2"/>
  <c r="J700" i="2"/>
  <c r="J275" i="2"/>
  <c r="J587" i="2"/>
  <c r="J628" i="2"/>
  <c r="J258" i="2"/>
  <c r="J667" i="2"/>
  <c r="J156" i="2"/>
  <c r="J457" i="2"/>
  <c r="J337" i="2"/>
  <c r="J320" i="2"/>
  <c r="J685" i="2"/>
  <c r="J701" i="2"/>
  <c r="J111" i="2"/>
  <c r="J730" i="2"/>
  <c r="J580" i="2"/>
  <c r="J138" i="2"/>
  <c r="J519" i="2"/>
  <c r="J152" i="2"/>
  <c r="J352" i="2"/>
  <c r="J379" i="2"/>
  <c r="J103" i="2"/>
  <c r="J461" i="2"/>
  <c r="J635" i="2"/>
  <c r="J695" i="2"/>
  <c r="J155" i="2"/>
  <c r="J49" i="2"/>
  <c r="J590" i="2"/>
  <c r="J733" i="2"/>
  <c r="J148" i="2"/>
  <c r="J310" i="2"/>
  <c r="J674" i="2"/>
  <c r="J106" i="2"/>
  <c r="J380" i="2"/>
  <c r="J681" i="2"/>
  <c r="J150" i="2"/>
  <c r="J363" i="2"/>
  <c r="J567" i="2"/>
  <c r="J582" i="2"/>
  <c r="J278" i="2"/>
  <c r="J552" i="2"/>
  <c r="J416" i="2"/>
  <c r="J417" i="2"/>
  <c r="J272" i="2"/>
  <c r="J577" i="2"/>
  <c r="J346" i="2"/>
  <c r="J693" i="2"/>
  <c r="J540" i="2"/>
  <c r="J195" i="2"/>
  <c r="J704" i="2"/>
  <c r="J657" i="2"/>
  <c r="J697" i="2"/>
  <c r="J609" i="2"/>
  <c r="J664" i="2"/>
  <c r="J158" i="2"/>
  <c r="J589" i="2"/>
  <c r="J738" i="2"/>
  <c r="J675" i="2"/>
  <c r="J206" i="2"/>
  <c r="J591" i="2"/>
  <c r="J331" i="2"/>
  <c r="J101" i="2"/>
  <c r="J601" i="2"/>
  <c r="J606" i="2"/>
  <c r="J620" i="2"/>
  <c r="J119" i="2"/>
  <c r="J484" i="2"/>
  <c r="J255" i="2"/>
  <c r="J306" i="2"/>
  <c r="J562" i="2"/>
  <c r="J383" i="2"/>
  <c r="J393" i="2"/>
  <c r="J114" i="2"/>
  <c r="J146" i="2"/>
  <c r="J581" i="2"/>
  <c r="J412" i="2"/>
  <c r="J211" i="2"/>
  <c r="J268" i="2"/>
  <c r="J634" i="2"/>
  <c r="J445" i="2"/>
  <c r="J151" i="2"/>
  <c r="J563" i="2"/>
  <c r="J549" i="2"/>
  <c r="J286" i="2"/>
  <c r="J728" i="2"/>
  <c r="J225" i="2"/>
  <c r="J553" i="2"/>
  <c r="J482" i="2"/>
  <c r="J269" i="2"/>
  <c r="J495" i="2"/>
  <c r="J321" i="2"/>
  <c r="J673" i="2"/>
  <c r="J596" i="2"/>
  <c r="J201" i="2"/>
  <c r="J176" i="2"/>
  <c r="J499" i="2"/>
  <c r="J526" i="2"/>
  <c r="J157" i="2"/>
  <c r="J377" i="2"/>
  <c r="J401" i="2"/>
  <c r="J543" i="2"/>
  <c r="J486" i="2"/>
  <c r="J508" i="2"/>
  <c r="J625" i="2"/>
  <c r="J619" i="2"/>
  <c r="J622" i="2"/>
  <c r="J641" i="2"/>
  <c r="J180" i="2"/>
  <c r="J407" i="2"/>
  <c r="J462" i="2"/>
  <c r="J384" i="2"/>
  <c r="J382" i="2"/>
  <c r="J694" i="2"/>
  <c r="J344" i="2"/>
  <c r="J717" i="2"/>
  <c r="J488" i="2"/>
  <c r="J570" i="2"/>
  <c r="J576" i="2"/>
  <c r="J678" i="2"/>
  <c r="J307" i="2"/>
  <c r="J627" i="2"/>
  <c r="J719" i="2"/>
  <c r="J651" i="2"/>
  <c r="J633" i="2"/>
  <c r="J284" i="2"/>
  <c r="J381" i="2"/>
  <c r="J578" i="2"/>
  <c r="J449" i="2"/>
  <c r="J453" i="2"/>
  <c r="J517" i="2"/>
  <c r="J443" i="2"/>
  <c r="J618" i="2"/>
  <c r="J725" i="2"/>
  <c r="J468" i="2"/>
  <c r="J702" i="2"/>
  <c r="J692" i="2"/>
  <c r="J624" i="2"/>
  <c r="J670" i="2"/>
  <c r="J737" i="2"/>
  <c r="J699" i="2"/>
  <c r="J636" i="2"/>
  <c r="J714" i="2"/>
  <c r="J610" i="2"/>
  <c r="J458" i="2"/>
  <c r="J640" i="2"/>
  <c r="J712" i="2"/>
  <c r="J735" i="2"/>
  <c r="J613" i="2"/>
  <c r="J716" i="2"/>
  <c r="J718" i="2"/>
  <c r="J677" i="2"/>
  <c r="J682" i="2"/>
  <c r="J723" i="2"/>
  <c r="J710" i="2"/>
  <c r="J688" i="2"/>
  <c r="J614" i="2"/>
  <c r="J668" i="2"/>
  <c r="J705" i="2"/>
  <c r="J696" i="2"/>
  <c r="J736" i="2"/>
  <c r="H559" i="2"/>
  <c r="H537" i="2"/>
  <c r="H630" i="2"/>
  <c r="H100" i="2"/>
  <c r="H402" i="2"/>
  <c r="H501" i="2"/>
  <c r="H370" i="2"/>
  <c r="H489" i="2"/>
  <c r="H608" i="2"/>
  <c r="H338" i="2"/>
  <c r="H362" i="2"/>
  <c r="H439" i="2"/>
  <c r="H655" i="2"/>
  <c r="H239" i="2"/>
  <c r="H169" i="2"/>
  <c r="H172" i="2"/>
  <c r="H125" i="2"/>
  <c r="H454" i="2"/>
  <c r="H531" i="2"/>
  <c r="H671" i="2"/>
  <c r="H550" i="2"/>
  <c r="H73" i="2"/>
  <c r="H403" i="2"/>
  <c r="H131" i="2"/>
  <c r="H455" i="2"/>
  <c r="H298" i="2"/>
  <c r="H557" i="2"/>
  <c r="H202" i="2"/>
  <c r="H31" i="2"/>
  <c r="H68" i="2"/>
  <c r="H660" i="2"/>
  <c r="H386" i="2"/>
  <c r="H612" i="2"/>
  <c r="H592" i="2"/>
  <c r="H5" i="2"/>
  <c r="H259" i="2"/>
  <c r="H170" i="2"/>
  <c r="H96" i="2"/>
  <c r="H658" i="2"/>
  <c r="H88" i="2"/>
  <c r="H516" i="2"/>
  <c r="H128" i="2"/>
  <c r="H44" i="2"/>
  <c r="H232" i="2"/>
  <c r="H534" i="2"/>
  <c r="H354" i="2"/>
  <c r="H219" i="2"/>
  <c r="H599" i="2"/>
  <c r="H392" i="2"/>
  <c r="H105" i="2"/>
  <c r="H52" i="2"/>
  <c r="H551" i="2"/>
  <c r="H166" i="2"/>
  <c r="H326" i="2"/>
  <c r="H82" i="2"/>
  <c r="H50" i="2"/>
  <c r="H422" i="2"/>
  <c r="H541" i="2"/>
  <c r="H303" i="2"/>
  <c r="H548" i="2"/>
  <c r="H308" i="2"/>
  <c r="H147" i="2"/>
  <c r="H423" i="2"/>
  <c r="H507" i="2"/>
  <c r="H450" i="2"/>
  <c r="H200" i="2"/>
  <c r="H304" i="2"/>
  <c r="H385" i="2"/>
  <c r="H149" i="2"/>
  <c r="H95" i="2"/>
  <c r="H413" i="2"/>
  <c r="H405" i="2"/>
  <c r="H311" i="2"/>
  <c r="H122" i="2"/>
  <c r="H301" i="2"/>
  <c r="H249" i="2"/>
  <c r="H2" i="2"/>
  <c r="H645" i="2"/>
  <c r="H181" i="2"/>
  <c r="H92" i="2"/>
  <c r="H9" i="2"/>
  <c r="H387" i="2"/>
  <c r="H506" i="2"/>
  <c r="H184" i="2"/>
  <c r="H490" i="2"/>
  <c r="H314" i="2"/>
  <c r="H588" i="2"/>
  <c r="H228" i="2"/>
  <c r="H318" i="2"/>
  <c r="H350" i="2"/>
  <c r="H629" i="2"/>
  <c r="H241" i="2"/>
  <c r="H409" i="2"/>
  <c r="H69" i="2"/>
  <c r="H360" i="2"/>
  <c r="H299" i="2"/>
  <c r="H10" i="2"/>
  <c r="H62" i="2"/>
  <c r="H335" i="2"/>
  <c r="H190" i="2"/>
  <c r="H97" i="2"/>
  <c r="H130" i="2"/>
  <c r="H294" i="2"/>
  <c r="H260" i="2"/>
  <c r="H256" i="2"/>
  <c r="H433" i="2"/>
  <c r="H134" i="2"/>
  <c r="H451" i="2"/>
  <c r="H295" i="2"/>
  <c r="H216" i="2"/>
  <c r="H349" i="2"/>
  <c r="H39" i="2"/>
  <c r="H408" i="2"/>
  <c r="H107" i="2"/>
  <c r="H243" i="2"/>
  <c r="H226" i="2"/>
  <c r="H652" i="2"/>
  <c r="H137" i="2"/>
  <c r="H687" i="2"/>
  <c r="H168" i="2"/>
  <c r="H539" i="2"/>
  <c r="H12" i="2"/>
  <c r="H312" i="2"/>
  <c r="H279" i="2"/>
  <c r="H47" i="2"/>
  <c r="H327" i="2"/>
  <c r="H36" i="2"/>
  <c r="H160" i="2"/>
  <c r="H161" i="2"/>
  <c r="H334" i="2"/>
  <c r="H265" i="2"/>
  <c r="H617" i="2"/>
  <c r="H208" i="2"/>
  <c r="H452" i="2"/>
  <c r="H476" i="2"/>
  <c r="H238" i="2"/>
  <c r="H340" i="2"/>
  <c r="H263" i="2"/>
  <c r="H296" i="2"/>
  <c r="H34" i="2"/>
  <c r="H713" i="2"/>
  <c r="H323" i="2"/>
  <c r="H465" i="2"/>
  <c r="H290" i="2"/>
  <c r="H711" i="2"/>
  <c r="H359" i="2"/>
  <c r="H64" i="2"/>
  <c r="H63" i="2"/>
  <c r="H493" i="2"/>
  <c r="H20" i="2"/>
  <c r="H222" i="2"/>
  <c r="H94" i="2"/>
  <c r="H497" i="2"/>
  <c r="H302" i="2"/>
  <c r="H371" i="2"/>
  <c r="H267" i="2"/>
  <c r="H141" i="2"/>
  <c r="H411" i="2"/>
  <c r="H145" i="2"/>
  <c r="H32" i="2"/>
  <c r="H502" i="2"/>
  <c r="H523" i="2"/>
  <c r="H376" i="2"/>
  <c r="H566" i="2"/>
  <c r="H547" i="2"/>
  <c r="H485" i="2"/>
  <c r="H579" i="2"/>
  <c r="H261" i="2"/>
  <c r="H650" i="2"/>
  <c r="H471" i="2"/>
  <c r="H646" i="2"/>
  <c r="H341" i="2"/>
  <c r="H510" i="2"/>
  <c r="H159" i="2"/>
  <c r="H245" i="2"/>
  <c r="H684" i="2"/>
  <c r="H4" i="2"/>
  <c r="H133" i="2"/>
  <c r="H203" i="2"/>
  <c r="H24" i="2"/>
  <c r="H560" i="2"/>
  <c r="H234" i="2"/>
  <c r="H253" i="2"/>
  <c r="H38" i="2"/>
  <c r="H53" i="2"/>
  <c r="H593" i="2"/>
  <c r="H669" i="2"/>
  <c r="H214" i="2"/>
  <c r="H564" i="2"/>
  <c r="H431" i="2"/>
  <c r="H282" i="2"/>
  <c r="H33" i="2"/>
  <c r="H689" i="2"/>
  <c r="H604" i="2"/>
  <c r="H367" i="2"/>
  <c r="H207" i="2"/>
  <c r="H456" i="2"/>
  <c r="H429" i="2"/>
  <c r="H418" i="2"/>
  <c r="H611" i="2"/>
  <c r="H615" i="2"/>
  <c r="H98" i="2"/>
  <c r="H584" i="2"/>
  <c r="H273" i="2"/>
  <c r="H78" i="2"/>
  <c r="H410" i="2"/>
  <c r="H220" i="2"/>
  <c r="H575" i="2"/>
  <c r="H374" i="2"/>
  <c r="H527" i="2"/>
  <c r="H132" i="2"/>
  <c r="H76" i="2"/>
  <c r="H395" i="2"/>
  <c r="H248" i="2"/>
  <c r="H494" i="2"/>
  <c r="H108" i="2"/>
  <c r="H87" i="2"/>
  <c r="H511" i="2"/>
  <c r="H397" i="2"/>
  <c r="H277" i="2"/>
  <c r="H204" i="2"/>
  <c r="H59" i="2"/>
  <c r="H607" i="2"/>
  <c r="H357" i="2"/>
  <c r="H246" i="2"/>
  <c r="H638" i="2"/>
  <c r="H565" i="2"/>
  <c r="H605" i="2"/>
  <c r="H309" i="2"/>
  <c r="H56" i="2"/>
  <c r="H74" i="2"/>
  <c r="H466" i="2"/>
  <c r="H721" i="2"/>
  <c r="H544" i="2"/>
  <c r="H483" i="2"/>
  <c r="H233" i="2"/>
  <c r="H274" i="2"/>
  <c r="H597" i="2"/>
  <c r="H339" i="2"/>
  <c r="H163" i="2"/>
  <c r="H8" i="2"/>
  <c r="H345" i="2"/>
  <c r="H27" i="2"/>
  <c r="H470" i="2"/>
  <c r="H707" i="2"/>
  <c r="H554" i="2"/>
  <c r="H144" i="2"/>
  <c r="H720" i="2"/>
  <c r="H598" i="2"/>
  <c r="H661" i="2"/>
  <c r="H257" i="2"/>
  <c r="H179" i="2"/>
  <c r="H546" i="2"/>
  <c r="H520" i="2"/>
  <c r="H342" i="2"/>
  <c r="H79" i="2"/>
  <c r="H93" i="2"/>
  <c r="H289" i="2"/>
  <c r="H474" i="2"/>
  <c r="H247" i="2"/>
  <c r="H300" i="2"/>
  <c r="H26" i="2"/>
  <c r="H473" i="2"/>
  <c r="H536" i="2"/>
  <c r="H438" i="2"/>
  <c r="H361" i="2"/>
  <c r="H368" i="2"/>
  <c r="H71" i="2"/>
  <c r="H316" i="2"/>
  <c r="H143" i="2"/>
  <c r="H568" i="2"/>
  <c r="H469" i="2"/>
  <c r="H112" i="2"/>
  <c r="H218" i="2"/>
  <c r="H60" i="2"/>
  <c r="H594" i="2"/>
  <c r="H235" i="2"/>
  <c r="H80" i="2"/>
  <c r="H85" i="2"/>
  <c r="H460" i="2"/>
  <c r="H532" i="2"/>
  <c r="H40" i="2"/>
  <c r="H434" i="2"/>
  <c r="H291" i="2"/>
  <c r="H72" i="2"/>
  <c r="H135" i="2"/>
  <c r="H600" i="2"/>
  <c r="H276" i="2"/>
  <c r="H285" i="2"/>
  <c r="H706" i="2"/>
  <c r="H254" i="2"/>
  <c r="H347" i="2"/>
  <c r="H51" i="2"/>
  <c r="H643" i="2"/>
  <c r="H400" i="2"/>
  <c r="H171" i="2"/>
  <c r="H464" i="2"/>
  <c r="H266" i="2"/>
  <c r="H558" i="2"/>
  <c r="H242" i="2"/>
  <c r="H188" i="2"/>
  <c r="H77" i="2"/>
  <c r="H649" i="2"/>
  <c r="H391" i="2"/>
  <c r="H116" i="2"/>
  <c r="H356" i="2"/>
  <c r="H329" i="2"/>
  <c r="H491" i="2"/>
  <c r="H174" i="2"/>
  <c r="H287" i="2"/>
  <c r="H602" i="2"/>
  <c r="H81" i="2"/>
  <c r="H648" i="2"/>
  <c r="H75" i="2"/>
  <c r="H315" i="2"/>
  <c r="H183" i="2"/>
  <c r="H572" i="2"/>
  <c r="H154" i="2"/>
  <c r="H271" i="2"/>
  <c r="H252" i="2"/>
  <c r="H343" i="2"/>
  <c r="H528" i="2"/>
  <c r="H11" i="2"/>
  <c r="H192" i="2"/>
  <c r="H19" i="2"/>
  <c r="H21" i="2"/>
  <c r="H109" i="2"/>
  <c r="H262" i="2"/>
  <c r="H513" i="2"/>
  <c r="H224" i="2"/>
  <c r="H389" i="2"/>
  <c r="H708" i="2"/>
  <c r="H280" i="2"/>
  <c r="H574" i="2"/>
  <c r="H404" i="2"/>
  <c r="H217" i="2"/>
  <c r="H663" i="2"/>
  <c r="H46" i="2"/>
  <c r="H656" i="2"/>
  <c r="H65" i="2"/>
  <c r="H7" i="2"/>
  <c r="H324" i="2"/>
  <c r="H538" i="2"/>
  <c r="H437" i="2"/>
  <c r="H632" i="2"/>
  <c r="H709" i="2"/>
  <c r="H37" i="2"/>
  <c r="H124" i="2"/>
  <c r="H89" i="2"/>
  <c r="H390" i="2"/>
  <c r="H332" i="2"/>
  <c r="H189" i="2"/>
  <c r="H529" i="2"/>
  <c r="H35" i="2"/>
  <c r="H639" i="2"/>
  <c r="H496" i="2"/>
  <c r="H136" i="2"/>
  <c r="H398" i="2"/>
  <c r="H542" i="2"/>
  <c r="H191" i="2"/>
  <c r="H99" i="2"/>
  <c r="H117" i="2"/>
  <c r="H333" i="2"/>
  <c r="H230" i="2"/>
  <c r="H251" i="2"/>
  <c r="H626" i="2"/>
  <c r="H264" i="2"/>
  <c r="H440" i="2"/>
  <c r="H186" i="2"/>
  <c r="H475" i="2"/>
  <c r="H104" i="2"/>
  <c r="H292" i="2"/>
  <c r="H406" i="2"/>
  <c r="H426" i="2"/>
  <c r="H212" i="2"/>
  <c r="H197" i="2"/>
  <c r="H691" i="2"/>
  <c r="H631" i="2"/>
  <c r="H227" i="2"/>
  <c r="H17" i="2"/>
  <c r="H683" i="2"/>
  <c r="H173" i="2"/>
  <c r="H185" i="2"/>
  <c r="H561" i="2"/>
  <c r="H498" i="2"/>
  <c r="H642" i="2"/>
  <c r="H459" i="2"/>
  <c r="H355" i="2"/>
  <c r="H25" i="2"/>
  <c r="H373" i="2"/>
  <c r="H139" i="2"/>
  <c r="H305" i="2"/>
  <c r="H351" i="2"/>
  <c r="H55" i="2"/>
  <c r="H164" i="2"/>
  <c r="H313" i="2"/>
  <c r="H317" i="2"/>
  <c r="H86" i="2"/>
  <c r="H644" i="2"/>
  <c r="H3" i="2"/>
  <c r="H182" i="2"/>
  <c r="H472" i="2"/>
  <c r="H15" i="2"/>
  <c r="H167" i="2"/>
  <c r="H205" i="2"/>
  <c r="H530" i="2"/>
  <c r="H221" i="2"/>
  <c r="H140" i="2"/>
  <c r="H396" i="2"/>
  <c r="H415" i="2"/>
  <c r="H16" i="2"/>
  <c r="H45" i="2"/>
  <c r="H175" i="2"/>
  <c r="H503" i="2"/>
  <c r="H662" i="2"/>
  <c r="H533" i="2"/>
  <c r="H121" i="2"/>
  <c r="H722" i="2"/>
  <c r="H196" i="2"/>
  <c r="H595" i="2"/>
  <c r="H178" i="2"/>
  <c r="H270" i="2"/>
  <c r="H293" i="2"/>
  <c r="H57" i="2"/>
  <c r="H556" i="2"/>
  <c r="H110" i="2"/>
  <c r="H505" i="2"/>
  <c r="H54" i="2"/>
  <c r="H432" i="2"/>
  <c r="H18" i="2"/>
  <c r="H6" i="2"/>
  <c r="H653" i="2"/>
  <c r="H369" i="2"/>
  <c r="H585" i="2"/>
  <c r="H448" i="2"/>
  <c r="H441" i="2"/>
  <c r="H193" i="2"/>
  <c r="H215" i="2"/>
  <c r="H328" i="2"/>
  <c r="H424" i="2"/>
  <c r="H244" i="2"/>
  <c r="H250" i="2"/>
  <c r="H478" i="2"/>
  <c r="H84" i="2"/>
  <c r="H698" i="2"/>
  <c r="H70" i="2"/>
  <c r="H726" i="2"/>
  <c r="H522" i="2"/>
  <c r="H504" i="2"/>
  <c r="H237" i="2"/>
  <c r="H676" i="2"/>
  <c r="H365" i="2"/>
  <c r="H288" i="2"/>
  <c r="H209" i="2"/>
  <c r="H477" i="2"/>
  <c r="H129" i="2"/>
  <c r="H500" i="2"/>
  <c r="H199" i="2"/>
  <c r="H126" i="2"/>
  <c r="H177" i="2"/>
  <c r="H322" i="2"/>
  <c r="H509" i="2"/>
  <c r="H724" i="2"/>
  <c r="H428" i="2"/>
  <c r="H67" i="2"/>
  <c r="H425" i="2"/>
  <c r="H90" i="2"/>
  <c r="H442" i="2"/>
  <c r="H297" i="2"/>
  <c r="H29" i="2"/>
  <c r="H142" i="2"/>
  <c r="H430" i="2"/>
  <c r="H487" i="2"/>
  <c r="H120" i="2"/>
  <c r="H583" i="2"/>
  <c r="H427" i="2"/>
  <c r="H58" i="2"/>
  <c r="H524" i="2"/>
  <c r="H703" i="2"/>
  <c r="H518" i="2"/>
  <c r="H446" i="2"/>
  <c r="H525" i="2"/>
  <c r="H732" i="2"/>
  <c r="H679" i="2"/>
  <c r="H690" i="2"/>
  <c r="H358" i="2"/>
  <c r="H113" i="2"/>
  <c r="H127" i="2"/>
  <c r="H686" i="2"/>
  <c r="H480" i="2"/>
  <c r="H325" i="2"/>
  <c r="H194" i="2"/>
  <c r="H444" i="2"/>
  <c r="H715" i="2"/>
  <c r="H13" i="2"/>
  <c r="H515" i="2"/>
  <c r="H43" i="2"/>
  <c r="H467" i="2"/>
  <c r="H419" i="2"/>
  <c r="H603" i="2"/>
  <c r="H659" i="2"/>
  <c r="H680" i="2"/>
  <c r="H123" i="2"/>
  <c r="H240" i="2"/>
  <c r="H586" i="2"/>
  <c r="H435" i="2"/>
  <c r="H66" i="2"/>
  <c r="H647" i="2"/>
  <c r="H375" i="2"/>
  <c r="H535" i="2"/>
  <c r="H366" i="2"/>
  <c r="H623" i="2"/>
  <c r="H23" i="2"/>
  <c r="H187" i="2"/>
  <c r="H223" i="2"/>
  <c r="H14" i="2"/>
  <c r="H512" i="2"/>
  <c r="H573" i="2"/>
  <c r="H734" i="2"/>
  <c r="H447" i="2"/>
  <c r="H372" i="2"/>
  <c r="H436" i="2"/>
  <c r="H420" i="2"/>
  <c r="H481" i="2"/>
  <c r="H61" i="2"/>
  <c r="H388" i="2"/>
  <c r="H731" i="2"/>
  <c r="H231" i="2"/>
  <c r="H621" i="2"/>
  <c r="H654" i="2"/>
  <c r="H492" i="2"/>
  <c r="H421" i="2"/>
  <c r="H514" i="2"/>
  <c r="H616" i="2"/>
  <c r="H414" i="2"/>
  <c r="H348" i="2"/>
  <c r="H569" i="2"/>
  <c r="H48" i="2"/>
  <c r="H571" i="2"/>
  <c r="H236" i="2"/>
  <c r="H42" i="2"/>
  <c r="H637" i="2"/>
  <c r="H319" i="2"/>
  <c r="H210" i="2"/>
  <c r="H28" i="2"/>
  <c r="H165" i="2"/>
  <c r="H281" i="2"/>
  <c r="H153" i="2"/>
  <c r="H330" i="2"/>
  <c r="H727" i="2"/>
  <c r="H378" i="2"/>
  <c r="H30" i="2"/>
  <c r="H83" i="2"/>
  <c r="H353" i="2"/>
  <c r="H364" i="2"/>
  <c r="H213" i="2"/>
  <c r="H22" i="2"/>
  <c r="H102" i="2"/>
  <c r="H115" i="2"/>
  <c r="H118" i="2"/>
  <c r="H672" i="2"/>
  <c r="H463" i="2"/>
  <c r="H665" i="2"/>
  <c r="H545" i="2"/>
  <c r="H555" i="2"/>
  <c r="H666" i="2"/>
  <c r="H91" i="2"/>
  <c r="H521" i="2"/>
  <c r="H729" i="2"/>
  <c r="H162" i="2"/>
  <c r="H198" i="2"/>
  <c r="H394" i="2"/>
  <c r="H399" i="2"/>
  <c r="H479" i="2"/>
  <c r="H41" i="2"/>
  <c r="H336" i="2"/>
  <c r="H283" i="2"/>
  <c r="H229" i="2"/>
  <c r="H700" i="2"/>
  <c r="H275" i="2"/>
  <c r="H587" i="2"/>
  <c r="H628" i="2"/>
  <c r="H258" i="2"/>
  <c r="H667" i="2"/>
  <c r="H156" i="2"/>
  <c r="H457" i="2"/>
  <c r="H337" i="2"/>
  <c r="H320" i="2"/>
  <c r="H685" i="2"/>
  <c r="H701" i="2"/>
  <c r="H111" i="2"/>
  <c r="H730" i="2"/>
  <c r="H580" i="2"/>
  <c r="H138" i="2"/>
  <c r="H519" i="2"/>
  <c r="H152" i="2"/>
  <c r="H352" i="2"/>
  <c r="H379" i="2"/>
  <c r="H103" i="2"/>
  <c r="H461" i="2"/>
  <c r="H635" i="2"/>
  <c r="H695" i="2"/>
  <c r="H155" i="2"/>
  <c r="H49" i="2"/>
  <c r="H590" i="2"/>
  <c r="H733" i="2"/>
  <c r="H148" i="2"/>
  <c r="H310" i="2"/>
  <c r="H674" i="2"/>
  <c r="H106" i="2"/>
  <c r="H380" i="2"/>
  <c r="H681" i="2"/>
  <c r="H150" i="2"/>
  <c r="H363" i="2"/>
  <c r="H567" i="2"/>
  <c r="H582" i="2"/>
  <c r="H278" i="2"/>
  <c r="H552" i="2"/>
  <c r="H416" i="2"/>
  <c r="H417" i="2"/>
  <c r="H272" i="2"/>
  <c r="H577" i="2"/>
  <c r="H346" i="2"/>
  <c r="H693" i="2"/>
  <c r="H540" i="2"/>
  <c r="H195" i="2"/>
  <c r="H704" i="2"/>
  <c r="H657" i="2"/>
  <c r="H697" i="2"/>
  <c r="H609" i="2"/>
  <c r="H664" i="2"/>
  <c r="H158" i="2"/>
  <c r="H589" i="2"/>
  <c r="H738" i="2"/>
  <c r="H675" i="2"/>
  <c r="H206" i="2"/>
  <c r="H591" i="2"/>
  <c r="H331" i="2"/>
  <c r="H101" i="2"/>
  <c r="H601" i="2"/>
  <c r="H606" i="2"/>
  <c r="H620" i="2"/>
  <c r="H119" i="2"/>
  <c r="H484" i="2"/>
  <c r="H255" i="2"/>
  <c r="H306" i="2"/>
  <c r="H562" i="2"/>
  <c r="H383" i="2"/>
  <c r="H393" i="2"/>
  <c r="H114" i="2"/>
  <c r="H146" i="2"/>
  <c r="H581" i="2"/>
  <c r="H412" i="2"/>
  <c r="H211" i="2"/>
  <c r="H268" i="2"/>
  <c r="H634" i="2"/>
  <c r="H445" i="2"/>
  <c r="H151" i="2"/>
  <c r="H563" i="2"/>
  <c r="H549" i="2"/>
  <c r="H286" i="2"/>
  <c r="H728" i="2"/>
  <c r="H225" i="2"/>
  <c r="H553" i="2"/>
  <c r="H482" i="2"/>
  <c r="H269" i="2"/>
  <c r="H495" i="2"/>
  <c r="H321" i="2"/>
  <c r="H673" i="2"/>
  <c r="H596" i="2"/>
  <c r="H201" i="2"/>
  <c r="H176" i="2"/>
  <c r="H499" i="2"/>
  <c r="H526" i="2"/>
  <c r="H157" i="2"/>
  <c r="H377" i="2"/>
  <c r="H401" i="2"/>
  <c r="H543" i="2"/>
  <c r="H486" i="2"/>
  <c r="H508" i="2"/>
  <c r="H625" i="2"/>
  <c r="H619" i="2"/>
  <c r="H622" i="2"/>
  <c r="H641" i="2"/>
  <c r="H180" i="2"/>
  <c r="H407" i="2"/>
  <c r="H462" i="2"/>
  <c r="H384" i="2"/>
  <c r="H382" i="2"/>
  <c r="H694" i="2"/>
  <c r="H344" i="2"/>
  <c r="H717" i="2"/>
  <c r="H488" i="2"/>
  <c r="H570" i="2"/>
  <c r="H576" i="2"/>
  <c r="H678" i="2"/>
  <c r="H307" i="2"/>
  <c r="H627" i="2"/>
  <c r="H719" i="2"/>
  <c r="H651" i="2"/>
  <c r="H633" i="2"/>
  <c r="H284" i="2"/>
  <c r="H381" i="2"/>
  <c r="H578" i="2"/>
  <c r="H449" i="2"/>
  <c r="H453" i="2"/>
  <c r="H517" i="2"/>
  <c r="H443" i="2"/>
  <c r="H618" i="2"/>
  <c r="H725" i="2"/>
  <c r="H468" i="2"/>
  <c r="H702" i="2"/>
  <c r="H692" i="2"/>
  <c r="H624" i="2"/>
  <c r="H670" i="2"/>
  <c r="H737" i="2"/>
  <c r="H699" i="2"/>
  <c r="H636" i="2"/>
  <c r="H714" i="2"/>
  <c r="H610" i="2"/>
  <c r="H458" i="2"/>
  <c r="H640" i="2"/>
  <c r="H712" i="2"/>
  <c r="H735" i="2"/>
  <c r="H613" i="2"/>
  <c r="H716" i="2"/>
  <c r="H718" i="2"/>
  <c r="H677" i="2"/>
  <c r="H682" i="2"/>
  <c r="H723" i="2"/>
  <c r="H710" i="2"/>
  <c r="H688" i="2"/>
  <c r="H614" i="2"/>
  <c r="H668" i="2"/>
  <c r="H705" i="2"/>
  <c r="H696" i="2"/>
  <c r="H736" i="2"/>
  <c r="F45" i="3" l="1"/>
  <c r="I45" i="3"/>
  <c r="F90" i="3"/>
  <c r="I90" i="3"/>
  <c r="D104" i="3"/>
  <c r="I104" i="3"/>
  <c r="D31" i="3"/>
  <c r="I31" i="3"/>
  <c r="H67" i="3"/>
  <c r="I67" i="3"/>
  <c r="G112" i="3"/>
  <c r="I112" i="3"/>
  <c r="G59" i="3"/>
  <c r="I59" i="3"/>
  <c r="E103" i="3"/>
  <c r="I103" i="3"/>
  <c r="E78" i="3"/>
  <c r="I78" i="3"/>
  <c r="G99" i="3"/>
  <c r="I99" i="3"/>
  <c r="G5" i="3"/>
  <c r="I5" i="3"/>
  <c r="G27" i="3"/>
  <c r="I27" i="3"/>
  <c r="E88" i="3"/>
  <c r="I88" i="3"/>
  <c r="F111" i="3"/>
  <c r="I111" i="3"/>
  <c r="D83" i="3"/>
  <c r="I83" i="3"/>
  <c r="H17" i="3"/>
  <c r="I17" i="3"/>
  <c r="H105" i="3"/>
  <c r="I105" i="3"/>
  <c r="G10" i="3"/>
  <c r="I10" i="3"/>
  <c r="S111" i="3"/>
  <c r="F118" i="3"/>
  <c r="I118" i="3"/>
  <c r="G113" i="3"/>
  <c r="I113" i="3"/>
  <c r="G61" i="3"/>
  <c r="I61" i="3"/>
  <c r="D101" i="3"/>
  <c r="I101" i="3"/>
  <c r="F11" i="3"/>
  <c r="I11" i="3"/>
  <c r="G96" i="3"/>
  <c r="I96" i="3"/>
  <c r="Q26" i="3"/>
  <c r="I26" i="3"/>
  <c r="H114" i="3"/>
  <c r="I114" i="3"/>
  <c r="Q116" i="3"/>
  <c r="I116" i="3"/>
  <c r="Q35" i="3"/>
  <c r="I35" i="3"/>
  <c r="D13" i="3"/>
  <c r="I13" i="3"/>
  <c r="F97" i="3"/>
  <c r="I97" i="3"/>
  <c r="G52" i="3"/>
  <c r="I52" i="3"/>
  <c r="D122" i="3"/>
  <c r="I122" i="3"/>
  <c r="G87" i="3"/>
  <c r="I87" i="3"/>
  <c r="E53" i="3"/>
  <c r="I53" i="3"/>
  <c r="F89" i="3"/>
  <c r="I89" i="3"/>
  <c r="F81" i="3"/>
  <c r="I81" i="3"/>
  <c r="G36" i="3"/>
  <c r="I36" i="3"/>
  <c r="S66" i="3"/>
  <c r="F110" i="3"/>
  <c r="I110" i="3"/>
  <c r="D39" i="3"/>
  <c r="I39" i="3"/>
  <c r="E65" i="3"/>
  <c r="I65" i="3"/>
  <c r="E57" i="3"/>
  <c r="I57" i="3"/>
  <c r="F77" i="3"/>
  <c r="I77" i="3"/>
  <c r="D62" i="3"/>
  <c r="I62" i="3"/>
  <c r="S17" i="3"/>
  <c r="E121" i="3"/>
  <c r="I121" i="3"/>
  <c r="H74" i="3"/>
  <c r="I74" i="3"/>
  <c r="D72" i="3"/>
  <c r="I72" i="3"/>
  <c r="D9" i="3"/>
  <c r="I9" i="3"/>
  <c r="G100" i="3"/>
  <c r="I100" i="3"/>
  <c r="Q80" i="3"/>
  <c r="I80" i="3"/>
  <c r="H102" i="3"/>
  <c r="I102" i="3"/>
  <c r="D30" i="3"/>
  <c r="I30" i="3"/>
  <c r="G33" i="3"/>
  <c r="I33" i="3"/>
  <c r="G20" i="3"/>
  <c r="I20" i="3"/>
  <c r="F93" i="3"/>
  <c r="I93" i="3"/>
  <c r="H64" i="3"/>
  <c r="I64" i="3"/>
  <c r="P25" i="3"/>
  <c r="I25" i="3"/>
  <c r="D8" i="3"/>
  <c r="I8" i="3"/>
  <c r="Q75" i="3"/>
  <c r="I75" i="3"/>
  <c r="H48" i="3"/>
  <c r="I48" i="3"/>
  <c r="H42" i="3"/>
  <c r="I42" i="3"/>
  <c r="H41" i="3"/>
  <c r="I41" i="3"/>
  <c r="F94" i="3"/>
  <c r="I94" i="3"/>
  <c r="D51" i="3"/>
  <c r="I51" i="3"/>
  <c r="P60" i="3"/>
  <c r="I60" i="3"/>
  <c r="E19" i="3"/>
  <c r="I19" i="3"/>
  <c r="E12" i="3"/>
  <c r="I12" i="3"/>
  <c r="F95" i="3"/>
  <c r="I95" i="3"/>
  <c r="P34" i="3"/>
  <c r="I34" i="3"/>
  <c r="P71" i="3"/>
  <c r="I71" i="3"/>
  <c r="G46" i="3"/>
  <c r="I46" i="3"/>
  <c r="F24" i="3"/>
  <c r="I24" i="3"/>
  <c r="F2" i="3"/>
  <c r="I2" i="3"/>
  <c r="G15" i="3"/>
  <c r="I15" i="3"/>
  <c r="E119" i="3"/>
  <c r="I119" i="3"/>
  <c r="D56" i="3"/>
  <c r="I56" i="3"/>
  <c r="E3" i="3"/>
  <c r="I3" i="3"/>
  <c r="E58" i="3"/>
  <c r="I58" i="3"/>
  <c r="F76" i="3"/>
  <c r="I76" i="3"/>
  <c r="D40" i="3"/>
  <c r="I40" i="3"/>
  <c r="K2" i="3"/>
  <c r="L2" i="3"/>
  <c r="S60" i="3"/>
  <c r="S68" i="3"/>
  <c r="R12" i="3"/>
  <c r="S118" i="3"/>
  <c r="S114" i="3"/>
  <c r="S122" i="3"/>
  <c r="S52" i="3"/>
  <c r="M60" i="3"/>
  <c r="S53" i="3"/>
  <c r="S2" i="3"/>
  <c r="S69" i="3"/>
  <c r="M2" i="3"/>
  <c r="S23" i="3"/>
  <c r="S100" i="3"/>
  <c r="S72" i="3"/>
  <c r="S14" i="3"/>
  <c r="S15" i="3"/>
  <c r="S31" i="3"/>
  <c r="S90" i="3"/>
  <c r="S112" i="3"/>
  <c r="S27" i="3"/>
  <c r="S117" i="3"/>
  <c r="S97" i="3"/>
  <c r="S121" i="3"/>
  <c r="S5" i="3"/>
  <c r="S85" i="3"/>
  <c r="S48" i="3"/>
  <c r="S9" i="3"/>
  <c r="S57" i="3"/>
  <c r="S49" i="3"/>
  <c r="S64" i="3"/>
  <c r="S36" i="3"/>
  <c r="S6" i="3"/>
  <c r="S120" i="3"/>
  <c r="S95" i="3"/>
  <c r="S80" i="3"/>
  <c r="S93" i="3"/>
  <c r="S96" i="3"/>
  <c r="S39" i="3"/>
  <c r="S115" i="3"/>
  <c r="S110" i="3"/>
  <c r="S62" i="3"/>
  <c r="S28" i="3"/>
  <c r="S84" i="3"/>
  <c r="S92" i="3"/>
  <c r="S41" i="3"/>
  <c r="S40" i="3"/>
  <c r="S103" i="3"/>
  <c r="S81" i="3"/>
  <c r="S107" i="3"/>
  <c r="S7" i="3"/>
  <c r="S43" i="3"/>
  <c r="S55" i="3"/>
  <c r="S78" i="3"/>
  <c r="S89" i="3"/>
  <c r="S59" i="3"/>
  <c r="S44" i="3"/>
  <c r="S21" i="3"/>
  <c r="S71" i="3"/>
  <c r="S37" i="3"/>
  <c r="S82" i="3"/>
  <c r="S50" i="3"/>
  <c r="S76" i="3"/>
  <c r="S42" i="3"/>
  <c r="S99" i="3"/>
  <c r="S38" i="3"/>
  <c r="S8" i="3"/>
  <c r="S101" i="3"/>
  <c r="S56" i="3"/>
  <c r="S102" i="3"/>
  <c r="S45" i="3"/>
  <c r="S16" i="3"/>
  <c r="S34" i="3"/>
  <c r="S61" i="3"/>
  <c r="S10" i="3"/>
  <c r="S98" i="3"/>
  <c r="S35" i="3"/>
  <c r="S4" i="3"/>
  <c r="S109" i="3"/>
  <c r="S119" i="3"/>
  <c r="S13" i="3"/>
  <c r="S29" i="3"/>
  <c r="S105" i="3"/>
  <c r="S79" i="3"/>
  <c r="S88" i="3"/>
  <c r="S70" i="3"/>
  <c r="S47" i="3"/>
  <c r="S87" i="3"/>
  <c r="S91" i="3"/>
  <c r="S20" i="3"/>
  <c r="S32" i="3"/>
  <c r="S33" i="3"/>
  <c r="S74" i="3"/>
  <c r="S46" i="3"/>
  <c r="S75" i="3"/>
  <c r="S30" i="3"/>
  <c r="S94" i="3"/>
  <c r="S58" i="3"/>
  <c r="S108" i="3"/>
  <c r="S83" i="3"/>
  <c r="S25" i="3"/>
  <c r="S116" i="3"/>
  <c r="S18" i="3"/>
  <c r="S22" i="3"/>
  <c r="S104" i="3"/>
  <c r="S67" i="3"/>
  <c r="S51" i="3"/>
  <c r="S73" i="3"/>
  <c r="S26" i="3"/>
  <c r="S54" i="3"/>
  <c r="S19" i="3"/>
  <c r="S65" i="3"/>
  <c r="S77" i="3"/>
  <c r="S24" i="3"/>
  <c r="S63" i="3"/>
  <c r="S113" i="3"/>
  <c r="S86" i="3"/>
  <c r="S11" i="3"/>
  <c r="C114" i="3"/>
  <c r="L51" i="3"/>
  <c r="J59" i="3"/>
  <c r="C59" i="3"/>
  <c r="K4" i="3"/>
  <c r="M109" i="3"/>
  <c r="C9" i="3"/>
  <c r="K109" i="3"/>
  <c r="M43" i="3"/>
  <c r="C100" i="3"/>
  <c r="M94" i="3"/>
  <c r="L74" i="3"/>
  <c r="L64" i="3"/>
  <c r="J119" i="3"/>
  <c r="C102" i="3"/>
  <c r="E95" i="3"/>
  <c r="J43" i="3"/>
  <c r="L48" i="3"/>
  <c r="C25" i="3"/>
  <c r="M115" i="3"/>
  <c r="F71" i="3"/>
  <c r="F41" i="3"/>
  <c r="J56" i="3"/>
  <c r="K115" i="3"/>
  <c r="L30" i="3"/>
  <c r="G25" i="3"/>
  <c r="G95" i="3"/>
  <c r="K74" i="3"/>
  <c r="D25" i="3"/>
  <c r="G48" i="3"/>
  <c r="R33" i="3"/>
  <c r="J51" i="3"/>
  <c r="M100" i="3"/>
  <c r="C85" i="3"/>
  <c r="D75" i="3"/>
  <c r="R96" i="3"/>
  <c r="L45" i="3"/>
  <c r="C48" i="3"/>
  <c r="C57" i="3"/>
  <c r="C75" i="3"/>
  <c r="H110" i="3"/>
  <c r="R103" i="3"/>
  <c r="D33" i="3"/>
  <c r="H93" i="3"/>
  <c r="J5" i="3"/>
  <c r="L55" i="3"/>
  <c r="D94" i="3"/>
  <c r="H57" i="3"/>
  <c r="L95" i="3"/>
  <c r="L80" i="3"/>
  <c r="L96" i="3"/>
  <c r="R70" i="3"/>
  <c r="C42" i="3"/>
  <c r="E26" i="3"/>
  <c r="F70" i="3"/>
  <c r="G94" i="3"/>
  <c r="P51" i="3"/>
  <c r="C38" i="3"/>
  <c r="C64" i="3"/>
  <c r="E2" i="3"/>
  <c r="G12" i="3"/>
  <c r="G24" i="3"/>
  <c r="P2" i="3"/>
  <c r="C70" i="3"/>
  <c r="D74" i="3"/>
  <c r="E60" i="3"/>
  <c r="G9" i="3"/>
  <c r="G2" i="3"/>
  <c r="Q64" i="3"/>
  <c r="K51" i="3"/>
  <c r="D64" i="3"/>
  <c r="G8" i="3"/>
  <c r="Q72" i="3"/>
  <c r="K121" i="3"/>
  <c r="F60" i="3"/>
  <c r="Q25" i="3"/>
  <c r="C19" i="3"/>
  <c r="F64" i="3"/>
  <c r="F46" i="3"/>
  <c r="G85" i="3"/>
  <c r="H121" i="3"/>
  <c r="Q48" i="3"/>
  <c r="K117" i="3"/>
  <c r="N25" i="3"/>
  <c r="F19" i="3"/>
  <c r="Q30" i="3"/>
  <c r="R104" i="3"/>
  <c r="J8" i="3"/>
  <c r="J42" i="3"/>
  <c r="K98" i="3"/>
  <c r="K84" i="3"/>
  <c r="K80" i="3"/>
  <c r="K15" i="3"/>
  <c r="K41" i="3"/>
  <c r="K40" i="3"/>
  <c r="K34" i="3"/>
  <c r="L9" i="3"/>
  <c r="N63" i="3"/>
  <c r="C31" i="3"/>
  <c r="C27" i="3"/>
  <c r="C72" i="3"/>
  <c r="E100" i="3"/>
  <c r="F26" i="3"/>
  <c r="G34" i="3"/>
  <c r="Q41" i="3"/>
  <c r="R27" i="3"/>
  <c r="J91" i="3"/>
  <c r="K7" i="3"/>
  <c r="K49" i="3"/>
  <c r="L46" i="3"/>
  <c r="L26" i="3"/>
  <c r="M14" i="3"/>
  <c r="M42" i="3"/>
  <c r="M51" i="3"/>
  <c r="N14" i="3"/>
  <c r="N15" i="3"/>
  <c r="C55" i="3"/>
  <c r="C7" i="3"/>
  <c r="D41" i="3"/>
  <c r="E85" i="3"/>
  <c r="F25" i="3"/>
  <c r="G71" i="3"/>
  <c r="R112" i="3"/>
  <c r="J93" i="3"/>
  <c r="M71" i="3"/>
  <c r="N97" i="3"/>
  <c r="C43" i="3"/>
  <c r="L4" i="3"/>
  <c r="D96" i="3"/>
  <c r="E102" i="3"/>
  <c r="F12" i="3"/>
  <c r="G60" i="3"/>
  <c r="H70" i="3"/>
  <c r="K63" i="3"/>
  <c r="E71" i="3"/>
  <c r="H30" i="3"/>
  <c r="P12" i="3"/>
  <c r="J63" i="3"/>
  <c r="N81" i="3"/>
  <c r="G103" i="3"/>
  <c r="Q106" i="3"/>
  <c r="D106" i="3"/>
  <c r="C106" i="3"/>
  <c r="F106" i="3"/>
  <c r="E28" i="3"/>
  <c r="L28" i="3"/>
  <c r="F28" i="3"/>
  <c r="H28" i="3"/>
  <c r="AR613" i="2"/>
  <c r="C118" i="3"/>
  <c r="AR587" i="2"/>
  <c r="C122" i="3"/>
  <c r="C80" i="3"/>
  <c r="AR31" i="2"/>
  <c r="C96" i="3"/>
  <c r="N22" i="3"/>
  <c r="H22" i="3"/>
  <c r="E22" i="3"/>
  <c r="D22" i="3"/>
  <c r="M22" i="3"/>
  <c r="P22" i="3"/>
  <c r="K22" i="3"/>
  <c r="H50" i="3"/>
  <c r="G50" i="3"/>
  <c r="D50" i="3"/>
  <c r="N79" i="3"/>
  <c r="E79" i="3"/>
  <c r="P79" i="3"/>
  <c r="D79" i="3"/>
  <c r="J94" i="3"/>
  <c r="K50" i="3"/>
  <c r="C24" i="3"/>
  <c r="C22" i="3"/>
  <c r="R117" i="3"/>
  <c r="R35" i="3"/>
  <c r="J25" i="3"/>
  <c r="J67" i="3"/>
  <c r="K46" i="3"/>
  <c r="K3" i="3"/>
  <c r="K99" i="3"/>
  <c r="L31" i="3"/>
  <c r="M38" i="3"/>
  <c r="C50" i="3"/>
  <c r="C74" i="3"/>
  <c r="J90" i="3"/>
  <c r="K72" i="3"/>
  <c r="M67" i="3"/>
  <c r="C34" i="3"/>
  <c r="J76" i="3"/>
  <c r="C110" i="3"/>
  <c r="C28" i="3"/>
  <c r="C15" i="3"/>
  <c r="H73" i="3"/>
  <c r="K73" i="3"/>
  <c r="E73" i="3"/>
  <c r="D73" i="3"/>
  <c r="N73" i="3"/>
  <c r="G73" i="3"/>
  <c r="J73" i="3"/>
  <c r="E7" i="3"/>
  <c r="H7" i="3"/>
  <c r="J7" i="3"/>
  <c r="G7" i="3"/>
  <c r="C73" i="3"/>
  <c r="J115" i="3"/>
  <c r="J120" i="3"/>
  <c r="J48" i="3"/>
  <c r="J86" i="3"/>
  <c r="L27" i="3"/>
  <c r="M39" i="3"/>
  <c r="C108" i="3"/>
  <c r="C3" i="3"/>
  <c r="J14" i="3"/>
  <c r="K106" i="3"/>
  <c r="M86" i="3"/>
  <c r="E50" i="3"/>
  <c r="K119" i="3"/>
  <c r="M73" i="3"/>
  <c r="C8" i="3"/>
  <c r="C56" i="3"/>
  <c r="C98" i="3"/>
  <c r="J40" i="3"/>
  <c r="C79" i="3"/>
  <c r="C88" i="3"/>
  <c r="L120" i="3"/>
  <c r="F120" i="3"/>
  <c r="H120" i="3"/>
  <c r="E120" i="3"/>
  <c r="Q120" i="3"/>
  <c r="H49" i="3"/>
  <c r="F49" i="3"/>
  <c r="D49" i="3"/>
  <c r="E49" i="3"/>
  <c r="N100" i="3"/>
  <c r="C95" i="3"/>
  <c r="D86" i="3"/>
  <c r="G86" i="3"/>
  <c r="D7" i="3"/>
  <c r="E86" i="3"/>
  <c r="H86" i="3"/>
  <c r="F98" i="3"/>
  <c r="H98" i="3"/>
  <c r="E98" i="3"/>
  <c r="D98" i="3"/>
  <c r="Q3" i="3"/>
  <c r="H3" i="3"/>
  <c r="D3" i="3"/>
  <c r="Q76" i="3"/>
  <c r="H76" i="3"/>
  <c r="D76" i="3"/>
  <c r="H40" i="3"/>
  <c r="E40" i="3"/>
  <c r="F40" i="3"/>
  <c r="Q40" i="3"/>
  <c r="D28" i="3"/>
  <c r="J27" i="3"/>
  <c r="J103" i="3"/>
  <c r="R101" i="3"/>
  <c r="F58" i="3"/>
  <c r="AR554" i="2"/>
  <c r="C71" i="3"/>
  <c r="N119" i="3"/>
  <c r="D119" i="3"/>
  <c r="H119" i="3"/>
  <c r="Q119" i="3"/>
  <c r="L119" i="3"/>
  <c r="Q56" i="3"/>
  <c r="F56" i="3"/>
  <c r="E56" i="3"/>
  <c r="L8" i="3"/>
  <c r="C94" i="3"/>
  <c r="C41" i="3"/>
  <c r="P115" i="3"/>
  <c r="G115" i="3"/>
  <c r="E115" i="3"/>
  <c r="H115" i="3"/>
  <c r="H15" i="3"/>
  <c r="E15" i="3"/>
  <c r="P15" i="3"/>
  <c r="D15" i="3"/>
  <c r="K67" i="3"/>
  <c r="G67" i="3"/>
  <c r="P67" i="3"/>
  <c r="E67" i="3"/>
  <c r="D14" i="3"/>
  <c r="G14" i="3"/>
  <c r="J58" i="3"/>
  <c r="M72" i="3"/>
  <c r="M87" i="3"/>
  <c r="C107" i="3"/>
  <c r="C67" i="3"/>
  <c r="C58" i="3"/>
  <c r="M15" i="3"/>
  <c r="N106" i="3"/>
  <c r="E14" i="3"/>
  <c r="H106" i="3"/>
  <c r="J50" i="3"/>
  <c r="K86" i="3"/>
  <c r="M90" i="3"/>
  <c r="N88" i="3"/>
  <c r="C26" i="3"/>
  <c r="J3" i="3"/>
  <c r="K100" i="3"/>
  <c r="K90" i="3"/>
  <c r="L56" i="3"/>
  <c r="H58" i="3"/>
  <c r="L43" i="3"/>
  <c r="C109" i="3"/>
  <c r="R78" i="3"/>
  <c r="H78" i="3"/>
  <c r="C45" i="3"/>
  <c r="C14" i="3"/>
  <c r="G55" i="3"/>
  <c r="N28" i="3"/>
  <c r="K97" i="3"/>
  <c r="E5" i="3"/>
  <c r="H4" i="3"/>
  <c r="N69" i="3"/>
  <c r="C53" i="3"/>
  <c r="K81" i="3"/>
  <c r="J36" i="3"/>
  <c r="E59" i="3"/>
  <c r="E70" i="3"/>
  <c r="G109" i="3"/>
  <c r="H80" i="3"/>
  <c r="H31" i="3"/>
  <c r="N74" i="3"/>
  <c r="Q100" i="3"/>
  <c r="C90" i="3"/>
  <c r="F38" i="3"/>
  <c r="H43" i="3"/>
  <c r="J26" i="3"/>
  <c r="C86" i="3"/>
  <c r="H90" i="3"/>
  <c r="L37" i="3"/>
  <c r="C21" i="3"/>
  <c r="G26" i="3"/>
  <c r="J4" i="3"/>
  <c r="M110" i="3"/>
  <c r="C39" i="3"/>
  <c r="C65" i="3"/>
  <c r="M44" i="3"/>
  <c r="E46" i="3"/>
  <c r="F63" i="3"/>
  <c r="G51" i="3"/>
  <c r="H96" i="3"/>
  <c r="N98" i="3"/>
  <c r="P70" i="3"/>
  <c r="L104" i="3"/>
  <c r="D90" i="3"/>
  <c r="C49" i="3"/>
  <c r="L72" i="3"/>
  <c r="R20" i="3"/>
  <c r="C46" i="3"/>
  <c r="D26" i="3"/>
  <c r="F31" i="3"/>
  <c r="G90" i="3"/>
  <c r="L93" i="3"/>
  <c r="L75" i="3"/>
  <c r="J41" i="3"/>
  <c r="D70" i="3"/>
  <c r="D20" i="3"/>
  <c r="E80" i="3"/>
  <c r="F104" i="3"/>
  <c r="F96" i="3"/>
  <c r="H38" i="3"/>
  <c r="P96" i="3"/>
  <c r="H117" i="3"/>
  <c r="F117" i="3"/>
  <c r="R109" i="3"/>
  <c r="R102" i="3"/>
  <c r="D55" i="3"/>
  <c r="G43" i="3"/>
  <c r="K19" i="3"/>
  <c r="K85" i="3"/>
  <c r="K71" i="3"/>
  <c r="D109" i="3"/>
  <c r="E116" i="3"/>
  <c r="E34" i="3"/>
  <c r="E96" i="3"/>
  <c r="F42" i="3"/>
  <c r="G4" i="3"/>
  <c r="G75" i="3"/>
  <c r="G70" i="3"/>
  <c r="H45" i="3"/>
  <c r="H26" i="3"/>
  <c r="P29" i="3"/>
  <c r="Q70" i="3"/>
  <c r="V6" i="3"/>
  <c r="U6" i="3"/>
  <c r="T6" i="3"/>
  <c r="N6" i="3"/>
  <c r="L6" i="3"/>
  <c r="Q6" i="3"/>
  <c r="C6" i="3"/>
  <c r="K6" i="3"/>
  <c r="D6" i="3"/>
  <c r="F6" i="3"/>
  <c r="H6" i="3"/>
  <c r="V18" i="3"/>
  <c r="U18" i="3"/>
  <c r="T18" i="3"/>
  <c r="N18" i="3"/>
  <c r="L18" i="3"/>
  <c r="C18" i="3"/>
  <c r="P18" i="3"/>
  <c r="K18" i="3"/>
  <c r="R18" i="3"/>
  <c r="F18" i="3"/>
  <c r="H18" i="3"/>
  <c r="E18" i="3"/>
  <c r="M18" i="3"/>
  <c r="J18" i="3"/>
  <c r="U32" i="3"/>
  <c r="T32" i="3"/>
  <c r="V32" i="3"/>
  <c r="N32" i="3"/>
  <c r="M32" i="3"/>
  <c r="P32" i="3"/>
  <c r="L32" i="3"/>
  <c r="J32" i="3"/>
  <c r="C32" i="3"/>
  <c r="D32" i="3"/>
  <c r="Q32" i="3"/>
  <c r="R32" i="3"/>
  <c r="K32" i="3"/>
  <c r="F32" i="3"/>
  <c r="H32" i="3"/>
  <c r="H101" i="3"/>
  <c r="T47" i="3"/>
  <c r="U47" i="3"/>
  <c r="V47" i="3"/>
  <c r="M47" i="3"/>
  <c r="P47" i="3"/>
  <c r="N47" i="3"/>
  <c r="J47" i="3"/>
  <c r="Q47" i="3"/>
  <c r="H47" i="3"/>
  <c r="R47" i="3"/>
  <c r="E47" i="3"/>
  <c r="G47" i="3"/>
  <c r="T52" i="3"/>
  <c r="U52" i="3"/>
  <c r="V52" i="3"/>
  <c r="M52" i="3"/>
  <c r="L52" i="3"/>
  <c r="N52" i="3"/>
  <c r="F52" i="3"/>
  <c r="H52" i="3"/>
  <c r="E52" i="3"/>
  <c r="P52" i="3"/>
  <c r="C52" i="3"/>
  <c r="Q52" i="3"/>
  <c r="K52" i="3"/>
  <c r="H35" i="3"/>
  <c r="T122" i="3"/>
  <c r="U122" i="3"/>
  <c r="V122" i="3"/>
  <c r="L122" i="3"/>
  <c r="R122" i="3"/>
  <c r="Q122" i="3"/>
  <c r="M122" i="3"/>
  <c r="K122" i="3"/>
  <c r="H122" i="3"/>
  <c r="J122" i="3"/>
  <c r="E122" i="3"/>
  <c r="G122" i="3"/>
  <c r="N122" i="3"/>
  <c r="P122" i="3"/>
  <c r="T23" i="3"/>
  <c r="U23" i="3"/>
  <c r="V23" i="3"/>
  <c r="L23" i="3"/>
  <c r="R23" i="3"/>
  <c r="N23" i="3"/>
  <c r="K23" i="3"/>
  <c r="H23" i="3"/>
  <c r="C23" i="3"/>
  <c r="M23" i="3"/>
  <c r="G23" i="3"/>
  <c r="D23" i="3"/>
  <c r="P23" i="3"/>
  <c r="F23" i="3"/>
  <c r="D81" i="3"/>
  <c r="V107" i="3"/>
  <c r="U107" i="3"/>
  <c r="T107" i="3"/>
  <c r="Q107" i="3"/>
  <c r="L107" i="3"/>
  <c r="K107" i="3"/>
  <c r="J107" i="3"/>
  <c r="G107" i="3"/>
  <c r="N107" i="3"/>
  <c r="F107" i="3"/>
  <c r="R107" i="3"/>
  <c r="P107" i="3"/>
  <c r="M107" i="3"/>
  <c r="H107" i="3"/>
  <c r="U62" i="3"/>
  <c r="V62" i="3"/>
  <c r="T62" i="3"/>
  <c r="K62" i="3"/>
  <c r="Q62" i="3"/>
  <c r="N62" i="3"/>
  <c r="J62" i="3"/>
  <c r="R62" i="3"/>
  <c r="P62" i="3"/>
  <c r="L62" i="3"/>
  <c r="G62" i="3"/>
  <c r="M62" i="3"/>
  <c r="C62" i="3"/>
  <c r="H62" i="3"/>
  <c r="E62" i="3"/>
  <c r="F47" i="3"/>
  <c r="Q111" i="3"/>
  <c r="C113" i="3"/>
  <c r="D107" i="3"/>
  <c r="M105" i="3"/>
  <c r="G21" i="3"/>
  <c r="J6" i="3"/>
  <c r="L47" i="3"/>
  <c r="N65" i="3"/>
  <c r="E107" i="3"/>
  <c r="F44" i="3"/>
  <c r="G18" i="3"/>
  <c r="G84" i="3"/>
  <c r="H13" i="3"/>
  <c r="H27" i="3"/>
  <c r="J116" i="3"/>
  <c r="J35" i="3"/>
  <c r="J52" i="3"/>
  <c r="K59" i="3"/>
  <c r="V83" i="3"/>
  <c r="U83" i="3"/>
  <c r="T83" i="3"/>
  <c r="N83" i="3"/>
  <c r="L83" i="3"/>
  <c r="R83" i="3"/>
  <c r="C83" i="3"/>
  <c r="P83" i="3"/>
  <c r="K83" i="3"/>
  <c r="F83" i="3"/>
  <c r="M83" i="3"/>
  <c r="Q83" i="3"/>
  <c r="H83" i="3"/>
  <c r="J83" i="3"/>
  <c r="V92" i="3"/>
  <c r="T92" i="3"/>
  <c r="U92" i="3"/>
  <c r="N92" i="3"/>
  <c r="L92" i="3"/>
  <c r="P92" i="3"/>
  <c r="C92" i="3"/>
  <c r="M92" i="3"/>
  <c r="H92" i="3"/>
  <c r="J92" i="3"/>
  <c r="Q92" i="3"/>
  <c r="E92" i="3"/>
  <c r="K92" i="3"/>
  <c r="G92" i="3"/>
  <c r="H82" i="3"/>
  <c r="U16" i="3"/>
  <c r="T16" i="3"/>
  <c r="V16" i="3"/>
  <c r="N16" i="3"/>
  <c r="M16" i="3"/>
  <c r="R16" i="3"/>
  <c r="J16" i="3"/>
  <c r="Q16" i="3"/>
  <c r="G16" i="3"/>
  <c r="C16" i="3"/>
  <c r="D16" i="3"/>
  <c r="L16" i="3"/>
  <c r="F16" i="3"/>
  <c r="P16" i="3"/>
  <c r="T116" i="3"/>
  <c r="U116" i="3"/>
  <c r="V116" i="3"/>
  <c r="M116" i="3"/>
  <c r="R116" i="3"/>
  <c r="N116" i="3"/>
  <c r="K116" i="3"/>
  <c r="L116" i="3"/>
  <c r="F116" i="3"/>
  <c r="H116" i="3"/>
  <c r="T97" i="3"/>
  <c r="U97" i="3"/>
  <c r="V97" i="3"/>
  <c r="M97" i="3"/>
  <c r="L97" i="3"/>
  <c r="R97" i="3"/>
  <c r="H97" i="3"/>
  <c r="E97" i="3"/>
  <c r="C97" i="3"/>
  <c r="J97" i="3"/>
  <c r="G97" i="3"/>
  <c r="C61" i="3"/>
  <c r="E82" i="3"/>
  <c r="G6" i="3"/>
  <c r="H21" i="3"/>
  <c r="T53" i="3"/>
  <c r="V53" i="3"/>
  <c r="U53" i="3"/>
  <c r="L53" i="3"/>
  <c r="R53" i="3"/>
  <c r="P53" i="3"/>
  <c r="K53" i="3"/>
  <c r="Q53" i="3"/>
  <c r="M53" i="3"/>
  <c r="H53" i="3"/>
  <c r="D53" i="3"/>
  <c r="J53" i="3"/>
  <c r="F53" i="3"/>
  <c r="U84" i="3"/>
  <c r="V84" i="3"/>
  <c r="T84" i="3"/>
  <c r="L84" i="3"/>
  <c r="R84" i="3"/>
  <c r="Q84" i="3"/>
  <c r="M84" i="3"/>
  <c r="H84" i="3"/>
  <c r="P84" i="3"/>
  <c r="J84" i="3"/>
  <c r="D84" i="3"/>
  <c r="F84" i="3"/>
  <c r="C84" i="3"/>
  <c r="V68" i="3"/>
  <c r="T68" i="3"/>
  <c r="U68" i="3"/>
  <c r="Q68" i="3"/>
  <c r="P68" i="3"/>
  <c r="K68" i="3"/>
  <c r="J68" i="3"/>
  <c r="L68" i="3"/>
  <c r="G68" i="3"/>
  <c r="H68" i="3"/>
  <c r="M68" i="3"/>
  <c r="R68" i="3"/>
  <c r="E68" i="3"/>
  <c r="T57" i="3"/>
  <c r="U57" i="3"/>
  <c r="V57" i="3"/>
  <c r="Q57" i="3"/>
  <c r="N57" i="3"/>
  <c r="K57" i="3"/>
  <c r="R57" i="3"/>
  <c r="J57" i="3"/>
  <c r="P57" i="3"/>
  <c r="L57" i="3"/>
  <c r="G57" i="3"/>
  <c r="D57" i="3"/>
  <c r="M57" i="3"/>
  <c r="F57" i="3"/>
  <c r="E32" i="3"/>
  <c r="R118" i="3"/>
  <c r="E37" i="3"/>
  <c r="L113" i="3"/>
  <c r="N53" i="3"/>
  <c r="R6" i="3"/>
  <c r="D92" i="3"/>
  <c r="F105" i="3"/>
  <c r="F62" i="3"/>
  <c r="H63" i="3"/>
  <c r="H44" i="3"/>
  <c r="J87" i="3"/>
  <c r="J23" i="3"/>
  <c r="K113" i="3"/>
  <c r="P6" i="3"/>
  <c r="Q87" i="3"/>
  <c r="Q97" i="3"/>
  <c r="V111" i="3"/>
  <c r="T111" i="3"/>
  <c r="U111" i="3"/>
  <c r="N111" i="3"/>
  <c r="L111" i="3"/>
  <c r="P111" i="3"/>
  <c r="C111" i="3"/>
  <c r="M111" i="3"/>
  <c r="K111" i="3"/>
  <c r="H111" i="3"/>
  <c r="J111" i="3"/>
  <c r="E111" i="3"/>
  <c r="G111" i="3"/>
  <c r="V66" i="3"/>
  <c r="U66" i="3"/>
  <c r="T66" i="3"/>
  <c r="N66" i="3"/>
  <c r="L66" i="3"/>
  <c r="Q66" i="3"/>
  <c r="C66" i="3"/>
  <c r="R66" i="3"/>
  <c r="K66" i="3"/>
  <c r="E66" i="3"/>
  <c r="G66" i="3"/>
  <c r="M66" i="3"/>
  <c r="F66" i="3"/>
  <c r="H66" i="3"/>
  <c r="U61" i="3"/>
  <c r="T61" i="3"/>
  <c r="V61" i="3"/>
  <c r="N61" i="3"/>
  <c r="M61" i="3"/>
  <c r="Q61" i="3"/>
  <c r="R61" i="3"/>
  <c r="J61" i="3"/>
  <c r="D61" i="3"/>
  <c r="K61" i="3"/>
  <c r="F61" i="3"/>
  <c r="H61" i="3"/>
  <c r="L61" i="3"/>
  <c r="T54" i="3"/>
  <c r="V54" i="3"/>
  <c r="U54" i="3"/>
  <c r="M54" i="3"/>
  <c r="G54" i="3"/>
  <c r="C54" i="3"/>
  <c r="R54" i="3"/>
  <c r="L54" i="3"/>
  <c r="J54" i="3"/>
  <c r="D54" i="3"/>
  <c r="F54" i="3"/>
  <c r="T21" i="3"/>
  <c r="U21" i="3"/>
  <c r="V21" i="3"/>
  <c r="M21" i="3"/>
  <c r="L21" i="3"/>
  <c r="R21" i="3"/>
  <c r="P21" i="3"/>
  <c r="K21" i="3"/>
  <c r="Q21" i="3"/>
  <c r="N21" i="3"/>
  <c r="J21" i="3"/>
  <c r="D21" i="3"/>
  <c r="F21" i="3"/>
  <c r="D97" i="3"/>
  <c r="U69" i="3"/>
  <c r="V69" i="3"/>
  <c r="T69" i="3"/>
  <c r="L69" i="3"/>
  <c r="R69" i="3"/>
  <c r="P69" i="3"/>
  <c r="K69" i="3"/>
  <c r="Q69" i="3"/>
  <c r="M69" i="3"/>
  <c r="H69" i="3"/>
  <c r="E69" i="3"/>
  <c r="G69" i="3"/>
  <c r="J69" i="3"/>
  <c r="T89" i="3"/>
  <c r="U89" i="3"/>
  <c r="V89" i="3"/>
  <c r="L89" i="3"/>
  <c r="R89" i="3"/>
  <c r="Q89" i="3"/>
  <c r="M89" i="3"/>
  <c r="H89" i="3"/>
  <c r="J89" i="3"/>
  <c r="K89" i="3"/>
  <c r="E89" i="3"/>
  <c r="C89" i="3"/>
  <c r="P89" i="3"/>
  <c r="G89" i="3"/>
  <c r="D47" i="3"/>
  <c r="E17" i="3"/>
  <c r="F92" i="3"/>
  <c r="L101" i="3"/>
  <c r="T65" i="3"/>
  <c r="U65" i="3"/>
  <c r="V65" i="3"/>
  <c r="Q65" i="3"/>
  <c r="P65" i="3"/>
  <c r="K65" i="3"/>
  <c r="L65" i="3"/>
  <c r="J65" i="3"/>
  <c r="G65" i="3"/>
  <c r="R65" i="3"/>
  <c r="D65" i="3"/>
  <c r="F65" i="3"/>
  <c r="H65" i="3"/>
  <c r="T29" i="3"/>
  <c r="V29" i="3"/>
  <c r="U29" i="3"/>
  <c r="K29" i="3"/>
  <c r="Q29" i="3"/>
  <c r="M29" i="3"/>
  <c r="J29" i="3"/>
  <c r="G29" i="3"/>
  <c r="L29" i="3"/>
  <c r="F29" i="3"/>
  <c r="C29" i="3"/>
  <c r="R29" i="3"/>
  <c r="E29" i="3"/>
  <c r="H29" i="3"/>
  <c r="E21" i="3"/>
  <c r="P66" i="3"/>
  <c r="D68" i="3"/>
  <c r="E84" i="3"/>
  <c r="N84" i="3"/>
  <c r="C47" i="3"/>
  <c r="E23" i="3"/>
  <c r="J66" i="3"/>
  <c r="M65" i="3"/>
  <c r="Q18" i="3"/>
  <c r="D111" i="3"/>
  <c r="D11" i="3"/>
  <c r="E27" i="3"/>
  <c r="G32" i="3"/>
  <c r="K47" i="3"/>
  <c r="K16" i="3"/>
  <c r="N68" i="3"/>
  <c r="N89" i="3"/>
  <c r="P61" i="3"/>
  <c r="P97" i="3"/>
  <c r="V105" i="3"/>
  <c r="U105" i="3"/>
  <c r="T105" i="3"/>
  <c r="N105" i="3"/>
  <c r="L105" i="3"/>
  <c r="R105" i="3"/>
  <c r="C105" i="3"/>
  <c r="P105" i="3"/>
  <c r="K105" i="3"/>
  <c r="E105" i="3"/>
  <c r="Q105" i="3"/>
  <c r="G105" i="3"/>
  <c r="D105" i="3"/>
  <c r="J105" i="3"/>
  <c r="V82" i="3"/>
  <c r="T82" i="3"/>
  <c r="U82" i="3"/>
  <c r="N82" i="3"/>
  <c r="L82" i="3"/>
  <c r="R82" i="3"/>
  <c r="P82" i="3"/>
  <c r="C82" i="3"/>
  <c r="M82" i="3"/>
  <c r="K82" i="3"/>
  <c r="G82" i="3"/>
  <c r="Q82" i="3"/>
  <c r="D82" i="3"/>
  <c r="J82" i="3"/>
  <c r="F82" i="3"/>
  <c r="U118" i="3"/>
  <c r="T118" i="3"/>
  <c r="V118" i="3"/>
  <c r="N118" i="3"/>
  <c r="M118" i="3"/>
  <c r="P118" i="3"/>
  <c r="J118" i="3"/>
  <c r="H118" i="3"/>
  <c r="K118" i="3"/>
  <c r="G118" i="3"/>
  <c r="E118" i="3"/>
  <c r="L118" i="3"/>
  <c r="Q118" i="3"/>
  <c r="U101" i="3"/>
  <c r="T101" i="3"/>
  <c r="V101" i="3"/>
  <c r="N101" i="3"/>
  <c r="M101" i="3"/>
  <c r="Q101" i="3"/>
  <c r="J101" i="3"/>
  <c r="K101" i="3"/>
  <c r="E101" i="3"/>
  <c r="C101" i="3"/>
  <c r="G101" i="3"/>
  <c r="T114" i="3"/>
  <c r="U114" i="3"/>
  <c r="V114" i="3"/>
  <c r="M114" i="3"/>
  <c r="P114" i="3"/>
  <c r="Q114" i="3"/>
  <c r="R114" i="3"/>
  <c r="N114" i="3"/>
  <c r="J114" i="3"/>
  <c r="L114" i="3"/>
  <c r="K114" i="3"/>
  <c r="E114" i="3"/>
  <c r="G114" i="3"/>
  <c r="T35" i="3"/>
  <c r="U35" i="3"/>
  <c r="V35" i="3"/>
  <c r="M35" i="3"/>
  <c r="N35" i="3"/>
  <c r="K35" i="3"/>
  <c r="E35" i="3"/>
  <c r="C35" i="3"/>
  <c r="G35" i="3"/>
  <c r="D35" i="3"/>
  <c r="P35" i="3"/>
  <c r="F35" i="3"/>
  <c r="P54" i="3"/>
  <c r="T87" i="3"/>
  <c r="U87" i="3"/>
  <c r="V87" i="3"/>
  <c r="L87" i="3"/>
  <c r="R87" i="3"/>
  <c r="N87" i="3"/>
  <c r="K87" i="3"/>
  <c r="H87" i="3"/>
  <c r="F87" i="3"/>
  <c r="E87" i="3"/>
  <c r="T81" i="3"/>
  <c r="U81" i="3"/>
  <c r="V81" i="3"/>
  <c r="L81" i="3"/>
  <c r="R81" i="3"/>
  <c r="P81" i="3"/>
  <c r="Q81" i="3"/>
  <c r="M81" i="3"/>
  <c r="H81" i="3"/>
  <c r="G81" i="3"/>
  <c r="C81" i="3"/>
  <c r="E81" i="3"/>
  <c r="J81" i="3"/>
  <c r="C116" i="3"/>
  <c r="Q23" i="3"/>
  <c r="T110" i="3"/>
  <c r="U110" i="3"/>
  <c r="V110" i="3"/>
  <c r="Q110" i="3"/>
  <c r="K110" i="3"/>
  <c r="L110" i="3"/>
  <c r="J110" i="3"/>
  <c r="G110" i="3"/>
  <c r="E110" i="3"/>
  <c r="N110" i="3"/>
  <c r="P110" i="3"/>
  <c r="D110" i="3"/>
  <c r="R110" i="3"/>
  <c r="U44" i="3"/>
  <c r="V44" i="3"/>
  <c r="T44" i="3"/>
  <c r="Q44" i="3"/>
  <c r="J44" i="3"/>
  <c r="G44" i="3"/>
  <c r="E44" i="3"/>
  <c r="C44" i="3"/>
  <c r="P44" i="3"/>
  <c r="R44" i="3"/>
  <c r="D44" i="3"/>
  <c r="L44" i="3"/>
  <c r="K44" i="3"/>
  <c r="C87" i="3"/>
  <c r="D69" i="3"/>
  <c r="G116" i="3"/>
  <c r="R10" i="3"/>
  <c r="F13" i="3"/>
  <c r="G53" i="3"/>
  <c r="D29" i="3"/>
  <c r="F68" i="3"/>
  <c r="R52" i="3"/>
  <c r="C69" i="3"/>
  <c r="D118" i="3"/>
  <c r="D116" i="3"/>
  <c r="D52" i="3"/>
  <c r="E6" i="3"/>
  <c r="E16" i="3"/>
  <c r="E10" i="3"/>
  <c r="F114" i="3"/>
  <c r="G37" i="3"/>
  <c r="H16" i="3"/>
  <c r="K54" i="3"/>
  <c r="N44" i="3"/>
  <c r="P116" i="3"/>
  <c r="V17" i="3"/>
  <c r="T17" i="3"/>
  <c r="U17" i="3"/>
  <c r="N17" i="3"/>
  <c r="L17" i="3"/>
  <c r="P17" i="3"/>
  <c r="C17" i="3"/>
  <c r="M17" i="3"/>
  <c r="K17" i="3"/>
  <c r="G17" i="3"/>
  <c r="F17" i="3"/>
  <c r="J17" i="3"/>
  <c r="D17" i="3"/>
  <c r="Q17" i="3"/>
  <c r="R17" i="3"/>
  <c r="V10" i="3"/>
  <c r="U10" i="3"/>
  <c r="T10" i="3"/>
  <c r="N10" i="3"/>
  <c r="L10" i="3"/>
  <c r="K10" i="3"/>
  <c r="Q10" i="3"/>
  <c r="C10" i="3"/>
  <c r="D10" i="3"/>
  <c r="M10" i="3"/>
  <c r="F10" i="3"/>
  <c r="P10" i="3"/>
  <c r="H10" i="3"/>
  <c r="D18" i="3"/>
  <c r="U113" i="3"/>
  <c r="T113" i="3"/>
  <c r="V113" i="3"/>
  <c r="N113" i="3"/>
  <c r="M113" i="3"/>
  <c r="J113" i="3"/>
  <c r="F113" i="3"/>
  <c r="P113" i="3"/>
  <c r="Q113" i="3"/>
  <c r="H113" i="3"/>
  <c r="E113" i="3"/>
  <c r="R113" i="3"/>
  <c r="U11" i="3"/>
  <c r="T11" i="3"/>
  <c r="V11" i="3"/>
  <c r="N11" i="3"/>
  <c r="M11" i="3"/>
  <c r="K11" i="3"/>
  <c r="P11" i="3"/>
  <c r="J11" i="3"/>
  <c r="H11" i="3"/>
  <c r="C11" i="3"/>
  <c r="Q11" i="3"/>
  <c r="E11" i="3"/>
  <c r="G11" i="3"/>
  <c r="R11" i="3"/>
  <c r="L11" i="3"/>
  <c r="F101" i="3"/>
  <c r="T37" i="3"/>
  <c r="V37" i="3"/>
  <c r="U37" i="3"/>
  <c r="M37" i="3"/>
  <c r="P37" i="3"/>
  <c r="Q37" i="3"/>
  <c r="R37" i="3"/>
  <c r="N37" i="3"/>
  <c r="J37" i="3"/>
  <c r="D37" i="3"/>
  <c r="F37" i="3"/>
  <c r="K37" i="3"/>
  <c r="H37" i="3"/>
  <c r="T13" i="3"/>
  <c r="U13" i="3"/>
  <c r="V13" i="3"/>
  <c r="M13" i="3"/>
  <c r="L13" i="3"/>
  <c r="P13" i="3"/>
  <c r="Q13" i="3"/>
  <c r="N13" i="3"/>
  <c r="K13" i="3"/>
  <c r="J13" i="3"/>
  <c r="G13" i="3"/>
  <c r="E13" i="3"/>
  <c r="C13" i="3"/>
  <c r="R13" i="3"/>
  <c r="D113" i="3"/>
  <c r="R92" i="3"/>
  <c r="U108" i="3"/>
  <c r="V108" i="3"/>
  <c r="T108" i="3"/>
  <c r="L108" i="3"/>
  <c r="R108" i="3"/>
  <c r="Q108" i="3"/>
  <c r="M108" i="3"/>
  <c r="K108" i="3"/>
  <c r="H108" i="3"/>
  <c r="J108" i="3"/>
  <c r="D108" i="3"/>
  <c r="N108" i="3"/>
  <c r="P108" i="3"/>
  <c r="F108" i="3"/>
  <c r="V36" i="3"/>
  <c r="T36" i="3"/>
  <c r="U36" i="3"/>
  <c r="L36" i="3"/>
  <c r="R36" i="3"/>
  <c r="N36" i="3"/>
  <c r="H36" i="3"/>
  <c r="F36" i="3"/>
  <c r="M36" i="3"/>
  <c r="C36" i="3"/>
  <c r="Q36" i="3"/>
  <c r="K36" i="3"/>
  <c r="E36" i="3"/>
  <c r="P36" i="3"/>
  <c r="D66" i="3"/>
  <c r="R111" i="3"/>
  <c r="U39" i="3"/>
  <c r="T39" i="3"/>
  <c r="V39" i="3"/>
  <c r="Q39" i="3"/>
  <c r="N39" i="3"/>
  <c r="R39" i="3"/>
  <c r="K39" i="3"/>
  <c r="J39" i="3"/>
  <c r="P39" i="3"/>
  <c r="G39" i="3"/>
  <c r="H39" i="3"/>
  <c r="E39" i="3"/>
  <c r="L39" i="3"/>
  <c r="T77" i="3"/>
  <c r="U77" i="3"/>
  <c r="V77" i="3"/>
  <c r="K77" i="3"/>
  <c r="Q77" i="3"/>
  <c r="R77" i="3"/>
  <c r="P77" i="3"/>
  <c r="L77" i="3"/>
  <c r="J77" i="3"/>
  <c r="G77" i="3"/>
  <c r="H77" i="3"/>
  <c r="C77" i="3"/>
  <c r="E77" i="3"/>
  <c r="M77" i="3"/>
  <c r="N77" i="3"/>
  <c r="D77" i="3"/>
  <c r="L35" i="3"/>
  <c r="N54" i="3"/>
  <c r="E83" i="3"/>
  <c r="F69" i="3"/>
  <c r="P101" i="3"/>
  <c r="E108" i="3"/>
  <c r="J10" i="3"/>
  <c r="N29" i="3"/>
  <c r="C68" i="3"/>
  <c r="V112" i="3"/>
  <c r="U112" i="3"/>
  <c r="T112" i="3"/>
  <c r="P112" i="3"/>
  <c r="M112" i="3"/>
  <c r="D112" i="3"/>
  <c r="Q112" i="3"/>
  <c r="L112" i="3"/>
  <c r="F112" i="3"/>
  <c r="H112" i="3"/>
  <c r="N112" i="3"/>
  <c r="J112" i="3"/>
  <c r="E112" i="3"/>
  <c r="K112" i="3"/>
  <c r="V59" i="3"/>
  <c r="T59" i="3"/>
  <c r="U59" i="3"/>
  <c r="P59" i="3"/>
  <c r="M59" i="3"/>
  <c r="R59" i="3"/>
  <c r="D59" i="3"/>
  <c r="L59" i="3"/>
  <c r="N59" i="3"/>
  <c r="Q59" i="3"/>
  <c r="H59" i="3"/>
  <c r="F59" i="3"/>
  <c r="U103" i="3"/>
  <c r="V103" i="3"/>
  <c r="T103" i="3"/>
  <c r="P103" i="3"/>
  <c r="M103" i="3"/>
  <c r="L103" i="3"/>
  <c r="Q103" i="3"/>
  <c r="D103" i="3"/>
  <c r="N103" i="3"/>
  <c r="C103" i="3"/>
  <c r="K103" i="3"/>
  <c r="F103" i="3"/>
  <c r="H103" i="3"/>
  <c r="V78" i="3"/>
  <c r="U78" i="3"/>
  <c r="T78" i="3"/>
  <c r="P78" i="3"/>
  <c r="M78" i="3"/>
  <c r="D78" i="3"/>
  <c r="L78" i="3"/>
  <c r="Q78" i="3"/>
  <c r="G78" i="3"/>
  <c r="C78" i="3"/>
  <c r="N78" i="3"/>
  <c r="J78" i="3"/>
  <c r="K78" i="3"/>
  <c r="F78" i="3"/>
  <c r="V63" i="3"/>
  <c r="U63" i="3"/>
  <c r="T63" i="3"/>
  <c r="P63" i="3"/>
  <c r="M63" i="3"/>
  <c r="R63" i="3"/>
  <c r="D63" i="3"/>
  <c r="L63" i="3"/>
  <c r="E63" i="3"/>
  <c r="Q63" i="3"/>
  <c r="C63" i="3"/>
  <c r="G63" i="3"/>
  <c r="U91" i="3"/>
  <c r="V91" i="3"/>
  <c r="T91" i="3"/>
  <c r="P91" i="3"/>
  <c r="M91" i="3"/>
  <c r="Q91" i="3"/>
  <c r="D91" i="3"/>
  <c r="N91" i="3"/>
  <c r="L91" i="3"/>
  <c r="H91" i="3"/>
  <c r="E91" i="3"/>
  <c r="K91" i="3"/>
  <c r="C91" i="3"/>
  <c r="G91" i="3"/>
  <c r="V99" i="3"/>
  <c r="U99" i="3"/>
  <c r="T99" i="3"/>
  <c r="P99" i="3"/>
  <c r="M99" i="3"/>
  <c r="R99" i="3"/>
  <c r="L99" i="3"/>
  <c r="D99" i="3"/>
  <c r="Q99" i="3"/>
  <c r="N99" i="3"/>
  <c r="F99" i="3"/>
  <c r="E99" i="3"/>
  <c r="H99" i="3"/>
  <c r="J99" i="3"/>
  <c r="C99" i="3"/>
  <c r="V5" i="3"/>
  <c r="U5" i="3"/>
  <c r="T5" i="3"/>
  <c r="P5" i="3"/>
  <c r="M5" i="3"/>
  <c r="D5" i="3"/>
  <c r="Q5" i="3"/>
  <c r="L5" i="3"/>
  <c r="K5" i="3"/>
  <c r="R5" i="3"/>
  <c r="F5" i="3"/>
  <c r="H5" i="3"/>
  <c r="C5" i="3"/>
  <c r="V27" i="3"/>
  <c r="U27" i="3"/>
  <c r="T27" i="3"/>
  <c r="P27" i="3"/>
  <c r="M27" i="3"/>
  <c r="Q27" i="3"/>
  <c r="D27" i="3"/>
  <c r="N27" i="3"/>
  <c r="F27" i="3"/>
  <c r="U88" i="3"/>
  <c r="V88" i="3"/>
  <c r="T88" i="3"/>
  <c r="P88" i="3"/>
  <c r="M88" i="3"/>
  <c r="L88" i="3"/>
  <c r="D88" i="3"/>
  <c r="R88" i="3"/>
  <c r="Q88" i="3"/>
  <c r="K88" i="3"/>
  <c r="G88" i="3"/>
  <c r="J88" i="3"/>
  <c r="F88" i="3"/>
  <c r="C112" i="3"/>
  <c r="C37" i="3"/>
  <c r="D114" i="3"/>
  <c r="D87" i="3"/>
  <c r="D89" i="3"/>
  <c r="D36" i="3"/>
  <c r="E61" i="3"/>
  <c r="E54" i="3"/>
  <c r="F122" i="3"/>
  <c r="F39" i="3"/>
  <c r="F91" i="3"/>
  <c r="G83" i="3"/>
  <c r="G108" i="3"/>
  <c r="H54" i="3"/>
  <c r="H88" i="3"/>
  <c r="K27" i="3"/>
  <c r="M6" i="3"/>
  <c r="N5" i="3"/>
  <c r="P87" i="3"/>
  <c r="Q54" i="3"/>
  <c r="R91" i="3"/>
  <c r="G72" i="3"/>
  <c r="G104" i="3"/>
  <c r="L109" i="3"/>
  <c r="L90" i="3"/>
  <c r="M93" i="3"/>
  <c r="M25" i="3"/>
  <c r="N72" i="3"/>
  <c r="N49" i="3"/>
  <c r="R38" i="3"/>
  <c r="U74" i="3"/>
  <c r="V74" i="3"/>
  <c r="T74" i="3"/>
  <c r="P74" i="3"/>
  <c r="J74" i="3"/>
  <c r="F74" i="3"/>
  <c r="T9" i="3"/>
  <c r="U9" i="3"/>
  <c r="V9" i="3"/>
  <c r="P9" i="3"/>
  <c r="M9" i="3"/>
  <c r="Q9" i="3"/>
  <c r="J9" i="3"/>
  <c r="N9" i="3"/>
  <c r="F9" i="3"/>
  <c r="T80" i="3"/>
  <c r="U80" i="3"/>
  <c r="V80" i="3"/>
  <c r="P80" i="3"/>
  <c r="R80" i="3"/>
  <c r="J80" i="3"/>
  <c r="F80" i="3"/>
  <c r="U30" i="3"/>
  <c r="V30" i="3"/>
  <c r="T30" i="3"/>
  <c r="P30" i="3"/>
  <c r="R30" i="3"/>
  <c r="J30" i="3"/>
  <c r="K30" i="3"/>
  <c r="F30" i="3"/>
  <c r="V33" i="3"/>
  <c r="T33" i="3"/>
  <c r="U33" i="3"/>
  <c r="P33" i="3"/>
  <c r="J33" i="3"/>
  <c r="F33" i="3"/>
  <c r="C121" i="3"/>
  <c r="E9" i="3"/>
  <c r="H20" i="3"/>
  <c r="L33" i="3"/>
  <c r="N30" i="3"/>
  <c r="R121" i="3"/>
  <c r="V64" i="3"/>
  <c r="T64" i="3"/>
  <c r="U64" i="3"/>
  <c r="R64" i="3"/>
  <c r="K64" i="3"/>
  <c r="P64" i="3"/>
  <c r="M64" i="3"/>
  <c r="N64" i="3"/>
  <c r="E64" i="3"/>
  <c r="V8" i="3"/>
  <c r="T8" i="3"/>
  <c r="U8" i="3"/>
  <c r="R8" i="3"/>
  <c r="Q8" i="3"/>
  <c r="K8" i="3"/>
  <c r="N8" i="3"/>
  <c r="E8" i="3"/>
  <c r="V48" i="3"/>
  <c r="T48" i="3"/>
  <c r="U48" i="3"/>
  <c r="R48" i="3"/>
  <c r="K48" i="3"/>
  <c r="E48" i="3"/>
  <c r="V42" i="3"/>
  <c r="U42" i="3"/>
  <c r="T42" i="3"/>
  <c r="R42" i="3"/>
  <c r="Q42" i="3"/>
  <c r="N42" i="3"/>
  <c r="K42" i="3"/>
  <c r="E42" i="3"/>
  <c r="V94" i="3"/>
  <c r="T94" i="3"/>
  <c r="U94" i="3"/>
  <c r="R94" i="3"/>
  <c r="E94" i="3"/>
  <c r="C93" i="3"/>
  <c r="D121" i="3"/>
  <c r="D117" i="3"/>
  <c r="D102" i="3"/>
  <c r="D38" i="3"/>
  <c r="F48" i="3"/>
  <c r="G30" i="3"/>
  <c r="L94" i="3"/>
  <c r="P93" i="3"/>
  <c r="U19" i="3"/>
  <c r="T19" i="3"/>
  <c r="V19" i="3"/>
  <c r="Q19" i="3"/>
  <c r="N19" i="3"/>
  <c r="P19" i="3"/>
  <c r="J19" i="3"/>
  <c r="M19" i="3"/>
  <c r="H19" i="3"/>
  <c r="L19" i="3"/>
  <c r="D19" i="3"/>
  <c r="U85" i="3"/>
  <c r="V85" i="3"/>
  <c r="T85" i="3"/>
  <c r="R85" i="3"/>
  <c r="Q85" i="3"/>
  <c r="N85" i="3"/>
  <c r="P85" i="3"/>
  <c r="L85" i="3"/>
  <c r="J85" i="3"/>
  <c r="M85" i="3"/>
  <c r="H85" i="3"/>
  <c r="D85" i="3"/>
  <c r="U24" i="3"/>
  <c r="T24" i="3"/>
  <c r="V24" i="3"/>
  <c r="R24" i="3"/>
  <c r="Q24" i="3"/>
  <c r="N24" i="3"/>
  <c r="J24" i="3"/>
  <c r="H24" i="3"/>
  <c r="L24" i="3"/>
  <c r="M24" i="3"/>
  <c r="D24" i="3"/>
  <c r="C60" i="3"/>
  <c r="D93" i="3"/>
  <c r="D42" i="3"/>
  <c r="F4" i="3"/>
  <c r="F43" i="3"/>
  <c r="G41" i="3"/>
  <c r="H109" i="3"/>
  <c r="H9" i="3"/>
  <c r="H55" i="3"/>
  <c r="J64" i="3"/>
  <c r="J75" i="3"/>
  <c r="K45" i="3"/>
  <c r="K9" i="3"/>
  <c r="K104" i="3"/>
  <c r="K94" i="3"/>
  <c r="L42" i="3"/>
  <c r="L38" i="3"/>
  <c r="M4" i="3"/>
  <c r="M80" i="3"/>
  <c r="N86" i="3"/>
  <c r="N48" i="3"/>
  <c r="Q94" i="3"/>
  <c r="R9" i="3"/>
  <c r="U121" i="3"/>
  <c r="T121" i="3"/>
  <c r="V121" i="3"/>
  <c r="P121" i="3"/>
  <c r="M121" i="3"/>
  <c r="Q121" i="3"/>
  <c r="L121" i="3"/>
  <c r="J121" i="3"/>
  <c r="N121" i="3"/>
  <c r="F121" i="3"/>
  <c r="V72" i="3"/>
  <c r="T72" i="3"/>
  <c r="U72" i="3"/>
  <c r="P72" i="3"/>
  <c r="R72" i="3"/>
  <c r="J72" i="3"/>
  <c r="F72" i="3"/>
  <c r="T100" i="3"/>
  <c r="U100" i="3"/>
  <c r="V100" i="3"/>
  <c r="P100" i="3"/>
  <c r="L100" i="3"/>
  <c r="J100" i="3"/>
  <c r="F100" i="3"/>
  <c r="V102" i="3"/>
  <c r="T102" i="3"/>
  <c r="U102" i="3"/>
  <c r="P102" i="3"/>
  <c r="M102" i="3"/>
  <c r="Q102" i="3"/>
  <c r="J102" i="3"/>
  <c r="N102" i="3"/>
  <c r="K102" i="3"/>
  <c r="F102" i="3"/>
  <c r="T20" i="3"/>
  <c r="U20" i="3"/>
  <c r="V20" i="3"/>
  <c r="P20" i="3"/>
  <c r="M20" i="3"/>
  <c r="K20" i="3"/>
  <c r="Q20" i="3"/>
  <c r="J20" i="3"/>
  <c r="N20" i="3"/>
  <c r="F20" i="3"/>
  <c r="V93" i="3"/>
  <c r="T93" i="3"/>
  <c r="U93" i="3"/>
  <c r="R93" i="3"/>
  <c r="Q93" i="3"/>
  <c r="K93" i="3"/>
  <c r="N93" i="3"/>
  <c r="E93" i="3"/>
  <c r="V25" i="3"/>
  <c r="T25" i="3"/>
  <c r="U25" i="3"/>
  <c r="R25" i="3"/>
  <c r="K25" i="3"/>
  <c r="E25" i="3"/>
  <c r="V75" i="3"/>
  <c r="U75" i="3"/>
  <c r="T75" i="3"/>
  <c r="R75" i="3"/>
  <c r="K75" i="3"/>
  <c r="P75" i="3"/>
  <c r="M75" i="3"/>
  <c r="N75" i="3"/>
  <c r="E75" i="3"/>
  <c r="V41" i="3"/>
  <c r="T41" i="3"/>
  <c r="U41" i="3"/>
  <c r="R41" i="3"/>
  <c r="L41" i="3"/>
  <c r="P41" i="3"/>
  <c r="M41" i="3"/>
  <c r="N41" i="3"/>
  <c r="E41" i="3"/>
  <c r="V51" i="3"/>
  <c r="T51" i="3"/>
  <c r="U51" i="3"/>
  <c r="R51" i="3"/>
  <c r="Q51" i="3"/>
  <c r="N51" i="3"/>
  <c r="E51" i="3"/>
  <c r="C104" i="3"/>
  <c r="G74" i="3"/>
  <c r="J38" i="3"/>
  <c r="K33" i="3"/>
  <c r="P48" i="3"/>
  <c r="U60" i="3"/>
  <c r="T60" i="3"/>
  <c r="V60" i="3"/>
  <c r="Q60" i="3"/>
  <c r="N60" i="3"/>
  <c r="L60" i="3"/>
  <c r="J60" i="3"/>
  <c r="H60" i="3"/>
  <c r="R60" i="3"/>
  <c r="D60" i="3"/>
  <c r="U95" i="3"/>
  <c r="T95" i="3"/>
  <c r="V95" i="3"/>
  <c r="R95" i="3"/>
  <c r="Q95" i="3"/>
  <c r="N95" i="3"/>
  <c r="J95" i="3"/>
  <c r="H95" i="3"/>
  <c r="D95" i="3"/>
  <c r="U71" i="3"/>
  <c r="T71" i="3"/>
  <c r="V71" i="3"/>
  <c r="R71" i="3"/>
  <c r="Q71" i="3"/>
  <c r="N71" i="3"/>
  <c r="J71" i="3"/>
  <c r="H71" i="3"/>
  <c r="D71" i="3"/>
  <c r="E72" i="3"/>
  <c r="T119" i="3"/>
  <c r="U119" i="3"/>
  <c r="V119" i="3"/>
  <c r="R119" i="3"/>
  <c r="P119" i="3"/>
  <c r="M119" i="3"/>
  <c r="G119" i="3"/>
  <c r="T98" i="3"/>
  <c r="U98" i="3"/>
  <c r="V98" i="3"/>
  <c r="R98" i="3"/>
  <c r="P98" i="3"/>
  <c r="M98" i="3"/>
  <c r="L98" i="3"/>
  <c r="G98" i="3"/>
  <c r="Q98" i="3"/>
  <c r="T49" i="3"/>
  <c r="V49" i="3"/>
  <c r="U49" i="3"/>
  <c r="R49" i="3"/>
  <c r="P49" i="3"/>
  <c r="M49" i="3"/>
  <c r="G49" i="3"/>
  <c r="Q49" i="3"/>
  <c r="T3" i="3"/>
  <c r="U3" i="3"/>
  <c r="V3" i="3"/>
  <c r="R3" i="3"/>
  <c r="P3" i="3"/>
  <c r="M3" i="3"/>
  <c r="L3" i="3"/>
  <c r="G3" i="3"/>
  <c r="T58" i="3"/>
  <c r="V58" i="3"/>
  <c r="U58" i="3"/>
  <c r="R58" i="3"/>
  <c r="P58" i="3"/>
  <c r="M58" i="3"/>
  <c r="K58" i="3"/>
  <c r="N58" i="3"/>
  <c r="G58" i="3"/>
  <c r="L58" i="3"/>
  <c r="T28" i="3"/>
  <c r="U28" i="3"/>
  <c r="V28" i="3"/>
  <c r="R28" i="3"/>
  <c r="P28" i="3"/>
  <c r="M28" i="3"/>
  <c r="G28" i="3"/>
  <c r="Q28" i="3"/>
  <c r="K28" i="3"/>
  <c r="T40" i="3"/>
  <c r="U40" i="3"/>
  <c r="V40" i="3"/>
  <c r="R40" i="3"/>
  <c r="P40" i="3"/>
  <c r="M40" i="3"/>
  <c r="N40" i="3"/>
  <c r="G40" i="3"/>
  <c r="L40" i="3"/>
  <c r="C40" i="3"/>
  <c r="C120" i="3"/>
  <c r="C117" i="3"/>
  <c r="C51" i="3"/>
  <c r="D120" i="3"/>
  <c r="D45" i="3"/>
  <c r="D80" i="3"/>
  <c r="D58" i="3"/>
  <c r="E24" i="3"/>
  <c r="F119" i="3"/>
  <c r="F75" i="3"/>
  <c r="F3" i="3"/>
  <c r="G121" i="3"/>
  <c r="G19" i="3"/>
  <c r="G117" i="3"/>
  <c r="G102" i="3"/>
  <c r="G38" i="3"/>
  <c r="H8" i="3"/>
  <c r="H33" i="3"/>
  <c r="J98" i="3"/>
  <c r="J49" i="3"/>
  <c r="J28" i="3"/>
  <c r="K60" i="3"/>
  <c r="K95" i="3"/>
  <c r="K24" i="3"/>
  <c r="L25" i="3"/>
  <c r="L49" i="3"/>
  <c r="L71" i="3"/>
  <c r="M8" i="3"/>
  <c r="M48" i="3"/>
  <c r="N3" i="3"/>
  <c r="N33" i="3"/>
  <c r="P8" i="3"/>
  <c r="P94" i="3"/>
  <c r="H75" i="3"/>
  <c r="H51" i="3"/>
  <c r="J109" i="3"/>
  <c r="J117" i="3"/>
  <c r="J55" i="3"/>
  <c r="L102" i="3"/>
  <c r="M117" i="3"/>
  <c r="M30" i="3"/>
  <c r="N80" i="3"/>
  <c r="Q33" i="3"/>
  <c r="U12" i="3"/>
  <c r="T12" i="3"/>
  <c r="V12" i="3"/>
  <c r="Q12" i="3"/>
  <c r="N12" i="3"/>
  <c r="J12" i="3"/>
  <c r="H12" i="3"/>
  <c r="M12" i="3"/>
  <c r="L12" i="3"/>
  <c r="D12" i="3"/>
  <c r="U34" i="3"/>
  <c r="T34" i="3"/>
  <c r="V34" i="3"/>
  <c r="R34" i="3"/>
  <c r="Q34" i="3"/>
  <c r="N34" i="3"/>
  <c r="J34" i="3"/>
  <c r="H34" i="3"/>
  <c r="L34" i="3"/>
  <c r="M34" i="3"/>
  <c r="D34" i="3"/>
  <c r="U46" i="3"/>
  <c r="V46" i="3"/>
  <c r="T46" i="3"/>
  <c r="R46" i="3"/>
  <c r="Q46" i="3"/>
  <c r="N46" i="3"/>
  <c r="P46" i="3"/>
  <c r="J46" i="3"/>
  <c r="M46" i="3"/>
  <c r="H46" i="3"/>
  <c r="D46" i="3"/>
  <c r="U2" i="3"/>
  <c r="V2" i="3"/>
  <c r="T2" i="3"/>
  <c r="R2" i="3"/>
  <c r="Q2" i="3"/>
  <c r="N2" i="3"/>
  <c r="J2" i="3"/>
  <c r="H2" i="3"/>
  <c r="D2" i="3"/>
  <c r="C20" i="3"/>
  <c r="E33" i="3"/>
  <c r="F34" i="3"/>
  <c r="G64" i="3"/>
  <c r="T120" i="3"/>
  <c r="V120" i="3"/>
  <c r="U120" i="3"/>
  <c r="R120" i="3"/>
  <c r="P120" i="3"/>
  <c r="M120" i="3"/>
  <c r="N120" i="3"/>
  <c r="G120" i="3"/>
  <c r="T106" i="3"/>
  <c r="U106" i="3"/>
  <c r="V106" i="3"/>
  <c r="R106" i="3"/>
  <c r="P106" i="3"/>
  <c r="M106" i="3"/>
  <c r="G106" i="3"/>
  <c r="T56" i="3"/>
  <c r="U56" i="3"/>
  <c r="V56" i="3"/>
  <c r="R56" i="3"/>
  <c r="P56" i="3"/>
  <c r="M56" i="3"/>
  <c r="N56" i="3"/>
  <c r="G56" i="3"/>
  <c r="T76" i="3"/>
  <c r="U76" i="3"/>
  <c r="V76" i="3"/>
  <c r="R76" i="3"/>
  <c r="P76" i="3"/>
  <c r="M76" i="3"/>
  <c r="L76" i="3"/>
  <c r="G76" i="3"/>
  <c r="K76" i="3"/>
  <c r="C76" i="3"/>
  <c r="V73" i="3"/>
  <c r="U73" i="3"/>
  <c r="T73" i="3"/>
  <c r="R73" i="3"/>
  <c r="Q73" i="3"/>
  <c r="L73" i="3"/>
  <c r="F73" i="3"/>
  <c r="P73" i="3"/>
  <c r="V115" i="3"/>
  <c r="T115" i="3"/>
  <c r="U115" i="3"/>
  <c r="R115" i="3"/>
  <c r="Q115" i="3"/>
  <c r="L115" i="3"/>
  <c r="N115" i="3"/>
  <c r="F115" i="3"/>
  <c r="V22" i="3"/>
  <c r="T22" i="3"/>
  <c r="U22" i="3"/>
  <c r="R22" i="3"/>
  <c r="Q22" i="3"/>
  <c r="L22" i="3"/>
  <c r="F22" i="3"/>
  <c r="V86" i="3"/>
  <c r="U86" i="3"/>
  <c r="T86" i="3"/>
  <c r="R86" i="3"/>
  <c r="Q86" i="3"/>
  <c r="L86" i="3"/>
  <c r="F86" i="3"/>
  <c r="P86" i="3"/>
  <c r="V7" i="3"/>
  <c r="U7" i="3"/>
  <c r="T7" i="3"/>
  <c r="R7" i="3"/>
  <c r="Q7" i="3"/>
  <c r="L7" i="3"/>
  <c r="N7" i="3"/>
  <c r="F7" i="3"/>
  <c r="V15" i="3"/>
  <c r="U15" i="3"/>
  <c r="T15" i="3"/>
  <c r="R15" i="3"/>
  <c r="Q15" i="3"/>
  <c r="L15" i="3"/>
  <c r="F15" i="3"/>
  <c r="V50" i="3"/>
  <c r="T50" i="3"/>
  <c r="U50" i="3"/>
  <c r="R50" i="3"/>
  <c r="Q50" i="3"/>
  <c r="L50" i="3"/>
  <c r="F50" i="3"/>
  <c r="P50" i="3"/>
  <c r="V67" i="3"/>
  <c r="T67" i="3"/>
  <c r="U67" i="3"/>
  <c r="R67" i="3"/>
  <c r="Q67" i="3"/>
  <c r="L67" i="3"/>
  <c r="N67" i="3"/>
  <c r="F67" i="3"/>
  <c r="V79" i="3"/>
  <c r="T79" i="3"/>
  <c r="U79" i="3"/>
  <c r="R79" i="3"/>
  <c r="Q79" i="3"/>
  <c r="L79" i="3"/>
  <c r="H79" i="3"/>
  <c r="M79" i="3"/>
  <c r="K79" i="3"/>
  <c r="F79" i="3"/>
  <c r="V14" i="3"/>
  <c r="T14" i="3"/>
  <c r="U14" i="3"/>
  <c r="R14" i="3"/>
  <c r="Q14" i="3"/>
  <c r="L14" i="3"/>
  <c r="H14" i="3"/>
  <c r="F14" i="3"/>
  <c r="P14" i="3"/>
  <c r="C119" i="3"/>
  <c r="C115" i="3"/>
  <c r="C33" i="3"/>
  <c r="C2" i="3"/>
  <c r="D115" i="3"/>
  <c r="D48" i="3"/>
  <c r="D67" i="3"/>
  <c r="E74" i="3"/>
  <c r="E106" i="3"/>
  <c r="E30" i="3"/>
  <c r="E76" i="3"/>
  <c r="F109" i="3"/>
  <c r="F85" i="3"/>
  <c r="F55" i="3"/>
  <c r="G93" i="3"/>
  <c r="G22" i="3"/>
  <c r="G42" i="3"/>
  <c r="G79" i="3"/>
  <c r="H72" i="3"/>
  <c r="H56" i="3"/>
  <c r="H104" i="3"/>
  <c r="H94" i="3"/>
  <c r="J22" i="3"/>
  <c r="J15" i="3"/>
  <c r="J79" i="3"/>
  <c r="K120" i="3"/>
  <c r="K56" i="3"/>
  <c r="K14" i="3"/>
  <c r="L106" i="3"/>
  <c r="M95" i="3"/>
  <c r="M50" i="3"/>
  <c r="N50" i="3"/>
  <c r="N94" i="3"/>
  <c r="P95" i="3"/>
  <c r="P24" i="3"/>
  <c r="Q58" i="3"/>
  <c r="R74" i="3"/>
  <c r="E20" i="3"/>
  <c r="H100" i="3"/>
  <c r="V109" i="3"/>
  <c r="U109" i="3"/>
  <c r="T109" i="3"/>
  <c r="Q109" i="3"/>
  <c r="P109" i="3"/>
  <c r="N109" i="3"/>
  <c r="E109" i="3"/>
  <c r="V4" i="3"/>
  <c r="U4" i="3"/>
  <c r="T4" i="3"/>
  <c r="Q4" i="3"/>
  <c r="P4" i="3"/>
  <c r="N4" i="3"/>
  <c r="R4" i="3"/>
  <c r="E4" i="3"/>
  <c r="V45" i="3"/>
  <c r="U45" i="3"/>
  <c r="T45" i="3"/>
  <c r="Q45" i="3"/>
  <c r="P45" i="3"/>
  <c r="N45" i="3"/>
  <c r="M45" i="3"/>
  <c r="E45" i="3"/>
  <c r="R45" i="3"/>
  <c r="V117" i="3"/>
  <c r="U117" i="3"/>
  <c r="T117" i="3"/>
  <c r="Q117" i="3"/>
  <c r="P117" i="3"/>
  <c r="N117" i="3"/>
  <c r="E117" i="3"/>
  <c r="V90" i="3"/>
  <c r="U90" i="3"/>
  <c r="T90" i="3"/>
  <c r="Q90" i="3"/>
  <c r="P90" i="3"/>
  <c r="N90" i="3"/>
  <c r="E90" i="3"/>
  <c r="R90" i="3"/>
  <c r="V104" i="3"/>
  <c r="U104" i="3"/>
  <c r="T104" i="3"/>
  <c r="Q104" i="3"/>
  <c r="P104" i="3"/>
  <c r="N104" i="3"/>
  <c r="M104" i="3"/>
  <c r="E104" i="3"/>
  <c r="V55" i="3"/>
  <c r="U55" i="3"/>
  <c r="T55" i="3"/>
  <c r="Q55" i="3"/>
  <c r="P55" i="3"/>
  <c r="N55" i="3"/>
  <c r="K55" i="3"/>
  <c r="R55" i="3"/>
  <c r="E55" i="3"/>
  <c r="V43" i="3"/>
  <c r="U43" i="3"/>
  <c r="T43" i="3"/>
  <c r="Q43" i="3"/>
  <c r="P43" i="3"/>
  <c r="N43" i="3"/>
  <c r="K43" i="3"/>
  <c r="E43" i="3"/>
  <c r="R43" i="3"/>
  <c r="V31" i="3"/>
  <c r="U31" i="3"/>
  <c r="T31" i="3"/>
  <c r="Q31" i="3"/>
  <c r="P31" i="3"/>
  <c r="N31" i="3"/>
  <c r="K31" i="3"/>
  <c r="M31" i="3"/>
  <c r="E31" i="3"/>
  <c r="V38" i="3"/>
  <c r="U38" i="3"/>
  <c r="T38" i="3"/>
  <c r="Q38" i="3"/>
  <c r="P38" i="3"/>
  <c r="N38" i="3"/>
  <c r="K38" i="3"/>
  <c r="E38" i="3"/>
  <c r="C4" i="3"/>
  <c r="C30" i="3"/>
  <c r="D4" i="3"/>
  <c r="D100" i="3"/>
  <c r="D43" i="3"/>
  <c r="F8" i="3"/>
  <c r="F51" i="3"/>
  <c r="G45" i="3"/>
  <c r="G80" i="3"/>
  <c r="G31" i="3"/>
  <c r="H25" i="3"/>
  <c r="J45" i="3"/>
  <c r="J104" i="3"/>
  <c r="J31" i="3"/>
  <c r="L117" i="3"/>
  <c r="L20" i="3"/>
  <c r="M74" i="3"/>
  <c r="M7" i="3"/>
  <c r="M55" i="3"/>
  <c r="M33" i="3"/>
  <c r="N76" i="3"/>
  <c r="P7" i="3"/>
  <c r="P42" i="3"/>
  <c r="Q74" i="3"/>
  <c r="R19" i="3"/>
  <c r="R100" i="3"/>
  <c r="R31" i="3"/>
  <c r="J70" i="3"/>
  <c r="J96" i="3"/>
  <c r="L70" i="3"/>
  <c r="U70" i="3"/>
  <c r="T70" i="3"/>
  <c r="V70" i="3"/>
  <c r="N70" i="3"/>
  <c r="M70" i="3"/>
  <c r="K70" i="3"/>
  <c r="U96" i="3"/>
  <c r="T96" i="3"/>
  <c r="V96" i="3"/>
  <c r="N96" i="3"/>
  <c r="M96" i="3"/>
  <c r="K96" i="3"/>
  <c r="U26" i="3"/>
  <c r="T26" i="3"/>
  <c r="V26" i="3"/>
  <c r="N26" i="3"/>
  <c r="M26" i="3"/>
  <c r="K26" i="3"/>
  <c r="P26" i="3"/>
  <c r="R26" i="3"/>
  <c r="Q96" i="3"/>
  <c r="AT205" i="2"/>
  <c r="AT582" i="2"/>
  <c r="AT521" i="2"/>
  <c r="AR105" i="2"/>
  <c r="AR329" i="2"/>
  <c r="AT540" i="2"/>
  <c r="AR310" i="2"/>
  <c r="AR148" i="2"/>
  <c r="AR640" i="2"/>
  <c r="AR106" i="2"/>
  <c r="AR447" i="2"/>
  <c r="AR177" i="2"/>
  <c r="AR189" i="2"/>
  <c r="AR114" i="2"/>
  <c r="AR415" i="2"/>
  <c r="AT723" i="2"/>
  <c r="AT636" i="2"/>
  <c r="AT453" i="2"/>
  <c r="AT592" i="2"/>
  <c r="AU723" i="2"/>
  <c r="AU636" i="2"/>
  <c r="AU453" i="2"/>
  <c r="AU570" i="2"/>
  <c r="AS248" i="2"/>
  <c r="AR275" i="2"/>
  <c r="AR522" i="2"/>
  <c r="AR32" i="2"/>
  <c r="AT660" i="2"/>
  <c r="AT31" i="2"/>
  <c r="AR100" i="2"/>
  <c r="AS336" i="2"/>
  <c r="AS41" i="2"/>
  <c r="AS494" i="2"/>
  <c r="AS700" i="2"/>
  <c r="AS70" i="2"/>
  <c r="AS77" i="2"/>
  <c r="AS56" i="2"/>
  <c r="AT14" i="2"/>
  <c r="AS614" i="2"/>
  <c r="AS180" i="2"/>
  <c r="AS275" i="2"/>
  <c r="AR78" i="2"/>
  <c r="AR123" i="2"/>
  <c r="AR134" i="2"/>
  <c r="AU192" i="2"/>
  <c r="AS286" i="2"/>
  <c r="AS685" i="2"/>
  <c r="AS512" i="2"/>
  <c r="AS698" i="2"/>
  <c r="AS406" i="2"/>
  <c r="AS188" i="2"/>
  <c r="AR188" i="2"/>
  <c r="AS309" i="2"/>
  <c r="AR309" i="2"/>
  <c r="AS141" i="2"/>
  <c r="AS10" i="2"/>
  <c r="AR10" i="2"/>
  <c r="AS176" i="2"/>
  <c r="AS461" i="2"/>
  <c r="AS231" i="2"/>
  <c r="AS129" i="2"/>
  <c r="AS561" i="2"/>
  <c r="AS81" i="2"/>
  <c r="AS163" i="2"/>
  <c r="AS261" i="2"/>
  <c r="AS299" i="2"/>
  <c r="AS131" i="2"/>
  <c r="AT596" i="2"/>
  <c r="AT379" i="2"/>
  <c r="AT388" i="2"/>
  <c r="AT209" i="2"/>
  <c r="AT173" i="2"/>
  <c r="AT287" i="2"/>
  <c r="AT597" i="2"/>
  <c r="AT485" i="2"/>
  <c r="AT69" i="2"/>
  <c r="AT338" i="2"/>
  <c r="AR401" i="2"/>
  <c r="AR590" i="2"/>
  <c r="AR372" i="2"/>
  <c r="AR25" i="2"/>
  <c r="AR513" i="2"/>
  <c r="AR456" i="2"/>
  <c r="AR493" i="2"/>
  <c r="AR450" i="2"/>
  <c r="AU577" i="2"/>
  <c r="AU727" i="2"/>
  <c r="AU524" i="2"/>
  <c r="AU530" i="2"/>
  <c r="AU574" i="2"/>
  <c r="AU26" i="2"/>
  <c r="AU302" i="2"/>
  <c r="AS307" i="2"/>
  <c r="AR307" i="2"/>
  <c r="AS393" i="2"/>
  <c r="AR393" i="2"/>
  <c r="AS555" i="2"/>
  <c r="AS297" i="2"/>
  <c r="AS178" i="2"/>
  <c r="AR178" i="2"/>
  <c r="AS19" i="2"/>
  <c r="AS438" i="2"/>
  <c r="AR438" i="2"/>
  <c r="AS689" i="2"/>
  <c r="AS539" i="2"/>
  <c r="AS308" i="2"/>
  <c r="AR308" i="2"/>
  <c r="AS443" i="2"/>
  <c r="AS206" i="2"/>
  <c r="AS545" i="2"/>
  <c r="AS194" i="2"/>
  <c r="AS595" i="2"/>
  <c r="AS124" i="2"/>
  <c r="AS594" i="2"/>
  <c r="AS273" i="2"/>
  <c r="AS168" i="2"/>
  <c r="AS599" i="2"/>
  <c r="AT619" i="2"/>
  <c r="AT106" i="2"/>
  <c r="AT48" i="2"/>
  <c r="AT425" i="2"/>
  <c r="AT55" i="2"/>
  <c r="AT528" i="2"/>
  <c r="AT661" i="2"/>
  <c r="AT133" i="2"/>
  <c r="AT433" i="2"/>
  <c r="AT73" i="2"/>
  <c r="AR375" i="2"/>
  <c r="AR193" i="2"/>
  <c r="AR529" i="2"/>
  <c r="AU151" i="2"/>
  <c r="AU457" i="2"/>
  <c r="AU187" i="2"/>
  <c r="AU250" i="2"/>
  <c r="AU475" i="2"/>
  <c r="AU266" i="2"/>
  <c r="AU638" i="2"/>
  <c r="AU485" i="2"/>
  <c r="AU387" i="2"/>
  <c r="AU73" i="2"/>
  <c r="AS576" i="2"/>
  <c r="AS675" i="2"/>
  <c r="AS665" i="2"/>
  <c r="AS123" i="2"/>
  <c r="AS478" i="2"/>
  <c r="AS185" i="2"/>
  <c r="AS11" i="2"/>
  <c r="AS473" i="2"/>
  <c r="AS371" i="2"/>
  <c r="AS134" i="2"/>
  <c r="AS303" i="2"/>
  <c r="AS403" i="2"/>
  <c r="AT547" i="2"/>
  <c r="AU352" i="2"/>
  <c r="AU569" i="2"/>
  <c r="AS619" i="2"/>
  <c r="AS577" i="2"/>
  <c r="AS479" i="2"/>
  <c r="AS727" i="2"/>
  <c r="AS388" i="2"/>
  <c r="AS680" i="2"/>
  <c r="AS524" i="2"/>
  <c r="AS18" i="2"/>
  <c r="AS530" i="2"/>
  <c r="AS173" i="2"/>
  <c r="AS398" i="2"/>
  <c r="AS709" i="2"/>
  <c r="AS528" i="2"/>
  <c r="AS266" i="2"/>
  <c r="AS218" i="2"/>
  <c r="AS661" i="2"/>
  <c r="AS638" i="2"/>
  <c r="AS98" i="2"/>
  <c r="AS133" i="2"/>
  <c r="AS302" i="2"/>
  <c r="AS334" i="2"/>
  <c r="AS433" i="2"/>
  <c r="AS387" i="2"/>
  <c r="AS541" i="2"/>
  <c r="AS592" i="2"/>
  <c r="AS338" i="2"/>
  <c r="AT677" i="2"/>
  <c r="AT578" i="2"/>
  <c r="AT508" i="2"/>
  <c r="AT634" i="2"/>
  <c r="AT158" i="2"/>
  <c r="AT310" i="2"/>
  <c r="AT667" i="2"/>
  <c r="AT118" i="2"/>
  <c r="AR118" i="2"/>
  <c r="AT348" i="2"/>
  <c r="AT623" i="2"/>
  <c r="AT427" i="2"/>
  <c r="AS458" i="2"/>
  <c r="AR458" i="2"/>
  <c r="AS591" i="2"/>
  <c r="AR591" i="2"/>
  <c r="AS42" i="2"/>
  <c r="AS446" i="2"/>
  <c r="AR446" i="2"/>
  <c r="AS317" i="2"/>
  <c r="AS89" i="2"/>
  <c r="AR89" i="2"/>
  <c r="AS235" i="2"/>
  <c r="AR235" i="2"/>
  <c r="AS87" i="2"/>
  <c r="AS711" i="2"/>
  <c r="AS170" i="2"/>
  <c r="AS610" i="2"/>
  <c r="AR610" i="2"/>
  <c r="AS383" i="2"/>
  <c r="AR383" i="2"/>
  <c r="AS240" i="2"/>
  <c r="AS653" i="2"/>
  <c r="AS191" i="2"/>
  <c r="AS276" i="2"/>
  <c r="AR276" i="2"/>
  <c r="AS108" i="2"/>
  <c r="AR108" i="2"/>
  <c r="AS290" i="2"/>
  <c r="AS184" i="2"/>
  <c r="AS439" i="2"/>
  <c r="AT151" i="2"/>
  <c r="AT457" i="2"/>
  <c r="AT187" i="2"/>
  <c r="AT250" i="2"/>
  <c r="AT475" i="2"/>
  <c r="AT266" i="2"/>
  <c r="AT638" i="2"/>
  <c r="AT302" i="2"/>
  <c r="AT387" i="2"/>
  <c r="AR43" i="2"/>
  <c r="AR182" i="2"/>
  <c r="AU306" i="2"/>
  <c r="AU479" i="2"/>
  <c r="AU680" i="2"/>
  <c r="AU18" i="2"/>
  <c r="AU721" i="2"/>
  <c r="AU446" i="2"/>
  <c r="AU372" i="2"/>
  <c r="AU561" i="2"/>
  <c r="AU731" i="2"/>
  <c r="AU231" i="2"/>
  <c r="AU147" i="2"/>
  <c r="AU236" i="2"/>
  <c r="AU423" i="2"/>
  <c r="AU701" i="2"/>
  <c r="AU398" i="2"/>
  <c r="AU135" i="2"/>
  <c r="AU248" i="2"/>
  <c r="AU323" i="2"/>
  <c r="AU433" i="2"/>
  <c r="AU354" i="2"/>
  <c r="AS710" i="2"/>
  <c r="AS201" i="2"/>
  <c r="AS380" i="2"/>
  <c r="AS378" i="2"/>
  <c r="AS325" i="2"/>
  <c r="AS6" i="2"/>
  <c r="AS542" i="2"/>
  <c r="AS558" i="2"/>
  <c r="AS339" i="2"/>
  <c r="AS203" i="2"/>
  <c r="AS265" i="2"/>
  <c r="AS506" i="2"/>
  <c r="AS5" i="2"/>
  <c r="AS587" i="2"/>
  <c r="AS305" i="2"/>
  <c r="AS182" i="2"/>
  <c r="AS408" i="2"/>
  <c r="AS435" i="2"/>
  <c r="AS677" i="2"/>
  <c r="AS153" i="2"/>
  <c r="AT61" i="2"/>
  <c r="AS636" i="2"/>
  <c r="AS151" i="2"/>
  <c r="AS379" i="2"/>
  <c r="AS463" i="2"/>
  <c r="AS48" i="2"/>
  <c r="AS187" i="2"/>
  <c r="AS480" i="2"/>
  <c r="AS425" i="2"/>
  <c r="AS209" i="2"/>
  <c r="AS250" i="2"/>
  <c r="AS722" i="2"/>
  <c r="AS55" i="2"/>
  <c r="AS475" i="2"/>
  <c r="AS574" i="2"/>
  <c r="AS287" i="2"/>
  <c r="AS135" i="2"/>
  <c r="AS26" i="2"/>
  <c r="AS597" i="2"/>
  <c r="AS431" i="2"/>
  <c r="AS485" i="2"/>
  <c r="AS323" i="2"/>
  <c r="AS137" i="2"/>
  <c r="AS69" i="2"/>
  <c r="AS95" i="2"/>
  <c r="AS354" i="2"/>
  <c r="AS73" i="2"/>
  <c r="AR254" i="2"/>
  <c r="AT737" i="2"/>
  <c r="AT717" i="2"/>
  <c r="AT321" i="2"/>
  <c r="AT484" i="2"/>
  <c r="AT417" i="2"/>
  <c r="AT152" i="2"/>
  <c r="AT394" i="2"/>
  <c r="AT153" i="2"/>
  <c r="AT481" i="2"/>
  <c r="AT603" i="2"/>
  <c r="AT127" i="2"/>
  <c r="AS329" i="2"/>
  <c r="AU466" i="2"/>
  <c r="AS618" i="2"/>
  <c r="AR618" i="2"/>
  <c r="AS150" i="2"/>
  <c r="AS83" i="2"/>
  <c r="AR83" i="2"/>
  <c r="AS444" i="2"/>
  <c r="AR444" i="2"/>
  <c r="AS396" i="2"/>
  <c r="AS99" i="2"/>
  <c r="AR99" i="2"/>
  <c r="AS285" i="2"/>
  <c r="AR285" i="2"/>
  <c r="AS295" i="2"/>
  <c r="AS392" i="2"/>
  <c r="AR392" i="2"/>
  <c r="AS688" i="2"/>
  <c r="AS549" i="2"/>
  <c r="AS320" i="2"/>
  <c r="AS14" i="2"/>
  <c r="AS84" i="2"/>
  <c r="AS292" i="2"/>
  <c r="AS242" i="2"/>
  <c r="AS605" i="2"/>
  <c r="AS267" i="2"/>
  <c r="AS405" i="2"/>
  <c r="AT306" i="2"/>
  <c r="AT479" i="2"/>
  <c r="AT680" i="2"/>
  <c r="AT18" i="2"/>
  <c r="AT398" i="2"/>
  <c r="AT135" i="2"/>
  <c r="AT248" i="2"/>
  <c r="AT323" i="2"/>
  <c r="AT95" i="2"/>
  <c r="AR382" i="2"/>
  <c r="AR22" i="2"/>
  <c r="AR556" i="2"/>
  <c r="AR251" i="2"/>
  <c r="AR116" i="2"/>
  <c r="AR374" i="2"/>
  <c r="AR502" i="2"/>
  <c r="AR166" i="2"/>
  <c r="AR402" i="2"/>
  <c r="AU596" i="2"/>
  <c r="AU379" i="2"/>
  <c r="AU388" i="2"/>
  <c r="AU209" i="2"/>
  <c r="AU173" i="2"/>
  <c r="AU528" i="2"/>
  <c r="AU661" i="2"/>
  <c r="AU431" i="2"/>
  <c r="AU137" i="2"/>
  <c r="AU95" i="2"/>
  <c r="AU592" i="2"/>
  <c r="AR290" i="2"/>
  <c r="AS517" i="2"/>
  <c r="AS562" i="2"/>
  <c r="AS337" i="2"/>
  <c r="AS223" i="2"/>
  <c r="AS477" i="2"/>
  <c r="AS164" i="2"/>
  <c r="AS404" i="2"/>
  <c r="AS60" i="2"/>
  <c r="AS565" i="2"/>
  <c r="AS579" i="2"/>
  <c r="AS687" i="2"/>
  <c r="AS413" i="2"/>
  <c r="AS362" i="2"/>
  <c r="AS723" i="2"/>
  <c r="AS596" i="2"/>
  <c r="AS106" i="2"/>
  <c r="AS670" i="2"/>
  <c r="AS486" i="2"/>
  <c r="AS119" i="2"/>
  <c r="AS148" i="2"/>
  <c r="AS198" i="2"/>
  <c r="AS414" i="2"/>
  <c r="AS419" i="2"/>
  <c r="AS583" i="2"/>
  <c r="AS676" i="2"/>
  <c r="AS662" i="2"/>
  <c r="AS227" i="2"/>
  <c r="AS639" i="2"/>
  <c r="AS389" i="2"/>
  <c r="AS400" i="2"/>
  <c r="AS568" i="2"/>
  <c r="AS483" i="2"/>
  <c r="AS132" i="2"/>
  <c r="AS245" i="2"/>
  <c r="AS296" i="2"/>
  <c r="AS294" i="2"/>
  <c r="AS304" i="2"/>
  <c r="AS660" i="2"/>
  <c r="AT692" i="2"/>
  <c r="AT401" i="2"/>
  <c r="AT606" i="2"/>
  <c r="AT278" i="2"/>
  <c r="AT587" i="2"/>
  <c r="AT28" i="2"/>
  <c r="AT375" i="2"/>
  <c r="AT487" i="2"/>
  <c r="AT193" i="2"/>
  <c r="AT182" i="2"/>
  <c r="AT251" i="2"/>
  <c r="AT7" i="2"/>
  <c r="AT116" i="2"/>
  <c r="AT316" i="2"/>
  <c r="AT721" i="2"/>
  <c r="AT456" i="2"/>
  <c r="AT502" i="2"/>
  <c r="AT47" i="2"/>
  <c r="AT318" i="2"/>
  <c r="AT450" i="2"/>
  <c r="AR378" i="2"/>
  <c r="AU87" i="2"/>
  <c r="AS499" i="2"/>
  <c r="AR499" i="2"/>
  <c r="AS635" i="2"/>
  <c r="AS621" i="2"/>
  <c r="AS500" i="2"/>
  <c r="AR500" i="2"/>
  <c r="AS498" i="2"/>
  <c r="AS648" i="2"/>
  <c r="AS8" i="2"/>
  <c r="AS650" i="2"/>
  <c r="AS490" i="2"/>
  <c r="AS641" i="2"/>
  <c r="AS681" i="2"/>
  <c r="AS236" i="2"/>
  <c r="AS442" i="2"/>
  <c r="AS313" i="2"/>
  <c r="AS192" i="2"/>
  <c r="AS179" i="2"/>
  <c r="AS24" i="2"/>
  <c r="AS451" i="2"/>
  <c r="AS259" i="2"/>
  <c r="AT738" i="2"/>
  <c r="AT463" i="2"/>
  <c r="AT480" i="2"/>
  <c r="AT722" i="2"/>
  <c r="AT709" i="2"/>
  <c r="AT218" i="2"/>
  <c r="AT98" i="2"/>
  <c r="AT334" i="2"/>
  <c r="AT541" i="2"/>
  <c r="AR580" i="2"/>
  <c r="AR514" i="2"/>
  <c r="AR322" i="2"/>
  <c r="AR572" i="2"/>
  <c r="AR93" i="2"/>
  <c r="AR340" i="2"/>
  <c r="AR2" i="2"/>
  <c r="AU738" i="2"/>
  <c r="AU463" i="2"/>
  <c r="AR463" i="2"/>
  <c r="AU480" i="2"/>
  <c r="AU722" i="2"/>
  <c r="AU709" i="2"/>
  <c r="AU218" i="2"/>
  <c r="AU98" i="2"/>
  <c r="AU334" i="2"/>
  <c r="AU69" i="2"/>
  <c r="AU338" i="2"/>
  <c r="AR614" i="2"/>
  <c r="AS622" i="2"/>
  <c r="AS346" i="2"/>
  <c r="AS731" i="2"/>
  <c r="AS703" i="2"/>
  <c r="AS196" i="2"/>
  <c r="AS104" i="2"/>
  <c r="AS602" i="2"/>
  <c r="AS257" i="2"/>
  <c r="AR257" i="2"/>
  <c r="AS584" i="2"/>
  <c r="AS465" i="2"/>
  <c r="AS360" i="2"/>
  <c r="AS219" i="2"/>
  <c r="AU488" i="2"/>
  <c r="AU445" i="2"/>
  <c r="AU672" i="2"/>
  <c r="AU659" i="2"/>
  <c r="AU547" i="2"/>
  <c r="AT612" i="2"/>
  <c r="AS570" i="2"/>
  <c r="AS738" i="2"/>
  <c r="AS718" i="2"/>
  <c r="AS344" i="2"/>
  <c r="AS495" i="2"/>
  <c r="AS664" i="2"/>
  <c r="AS519" i="2"/>
  <c r="AS115" i="2"/>
  <c r="AS420" i="2"/>
  <c r="AS366" i="2"/>
  <c r="AS113" i="2"/>
  <c r="AS724" i="2"/>
  <c r="AS505" i="2"/>
  <c r="AS139" i="2"/>
  <c r="AS264" i="2"/>
  <c r="AS538" i="2"/>
  <c r="AS474" i="2"/>
  <c r="AS607" i="2"/>
  <c r="AS418" i="2"/>
  <c r="AS376" i="2"/>
  <c r="AS36" i="2"/>
  <c r="AS629" i="2"/>
  <c r="AS82" i="2"/>
  <c r="AS370" i="2"/>
  <c r="AT736" i="2"/>
  <c r="AT633" i="2"/>
  <c r="AT412" i="2"/>
  <c r="AT590" i="2"/>
  <c r="AT729" i="2"/>
  <c r="AT514" i="2"/>
  <c r="AT43" i="2"/>
  <c r="AT322" i="2"/>
  <c r="AT175" i="2"/>
  <c r="AT691" i="2"/>
  <c r="AT513" i="2"/>
  <c r="AT51" i="2"/>
  <c r="AT93" i="2"/>
  <c r="AT204" i="2"/>
  <c r="AT510" i="2"/>
  <c r="AT340" i="2"/>
  <c r="AT97" i="2"/>
  <c r="AT166" i="2"/>
  <c r="AT125" i="2"/>
  <c r="AS624" i="2"/>
  <c r="AU20" i="2"/>
  <c r="AS540" i="2"/>
  <c r="AR540" i="2"/>
  <c r="AS283" i="2"/>
  <c r="AR283" i="2"/>
  <c r="AS586" i="2"/>
  <c r="AS369" i="2"/>
  <c r="AS663" i="2"/>
  <c r="AS546" i="2"/>
  <c r="AS560" i="2"/>
  <c r="AS208" i="2"/>
  <c r="AR208" i="2"/>
  <c r="AS311" i="2"/>
  <c r="AS455" i="2"/>
  <c r="AS678" i="2"/>
  <c r="AS693" i="2"/>
  <c r="AS30" i="2"/>
  <c r="AS518" i="2"/>
  <c r="AS140" i="2"/>
  <c r="AS217" i="2"/>
  <c r="AS536" i="2"/>
  <c r="AS33" i="2"/>
  <c r="AR33" i="2"/>
  <c r="AS617" i="2"/>
  <c r="AR617" i="2"/>
  <c r="AS548" i="2"/>
  <c r="AT570" i="2"/>
  <c r="AT577" i="2"/>
  <c r="AT727" i="2"/>
  <c r="AT524" i="2"/>
  <c r="AT530" i="2"/>
  <c r="AT574" i="2"/>
  <c r="AT26" i="2"/>
  <c r="AT431" i="2"/>
  <c r="AT137" i="2"/>
  <c r="AT354" i="2"/>
  <c r="AR278" i="2"/>
  <c r="AR28" i="2"/>
  <c r="AR487" i="2"/>
  <c r="AR175" i="2"/>
  <c r="AR7" i="2"/>
  <c r="AR204" i="2"/>
  <c r="AR47" i="2"/>
  <c r="AR318" i="2"/>
  <c r="AR516" i="2"/>
  <c r="AR125" i="2"/>
  <c r="AU619" i="2"/>
  <c r="AU106" i="2"/>
  <c r="AU48" i="2"/>
  <c r="AU425" i="2"/>
  <c r="AU55" i="2"/>
  <c r="AU287" i="2"/>
  <c r="AU597" i="2"/>
  <c r="AU133" i="2"/>
  <c r="AU541" i="2"/>
  <c r="AS714" i="2"/>
  <c r="AS563" i="2"/>
  <c r="AS103" i="2"/>
  <c r="AS571" i="2"/>
  <c r="AS90" i="2"/>
  <c r="AS221" i="2"/>
  <c r="AS37" i="2"/>
  <c r="AS600" i="2"/>
  <c r="AS282" i="2"/>
  <c r="AS453" i="2"/>
  <c r="AS306" i="2"/>
  <c r="AS457" i="2"/>
  <c r="AS381" i="2"/>
  <c r="AS268" i="2"/>
  <c r="AS416" i="2"/>
  <c r="AS258" i="2"/>
  <c r="AS281" i="2"/>
  <c r="AS328" i="2"/>
  <c r="AS15" i="2"/>
  <c r="AS271" i="2"/>
  <c r="AS434" i="2"/>
  <c r="AS144" i="2"/>
  <c r="AS669" i="2"/>
  <c r="AS222" i="2"/>
  <c r="AS243" i="2"/>
  <c r="AS181" i="2"/>
  <c r="AR181" i="2"/>
  <c r="AS44" i="2"/>
  <c r="AS531" i="2"/>
  <c r="AT613" i="2"/>
  <c r="AT382" i="2"/>
  <c r="AT482" i="2"/>
  <c r="AT697" i="2"/>
  <c r="AT580" i="2"/>
  <c r="AT22" i="2"/>
  <c r="AT372" i="2"/>
  <c r="AT690" i="2"/>
  <c r="AT504" i="2"/>
  <c r="AT556" i="2"/>
  <c r="AT25" i="2"/>
  <c r="AT529" i="2"/>
  <c r="AT572" i="2"/>
  <c r="AT532" i="2"/>
  <c r="AT707" i="2"/>
  <c r="AT374" i="2"/>
  <c r="AT53" i="2"/>
  <c r="AT493" i="2"/>
  <c r="AT408" i="2"/>
  <c r="AT2" i="2"/>
  <c r="AT294" i="2"/>
  <c r="AT429" i="2"/>
  <c r="AT474" i="2"/>
  <c r="AT227" i="2"/>
  <c r="AT328" i="2"/>
  <c r="AT67" i="2"/>
  <c r="AT436" i="2"/>
  <c r="AT330" i="2"/>
  <c r="AT589" i="2"/>
  <c r="AT670" i="2"/>
  <c r="AT593" i="2"/>
  <c r="AT483" i="2"/>
  <c r="AT419" i="2"/>
  <c r="AT628" i="2"/>
  <c r="AT272" i="2"/>
  <c r="AT269" i="2"/>
  <c r="AT449" i="2"/>
  <c r="AT669" i="2"/>
  <c r="AT274" i="2"/>
  <c r="AT659" i="2"/>
  <c r="AT258" i="2"/>
  <c r="AT495" i="2"/>
  <c r="AT243" i="2"/>
  <c r="AT20" i="2"/>
  <c r="AT139" i="2"/>
  <c r="AT583" i="2"/>
  <c r="AT422" i="2"/>
  <c r="AT119" i="2"/>
  <c r="AT356" i="2"/>
  <c r="AT432" i="2"/>
  <c r="AT414" i="2"/>
  <c r="AT519" i="2"/>
  <c r="AT284" i="2"/>
  <c r="AT501" i="2"/>
  <c r="AT304" i="2"/>
  <c r="AT564" i="2"/>
  <c r="AT329" i="2"/>
  <c r="AT370" i="2"/>
  <c r="AT149" i="2"/>
  <c r="AT161" i="2"/>
  <c r="AT174" i="2"/>
  <c r="AT68" i="2"/>
  <c r="AT409" i="2"/>
  <c r="AT288" i="2"/>
  <c r="AT366" i="2"/>
  <c r="AT416" i="2"/>
  <c r="AT543" i="2"/>
  <c r="AT181" i="2"/>
  <c r="AT672" i="2"/>
  <c r="AT132" i="2"/>
  <c r="AT280" i="2"/>
  <c r="AT673" i="2"/>
  <c r="AT632" i="2"/>
  <c r="AT177" i="2"/>
  <c r="AT190" i="2"/>
  <c r="AT351" i="2"/>
  <c r="AT358" i="2"/>
  <c r="AT674" i="2"/>
  <c r="AT202" i="2"/>
  <c r="AT63" i="2"/>
  <c r="AT376" i="2"/>
  <c r="AT58" i="2"/>
  <c r="AT341" i="2"/>
  <c r="AT277" i="2"/>
  <c r="AT696" i="2"/>
  <c r="AT112" i="2"/>
  <c r="AT434" i="2"/>
  <c r="AT72" i="2"/>
  <c r="AT652" i="2"/>
  <c r="AT195" i="2"/>
  <c r="AT523" i="2"/>
  <c r="AT344" i="2"/>
  <c r="AT718" i="2"/>
  <c r="AT649" i="2"/>
  <c r="AT136" i="2"/>
  <c r="AT313" i="2"/>
  <c r="AT3" i="2"/>
  <c r="AT472" i="2"/>
  <c r="AT516" i="2"/>
  <c r="AT402" i="2"/>
  <c r="AS716" i="2"/>
  <c r="AS78" i="2"/>
  <c r="AU184" i="2"/>
  <c r="AT428" i="2"/>
  <c r="AT365" i="2"/>
  <c r="AT424" i="2"/>
  <c r="AT54" i="2"/>
  <c r="AT533" i="2"/>
  <c r="AT167" i="2"/>
  <c r="AT305" i="2"/>
  <c r="AT17" i="2"/>
  <c r="AT440" i="2"/>
  <c r="AT496" i="2"/>
  <c r="AT437" i="2"/>
  <c r="AT708" i="2"/>
  <c r="AT252" i="2"/>
  <c r="AT491" i="2"/>
  <c r="AT171" i="2"/>
  <c r="AT291" i="2"/>
  <c r="AT469" i="2"/>
  <c r="AT247" i="2"/>
  <c r="AT720" i="2"/>
  <c r="AT233" i="2"/>
  <c r="AT357" i="2"/>
  <c r="AT76" i="2"/>
  <c r="AT611" i="2"/>
  <c r="AT214" i="2"/>
  <c r="AT684" i="2"/>
  <c r="AT566" i="2"/>
  <c r="AT94" i="2"/>
  <c r="AT34" i="2"/>
  <c r="AT160" i="2"/>
  <c r="AT226" i="2"/>
  <c r="AT260" i="2"/>
  <c r="AT241" i="2"/>
  <c r="AT92" i="2"/>
  <c r="AT385" i="2"/>
  <c r="AT50" i="2"/>
  <c r="AT232" i="2"/>
  <c r="AT386" i="2"/>
  <c r="AT671" i="2"/>
  <c r="AT489" i="2"/>
  <c r="AR146" i="2"/>
  <c r="AR66" i="2"/>
  <c r="AR126" i="2"/>
  <c r="AR459" i="2"/>
  <c r="AR333" i="2"/>
  <c r="AR109" i="2"/>
  <c r="AR335" i="2"/>
  <c r="AR630" i="2"/>
  <c r="AU677" i="2"/>
  <c r="AU508" i="2"/>
  <c r="AU118" i="2"/>
  <c r="AU127" i="2"/>
  <c r="AU437" i="2"/>
  <c r="AS672" i="2"/>
  <c r="AS330" i="2"/>
  <c r="AS280" i="2"/>
  <c r="AS343" i="2"/>
  <c r="AS72" i="2"/>
  <c r="AS112" i="2"/>
  <c r="AS564" i="2"/>
  <c r="AS717" i="2"/>
  <c r="AS508" i="2"/>
  <c r="AS310" i="2"/>
  <c r="AR240" i="2"/>
  <c r="AR518" i="2"/>
  <c r="AR313" i="2"/>
  <c r="AR191" i="2"/>
  <c r="AR179" i="2"/>
  <c r="AR24" i="2"/>
  <c r="AR451" i="2"/>
  <c r="AR259" i="2"/>
  <c r="AU736" i="2"/>
  <c r="AU401" i="2"/>
  <c r="AU690" i="2"/>
  <c r="AU556" i="2"/>
  <c r="AU318" i="2"/>
  <c r="AU295" i="2"/>
  <c r="AS543" i="2"/>
  <c r="AS211" i="2"/>
  <c r="AS552" i="2"/>
  <c r="AS628" i="2"/>
  <c r="AS165" i="2"/>
  <c r="AS436" i="2"/>
  <c r="AS358" i="2"/>
  <c r="AS237" i="2"/>
  <c r="AS503" i="2"/>
  <c r="AS631" i="2"/>
  <c r="AS324" i="2"/>
  <c r="AS356" i="2"/>
  <c r="AS143" i="2"/>
  <c r="AS544" i="2"/>
  <c r="AS429" i="2"/>
  <c r="AS523" i="2"/>
  <c r="AS263" i="2"/>
  <c r="AS130" i="2"/>
  <c r="AS200" i="2"/>
  <c r="AS68" i="2"/>
  <c r="AT735" i="2"/>
  <c r="AS694" i="2"/>
  <c r="AS609" i="2"/>
  <c r="AS138" i="2"/>
  <c r="AS162" i="2"/>
  <c r="AS616" i="2"/>
  <c r="AS467" i="2"/>
  <c r="AS509" i="2"/>
  <c r="AS110" i="2"/>
  <c r="AS373" i="2"/>
  <c r="AS35" i="2"/>
  <c r="AS154" i="2"/>
  <c r="AS40" i="2"/>
  <c r="AS554" i="2"/>
  <c r="AS527" i="2"/>
  <c r="AS593" i="2"/>
  <c r="AS20" i="2"/>
  <c r="AS107" i="2"/>
  <c r="AS645" i="2"/>
  <c r="AS128" i="2"/>
  <c r="AS501" i="2"/>
  <c r="AT581" i="2"/>
  <c r="AR291" i="2"/>
  <c r="AS697" i="2"/>
  <c r="AS97" i="2"/>
  <c r="AU146" i="2"/>
  <c r="AR167" i="2"/>
  <c r="AT668" i="2"/>
  <c r="AT573" i="2"/>
  <c r="AT435" i="2"/>
  <c r="AU114" i="2"/>
  <c r="AR50" i="2"/>
  <c r="AS284" i="2"/>
  <c r="AS269" i="2"/>
  <c r="AS620" i="2"/>
  <c r="AS733" i="2"/>
  <c r="AS102" i="2"/>
  <c r="AS535" i="2"/>
  <c r="AS120" i="2"/>
  <c r="AS215" i="2"/>
  <c r="AS472" i="2"/>
  <c r="AS626" i="2"/>
  <c r="AS224" i="2"/>
  <c r="AS643" i="2"/>
  <c r="AS289" i="2"/>
  <c r="AS59" i="2"/>
  <c r="AS159" i="2"/>
  <c r="AS327" i="2"/>
  <c r="AS350" i="2"/>
  <c r="AS326" i="2"/>
  <c r="AS454" i="2"/>
  <c r="AS412" i="2"/>
  <c r="AS116" i="2"/>
  <c r="AT705" i="2"/>
  <c r="AR570" i="2"/>
  <c r="AR73" i="2"/>
  <c r="AS146" i="2"/>
  <c r="AS732" i="2"/>
  <c r="AR349" i="2"/>
  <c r="AR437" i="2"/>
  <c r="AR260" i="2"/>
  <c r="AS633" i="2"/>
  <c r="AS590" i="2"/>
  <c r="AS22" i="2"/>
  <c r="AS375" i="2"/>
  <c r="AS487" i="2"/>
  <c r="AS322" i="2"/>
  <c r="AS504" i="2"/>
  <c r="AS193" i="2"/>
  <c r="AS556" i="2"/>
  <c r="AS175" i="2"/>
  <c r="AS25" i="2"/>
  <c r="AS691" i="2"/>
  <c r="AS251" i="2"/>
  <c r="AS529" i="2"/>
  <c r="AS7" i="2"/>
  <c r="AS513" i="2"/>
  <c r="AS572" i="2"/>
  <c r="AS51" i="2"/>
  <c r="AS532" i="2"/>
  <c r="AS316" i="2"/>
  <c r="AS93" i="2"/>
  <c r="AS707" i="2"/>
  <c r="AS721" i="2"/>
  <c r="AS204" i="2"/>
  <c r="AS374" i="2"/>
  <c r="AS456" i="2"/>
  <c r="AS53" i="2"/>
  <c r="AS510" i="2"/>
  <c r="AS502" i="2"/>
  <c r="AS493" i="2"/>
  <c r="AS340" i="2"/>
  <c r="AS47" i="2"/>
  <c r="AS318" i="2"/>
  <c r="AS2" i="2"/>
  <c r="AS274" i="2"/>
  <c r="AS625" i="2"/>
  <c r="AS534" i="2"/>
  <c r="AS272" i="2"/>
  <c r="AS50" i="2"/>
  <c r="AS488" i="2"/>
  <c r="AS611" i="2"/>
  <c r="AS615" i="2"/>
  <c r="AS450" i="2"/>
  <c r="AS166" i="2"/>
  <c r="AS516" i="2"/>
  <c r="AS31" i="2"/>
  <c r="AS125" i="2"/>
  <c r="AS402" i="2"/>
  <c r="AT712" i="2"/>
  <c r="AT468" i="2"/>
  <c r="AT719" i="2"/>
  <c r="AT462" i="2"/>
  <c r="AT157" i="2"/>
  <c r="AT225" i="2"/>
  <c r="AT146" i="2"/>
  <c r="AT101" i="2"/>
  <c r="AT704" i="2"/>
  <c r="AT567" i="2"/>
  <c r="AT155" i="2"/>
  <c r="AT111" i="2"/>
  <c r="AT700" i="2"/>
  <c r="AT91" i="2"/>
  <c r="AT364" i="2"/>
  <c r="AT319" i="2"/>
  <c r="AT492" i="2"/>
  <c r="AT734" i="2"/>
  <c r="AT66" i="2"/>
  <c r="AT13" i="2"/>
  <c r="AT732" i="2"/>
  <c r="AT142" i="2"/>
  <c r="AT126" i="2"/>
  <c r="AT726" i="2"/>
  <c r="AT448" i="2"/>
  <c r="AT293" i="2"/>
  <c r="AT16" i="2"/>
  <c r="AT644" i="2"/>
  <c r="AT459" i="2"/>
  <c r="AT212" i="2"/>
  <c r="AT333" i="2"/>
  <c r="AT332" i="2"/>
  <c r="AT656" i="2"/>
  <c r="AT109" i="2"/>
  <c r="AT315" i="2"/>
  <c r="AT254" i="2"/>
  <c r="AT85" i="2"/>
  <c r="AT368" i="2"/>
  <c r="AT342" i="2"/>
  <c r="AT27" i="2"/>
  <c r="AT74" i="2"/>
  <c r="AT397" i="2"/>
  <c r="AT220" i="2"/>
  <c r="AT367" i="2"/>
  <c r="AT253" i="2"/>
  <c r="AT646" i="2"/>
  <c r="AT145" i="2"/>
  <c r="AT64" i="2"/>
  <c r="AT476" i="2"/>
  <c r="AT312" i="2"/>
  <c r="AT349" i="2"/>
  <c r="AT335" i="2"/>
  <c r="AT588" i="2"/>
  <c r="AT301" i="2"/>
  <c r="AT423" i="2"/>
  <c r="AT52" i="2"/>
  <c r="AT658" i="2"/>
  <c r="AT557" i="2"/>
  <c r="AT169" i="2"/>
  <c r="AT630" i="2"/>
  <c r="AR453" i="2"/>
  <c r="AR619" i="2"/>
  <c r="AR596" i="2"/>
  <c r="AR151" i="2"/>
  <c r="AR306" i="2"/>
  <c r="AR379" i="2"/>
  <c r="AR457" i="2"/>
  <c r="AR479" i="2"/>
  <c r="AR48" i="2"/>
  <c r="AR388" i="2"/>
  <c r="AR187" i="2"/>
  <c r="AR524" i="2"/>
  <c r="AR209" i="2"/>
  <c r="AR250" i="2"/>
  <c r="AR18" i="2"/>
  <c r="AR55" i="2"/>
  <c r="AR475" i="2"/>
  <c r="AR398" i="2"/>
  <c r="AR528" i="2"/>
  <c r="AR287" i="2"/>
  <c r="AR266" i="2"/>
  <c r="AR218" i="2"/>
  <c r="AR26" i="2"/>
  <c r="AR597" i="2"/>
  <c r="AR638" i="2"/>
  <c r="AR133" i="2"/>
  <c r="AR334" i="2"/>
  <c r="AR137" i="2"/>
  <c r="AR433" i="2"/>
  <c r="AR69" i="2"/>
  <c r="AR387" i="2"/>
  <c r="AR95" i="2"/>
  <c r="AR541" i="2"/>
  <c r="AR354" i="2"/>
  <c r="AR592" i="2"/>
  <c r="AR338" i="2"/>
  <c r="AU705" i="2"/>
  <c r="AU712" i="2"/>
  <c r="AU468" i="2"/>
  <c r="AU719" i="2"/>
  <c r="AU462" i="2"/>
  <c r="AU157" i="2"/>
  <c r="AR157" i="2"/>
  <c r="AU225" i="2"/>
  <c r="AU101" i="2"/>
  <c r="AU704" i="2"/>
  <c r="AU567" i="2"/>
  <c r="AU155" i="2"/>
  <c r="AU111" i="2"/>
  <c r="AU700" i="2"/>
  <c r="AU91" i="2"/>
  <c r="AU364" i="2"/>
  <c r="AU319" i="2"/>
  <c r="AR13" i="2"/>
  <c r="AU126" i="2"/>
  <c r="AU315" i="2"/>
  <c r="AR111" i="2"/>
  <c r="AS445" i="2"/>
  <c r="AU718" i="2"/>
  <c r="AU683" i="2"/>
  <c r="AU516" i="2"/>
  <c r="AS613" i="2"/>
  <c r="AS401" i="2"/>
  <c r="AS514" i="2"/>
  <c r="AS690" i="2"/>
  <c r="AS702" i="2"/>
  <c r="AR377" i="2"/>
  <c r="AS377" i="2"/>
  <c r="AS581" i="2"/>
  <c r="AR581" i="2"/>
  <c r="AS657" i="2"/>
  <c r="AS49" i="2"/>
  <c r="AR49" i="2"/>
  <c r="AS213" i="2"/>
  <c r="AS421" i="2"/>
  <c r="AR421" i="2"/>
  <c r="AS647" i="2"/>
  <c r="AS679" i="2"/>
  <c r="AS177" i="2"/>
  <c r="AS441" i="2"/>
  <c r="AR441" i="2"/>
  <c r="AS57" i="2"/>
  <c r="AR57" i="2"/>
  <c r="AS3" i="2"/>
  <c r="AS197" i="2"/>
  <c r="AR197" i="2"/>
  <c r="AS189" i="2"/>
  <c r="AS65" i="2"/>
  <c r="AS262" i="2"/>
  <c r="AS183" i="2"/>
  <c r="AR183" i="2"/>
  <c r="AS391" i="2"/>
  <c r="AS347" i="2"/>
  <c r="AS460" i="2"/>
  <c r="AR460" i="2"/>
  <c r="AS71" i="2"/>
  <c r="AS79" i="2"/>
  <c r="AS470" i="2"/>
  <c r="AS466" i="2"/>
  <c r="AR466" i="2"/>
  <c r="AS277" i="2"/>
  <c r="AS575" i="2"/>
  <c r="AR575" i="2"/>
  <c r="AS207" i="2"/>
  <c r="AS341" i="2"/>
  <c r="AS238" i="2"/>
  <c r="AR238" i="2"/>
  <c r="AS39" i="2"/>
  <c r="AS228" i="2"/>
  <c r="AR228" i="2"/>
  <c r="AS507" i="2"/>
  <c r="AS88" i="2"/>
  <c r="AS172" i="2"/>
  <c r="AR172" i="2"/>
  <c r="AS100" i="2"/>
  <c r="AT640" i="2"/>
  <c r="AT725" i="2"/>
  <c r="AT627" i="2"/>
  <c r="AT407" i="2"/>
  <c r="AT526" i="2"/>
  <c r="AT728" i="2"/>
  <c r="AT114" i="2"/>
  <c r="AT331" i="2"/>
  <c r="AT363" i="2"/>
  <c r="AT695" i="2"/>
  <c r="AT701" i="2"/>
  <c r="AT229" i="2"/>
  <c r="AT666" i="2"/>
  <c r="AT353" i="2"/>
  <c r="AT637" i="2"/>
  <c r="AT654" i="2"/>
  <c r="AT715" i="2"/>
  <c r="AT525" i="2"/>
  <c r="AT29" i="2"/>
  <c r="AT199" i="2"/>
  <c r="AT70" i="2"/>
  <c r="AT585" i="2"/>
  <c r="AT270" i="2"/>
  <c r="AT415" i="2"/>
  <c r="AT86" i="2"/>
  <c r="AT642" i="2"/>
  <c r="AT426" i="2"/>
  <c r="AT117" i="2"/>
  <c r="AT390" i="2"/>
  <c r="AT46" i="2"/>
  <c r="AT21" i="2"/>
  <c r="AT75" i="2"/>
  <c r="AT77" i="2"/>
  <c r="AT706" i="2"/>
  <c r="AT80" i="2"/>
  <c r="AT361" i="2"/>
  <c r="AT520" i="2"/>
  <c r="AT345" i="2"/>
  <c r="AT56" i="2"/>
  <c r="AT511" i="2"/>
  <c r="AT410" i="2"/>
  <c r="AT604" i="2"/>
  <c r="AT234" i="2"/>
  <c r="AT471" i="2"/>
  <c r="AT411" i="2"/>
  <c r="AT359" i="2"/>
  <c r="AT452" i="2"/>
  <c r="AT12" i="2"/>
  <c r="AT216" i="2"/>
  <c r="AT62" i="2"/>
  <c r="AT314" i="2"/>
  <c r="AT122" i="2"/>
  <c r="AT147" i="2"/>
  <c r="AT105" i="2"/>
  <c r="AT96" i="2"/>
  <c r="AT298" i="2"/>
  <c r="AT239" i="2"/>
  <c r="AT537" i="2"/>
  <c r="AR449" i="2"/>
  <c r="AR488" i="2"/>
  <c r="AR445" i="2"/>
  <c r="AR255" i="2"/>
  <c r="AR589" i="2"/>
  <c r="AR272" i="2"/>
  <c r="AR352" i="2"/>
  <c r="AR156" i="2"/>
  <c r="AR399" i="2"/>
  <c r="AR330" i="2"/>
  <c r="AR569" i="2"/>
  <c r="AR61" i="2"/>
  <c r="AR23" i="2"/>
  <c r="AR58" i="2"/>
  <c r="AR67" i="2"/>
  <c r="AR288" i="2"/>
  <c r="AR121" i="2"/>
  <c r="AR205" i="2"/>
  <c r="AR351" i="2"/>
  <c r="AR186" i="2"/>
  <c r="AR136" i="2"/>
  <c r="AR343" i="2"/>
  <c r="AR174" i="2"/>
  <c r="AR72" i="2"/>
  <c r="AR112" i="2"/>
  <c r="AR246" i="2"/>
  <c r="AR395" i="2"/>
  <c r="AR564" i="2"/>
  <c r="AR497" i="2"/>
  <c r="AR161" i="2"/>
  <c r="AR256" i="2"/>
  <c r="AR409" i="2"/>
  <c r="AR9" i="2"/>
  <c r="AR149" i="2"/>
  <c r="AR422" i="2"/>
  <c r="AR612" i="2"/>
  <c r="AR608" i="2"/>
  <c r="AU668" i="2"/>
  <c r="AU640" i="2"/>
  <c r="AU725" i="2"/>
  <c r="AU627" i="2"/>
  <c r="AU407" i="2"/>
  <c r="AU526" i="2"/>
  <c r="AU728" i="2"/>
  <c r="AU331" i="2"/>
  <c r="AU195" i="2"/>
  <c r="AR195" i="2"/>
  <c r="AU363" i="2"/>
  <c r="AU695" i="2"/>
  <c r="AR701" i="2"/>
  <c r="AU229" i="2"/>
  <c r="AU666" i="2"/>
  <c r="AU353" i="2"/>
  <c r="AR353" i="2"/>
  <c r="AU637" i="2"/>
  <c r="AR56" i="2"/>
  <c r="AS634" i="2"/>
  <c r="AU321" i="2"/>
  <c r="AU17" i="2"/>
  <c r="AS736" i="2"/>
  <c r="AS382" i="2"/>
  <c r="AS606" i="2"/>
  <c r="AS580" i="2"/>
  <c r="AS28" i="2"/>
  <c r="AS43" i="2"/>
  <c r="AS696" i="2"/>
  <c r="AS651" i="2"/>
  <c r="AS553" i="2"/>
  <c r="AS601" i="2"/>
  <c r="AS582" i="2"/>
  <c r="AS730" i="2"/>
  <c r="AS521" i="2"/>
  <c r="AR521" i="2"/>
  <c r="AS210" i="2"/>
  <c r="AS447" i="2"/>
  <c r="AS515" i="2"/>
  <c r="AS430" i="2"/>
  <c r="AS522" i="2"/>
  <c r="AS45" i="2"/>
  <c r="AS355" i="2"/>
  <c r="AR355" i="2"/>
  <c r="AS230" i="2"/>
  <c r="AR230" i="2"/>
  <c r="AS38" i="2"/>
  <c r="AS32" i="2"/>
  <c r="AS63" i="2"/>
  <c r="AR63" i="2"/>
  <c r="AS279" i="2"/>
  <c r="AS190" i="2"/>
  <c r="AS249" i="2"/>
  <c r="AR249" i="2"/>
  <c r="AS551" i="2"/>
  <c r="AR202" i="2"/>
  <c r="AS202" i="2"/>
  <c r="AS705" i="2"/>
  <c r="AS712" i="2"/>
  <c r="AS468" i="2"/>
  <c r="AS719" i="2"/>
  <c r="AS462" i="2"/>
  <c r="AS157" i="2"/>
  <c r="AS225" i="2"/>
  <c r="AS101" i="2"/>
  <c r="AS704" i="2"/>
  <c r="AS567" i="2"/>
  <c r="AS155" i="2"/>
  <c r="AS111" i="2"/>
  <c r="AS91" i="2"/>
  <c r="AS364" i="2"/>
  <c r="AS319" i="2"/>
  <c r="AS492" i="2"/>
  <c r="AS734" i="2"/>
  <c r="AS66" i="2"/>
  <c r="AS13" i="2"/>
  <c r="AS142" i="2"/>
  <c r="AS126" i="2"/>
  <c r="AS726" i="2"/>
  <c r="AS448" i="2"/>
  <c r="AS293" i="2"/>
  <c r="AS16" i="2"/>
  <c r="AS644" i="2"/>
  <c r="AS459" i="2"/>
  <c r="AS212" i="2"/>
  <c r="AS333" i="2"/>
  <c r="AS332" i="2"/>
  <c r="AS656" i="2"/>
  <c r="AS109" i="2"/>
  <c r="AS315" i="2"/>
  <c r="AS649" i="2"/>
  <c r="AS254" i="2"/>
  <c r="AS85" i="2"/>
  <c r="AS368" i="2"/>
  <c r="AS342" i="2"/>
  <c r="AS27" i="2"/>
  <c r="AS74" i="2"/>
  <c r="AS397" i="2"/>
  <c r="AS220" i="2"/>
  <c r="AS367" i="2"/>
  <c r="AS253" i="2"/>
  <c r="AS646" i="2"/>
  <c r="AS145" i="2"/>
  <c r="AS64" i="2"/>
  <c r="AS476" i="2"/>
  <c r="AS312" i="2"/>
  <c r="AS349" i="2"/>
  <c r="AS335" i="2"/>
  <c r="AS588" i="2"/>
  <c r="AS301" i="2"/>
  <c r="AS423" i="2"/>
  <c r="AS52" i="2"/>
  <c r="AS658" i="2"/>
  <c r="AS557" i="2"/>
  <c r="AS169" i="2"/>
  <c r="AS630" i="2"/>
  <c r="AT614" i="2"/>
  <c r="AT458" i="2"/>
  <c r="AT618" i="2"/>
  <c r="AT307" i="2"/>
  <c r="AT180" i="2"/>
  <c r="AT499" i="2"/>
  <c r="AT286" i="2"/>
  <c r="AT393" i="2"/>
  <c r="AT591" i="2"/>
  <c r="AT150" i="2"/>
  <c r="AT635" i="2"/>
  <c r="AT685" i="2"/>
  <c r="AT283" i="2"/>
  <c r="AT555" i="2"/>
  <c r="AT83" i="2"/>
  <c r="AT42" i="2"/>
  <c r="AT621" i="2"/>
  <c r="AT512" i="2"/>
  <c r="AT586" i="2"/>
  <c r="AT444" i="2"/>
  <c r="AT446" i="2"/>
  <c r="AT297" i="2"/>
  <c r="AT500" i="2"/>
  <c r="AT698" i="2"/>
  <c r="AT369" i="2"/>
  <c r="AT178" i="2"/>
  <c r="AT396" i="2"/>
  <c r="AT317" i="2"/>
  <c r="AT498" i="2"/>
  <c r="AT406" i="2"/>
  <c r="AT99" i="2"/>
  <c r="AT89" i="2"/>
  <c r="AT663" i="2"/>
  <c r="AT19" i="2"/>
  <c r="AT648" i="2"/>
  <c r="AT188" i="2"/>
  <c r="AT285" i="2"/>
  <c r="AT235" i="2"/>
  <c r="AT438" i="2"/>
  <c r="AT546" i="2"/>
  <c r="AT8" i="2"/>
  <c r="AT309" i="2"/>
  <c r="AT87" i="2"/>
  <c r="AT78" i="2"/>
  <c r="AT689" i="2"/>
  <c r="AT560" i="2"/>
  <c r="AT650" i="2"/>
  <c r="AT141" i="2"/>
  <c r="AT711" i="2"/>
  <c r="AT208" i="2"/>
  <c r="AT539" i="2"/>
  <c r="AT295" i="2"/>
  <c r="AT10" i="2"/>
  <c r="AT490" i="2"/>
  <c r="AT311" i="2"/>
  <c r="AT308" i="2"/>
  <c r="AT392" i="2"/>
  <c r="AT170" i="2"/>
  <c r="AT455" i="2"/>
  <c r="AT655" i="2"/>
  <c r="AT559" i="2"/>
  <c r="AR17" i="2"/>
  <c r="AR252" i="2"/>
  <c r="AR491" i="2"/>
  <c r="AR214" i="2"/>
  <c r="AR226" i="2"/>
  <c r="AR671" i="2"/>
  <c r="AU197" i="2"/>
  <c r="AS692" i="2"/>
  <c r="AS482" i="2"/>
  <c r="AS278" i="2"/>
  <c r="AS729" i="2"/>
  <c r="AS372" i="2"/>
  <c r="AS735" i="2"/>
  <c r="AS384" i="2"/>
  <c r="AS668" i="2"/>
  <c r="AS640" i="2"/>
  <c r="AS725" i="2"/>
  <c r="AS627" i="2"/>
  <c r="AS407" i="2"/>
  <c r="AS526" i="2"/>
  <c r="AS728" i="2"/>
  <c r="AS114" i="2"/>
  <c r="AS331" i="2"/>
  <c r="AS195" i="2"/>
  <c r="AS363" i="2"/>
  <c r="AS695" i="2"/>
  <c r="AS701" i="2"/>
  <c r="AS229" i="2"/>
  <c r="AS666" i="2"/>
  <c r="AS353" i="2"/>
  <c r="AS637" i="2"/>
  <c r="AS654" i="2"/>
  <c r="AS573" i="2"/>
  <c r="AS715" i="2"/>
  <c r="AS525" i="2"/>
  <c r="AS29" i="2"/>
  <c r="AS199" i="2"/>
  <c r="AS585" i="2"/>
  <c r="AS270" i="2"/>
  <c r="AS415" i="2"/>
  <c r="AS86" i="2"/>
  <c r="AS642" i="2"/>
  <c r="AS426" i="2"/>
  <c r="AS117" i="2"/>
  <c r="AS390" i="2"/>
  <c r="AS46" i="2"/>
  <c r="AS21" i="2"/>
  <c r="AS75" i="2"/>
  <c r="AS706" i="2"/>
  <c r="AS80" i="2"/>
  <c r="AS361" i="2"/>
  <c r="AS520" i="2"/>
  <c r="AS345" i="2"/>
  <c r="AS511" i="2"/>
  <c r="AS410" i="2"/>
  <c r="AS604" i="2"/>
  <c r="AS234" i="2"/>
  <c r="AS471" i="2"/>
  <c r="AS411" i="2"/>
  <c r="AS359" i="2"/>
  <c r="AS452" i="2"/>
  <c r="AS12" i="2"/>
  <c r="AS216" i="2"/>
  <c r="AS62" i="2"/>
  <c r="AS314" i="2"/>
  <c r="AS122" i="2"/>
  <c r="AS147" i="2"/>
  <c r="AS105" i="2"/>
  <c r="AS96" i="2"/>
  <c r="AS298" i="2"/>
  <c r="AS239" i="2"/>
  <c r="AS537" i="2"/>
  <c r="AT688" i="2"/>
  <c r="AT610" i="2"/>
  <c r="AT443" i="2"/>
  <c r="AT678" i="2"/>
  <c r="AT641" i="2"/>
  <c r="AT176" i="2"/>
  <c r="AT549" i="2"/>
  <c r="AT383" i="2"/>
  <c r="AT206" i="2"/>
  <c r="AT693" i="2"/>
  <c r="AT681" i="2"/>
  <c r="AT461" i="2"/>
  <c r="AT320" i="2"/>
  <c r="AT336" i="2"/>
  <c r="AT545" i="2"/>
  <c r="AT30" i="2"/>
  <c r="AT236" i="2"/>
  <c r="AT231" i="2"/>
  <c r="AT240" i="2"/>
  <c r="AT194" i="2"/>
  <c r="AT518" i="2"/>
  <c r="AT442" i="2"/>
  <c r="AT129" i="2"/>
  <c r="AT84" i="2"/>
  <c r="AT653" i="2"/>
  <c r="AT595" i="2"/>
  <c r="AT140" i="2"/>
  <c r="AT561" i="2"/>
  <c r="AT292" i="2"/>
  <c r="AT191" i="2"/>
  <c r="AT124" i="2"/>
  <c r="AT217" i="2"/>
  <c r="AT192" i="2"/>
  <c r="AT81" i="2"/>
  <c r="AT242" i="2"/>
  <c r="AT276" i="2"/>
  <c r="AT594" i="2"/>
  <c r="AT536" i="2"/>
  <c r="AT179" i="2"/>
  <c r="AT163" i="2"/>
  <c r="AT605" i="2"/>
  <c r="AT108" i="2"/>
  <c r="AT273" i="2"/>
  <c r="AT33" i="2"/>
  <c r="AT24" i="2"/>
  <c r="AT261" i="2"/>
  <c r="AT267" i="2"/>
  <c r="AT290" i="2"/>
  <c r="AT617" i="2"/>
  <c r="AT168" i="2"/>
  <c r="AT451" i="2"/>
  <c r="AT299" i="2"/>
  <c r="AT184" i="2"/>
  <c r="AT405" i="2"/>
  <c r="AT548" i="2"/>
  <c r="AT599" i="2"/>
  <c r="AT259" i="2"/>
  <c r="AT131" i="2"/>
  <c r="AT439" i="2"/>
  <c r="AR328" i="2"/>
  <c r="AR15" i="2"/>
  <c r="AR607" i="2"/>
  <c r="AR206" i="2"/>
  <c r="AU320" i="2"/>
  <c r="AR194" i="2"/>
  <c r="AU84" i="2"/>
  <c r="AR192" i="2"/>
  <c r="AR74" i="2"/>
  <c r="AR190" i="2"/>
  <c r="AS655" i="2"/>
  <c r="AS559" i="2"/>
  <c r="AR559" i="2"/>
  <c r="AT710" i="2"/>
  <c r="AT714" i="2"/>
  <c r="AT517" i="2"/>
  <c r="AT576" i="2"/>
  <c r="AT622" i="2"/>
  <c r="AT201" i="2"/>
  <c r="AT563" i="2"/>
  <c r="AT562" i="2"/>
  <c r="AT675" i="2"/>
  <c r="AT346" i="2"/>
  <c r="AT380" i="2"/>
  <c r="AT103" i="2"/>
  <c r="AT337" i="2"/>
  <c r="AT41" i="2"/>
  <c r="AT665" i="2"/>
  <c r="AT378" i="2"/>
  <c r="AT571" i="2"/>
  <c r="AT731" i="2"/>
  <c r="AT223" i="2"/>
  <c r="AT123" i="2"/>
  <c r="AT325" i="2"/>
  <c r="AT703" i="2"/>
  <c r="AT90" i="2"/>
  <c r="AT477" i="2"/>
  <c r="AT478" i="2"/>
  <c r="AT6" i="2"/>
  <c r="AT196" i="2"/>
  <c r="AT221" i="2"/>
  <c r="AT164" i="2"/>
  <c r="AT185" i="2"/>
  <c r="AT104" i="2"/>
  <c r="AT542" i="2"/>
  <c r="AT37" i="2"/>
  <c r="AT404" i="2"/>
  <c r="AT11" i="2"/>
  <c r="AT602" i="2"/>
  <c r="AT558" i="2"/>
  <c r="AT600" i="2"/>
  <c r="AT60" i="2"/>
  <c r="AT473" i="2"/>
  <c r="AT257" i="2"/>
  <c r="AT339" i="2"/>
  <c r="AT565" i="2"/>
  <c r="AT494" i="2"/>
  <c r="AT584" i="2"/>
  <c r="AT282" i="2"/>
  <c r="AT203" i="2"/>
  <c r="AT579" i="2"/>
  <c r="AT371" i="2"/>
  <c r="AT465" i="2"/>
  <c r="AT265" i="2"/>
  <c r="AT687" i="2"/>
  <c r="AT134" i="2"/>
  <c r="AT360" i="2"/>
  <c r="AT506" i="2"/>
  <c r="AT413" i="2"/>
  <c r="AT303" i="2"/>
  <c r="AT219" i="2"/>
  <c r="AT5" i="2"/>
  <c r="AT403" i="2"/>
  <c r="AT362" i="2"/>
  <c r="AR284" i="2"/>
  <c r="AR543" i="2"/>
  <c r="AR211" i="2"/>
  <c r="AR620" i="2"/>
  <c r="AR609" i="2"/>
  <c r="AR552" i="2"/>
  <c r="AR138" i="2"/>
  <c r="AR162" i="2"/>
  <c r="AR102" i="2"/>
  <c r="AR165" i="2"/>
  <c r="AR436" i="2"/>
  <c r="AR358" i="2"/>
  <c r="AR120" i="2"/>
  <c r="AR509" i="2"/>
  <c r="AR237" i="2"/>
  <c r="AR110" i="2"/>
  <c r="AR503" i="2"/>
  <c r="AR472" i="2"/>
  <c r="AR35" i="2"/>
  <c r="AR324" i="2"/>
  <c r="AR224" i="2"/>
  <c r="AR154" i="2"/>
  <c r="AR356" i="2"/>
  <c r="AR643" i="2"/>
  <c r="AR40" i="2"/>
  <c r="AR289" i="2"/>
  <c r="AR544" i="2"/>
  <c r="AR59" i="2"/>
  <c r="AR429" i="2"/>
  <c r="AR20" i="2"/>
  <c r="AR263" i="2"/>
  <c r="AR327" i="2"/>
  <c r="AR107" i="2"/>
  <c r="AR130" i="2"/>
  <c r="AR350" i="2"/>
  <c r="AR645" i="2"/>
  <c r="AR326" i="2"/>
  <c r="AR128" i="2"/>
  <c r="AR68" i="2"/>
  <c r="AR501" i="2"/>
  <c r="AU710" i="2"/>
  <c r="AU714" i="2"/>
  <c r="AU517" i="2"/>
  <c r="AR517" i="2"/>
  <c r="AR576" i="2"/>
  <c r="AU576" i="2"/>
  <c r="AU622" i="2"/>
  <c r="AU201" i="2"/>
  <c r="AU563" i="2"/>
  <c r="AR563" i="2"/>
  <c r="AR562" i="2"/>
  <c r="AU562" i="2"/>
  <c r="AU675" i="2"/>
  <c r="AU346" i="2"/>
  <c r="AU380" i="2"/>
  <c r="AU103" i="2"/>
  <c r="AU337" i="2"/>
  <c r="AR337" i="2"/>
  <c r="AU41" i="2"/>
  <c r="AR41" i="2"/>
  <c r="AU665" i="2"/>
  <c r="AU378" i="2"/>
  <c r="AU571" i="2"/>
  <c r="AU223" i="2"/>
  <c r="AR223" i="2"/>
  <c r="AU123" i="2"/>
  <c r="AU325" i="2"/>
  <c r="AR325" i="2"/>
  <c r="AU703" i="2"/>
  <c r="AU90" i="2"/>
  <c r="AU477" i="2"/>
  <c r="AU478" i="2"/>
  <c r="AU6" i="2"/>
  <c r="AR6" i="2"/>
  <c r="AU196" i="2"/>
  <c r="AR196" i="2"/>
  <c r="AU221" i="2"/>
  <c r="AR221" i="2"/>
  <c r="AU164" i="2"/>
  <c r="AR164" i="2"/>
  <c r="AU185" i="2"/>
  <c r="AU104" i="2"/>
  <c r="AR104" i="2"/>
  <c r="AU542" i="2"/>
  <c r="AU37" i="2"/>
  <c r="AR37" i="2"/>
  <c r="AU404" i="2"/>
  <c r="AR404" i="2"/>
  <c r="AU11" i="2"/>
  <c r="AR11" i="2"/>
  <c r="AU602" i="2"/>
  <c r="AU558" i="2"/>
  <c r="AR558" i="2"/>
  <c r="AU600" i="2"/>
  <c r="AR600" i="2"/>
  <c r="AU60" i="2"/>
  <c r="AR60" i="2"/>
  <c r="AU473" i="2"/>
  <c r="AR473" i="2"/>
  <c r="AU257" i="2"/>
  <c r="AU339" i="2"/>
  <c r="AU565" i="2"/>
  <c r="AU494" i="2"/>
  <c r="AR494" i="2"/>
  <c r="AU584" i="2"/>
  <c r="AU282" i="2"/>
  <c r="AU203" i="2"/>
  <c r="AR203" i="2"/>
  <c r="AU579" i="2"/>
  <c r="AU371" i="2"/>
  <c r="AR465" i="2"/>
  <c r="AU465" i="2"/>
  <c r="AU265" i="2"/>
  <c r="AR265" i="2"/>
  <c r="AU687" i="2"/>
  <c r="AU134" i="2"/>
  <c r="AU360" i="2"/>
  <c r="AU506" i="2"/>
  <c r="AR506" i="2"/>
  <c r="AU413" i="2"/>
  <c r="AR413" i="2"/>
  <c r="AU303" i="2"/>
  <c r="AR303" i="2"/>
  <c r="AU219" i="2"/>
  <c r="AU5" i="2"/>
  <c r="AR5" i="2"/>
  <c r="AU65" i="2"/>
  <c r="AU113" i="2"/>
  <c r="AU82" i="2"/>
  <c r="AU116" i="2"/>
  <c r="AU691" i="2"/>
  <c r="AU504" i="2"/>
  <c r="AU61" i="2"/>
  <c r="AU628" i="2"/>
  <c r="AU484" i="2"/>
  <c r="AU263" i="2"/>
  <c r="AU568" i="2"/>
  <c r="AU328" i="2"/>
  <c r="AU625" i="2"/>
  <c r="AU296" i="2"/>
  <c r="AU464" i="2"/>
  <c r="AU424" i="2"/>
  <c r="AU713" i="2"/>
  <c r="AU587" i="2"/>
  <c r="AU633" i="2"/>
  <c r="AU711" i="2"/>
  <c r="AU156" i="2"/>
  <c r="AU624" i="2"/>
  <c r="AU493" i="2"/>
  <c r="AU183" i="2"/>
  <c r="AU177" i="2"/>
  <c r="AU670" i="2"/>
  <c r="AU370" i="2"/>
  <c r="AU575" i="2"/>
  <c r="AU440" i="2"/>
  <c r="AU158" i="2"/>
  <c r="AU658" i="2"/>
  <c r="AU132" i="2"/>
  <c r="AU292" i="2"/>
  <c r="AU14" i="2"/>
  <c r="AU589" i="2"/>
  <c r="AU403" i="2"/>
  <c r="AU362" i="2"/>
  <c r="AR362" i="2"/>
  <c r="AR411" i="2"/>
  <c r="AU620" i="2"/>
  <c r="AU79" i="2"/>
  <c r="AS737" i="2"/>
  <c r="AS578" i="2"/>
  <c r="AS321" i="2"/>
  <c r="AS484" i="2"/>
  <c r="AS158" i="2"/>
  <c r="AS417" i="2"/>
  <c r="AS152" i="2"/>
  <c r="AS667" i="2"/>
  <c r="AS394" i="2"/>
  <c r="AS118" i="2"/>
  <c r="AS348" i="2"/>
  <c r="AS481" i="2"/>
  <c r="AS623" i="2"/>
  <c r="AS603" i="2"/>
  <c r="AS127" i="2"/>
  <c r="AS427" i="2"/>
  <c r="AS428" i="2"/>
  <c r="AS365" i="2"/>
  <c r="AS424" i="2"/>
  <c r="AS54" i="2"/>
  <c r="AS533" i="2"/>
  <c r="AS167" i="2"/>
  <c r="AS17" i="2"/>
  <c r="AS440" i="2"/>
  <c r="AS496" i="2"/>
  <c r="AS437" i="2"/>
  <c r="AS708" i="2"/>
  <c r="AS252" i="2"/>
  <c r="AS491" i="2"/>
  <c r="AS171" i="2"/>
  <c r="AS291" i="2"/>
  <c r="AS469" i="2"/>
  <c r="AS247" i="2"/>
  <c r="AS233" i="2"/>
  <c r="AS160" i="2"/>
  <c r="AS92" i="2"/>
  <c r="AU194" i="2"/>
  <c r="AT702" i="2"/>
  <c r="AT651" i="2"/>
  <c r="AT384" i="2"/>
  <c r="AT377" i="2"/>
  <c r="AT553" i="2"/>
  <c r="AT601" i="2"/>
  <c r="AT657" i="2"/>
  <c r="AT49" i="2"/>
  <c r="AT730" i="2"/>
  <c r="AT275" i="2"/>
  <c r="AT213" i="2"/>
  <c r="AT210" i="2"/>
  <c r="AT421" i="2"/>
  <c r="AT447" i="2"/>
  <c r="AT647" i="2"/>
  <c r="AT515" i="2"/>
  <c r="AT679" i="2"/>
  <c r="AT430" i="2"/>
  <c r="AT197" i="2"/>
  <c r="AT391" i="2"/>
  <c r="AT38" i="2"/>
  <c r="AT507" i="2"/>
  <c r="AU492" i="2"/>
  <c r="AU734" i="2"/>
  <c r="AU66" i="2"/>
  <c r="AU13" i="2"/>
  <c r="AU732" i="2"/>
  <c r="AU142" i="2"/>
  <c r="AU726" i="2"/>
  <c r="AU448" i="2"/>
  <c r="AU293" i="2"/>
  <c r="AU16" i="2"/>
  <c r="AU644" i="2"/>
  <c r="AU459" i="2"/>
  <c r="AU212" i="2"/>
  <c r="AU333" i="2"/>
  <c r="AU332" i="2"/>
  <c r="AU656" i="2"/>
  <c r="AU109" i="2"/>
  <c r="AU649" i="2"/>
  <c r="AU254" i="2"/>
  <c r="AU85" i="2"/>
  <c r="AU368" i="2"/>
  <c r="AU342" i="2"/>
  <c r="AU27" i="2"/>
  <c r="AR27" i="2"/>
  <c r="AU74" i="2"/>
  <c r="AU397" i="2"/>
  <c r="AU220" i="2"/>
  <c r="AR220" i="2"/>
  <c r="AU367" i="2"/>
  <c r="AU253" i="2"/>
  <c r="AU646" i="2"/>
  <c r="AU145" i="2"/>
  <c r="AU64" i="2"/>
  <c r="AU476" i="2"/>
  <c r="AU312" i="2"/>
  <c r="AU349" i="2"/>
  <c r="AU335" i="2"/>
  <c r="AU588" i="2"/>
  <c r="AU301" i="2"/>
  <c r="AU52" i="2"/>
  <c r="AU557" i="2"/>
  <c r="AU169" i="2"/>
  <c r="AU630" i="2"/>
  <c r="AR85" i="2"/>
  <c r="AR646" i="2"/>
  <c r="AU654" i="2"/>
  <c r="AU573" i="2"/>
  <c r="AR573" i="2"/>
  <c r="AU435" i="2"/>
  <c r="AU715" i="2"/>
  <c r="AU525" i="2"/>
  <c r="AU29" i="2"/>
  <c r="AU199" i="2"/>
  <c r="AU70" i="2"/>
  <c r="AR70" i="2"/>
  <c r="AU585" i="2"/>
  <c r="AU270" i="2"/>
  <c r="AU415" i="2"/>
  <c r="AU86" i="2"/>
  <c r="AU642" i="2"/>
  <c r="AU426" i="2"/>
  <c r="AU117" i="2"/>
  <c r="AR117" i="2"/>
  <c r="AU390" i="2"/>
  <c r="AU46" i="2"/>
  <c r="AU21" i="2"/>
  <c r="AU75" i="2"/>
  <c r="AU77" i="2"/>
  <c r="AR77" i="2"/>
  <c r="AU706" i="2"/>
  <c r="AU80" i="2"/>
  <c r="AU361" i="2"/>
  <c r="AR361" i="2"/>
  <c r="AU520" i="2"/>
  <c r="AU345" i="2"/>
  <c r="AU56" i="2"/>
  <c r="AU511" i="2"/>
  <c r="AU410" i="2"/>
  <c r="AR410" i="2"/>
  <c r="AU604" i="2"/>
  <c r="AR604" i="2"/>
  <c r="AU234" i="2"/>
  <c r="AU471" i="2"/>
  <c r="AU411" i="2"/>
  <c r="AU359" i="2"/>
  <c r="AU452" i="2"/>
  <c r="AU12" i="2"/>
  <c r="AR12" i="2"/>
  <c r="AU216" i="2"/>
  <c r="AU62" i="2"/>
  <c r="AU314" i="2"/>
  <c r="AU122" i="2"/>
  <c r="AU105" i="2"/>
  <c r="AU96" i="2"/>
  <c r="AU298" i="2"/>
  <c r="AU239" i="2"/>
  <c r="AR239" i="2"/>
  <c r="AU537" i="2"/>
  <c r="AR537" i="2"/>
  <c r="AR525" i="2"/>
  <c r="AR122" i="2"/>
  <c r="AR169" i="2"/>
  <c r="AR508" i="2"/>
  <c r="AR321" i="2"/>
  <c r="AR484" i="2"/>
  <c r="AR158" i="2"/>
  <c r="AR348" i="2"/>
  <c r="AR603" i="2"/>
  <c r="AR127" i="2"/>
  <c r="AR428" i="2"/>
  <c r="AR424" i="2"/>
  <c r="AR54" i="2"/>
  <c r="AR440" i="2"/>
  <c r="AR171" i="2"/>
  <c r="AR233" i="2"/>
  <c r="AR357" i="2"/>
  <c r="AR76" i="2"/>
  <c r="AR611" i="2"/>
  <c r="AR566" i="2"/>
  <c r="AR94" i="2"/>
  <c r="AR34" i="2"/>
  <c r="AR160" i="2"/>
  <c r="AR241" i="2"/>
  <c r="AR92" i="2"/>
  <c r="AR385" i="2"/>
  <c r="AR386" i="2"/>
  <c r="AR489" i="2"/>
  <c r="AU614" i="2"/>
  <c r="AU458" i="2"/>
  <c r="AU500" i="2"/>
  <c r="AU406" i="2"/>
  <c r="AU392" i="2"/>
  <c r="AU455" i="2"/>
  <c r="AR426" i="2"/>
  <c r="AR381" i="2"/>
  <c r="AR119" i="2"/>
  <c r="AR258" i="2"/>
  <c r="AR198" i="2"/>
  <c r="AR115" i="2"/>
  <c r="AR420" i="2"/>
  <c r="AR366" i="2"/>
  <c r="AR583" i="2"/>
  <c r="AR676" i="2"/>
  <c r="AR505" i="2"/>
  <c r="AR639" i="2"/>
  <c r="AR389" i="2"/>
  <c r="AR271" i="2"/>
  <c r="AR400" i="2"/>
  <c r="AR434" i="2"/>
  <c r="AR144" i="2"/>
  <c r="AR483" i="2"/>
  <c r="AR132" i="2"/>
  <c r="AR245" i="2"/>
  <c r="AR222" i="2"/>
  <c r="AR296" i="2"/>
  <c r="AR36" i="2"/>
  <c r="AR304" i="2"/>
  <c r="AR44" i="2"/>
  <c r="AR660" i="2"/>
  <c r="AU688" i="2"/>
  <c r="AU610" i="2"/>
  <c r="AU443" i="2"/>
  <c r="AU678" i="2"/>
  <c r="AU641" i="2"/>
  <c r="AU176" i="2"/>
  <c r="AU549" i="2"/>
  <c r="AU383" i="2"/>
  <c r="AU206" i="2"/>
  <c r="AU693" i="2"/>
  <c r="AU681" i="2"/>
  <c r="AU461" i="2"/>
  <c r="AU336" i="2"/>
  <c r="AU545" i="2"/>
  <c r="AU30" i="2"/>
  <c r="AU240" i="2"/>
  <c r="AU518" i="2"/>
  <c r="AU442" i="2"/>
  <c r="AU129" i="2"/>
  <c r="AU653" i="2"/>
  <c r="AU595" i="2"/>
  <c r="AU140" i="2"/>
  <c r="AU313" i="2"/>
  <c r="AU191" i="2"/>
  <c r="AU124" i="2"/>
  <c r="AU217" i="2"/>
  <c r="AU81" i="2"/>
  <c r="AU536" i="2"/>
  <c r="AU605" i="2"/>
  <c r="AU33" i="2"/>
  <c r="AR492" i="2"/>
  <c r="AU242" i="2"/>
  <c r="AU276" i="2"/>
  <c r="AU594" i="2"/>
  <c r="AU179" i="2"/>
  <c r="AU163" i="2"/>
  <c r="AU108" i="2"/>
  <c r="AU273" i="2"/>
  <c r="AU24" i="2"/>
  <c r="AU261" i="2"/>
  <c r="AU267" i="2"/>
  <c r="AU290" i="2"/>
  <c r="AU617" i="2"/>
  <c r="AU168" i="2"/>
  <c r="AU451" i="2"/>
  <c r="AU299" i="2"/>
  <c r="AU405" i="2"/>
  <c r="AU548" i="2"/>
  <c r="AU599" i="2"/>
  <c r="AU259" i="2"/>
  <c r="AU131" i="2"/>
  <c r="AU439" i="2"/>
  <c r="AR225" i="2"/>
  <c r="AR101" i="2"/>
  <c r="AR155" i="2"/>
  <c r="AR91" i="2"/>
  <c r="AR319" i="2"/>
  <c r="AR142" i="2"/>
  <c r="AR293" i="2"/>
  <c r="AR16" i="2"/>
  <c r="AR212" i="2"/>
  <c r="AR332" i="2"/>
  <c r="AR315" i="2"/>
  <c r="AR368" i="2"/>
  <c r="AR342" i="2"/>
  <c r="AR367" i="2"/>
  <c r="AR253" i="2"/>
  <c r="AR145" i="2"/>
  <c r="AR64" i="2"/>
  <c r="AR588" i="2"/>
  <c r="AR423" i="2"/>
  <c r="AR52" i="2"/>
  <c r="AR557" i="2"/>
  <c r="AU737" i="2"/>
  <c r="AU578" i="2"/>
  <c r="AU717" i="2"/>
  <c r="AU634" i="2"/>
  <c r="AU417" i="2"/>
  <c r="AU310" i="2"/>
  <c r="AU152" i="2"/>
  <c r="AU667" i="2"/>
  <c r="AU394" i="2"/>
  <c r="AU153" i="2"/>
  <c r="AU348" i="2"/>
  <c r="AU481" i="2"/>
  <c r="AU623" i="2"/>
  <c r="AU603" i="2"/>
  <c r="AU427" i="2"/>
  <c r="AU428" i="2"/>
  <c r="AU365" i="2"/>
  <c r="AU54" i="2"/>
  <c r="AU533" i="2"/>
  <c r="AU167" i="2"/>
  <c r="AU305" i="2"/>
  <c r="AU496" i="2"/>
  <c r="AU708" i="2"/>
  <c r="AU252" i="2"/>
  <c r="AU491" i="2"/>
  <c r="AU171" i="2"/>
  <c r="AU291" i="2"/>
  <c r="AU469" i="2"/>
  <c r="AU247" i="2"/>
  <c r="AU720" i="2"/>
  <c r="AU233" i="2"/>
  <c r="AU357" i="2"/>
  <c r="AU76" i="2"/>
  <c r="AU611" i="2"/>
  <c r="AU214" i="2"/>
  <c r="AU684" i="2"/>
  <c r="AU566" i="2"/>
  <c r="AU94" i="2"/>
  <c r="AU34" i="2"/>
  <c r="AU160" i="2"/>
  <c r="AU226" i="2"/>
  <c r="AU260" i="2"/>
  <c r="AU241" i="2"/>
  <c r="AU92" i="2"/>
  <c r="AU385" i="2"/>
  <c r="AU50" i="2"/>
  <c r="AU232" i="2"/>
  <c r="AU386" i="2"/>
  <c r="AU671" i="2"/>
  <c r="AU489" i="2"/>
  <c r="AU143" i="2"/>
  <c r="AU689" i="2"/>
  <c r="AU100" i="2"/>
  <c r="AS682" i="2"/>
  <c r="AS699" i="2"/>
  <c r="AS449" i="2"/>
  <c r="AS673" i="2"/>
  <c r="AS255" i="2"/>
  <c r="AS589" i="2"/>
  <c r="AS674" i="2"/>
  <c r="AS352" i="2"/>
  <c r="AS156" i="2"/>
  <c r="AS399" i="2"/>
  <c r="AS569" i="2"/>
  <c r="AS61" i="2"/>
  <c r="AS23" i="2"/>
  <c r="AS659" i="2"/>
  <c r="AS686" i="2"/>
  <c r="AS58" i="2"/>
  <c r="AS67" i="2"/>
  <c r="AS288" i="2"/>
  <c r="AS244" i="2"/>
  <c r="AS432" i="2"/>
  <c r="AS121" i="2"/>
  <c r="AS205" i="2"/>
  <c r="AS351" i="2"/>
  <c r="AS683" i="2"/>
  <c r="AS186" i="2"/>
  <c r="AS136" i="2"/>
  <c r="AS632" i="2"/>
  <c r="AS174" i="2"/>
  <c r="AS464" i="2"/>
  <c r="AS300" i="2"/>
  <c r="AS598" i="2"/>
  <c r="AS246" i="2"/>
  <c r="AS395" i="2"/>
  <c r="AS4" i="2"/>
  <c r="AS547" i="2"/>
  <c r="AS497" i="2"/>
  <c r="AS713" i="2"/>
  <c r="AS161" i="2"/>
  <c r="AS652" i="2"/>
  <c r="AS256" i="2"/>
  <c r="AS409" i="2"/>
  <c r="AS9" i="2"/>
  <c r="AS149" i="2"/>
  <c r="AS422" i="2"/>
  <c r="AS612" i="2"/>
  <c r="AS550" i="2"/>
  <c r="AS608" i="2"/>
  <c r="AT268" i="2"/>
  <c r="AT148" i="2"/>
  <c r="AT281" i="2"/>
  <c r="AT724" i="2"/>
  <c r="AT639" i="2"/>
  <c r="AT271" i="2"/>
  <c r="AT607" i="2"/>
  <c r="AT44" i="2"/>
  <c r="AR331" i="2"/>
  <c r="AR390" i="2"/>
  <c r="AR511" i="2"/>
  <c r="AR147" i="2"/>
  <c r="AU268" i="2"/>
  <c r="AU519" i="2"/>
  <c r="AU414" i="2"/>
  <c r="AU724" i="2"/>
  <c r="AU505" i="2"/>
  <c r="AU639" i="2"/>
  <c r="AU271" i="2"/>
  <c r="AU434" i="2"/>
  <c r="AU486" i="2"/>
  <c r="AU102" i="2"/>
  <c r="AU57" i="2"/>
  <c r="AU71" i="2"/>
  <c r="AS720" i="2"/>
  <c r="AS357" i="2"/>
  <c r="AS76" i="2"/>
  <c r="AS214" i="2"/>
  <c r="AS684" i="2"/>
  <c r="AS566" i="2"/>
  <c r="AS94" i="2"/>
  <c r="AS34" i="2"/>
  <c r="AS226" i="2"/>
  <c r="AS260" i="2"/>
  <c r="AS241" i="2"/>
  <c r="AS385" i="2"/>
  <c r="AS232" i="2"/>
  <c r="AS386" i="2"/>
  <c r="AS671" i="2"/>
  <c r="AS489" i="2"/>
  <c r="AT694" i="2"/>
  <c r="AT609" i="2"/>
  <c r="AT165" i="2"/>
  <c r="AT509" i="2"/>
  <c r="AT215" i="2"/>
  <c r="AT503" i="2"/>
  <c r="AT631" i="2"/>
  <c r="AT289" i="2"/>
  <c r="AT544" i="2"/>
  <c r="AT130" i="2"/>
  <c r="AT645" i="2"/>
  <c r="AR286" i="2"/>
  <c r="AR586" i="2"/>
  <c r="AR396" i="2"/>
  <c r="AR406" i="2"/>
  <c r="AR8" i="2"/>
  <c r="AR87" i="2"/>
  <c r="AR711" i="2"/>
  <c r="AR539" i="2"/>
  <c r="AR490" i="2"/>
  <c r="AR455" i="2"/>
  <c r="AU609" i="2"/>
  <c r="AU535" i="2"/>
  <c r="AU509" i="2"/>
  <c r="AU110" i="2"/>
  <c r="AU154" i="2"/>
  <c r="AU544" i="2"/>
  <c r="AU107" i="2"/>
  <c r="AU200" i="2"/>
  <c r="AR176" i="2"/>
  <c r="AR549" i="2"/>
  <c r="AR461" i="2"/>
  <c r="AR320" i="2"/>
  <c r="AR336" i="2"/>
  <c r="AR30" i="2"/>
  <c r="AR236" i="2"/>
  <c r="AR231" i="2"/>
  <c r="AR14" i="2"/>
  <c r="AR129" i="2"/>
  <c r="AR84" i="2"/>
  <c r="AR292" i="2"/>
  <c r="AR124" i="2"/>
  <c r="AR81" i="2"/>
  <c r="AR242" i="2"/>
  <c r="AR594" i="2"/>
  <c r="AR536" i="2"/>
  <c r="AR261" i="2"/>
  <c r="AR168" i="2"/>
  <c r="AR299" i="2"/>
  <c r="AR184" i="2"/>
  <c r="AR548" i="2"/>
  <c r="AR131" i="2"/>
  <c r="AR439" i="2"/>
  <c r="AU613" i="2"/>
  <c r="AU692" i="2"/>
  <c r="AU382" i="2"/>
  <c r="AU482" i="2"/>
  <c r="AU412" i="2"/>
  <c r="AU606" i="2"/>
  <c r="AU697" i="2"/>
  <c r="AU278" i="2"/>
  <c r="AU590" i="2"/>
  <c r="AU580" i="2"/>
  <c r="AU729" i="2"/>
  <c r="AU22" i="2"/>
  <c r="AU28" i="2"/>
  <c r="AU514" i="2"/>
  <c r="AU375" i="2"/>
  <c r="AU43" i="2"/>
  <c r="AU487" i="2"/>
  <c r="AU322" i="2"/>
  <c r="AU193" i="2"/>
  <c r="AU175" i="2"/>
  <c r="AU182" i="2"/>
  <c r="AU25" i="2"/>
  <c r="AU251" i="2"/>
  <c r="AU529" i="2"/>
  <c r="AU7" i="2"/>
  <c r="AU513" i="2"/>
  <c r="AU572" i="2"/>
  <c r="AU51" i="2"/>
  <c r="AU532" i="2"/>
  <c r="AU316" i="2"/>
  <c r="AU93" i="2"/>
  <c r="AU707" i="2"/>
  <c r="AU204" i="2"/>
  <c r="AU374" i="2"/>
  <c r="AU456" i="2"/>
  <c r="AU53" i="2"/>
  <c r="AU510" i="2"/>
  <c r="AU502" i="2"/>
  <c r="AU340" i="2"/>
  <c r="AU47" i="2"/>
  <c r="AU408" i="2"/>
  <c r="AU97" i="2"/>
  <c r="AU2" i="2"/>
  <c r="AU311" i="2"/>
  <c r="AU277" i="2"/>
  <c r="AU470" i="2"/>
  <c r="AU189" i="2"/>
  <c r="AU45" i="2"/>
  <c r="AU369" i="2"/>
  <c r="AU515" i="2"/>
  <c r="AU539" i="2"/>
  <c r="AU188" i="2"/>
  <c r="AU498" i="2"/>
  <c r="AU655" i="2"/>
  <c r="AU551" i="2"/>
  <c r="AU228" i="2"/>
  <c r="AU391" i="2"/>
  <c r="AU308" i="2"/>
  <c r="AU208" i="2"/>
  <c r="AU546" i="2"/>
  <c r="AU698" i="2"/>
  <c r="AU586" i="2"/>
  <c r="AU507" i="2"/>
  <c r="AU39" i="2"/>
  <c r="AU355" i="2"/>
  <c r="AU78" i="2"/>
  <c r="AU317" i="2"/>
  <c r="AU304" i="2"/>
  <c r="AU343" i="2"/>
  <c r="AU249" i="2"/>
  <c r="AU279" i="2"/>
  <c r="AU650" i="2"/>
  <c r="AU285" i="2"/>
  <c r="AU430" i="2"/>
  <c r="AU68" i="2"/>
  <c r="AU309" i="2"/>
  <c r="AU643" i="2"/>
  <c r="AU472" i="2"/>
  <c r="AU676" i="2"/>
  <c r="AU366" i="2"/>
  <c r="AU148" i="2"/>
  <c r="AU170" i="2"/>
  <c r="AU341" i="2"/>
  <c r="AU400" i="2"/>
  <c r="AU324" i="2"/>
  <c r="AU128" i="2"/>
  <c r="AU38" i="2"/>
  <c r="AU264" i="2"/>
  <c r="AU396" i="2"/>
  <c r="AU436" i="2"/>
  <c r="AU495" i="2"/>
  <c r="AU284" i="2"/>
  <c r="AU450" i="2"/>
  <c r="AU166" i="2"/>
  <c r="AU31" i="2"/>
  <c r="AU125" i="2"/>
  <c r="AU402" i="2"/>
  <c r="AU281" i="2"/>
  <c r="AU663" i="2"/>
  <c r="AU560" i="2"/>
  <c r="AT522" i="2"/>
  <c r="AT441" i="2"/>
  <c r="AT57" i="2"/>
  <c r="AT45" i="2"/>
  <c r="AT355" i="2"/>
  <c r="AT230" i="2"/>
  <c r="AT189" i="2"/>
  <c r="AT65" i="2"/>
  <c r="AT262" i="2"/>
  <c r="AT183" i="2"/>
  <c r="AT347" i="2"/>
  <c r="AT460" i="2"/>
  <c r="AT71" i="2"/>
  <c r="AT79" i="2"/>
  <c r="AT470" i="2"/>
  <c r="AT466" i="2"/>
  <c r="AT575" i="2"/>
  <c r="AT207" i="2"/>
  <c r="AT32" i="2"/>
  <c r="AT238" i="2"/>
  <c r="AT279" i="2"/>
  <c r="AT39" i="2"/>
  <c r="AT228" i="2"/>
  <c r="AT249" i="2"/>
  <c r="AT551" i="2"/>
  <c r="AT88" i="2"/>
  <c r="AT172" i="2"/>
  <c r="AT100" i="2"/>
  <c r="AR201" i="2"/>
  <c r="AR103" i="2"/>
  <c r="AR185" i="2"/>
  <c r="AR339" i="2"/>
  <c r="AR579" i="2"/>
  <c r="AR360" i="2"/>
  <c r="AR403" i="2"/>
  <c r="AU674" i="2"/>
  <c r="AU679" i="2"/>
  <c r="AU205" i="2"/>
  <c r="AU19" i="2"/>
  <c r="AU289" i="2"/>
  <c r="AU4" i="2"/>
  <c r="AU490" i="2"/>
  <c r="AT682" i="2"/>
  <c r="AT699" i="2"/>
  <c r="AT488" i="2"/>
  <c r="AT625" i="2"/>
  <c r="AT445" i="2"/>
  <c r="AT255" i="2"/>
  <c r="AT352" i="2"/>
  <c r="AT156" i="2"/>
  <c r="AT399" i="2"/>
  <c r="AT569" i="2"/>
  <c r="AT23" i="2"/>
  <c r="AT686" i="2"/>
  <c r="AT244" i="2"/>
  <c r="AT121" i="2"/>
  <c r="AT683" i="2"/>
  <c r="AT186" i="2"/>
  <c r="AT343" i="2"/>
  <c r="AT464" i="2"/>
  <c r="AT300" i="2"/>
  <c r="AT598" i="2"/>
  <c r="AT246" i="2"/>
  <c r="AT395" i="2"/>
  <c r="AT615" i="2"/>
  <c r="AT4" i="2"/>
  <c r="AT497" i="2"/>
  <c r="AT713" i="2"/>
  <c r="AT256" i="2"/>
  <c r="AT9" i="2"/>
  <c r="AT534" i="2"/>
  <c r="AT550" i="2"/>
  <c r="AT608" i="2"/>
  <c r="AR384" i="2"/>
  <c r="AR582" i="2"/>
  <c r="AR213" i="2"/>
  <c r="AR210" i="2"/>
  <c r="AR3" i="2"/>
  <c r="AR262" i="2"/>
  <c r="AR71" i="2"/>
  <c r="AR79" i="2"/>
  <c r="AR207" i="2"/>
  <c r="AR38" i="2"/>
  <c r="AR39" i="2"/>
  <c r="AR551" i="2"/>
  <c r="AR88" i="2"/>
  <c r="AU682" i="2"/>
  <c r="AU699" i="2"/>
  <c r="AU449" i="2"/>
  <c r="AU673" i="2"/>
  <c r="AU255" i="2"/>
  <c r="AU272" i="2"/>
  <c r="AU399" i="2"/>
  <c r="AU330" i="2"/>
  <c r="AU23" i="2"/>
  <c r="AU686" i="2"/>
  <c r="AU58" i="2"/>
  <c r="AU67" i="2"/>
  <c r="AU288" i="2"/>
  <c r="AU244" i="2"/>
  <c r="AU432" i="2"/>
  <c r="AU121" i="2"/>
  <c r="AU351" i="2"/>
  <c r="AU186" i="2"/>
  <c r="AU136" i="2"/>
  <c r="AU632" i="2"/>
  <c r="AU280" i="2"/>
  <c r="AU174" i="2"/>
  <c r="AU72" i="2"/>
  <c r="AU112" i="2"/>
  <c r="AU300" i="2"/>
  <c r="AU598" i="2"/>
  <c r="AU274" i="2"/>
  <c r="AU246" i="2"/>
  <c r="AU395" i="2"/>
  <c r="AU615" i="2"/>
  <c r="AU564" i="2"/>
  <c r="AU497" i="2"/>
  <c r="AU161" i="2"/>
  <c r="AU652" i="2"/>
  <c r="AU256" i="2"/>
  <c r="AU409" i="2"/>
  <c r="AU9" i="2"/>
  <c r="AU149" i="2"/>
  <c r="AU422" i="2"/>
  <c r="AU534" i="2"/>
  <c r="AU612" i="2"/>
  <c r="AU550" i="2"/>
  <c r="AU608" i="2"/>
  <c r="AT381" i="2"/>
  <c r="AT486" i="2"/>
  <c r="AT664" i="2"/>
  <c r="AT198" i="2"/>
  <c r="AT115" i="2"/>
  <c r="AT420" i="2"/>
  <c r="AT113" i="2"/>
  <c r="AT676" i="2"/>
  <c r="AT505" i="2"/>
  <c r="AT662" i="2"/>
  <c r="AT15" i="2"/>
  <c r="AT264" i="2"/>
  <c r="AT538" i="2"/>
  <c r="AT389" i="2"/>
  <c r="AT400" i="2"/>
  <c r="AT568" i="2"/>
  <c r="AT144" i="2"/>
  <c r="AT418" i="2"/>
  <c r="AT245" i="2"/>
  <c r="AT222" i="2"/>
  <c r="AT296" i="2"/>
  <c r="AT36" i="2"/>
  <c r="AT629" i="2"/>
  <c r="AT82" i="2"/>
  <c r="AT531" i="2"/>
  <c r="AR363" i="2"/>
  <c r="AR637" i="2"/>
  <c r="AR29" i="2"/>
  <c r="AR199" i="2"/>
  <c r="AR86" i="2"/>
  <c r="AR642" i="2"/>
  <c r="AR75" i="2"/>
  <c r="AR520" i="2"/>
  <c r="AR345" i="2"/>
  <c r="AR471" i="2"/>
  <c r="AR62" i="2"/>
  <c r="AR298" i="2"/>
  <c r="AU381" i="2"/>
  <c r="AU344" i="2"/>
  <c r="AU119" i="2"/>
  <c r="AU664" i="2"/>
  <c r="AU416" i="2"/>
  <c r="AU258" i="2"/>
  <c r="AU198" i="2"/>
  <c r="AU115" i="2"/>
  <c r="AU420" i="2"/>
  <c r="AU419" i="2"/>
  <c r="AU583" i="2"/>
  <c r="AU662" i="2"/>
  <c r="AU15" i="2"/>
  <c r="AU139" i="2"/>
  <c r="AU227" i="2"/>
  <c r="AU538" i="2"/>
  <c r="AU389" i="2"/>
  <c r="AU329" i="2"/>
  <c r="AU607" i="2"/>
  <c r="AU669" i="2"/>
  <c r="AT716" i="2"/>
  <c r="AT624" i="2"/>
  <c r="AT211" i="2"/>
  <c r="AT620" i="2"/>
  <c r="AT552" i="2"/>
  <c r="AT733" i="2"/>
  <c r="AT138" i="2"/>
  <c r="AT162" i="2"/>
  <c r="AT102" i="2"/>
  <c r="AT616" i="2"/>
  <c r="AT535" i="2"/>
  <c r="AT467" i="2"/>
  <c r="AT120" i="2"/>
  <c r="AT237" i="2"/>
  <c r="AT110" i="2"/>
  <c r="AT373" i="2"/>
  <c r="AT626" i="2"/>
  <c r="AT35" i="2"/>
  <c r="AT324" i="2"/>
  <c r="AT224" i="2"/>
  <c r="AT154" i="2"/>
  <c r="AT643" i="2"/>
  <c r="AT40" i="2"/>
  <c r="AT143" i="2"/>
  <c r="AT554" i="2"/>
  <c r="AT59" i="2"/>
  <c r="AT527" i="2"/>
  <c r="AT159" i="2"/>
  <c r="AT263" i="2"/>
  <c r="AT327" i="2"/>
  <c r="AT107" i="2"/>
  <c r="AT350" i="2"/>
  <c r="AT200" i="2"/>
  <c r="AT326" i="2"/>
  <c r="AT128" i="2"/>
  <c r="AT454" i="2"/>
  <c r="AR180" i="2"/>
  <c r="AR150" i="2"/>
  <c r="AR42" i="2"/>
  <c r="AR297" i="2"/>
  <c r="AR19" i="2"/>
  <c r="AU716" i="2"/>
  <c r="AU694" i="2"/>
  <c r="AU543" i="2"/>
  <c r="AU269" i="2"/>
  <c r="AU211" i="2"/>
  <c r="AU552" i="2"/>
  <c r="AU733" i="2"/>
  <c r="AU138" i="2"/>
  <c r="AU162" i="2"/>
  <c r="AU165" i="2"/>
  <c r="AU616" i="2"/>
  <c r="AU467" i="2"/>
  <c r="AU358" i="2"/>
  <c r="AU120" i="2"/>
  <c r="AU237" i="2"/>
  <c r="AU215" i="2"/>
  <c r="AU503" i="2"/>
  <c r="AU373" i="2"/>
  <c r="AU631" i="2"/>
  <c r="AU626" i="2"/>
  <c r="AU35" i="2"/>
  <c r="AU224" i="2"/>
  <c r="AU356" i="2"/>
  <c r="AU40" i="2"/>
  <c r="AU554" i="2"/>
  <c r="AU59" i="2"/>
  <c r="AU527" i="2"/>
  <c r="AU429" i="2"/>
  <c r="AU593" i="2"/>
  <c r="AU159" i="2"/>
  <c r="AU523" i="2"/>
  <c r="AU327" i="2"/>
  <c r="AU130" i="2"/>
  <c r="AU350" i="2"/>
  <c r="AU645" i="2"/>
  <c r="AU326" i="2"/>
  <c r="AU454" i="2"/>
  <c r="AU501" i="2"/>
  <c r="AU474" i="2"/>
  <c r="AU144" i="2"/>
  <c r="AU483" i="2"/>
  <c r="AU418" i="2"/>
  <c r="AU245" i="2"/>
  <c r="AU376" i="2"/>
  <c r="AU222" i="2"/>
  <c r="AU36" i="2"/>
  <c r="AU243" i="2"/>
  <c r="AU294" i="2"/>
  <c r="AU629" i="2"/>
  <c r="AU181" i="2"/>
  <c r="AU44" i="2"/>
  <c r="AU660" i="2"/>
  <c r="AU531" i="2"/>
  <c r="AU696" i="2"/>
  <c r="AU735" i="2"/>
  <c r="AU262" i="2"/>
  <c r="AU190" i="2"/>
  <c r="AU172" i="2"/>
  <c r="AU702" i="2"/>
  <c r="AU651" i="2"/>
  <c r="AU384" i="2"/>
  <c r="AU377" i="2"/>
  <c r="AU553" i="2"/>
  <c r="AU581" i="2"/>
  <c r="AU601" i="2"/>
  <c r="AU657" i="2"/>
  <c r="AU582" i="2"/>
  <c r="AU49" i="2"/>
  <c r="AU730" i="2"/>
  <c r="AU275" i="2"/>
  <c r="AU521" i="2"/>
  <c r="AU213" i="2"/>
  <c r="AU210" i="2"/>
  <c r="AU421" i="2"/>
  <c r="AU447" i="2"/>
  <c r="AU647" i="2"/>
  <c r="AU522" i="2"/>
  <c r="AU441" i="2"/>
  <c r="AU3" i="2"/>
  <c r="AU230" i="2"/>
  <c r="AU347" i="2"/>
  <c r="AU460" i="2"/>
  <c r="AU207" i="2"/>
  <c r="AU32" i="2"/>
  <c r="AU63" i="2"/>
  <c r="AU238" i="2"/>
  <c r="AU88" i="2"/>
  <c r="AU202" i="2"/>
  <c r="AU618" i="2"/>
  <c r="AU307" i="2"/>
  <c r="AU180" i="2"/>
  <c r="AU499" i="2"/>
  <c r="AU286" i="2"/>
  <c r="AU393" i="2"/>
  <c r="AU591" i="2"/>
  <c r="AU540" i="2"/>
  <c r="AU150" i="2"/>
  <c r="AU635" i="2"/>
  <c r="AU685" i="2"/>
  <c r="AU283" i="2"/>
  <c r="AU555" i="2"/>
  <c r="AU83" i="2"/>
  <c r="AU42" i="2"/>
  <c r="AU621" i="2"/>
  <c r="AU512" i="2"/>
  <c r="AU444" i="2"/>
  <c r="AU297" i="2"/>
  <c r="AU178" i="2"/>
  <c r="AU99" i="2"/>
  <c r="AU89" i="2"/>
  <c r="AU648" i="2"/>
  <c r="AU235" i="2"/>
  <c r="AU438" i="2"/>
  <c r="AU8" i="2"/>
  <c r="AU141" i="2"/>
  <c r="AU10" i="2"/>
  <c r="AU559" i="2"/>
  <c r="AV475" i="2" l="1"/>
  <c r="AV225" i="2"/>
  <c r="AV157" i="2"/>
  <c r="AV484" i="2"/>
  <c r="AV118" i="2"/>
  <c r="AV385" i="2"/>
  <c r="AV306" i="2"/>
  <c r="AV321" i="2"/>
  <c r="AV614" i="2"/>
  <c r="W114" i="3"/>
  <c r="W108" i="3"/>
  <c r="W80" i="3"/>
  <c r="W94" i="3"/>
  <c r="AV695" i="2"/>
  <c r="AV331" i="2"/>
  <c r="AV622" i="2"/>
  <c r="AV236" i="2"/>
  <c r="AV227" i="2"/>
  <c r="AV596" i="2"/>
  <c r="AV73" i="2"/>
  <c r="AV151" i="2"/>
  <c r="AV265" i="2"/>
  <c r="AV592" i="2"/>
  <c r="AV528" i="2"/>
  <c r="AV619" i="2"/>
  <c r="AV443" i="2"/>
  <c r="AV231" i="2"/>
  <c r="AV512" i="2"/>
  <c r="Y70" i="3"/>
  <c r="AV136" i="2"/>
  <c r="AV723" i="2"/>
  <c r="AV636" i="2"/>
  <c r="W65" i="3"/>
  <c r="Y96" i="3"/>
  <c r="W71" i="3"/>
  <c r="AV76" i="2"/>
  <c r="AV161" i="2"/>
  <c r="AV699" i="2"/>
  <c r="AV386" i="2"/>
  <c r="AV713" i="2"/>
  <c r="AV186" i="2"/>
  <c r="AV247" i="2"/>
  <c r="AV394" i="2"/>
  <c r="AV390" i="2"/>
  <c r="AV482" i="2"/>
  <c r="AV557" i="2"/>
  <c r="AV646" i="2"/>
  <c r="AV315" i="2"/>
  <c r="AV126" i="2"/>
  <c r="AV704" i="2"/>
  <c r="AV45" i="2"/>
  <c r="AV651" i="2"/>
  <c r="AV39" i="2"/>
  <c r="AV3" i="2"/>
  <c r="AV402" i="2"/>
  <c r="AV625" i="2"/>
  <c r="AV691" i="2"/>
  <c r="AV503" i="2"/>
  <c r="AV243" i="2"/>
  <c r="AV381" i="2"/>
  <c r="AV714" i="2"/>
  <c r="AV217" i="2"/>
  <c r="AV663" i="2"/>
  <c r="AV465" i="2"/>
  <c r="AV641" i="2"/>
  <c r="AV84" i="2"/>
  <c r="AV339" i="2"/>
  <c r="AV387" i="2"/>
  <c r="W27" i="3"/>
  <c r="AV671" i="2"/>
  <c r="AV659" i="2"/>
  <c r="AV567" i="2"/>
  <c r="AV232" i="2"/>
  <c r="AV101" i="2"/>
  <c r="Y15" i="3"/>
  <c r="W55" i="3"/>
  <c r="W85" i="3"/>
  <c r="Y66" i="3"/>
  <c r="Y101" i="3"/>
  <c r="W116" i="3"/>
  <c r="Y78" i="3"/>
  <c r="W58" i="3"/>
  <c r="Y92" i="3"/>
  <c r="W111" i="3"/>
  <c r="Y28" i="3"/>
  <c r="W102" i="3"/>
  <c r="W56" i="3"/>
  <c r="Y120" i="3"/>
  <c r="Y42" i="3"/>
  <c r="Y76" i="3"/>
  <c r="W45" i="3"/>
  <c r="Y21" i="3"/>
  <c r="W79" i="3"/>
  <c r="Y52" i="3"/>
  <c r="Y43" i="3"/>
  <c r="W87" i="3"/>
  <c r="Y20" i="3"/>
  <c r="Y9" i="3"/>
  <c r="Y39" i="3"/>
  <c r="Y88" i="3"/>
  <c r="W68" i="3"/>
  <c r="W13" i="3"/>
  <c r="W48" i="3"/>
  <c r="W61" i="3"/>
  <c r="W118" i="3"/>
  <c r="Y47" i="3"/>
  <c r="Y107" i="3"/>
  <c r="W23" i="3"/>
  <c r="Y18" i="3"/>
  <c r="W21" i="3"/>
  <c r="W4" i="3"/>
  <c r="Y55" i="3"/>
  <c r="W115" i="3"/>
  <c r="Y50" i="3"/>
  <c r="W20" i="3"/>
  <c r="Y3" i="3"/>
  <c r="W40" i="3"/>
  <c r="Y102" i="3"/>
  <c r="Y60" i="3"/>
  <c r="Y122" i="3"/>
  <c r="W78" i="3"/>
  <c r="Y112" i="3"/>
  <c r="W25" i="3"/>
  <c r="W107" i="3"/>
  <c r="Y54" i="3"/>
  <c r="Y62" i="3"/>
  <c r="W83" i="3"/>
  <c r="W41" i="3"/>
  <c r="Y40" i="3"/>
  <c r="Y2" i="3"/>
  <c r="Y32" i="3"/>
  <c r="Y6" i="3"/>
  <c r="Y71" i="3"/>
  <c r="Y115" i="3"/>
  <c r="Y98" i="3"/>
  <c r="Y106" i="3"/>
  <c r="Y64" i="3"/>
  <c r="W51" i="3"/>
  <c r="Y58" i="3"/>
  <c r="Y69" i="3"/>
  <c r="Y93" i="3"/>
  <c r="Y104" i="3"/>
  <c r="W105" i="3"/>
  <c r="W100" i="3"/>
  <c r="W2" i="3"/>
  <c r="W104" i="3"/>
  <c r="Y114" i="3"/>
  <c r="W81" i="3"/>
  <c r="W120" i="3"/>
  <c r="W19" i="3"/>
  <c r="W73" i="3"/>
  <c r="Y85" i="3"/>
  <c r="W86" i="3"/>
  <c r="W10" i="3"/>
  <c r="Y68" i="3"/>
  <c r="Y86" i="3"/>
  <c r="W91" i="3"/>
  <c r="W67" i="3"/>
  <c r="W97" i="3"/>
  <c r="Y118" i="3"/>
  <c r="Y51" i="3"/>
  <c r="W106" i="3"/>
  <c r="W15" i="3"/>
  <c r="Y30" i="3"/>
  <c r="Y95" i="3"/>
  <c r="W11" i="3"/>
  <c r="Y17" i="3"/>
  <c r="W3" i="3"/>
  <c r="Y87" i="3"/>
  <c r="Y35" i="3"/>
  <c r="W101" i="3"/>
  <c r="Y94" i="3"/>
  <c r="W29" i="3"/>
  <c r="W26" i="3"/>
  <c r="Y84" i="3"/>
  <c r="Y116" i="3"/>
  <c r="Y12" i="3"/>
  <c r="Y90" i="3"/>
  <c r="Y23" i="3"/>
  <c r="W18" i="3"/>
  <c r="W6" i="3"/>
  <c r="W39" i="3"/>
  <c r="Y113" i="3"/>
  <c r="Y24" i="3"/>
  <c r="W90" i="3"/>
  <c r="Y82" i="3"/>
  <c r="W113" i="3"/>
  <c r="Y83" i="3"/>
  <c r="W22" i="3"/>
  <c r="W64" i="3"/>
  <c r="Y99" i="3"/>
  <c r="W35" i="3"/>
  <c r="Y22" i="3"/>
  <c r="Y74" i="3"/>
  <c r="Y79" i="3"/>
  <c r="Y100" i="3"/>
  <c r="Y105" i="3"/>
  <c r="Y46" i="3"/>
  <c r="W53" i="3"/>
  <c r="Y109" i="3"/>
  <c r="W7" i="3"/>
  <c r="W96" i="3"/>
  <c r="W36" i="3"/>
  <c r="Y19" i="3"/>
  <c r="W84" i="3"/>
  <c r="W110" i="3"/>
  <c r="Y14" i="3"/>
  <c r="Y7" i="3"/>
  <c r="W93" i="3"/>
  <c r="W12" i="3"/>
  <c r="Y27" i="3"/>
  <c r="W103" i="3"/>
  <c r="Y59" i="3"/>
  <c r="Y38" i="3"/>
  <c r="W44" i="3"/>
  <c r="W38" i="3"/>
  <c r="W82" i="3"/>
  <c r="W47" i="3"/>
  <c r="Y29" i="3"/>
  <c r="Y65" i="3"/>
  <c r="W66" i="3"/>
  <c r="W31" i="3"/>
  <c r="W59" i="3"/>
  <c r="Y53" i="3"/>
  <c r="W14" i="3"/>
  <c r="W62" i="3"/>
  <c r="W52" i="3"/>
  <c r="Y110" i="3"/>
  <c r="Y89" i="3"/>
  <c r="W17" i="3"/>
  <c r="W109" i="3"/>
  <c r="W92" i="3"/>
  <c r="Y48" i="3"/>
  <c r="W117" i="3"/>
  <c r="W112" i="3"/>
  <c r="W8" i="3"/>
  <c r="W50" i="3"/>
  <c r="Y81" i="3"/>
  <c r="W30" i="3"/>
  <c r="W33" i="3"/>
  <c r="W119" i="3"/>
  <c r="Y75" i="3"/>
  <c r="W76" i="3"/>
  <c r="Y103" i="3"/>
  <c r="W121" i="3"/>
  <c r="Y5" i="3"/>
  <c r="W95" i="3"/>
  <c r="Y41" i="3"/>
  <c r="Y36" i="3"/>
  <c r="W42" i="3"/>
  <c r="Y13" i="3"/>
  <c r="W122" i="3"/>
  <c r="W54" i="3"/>
  <c r="Y57" i="3"/>
  <c r="Y16" i="3"/>
  <c r="Y44" i="3"/>
  <c r="W49" i="3"/>
  <c r="Y11" i="3"/>
  <c r="Y26" i="3"/>
  <c r="Y45" i="3"/>
  <c r="Y121" i="3"/>
  <c r="W43" i="3"/>
  <c r="W70" i="3"/>
  <c r="W37" i="3"/>
  <c r="W77" i="3"/>
  <c r="W9" i="3"/>
  <c r="W16" i="3"/>
  <c r="Y34" i="3"/>
  <c r="Y72" i="3"/>
  <c r="Y91" i="3"/>
  <c r="W46" i="3"/>
  <c r="Y10" i="3"/>
  <c r="W69" i="3"/>
  <c r="W74" i="3"/>
  <c r="Y25" i="3"/>
  <c r="Y4" i="3"/>
  <c r="Y67" i="3"/>
  <c r="Y80" i="3"/>
  <c r="Y108" i="3"/>
  <c r="W89" i="3"/>
  <c r="W88" i="3"/>
  <c r="W57" i="3"/>
  <c r="Y119" i="3"/>
  <c r="W60" i="3"/>
  <c r="W5" i="3"/>
  <c r="Y49" i="3"/>
  <c r="Y8" i="3"/>
  <c r="Y73" i="3"/>
  <c r="W98" i="3"/>
  <c r="Y31" i="3"/>
  <c r="Y33" i="3"/>
  <c r="W99" i="3"/>
  <c r="W63" i="3"/>
  <c r="W28" i="3"/>
  <c r="Y37" i="3"/>
  <c r="W24" i="3"/>
  <c r="W75" i="3"/>
  <c r="W34" i="3"/>
  <c r="Y117" i="3"/>
  <c r="Y97" i="3"/>
  <c r="Y77" i="3"/>
  <c r="Y61" i="3"/>
  <c r="W72" i="3"/>
  <c r="Y63" i="3"/>
  <c r="Y56" i="3"/>
  <c r="W32" i="3"/>
  <c r="Y111" i="3"/>
  <c r="AV46" i="2"/>
  <c r="AV278" i="2"/>
  <c r="AV169" i="2"/>
  <c r="AV145" i="2"/>
  <c r="AV726" i="2"/>
  <c r="AV228" i="2"/>
  <c r="AV197" i="2"/>
  <c r="AV534" i="2"/>
  <c r="AV374" i="2"/>
  <c r="AV251" i="2"/>
  <c r="AV633" i="2"/>
  <c r="AV326" i="2"/>
  <c r="AV554" i="2"/>
  <c r="AV694" i="2"/>
  <c r="AV631" i="2"/>
  <c r="AV310" i="2"/>
  <c r="AV181" i="2"/>
  <c r="AV268" i="2"/>
  <c r="AV563" i="2"/>
  <c r="AV536" i="2"/>
  <c r="AV546" i="2"/>
  <c r="AV499" i="2"/>
  <c r="AV662" i="2"/>
  <c r="AV562" i="2"/>
  <c r="AV292" i="2"/>
  <c r="AV99" i="2"/>
  <c r="AV191" i="2"/>
  <c r="AV665" i="2"/>
  <c r="AV461" i="2"/>
  <c r="AV497" i="2"/>
  <c r="AV658" i="2"/>
  <c r="AV423" i="2"/>
  <c r="AV453" i="2"/>
  <c r="AV547" i="2"/>
  <c r="AV91" i="2"/>
  <c r="AV77" i="2"/>
  <c r="AV338" i="2"/>
  <c r="AV56" i="2"/>
  <c r="AV287" i="2"/>
  <c r="AV379" i="2"/>
  <c r="AV506" i="2"/>
  <c r="AV218" i="2"/>
  <c r="AV479" i="2"/>
  <c r="AV545" i="2"/>
  <c r="AV297" i="2"/>
  <c r="AV478" i="2"/>
  <c r="AV681" i="2"/>
  <c r="AV357" i="2"/>
  <c r="AV102" i="2"/>
  <c r="AV508" i="2"/>
  <c r="AV61" i="2"/>
  <c r="AV469" i="2"/>
  <c r="AV667" i="2"/>
  <c r="AV494" i="2"/>
  <c r="AV117" i="2"/>
  <c r="AV253" i="2"/>
  <c r="AV109" i="2"/>
  <c r="AV142" i="2"/>
  <c r="AV696" i="2"/>
  <c r="AV125" i="2"/>
  <c r="AV274" i="2"/>
  <c r="AV721" i="2"/>
  <c r="AV25" i="2"/>
  <c r="AV697" i="2"/>
  <c r="AV154" i="2"/>
  <c r="AV68" i="2"/>
  <c r="AV717" i="2"/>
  <c r="AV222" i="2"/>
  <c r="AV457" i="2"/>
  <c r="AV140" i="2"/>
  <c r="AV369" i="2"/>
  <c r="AV490" i="2"/>
  <c r="AV583" i="2"/>
  <c r="AV14" i="2"/>
  <c r="AV317" i="2"/>
  <c r="AV700" i="2"/>
  <c r="AV660" i="2"/>
  <c r="AV40" i="2"/>
  <c r="AV351" i="2"/>
  <c r="AV569" i="2"/>
  <c r="AV291" i="2"/>
  <c r="AV424" i="2"/>
  <c r="AV426" i="2"/>
  <c r="AV52" i="2"/>
  <c r="AV367" i="2"/>
  <c r="AV656" i="2"/>
  <c r="AV13" i="2"/>
  <c r="AV190" i="2"/>
  <c r="AV57" i="2"/>
  <c r="AV31" i="2"/>
  <c r="AV707" i="2"/>
  <c r="AV175" i="2"/>
  <c r="AV159" i="2"/>
  <c r="AV620" i="2"/>
  <c r="AV200" i="2"/>
  <c r="AV669" i="2"/>
  <c r="AV586" i="2"/>
  <c r="AV320" i="2"/>
  <c r="AV137" i="2"/>
  <c r="AV576" i="2"/>
  <c r="AV307" i="2"/>
  <c r="AV276" i="2"/>
  <c r="AV167" i="2"/>
  <c r="AV551" i="2"/>
  <c r="AV23" i="2"/>
  <c r="AV4" i="2"/>
  <c r="AV399" i="2"/>
  <c r="AV171" i="2"/>
  <c r="AV642" i="2"/>
  <c r="AV220" i="2"/>
  <c r="AV332" i="2"/>
  <c r="AV66" i="2"/>
  <c r="AV279" i="2"/>
  <c r="AV28" i="2"/>
  <c r="AV341" i="2"/>
  <c r="AV581" i="2"/>
  <c r="AV318" i="2"/>
  <c r="AV93" i="2"/>
  <c r="AV269" i="2"/>
  <c r="AV30" i="2"/>
  <c r="AV505" i="2"/>
  <c r="AV570" i="2"/>
  <c r="AV8" i="2"/>
  <c r="AV245" i="2"/>
  <c r="AV579" i="2"/>
  <c r="AV435" i="2"/>
  <c r="AV6" i="2"/>
  <c r="AV698" i="2"/>
  <c r="AV715" i="2"/>
  <c r="AV203" i="2"/>
  <c r="AV612" i="2"/>
  <c r="AV395" i="2"/>
  <c r="AV121" i="2"/>
  <c r="AV70" i="2"/>
  <c r="AV158" i="2"/>
  <c r="AV301" i="2"/>
  <c r="AV397" i="2"/>
  <c r="AV333" i="2"/>
  <c r="AV734" i="2"/>
  <c r="AV462" i="2"/>
  <c r="AV434" i="2"/>
  <c r="AV283" i="2"/>
  <c r="AV724" i="2"/>
  <c r="AV451" i="2"/>
  <c r="AV132" i="2"/>
  <c r="AV688" i="2"/>
  <c r="AV83" i="2"/>
  <c r="AV485" i="2"/>
  <c r="AV607" i="2"/>
  <c r="AV114" i="2"/>
  <c r="AV682" i="2"/>
  <c r="AV204" i="2"/>
  <c r="AV248" i="2"/>
  <c r="AV422" i="2"/>
  <c r="AV246" i="2"/>
  <c r="AV432" i="2"/>
  <c r="AV180" i="2"/>
  <c r="AV588" i="2"/>
  <c r="AV74" i="2"/>
  <c r="AV212" i="2"/>
  <c r="AV492" i="2"/>
  <c r="AV719" i="2"/>
  <c r="AV509" i="2"/>
  <c r="AV628" i="2"/>
  <c r="AV271" i="2"/>
  <c r="AV600" i="2"/>
  <c r="AV235" i="2"/>
  <c r="AV555" i="2"/>
  <c r="AV355" i="2"/>
  <c r="AV495" i="2"/>
  <c r="AV275" i="2"/>
  <c r="AV468" i="2"/>
  <c r="AV649" i="2"/>
  <c r="AV676" i="2"/>
  <c r="AV41" i="2"/>
  <c r="AV336" i="2"/>
  <c r="AV364" i="2"/>
  <c r="AV553" i="2"/>
  <c r="AV79" i="2"/>
  <c r="AV561" i="2"/>
  <c r="AV573" i="2"/>
  <c r="AV97" i="2"/>
  <c r="AV266" i="2"/>
  <c r="AV206" i="2"/>
  <c r="AV683" i="2"/>
  <c r="AV105" i="2"/>
  <c r="AV538" i="2"/>
  <c r="AV517" i="2"/>
  <c r="AV655" i="2"/>
  <c r="AV298" i="2"/>
  <c r="AV533" i="2"/>
  <c r="AV71" i="2"/>
  <c r="AV574" i="2"/>
  <c r="AV654" i="2"/>
  <c r="AV733" i="2"/>
  <c r="AV344" i="2"/>
  <c r="AV354" i="2"/>
  <c r="AV123" i="2"/>
  <c r="AV43" i="2"/>
  <c r="AV460" i="2"/>
  <c r="AV2" i="2"/>
  <c r="AV35" i="2"/>
  <c r="AV584" i="2"/>
  <c r="AV294" i="2"/>
  <c r="AV685" i="2"/>
  <c r="AV550" i="2"/>
  <c r="AV417" i="2"/>
  <c r="AV59" i="2"/>
  <c r="AV436" i="2"/>
  <c r="AV144" i="2"/>
  <c r="AV419" i="2"/>
  <c r="AV444" i="2"/>
  <c r="AV558" i="2"/>
  <c r="AV286" i="2"/>
  <c r="AV725" i="2"/>
  <c r="AV207" i="2"/>
  <c r="AV441" i="2"/>
  <c r="AV316" i="2"/>
  <c r="AV501" i="2"/>
  <c r="AV250" i="2"/>
  <c r="AV539" i="2"/>
  <c r="AV229" i="2"/>
  <c r="AV210" i="2"/>
  <c r="AV450" i="2"/>
  <c r="AV128" i="2"/>
  <c r="AV198" i="2"/>
  <c r="AV323" i="2"/>
  <c r="AV383" i="2"/>
  <c r="AV446" i="2"/>
  <c r="AV334" i="2"/>
  <c r="AV530" i="2"/>
  <c r="AV403" i="2"/>
  <c r="AV168" i="2"/>
  <c r="AV689" i="2"/>
  <c r="AV10" i="2"/>
  <c r="AV34" i="2"/>
  <c r="AV149" i="2"/>
  <c r="AV598" i="2"/>
  <c r="AV244" i="2"/>
  <c r="AV674" i="2"/>
  <c r="AV708" i="2"/>
  <c r="AV127" i="2"/>
  <c r="AV216" i="2"/>
  <c r="AV361" i="2"/>
  <c r="AV270" i="2"/>
  <c r="AV701" i="2"/>
  <c r="AV668" i="2"/>
  <c r="AV335" i="2"/>
  <c r="AV27" i="2"/>
  <c r="AV459" i="2"/>
  <c r="AV319" i="2"/>
  <c r="AV32" i="2"/>
  <c r="AV382" i="2"/>
  <c r="AV575" i="2"/>
  <c r="AV183" i="2"/>
  <c r="AV679" i="2"/>
  <c r="AV702" i="2"/>
  <c r="AV615" i="2"/>
  <c r="AV493" i="2"/>
  <c r="AV51" i="2"/>
  <c r="AV322" i="2"/>
  <c r="AV224" i="2"/>
  <c r="AV645" i="2"/>
  <c r="AV467" i="2"/>
  <c r="AV429" i="2"/>
  <c r="AV552" i="2"/>
  <c r="AV280" i="2"/>
  <c r="AV15" i="2"/>
  <c r="AV37" i="2"/>
  <c r="AV548" i="2"/>
  <c r="AV455" i="2"/>
  <c r="AV540" i="2"/>
  <c r="AV82" i="2"/>
  <c r="AV113" i="2"/>
  <c r="AV104" i="2"/>
  <c r="AV24" i="2"/>
  <c r="AV498" i="2"/>
  <c r="AV483" i="2"/>
  <c r="AV148" i="2"/>
  <c r="AV60" i="2"/>
  <c r="AV150" i="2"/>
  <c r="AV425" i="2"/>
  <c r="AV408" i="2"/>
  <c r="AV325" i="2"/>
  <c r="AV439" i="2"/>
  <c r="AV42" i="2"/>
  <c r="AV302" i="2"/>
  <c r="AV18" i="2"/>
  <c r="AV303" i="2"/>
  <c r="AV273" i="2"/>
  <c r="AV131" i="2"/>
  <c r="AV141" i="2"/>
  <c r="AV233" i="2"/>
  <c r="AV329" i="2"/>
  <c r="AV350" i="2"/>
  <c r="AV720" i="2"/>
  <c r="AV54" i="2"/>
  <c r="AV604" i="2"/>
  <c r="AV327" i="2"/>
  <c r="AV264" i="2"/>
  <c r="AV541" i="2"/>
  <c r="AV205" i="2"/>
  <c r="AV122" i="2"/>
  <c r="AV738" i="2"/>
  <c r="AV687" i="2"/>
  <c r="AV722" i="2"/>
  <c r="AV428" i="2"/>
  <c r="AV345" i="2"/>
  <c r="AV580" i="2"/>
  <c r="AV377" i="2"/>
  <c r="AV289" i="2"/>
  <c r="AV165" i="2"/>
  <c r="AV693" i="2"/>
  <c r="AV257" i="2"/>
  <c r="AV677" i="2"/>
  <c r="AV427" i="2"/>
  <c r="AV520" i="2"/>
  <c r="AV532" i="2"/>
  <c r="AV523" i="2"/>
  <c r="AV370" i="2"/>
  <c r="AV648" i="2"/>
  <c r="AV94" i="2"/>
  <c r="AV9" i="2"/>
  <c r="AV300" i="2"/>
  <c r="AV288" i="2"/>
  <c r="AV589" i="2"/>
  <c r="AV437" i="2"/>
  <c r="AV603" i="2"/>
  <c r="AV578" i="2"/>
  <c r="AV12" i="2"/>
  <c r="AV80" i="2"/>
  <c r="AV585" i="2"/>
  <c r="AV384" i="2"/>
  <c r="AV349" i="2"/>
  <c r="AV342" i="2"/>
  <c r="AV644" i="2"/>
  <c r="AV712" i="2"/>
  <c r="AV38" i="2"/>
  <c r="AV521" i="2"/>
  <c r="AV736" i="2"/>
  <c r="AV172" i="2"/>
  <c r="AV277" i="2"/>
  <c r="AV262" i="2"/>
  <c r="AV647" i="2"/>
  <c r="AV690" i="2"/>
  <c r="AV611" i="2"/>
  <c r="AV502" i="2"/>
  <c r="AV572" i="2"/>
  <c r="AV487" i="2"/>
  <c r="AV626" i="2"/>
  <c r="AV107" i="2"/>
  <c r="AV616" i="2"/>
  <c r="AV544" i="2"/>
  <c r="AV211" i="2"/>
  <c r="AV330" i="2"/>
  <c r="AV328" i="2"/>
  <c r="AV221" i="2"/>
  <c r="AV311" i="2"/>
  <c r="AV629" i="2"/>
  <c r="AV366" i="2"/>
  <c r="AV196" i="2"/>
  <c r="AV179" i="2"/>
  <c r="AV568" i="2"/>
  <c r="AV119" i="2"/>
  <c r="AV404" i="2"/>
  <c r="AV392" i="2"/>
  <c r="AV431" i="2"/>
  <c r="AV480" i="2"/>
  <c r="AV182" i="2"/>
  <c r="AV378" i="2"/>
  <c r="AV184" i="2"/>
  <c r="AV610" i="2"/>
  <c r="AV133" i="2"/>
  <c r="AV524" i="2"/>
  <c r="AV134" i="2"/>
  <c r="AV594" i="2"/>
  <c r="AV438" i="2"/>
  <c r="AV299" i="2"/>
  <c r="AV219" i="2"/>
  <c r="AV406" i="2"/>
  <c r="AV96" i="2"/>
  <c r="AV360" i="2"/>
  <c r="AV657" i="2"/>
  <c r="AV304" i="2"/>
  <c r="AV396" i="2"/>
  <c r="AV608" i="2"/>
  <c r="AV147" i="2"/>
  <c r="AV407" i="2"/>
  <c r="AV564" i="2"/>
  <c r="AV78" i="2"/>
  <c r="AV653" i="2"/>
  <c r="AV709" i="2"/>
  <c r="AV393" i="2"/>
  <c r="AV241" i="2"/>
  <c r="AV627" i="2"/>
  <c r="AV516" i="2"/>
  <c r="AV732" i="2"/>
  <c r="AV130" i="2"/>
  <c r="AV139" i="2"/>
  <c r="AV69" i="2"/>
  <c r="AV176" i="2"/>
  <c r="AV314" i="2"/>
  <c r="AV447" i="2"/>
  <c r="AV391" i="2"/>
  <c r="AV166" i="2"/>
  <c r="AV146" i="2"/>
  <c r="AV263" i="2"/>
  <c r="AV542" i="2"/>
  <c r="AV640" i="2"/>
  <c r="AV63" i="2"/>
  <c r="AV643" i="2"/>
  <c r="AV343" i="2"/>
  <c r="AV565" i="2"/>
  <c r="AV566" i="2"/>
  <c r="AV409" i="2"/>
  <c r="AV464" i="2"/>
  <c r="AV67" i="2"/>
  <c r="AV255" i="2"/>
  <c r="AV496" i="2"/>
  <c r="AV623" i="2"/>
  <c r="AV737" i="2"/>
  <c r="AV452" i="2"/>
  <c r="AV706" i="2"/>
  <c r="AV199" i="2"/>
  <c r="AV363" i="2"/>
  <c r="AV735" i="2"/>
  <c r="AV312" i="2"/>
  <c r="AV368" i="2"/>
  <c r="AV16" i="2"/>
  <c r="AV705" i="2"/>
  <c r="AV730" i="2"/>
  <c r="AV88" i="2"/>
  <c r="AV65" i="2"/>
  <c r="AV514" i="2"/>
  <c r="AV488" i="2"/>
  <c r="AV510" i="2"/>
  <c r="AV513" i="2"/>
  <c r="AV375" i="2"/>
  <c r="AV116" i="2"/>
  <c r="AV472" i="2"/>
  <c r="AV20" i="2"/>
  <c r="AV162" i="2"/>
  <c r="AV143" i="2"/>
  <c r="AV543" i="2"/>
  <c r="AV672" i="2"/>
  <c r="AV531" i="2"/>
  <c r="AV281" i="2"/>
  <c r="AV90" i="2"/>
  <c r="AV617" i="2"/>
  <c r="AV36" i="2"/>
  <c r="AV420" i="2"/>
  <c r="AV703" i="2"/>
  <c r="AV192" i="2"/>
  <c r="AV500" i="2"/>
  <c r="AV400" i="2"/>
  <c r="AV486" i="2"/>
  <c r="AV164" i="2"/>
  <c r="AV405" i="2"/>
  <c r="AV295" i="2"/>
  <c r="AV618" i="2"/>
  <c r="AV597" i="2"/>
  <c r="AV187" i="2"/>
  <c r="AV305" i="2"/>
  <c r="AV380" i="2"/>
  <c r="AV290" i="2"/>
  <c r="AV170" i="2"/>
  <c r="AV591" i="2"/>
  <c r="AV98" i="2"/>
  <c r="AV680" i="2"/>
  <c r="AV371" i="2"/>
  <c r="AV124" i="2"/>
  <c r="AV19" i="2"/>
  <c r="AV261" i="2"/>
  <c r="AV309" i="2"/>
  <c r="AV242" i="2"/>
  <c r="AV185" i="2"/>
  <c r="AV728" i="2"/>
  <c r="AV49" i="2"/>
  <c r="AV474" i="2"/>
  <c r="AV692" i="2"/>
  <c r="AV249" i="2"/>
  <c r="AV237" i="2"/>
  <c r="AV637" i="2"/>
  <c r="AV445" i="2"/>
  <c r="AV358" i="2"/>
  <c r="AV518" i="2"/>
  <c r="AV718" i="2"/>
  <c r="AV413" i="2"/>
  <c r="AV55" i="2"/>
  <c r="AV365" i="2"/>
  <c r="AV511" i="2"/>
  <c r="AV515" i="2"/>
  <c r="AV347" i="2"/>
  <c r="AV112" i="2"/>
  <c r="AV716" i="2"/>
  <c r="AV650" i="2"/>
  <c r="AV398" i="2"/>
  <c r="AV666" i="2"/>
  <c r="AV193" i="2"/>
  <c r="AV110" i="2"/>
  <c r="AV549" i="2"/>
  <c r="AV433" i="2"/>
  <c r="AV226" i="2"/>
  <c r="AV352" i="2"/>
  <c r="AV252" i="2"/>
  <c r="AV62" i="2"/>
  <c r="AV177" i="2"/>
  <c r="AV504" i="2"/>
  <c r="AV209" i="2"/>
  <c r="AV684" i="2"/>
  <c r="AV256" i="2"/>
  <c r="AV174" i="2"/>
  <c r="AV58" i="2"/>
  <c r="AV673" i="2"/>
  <c r="AV92" i="2"/>
  <c r="AV440" i="2"/>
  <c r="AV481" i="2"/>
  <c r="AV537" i="2"/>
  <c r="AV359" i="2"/>
  <c r="AV75" i="2"/>
  <c r="AV29" i="2"/>
  <c r="AV195" i="2"/>
  <c r="AV372" i="2"/>
  <c r="AV476" i="2"/>
  <c r="AV85" i="2"/>
  <c r="AV293" i="2"/>
  <c r="AV111" i="2"/>
  <c r="AV202" i="2"/>
  <c r="AV230" i="2"/>
  <c r="AV582" i="2"/>
  <c r="AV507" i="2"/>
  <c r="AV466" i="2"/>
  <c r="AV189" i="2"/>
  <c r="AV421" i="2"/>
  <c r="AV401" i="2"/>
  <c r="AV50" i="2"/>
  <c r="AV53" i="2"/>
  <c r="AV7" i="2"/>
  <c r="AV22" i="2"/>
  <c r="AV412" i="2"/>
  <c r="AV215" i="2"/>
  <c r="AV593" i="2"/>
  <c r="AV138" i="2"/>
  <c r="AV356" i="2"/>
  <c r="AV44" i="2"/>
  <c r="AV258" i="2"/>
  <c r="AV571" i="2"/>
  <c r="AV208" i="2"/>
  <c r="AV624" i="2"/>
  <c r="AV376" i="2"/>
  <c r="AV115" i="2"/>
  <c r="AV731" i="2"/>
  <c r="AV313" i="2"/>
  <c r="AV621" i="2"/>
  <c r="AV389" i="2"/>
  <c r="AV670" i="2"/>
  <c r="AV477" i="2"/>
  <c r="AV267" i="2"/>
  <c r="AV26" i="2"/>
  <c r="AV48" i="2"/>
  <c r="AV587" i="2"/>
  <c r="AV201" i="2"/>
  <c r="AV711" i="2"/>
  <c r="AV638" i="2"/>
  <c r="AV388" i="2"/>
  <c r="AV473" i="2"/>
  <c r="AV595" i="2"/>
  <c r="AV163" i="2"/>
  <c r="AV471" i="2"/>
  <c r="AV535" i="2"/>
  <c r="AV664" i="2"/>
  <c r="AV337" i="2"/>
  <c r="AV234" i="2"/>
  <c r="AV577" i="2"/>
  <c r="AV129" i="2"/>
  <c r="AV526" i="2"/>
  <c r="AV522" i="2"/>
  <c r="AV362" i="2"/>
  <c r="AV152" i="2"/>
  <c r="AV410" i="2"/>
  <c r="AV430" i="2"/>
  <c r="AV238" i="2"/>
  <c r="AV95" i="2"/>
  <c r="AV89" i="2"/>
  <c r="AV353" i="2"/>
  <c r="AV556" i="2"/>
  <c r="AV373" i="2"/>
  <c r="AV296" i="2"/>
  <c r="AV153" i="2"/>
  <c r="AV240" i="2"/>
  <c r="AV675" i="2"/>
  <c r="AV308" i="2"/>
  <c r="AV260" i="2"/>
  <c r="AV156" i="2"/>
  <c r="AV491" i="2"/>
  <c r="AV86" i="2"/>
  <c r="AV47" i="2"/>
  <c r="AV284" i="2"/>
  <c r="AV72" i="2"/>
  <c r="AV282" i="2"/>
  <c r="AV259" i="2"/>
  <c r="AV414" i="2"/>
  <c r="AV173" i="2"/>
  <c r="AV599" i="2"/>
  <c r="AV415" i="2"/>
  <c r="AV606" i="2"/>
  <c r="AV100" i="2"/>
  <c r="AV340" i="2"/>
  <c r="AV678" i="2"/>
  <c r="AV602" i="2"/>
  <c r="AV489" i="2"/>
  <c r="AV214" i="2"/>
  <c r="AV652" i="2"/>
  <c r="AV632" i="2"/>
  <c r="AV686" i="2"/>
  <c r="AV449" i="2"/>
  <c r="AV160" i="2"/>
  <c r="AV17" i="2"/>
  <c r="AV348" i="2"/>
  <c r="AV559" i="2"/>
  <c r="AV239" i="2"/>
  <c r="AV411" i="2"/>
  <c r="AV21" i="2"/>
  <c r="AV525" i="2"/>
  <c r="AV729" i="2"/>
  <c r="AV630" i="2"/>
  <c r="AV64" i="2"/>
  <c r="AV254" i="2"/>
  <c r="AV448" i="2"/>
  <c r="AV155" i="2"/>
  <c r="AV601" i="2"/>
  <c r="AV634" i="2"/>
  <c r="AV470" i="2"/>
  <c r="AV213" i="2"/>
  <c r="AV613" i="2"/>
  <c r="AV272" i="2"/>
  <c r="AV456" i="2"/>
  <c r="AV529" i="2"/>
  <c r="AV590" i="2"/>
  <c r="AV454" i="2"/>
  <c r="AV120" i="2"/>
  <c r="AV527" i="2"/>
  <c r="AV609" i="2"/>
  <c r="AV324" i="2"/>
  <c r="AV416" i="2"/>
  <c r="AV103" i="2"/>
  <c r="AV33" i="2"/>
  <c r="AV560" i="2"/>
  <c r="AV418" i="2"/>
  <c r="AV519" i="2"/>
  <c r="AV346" i="2"/>
  <c r="AV442" i="2"/>
  <c r="AV635" i="2"/>
  <c r="AV639" i="2"/>
  <c r="AV106" i="2"/>
  <c r="AV223" i="2"/>
  <c r="AV605" i="2"/>
  <c r="AV285" i="2"/>
  <c r="AV135" i="2"/>
  <c r="AV463" i="2"/>
  <c r="AV5" i="2"/>
  <c r="AV710" i="2"/>
  <c r="AV108" i="2"/>
  <c r="AV87" i="2"/>
  <c r="AV458" i="2"/>
  <c r="AV661" i="2"/>
  <c r="AV727" i="2"/>
  <c r="AV11" i="2"/>
  <c r="AV194" i="2"/>
  <c r="AV178" i="2"/>
  <c r="AV81" i="2"/>
  <c r="AV188" i="2"/>
  <c r="Z56" i="3" l="1"/>
  <c r="X63" i="3"/>
  <c r="X88" i="3"/>
  <c r="X49" i="3"/>
  <c r="Z105" i="3"/>
  <c r="X85" i="3"/>
  <c r="Z103" i="3"/>
  <c r="Z94" i="3"/>
  <c r="Z120" i="3"/>
  <c r="Z16" i="3"/>
  <c r="Z113" i="3"/>
  <c r="X56" i="3"/>
  <c r="Z75" i="3"/>
  <c r="X104" i="3"/>
  <c r="Z67" i="3"/>
  <c r="X2" i="3"/>
  <c r="X93" i="3"/>
  <c r="X68" i="3"/>
  <c r="Z34" i="3"/>
  <c r="Z100" i="3"/>
  <c r="Z55" i="3"/>
  <c r="Z33" i="3"/>
  <c r="X97" i="3"/>
  <c r="Z39" i="3"/>
  <c r="Z57" i="3"/>
  <c r="Z35" i="3"/>
  <c r="X98" i="3"/>
  <c r="X91" i="3"/>
  <c r="X37" i="3"/>
  <c r="X122" i="3"/>
  <c r="X33" i="3"/>
  <c r="Z110" i="3"/>
  <c r="X38" i="3"/>
  <c r="Z19" i="3"/>
  <c r="X35" i="3"/>
  <c r="X18" i="3"/>
  <c r="X3" i="3"/>
  <c r="Z86" i="3"/>
  <c r="X100" i="3"/>
  <c r="Z6" i="3"/>
  <c r="Z122" i="3"/>
  <c r="X23" i="3"/>
  <c r="X87" i="3"/>
  <c r="X111" i="3"/>
  <c r="X114" i="3"/>
  <c r="X90" i="3"/>
  <c r="Z54" i="3"/>
  <c r="X92" i="3"/>
  <c r="X107" i="3"/>
  <c r="X109" i="3"/>
  <c r="X25" i="3"/>
  <c r="Z31" i="3"/>
  <c r="X39" i="3"/>
  <c r="Z9" i="3"/>
  <c r="X119" i="3"/>
  <c r="Z87" i="3"/>
  <c r="Z18" i="3"/>
  <c r="X71" i="3"/>
  <c r="Z4" i="3"/>
  <c r="Z117" i="3"/>
  <c r="Z8" i="3"/>
  <c r="Z25" i="3"/>
  <c r="X70" i="3"/>
  <c r="Z13" i="3"/>
  <c r="X30" i="3"/>
  <c r="X52" i="3"/>
  <c r="X44" i="3"/>
  <c r="X36" i="3"/>
  <c r="Z99" i="3"/>
  <c r="Z23" i="3"/>
  <c r="Z17" i="3"/>
  <c r="Z68" i="3"/>
  <c r="X105" i="3"/>
  <c r="Z32" i="3"/>
  <c r="Z60" i="3"/>
  <c r="Z107" i="3"/>
  <c r="Z43" i="3"/>
  <c r="Z92" i="3"/>
  <c r="X108" i="3"/>
  <c r="Z72" i="3"/>
  <c r="X120" i="3"/>
  <c r="X89" i="3"/>
  <c r="Z65" i="3"/>
  <c r="Z106" i="3"/>
  <c r="X16" i="3"/>
  <c r="Z79" i="3"/>
  <c r="X4" i="3"/>
  <c r="X17" i="3"/>
  <c r="X21" i="3"/>
  <c r="X27" i="3"/>
  <c r="X82" i="3"/>
  <c r="Z71" i="3"/>
  <c r="Z97" i="3"/>
  <c r="Z73" i="3"/>
  <c r="X34" i="3"/>
  <c r="Z49" i="3"/>
  <c r="X74" i="3"/>
  <c r="X43" i="3"/>
  <c r="X42" i="3"/>
  <c r="Z81" i="3"/>
  <c r="X62" i="3"/>
  <c r="Z38" i="3"/>
  <c r="X96" i="3"/>
  <c r="X64" i="3"/>
  <c r="Z90" i="3"/>
  <c r="X11" i="3"/>
  <c r="X10" i="3"/>
  <c r="Z104" i="3"/>
  <c r="Z2" i="3"/>
  <c r="Z102" i="3"/>
  <c r="Z47" i="3"/>
  <c r="Z52" i="3"/>
  <c r="X58" i="3"/>
  <c r="X94" i="3"/>
  <c r="X29" i="3"/>
  <c r="X99" i="3"/>
  <c r="X81" i="3"/>
  <c r="X72" i="3"/>
  <c r="Z29" i="3"/>
  <c r="Z114" i="3"/>
  <c r="Z61" i="3"/>
  <c r="X47" i="3"/>
  <c r="Z115" i="3"/>
  <c r="Z77" i="3"/>
  <c r="Z89" i="3"/>
  <c r="X78" i="3"/>
  <c r="X5" i="3"/>
  <c r="X69" i="3"/>
  <c r="Z121" i="3"/>
  <c r="Z36" i="3"/>
  <c r="X50" i="3"/>
  <c r="X14" i="3"/>
  <c r="Z59" i="3"/>
  <c r="X7" i="3"/>
  <c r="X22" i="3"/>
  <c r="Z12" i="3"/>
  <c r="Z95" i="3"/>
  <c r="X86" i="3"/>
  <c r="Z93" i="3"/>
  <c r="Z40" i="3"/>
  <c r="X40" i="3"/>
  <c r="X118" i="3"/>
  <c r="X79" i="3"/>
  <c r="Z78" i="3"/>
  <c r="Z70" i="3"/>
  <c r="Z48" i="3"/>
  <c r="Z64" i="3"/>
  <c r="Z63" i="3"/>
  <c r="Z24" i="3"/>
  <c r="Z88" i="3"/>
  <c r="Z108" i="3"/>
  <c r="Z14" i="3"/>
  <c r="Z98" i="3"/>
  <c r="X9" i="3"/>
  <c r="Z74" i="3"/>
  <c r="Z112" i="3"/>
  <c r="X54" i="3"/>
  <c r="Z22" i="3"/>
  <c r="Z20" i="3"/>
  <c r="X24" i="3"/>
  <c r="X60" i="3"/>
  <c r="Z10" i="3"/>
  <c r="Z45" i="3"/>
  <c r="Z41" i="3"/>
  <c r="X8" i="3"/>
  <c r="Z53" i="3"/>
  <c r="X103" i="3"/>
  <c r="Z109" i="3"/>
  <c r="Z83" i="3"/>
  <c r="Z116" i="3"/>
  <c r="Z30" i="3"/>
  <c r="Z85" i="3"/>
  <c r="Z69" i="3"/>
  <c r="X41" i="3"/>
  <c r="Z3" i="3"/>
  <c r="X61" i="3"/>
  <c r="Z21" i="3"/>
  <c r="X116" i="3"/>
  <c r="Z96" i="3"/>
  <c r="X66" i="3"/>
  <c r="X115" i="3"/>
  <c r="Z44" i="3"/>
  <c r="Z118" i="3"/>
  <c r="X76" i="3"/>
  <c r="Z80" i="3"/>
  <c r="X67" i="3"/>
  <c r="X77" i="3"/>
  <c r="X6" i="3"/>
  <c r="Z28" i="3"/>
  <c r="Z111" i="3"/>
  <c r="Z37" i="3"/>
  <c r="Z119" i="3"/>
  <c r="X46" i="3"/>
  <c r="Z26" i="3"/>
  <c r="X95" i="3"/>
  <c r="X112" i="3"/>
  <c r="X59" i="3"/>
  <c r="Z27" i="3"/>
  <c r="X53" i="3"/>
  <c r="X113" i="3"/>
  <c r="Z84" i="3"/>
  <c r="X15" i="3"/>
  <c r="X73" i="3"/>
  <c r="Z58" i="3"/>
  <c r="X83" i="3"/>
  <c r="X20" i="3"/>
  <c r="X48" i="3"/>
  <c r="X45" i="3"/>
  <c r="Z101" i="3"/>
  <c r="X65" i="3"/>
  <c r="X121" i="3"/>
  <c r="Z51" i="3"/>
  <c r="Z42" i="3"/>
  <c r="Z7" i="3"/>
  <c r="X55" i="3"/>
  <c r="X101" i="3"/>
  <c r="Z15" i="3"/>
  <c r="X110" i="3"/>
  <c r="X102" i="3"/>
  <c r="X84" i="3"/>
  <c r="X75" i="3"/>
  <c r="X32" i="3"/>
  <c r="X28" i="3"/>
  <c r="X57" i="3"/>
  <c r="Z91" i="3"/>
  <c r="Z11" i="3"/>
  <c r="Z5" i="3"/>
  <c r="X117" i="3"/>
  <c r="X31" i="3"/>
  <c r="X12" i="3"/>
  <c r="Z46" i="3"/>
  <c r="Z82" i="3"/>
  <c r="X26" i="3"/>
  <c r="X106" i="3"/>
  <c r="X19" i="3"/>
  <c r="X51" i="3"/>
  <c r="Z62" i="3"/>
  <c r="Z50" i="3"/>
  <c r="X13" i="3"/>
  <c r="Z76" i="3"/>
  <c r="Z66" i="3"/>
  <c r="X80" i="3"/>
</calcChain>
</file>

<file path=xl/sharedStrings.xml><?xml version="1.0" encoding="utf-8"?>
<sst xmlns="http://schemas.openxmlformats.org/spreadsheetml/2006/main" count="25217" uniqueCount="10697">
  <si>
    <t>Name</t>
  </si>
  <si>
    <t>Ticker</t>
  </si>
  <si>
    <t>Sub-Sector</t>
  </si>
  <si>
    <t>Market Cap</t>
  </si>
  <si>
    <t>Close Price</t>
  </si>
  <si>
    <t>1Y Return vs Nifty</t>
  </si>
  <si>
    <t>1M Return vs Nifty</t>
  </si>
  <si>
    <t>6M Return vs Nifty</t>
  </si>
  <si>
    <t>1W Return vs Nifty</t>
  </si>
  <si>
    <t>50D EMA</t>
  </si>
  <si>
    <t>200D EMA</t>
  </si>
  <si>
    <t>RSI Exponential â€“ 14D</t>
  </si>
  <si>
    <t>Relative Volume</t>
  </si>
  <si>
    <t>% Away From 52W High</t>
  </si>
  <si>
    <t>% Away From 52W Low</t>
  </si>
  <si>
    <t>Sharpe Ratio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</si>
  <si>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</si>
  <si>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</si>
  <si>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</si>
  <si>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</si>
  <si>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</si>
  <si>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</si>
  <si>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</si>
  <si>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</si>
  <si>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</si>
  <si>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Bharti Airtel Ltd</t>
  </si>
  <si>
    <t>BHARTIARTL</t>
  </si>
  <si>
    <t>Telecom Services</t>
  </si>
  <si>
    <t>ICICI Bank Ltd</t>
  </si>
  <si>
    <t>ICICIBANK</t>
  </si>
  <si>
    <t>Infosys Ltd</t>
  </si>
  <si>
    <t>INFY</t>
  </si>
  <si>
    <t>State Bank of India</t>
  </si>
  <si>
    <t>SBIN</t>
  </si>
  <si>
    <t>Public Banks</t>
  </si>
  <si>
    <t>Life Insurance Corporation Of India</t>
  </si>
  <si>
    <t>LICI</t>
  </si>
  <si>
    <t>Insurance</t>
  </si>
  <si>
    <t>Hindustan Unilever Ltd</t>
  </si>
  <si>
    <t>HINDUNILVR</t>
  </si>
  <si>
    <t>FMCG - Household Products</t>
  </si>
  <si>
    <t>ITC Ltd</t>
  </si>
  <si>
    <t>ITC</t>
  </si>
  <si>
    <t>FMCG - Tobacco</t>
  </si>
  <si>
    <t>Larsen and Toubro Ltd</t>
  </si>
  <si>
    <t>LT</t>
  </si>
  <si>
    <t>Construction &amp; Engineering</t>
  </si>
  <si>
    <t>HCL Technologies Ltd</t>
  </si>
  <si>
    <t>HCLTECH</t>
  </si>
  <si>
    <t>Bajaj Finance Ltd</t>
  </si>
  <si>
    <t>BAJFINANCE</t>
  </si>
  <si>
    <t>Consumer Finance</t>
  </si>
  <si>
    <t>Sun Pharmaceutical Industries Ltd</t>
  </si>
  <si>
    <t>SUNPHARMA</t>
  </si>
  <si>
    <t>Pharmaceuticals</t>
  </si>
  <si>
    <t>Oil and Natural Gas Corporation Ltd</t>
  </si>
  <si>
    <t>ONGC</t>
  </si>
  <si>
    <t>Oil &amp; Gas - Exploration &amp; Production</t>
  </si>
  <si>
    <t>Tata Motors Ltd</t>
  </si>
  <si>
    <t>TATAMOTORS</t>
  </si>
  <si>
    <t>Four Wheelers</t>
  </si>
  <si>
    <t>NTPC Ltd</t>
  </si>
  <si>
    <t>NTPC</t>
  </si>
  <si>
    <t>Power Generation</t>
  </si>
  <si>
    <t>Maruti Suzuki India Ltd</t>
  </si>
  <si>
    <t>MARUTI</t>
  </si>
  <si>
    <t>Axis Bank Ltd</t>
  </si>
  <si>
    <t>AXISBANK</t>
  </si>
  <si>
    <t>Kotak Mahindra Bank Ltd</t>
  </si>
  <si>
    <t>KOTAKBANK</t>
  </si>
  <si>
    <t>Adani Enterprises Ltd</t>
  </si>
  <si>
    <t>ADANIENT</t>
  </si>
  <si>
    <t>Commodities Trading</t>
  </si>
  <si>
    <t>Mahindra and Mahindra Ltd</t>
  </si>
  <si>
    <t>M&amp;M</t>
  </si>
  <si>
    <t>Avenue Supermarts Ltd</t>
  </si>
  <si>
    <t>DMART</t>
  </si>
  <si>
    <t>Retail - Department Stores</t>
  </si>
  <si>
    <t>Coal India Ltd</t>
  </si>
  <si>
    <t>COALINDIA</t>
  </si>
  <si>
    <t>Mining - Coal</t>
  </si>
  <si>
    <t>UltraTech Cement Ltd</t>
  </si>
  <si>
    <t>ULTRACEMCO</t>
  </si>
  <si>
    <t>Cement</t>
  </si>
  <si>
    <t>Adani Ports and Special Economic Zone Ltd</t>
  </si>
  <si>
    <t>ADANIPORTS</t>
  </si>
  <si>
    <t>Ports</t>
  </si>
  <si>
    <t>Titan Company Ltd</t>
  </si>
  <si>
    <t>TITAN</t>
  </si>
  <si>
    <t>Precious Metals, Jewellery &amp; Watches</t>
  </si>
  <si>
    <t>Power Grid Corporation of India Ltd</t>
  </si>
  <si>
    <t>POWERGRID</t>
  </si>
  <si>
    <t>Power Transmission &amp; Distribution</t>
  </si>
  <si>
    <t>Hindustan Aeronautics Ltd</t>
  </si>
  <si>
    <t>HAL</t>
  </si>
  <si>
    <t>Aerospace &amp; Defense Equipments</t>
  </si>
  <si>
    <t>Bajaj Auto Ltd</t>
  </si>
  <si>
    <t>BAJAJ-AUTO</t>
  </si>
  <si>
    <t>Two Wheelers</t>
  </si>
  <si>
    <t>Asian Paints Ltd</t>
  </si>
  <si>
    <t>ASIANPAINT</t>
  </si>
  <si>
    <t>Paints</t>
  </si>
  <si>
    <t>Adani Green Energy Ltd</t>
  </si>
  <si>
    <t>ADANIGREEN</t>
  </si>
  <si>
    <t>Renewable Energy</t>
  </si>
  <si>
    <t>Wipro Ltd</t>
  </si>
  <si>
    <t>WIPRO</t>
  </si>
  <si>
    <t>Bajaj Finserv Ltd</t>
  </si>
  <si>
    <t>BAJAJFINSV</t>
  </si>
  <si>
    <t>Trent Ltd</t>
  </si>
  <si>
    <t>TRENT</t>
  </si>
  <si>
    <t>Retail - Apparel</t>
  </si>
  <si>
    <t>Indian Oil Corporation Ltd</t>
  </si>
  <si>
    <t>IOC</t>
  </si>
  <si>
    <t>Adani Power Ltd</t>
  </si>
  <si>
    <t>ADANIPOWER</t>
  </si>
  <si>
    <t>Siemens Ltd</t>
  </si>
  <si>
    <t>SIEMENS</t>
  </si>
  <si>
    <t>Conglomerates</t>
  </si>
  <si>
    <t>Nestle India Ltd</t>
  </si>
  <si>
    <t>NESTLEIND</t>
  </si>
  <si>
    <t>FMCG - Foods</t>
  </si>
  <si>
    <t>Indian Railway Finance Corp Ltd</t>
  </si>
  <si>
    <t>IRFC</t>
  </si>
  <si>
    <t>Specialized Finance</t>
  </si>
  <si>
    <t>JSW Steel Ltd</t>
  </si>
  <si>
    <t>JSWSTEEL</t>
  </si>
  <si>
    <t>Iron &amp; Steel</t>
  </si>
  <si>
    <t>Zomato Ltd</t>
  </si>
  <si>
    <t>ZOMATO</t>
  </si>
  <si>
    <t>Online Services</t>
  </si>
  <si>
    <t>Bharat Electronics Ltd</t>
  </si>
  <si>
    <t>BEL</t>
  </si>
  <si>
    <t>Electronic Equipments</t>
  </si>
  <si>
    <t>Hindustan Zinc Ltd</t>
  </si>
  <si>
    <t>HINDZINC</t>
  </si>
  <si>
    <t>Mining - Diversified</t>
  </si>
  <si>
    <t>Jio Financial Services Ltd</t>
  </si>
  <si>
    <t>JIOFIN</t>
  </si>
  <si>
    <t>DLF Ltd</t>
  </si>
  <si>
    <t>DLF</t>
  </si>
  <si>
    <t>Real Estate</t>
  </si>
  <si>
    <t>Varun Beverages Ltd</t>
  </si>
  <si>
    <t>VBL</t>
  </si>
  <si>
    <t>Soft Drinks</t>
  </si>
  <si>
    <t>Tata Steel Ltd</t>
  </si>
  <si>
    <t>TATASTEEL</t>
  </si>
  <si>
    <t>SBI Life Insurance Company Ltd</t>
  </si>
  <si>
    <t>SBILIFE</t>
  </si>
  <si>
    <t>Interglobe Aviation Ltd</t>
  </si>
  <si>
    <t>INDIGO</t>
  </si>
  <si>
    <t>Airlines</t>
  </si>
  <si>
    <t>Power Finance Corporation Ltd</t>
  </si>
  <si>
    <t>PFC</t>
  </si>
  <si>
    <t>LTIMindtree Ltd</t>
  </si>
  <si>
    <t>LTIM</t>
  </si>
  <si>
    <t>Vedanta Ltd</t>
  </si>
  <si>
    <t>VEDL</t>
  </si>
  <si>
    <t>Metals - Diversified</t>
  </si>
  <si>
    <t>Grasim Industries Ltd</t>
  </si>
  <si>
    <t>GRASIM</t>
  </si>
  <si>
    <t>ABB India Ltd</t>
  </si>
  <si>
    <t>ABB</t>
  </si>
  <si>
    <t>Heavy Electrical Equipments</t>
  </si>
  <si>
    <t>REC Limited</t>
  </si>
  <si>
    <t>RECLTD</t>
  </si>
  <si>
    <t>Tech Mahindra Ltd</t>
  </si>
  <si>
    <t>TECHM</t>
  </si>
  <si>
    <t>HDFC Life Insurance Company Ltd</t>
  </si>
  <si>
    <t>HDFCLIFE</t>
  </si>
  <si>
    <t>Hindalco Industries Ltd</t>
  </si>
  <si>
    <t>HINDALCO</t>
  </si>
  <si>
    <t>Metals - Aluminium</t>
  </si>
  <si>
    <t>Pidilite Industries Ltd</t>
  </si>
  <si>
    <t>PIDILITIND</t>
  </si>
  <si>
    <t>Diversified Chemicals</t>
  </si>
  <si>
    <t>Bharat Petroleum Corporation Ltd</t>
  </si>
  <si>
    <t>BPCL</t>
  </si>
  <si>
    <t>Gail (India) Ltd</t>
  </si>
  <si>
    <t>GAIL</t>
  </si>
  <si>
    <t>Gas Distribution</t>
  </si>
  <si>
    <t>Godrej Consumer Products Ltd</t>
  </si>
  <si>
    <t>GODREJCP</t>
  </si>
  <si>
    <t>FMCG - Personal Products</t>
  </si>
  <si>
    <t>Ambuja Cements Ltd</t>
  </si>
  <si>
    <t>AMBUJACEM</t>
  </si>
  <si>
    <t>Britannia Industries Ltd</t>
  </si>
  <si>
    <t>BRITANNIA</t>
  </si>
  <si>
    <t>Tata Power Company Ltd</t>
  </si>
  <si>
    <t>TATAPOWER</t>
  </si>
  <si>
    <t>Eicher Motors Ltd</t>
  </si>
  <si>
    <t>EICHERMOT</t>
  </si>
  <si>
    <t>Trucks &amp; Buses</t>
  </si>
  <si>
    <t>Divi's Laboratories Ltd</t>
  </si>
  <si>
    <t>DIVISLAB</t>
  </si>
  <si>
    <t>Labs &amp; Life Sciences Services</t>
  </si>
  <si>
    <t>Samvardhana Motherson International Ltd</t>
  </si>
  <si>
    <t>MOTHERSON</t>
  </si>
  <si>
    <t>Auto Parts</t>
  </si>
  <si>
    <t>TVS Motor Company Ltd</t>
  </si>
  <si>
    <t>TVSMOTOR</t>
  </si>
  <si>
    <t>Cipla Ltd</t>
  </si>
  <si>
    <t>CIPLA</t>
  </si>
  <si>
    <t>Bank of Baroda Ltd</t>
  </si>
  <si>
    <t>BANKBARODA</t>
  </si>
  <si>
    <t>Punjab National Bank</t>
  </si>
  <si>
    <t>PNB</t>
  </si>
  <si>
    <t>JSW Energy Ltd</t>
  </si>
  <si>
    <t>JSWENERGY</t>
  </si>
  <si>
    <t>Macrotech Developers Ltd</t>
  </si>
  <si>
    <t>LODHA</t>
  </si>
  <si>
    <t>Cholamandalam Investment and Finance Company Ltd</t>
  </si>
  <si>
    <t>CHOLAFIN</t>
  </si>
  <si>
    <t>Rail Vikas Nigam Ltd</t>
  </si>
  <si>
    <t>RVNL</t>
  </si>
  <si>
    <t>Adani Energy Solutions Ltd</t>
  </si>
  <si>
    <t>ADANIENSOL</t>
  </si>
  <si>
    <t>Power Infrastructure</t>
  </si>
  <si>
    <t>Shriram Finance Ltd</t>
  </si>
  <si>
    <t>SHRIRAMFIN</t>
  </si>
  <si>
    <t>Indus Towers Ltd</t>
  </si>
  <si>
    <t>INDUSTOWER</t>
  </si>
  <si>
    <t>Telecom Infrastructure</t>
  </si>
  <si>
    <t>Oil India Ltd</t>
  </si>
  <si>
    <t>OIL</t>
  </si>
  <si>
    <t>Havells India Ltd</t>
  </si>
  <si>
    <t>HAVELLS</t>
  </si>
  <si>
    <t>Electrical Components &amp; Equipments</t>
  </si>
  <si>
    <t>Tata Consumer Products Ltd</t>
  </si>
  <si>
    <t>TATACONSUM</t>
  </si>
  <si>
    <t>Tea &amp; Coffee</t>
  </si>
  <si>
    <t>Torrent Pharmaceuticals Ltd</t>
  </si>
  <si>
    <t>TORNTPHARM</t>
  </si>
  <si>
    <t>Dr Reddy's Laboratories Ltd</t>
  </si>
  <si>
    <t>DRREDDY</t>
  </si>
  <si>
    <t>Indian Overseas Bank</t>
  </si>
  <si>
    <t>IOB</t>
  </si>
  <si>
    <t>Dabur India Ltd</t>
  </si>
  <si>
    <t>DABUR</t>
  </si>
  <si>
    <t>Zydus Lifesciences Ltd</t>
  </si>
  <si>
    <t>ZYDUSLIFE</t>
  </si>
  <si>
    <t>Vodafone Idea Ltd</t>
  </si>
  <si>
    <t>IDEA</t>
  </si>
  <si>
    <t>Bajaj Holdings and Investment Ltd</t>
  </si>
  <si>
    <t>BAJAJHLDNG</t>
  </si>
  <si>
    <t>Asset Management</t>
  </si>
  <si>
    <t>Indusind Bank Ltd</t>
  </si>
  <si>
    <t>INDUSINDBK</t>
  </si>
  <si>
    <t>Hero MotoCorp Ltd</t>
  </si>
  <si>
    <t>HEROMOTOCO</t>
  </si>
  <si>
    <t>ICICI Prudential Life Insurance Company Ltd</t>
  </si>
  <si>
    <t>ICICIPRULI</t>
  </si>
  <si>
    <t>CG Power and Industrial Solutions Ltd</t>
  </si>
  <si>
    <t>CGPOWER</t>
  </si>
  <si>
    <t>ICICI Lombard General Insurance Company Ltd</t>
  </si>
  <si>
    <t>ICICIGI</t>
  </si>
  <si>
    <t>United Spirits Ltd</t>
  </si>
  <si>
    <t>UNITDSPR</t>
  </si>
  <si>
    <t>Alcoholic Beverages</t>
  </si>
  <si>
    <t>Suzlon Energy Ltd</t>
  </si>
  <si>
    <t>SUZLON</t>
  </si>
  <si>
    <t>Renewable Energy Equipment &amp; Services</t>
  </si>
  <si>
    <t>Cummins India Ltd</t>
  </si>
  <si>
    <t>CUMMINSIND</t>
  </si>
  <si>
    <t>Industrial Machinery</t>
  </si>
  <si>
    <t>IDBI Bank Ltd</t>
  </si>
  <si>
    <t>IDBI</t>
  </si>
  <si>
    <t>Private Bank</t>
  </si>
  <si>
    <t>Polycab India Ltd</t>
  </si>
  <si>
    <t>POLYCAB</t>
  </si>
  <si>
    <t>Bharat Heavy Electricals Ltd</t>
  </si>
  <si>
    <t>BHEL</t>
  </si>
  <si>
    <t>Lupin Ltd</t>
  </si>
  <si>
    <t>LUPIN</t>
  </si>
  <si>
    <t>Canara Bank Ltd</t>
  </si>
  <si>
    <t>CANBK</t>
  </si>
  <si>
    <t>GMR Airports Infrastructure Ltd</t>
  </si>
  <si>
    <t>GMRINFRA</t>
  </si>
  <si>
    <t>Info Edge (India) Ltd</t>
  </si>
  <si>
    <t>NAUKRI</t>
  </si>
  <si>
    <t>Apollo Hospitals Enterprise Ltd</t>
  </si>
  <si>
    <t>APOLLOHOSP</t>
  </si>
  <si>
    <t>Hospitals &amp; Diagnostic Centres</t>
  </si>
  <si>
    <t>Colgate-Palmolive (India) Ltd</t>
  </si>
  <si>
    <t>COLPAL</t>
  </si>
  <si>
    <t>Mankind Pharma Ltd</t>
  </si>
  <si>
    <t>MANKIND</t>
  </si>
  <si>
    <t>Jindal Steel And Power Ltd</t>
  </si>
  <si>
    <t>JINDALSTEL</t>
  </si>
  <si>
    <t>NHPC Ltd</t>
  </si>
  <si>
    <t>NHPC</t>
  </si>
  <si>
    <t>HDFC Asset Management Company Ltd</t>
  </si>
  <si>
    <t>HDFCAMC</t>
  </si>
  <si>
    <t>Solar Industries India Ltd</t>
  </si>
  <si>
    <t>SOLARINDS</t>
  </si>
  <si>
    <t>Commodity Chemicals</t>
  </si>
  <si>
    <t>Union Bank of India Ltd</t>
  </si>
  <si>
    <t>UNIONBANK</t>
  </si>
  <si>
    <t>Oracle Financial Services Software Ltd</t>
  </si>
  <si>
    <t>OFSS</t>
  </si>
  <si>
    <t>Software Services</t>
  </si>
  <si>
    <t>Bosch Ltd</t>
  </si>
  <si>
    <t>BOSCHLTD</t>
  </si>
  <si>
    <t>Indian Hotels Company Ltd</t>
  </si>
  <si>
    <t>INDHOTEL</t>
  </si>
  <si>
    <t>Hotels, Resorts &amp; Cruise Lines</t>
  </si>
  <si>
    <t>Adani Total Gas Ltd</t>
  </si>
  <si>
    <t>ATGL</t>
  </si>
  <si>
    <t>Aurobindo Pharma Ltd</t>
  </si>
  <si>
    <t>AUROPHARMA</t>
  </si>
  <si>
    <t>Shree Cement Ltd</t>
  </si>
  <si>
    <t>SHREECEM</t>
  </si>
  <si>
    <t>Hindustan Petroleum Corp Ltd</t>
  </si>
  <si>
    <t>HINDPETRO</t>
  </si>
  <si>
    <t>Marico Ltd</t>
  </si>
  <si>
    <t>MARICO</t>
  </si>
  <si>
    <t>Mazagon Dock Shipbuilders Ltd</t>
  </si>
  <si>
    <t>MAZDOCK</t>
  </si>
  <si>
    <t>Shipbuilding</t>
  </si>
  <si>
    <t>Max Healthcare Institute Ltd</t>
  </si>
  <si>
    <t>MAXHEALTH</t>
  </si>
  <si>
    <t>Godrej Properties Ltd</t>
  </si>
  <si>
    <t>GODREJPROP</t>
  </si>
  <si>
    <t>Torrent Power Ltd</t>
  </si>
  <si>
    <t>TORNTPOWER</t>
  </si>
  <si>
    <t>Muthoot Finance Ltd</t>
  </si>
  <si>
    <t>MUTHOOTFIN</t>
  </si>
  <si>
    <t>Dixon Technologies (India) Ltd</t>
  </si>
  <si>
    <t>DIXON</t>
  </si>
  <si>
    <t>Home Electronics &amp; Appliances</t>
  </si>
  <si>
    <t>PB Fintech Ltd</t>
  </si>
  <si>
    <t>POLICYBZR</t>
  </si>
  <si>
    <t>Persistent Systems Ltd</t>
  </si>
  <si>
    <t>PERSISTENT</t>
  </si>
  <si>
    <t>Tube Investments of India Ltd</t>
  </si>
  <si>
    <t>TIINDIA</t>
  </si>
  <si>
    <t>Cycles</t>
  </si>
  <si>
    <t>Indian Bank</t>
  </si>
  <si>
    <t>INDIANB</t>
  </si>
  <si>
    <t>SRF Ltd</t>
  </si>
  <si>
    <t>SRF</t>
  </si>
  <si>
    <t>Ashok Leyland Ltd</t>
  </si>
  <si>
    <t>ASHOKLEY</t>
  </si>
  <si>
    <t>Yes Bank Ltd</t>
  </si>
  <si>
    <t>YESBANK</t>
  </si>
  <si>
    <t>Indian Railway Catering and Tourism Corporation Ltd</t>
  </si>
  <si>
    <t>IRCTC</t>
  </si>
  <si>
    <t>Bharat Forge Ltd</t>
  </si>
  <si>
    <t>BHARATFORG</t>
  </si>
  <si>
    <t>Alkem Laboratories Ltd</t>
  </si>
  <si>
    <t>ALKEM</t>
  </si>
  <si>
    <t>General Insurance Corporation of India</t>
  </si>
  <si>
    <t>GICRE</t>
  </si>
  <si>
    <t>Patanjali Foods Ltd</t>
  </si>
  <si>
    <t>PATANJALI</t>
  </si>
  <si>
    <t>Packaged Foods &amp; Meats</t>
  </si>
  <si>
    <t>Prestige Estates Projects Ltd</t>
  </si>
  <si>
    <t>PRESTIGE</t>
  </si>
  <si>
    <t>SBI Cards and Payment Services Ltd</t>
  </si>
  <si>
    <t>SBICARD</t>
  </si>
  <si>
    <t>Payment Infrastructure</t>
  </si>
  <si>
    <t>Indian Renewable Energy Development Agency Ltd</t>
  </si>
  <si>
    <t>IREDA</t>
  </si>
  <si>
    <t>Supreme Industries Ltd</t>
  </si>
  <si>
    <t>SUPREMEIND</t>
  </si>
  <si>
    <t>Plastic Products</t>
  </si>
  <si>
    <t>PI Industries Ltd</t>
  </si>
  <si>
    <t>PIIND</t>
  </si>
  <si>
    <t>JSW Infrastructure Ltd</t>
  </si>
  <si>
    <t>JSWINFRA</t>
  </si>
  <si>
    <t>Berger Paints India Ltd</t>
  </si>
  <si>
    <t>BERGEPAINT</t>
  </si>
  <si>
    <t>NMDC Ltd</t>
  </si>
  <si>
    <t>NMDC</t>
  </si>
  <si>
    <t>Mining - Iron Ore</t>
  </si>
  <si>
    <t>Phoenix Mills Ltd</t>
  </si>
  <si>
    <t>PHOENIXLTD</t>
  </si>
  <si>
    <t>UNO Minda Ltd</t>
  </si>
  <si>
    <t>UNOMINDA</t>
  </si>
  <si>
    <t>Abbott India Ltd</t>
  </si>
  <si>
    <t>ABBOTINDIA</t>
  </si>
  <si>
    <t>Kalyan Jewellers India Ltd</t>
  </si>
  <si>
    <t>KALYANKJIL</t>
  </si>
  <si>
    <t>Oberoi Realty Ltd</t>
  </si>
  <si>
    <t>OBEROIRLTY</t>
  </si>
  <si>
    <t>Fertilisers And Chemicals Travancore Ltd</t>
  </si>
  <si>
    <t>FACT</t>
  </si>
  <si>
    <t>Fertilizers &amp; Agro Chemicals</t>
  </si>
  <si>
    <t>L&amp;T Technology Services Ltd</t>
  </si>
  <si>
    <t>LTTS</t>
  </si>
  <si>
    <t>Linde India Ltd</t>
  </si>
  <si>
    <t>LINDEINDIA</t>
  </si>
  <si>
    <t>UCO Bank</t>
  </si>
  <si>
    <t>UCOBANK</t>
  </si>
  <si>
    <t>Schaeffler India Ltd</t>
  </si>
  <si>
    <t>SCHAEFFLER</t>
  </si>
  <si>
    <t>Jindal Stainless Ltd</t>
  </si>
  <si>
    <t>JSL</t>
  </si>
  <si>
    <t>Fsn E-Commerce Ventures Ltd</t>
  </si>
  <si>
    <t>NYKAA</t>
  </si>
  <si>
    <t>Wellness Services</t>
  </si>
  <si>
    <t>Voltas Ltd</t>
  </si>
  <si>
    <t>VOLTAS</t>
  </si>
  <si>
    <t>Housing and Urban Development Corporation Ltd</t>
  </si>
  <si>
    <t>HUDCO</t>
  </si>
  <si>
    <t>Bharti Hexacom Ltd</t>
  </si>
  <si>
    <t>BHARTIHEXA</t>
  </si>
  <si>
    <t>Mphasis Ltd</t>
  </si>
  <si>
    <t>MPHASIS</t>
  </si>
  <si>
    <t>Container Corporation of India Ltd</t>
  </si>
  <si>
    <t>CONCOR</t>
  </si>
  <si>
    <t>Logistics</t>
  </si>
  <si>
    <t>Aditya Birla Capital Ltd</t>
  </si>
  <si>
    <t>ABCAPITAL</t>
  </si>
  <si>
    <t>Diversified Financials</t>
  </si>
  <si>
    <t>MRF Ltd</t>
  </si>
  <si>
    <t>MRF</t>
  </si>
  <si>
    <t>Tires &amp; Rubber</t>
  </si>
  <si>
    <t>Steel Authority of India Ltd</t>
  </si>
  <si>
    <t>SAIL</t>
  </si>
  <si>
    <t>Balkrishna Industries Ltd</t>
  </si>
  <si>
    <t>BALKRISIND</t>
  </si>
  <si>
    <t>Tata Communications Ltd</t>
  </si>
  <si>
    <t>TATACOMM</t>
  </si>
  <si>
    <t>Petronet LNG Ltd</t>
  </si>
  <si>
    <t>PETRONET</t>
  </si>
  <si>
    <t>Oil &amp; Gas - Storage &amp; Transportation</t>
  </si>
  <si>
    <t>IDFC First Bank Ltd</t>
  </si>
  <si>
    <t>IDFCFIRSTB</t>
  </si>
  <si>
    <t>United Breweries Ltd</t>
  </si>
  <si>
    <t>UBL</t>
  </si>
  <si>
    <t>Procter &amp; Gamble Hygiene and Health Care Ltd</t>
  </si>
  <si>
    <t>PGHH</t>
  </si>
  <si>
    <t>Central Bank of India Ltd</t>
  </si>
  <si>
    <t>CENTRALBK</t>
  </si>
  <si>
    <t>Bank of India Ltd</t>
  </si>
  <si>
    <t>BANKINDIA</t>
  </si>
  <si>
    <t>Ola Electric Mobility Ltd</t>
  </si>
  <si>
    <t>OLAELEC</t>
  </si>
  <si>
    <t>SJVN Ltd</t>
  </si>
  <si>
    <t>SJVN</t>
  </si>
  <si>
    <t>Sundaram Finance Ltd</t>
  </si>
  <si>
    <t>SUNDARMFIN</t>
  </si>
  <si>
    <t>Astral Ltd</t>
  </si>
  <si>
    <t>ASTRAL</t>
  </si>
  <si>
    <t>Building Products - Pipes</t>
  </si>
  <si>
    <t>Cochin Shipyard Ltd</t>
  </si>
  <si>
    <t>COCHINSHIP</t>
  </si>
  <si>
    <t>Coromandel International Ltd</t>
  </si>
  <si>
    <t>COROMANDEL</t>
  </si>
  <si>
    <t>KPIT Technologies Ltd</t>
  </si>
  <si>
    <t>KPITTECH</t>
  </si>
  <si>
    <t>Hitachi Energy India Ltd</t>
  </si>
  <si>
    <t>POWERINDIA</t>
  </si>
  <si>
    <t>Tata Elxsi Ltd</t>
  </si>
  <si>
    <t>TATAELXSI</t>
  </si>
  <si>
    <t>Thermax Limited</t>
  </si>
  <si>
    <t>THERMAX</t>
  </si>
  <si>
    <t>Federal Bank Ltd</t>
  </si>
  <si>
    <t>FEDERALBNK</t>
  </si>
  <si>
    <t>Glenmark Pharmaceuticals Ltd</t>
  </si>
  <si>
    <t>GLENMARK</t>
  </si>
  <si>
    <t>Bharat Dynamics Ltd</t>
  </si>
  <si>
    <t>BDL</t>
  </si>
  <si>
    <t>AU Small Finance Bank Ltd</t>
  </si>
  <si>
    <t>AUBANK</t>
  </si>
  <si>
    <t>Adani Wilmar Ltd</t>
  </si>
  <si>
    <t>AWL</t>
  </si>
  <si>
    <t>GlaxoSmithKline Pharmaceuticals Ltd</t>
  </si>
  <si>
    <t>GLAXO</t>
  </si>
  <si>
    <t>Page Industries Ltd</t>
  </si>
  <si>
    <t>PAGEIND</t>
  </si>
  <si>
    <t>Apparel &amp; Accessories</t>
  </si>
  <si>
    <t>Honeywell Automation India Ltd</t>
  </si>
  <si>
    <t>HONAUT</t>
  </si>
  <si>
    <t>Bank of Maharashtra Ltd</t>
  </si>
  <si>
    <t>MAHABANK</t>
  </si>
  <si>
    <t>Motilal Oswal Financial Services Ltd</t>
  </si>
  <si>
    <t>MOTILALOFS</t>
  </si>
  <si>
    <t>ACC Ltd</t>
  </si>
  <si>
    <t>ACC</t>
  </si>
  <si>
    <t>UPL Ltd</t>
  </si>
  <si>
    <t>UPL</t>
  </si>
  <si>
    <t>New India Assurance Company Ltd</t>
  </si>
  <si>
    <t>NIACL</t>
  </si>
  <si>
    <t>Tata Technologies Ltd</t>
  </si>
  <si>
    <t>TATATECH</t>
  </si>
  <si>
    <t>Nippon Life India Asset Management Ltd</t>
  </si>
  <si>
    <t>NAM-INDIA</t>
  </si>
  <si>
    <t>Jubilant Foodworks Ltd</t>
  </si>
  <si>
    <t>JUBLFOOD</t>
  </si>
  <si>
    <t>Restaurants &amp; Cafes</t>
  </si>
  <si>
    <t>Biocon Ltd</t>
  </si>
  <si>
    <t>BIOCON</t>
  </si>
  <si>
    <t>Biotechnology</t>
  </si>
  <si>
    <t>L&amp;T Finance Ltd</t>
  </si>
  <si>
    <t>LTF</t>
  </si>
  <si>
    <t>Ge T&amp;D India Ltd</t>
  </si>
  <si>
    <t>GET&amp;D</t>
  </si>
  <si>
    <t>Coforge Ltd</t>
  </si>
  <si>
    <t>COFORGE</t>
  </si>
  <si>
    <t>APL Apollo Tubes Ltd</t>
  </si>
  <si>
    <t>APLAPOLLO</t>
  </si>
  <si>
    <t>Exide Industries Ltd</t>
  </si>
  <si>
    <t>EXIDEIND</t>
  </si>
  <si>
    <t>Batteries</t>
  </si>
  <si>
    <t>Gujarat Gas Ltd</t>
  </si>
  <si>
    <t>GUJGASLTD</t>
  </si>
  <si>
    <t>Escorts Kubota Ltd</t>
  </si>
  <si>
    <t>ESCORTS</t>
  </si>
  <si>
    <t>Tractors</t>
  </si>
  <si>
    <t>KEI Industries Ltd</t>
  </si>
  <si>
    <t>KEI</t>
  </si>
  <si>
    <t>Cables</t>
  </si>
  <si>
    <t>AIA Engineering Ltd</t>
  </si>
  <si>
    <t>AIAENG</t>
  </si>
  <si>
    <t>Fortis Healthcare Ltd</t>
  </si>
  <si>
    <t>FORTIS</t>
  </si>
  <si>
    <t>Sona BLW Precision Forgings Ltd</t>
  </si>
  <si>
    <t>SONACOMS</t>
  </si>
  <si>
    <t>Punjab &amp; Sind Bank</t>
  </si>
  <si>
    <t>PSB</t>
  </si>
  <si>
    <t>Lloyds Metals And Energy Ltd</t>
  </si>
  <si>
    <t>LLOYDSME</t>
  </si>
  <si>
    <t>3M India Ltd</t>
  </si>
  <si>
    <t>3MINDIA</t>
  </si>
  <si>
    <t>Stationery</t>
  </si>
  <si>
    <t>Ajanta Pharma Ltd</t>
  </si>
  <si>
    <t>AJANTPHARM</t>
  </si>
  <si>
    <t>360 One Wam Ltd</t>
  </si>
  <si>
    <t>360ONE</t>
  </si>
  <si>
    <t>Investment Banking &amp; Brokerage</t>
  </si>
  <si>
    <t>Deepak Nitrite Ltd</t>
  </si>
  <si>
    <t>DEEPAKNTR</t>
  </si>
  <si>
    <t>IRB Infrastructure Developers Ltd</t>
  </si>
  <si>
    <t>IRB</t>
  </si>
  <si>
    <t>Mahindra and Mahindra Financial Services Ltd</t>
  </si>
  <si>
    <t>M&amp;MFIN</t>
  </si>
  <si>
    <t>NLC India Ltd</t>
  </si>
  <si>
    <t>NLCINDIA</t>
  </si>
  <si>
    <t>BSE Ltd</t>
  </si>
  <si>
    <t>BSE</t>
  </si>
  <si>
    <t>Stock Exchanges &amp; Ratings</t>
  </si>
  <si>
    <t>Indraprastha Gas Ltd</t>
  </si>
  <si>
    <t>IGL</t>
  </si>
  <si>
    <t>LIC Housing Finance Ltd</t>
  </si>
  <si>
    <t>LICHSGFIN</t>
  </si>
  <si>
    <t>Home Financing</t>
  </si>
  <si>
    <t>Mangalore Refinery and Petrochemicals Ltd</t>
  </si>
  <si>
    <t>MRPL</t>
  </si>
  <si>
    <t>Tata Investment Corporation Ltd</t>
  </si>
  <si>
    <t>TATAINVEST</t>
  </si>
  <si>
    <t>Apar Industries Ltd</t>
  </si>
  <si>
    <t>APARINDS</t>
  </si>
  <si>
    <t>Max Financial Services Ltd</t>
  </si>
  <si>
    <t>MFSL</t>
  </si>
  <si>
    <t>Metro Brands Ltd</t>
  </si>
  <si>
    <t>METROBRAND</t>
  </si>
  <si>
    <t>Footwear</t>
  </si>
  <si>
    <t>Emami Ltd</t>
  </si>
  <si>
    <t>EMAMILTD</t>
  </si>
  <si>
    <t>Star Health and Allied Insurance Company Ltd</t>
  </si>
  <si>
    <t>STARHEALTH</t>
  </si>
  <si>
    <t>One 97 Communications Ltd</t>
  </si>
  <si>
    <t>PAYTM</t>
  </si>
  <si>
    <t>Business Support Services</t>
  </si>
  <si>
    <t>Gujarat Fluorochemicals Ltd</t>
  </si>
  <si>
    <t>FLUOROCHEM</t>
  </si>
  <si>
    <t>Specialty Chemicals</t>
  </si>
  <si>
    <t>Endurance Technologies Ltd</t>
  </si>
  <si>
    <t>ENDURANCE</t>
  </si>
  <si>
    <t>NBCC (India) Ltd</t>
  </si>
  <si>
    <t>NBCC</t>
  </si>
  <si>
    <t>Blue Star Ltd</t>
  </si>
  <si>
    <t>BLUESTARCO</t>
  </si>
  <si>
    <t>IPCA Laboratories Ltd</t>
  </si>
  <si>
    <t>IPCALAB</t>
  </si>
  <si>
    <t>Dalmia Bharat Ltd</t>
  </si>
  <si>
    <t>DALBHARAT</t>
  </si>
  <si>
    <t>J K Cement Ltd</t>
  </si>
  <si>
    <t>JKCEMENT</t>
  </si>
  <si>
    <t>Syngene International Ltd</t>
  </si>
  <si>
    <t>SYNGENE</t>
  </si>
  <si>
    <t>Godrej Industries Ltd</t>
  </si>
  <si>
    <t>GODREJIND</t>
  </si>
  <si>
    <t>Go Digit General Insurance Ltd</t>
  </si>
  <si>
    <t>GODIGIT</t>
  </si>
  <si>
    <t>National Aluminium Co Ltd</t>
  </si>
  <si>
    <t>NATIONALUM</t>
  </si>
  <si>
    <t>CRISIL Ltd</t>
  </si>
  <si>
    <t>CRISIL</t>
  </si>
  <si>
    <t>Brainbees Solutions Ltd</t>
  </si>
  <si>
    <t>FIRSTCRY</t>
  </si>
  <si>
    <t>Embassy Office Parks REIT</t>
  </si>
  <si>
    <t>EMBASSY</t>
  </si>
  <si>
    <t>Sun Tv Network Ltd</t>
  </si>
  <si>
    <t>SUNTV</t>
  </si>
  <si>
    <t>TV Channels &amp; Broadcasters</t>
  </si>
  <si>
    <t>Hindustan Copper Ltd</t>
  </si>
  <si>
    <t>HINDCOPPER</t>
  </si>
  <si>
    <t>Mining - Copper</t>
  </si>
  <si>
    <t>Godfrey Phillips India Ltd</t>
  </si>
  <si>
    <t>GODFRYPHLP</t>
  </si>
  <si>
    <t>Aditya Birla Fashion and Retail Ltd</t>
  </si>
  <si>
    <t>ABFRL</t>
  </si>
  <si>
    <t>TVS Holdings Ltd</t>
  </si>
  <si>
    <t>TVSHLTD</t>
  </si>
  <si>
    <t>Apollo Tyres Ltd</t>
  </si>
  <si>
    <t>APOLLOTYRE</t>
  </si>
  <si>
    <t>Bandhan Bank Ltd</t>
  </si>
  <si>
    <t>BANDHANBNK</t>
  </si>
  <si>
    <t>Motherson Sumi Wiring India Ltd</t>
  </si>
  <si>
    <t>MSUMI</t>
  </si>
  <si>
    <t>Cholamandalam Financial Holdings Ltd</t>
  </si>
  <si>
    <t>CHOLAHLDNG</t>
  </si>
  <si>
    <t>Delhivery Ltd</t>
  </si>
  <si>
    <t>DELHIVERY</t>
  </si>
  <si>
    <t>Poonawalla Fincorp Ltd</t>
  </si>
  <si>
    <t>POONAWALLA</t>
  </si>
  <si>
    <t>Gland Pharma Ltd</t>
  </si>
  <si>
    <t>GLAND</t>
  </si>
  <si>
    <t>J B Chemicals and Pharmaceuticals Ltd</t>
  </si>
  <si>
    <t>JBCHEPHARM</t>
  </si>
  <si>
    <t>Kaynes Technology India Ltd</t>
  </si>
  <si>
    <t>KAYNES</t>
  </si>
  <si>
    <t>Global Health Ltd</t>
  </si>
  <si>
    <t>MEDANTA</t>
  </si>
  <si>
    <t>Vedant Fashions Ltd</t>
  </si>
  <si>
    <t>MANYAVAR</t>
  </si>
  <si>
    <t>Textiles</t>
  </si>
  <si>
    <t>Crompton Greaves Consumer Electricals Ltd</t>
  </si>
  <si>
    <t>CROMPTON</t>
  </si>
  <si>
    <t>Central Depository Services (India) Ltd</t>
  </si>
  <si>
    <t>CDSL</t>
  </si>
  <si>
    <t>BASF India Ltd</t>
  </si>
  <si>
    <t>BASF</t>
  </si>
  <si>
    <t>Gillette India Ltd</t>
  </si>
  <si>
    <t>GILLETTE</t>
  </si>
  <si>
    <t>Hatsun Agro Product Ltd</t>
  </si>
  <si>
    <t>HATSUN</t>
  </si>
  <si>
    <t>ZF Commercial Vehicle Control Systems India Ltd</t>
  </si>
  <si>
    <t>ZFCVINDIA</t>
  </si>
  <si>
    <t>ITI Ltd</t>
  </si>
  <si>
    <t>ITI</t>
  </si>
  <si>
    <t>Telecom Equipments</t>
  </si>
  <si>
    <t>Carborundum Universal Ltd</t>
  </si>
  <si>
    <t>CARBORUNIV</t>
  </si>
  <si>
    <t>Inox Wind Ltd</t>
  </si>
  <si>
    <t>INOXWIND</t>
  </si>
  <si>
    <t>KPR Mill Ltd</t>
  </si>
  <si>
    <t>KPRMILL</t>
  </si>
  <si>
    <t>Jyoti CNC Automation Ltd</t>
  </si>
  <si>
    <t>JYOTICNC</t>
  </si>
  <si>
    <t>Computer Hardware</t>
  </si>
  <si>
    <t>Bayer Cropscience Ltd</t>
  </si>
  <si>
    <t>BAYERCROP</t>
  </si>
  <si>
    <t>Sundram Fasteners Ltd</t>
  </si>
  <si>
    <t>SUNDRMFAST</t>
  </si>
  <si>
    <t>Dr. Lal PathLabs Ltd</t>
  </si>
  <si>
    <t>LALPATHLAB</t>
  </si>
  <si>
    <t>Whirlpool of India Ltd</t>
  </si>
  <si>
    <t>WHIRLPOOL</t>
  </si>
  <si>
    <t>Amara Raja Energy &amp; Mobility Ltd</t>
  </si>
  <si>
    <t>ARE&amp;M</t>
  </si>
  <si>
    <t>Timken India Ltd</t>
  </si>
  <si>
    <t>TIMKEN</t>
  </si>
  <si>
    <t>Brigade Enterprises Ltd</t>
  </si>
  <si>
    <t>BRIGADE</t>
  </si>
  <si>
    <t>Tata Chemicals Ltd</t>
  </si>
  <si>
    <t>TATACHEM</t>
  </si>
  <si>
    <t>Pfizer Ltd</t>
  </si>
  <si>
    <t>PFIZER</t>
  </si>
  <si>
    <t>Grindwell Norton Ltd</t>
  </si>
  <si>
    <t>GRINDWELL</t>
  </si>
  <si>
    <t>Suven Pharmaceuticals Ltd</t>
  </si>
  <si>
    <t>SUVENPHAR</t>
  </si>
  <si>
    <t>Natco Pharma Ltd</t>
  </si>
  <si>
    <t>NATCOPHARM</t>
  </si>
  <si>
    <t>Century Textiles and Industries Ltd</t>
  </si>
  <si>
    <t>CENTURYTEX</t>
  </si>
  <si>
    <t>Paper Products</t>
  </si>
  <si>
    <t>ICICI Securities Ltd</t>
  </si>
  <si>
    <t>ISEC</t>
  </si>
  <si>
    <t>Castrol India Ltd</t>
  </si>
  <si>
    <t>CASTROLIND</t>
  </si>
  <si>
    <t>Aegis Logistics Ltd</t>
  </si>
  <si>
    <t>AEGISLOG</t>
  </si>
  <si>
    <t>CESC Ltd</t>
  </si>
  <si>
    <t>CESC</t>
  </si>
  <si>
    <t>Sumitomo Chemical India Ltd</t>
  </si>
  <si>
    <t>SUMICHEM</t>
  </si>
  <si>
    <t>Emcure Pharmaceuticals Ltd</t>
  </si>
  <si>
    <t>EMCURE</t>
  </si>
  <si>
    <t>SKF India Ltd</t>
  </si>
  <si>
    <t>SKFINDIA</t>
  </si>
  <si>
    <t>Himadri Speciality Chemical Ltd</t>
  </si>
  <si>
    <t>HSCL</t>
  </si>
  <si>
    <t>Narayana Hrudayalaya Ltd</t>
  </si>
  <si>
    <t>NH</t>
  </si>
  <si>
    <t>Authum Investment &amp; Infrastructure Ltd</t>
  </si>
  <si>
    <t>AIIL</t>
  </si>
  <si>
    <t>Ratnamani Metals and Tubes Ltd</t>
  </si>
  <si>
    <t>RATNAMANI</t>
  </si>
  <si>
    <t>Multi Commodity Exchange of India Ltd</t>
  </si>
  <si>
    <t>MCX</t>
  </si>
  <si>
    <t>KIOCL Ltd</t>
  </si>
  <si>
    <t>KIOCL</t>
  </si>
  <si>
    <t>Ircon International Ltd</t>
  </si>
  <si>
    <t>IRCON</t>
  </si>
  <si>
    <t>Laurus Labs Ltd</t>
  </si>
  <si>
    <t>LAURUSLABS</t>
  </si>
  <si>
    <t>PNB Housing Finance Ltd</t>
  </si>
  <si>
    <t>PNBHOUSING</t>
  </si>
  <si>
    <t>Radico Khaitan Ltd</t>
  </si>
  <si>
    <t>RADICO</t>
  </si>
  <si>
    <t>Kansai Nerolac Paints Ltd</t>
  </si>
  <si>
    <t>KANSAINER</t>
  </si>
  <si>
    <t>Piramal Pharma Ltd</t>
  </si>
  <si>
    <t>PPLPHARMA</t>
  </si>
  <si>
    <t>EIH Ltd</t>
  </si>
  <si>
    <t>EIHOTEL</t>
  </si>
  <si>
    <t>Jupiter Wagons Ltd</t>
  </si>
  <si>
    <t>JWL</t>
  </si>
  <si>
    <t>Rail</t>
  </si>
  <si>
    <t>Piramal Enterprises Ltd</t>
  </si>
  <si>
    <t>PEL</t>
  </si>
  <si>
    <t>Gujarat State Petronet Ltd</t>
  </si>
  <si>
    <t>GSPL</t>
  </si>
  <si>
    <t>Poly Medicure Ltd</t>
  </si>
  <si>
    <t>POLYMED</t>
  </si>
  <si>
    <t>Health Care Equipment &amp; Supplies</t>
  </si>
  <si>
    <t>Angel One Ltd</t>
  </si>
  <si>
    <t>ANGELONE</t>
  </si>
  <si>
    <t>KEC International Ltd</t>
  </si>
  <si>
    <t>KEC</t>
  </si>
  <si>
    <t>Atul Ltd</t>
  </si>
  <si>
    <t>ATUL</t>
  </si>
  <si>
    <t>Affle (India) Ltd</t>
  </si>
  <si>
    <t>AFFLE</t>
  </si>
  <si>
    <t>Advertising</t>
  </si>
  <si>
    <t>CPSE ETF</t>
  </si>
  <si>
    <t>CPSEETF</t>
  </si>
  <si>
    <t>Equity</t>
  </si>
  <si>
    <t>Nuvama Wealth Management Ltd</t>
  </si>
  <si>
    <t>NUVAMA</t>
  </si>
  <si>
    <t>Triveni Turbine Ltd</t>
  </si>
  <si>
    <t>TRITURBINE</t>
  </si>
  <si>
    <t>Aarti Industries Ltd</t>
  </si>
  <si>
    <t>AARTIIND</t>
  </si>
  <si>
    <t>JBM Auto Ltd</t>
  </si>
  <si>
    <t>JBMA</t>
  </si>
  <si>
    <t>Tejas Networks Ltd</t>
  </si>
  <si>
    <t>TEJASNET</t>
  </si>
  <si>
    <t>Elgi Equipments Ltd</t>
  </si>
  <si>
    <t>ELGIEQUIP</t>
  </si>
  <si>
    <t>CIE Automotive India Ltd</t>
  </si>
  <si>
    <t>CIEINDIA</t>
  </si>
  <si>
    <t>Cyient Ltd</t>
  </si>
  <si>
    <t>CYIENT</t>
  </si>
  <si>
    <t>Finolex Cables Ltd</t>
  </si>
  <si>
    <t>FINCABLES</t>
  </si>
  <si>
    <t>Shyam Metalics and Energy Ltd</t>
  </si>
  <si>
    <t>SHYAMMETL</t>
  </si>
  <si>
    <t>Five-Star Business Finance Ltd</t>
  </si>
  <si>
    <t>FIVESTAR</t>
  </si>
  <si>
    <t>Kalpataru Projects International Ltd</t>
  </si>
  <si>
    <t>KPIL</t>
  </si>
  <si>
    <t>Kajaria Ceramics Ltd</t>
  </si>
  <si>
    <t>KAJARIACER</t>
  </si>
  <si>
    <t>Building Products - Ceramics</t>
  </si>
  <si>
    <t>Jindal SAW Ltd</t>
  </si>
  <si>
    <t>JINDALSAW</t>
  </si>
  <si>
    <t>Computer Age Management Services Ltd</t>
  </si>
  <si>
    <t>CAMS</t>
  </si>
  <si>
    <t>Firstsource Solutions Ltd</t>
  </si>
  <si>
    <t>FSL</t>
  </si>
  <si>
    <t>Outsourced services</t>
  </si>
  <si>
    <t>Devyani International Ltd</t>
  </si>
  <si>
    <t>DEVYANI</t>
  </si>
  <si>
    <t>HFCL Ltd</t>
  </si>
  <si>
    <t>HFCL</t>
  </si>
  <si>
    <t>Swan Energy Ltd</t>
  </si>
  <si>
    <t>SWANENERGY</t>
  </si>
  <si>
    <t>Bikaji Foods International Ltd</t>
  </si>
  <si>
    <t>BIKAJI</t>
  </si>
  <si>
    <t>Aditya Birla Sun Life Amc Ltd</t>
  </si>
  <si>
    <t>ABSLAMC</t>
  </si>
  <si>
    <t>Signatureglobal (India) Ltd</t>
  </si>
  <si>
    <t>SIGNATURE</t>
  </si>
  <si>
    <t>Alembic Pharmaceuticals Ltd</t>
  </si>
  <si>
    <t>APLLTD</t>
  </si>
  <si>
    <t>Anant Raj Ltd</t>
  </si>
  <si>
    <t>ANANTRAJ</t>
  </si>
  <si>
    <t>Vinati Organics Ltd</t>
  </si>
  <si>
    <t>VINATIORGA</t>
  </si>
  <si>
    <t>Chambal Fertilisers and Chemicals Ltd</t>
  </si>
  <si>
    <t>CHAMBLFERT</t>
  </si>
  <si>
    <t>IFCI Ltd</t>
  </si>
  <si>
    <t>IFCI</t>
  </si>
  <si>
    <t>Nexus Select Trust</t>
  </si>
  <si>
    <t>NXST</t>
  </si>
  <si>
    <t>Mindspace Business Parks REIT</t>
  </si>
  <si>
    <t>MINDSPACE</t>
  </si>
  <si>
    <t>Garden Reach Shipbuilders &amp; Engineers Ltd</t>
  </si>
  <si>
    <t>GRSE</t>
  </si>
  <si>
    <t>NCC Ltd</t>
  </si>
  <si>
    <t>NCC</t>
  </si>
  <si>
    <t>V Guard Industries Ltd</t>
  </si>
  <si>
    <t>VGUARD</t>
  </si>
  <si>
    <t>Aster DM Healthcare Ltd</t>
  </si>
  <si>
    <t>ASTERDM</t>
  </si>
  <si>
    <t>Relaxo Footwears Ltd</t>
  </si>
  <si>
    <t>RELAXO</t>
  </si>
  <si>
    <t>Jyothy Labs Ltd</t>
  </si>
  <si>
    <t>JYOTHYLAB</t>
  </si>
  <si>
    <t>Krishna Institute of Medical Sciences Ltd</t>
  </si>
  <si>
    <t>KIMS</t>
  </si>
  <si>
    <t>PTC Industries Ltd</t>
  </si>
  <si>
    <t>PTCIL</t>
  </si>
  <si>
    <t>Ramco Cements Limited</t>
  </si>
  <si>
    <t>RAMCOCEM</t>
  </si>
  <si>
    <t>Finolex Industries Ltd</t>
  </si>
  <si>
    <t>FINPIPE</t>
  </si>
  <si>
    <t>Cello World Ltd</t>
  </si>
  <si>
    <t>CELLO</t>
  </si>
  <si>
    <t>Blue Dart Express Ltd</t>
  </si>
  <si>
    <t>BLUEDART</t>
  </si>
  <si>
    <t>Sobha Ltd</t>
  </si>
  <si>
    <t>SOBHA</t>
  </si>
  <si>
    <t>IIFL Finance Ltd</t>
  </si>
  <si>
    <t>IIFL</t>
  </si>
  <si>
    <t>Titagarh Rail Systems Ltd</t>
  </si>
  <si>
    <t>TITAGARH</t>
  </si>
  <si>
    <t>CreditAccess Grameen Ltd</t>
  </si>
  <si>
    <t>CREDITACC</t>
  </si>
  <si>
    <t>Schneider Electric Infrastructure Ltd</t>
  </si>
  <si>
    <t>SCHNEIDER</t>
  </si>
  <si>
    <t>Techno Electric &amp; Engineering Company Ltd</t>
  </si>
  <si>
    <t>TECHNOE</t>
  </si>
  <si>
    <t>Welspun Living Ltd</t>
  </si>
  <si>
    <t>WELSPUNLIV</t>
  </si>
  <si>
    <t>Birlasoft Ltd</t>
  </si>
  <si>
    <t>BSOFT</t>
  </si>
  <si>
    <t>Tata Teleservices (Maharashtra) Ltd</t>
  </si>
  <si>
    <t>TTML</t>
  </si>
  <si>
    <t>Trident Ltd</t>
  </si>
  <si>
    <t>TRIDENT</t>
  </si>
  <si>
    <t>Bata India Ltd</t>
  </si>
  <si>
    <t>BATAINDIA</t>
  </si>
  <si>
    <t>Kirloskar Oil Engines Ltd</t>
  </si>
  <si>
    <t>KIRLOSENG</t>
  </si>
  <si>
    <t>Great Eastern Shipping Company Ltd</t>
  </si>
  <si>
    <t>GESHIP</t>
  </si>
  <si>
    <t>Welspun Corp Ltd</t>
  </si>
  <si>
    <t>WELCORP</t>
  </si>
  <si>
    <t>Manappuram Finance Ltd</t>
  </si>
  <si>
    <t>MANAPPURAM</t>
  </si>
  <si>
    <t>Indian Energy Exchange Ltd</t>
  </si>
  <si>
    <t>IEX</t>
  </si>
  <si>
    <t>Power Trading &amp; Consultancy</t>
  </si>
  <si>
    <t>Eris Lifesciences Ltd</t>
  </si>
  <si>
    <t>ERIS</t>
  </si>
  <si>
    <t>Sonata Software Ltd</t>
  </si>
  <si>
    <t>SONATSOFTW</t>
  </si>
  <si>
    <t>PCBL Ltd</t>
  </si>
  <si>
    <t>PCBL</t>
  </si>
  <si>
    <t>Indiamart Intermesh Ltd</t>
  </si>
  <si>
    <t>INDIAMART</t>
  </si>
  <si>
    <t>R R Kabel Ltd</t>
  </si>
  <si>
    <t>RRKABEL</t>
  </si>
  <si>
    <t>Tbo Tek Ltd</t>
  </si>
  <si>
    <t>TBOTEK</t>
  </si>
  <si>
    <t>Tour &amp; Travel Services</t>
  </si>
  <si>
    <t>Karur Vysya Bank Ltd</t>
  </si>
  <si>
    <t>KARURVYSYA</t>
  </si>
  <si>
    <t>Concord Biotech Ltd</t>
  </si>
  <si>
    <t>CONCORDBIO</t>
  </si>
  <si>
    <t>IDFC Ltd</t>
  </si>
  <si>
    <t>IDFC</t>
  </si>
  <si>
    <t>Kfin Technologies Ltd</t>
  </si>
  <si>
    <t>KFINTECH</t>
  </si>
  <si>
    <t>HBL Power Systems Ltd</t>
  </si>
  <si>
    <t>HBLPOWER</t>
  </si>
  <si>
    <t>Bombay Burmah Trading Corporation Ltd</t>
  </si>
  <si>
    <t>BBTC</t>
  </si>
  <si>
    <t>Mahanagar Gas Ltd</t>
  </si>
  <si>
    <t>MGL</t>
  </si>
  <si>
    <t>Bls International Services Ltd</t>
  </si>
  <si>
    <t>BLS</t>
  </si>
  <si>
    <t>Zensar Technologies Ltd</t>
  </si>
  <si>
    <t>ZENSARTECH</t>
  </si>
  <si>
    <t>Capri Global Capital Ltd</t>
  </si>
  <si>
    <t>CGCL</t>
  </si>
  <si>
    <t>Chalet Hotels Ltd</t>
  </si>
  <si>
    <t>CHALET</t>
  </si>
  <si>
    <t>Century Plyboards (India) Ltd</t>
  </si>
  <si>
    <t>CENTURYPLY</t>
  </si>
  <si>
    <t>Wood Products</t>
  </si>
  <si>
    <t>Ramkrishna Forgings Ltd</t>
  </si>
  <si>
    <t>RKFORGE</t>
  </si>
  <si>
    <t>DCM Shriram Ltd</t>
  </si>
  <si>
    <t>DCMSHRIRAM</t>
  </si>
  <si>
    <t>Granules India Ltd</t>
  </si>
  <si>
    <t>GRANULES</t>
  </si>
  <si>
    <t>Astrazeneca Pharma India Ltd</t>
  </si>
  <si>
    <t>ASTRAZEN</t>
  </si>
  <si>
    <t>Honasa Consumer Ltd</t>
  </si>
  <si>
    <t>HONASA</t>
  </si>
  <si>
    <t>Fine Organic Industries Ltd</t>
  </si>
  <si>
    <t>FINEORG</t>
  </si>
  <si>
    <t>Jai Balaji Industries Ltd</t>
  </si>
  <si>
    <t>JAIBALAJI</t>
  </si>
  <si>
    <t>Aadhar Housing Finance Ltd</t>
  </si>
  <si>
    <t>AADHARHFC</t>
  </si>
  <si>
    <t>Supreme Petrochem Ltd</t>
  </si>
  <si>
    <t>SPLPETRO</t>
  </si>
  <si>
    <t>Navin Fluorine International Ltd</t>
  </si>
  <si>
    <t>NAVINFLUOR</t>
  </si>
  <si>
    <t>Aptus Value Housing Finance India Ltd</t>
  </si>
  <si>
    <t>APTUS</t>
  </si>
  <si>
    <t>BEML Ltd</t>
  </si>
  <si>
    <t>BEML</t>
  </si>
  <si>
    <t>Neuland Laboratories Ltd</t>
  </si>
  <si>
    <t>NEULANDLAB</t>
  </si>
  <si>
    <t>NMDC Steel Ltd</t>
  </si>
  <si>
    <t>NSLNISP</t>
  </si>
  <si>
    <t>KSB Ltd</t>
  </si>
  <si>
    <t>KSB</t>
  </si>
  <si>
    <t>Railtel Corporation of India Ltd</t>
  </si>
  <si>
    <t>RAILTEL</t>
  </si>
  <si>
    <t>Communication &amp; Networking</t>
  </si>
  <si>
    <t>Akzo Nobel India Ltd</t>
  </si>
  <si>
    <t>AKZOINDIA</t>
  </si>
  <si>
    <t>Redington Ltd</t>
  </si>
  <si>
    <t>REDINGTON</t>
  </si>
  <si>
    <t>Technology Hardware</t>
  </si>
  <si>
    <t>Lakshmi Machine Works Ltd</t>
  </si>
  <si>
    <t>LAXMIMACH</t>
  </si>
  <si>
    <t>Waaree Renewable Technologies Ltd</t>
  </si>
  <si>
    <t>WAAREERTL</t>
  </si>
  <si>
    <t>RITES Ltd</t>
  </si>
  <si>
    <t>RITES</t>
  </si>
  <si>
    <t>Clean Science and Technology Ltd</t>
  </si>
  <si>
    <t>CLEAN</t>
  </si>
  <si>
    <t>Asahi India Glass Ltd</t>
  </si>
  <si>
    <t>ASAHIINDIA</t>
  </si>
  <si>
    <t>Sanofi India Ltd</t>
  </si>
  <si>
    <t>SANOFI</t>
  </si>
  <si>
    <t>Zen Technologies Ltd</t>
  </si>
  <si>
    <t>ZENTEC</t>
  </si>
  <si>
    <t>Data Patterns (India) Ltd</t>
  </si>
  <si>
    <t>DATAPATTNS</t>
  </si>
  <si>
    <t>UTI S&amp;P BSE Sensex ETF</t>
  </si>
  <si>
    <t>UTISENSETF</t>
  </si>
  <si>
    <t>Anand Rathi Wealth Ltd</t>
  </si>
  <si>
    <t>ANANDRATHI</t>
  </si>
  <si>
    <t>Sterling and Wilson Renewable Energy Ltd</t>
  </si>
  <si>
    <t>SWSOLAR</t>
  </si>
  <si>
    <t>Amber Enterprises India Ltd</t>
  </si>
  <si>
    <t>AMBER</t>
  </si>
  <si>
    <t>Wockhardt Ltd</t>
  </si>
  <si>
    <t>WOCKPHARMA</t>
  </si>
  <si>
    <t>MMTC Ltd</t>
  </si>
  <si>
    <t>MMTC</t>
  </si>
  <si>
    <t>Godrej Agrovet Ltd</t>
  </si>
  <si>
    <t>GODREJAGRO</t>
  </si>
  <si>
    <t>Agro Products</t>
  </si>
  <si>
    <t>Doms Industries Ltd</t>
  </si>
  <si>
    <t>DOMS</t>
  </si>
  <si>
    <t>Office Supplies</t>
  </si>
  <si>
    <t>Action Construction Equipment Ltd</t>
  </si>
  <si>
    <t>ACE</t>
  </si>
  <si>
    <t>Heavy Machinery</t>
  </si>
  <si>
    <t>Newgen Software Technologies Ltd</t>
  </si>
  <si>
    <t>NEWGEN</t>
  </si>
  <si>
    <t>PVR INOX Ltd</t>
  </si>
  <si>
    <t>PVRINOX</t>
  </si>
  <si>
    <t>Theatres</t>
  </si>
  <si>
    <t>Gravita India Ltd</t>
  </si>
  <si>
    <t>GRAVITA</t>
  </si>
  <si>
    <t>Metals - Lead</t>
  </si>
  <si>
    <t>Jubilant Pharmova Ltd</t>
  </si>
  <si>
    <t>JUBLPHARMA</t>
  </si>
  <si>
    <t>Vardhman Textiles Ltd</t>
  </si>
  <si>
    <t>VTL</t>
  </si>
  <si>
    <t>Voltamp Transformers Ltd</t>
  </si>
  <si>
    <t>VOLTAMP</t>
  </si>
  <si>
    <t>Netweb Technologies India Ltd</t>
  </si>
  <si>
    <t>NETWEB</t>
  </si>
  <si>
    <t>E I D-Parry (India) Ltd</t>
  </si>
  <si>
    <t>EIDPARRY</t>
  </si>
  <si>
    <t>Sugar</t>
  </si>
  <si>
    <t>G R Infraprojects Ltd</t>
  </si>
  <si>
    <t>GRINFRA</t>
  </si>
  <si>
    <t>Craftsman Automation Ltd</t>
  </si>
  <si>
    <t>CRAFTSMAN</t>
  </si>
  <si>
    <t>Chennai Petroleum Corporation Ltd</t>
  </si>
  <si>
    <t>CHENNPETRO</t>
  </si>
  <si>
    <t>Zydus Wellness Ltd</t>
  </si>
  <si>
    <t>ZYDUSWELL</t>
  </si>
  <si>
    <t>UTI Asset Management Company Ltd</t>
  </si>
  <si>
    <t>UTIAMC</t>
  </si>
  <si>
    <t>Genus Power Infrastructures Ltd</t>
  </si>
  <si>
    <t>GENUSPOWER</t>
  </si>
  <si>
    <t>Inox Wind Energy Ltd</t>
  </si>
  <si>
    <t>IWEL</t>
  </si>
  <si>
    <t>Nava Limited</t>
  </si>
  <si>
    <t>NAVA</t>
  </si>
  <si>
    <t>Kirloskar Brothers Ltd</t>
  </si>
  <si>
    <t>KIRLOSBROS</t>
  </si>
  <si>
    <t>Elecon Engineering Company Ltd</t>
  </si>
  <si>
    <t>ELECON</t>
  </si>
  <si>
    <t>Alok Industries Ltd</t>
  </si>
  <si>
    <t>ALOKINDS</t>
  </si>
  <si>
    <t>RBL Bank Ltd</t>
  </si>
  <si>
    <t>RBLBANK</t>
  </si>
  <si>
    <t>Intellect Design Arena Ltd</t>
  </si>
  <si>
    <t>INTELLECT</t>
  </si>
  <si>
    <t>Indegene Ltd</t>
  </si>
  <si>
    <t>INDGN</t>
  </si>
  <si>
    <t>Minda Corporation Ltd</t>
  </si>
  <si>
    <t>MINDACORP</t>
  </si>
  <si>
    <t>Zee Entertainment Enterprises Ltd</t>
  </si>
  <si>
    <t>ZEEL</t>
  </si>
  <si>
    <t>Caplin Point Laboratories Ltd</t>
  </si>
  <si>
    <t>CAPLIPOINT</t>
  </si>
  <si>
    <t>Akums Drugs and Pharmaceuticals Ltd</t>
  </si>
  <si>
    <t>AKUMS</t>
  </si>
  <si>
    <t>Aavas Financiers Ltd</t>
  </si>
  <si>
    <t>AAVAS</t>
  </si>
  <si>
    <t>Praj Industries Ltd</t>
  </si>
  <si>
    <t>PRAJIND</t>
  </si>
  <si>
    <t>Ingersoll-Rand (India) Ltd</t>
  </si>
  <si>
    <t>INGERRAND</t>
  </si>
  <si>
    <t>eClerx Services Limited</t>
  </si>
  <si>
    <t>ECLERX</t>
  </si>
  <si>
    <t>Raymond Ltd</t>
  </si>
  <si>
    <t>RAYMOND</t>
  </si>
  <si>
    <t>Westlife Foodworld Ltd</t>
  </si>
  <si>
    <t>WESTLIFE</t>
  </si>
  <si>
    <t>Deepak Fertilisers and Petrochemicals Corp Ltd</t>
  </si>
  <si>
    <t>DEEPAKFERT</t>
  </si>
  <si>
    <t>TTK Prestige Ltd</t>
  </si>
  <si>
    <t>TTKPRESTIG</t>
  </si>
  <si>
    <t>Electrosteel Castings Ltd</t>
  </si>
  <si>
    <t>ELECTCAST</t>
  </si>
  <si>
    <t>Cube Highways Trust</t>
  </si>
  <si>
    <t>CUBEINVIT</t>
  </si>
  <si>
    <t>Roads</t>
  </si>
  <si>
    <t>Olectra Greentech Ltd</t>
  </si>
  <si>
    <t>OLECTRA</t>
  </si>
  <si>
    <t>LT Foods Ltd</t>
  </si>
  <si>
    <t>LTFOODS</t>
  </si>
  <si>
    <t>PG Electroplast Ltd</t>
  </si>
  <si>
    <t>PGEL</t>
  </si>
  <si>
    <t>Tanla Platforms Ltd</t>
  </si>
  <si>
    <t>TANLA</t>
  </si>
  <si>
    <t>Engineers India Ltd</t>
  </si>
  <si>
    <t>ENGINERSIN</t>
  </si>
  <si>
    <t>RHI Magnesita India Ltd</t>
  </si>
  <si>
    <t>RHIM</t>
  </si>
  <si>
    <t>Rainbow Children's Medicare Ltd</t>
  </si>
  <si>
    <t>RAINBOW</t>
  </si>
  <si>
    <t>City Union Bank Ltd</t>
  </si>
  <si>
    <t>CUB</t>
  </si>
  <si>
    <t>shipping corporation of India Ltd</t>
  </si>
  <si>
    <t>SCI</t>
  </si>
  <si>
    <t>Godawari Power and Ispat Ltd</t>
  </si>
  <si>
    <t>GPIL</t>
  </si>
  <si>
    <t>Glenmark Life Sciences Ltd</t>
  </si>
  <si>
    <t>GLS</t>
  </si>
  <si>
    <t>Cera Sanitaryware Ltd</t>
  </si>
  <si>
    <t>CERA</t>
  </si>
  <si>
    <t>Jaiprakash Power Ventures Ltd</t>
  </si>
  <si>
    <t>JPPOWER</t>
  </si>
  <si>
    <t>Reliance Power Ltd</t>
  </si>
  <si>
    <t>RPOWER</t>
  </si>
  <si>
    <t>Jammu and Kashmir Bank Ltd</t>
  </si>
  <si>
    <t>J&amp;KBANK</t>
  </si>
  <si>
    <t>Sarda Energy &amp; Minerals Ltd</t>
  </si>
  <si>
    <t>SARDAEN</t>
  </si>
  <si>
    <t>Nuvoco Vistas Corporation Ltd</t>
  </si>
  <si>
    <t>NUVOCO</t>
  </si>
  <si>
    <t>Strides Pharma Science Ltd</t>
  </si>
  <si>
    <t>STAR</t>
  </si>
  <si>
    <t>Happiest Minds Technologies Ltd</t>
  </si>
  <si>
    <t>HAPPSTMNDS</t>
  </si>
  <si>
    <t>Can Fin Homes Ltd</t>
  </si>
  <si>
    <t>CANFINHOME</t>
  </si>
  <si>
    <t>PNC Infratech Ltd</t>
  </si>
  <si>
    <t>PNCINFRA</t>
  </si>
  <si>
    <t>Balrampur Chini Mills Ltd</t>
  </si>
  <si>
    <t>BALRAMCHIN</t>
  </si>
  <si>
    <t>Aether Industries Ltd</t>
  </si>
  <si>
    <t>AETHER</t>
  </si>
  <si>
    <t>Gujarat Mineral Development Corporation Ltd</t>
  </si>
  <si>
    <t>GMDCLTD</t>
  </si>
  <si>
    <t>Quess Corp Ltd</t>
  </si>
  <si>
    <t>QUESS</t>
  </si>
  <si>
    <t>Employment Services</t>
  </si>
  <si>
    <t>Powergrid Infrastructure Investment Trust</t>
  </si>
  <si>
    <t>PGINVIT</t>
  </si>
  <si>
    <t>Safari Industries (India) Ltd</t>
  </si>
  <si>
    <t>SAFARI</t>
  </si>
  <si>
    <t>CE Info Systems Ltd</t>
  </si>
  <si>
    <t>MAPMYINDIA</t>
  </si>
  <si>
    <t>Bengal &amp; Assam Company Ltd</t>
  </si>
  <si>
    <t>BENGALASM</t>
  </si>
  <si>
    <t>KPI Green Energy Ltd</t>
  </si>
  <si>
    <t>KPIGREEN</t>
  </si>
  <si>
    <t>Kirloskar Ferrous Industries Ltd</t>
  </si>
  <si>
    <t>KIRLFER</t>
  </si>
  <si>
    <t>CEAT Ltd</t>
  </si>
  <si>
    <t>CEATLTD</t>
  </si>
  <si>
    <t>India Cements Ltd</t>
  </si>
  <si>
    <t>INDIACEM</t>
  </si>
  <si>
    <t>Tega Industries Ltd</t>
  </si>
  <si>
    <t>TEGA</t>
  </si>
  <si>
    <t>Maharashtra Scooters Ltd</t>
  </si>
  <si>
    <t>MAHSCOOTER</t>
  </si>
  <si>
    <t>Happy Forgings Ltd</t>
  </si>
  <si>
    <t>HAPPYFORGE</t>
  </si>
  <si>
    <t>Auto, Truck &amp; Motorcycle Parts</t>
  </si>
  <si>
    <t>Bajaj Electricals Ltd</t>
  </si>
  <si>
    <t>BAJAJELEC</t>
  </si>
  <si>
    <t>Rashtriya Chemicals and Fertilizers Ltd</t>
  </si>
  <si>
    <t>RCF</t>
  </si>
  <si>
    <t>Gujarat Pipavav Port Ltd</t>
  </si>
  <si>
    <t>GPPL</t>
  </si>
  <si>
    <t>Rattanindia Enterprises Ltd</t>
  </si>
  <si>
    <t>RTNINDIA</t>
  </si>
  <si>
    <t>Aurionpro Solutions Ltd</t>
  </si>
  <si>
    <t>AURIONPRO</t>
  </si>
  <si>
    <t>Alkyl Amines Chemicals Ltd</t>
  </si>
  <si>
    <t>ALKYLAMINE</t>
  </si>
  <si>
    <t>Bharat 22 ETF</t>
  </si>
  <si>
    <t>ICICIB22</t>
  </si>
  <si>
    <t>Force Motors Ltd</t>
  </si>
  <si>
    <t>FORCEMOT</t>
  </si>
  <si>
    <t>Metropolis Healthcare Ltd</t>
  </si>
  <si>
    <t>METROPOLIS</t>
  </si>
  <si>
    <t>Transformers and Rectifiers (India) Ltd</t>
  </si>
  <si>
    <t>TARIL</t>
  </si>
  <si>
    <t>Nippon India ETF Nifty Bank BeES</t>
  </si>
  <si>
    <t>BANKBEES</t>
  </si>
  <si>
    <t>Inox India Ltd</t>
  </si>
  <si>
    <t>INOXINDIA</t>
  </si>
  <si>
    <t>Sea-Borne Tankers</t>
  </si>
  <si>
    <t>Marksans Pharma Ltd</t>
  </si>
  <si>
    <t>MARKSANS</t>
  </si>
  <si>
    <t>Lemon Tree Hotels Ltd</t>
  </si>
  <si>
    <t>LEMONTREE</t>
  </si>
  <si>
    <t>Thomas Cook (India) Ltd</t>
  </si>
  <si>
    <t>THOMASCOOK</t>
  </si>
  <si>
    <t>JK Tyre &amp; Industries Ltd</t>
  </si>
  <si>
    <t>JKTYRE</t>
  </si>
  <si>
    <t>Just Dial Ltd</t>
  </si>
  <si>
    <t>JUSTDIAL</t>
  </si>
  <si>
    <t>Puravankara Ltd</t>
  </si>
  <si>
    <t>PURVA</t>
  </si>
  <si>
    <t>Symphony Ltd</t>
  </si>
  <si>
    <t>SYMPHONY</t>
  </si>
  <si>
    <t>Isgec Heavy Engineering Ltd</t>
  </si>
  <si>
    <t>ISGEC</t>
  </si>
  <si>
    <t>Valor Estate Ltd</t>
  </si>
  <si>
    <t>DBREALTY</t>
  </si>
  <si>
    <t>Network18 Media &amp; Investments Ltd</t>
  </si>
  <si>
    <t>NETWORK18</t>
  </si>
  <si>
    <t>Movies &amp; TV Serials</t>
  </si>
  <si>
    <t>Power Mech Projects Ltd</t>
  </si>
  <si>
    <t>POWERMECH</t>
  </si>
  <si>
    <t>Vesuvius India Ltd</t>
  </si>
  <si>
    <t>VESUVIUS</t>
  </si>
  <si>
    <t>Galaxy Surfactants Ltd</t>
  </si>
  <si>
    <t>GALAXYSURF</t>
  </si>
  <si>
    <t>HMT Ltd</t>
  </si>
  <si>
    <t>HMT</t>
  </si>
  <si>
    <t>Usha Martin Ltd</t>
  </si>
  <si>
    <t>USHAMART</t>
  </si>
  <si>
    <t>Arvind Ltd</t>
  </si>
  <si>
    <t>ARVIND</t>
  </si>
  <si>
    <t>Sapphire Foods India Ltd</t>
  </si>
  <si>
    <t>SAPPHIRE</t>
  </si>
  <si>
    <t>Graphite India Ltd</t>
  </si>
  <si>
    <t>GRAPHITE</t>
  </si>
  <si>
    <t>JM Financial Ltd</t>
  </si>
  <si>
    <t>JMFINANCIL</t>
  </si>
  <si>
    <t>Jubilant Ingrevia Ltd</t>
  </si>
  <si>
    <t>JUBLINGREA</t>
  </si>
  <si>
    <t>Shree Renuka Sugars Ltd</t>
  </si>
  <si>
    <t>RENUKA</t>
  </si>
  <si>
    <t>Sheela Foam Ltd</t>
  </si>
  <si>
    <t>SFL</t>
  </si>
  <si>
    <t>Home Furnishing</t>
  </si>
  <si>
    <t>Birla Corporation Ltd</t>
  </si>
  <si>
    <t>BIRLACORPN</t>
  </si>
  <si>
    <t>Max Estates Ltd</t>
  </si>
  <si>
    <t>MAXESTATES</t>
  </si>
  <si>
    <t>Latent View Analytics Ltd</t>
  </si>
  <si>
    <t>LATENTVIEW</t>
  </si>
  <si>
    <t>Saregama India Ltd</t>
  </si>
  <si>
    <t>SAREGAMA</t>
  </si>
  <si>
    <t>Prudent Corporate Advisory Services Ltd</t>
  </si>
  <si>
    <t>PRUDENT</t>
  </si>
  <si>
    <t>HG Infra Engineering Ltd</t>
  </si>
  <si>
    <t>HGINFRA</t>
  </si>
  <si>
    <t>Edelweiss Financial Services Ltd</t>
  </si>
  <si>
    <t>EDELWEISS</t>
  </si>
  <si>
    <t>Route Mobile Ltd</t>
  </si>
  <si>
    <t>ROUTE</t>
  </si>
  <si>
    <t>Gujarat Narmada Valley Fertilizers &amp; Chemicals Ltd</t>
  </si>
  <si>
    <t>GNFC</t>
  </si>
  <si>
    <t>Home First Finance Company India Ltd</t>
  </si>
  <si>
    <t>HOMEFIRST</t>
  </si>
  <si>
    <t>GMR Power and Urban Infra Ltd</t>
  </si>
  <si>
    <t>GMRP&amp;UI</t>
  </si>
  <si>
    <t>Brookfield India Real Estate Trust</t>
  </si>
  <si>
    <t>BIRET</t>
  </si>
  <si>
    <t>Allied Blenders and Distillers Ltd</t>
  </si>
  <si>
    <t>ABDL</t>
  </si>
  <si>
    <t>ELANTAS Beck India Ltd</t>
  </si>
  <si>
    <t>ELANTAS</t>
  </si>
  <si>
    <t>Triveni Engineering and Industries Ltd</t>
  </si>
  <si>
    <t>TRIVENI</t>
  </si>
  <si>
    <t>CCL Products (India) Ltd</t>
  </si>
  <si>
    <t>CCL</t>
  </si>
  <si>
    <t>Eureka Forbes Ltd</t>
  </si>
  <si>
    <t>EUREKAFORBE</t>
  </si>
  <si>
    <t>Household Appliances</t>
  </si>
  <si>
    <t>India Grid Trust</t>
  </si>
  <si>
    <t>INDIGRID</t>
  </si>
  <si>
    <t>Sammaan Capital Ltd</t>
  </si>
  <si>
    <t>SAMMAANCAP</t>
  </si>
  <si>
    <t>Keystone Realtors Ltd</t>
  </si>
  <si>
    <t>RUSTOMJEE</t>
  </si>
  <si>
    <t>ITD Cementation India Ltd</t>
  </si>
  <si>
    <t>ITDCEM</t>
  </si>
  <si>
    <t>KNR Constructions Ltd</t>
  </si>
  <si>
    <t>KNRCON</t>
  </si>
  <si>
    <t>National Standard (India) Ltd</t>
  </si>
  <si>
    <t>NATIONSTD</t>
  </si>
  <si>
    <t>ESAB India Ltd</t>
  </si>
  <si>
    <t>ESABINDIA</t>
  </si>
  <si>
    <t>Azad Engineering Ltd</t>
  </si>
  <si>
    <t>AZAD</t>
  </si>
  <si>
    <t>Tips Industries Ltd</t>
  </si>
  <si>
    <t>TIPSINDLTD</t>
  </si>
  <si>
    <t>RedTape</t>
  </si>
  <si>
    <t>REDTAPE</t>
  </si>
  <si>
    <t>Gujarat State Fertilizers &amp; Chemicals Ltd</t>
  </si>
  <si>
    <t>GSFC</t>
  </si>
  <si>
    <t>Archean Chemical Industries Ltd</t>
  </si>
  <si>
    <t>ACI</t>
  </si>
  <si>
    <t>JK Lakshmi Cement Ltd</t>
  </si>
  <si>
    <t>JKLAKSHMI</t>
  </si>
  <si>
    <t>Equitas Small Finance Bank Ltd</t>
  </si>
  <si>
    <t>EQUITASBNK</t>
  </si>
  <si>
    <t>Mrs. Bectors Food Specialities Ltd</t>
  </si>
  <si>
    <t>BECTORFOOD</t>
  </si>
  <si>
    <t>Vijaya Diagnostic Centre Ltd</t>
  </si>
  <si>
    <t>VIJAYA</t>
  </si>
  <si>
    <t>Shriram Pistons &amp; Rings Ltd</t>
  </si>
  <si>
    <t>SHRIPISTON</t>
  </si>
  <si>
    <t>Gallantt Ispat Ltd</t>
  </si>
  <si>
    <t>GALLANTT</t>
  </si>
  <si>
    <t>Mastek Ltd</t>
  </si>
  <si>
    <t>MASTEK</t>
  </si>
  <si>
    <t>ASK Automotive Ltd</t>
  </si>
  <si>
    <t>ASKAUTOLTD</t>
  </si>
  <si>
    <t>Maharashtra Seamless Ltd</t>
  </si>
  <si>
    <t>MAHSEAMLES</t>
  </si>
  <si>
    <t>Lloyds Engineering Works Ltd</t>
  </si>
  <si>
    <t>LLOYDSENGG</t>
  </si>
  <si>
    <t>SBFC Finance Ltd</t>
  </si>
  <si>
    <t>SBFC</t>
  </si>
  <si>
    <t>Avanti Feeds Ltd</t>
  </si>
  <si>
    <t>AVANTIFEED</t>
  </si>
  <si>
    <t>Mahindra Lifespace Developers Ltd</t>
  </si>
  <si>
    <t>MAHLIFE</t>
  </si>
  <si>
    <t>Star Cement Ltd</t>
  </si>
  <si>
    <t>STARCEMENT</t>
  </si>
  <si>
    <t>TV18 Broadcast Ltd</t>
  </si>
  <si>
    <t>TV18BRDCST</t>
  </si>
  <si>
    <t>Time Technoplast Ltd</t>
  </si>
  <si>
    <t>TIMETECHNO</t>
  </si>
  <si>
    <t>CMS Info Systems Ltd</t>
  </si>
  <si>
    <t>CMSINFO</t>
  </si>
  <si>
    <t>Kama Holdings Ltd</t>
  </si>
  <si>
    <t>KAMAHOLD</t>
  </si>
  <si>
    <t>Ahluwalia Contracts (India) Ltd</t>
  </si>
  <si>
    <t>AHLUCONT</t>
  </si>
  <si>
    <t>Choice International Ltd</t>
  </si>
  <si>
    <t>CHOICEIN</t>
  </si>
  <si>
    <t>Rategain Travel Technologies Ltd</t>
  </si>
  <si>
    <t>RATEGAIN</t>
  </si>
  <si>
    <t>Jupiter Life Line Hospitals Ltd</t>
  </si>
  <si>
    <t>JLHL</t>
  </si>
  <si>
    <t>Rajesh Exports Ltd</t>
  </si>
  <si>
    <t>RAJESHEXPO</t>
  </si>
  <si>
    <t>Juniper Hotels Ltd</t>
  </si>
  <si>
    <t>JUNIPER</t>
  </si>
  <si>
    <t>Religare Enterprises Ltd</t>
  </si>
  <si>
    <t>RELIGARE</t>
  </si>
  <si>
    <t>Black Box Ltd</t>
  </si>
  <si>
    <t>BBOX</t>
  </si>
  <si>
    <t>Protean eGov Technologies Ltd</t>
  </si>
  <si>
    <t>PROTEAN</t>
  </si>
  <si>
    <t>IT Consulting &amp; Other Services</t>
  </si>
  <si>
    <t>Shakti Pumps (India) Ltd</t>
  </si>
  <si>
    <t>SHAKTIPUMP</t>
  </si>
  <si>
    <t>Procter &amp; Gamble Health Ltd</t>
  </si>
  <si>
    <t>PGHL</t>
  </si>
  <si>
    <t>Kotak Nifty Bank ETF</t>
  </si>
  <si>
    <t>BANKNIFTY1</t>
  </si>
  <si>
    <t>F D C Ltd</t>
  </si>
  <si>
    <t>FDC</t>
  </si>
  <si>
    <t>Equinox India Developments Ltd</t>
  </si>
  <si>
    <t>EMBDL</t>
  </si>
  <si>
    <t>Infibeam Avenues Ltd</t>
  </si>
  <si>
    <t>INFIBEAM</t>
  </si>
  <si>
    <t>Karnataka Bank Ltd</t>
  </si>
  <si>
    <t>KTKBANK</t>
  </si>
  <si>
    <t>RattanIndia Power Ltd</t>
  </si>
  <si>
    <t>RTNPOWER</t>
  </si>
  <si>
    <t>Shoppers Stop Ltd</t>
  </si>
  <si>
    <t>SHOPERSTOP</t>
  </si>
  <si>
    <t>Anupam Rasayan India Ltd</t>
  </si>
  <si>
    <t>ANURAS</t>
  </si>
  <si>
    <t>Senco Gold Ltd</t>
  </si>
  <si>
    <t>SENCO</t>
  </si>
  <si>
    <t>TVS Supply Chain Solutions Ltd</t>
  </si>
  <si>
    <t>TVSSCS</t>
  </si>
  <si>
    <t>Campus Activewear Ltd</t>
  </si>
  <si>
    <t>CAMPUS</t>
  </si>
  <si>
    <t>Electronics Mart India Ltd</t>
  </si>
  <si>
    <t>EMIL</t>
  </si>
  <si>
    <t>Blue Jet Healthcare Ltd</t>
  </si>
  <si>
    <t>BLUEJET</t>
  </si>
  <si>
    <t>Transport Corporation of India Ltd</t>
  </si>
  <si>
    <t>TCI</t>
  </si>
  <si>
    <t>Reliance Infrastructure Ltd</t>
  </si>
  <si>
    <t>RELINFRA</t>
  </si>
  <si>
    <t>Ujjivan Small Finance Bank Ltd</t>
  </si>
  <si>
    <t>UJJIVANSFB</t>
  </si>
  <si>
    <t>SBI Nifty 50 ETF</t>
  </si>
  <si>
    <t>SETFNIF50</t>
  </si>
  <si>
    <t>Varroc Engineering Ltd</t>
  </si>
  <si>
    <t>VARROC</t>
  </si>
  <si>
    <t>BHARAT Bond ETF-April 2023-Growth</t>
  </si>
  <si>
    <t>EBBETF0423</t>
  </si>
  <si>
    <t>Debt</t>
  </si>
  <si>
    <t>Sunteck Realty Ltd</t>
  </si>
  <si>
    <t>SUNTECK</t>
  </si>
  <si>
    <t>Prism Johnson Ltd</t>
  </si>
  <si>
    <t>PRSMJOHNSN</t>
  </si>
  <si>
    <t>Astra Microwave Products Ltd</t>
  </si>
  <si>
    <t>ASTRAMICRO</t>
  </si>
  <si>
    <t>Mahindra Holidays and Resorts India Ltd</t>
  </si>
  <si>
    <t>MHRIL</t>
  </si>
  <si>
    <t>Ion Exchange (India) Ltd</t>
  </si>
  <si>
    <t>IONEXCHANG</t>
  </si>
  <si>
    <t>Environmental Services</t>
  </si>
  <si>
    <t>IIFL Securities Ltd</t>
  </si>
  <si>
    <t>IIFLSEC</t>
  </si>
  <si>
    <t>Laxmi Organic Industries Ltd</t>
  </si>
  <si>
    <t>LXCHEM</t>
  </si>
  <si>
    <t>LS Industries Ltd</t>
  </si>
  <si>
    <t>LSIND</t>
  </si>
  <si>
    <t>Kirloskar Pneumatic Company Ltd</t>
  </si>
  <si>
    <t>KIRLPNU</t>
  </si>
  <si>
    <t>Indo Count Industries Ltd</t>
  </si>
  <si>
    <t>ICIL</t>
  </si>
  <si>
    <t>Sansera Engineering Ltd</t>
  </si>
  <si>
    <t>SANSERA</t>
  </si>
  <si>
    <t>Diamond Power Infrastructure Ltd</t>
  </si>
  <si>
    <t>DIACABS</t>
  </si>
  <si>
    <t>Va Tech Wabag Ltd</t>
  </si>
  <si>
    <t>WABAG</t>
  </si>
  <si>
    <t>Water Management</t>
  </si>
  <si>
    <t>IFB Industries Ltd</t>
  </si>
  <si>
    <t>IFBIND</t>
  </si>
  <si>
    <t>Sandur Manganese and Iron Ores Ltd</t>
  </si>
  <si>
    <t>SANDUMA</t>
  </si>
  <si>
    <t>Moil Ltd</t>
  </si>
  <si>
    <t>MOIL</t>
  </si>
  <si>
    <t>Mining - Manganese</t>
  </si>
  <si>
    <t>PDS Limited</t>
  </si>
  <si>
    <t>PDSL</t>
  </si>
  <si>
    <t>MedPlus Health Services Ltd</t>
  </si>
  <si>
    <t>MEDPLUS</t>
  </si>
  <si>
    <t>JSW Holdings Ltd</t>
  </si>
  <si>
    <t>JSWHL</t>
  </si>
  <si>
    <t>Welspun Enterprises Ltd</t>
  </si>
  <si>
    <t>WELENT</t>
  </si>
  <si>
    <t>Dhanuka Agritech Ltd</t>
  </si>
  <si>
    <t>DHANUKA</t>
  </si>
  <si>
    <t>Dilip Buildcon Ltd</t>
  </si>
  <si>
    <t>DBL</t>
  </si>
  <si>
    <t>JK Paper Ltd</t>
  </si>
  <si>
    <t>JKPAPER</t>
  </si>
  <si>
    <t>Hindustan Construction Company Ltd</t>
  </si>
  <si>
    <t>HCC</t>
  </si>
  <si>
    <t>Technocraft Industries (India) Ltd</t>
  </si>
  <si>
    <t>TIIL</t>
  </si>
  <si>
    <t>Sharda Motor Industries Ltd</t>
  </si>
  <si>
    <t>SHARDAMOTR</t>
  </si>
  <si>
    <t>Balu Forge Industries Ltd</t>
  </si>
  <si>
    <t>BALUFORGE</t>
  </si>
  <si>
    <t>Ethos Ltd</t>
  </si>
  <si>
    <t>ETHOSLTD</t>
  </si>
  <si>
    <t>Texmaco Rail &amp; Engineering Ltd</t>
  </si>
  <si>
    <t>TEXRAIL</t>
  </si>
  <si>
    <t>Epigral Ltd</t>
  </si>
  <si>
    <t>EPIGRAL</t>
  </si>
  <si>
    <t>Syrma SGS Technology Ltd</t>
  </si>
  <si>
    <t>SYRMA</t>
  </si>
  <si>
    <t>EPL Ltd</t>
  </si>
  <si>
    <t>EPL</t>
  </si>
  <si>
    <t>Packaging</t>
  </si>
  <si>
    <t>Chemplast Sanmar Ltd</t>
  </si>
  <si>
    <t>CHEMPLASTS</t>
  </si>
  <si>
    <t>India Shelter Finance Corporation Ltd</t>
  </si>
  <si>
    <t>INDIASHLTR</t>
  </si>
  <si>
    <t>HEG Ltd</t>
  </si>
  <si>
    <t>HEG</t>
  </si>
  <si>
    <t>Insolation Energy Ltd</t>
  </si>
  <si>
    <t>INA</t>
  </si>
  <si>
    <t>Semiconductors</t>
  </si>
  <si>
    <t>Sundaram Finance Holdings Ltd</t>
  </si>
  <si>
    <t>SUNDARMHLD</t>
  </si>
  <si>
    <t>Garware Technical Fibres Ltd</t>
  </si>
  <si>
    <t>GARFIBRES</t>
  </si>
  <si>
    <t>Mishra Dhatu Nigam Ltd</t>
  </si>
  <si>
    <t>MIDHANI</t>
  </si>
  <si>
    <t>Magellanic Cloud Ltd</t>
  </si>
  <si>
    <t>MCLOUD</t>
  </si>
  <si>
    <t>Tamilnad Mercantile Bank Ltd</t>
  </si>
  <si>
    <t>TMB</t>
  </si>
  <si>
    <t>Bondada Engineering Ltd</t>
  </si>
  <si>
    <t>BONDADA</t>
  </si>
  <si>
    <t>Gabriel India Ltd</t>
  </si>
  <si>
    <t>GABRIEL</t>
  </si>
  <si>
    <t>Jindal Worldwide Ltd</t>
  </si>
  <si>
    <t>JINDWORLD</t>
  </si>
  <si>
    <t>VST Industries Ltd</t>
  </si>
  <si>
    <t>VSTIND</t>
  </si>
  <si>
    <t>Sun Pharma Advanced Research Co Ltd</t>
  </si>
  <si>
    <t>SPARC</t>
  </si>
  <si>
    <t>Shilpa Medicare Ltd</t>
  </si>
  <si>
    <t>SHILPAMED</t>
  </si>
  <si>
    <t>Dodla Dairy Ltd</t>
  </si>
  <si>
    <t>DODLA</t>
  </si>
  <si>
    <t>Man Infraconstruction Ltd</t>
  </si>
  <si>
    <t>MANINFRA</t>
  </si>
  <si>
    <t>Suprajit Engineering Ltd</t>
  </si>
  <si>
    <t>SUPRAJIT</t>
  </si>
  <si>
    <t>Inox Green Energy Services Ltd</t>
  </si>
  <si>
    <t>INOXGREEN</t>
  </si>
  <si>
    <t>Nazara Technologies Ltd</t>
  </si>
  <si>
    <t>NAZARA</t>
  </si>
  <si>
    <t>Theme Parks &amp; Gaming</t>
  </si>
  <si>
    <t>Garware Hi-Tech Films Ltd</t>
  </si>
  <si>
    <t>GRWRHITECH</t>
  </si>
  <si>
    <t>Surya Roshni Ltd</t>
  </si>
  <si>
    <t>SURYAROSNI</t>
  </si>
  <si>
    <t>Piccadily Agro Industries Ltd</t>
  </si>
  <si>
    <t>PICCADIL</t>
  </si>
  <si>
    <t>Arvind Fashions Ltd</t>
  </si>
  <si>
    <t>ARVINDFASN</t>
  </si>
  <si>
    <t>Ganesh Housing Corp Ltd</t>
  </si>
  <si>
    <t>GANESHHOUC</t>
  </si>
  <si>
    <t>Balaji Amines Ltd</t>
  </si>
  <si>
    <t>BALAMINES</t>
  </si>
  <si>
    <t>Greenlam Industries Ltd</t>
  </si>
  <si>
    <t>GREENLAM</t>
  </si>
  <si>
    <t>Building Products - Laminates</t>
  </si>
  <si>
    <t>Orchid Pharma Ltd</t>
  </si>
  <si>
    <t>ORCHPHARMA</t>
  </si>
  <si>
    <t>V-mart Retail Ltd</t>
  </si>
  <si>
    <t>VMART</t>
  </si>
  <si>
    <t>Responsive Industries Ltd</t>
  </si>
  <si>
    <t>RESPONIND</t>
  </si>
  <si>
    <t>Building Products - Granite</t>
  </si>
  <si>
    <t>Allcargo Logistics Ltd</t>
  </si>
  <si>
    <t>ALLCARGO</t>
  </si>
  <si>
    <t>Jai Corp Ltd</t>
  </si>
  <si>
    <t>JAICORPLTD</t>
  </si>
  <si>
    <t>Easy Trip Planners Ltd</t>
  </si>
  <si>
    <t>EASEMYTRIP</t>
  </si>
  <si>
    <t>Sudarshan Chemical Industries Ltd</t>
  </si>
  <si>
    <t>SUDARSCHEM</t>
  </si>
  <si>
    <t>Paradeep Phosphates Ltd</t>
  </si>
  <si>
    <t>PARADEEP</t>
  </si>
  <si>
    <t>Rallis India Ltd</t>
  </si>
  <si>
    <t>RALLIS</t>
  </si>
  <si>
    <t>Kennametal India Ltd</t>
  </si>
  <si>
    <t>KENNAMET</t>
  </si>
  <si>
    <t>Lux Industries Ltd</t>
  </si>
  <si>
    <t>LUXIND</t>
  </si>
  <si>
    <t>KRBL Ltd</t>
  </si>
  <si>
    <t>KRBL</t>
  </si>
  <si>
    <t>Indigo Paints Ltd</t>
  </si>
  <si>
    <t>INDIGOPNTS</t>
  </si>
  <si>
    <t>Gulf Oil Lubricants India Ltd</t>
  </si>
  <si>
    <t>GULFOILLUB</t>
  </si>
  <si>
    <t>V I P Industries Ltd</t>
  </si>
  <si>
    <t>VIPIND</t>
  </si>
  <si>
    <t>Borosil Renewables Ltd</t>
  </si>
  <si>
    <t>BORORENEW</t>
  </si>
  <si>
    <t>Housewares</t>
  </si>
  <si>
    <t>Ceigall India Ltd</t>
  </si>
  <si>
    <t>CEIGALL</t>
  </si>
  <si>
    <t>National Fertilizers Ltd</t>
  </si>
  <si>
    <t>NFL</t>
  </si>
  <si>
    <t>National Highways Infra Trust</t>
  </si>
  <si>
    <t>NHIT</t>
  </si>
  <si>
    <t>South Indian Bank Ltd</t>
  </si>
  <si>
    <t>SOUTHBANK</t>
  </si>
  <si>
    <t>Rolex Rings Ltd</t>
  </si>
  <si>
    <t>ROLEXRINGS</t>
  </si>
  <si>
    <t>eMudhra Ltd</t>
  </si>
  <si>
    <t>EMUDHRA</t>
  </si>
  <si>
    <t>BHARAT Bond ETF-April 2030-Growth</t>
  </si>
  <si>
    <t>EBBETF0430</t>
  </si>
  <si>
    <t>GHCL Ltd</t>
  </si>
  <si>
    <t>GHCL</t>
  </si>
  <si>
    <t>Gokaldas Exports Ltd</t>
  </si>
  <si>
    <t>GOKEX</t>
  </si>
  <si>
    <t>TD Power Systems Ltd</t>
  </si>
  <si>
    <t>TDPOWERSYS</t>
  </si>
  <si>
    <t>Nesco Ltd</t>
  </si>
  <si>
    <t>NESCO</t>
  </si>
  <si>
    <t>Hindustan Foods Ltd</t>
  </si>
  <si>
    <t>HNDFDS</t>
  </si>
  <si>
    <t>Gujarat Ambuja Exports Ltd</t>
  </si>
  <si>
    <t>GAEL</t>
  </si>
  <si>
    <t>Prince Pipes and Fittings Ltd</t>
  </si>
  <si>
    <t>PRINCEPIPE</t>
  </si>
  <si>
    <t>BHARAT Bond ETF-April 2032</t>
  </si>
  <si>
    <t>BBETF0432</t>
  </si>
  <si>
    <t>Ashoka Buildcon Ltd</t>
  </si>
  <si>
    <t>ASHOKA</t>
  </si>
  <si>
    <t>Tarc Ltd</t>
  </si>
  <si>
    <t>TARC</t>
  </si>
  <si>
    <t>Niit Learning Systems Ltd</t>
  </si>
  <si>
    <t>NIITMTS</t>
  </si>
  <si>
    <t>Education Services</t>
  </si>
  <si>
    <t>Sterlite Technologies Ltd</t>
  </si>
  <si>
    <t>STLTECH</t>
  </si>
  <si>
    <t>Kesoram Industries Ltd</t>
  </si>
  <si>
    <t>KESORAMIND</t>
  </si>
  <si>
    <t>Le Travenues Technology Ltd</t>
  </si>
  <si>
    <t>IXIGO</t>
  </si>
  <si>
    <t>India Infrastructure Trust</t>
  </si>
  <si>
    <t>INFRATRUST</t>
  </si>
  <si>
    <t>Aarti Pharmalabs Ltd</t>
  </si>
  <si>
    <t>AARTIPHARM</t>
  </si>
  <si>
    <t>Bansal Wire Industries Ltd</t>
  </si>
  <si>
    <t>BANSALWIRE</t>
  </si>
  <si>
    <t>Go Fashion (India) Ltd</t>
  </si>
  <si>
    <t>GOCOLORS</t>
  </si>
  <si>
    <t>J Kumar Infraprojects Ltd</t>
  </si>
  <si>
    <t>JKIL</t>
  </si>
  <si>
    <t>Indinfravit Trust</t>
  </si>
  <si>
    <t>INDINFR</t>
  </si>
  <si>
    <t>PTC India Ltd</t>
  </si>
  <si>
    <t>PTC</t>
  </si>
  <si>
    <t>Aditya Vision Ltd</t>
  </si>
  <si>
    <t>AVL</t>
  </si>
  <si>
    <t>Retail - Speciality</t>
  </si>
  <si>
    <t>GMM Pfaudler Ltd</t>
  </si>
  <si>
    <t>GMMPFAUDLR</t>
  </si>
  <si>
    <t>India Tourism Development Corp Ltd</t>
  </si>
  <si>
    <t>ITDC</t>
  </si>
  <si>
    <t>Jana Small Finance Bank Ltd</t>
  </si>
  <si>
    <t>JSFB</t>
  </si>
  <si>
    <t>Network People Services Technologies Ltd</t>
  </si>
  <si>
    <t>NPST</t>
  </si>
  <si>
    <t>Pilani Investment And Industries Corporation Ltd</t>
  </si>
  <si>
    <t>PILANIINVS</t>
  </si>
  <si>
    <t>Pricol Ltd</t>
  </si>
  <si>
    <t>PRICOLLTD</t>
  </si>
  <si>
    <t>AGI Greenpac Ltd</t>
  </si>
  <si>
    <t>AGI</t>
  </si>
  <si>
    <t>Share India Securities Ltd</t>
  </si>
  <si>
    <t>SHAREINDIA</t>
  </si>
  <si>
    <t>Bharat Bijlee Ltd</t>
  </si>
  <si>
    <t>BBL</t>
  </si>
  <si>
    <t>Kovai Medical Center and Hospital Ltd</t>
  </si>
  <si>
    <t>KOVAI</t>
  </si>
  <si>
    <t>Cyient DLM Ltd</t>
  </si>
  <si>
    <t>CYIENTDLM</t>
  </si>
  <si>
    <t>Entero Healthcare Solutions Ltd</t>
  </si>
  <si>
    <t>ENTERO</t>
  </si>
  <si>
    <t>R Systems International Ltd</t>
  </si>
  <si>
    <t>RSYSTEMS</t>
  </si>
  <si>
    <t>Orient Cement Ltd</t>
  </si>
  <si>
    <t>ORIENTCEM</t>
  </si>
  <si>
    <t>SIS Ltd</t>
  </si>
  <si>
    <t>SIS</t>
  </si>
  <si>
    <t>Privi Speciality Chemicals Ltd</t>
  </si>
  <si>
    <t>PRIVISCL</t>
  </si>
  <si>
    <t>Orient Electric Ltd</t>
  </si>
  <si>
    <t>ORIENTELEC</t>
  </si>
  <si>
    <t>Hemisphere Properties India Ltd</t>
  </si>
  <si>
    <t>HEMIPROP</t>
  </si>
  <si>
    <t>Paisalo Digital Ltd</t>
  </si>
  <si>
    <t>PAISALO</t>
  </si>
  <si>
    <t>DB Corp Ltd</t>
  </si>
  <si>
    <t>DBCORP</t>
  </si>
  <si>
    <t>Publishing</t>
  </si>
  <si>
    <t>Kirloskar Industries Ltd</t>
  </si>
  <si>
    <t>KIRLOSIND</t>
  </si>
  <si>
    <t>Gujarat Alkalies And Chemicals Ltd</t>
  </si>
  <si>
    <t>GUJALKALI</t>
  </si>
  <si>
    <t>MSTC Ltd</t>
  </si>
  <si>
    <t>MSTCLTD</t>
  </si>
  <si>
    <t>Rain Industries Ltd</t>
  </si>
  <si>
    <t>RAIN</t>
  </si>
  <si>
    <t>ICRA Ltd</t>
  </si>
  <si>
    <t>ICRA</t>
  </si>
  <si>
    <t>Thangamayil Jewellery Ltd</t>
  </si>
  <si>
    <t>THANGAMAYL</t>
  </si>
  <si>
    <t>Ami Organics Ltd</t>
  </si>
  <si>
    <t>AMIORG</t>
  </si>
  <si>
    <t>Uflex Ltd</t>
  </si>
  <si>
    <t>UFLEX</t>
  </si>
  <si>
    <t>Restaurant Brands Asia Ltd</t>
  </si>
  <si>
    <t>RBA</t>
  </si>
  <si>
    <t>MTAR Technologies Ltd</t>
  </si>
  <si>
    <t>MTARTECH</t>
  </si>
  <si>
    <t>CSB Bank Ltd</t>
  </si>
  <si>
    <t>CSBBANK</t>
  </si>
  <si>
    <t>Bharat Rasayan Ltd</t>
  </si>
  <si>
    <t>BHARATRAS</t>
  </si>
  <si>
    <t>Aarti Drugs Ltd</t>
  </si>
  <si>
    <t>AARTIDRUGS</t>
  </si>
  <si>
    <t>Utkarsh Small Finance Bank Ltd</t>
  </si>
  <si>
    <t>UTKARSHBNK</t>
  </si>
  <si>
    <t>Kaveri Seed Company Ltd</t>
  </si>
  <si>
    <t>KSCL</t>
  </si>
  <si>
    <t>Seeds</t>
  </si>
  <si>
    <t>Lloyds Enterprises Ltd</t>
  </si>
  <si>
    <t>LLOYDSENT</t>
  </si>
  <si>
    <t>Trading Companies &amp; Distributors</t>
  </si>
  <si>
    <t>Healthcare Global Enterprises Ltd</t>
  </si>
  <si>
    <t>HCG</t>
  </si>
  <si>
    <t>TeamLease Services Ltd</t>
  </si>
  <si>
    <t>TEAMLEASE</t>
  </si>
  <si>
    <t>Awfis Space Solutions Ltd</t>
  </si>
  <si>
    <t>AWFIS</t>
  </si>
  <si>
    <t>Spicejet Ltd</t>
  </si>
  <si>
    <t>SPICEJET</t>
  </si>
  <si>
    <t>Vaibhav Global Ltd</t>
  </si>
  <si>
    <t>VAIBHAVGBL</t>
  </si>
  <si>
    <t>MAS Financial Services Ltd</t>
  </si>
  <si>
    <t>MASFIN</t>
  </si>
  <si>
    <t>Ujaas Energy Ltd</t>
  </si>
  <si>
    <t>UEL</t>
  </si>
  <si>
    <t>Bajaj Hindusthan Sugar Ltd</t>
  </si>
  <si>
    <t>BAJAJHIND</t>
  </si>
  <si>
    <t>Dynamatic Technologies Ltd</t>
  </si>
  <si>
    <t>DYNAMATECH</t>
  </si>
  <si>
    <t>Heidelbergcement India Ltd</t>
  </si>
  <si>
    <t>HEIDELBERG</t>
  </si>
  <si>
    <t>Nippon India ETF Gold BeES</t>
  </si>
  <si>
    <t>GOLDBEES</t>
  </si>
  <si>
    <t>Gold</t>
  </si>
  <si>
    <t>Subros Ltd</t>
  </si>
  <si>
    <t>SUBROS</t>
  </si>
  <si>
    <t>Borosil Ltd</t>
  </si>
  <si>
    <t>BOROLTD</t>
  </si>
  <si>
    <t>Johnson Controls-Hitachi Air Conditioning India Ltd</t>
  </si>
  <si>
    <t>JCHAC</t>
  </si>
  <si>
    <t>Heritage Foods Ltd</t>
  </si>
  <si>
    <t>HERITGFOOD</t>
  </si>
  <si>
    <t>PC Jeweller Ltd</t>
  </si>
  <si>
    <t>PCJEWELLER</t>
  </si>
  <si>
    <t>Sharda Cropchem Ltd</t>
  </si>
  <si>
    <t>SHARDACROP</t>
  </si>
  <si>
    <t>Jamna Auto Industries Ltd</t>
  </si>
  <si>
    <t>JAMNAAUTO</t>
  </si>
  <si>
    <t>Imagicaaworld Entertainment Ltd</t>
  </si>
  <si>
    <t>IMAGICAA</t>
  </si>
  <si>
    <t>Gateway Distriparks Ltd</t>
  </si>
  <si>
    <t>GATEWAY</t>
  </si>
  <si>
    <t>Rossari Biotech Ltd</t>
  </si>
  <si>
    <t>ROSSARI</t>
  </si>
  <si>
    <t>Optiemus Infracom Ltd</t>
  </si>
  <si>
    <t>OPTIEMUS</t>
  </si>
  <si>
    <t>Advanced Enzyme Technologies Ltd</t>
  </si>
  <si>
    <t>ADVENZYMES</t>
  </si>
  <si>
    <t>Tilaknagar Industries Ltd</t>
  </si>
  <si>
    <t>TI</t>
  </si>
  <si>
    <t>Manorama Industries Ltd</t>
  </si>
  <si>
    <t>MANORAMA</t>
  </si>
  <si>
    <t>Bhagiradha Chemicals and Industries Ltd</t>
  </si>
  <si>
    <t>BHAGCHEM</t>
  </si>
  <si>
    <t>Ramky Infrastructure Ltd</t>
  </si>
  <si>
    <t>RAMKY</t>
  </si>
  <si>
    <t>Pitti Engineering Ltd</t>
  </si>
  <si>
    <t>PITTIENG</t>
  </si>
  <si>
    <t>Venus Pipes and Tubes Ltd</t>
  </si>
  <si>
    <t>VENUSPIPES</t>
  </si>
  <si>
    <t>Greenpanel Industries Ltd</t>
  </si>
  <si>
    <t>GREENPANEL</t>
  </si>
  <si>
    <t>Banco Products (India) Ltd</t>
  </si>
  <si>
    <t>BANCOINDIA</t>
  </si>
  <si>
    <t>Jain Irrigation Systems Ltd</t>
  </si>
  <si>
    <t>JISLJALEQS</t>
  </si>
  <si>
    <t>Agricultural &amp; Farm Machinery</t>
  </si>
  <si>
    <t>EMS Ltd</t>
  </si>
  <si>
    <t>EMSLIMITED</t>
  </si>
  <si>
    <t>Harsha Engineers International Ltd</t>
  </si>
  <si>
    <t>HARSHA</t>
  </si>
  <si>
    <t>Greenply Industries Ltd</t>
  </si>
  <si>
    <t>GREENPLY</t>
  </si>
  <si>
    <t>Paras Defence and Space Technologies Ltd</t>
  </si>
  <si>
    <t>PARAS</t>
  </si>
  <si>
    <t>Nocil Ltd</t>
  </si>
  <si>
    <t>NOCIL</t>
  </si>
  <si>
    <t>Grauer And Weil (India) Ltd</t>
  </si>
  <si>
    <t>GRAUWEIL</t>
  </si>
  <si>
    <t>Wonderla Holidays Ltd</t>
  </si>
  <si>
    <t>WONDERLA</t>
  </si>
  <si>
    <t>Pearl Global Industries Ltd</t>
  </si>
  <si>
    <t>PGIL</t>
  </si>
  <si>
    <t>Styrenix Performance Materials Ltd</t>
  </si>
  <si>
    <t>STYRENIX</t>
  </si>
  <si>
    <t>Orissa Minerals Development Company Ltd</t>
  </si>
  <si>
    <t>ORISSAMINE</t>
  </si>
  <si>
    <t>Blue Cloud Softech Solutions Ltd</t>
  </si>
  <si>
    <t>BLUECLOUDS</t>
  </si>
  <si>
    <t>Shaily Engineering Plastics Ltd</t>
  </si>
  <si>
    <t>SHAILY</t>
  </si>
  <si>
    <t>Balmer Lawrie and Company Ltd</t>
  </si>
  <si>
    <t>BALMLAWRIE</t>
  </si>
  <si>
    <t>SG Mart Ltd</t>
  </si>
  <si>
    <t>SGMART</t>
  </si>
  <si>
    <t>Renewable Electricity</t>
  </si>
  <si>
    <t>Shilchar Technologies Ltd</t>
  </si>
  <si>
    <t>SHILCTECH</t>
  </si>
  <si>
    <t>Ganesha Ecosphere Ltd</t>
  </si>
  <si>
    <t>GANECOS</t>
  </si>
  <si>
    <t>Shanthi Gears Ltd</t>
  </si>
  <si>
    <t>SHANTIGEAR</t>
  </si>
  <si>
    <t>VRL Logistics Ltd</t>
  </si>
  <si>
    <t>VRLLOG</t>
  </si>
  <si>
    <t>Exicom Tele-Systems Ltd</t>
  </si>
  <si>
    <t>EXICOM</t>
  </si>
  <si>
    <t>Skipper Ltd</t>
  </si>
  <si>
    <t>SKIPPER</t>
  </si>
  <si>
    <t>Thyrocare Technologies Ltd</t>
  </si>
  <si>
    <t>THYROCARE</t>
  </si>
  <si>
    <t>Jayaswal Neco Industries Ltd</t>
  </si>
  <si>
    <t>JAYNECOIND</t>
  </si>
  <si>
    <t>Yatharth Hospital &amp; Trauma Care Services Ltd</t>
  </si>
  <si>
    <t>YATHARTH</t>
  </si>
  <si>
    <t>Tide Water Oil Co India Ltd</t>
  </si>
  <si>
    <t>TIDEWATER</t>
  </si>
  <si>
    <t>Tinplate Company of India Ltd</t>
  </si>
  <si>
    <t>TINPLATE</t>
  </si>
  <si>
    <t>Samhi Hotels Ltd</t>
  </si>
  <si>
    <t>SAMHI</t>
  </si>
  <si>
    <t>JTL Industries Ltd</t>
  </si>
  <si>
    <t>JTLIND</t>
  </si>
  <si>
    <t>Nippon India ETF Nifty 50 BeES</t>
  </si>
  <si>
    <t>NIFTYBEES</t>
  </si>
  <si>
    <t>Fedbank Financial Services Ltd</t>
  </si>
  <si>
    <t>FEDFINA</t>
  </si>
  <si>
    <t>WPIL Ltd</t>
  </si>
  <si>
    <t>WPIL</t>
  </si>
  <si>
    <t>Hawkins Cookers Ltd</t>
  </si>
  <si>
    <t>HAWKINCOOK</t>
  </si>
  <si>
    <t>Bombay Dyeing and Mfg Co Ltd</t>
  </si>
  <si>
    <t>BOMDYEING</t>
  </si>
  <si>
    <t>Anup Engineering Ltd</t>
  </si>
  <si>
    <t>ANUP</t>
  </si>
  <si>
    <t>Spandana Sphoorty Financial Ltd</t>
  </si>
  <si>
    <t>SPANDANA</t>
  </si>
  <si>
    <t>Supriya Lifescience Ltd</t>
  </si>
  <si>
    <t>SUPRIYA</t>
  </si>
  <si>
    <t>Moschip Technologies Ltd</t>
  </si>
  <si>
    <t>MOSCHIP</t>
  </si>
  <si>
    <t>Zaggle Prepaid Ocean Services Ltd</t>
  </si>
  <si>
    <t>ZAGGLE</t>
  </si>
  <si>
    <t>Prime Focus Ltd</t>
  </si>
  <si>
    <t>PFOCUS</t>
  </si>
  <si>
    <t>Animation</t>
  </si>
  <si>
    <t>Patel Engineering Ltd</t>
  </si>
  <si>
    <t>PATELENG</t>
  </si>
  <si>
    <t>TCI Express Ltd</t>
  </si>
  <si>
    <t>TCIEXP</t>
  </si>
  <si>
    <t>Avantel Ltd</t>
  </si>
  <si>
    <t>AVANTEL</t>
  </si>
  <si>
    <t>JTEKT India Ltd</t>
  </si>
  <si>
    <t>JTEKTINDIA</t>
  </si>
  <si>
    <t>Hinduja Global Solutions Ltd</t>
  </si>
  <si>
    <t>HGS</t>
  </si>
  <si>
    <t>LG Balakrishnan &amp; Bros Ltd</t>
  </si>
  <si>
    <t>LGBBROSLTD</t>
  </si>
  <si>
    <t>Morepen Laboratories Ltd</t>
  </si>
  <si>
    <t>MOREPENLAB</t>
  </si>
  <si>
    <t>Fineotex Chemical Ltd</t>
  </si>
  <si>
    <t>FCL</t>
  </si>
  <si>
    <t>Gopal Snacks Ltd</t>
  </si>
  <si>
    <t>GOPAL</t>
  </si>
  <si>
    <t>JNK India Ltd</t>
  </si>
  <si>
    <t>JNKINDIA</t>
  </si>
  <si>
    <t>Medi Assist Healthcare Services Ltd</t>
  </si>
  <si>
    <t>MEDIASSIST</t>
  </si>
  <si>
    <t>Gufic Biosciences Ltd</t>
  </si>
  <si>
    <t>GUFICBIO</t>
  </si>
  <si>
    <t>Savita Oil Technologies Ltd</t>
  </si>
  <si>
    <t>SOTL</t>
  </si>
  <si>
    <t>HPL Electric &amp; Power Ltd</t>
  </si>
  <si>
    <t>HPL</t>
  </si>
  <si>
    <t>Sula Vineyards Ltd</t>
  </si>
  <si>
    <t>SULA</t>
  </si>
  <si>
    <t>Shrem InvIT</t>
  </si>
  <si>
    <t>SHREMINVIT</t>
  </si>
  <si>
    <t>Prakash Industries Ltd</t>
  </si>
  <si>
    <t>PRAKASH</t>
  </si>
  <si>
    <t>Hikal Ltd</t>
  </si>
  <si>
    <t>HIKAL</t>
  </si>
  <si>
    <t>V2 Retail Ltd</t>
  </si>
  <si>
    <t>V2RETAIL</t>
  </si>
  <si>
    <t>Fiem Industries Ltd</t>
  </si>
  <si>
    <t>FIEMIND</t>
  </si>
  <si>
    <t>Bhansali Engg Polymers Ltd</t>
  </si>
  <si>
    <t>BEPL</t>
  </si>
  <si>
    <t>Seamec Ltd</t>
  </si>
  <si>
    <t>SEAMECLTD</t>
  </si>
  <si>
    <t>Oil &amp; Gas - Equipment &amp; Services</t>
  </si>
  <si>
    <t>MPS Ltd</t>
  </si>
  <si>
    <t>MPSLTD</t>
  </si>
  <si>
    <t>Cartrade Tech Ltd</t>
  </si>
  <si>
    <t>CARTRADE</t>
  </si>
  <si>
    <t>Swaraj Engines Ltd</t>
  </si>
  <si>
    <t>SWARAJENG</t>
  </si>
  <si>
    <t>RPSG Ventures Ltd</t>
  </si>
  <si>
    <t>RPSGVENT</t>
  </si>
  <si>
    <t>Shipping Corporation of India Land and Assets Ltd</t>
  </si>
  <si>
    <t>SCILAL</t>
  </si>
  <si>
    <t>Websol Energy System Ltd</t>
  </si>
  <si>
    <t>WEBELSOLAR</t>
  </si>
  <si>
    <t>West Coast Paper Mills Ltd</t>
  </si>
  <si>
    <t>WSTCSTPAPR</t>
  </si>
  <si>
    <t>Neogen Chemicals Ltd</t>
  </si>
  <si>
    <t>NEOGEN</t>
  </si>
  <si>
    <t>Alembic Ltd</t>
  </si>
  <si>
    <t>ALEMBICLTD</t>
  </si>
  <si>
    <t>India Glycols Ltd</t>
  </si>
  <si>
    <t>INDIAGLYCO</t>
  </si>
  <si>
    <t>SeQuent Scientific Ltd</t>
  </si>
  <si>
    <t>SEQUENT</t>
  </si>
  <si>
    <t>Unichem Laboratories Ltd</t>
  </si>
  <si>
    <t>UNICHEMLAB</t>
  </si>
  <si>
    <t>Honda India Power Products Ltd</t>
  </si>
  <si>
    <t>HONDAPOWER</t>
  </si>
  <si>
    <t>Nirlon Ltd</t>
  </si>
  <si>
    <t>NIRLON</t>
  </si>
  <si>
    <t>Datamatics Global Services Ltd</t>
  </si>
  <si>
    <t>DATAMATICS</t>
  </si>
  <si>
    <t>KDDL Ltd</t>
  </si>
  <si>
    <t>KDDL</t>
  </si>
  <si>
    <t>Greaves Cotton Ltd</t>
  </si>
  <si>
    <t>GREAVESCOT</t>
  </si>
  <si>
    <t>Sunflag Iron and Steel Co Ltd</t>
  </si>
  <si>
    <t>SUNFLAG</t>
  </si>
  <si>
    <t>Kingfa Science and Technology (India) Ltd</t>
  </si>
  <si>
    <t>KINGFA</t>
  </si>
  <si>
    <t>Oriana Power Ltd</t>
  </si>
  <si>
    <t>ORIANA</t>
  </si>
  <si>
    <t>Bannari Amman Sugars Ltd</t>
  </si>
  <si>
    <t>BANARISUG</t>
  </si>
  <si>
    <t>Gokul Agro Resources Ltd</t>
  </si>
  <si>
    <t>GOKULAGRO</t>
  </si>
  <si>
    <t>Gujarat Themis Biosyn Ltd</t>
  </si>
  <si>
    <t>GUJTHEM</t>
  </si>
  <si>
    <t>Muthoot Microfin Ltd</t>
  </si>
  <si>
    <t>MUTHOOTMF</t>
  </si>
  <si>
    <t>Microfinancing</t>
  </si>
  <si>
    <t>SEPC Ltd</t>
  </si>
  <si>
    <t>SEPC</t>
  </si>
  <si>
    <t>Polyplex Corp Ltd</t>
  </si>
  <si>
    <t>POLYPLEX</t>
  </si>
  <si>
    <t>DCB Bank Ltd</t>
  </si>
  <si>
    <t>DCBBANK</t>
  </si>
  <si>
    <t>Bajaj Consumer Care Ltd</t>
  </si>
  <si>
    <t>BAJAJCON</t>
  </si>
  <si>
    <t>Mahanagar Telephone Nigam Ltd</t>
  </si>
  <si>
    <t>MTNL</t>
  </si>
  <si>
    <t>Kewal Kiran Clothing Ltd</t>
  </si>
  <si>
    <t>KKCL</t>
  </si>
  <si>
    <t>Quick Heal Technologies Ltd</t>
  </si>
  <si>
    <t>QUICKHEAL</t>
  </si>
  <si>
    <t>Goodluck India Ltd</t>
  </si>
  <si>
    <t>GOODLUCK</t>
  </si>
  <si>
    <t>DCX Systems Ltd</t>
  </si>
  <si>
    <t>DCXINDIA</t>
  </si>
  <si>
    <t>Hathway Cable and Datacom Ltd</t>
  </si>
  <si>
    <t>HATHWAY</t>
  </si>
  <si>
    <t>Cable &amp; D2H</t>
  </si>
  <si>
    <t>Apeejay Surrendra Park Hotels Ltd</t>
  </si>
  <si>
    <t>PARKHOTELS</t>
  </si>
  <si>
    <t>Cigniti Technologies Ltd</t>
  </si>
  <si>
    <t>CIGNITITEC</t>
  </si>
  <si>
    <t>Nucleus Software Exports Ltd</t>
  </si>
  <si>
    <t>NUCLEUS</t>
  </si>
  <si>
    <t>IRB InvIT Fund</t>
  </si>
  <si>
    <t>IRBINVIT</t>
  </si>
  <si>
    <t>PTC India Financial Services Ltd</t>
  </si>
  <si>
    <t>PFS</t>
  </si>
  <si>
    <t>Innova Captab Ltd</t>
  </si>
  <si>
    <t>INNOVACAP</t>
  </si>
  <si>
    <t>Motilal Oswal NASDAQ 100 ETF</t>
  </si>
  <si>
    <t>MON100</t>
  </si>
  <si>
    <t>Sanghvi Movers Ltd</t>
  </si>
  <si>
    <t>SANGHVIMOV</t>
  </si>
  <si>
    <t>IndoStar Capital Finance Ltd</t>
  </si>
  <si>
    <t>INDOSTAR</t>
  </si>
  <si>
    <t>Refex Industries Ltd</t>
  </si>
  <si>
    <t>REFEX</t>
  </si>
  <si>
    <t>Gujarat Industries Power Company Ltd</t>
  </si>
  <si>
    <t>GIPCL</t>
  </si>
  <si>
    <t>Gensol Engineering Ltd</t>
  </si>
  <si>
    <t>GENSOL</t>
  </si>
  <si>
    <t>VST Tillers Tractors Ltd</t>
  </si>
  <si>
    <t>VSTTILLERS</t>
  </si>
  <si>
    <t>Artemis Medicare Services Ltd</t>
  </si>
  <si>
    <t>ARTEMISMED</t>
  </si>
  <si>
    <t>Sandhar Technologies Ltd</t>
  </si>
  <si>
    <t>SANDHAR</t>
  </si>
  <si>
    <t>TCNS Clothing Co Ltd</t>
  </si>
  <si>
    <t>TCNSBRANDS</t>
  </si>
  <si>
    <t>La Opala R G Ltd</t>
  </si>
  <si>
    <t>LAOPALA</t>
  </si>
  <si>
    <t>Indian Metals and Ferro Alloys Ltd</t>
  </si>
  <si>
    <t>IMFA</t>
  </si>
  <si>
    <t>Delta Corp Ltd</t>
  </si>
  <si>
    <t>DELTACORP</t>
  </si>
  <si>
    <t>Lumax AutoTechnologies Ltd</t>
  </si>
  <si>
    <t>LUMAXTECH</t>
  </si>
  <si>
    <t>TVS Srichakra Ltd</t>
  </si>
  <si>
    <t>TVSSRICHAK</t>
  </si>
  <si>
    <t>Dalmia Bharat Sugar and Industries Ltd</t>
  </si>
  <si>
    <t>DALMIASUG</t>
  </si>
  <si>
    <t>Navneet Education Ltd</t>
  </si>
  <si>
    <t>NAVNETEDUL</t>
  </si>
  <si>
    <t>Indraprastha Medical Corporation Ltd</t>
  </si>
  <si>
    <t>INDRAMEDCO</t>
  </si>
  <si>
    <t>Tasty Bite Eatables Ltd</t>
  </si>
  <si>
    <t>TASTYBITE</t>
  </si>
  <si>
    <t>Mahindra Logistics Ltd</t>
  </si>
  <si>
    <t>MAHLOG</t>
  </si>
  <si>
    <t>Marine Electricals (India) Ltd</t>
  </si>
  <si>
    <t>MARINE</t>
  </si>
  <si>
    <t>Steel Strips Wheels Ltd</t>
  </si>
  <si>
    <t>SSWL</t>
  </si>
  <si>
    <t>E2E Networks Ltd</t>
  </si>
  <si>
    <t>E2E</t>
  </si>
  <si>
    <t>Suraj Estate Developers Ltd</t>
  </si>
  <si>
    <t>SURAJEST</t>
  </si>
  <si>
    <t>Real Estate Rental, Development &amp; Operations</t>
  </si>
  <si>
    <t>Sundaram Clayton Ltd</t>
  </si>
  <si>
    <t>SUNCLAY</t>
  </si>
  <si>
    <t>S H Kelkar and Company Ltd</t>
  </si>
  <si>
    <t>SHK</t>
  </si>
  <si>
    <t>Sky Gold Ltd</t>
  </si>
  <si>
    <t>SKYGOLD</t>
  </si>
  <si>
    <t>Jeena Sikho Lifecare Ltd</t>
  </si>
  <si>
    <t>JSLL</t>
  </si>
  <si>
    <t>Thirumalai Chemicals Ltd</t>
  </si>
  <si>
    <t>TIRUMALCHM</t>
  </si>
  <si>
    <t>Jindal Poly Films Ltd</t>
  </si>
  <si>
    <t>JINDALPOLY</t>
  </si>
  <si>
    <t>RPG Life Sciences Limited</t>
  </si>
  <si>
    <t>RPGLIFE</t>
  </si>
  <si>
    <t>GTL Infrastructure Ltd</t>
  </si>
  <si>
    <t>GTLINFRA</t>
  </si>
  <si>
    <t>Goldiam International Ltd</t>
  </si>
  <si>
    <t>GOLDIAM</t>
  </si>
  <si>
    <t>Fino Payments Bank Ltd</t>
  </si>
  <si>
    <t>FINOPB</t>
  </si>
  <si>
    <t>Ddev Plastiks Industries Ltd</t>
  </si>
  <si>
    <t>DDEVPLASTIK</t>
  </si>
  <si>
    <t>Avalon Technologies Ltd</t>
  </si>
  <si>
    <t>AVALON</t>
  </si>
  <si>
    <t>Kalyani Steels Ltd</t>
  </si>
  <si>
    <t>KSL</t>
  </si>
  <si>
    <t>Sindhu Trade Links Ltd</t>
  </si>
  <si>
    <t>SINDHUTRAD</t>
  </si>
  <si>
    <t>Indoco Remedies Ltd</t>
  </si>
  <si>
    <t>INDOCO</t>
  </si>
  <si>
    <t>Kolte-Patil Developers Ltd</t>
  </si>
  <si>
    <t>KOLTEPATIL</t>
  </si>
  <si>
    <t>Hindustan Oil Exploration Company Ltd</t>
  </si>
  <si>
    <t>HINDOILEXP</t>
  </si>
  <si>
    <t>Stylam Industries Ltd</t>
  </si>
  <si>
    <t>STYLAMIND</t>
  </si>
  <si>
    <t>Maithan Alloys Ltd</t>
  </si>
  <si>
    <t>MAITHANALL</t>
  </si>
  <si>
    <t>Eveready Industries India Ltd</t>
  </si>
  <si>
    <t>EVEREADY</t>
  </si>
  <si>
    <t>Ashiana Housing Ltd</t>
  </si>
  <si>
    <t>ASHIANA</t>
  </si>
  <si>
    <t>Dhani Services Ltd</t>
  </si>
  <si>
    <t>DHANI</t>
  </si>
  <si>
    <t>Precision Wires India Ltd</t>
  </si>
  <si>
    <t>PRECWIRE</t>
  </si>
  <si>
    <t>Ashapura Minechem Ltd</t>
  </si>
  <si>
    <t>ASHAPURMIN</t>
  </si>
  <si>
    <t>Hi-Tech Pipes Ltd</t>
  </si>
  <si>
    <t>HITECH</t>
  </si>
  <si>
    <t>Fischer Medical Ventures Ltd</t>
  </si>
  <si>
    <t>FISCHER</t>
  </si>
  <si>
    <t>Repco Home Finance Ltd</t>
  </si>
  <si>
    <t>REPCOHOME</t>
  </si>
  <si>
    <t>Arvind Smartspaces Ltd</t>
  </si>
  <si>
    <t>ARVSMART</t>
  </si>
  <si>
    <t>Flair Writing Industries Ltd</t>
  </si>
  <si>
    <t>FLAIR</t>
  </si>
  <si>
    <t>Apollo Micro Systems Ltd</t>
  </si>
  <si>
    <t>APOLLO</t>
  </si>
  <si>
    <t>Servotech Power Systems Ltd</t>
  </si>
  <si>
    <t>SERVOTECH</t>
  </si>
  <si>
    <t>Genesys International Corporation Ltd</t>
  </si>
  <si>
    <t>GENESYS</t>
  </si>
  <si>
    <t>Venky's (India) Ltd</t>
  </si>
  <si>
    <t>VENKEYS</t>
  </si>
  <si>
    <t>Capacite Infraprojects Ltd</t>
  </si>
  <si>
    <t>CAPACITE</t>
  </si>
  <si>
    <t>Shivalik Bimetal Controls Ltd</t>
  </si>
  <si>
    <t>SBCL</t>
  </si>
  <si>
    <t>Max Ventures and Industries Ltd</t>
  </si>
  <si>
    <t>MAXVIL</t>
  </si>
  <si>
    <t>Dishman Carbogen Amcis Ltd</t>
  </si>
  <si>
    <t>DCAL</t>
  </si>
  <si>
    <t>Vishnu Prakash R Punglia Ltd</t>
  </si>
  <si>
    <t>VPRPL</t>
  </si>
  <si>
    <t>Spright Agro Ltd</t>
  </si>
  <si>
    <t>SPRIGHT</t>
  </si>
  <si>
    <t>Fusion Finance Ltd</t>
  </si>
  <si>
    <t>FUSION</t>
  </si>
  <si>
    <t>Suven Life Sciences Ltd</t>
  </si>
  <si>
    <t>SUVEN</t>
  </si>
  <si>
    <t>Bajel Projects Ltd</t>
  </si>
  <si>
    <t>BAJEL</t>
  </si>
  <si>
    <t>Electric Utilities</t>
  </si>
  <si>
    <t>Rajoo Engineers Ltd</t>
  </si>
  <si>
    <t>RAJOOENG</t>
  </si>
  <si>
    <t>NRB Bearings Ltd</t>
  </si>
  <si>
    <t>NRBBEARING</t>
  </si>
  <si>
    <t>Geojit Financial Services Ltd</t>
  </si>
  <si>
    <t>GEOJITFSL</t>
  </si>
  <si>
    <t>Premier Explosives Ltd</t>
  </si>
  <si>
    <t>PREMEXPLN</t>
  </si>
  <si>
    <t>Huhtamaki India Ltd</t>
  </si>
  <si>
    <t>HUHTAMAKI</t>
  </si>
  <si>
    <t>Foseco India Ltd</t>
  </si>
  <si>
    <t>FOSECOIND</t>
  </si>
  <si>
    <t>Salasar Techno Engineering Ltd</t>
  </si>
  <si>
    <t>SALASAR</t>
  </si>
  <si>
    <t>Monarch Networth Capital Ltd</t>
  </si>
  <si>
    <t>MONARCH</t>
  </si>
  <si>
    <t>Automotive Axles Ltd</t>
  </si>
  <si>
    <t>AUTOAXLES</t>
  </si>
  <si>
    <t>Vadilal Industries Ltd</t>
  </si>
  <si>
    <t>VADILALIND</t>
  </si>
  <si>
    <t>ideaForge Technology Ltd</t>
  </si>
  <si>
    <t>IDEAFORGE</t>
  </si>
  <si>
    <t>TCPL Packaging Ltd</t>
  </si>
  <si>
    <t>TCPLPACK</t>
  </si>
  <si>
    <t>Rajratan Global Wire Ltd</t>
  </si>
  <si>
    <t>RAJRATAN</t>
  </si>
  <si>
    <t>SJS Enterprises Ltd</t>
  </si>
  <si>
    <t>SJS</t>
  </si>
  <si>
    <t>Solara Active Pharma Sciences Ltd</t>
  </si>
  <si>
    <t>SOLARA</t>
  </si>
  <si>
    <t>Tinna Rubber and Infrastructure Ltd</t>
  </si>
  <si>
    <t>TINNARUBR</t>
  </si>
  <si>
    <t>Saksoft Ltd</t>
  </si>
  <si>
    <t>SAKSOFT</t>
  </si>
  <si>
    <t>Sagar Cements Ltd</t>
  </si>
  <si>
    <t>SAGCEM</t>
  </si>
  <si>
    <t>Insecticides (India) Ltd</t>
  </si>
  <si>
    <t>INSECTICID</t>
  </si>
  <si>
    <t>Pokarna Ltd</t>
  </si>
  <si>
    <t>POKARNA</t>
  </si>
  <si>
    <t>BF Utilities Ltd</t>
  </si>
  <si>
    <t>BFUTILITIE</t>
  </si>
  <si>
    <t>Somany Ceramics Ltd</t>
  </si>
  <si>
    <t>SOMANYCERA</t>
  </si>
  <si>
    <t>CARE Ratings Ltd</t>
  </si>
  <si>
    <t>CARERATING</t>
  </si>
  <si>
    <t>ADF Foods Ltd</t>
  </si>
  <si>
    <t>ADFFOODS</t>
  </si>
  <si>
    <t>Marathon Nextgen Realty Ltd</t>
  </si>
  <si>
    <t>MARATHON</t>
  </si>
  <si>
    <t>Confidence Petroleum India Ltd</t>
  </si>
  <si>
    <t>CONFIPET</t>
  </si>
  <si>
    <t>KCP Ltd</t>
  </si>
  <si>
    <t>KCP</t>
  </si>
  <si>
    <t>D P Abhushan Ltd</t>
  </si>
  <si>
    <t>DPABHUSHAN</t>
  </si>
  <si>
    <t>Abans Holdings Ltd</t>
  </si>
  <si>
    <t>AHL</t>
  </si>
  <si>
    <t>Thejo Engineering Ltd</t>
  </si>
  <si>
    <t>THEJO</t>
  </si>
  <si>
    <t>Shalby Ltd</t>
  </si>
  <si>
    <t>SHALBY</t>
  </si>
  <si>
    <t>Vertoz Advertising Ltd</t>
  </si>
  <si>
    <t>VERTOZ</t>
  </si>
  <si>
    <t>Vindhya Telelinks Ltd</t>
  </si>
  <si>
    <t>VINDHYATEL</t>
  </si>
  <si>
    <t>MM Forgings Ltd</t>
  </si>
  <si>
    <t>MMFL</t>
  </si>
  <si>
    <t>Stanley Lifestyles Ltd</t>
  </si>
  <si>
    <t>STANLEY</t>
  </si>
  <si>
    <t>SMS Pharmaceuticals Ltd</t>
  </si>
  <si>
    <t>SMSPHARMA</t>
  </si>
  <si>
    <t>Dollar Industries Ltd</t>
  </si>
  <si>
    <t>DOLLAR</t>
  </si>
  <si>
    <t>Ge Power India Ltd</t>
  </si>
  <si>
    <t>GEPIL</t>
  </si>
  <si>
    <t>SML Isuzu Ltd</t>
  </si>
  <si>
    <t>SMLISUZU</t>
  </si>
  <si>
    <t>Dolat Algotech Ltd</t>
  </si>
  <si>
    <t>DOLATALGO</t>
  </si>
  <si>
    <t>Veritas (India) Ltd</t>
  </si>
  <si>
    <t>VERITAS</t>
  </si>
  <si>
    <t>Rane Holdings Ltd</t>
  </si>
  <si>
    <t>RANEHOLDIN</t>
  </si>
  <si>
    <t>Wendt (India) Limited</t>
  </si>
  <si>
    <t>WENDT</t>
  </si>
  <si>
    <t>Mangalam Cement Ltd</t>
  </si>
  <si>
    <t>MANGLMCEM</t>
  </si>
  <si>
    <t>Nelco Ltd</t>
  </si>
  <si>
    <t>NELCO</t>
  </si>
  <si>
    <t>JITF Infralogistics Ltd</t>
  </si>
  <si>
    <t>JITFINFRA</t>
  </si>
  <si>
    <t>Spectrum Electrical Industries Ltd</t>
  </si>
  <si>
    <t>SPECTRUM</t>
  </si>
  <si>
    <t>TIL Ltd</t>
  </si>
  <si>
    <t>TIL</t>
  </si>
  <si>
    <t>HLE Glascoat Ltd</t>
  </si>
  <si>
    <t>HLEGLAS</t>
  </si>
  <si>
    <t>Indian Hume Pipe Company Ltd</t>
  </si>
  <si>
    <t>INDIANHUME</t>
  </si>
  <si>
    <t>Rashi Peripherals Ltd</t>
  </si>
  <si>
    <t>RPTECH</t>
  </si>
  <si>
    <t>Nilkamal Ltd</t>
  </si>
  <si>
    <t>NILKAMAL</t>
  </si>
  <si>
    <t>Novartis India Ltd</t>
  </si>
  <si>
    <t>NOVARTIND</t>
  </si>
  <si>
    <t>Mayur Uniquoters Ltd</t>
  </si>
  <si>
    <t>MAYURUNIQ</t>
  </si>
  <si>
    <t>Welspun Specialty Solutions Ltd</t>
  </si>
  <si>
    <t>WELSPLSOL</t>
  </si>
  <si>
    <t>Raghav Productivity Enhancers Ltd</t>
  </si>
  <si>
    <t>RPEL</t>
  </si>
  <si>
    <t>TechNVision Ventures Ltd</t>
  </si>
  <si>
    <t>TECHNVISN</t>
  </si>
  <si>
    <t>Lumax Industries Ltd</t>
  </si>
  <si>
    <t>LUMAXIND</t>
  </si>
  <si>
    <t>Dish TV India Ltd</t>
  </si>
  <si>
    <t>DISHTV</t>
  </si>
  <si>
    <t>Axiscades Technologies Ltd</t>
  </si>
  <si>
    <t>AXISCADES</t>
  </si>
  <si>
    <t>Goodyear India Ltd</t>
  </si>
  <si>
    <t>GOODYEAR</t>
  </si>
  <si>
    <t>PSP Projects Ltd</t>
  </si>
  <si>
    <t>PSPPROJECT</t>
  </si>
  <si>
    <t>Man Industries (India) Ltd</t>
  </si>
  <si>
    <t>MANINDS</t>
  </si>
  <si>
    <t>Paramount Communications Ltd</t>
  </si>
  <si>
    <t>PARACABLES</t>
  </si>
  <si>
    <t>Hindware Home Innovation Ltd</t>
  </si>
  <si>
    <t>HINDWAREAP</t>
  </si>
  <si>
    <t>Jash Engineering Ltd</t>
  </si>
  <si>
    <t>JASH</t>
  </si>
  <si>
    <t>Dolphin Offshore Enterprises (India) Ltd</t>
  </si>
  <si>
    <t>DOLPHIN</t>
  </si>
  <si>
    <t>Andrew Yule &amp; Co Ltd</t>
  </si>
  <si>
    <t>ANDREWYU</t>
  </si>
  <si>
    <t>Vishnu Chemicals Ltd</t>
  </si>
  <si>
    <t>VISHNU</t>
  </si>
  <si>
    <t>Stove Kraft Ltd</t>
  </si>
  <si>
    <t>STOVEKRAFT</t>
  </si>
  <si>
    <t>SBI Gold ETF</t>
  </si>
  <si>
    <t>SETFGOLD</t>
  </si>
  <si>
    <t>Accelya Solutions India Ltd</t>
  </si>
  <si>
    <t>ACCELYA</t>
  </si>
  <si>
    <t>K.P. Energy Ltd</t>
  </si>
  <si>
    <t>KPEL</t>
  </si>
  <si>
    <t>DISA India Ltd</t>
  </si>
  <si>
    <t>DISAQ</t>
  </si>
  <si>
    <t>Xpro India Ltd</t>
  </si>
  <si>
    <t>XPROINDIA</t>
  </si>
  <si>
    <t>Jubilant Industries Ltd</t>
  </si>
  <si>
    <t>JUBLINDS</t>
  </si>
  <si>
    <t>NIBE Ltd</t>
  </si>
  <si>
    <t>NIBE</t>
  </si>
  <si>
    <t>Summit Securities Ltd</t>
  </si>
  <si>
    <t>SUMMITSEC</t>
  </si>
  <si>
    <t>Globus Spirits Ltd</t>
  </si>
  <si>
    <t>GLOBUSSPR</t>
  </si>
  <si>
    <t>Lotus Chocolate Company Ltd</t>
  </si>
  <si>
    <t>LOTUSCHO</t>
  </si>
  <si>
    <t>IOL Chemicals and Pharmaceuticals Ltd</t>
  </si>
  <si>
    <t>IOLCP</t>
  </si>
  <si>
    <t>Kalyani Investment Company Ltd</t>
  </si>
  <si>
    <t>KICL</t>
  </si>
  <si>
    <t>Nippon India ETF Nifty 1D Rate Liquid BeES</t>
  </si>
  <si>
    <t>LIQUIDBEES</t>
  </si>
  <si>
    <t>Rupa &amp; Company Ltd</t>
  </si>
  <si>
    <t>RUPA</t>
  </si>
  <si>
    <t>ESAF Small Finance Bank Limited</t>
  </si>
  <si>
    <t>ESAFSFB</t>
  </si>
  <si>
    <t>Meghmani Organics Ltd</t>
  </si>
  <si>
    <t>MOL</t>
  </si>
  <si>
    <t>KKRRAFTON Developers Limited</t>
  </si>
  <si>
    <t>KDL</t>
  </si>
  <si>
    <t>India Pesticides Ltd</t>
  </si>
  <si>
    <t>IPL</t>
  </si>
  <si>
    <t>Mold-Tek Packaging Ltd</t>
  </si>
  <si>
    <t>MOLDTKPAC</t>
  </si>
  <si>
    <t>B L Kashyap and Sons Ltd</t>
  </si>
  <si>
    <t>BLKASHYAP</t>
  </si>
  <si>
    <t>Oriental Hotels Ltd</t>
  </si>
  <si>
    <t>ORIENTHOT</t>
  </si>
  <si>
    <t>DEN Networks Ltd</t>
  </si>
  <si>
    <t>DEN</t>
  </si>
  <si>
    <t>Jyoti Structures Ltd</t>
  </si>
  <si>
    <t>JYOTISTRUC</t>
  </si>
  <si>
    <t>Hariom Pipe Industries Ltd</t>
  </si>
  <si>
    <t>HARIOMPIPE</t>
  </si>
  <si>
    <t>HMA Agro Industries Ltd</t>
  </si>
  <si>
    <t>HMAAGRO</t>
  </si>
  <si>
    <t>Epack Durable Ltd</t>
  </si>
  <si>
    <t>EPACK</t>
  </si>
  <si>
    <t>Carysil Ltd</t>
  </si>
  <si>
    <t>CARYSIL</t>
  </si>
  <si>
    <t>John Cockerill India Ltd</t>
  </si>
  <si>
    <t>COCKERILL</t>
  </si>
  <si>
    <t>Industrial Machinery &amp; Supplies &amp; Components</t>
  </si>
  <si>
    <t>Ram Ratna Wires Ltd</t>
  </si>
  <si>
    <t>RAMRAT</t>
  </si>
  <si>
    <t>Apollo Pipes Ltd</t>
  </si>
  <si>
    <t>APOLLOPIPE</t>
  </si>
  <si>
    <t>KP Green Engineering Ltd</t>
  </si>
  <si>
    <t>KPGEL</t>
  </si>
  <si>
    <t>Heavy Electrical Equipment</t>
  </si>
  <si>
    <t>Panama Petrochem Ltd</t>
  </si>
  <si>
    <t>PANAMAPET</t>
  </si>
  <si>
    <t>Sai Silks (Kalamandir) Ltd</t>
  </si>
  <si>
    <t>KALAMANDIR</t>
  </si>
  <si>
    <t>Dreamfolks Services Ltd</t>
  </si>
  <si>
    <t>DREAMFOLKS</t>
  </si>
  <si>
    <t>Barbeque-Nation Hospitality Ltd</t>
  </si>
  <si>
    <t>BARBEQUE</t>
  </si>
  <si>
    <t>Ajmera Realty &amp; Infra India Ltd</t>
  </si>
  <si>
    <t>AJMERA</t>
  </si>
  <si>
    <t>Dredging Corporation of India Ltd</t>
  </si>
  <si>
    <t>DREDGECORP</t>
  </si>
  <si>
    <t>Dredging</t>
  </si>
  <si>
    <t>Deep Industries Ltd</t>
  </si>
  <si>
    <t>DEEPINDS</t>
  </si>
  <si>
    <t>Orient Green Power Company Ltd</t>
  </si>
  <si>
    <t>GREENPOWER</t>
  </si>
  <si>
    <t>Unitech Ltd</t>
  </si>
  <si>
    <t>UNITECH</t>
  </si>
  <si>
    <t>EFC (I) Ltd</t>
  </si>
  <si>
    <t>EFCIL</t>
  </si>
  <si>
    <t>Distributors</t>
  </si>
  <si>
    <t>Universal Cables Ltd</t>
  </si>
  <si>
    <t>UNIVCABLES</t>
  </si>
  <si>
    <t>Owais Metal and Mineral Processing Ltd</t>
  </si>
  <si>
    <t>OWAIS</t>
  </si>
  <si>
    <t>DCW Ltd</t>
  </si>
  <si>
    <t>DCW</t>
  </si>
  <si>
    <t>Kitex Garments Ltd</t>
  </si>
  <si>
    <t>KITEX</t>
  </si>
  <si>
    <t>Federal-Mogul Goetze (India) Ltd</t>
  </si>
  <si>
    <t>FMGOETZE</t>
  </si>
  <si>
    <t>Pennar Industries Ltd</t>
  </si>
  <si>
    <t>PENIND</t>
  </si>
  <si>
    <t>EIH Associated Hotels Ltd</t>
  </si>
  <si>
    <t>EIHAHOTELS</t>
  </si>
  <si>
    <t>DEE Development Engineers Ltd</t>
  </si>
  <si>
    <t>DEEDEV</t>
  </si>
  <si>
    <t>Amrutanjan Health Care Ltd</t>
  </si>
  <si>
    <t>AMRUTANJAN</t>
  </si>
  <si>
    <t>Tarsons Products Ltd</t>
  </si>
  <si>
    <t>TARSONS</t>
  </si>
  <si>
    <t>Landmark Cars Ltd</t>
  </si>
  <si>
    <t>LANDMARK</t>
  </si>
  <si>
    <t>Gocl Corporation Ltd</t>
  </si>
  <si>
    <t>GOCLCORP</t>
  </si>
  <si>
    <t>Precision Camshafts Ltd</t>
  </si>
  <si>
    <t>PRECAM</t>
  </si>
  <si>
    <t>Nitin Spinners Ltd</t>
  </si>
  <si>
    <t>NITINSPIN</t>
  </si>
  <si>
    <t>Astec Lifesciences Ltd</t>
  </si>
  <si>
    <t>ASTEC</t>
  </si>
  <si>
    <t>Nalwa Sons Investments Ltd</t>
  </si>
  <si>
    <t>NSIL</t>
  </si>
  <si>
    <t>Pnb Gilts Ltd</t>
  </si>
  <si>
    <t>PNBGILTS</t>
  </si>
  <si>
    <t>Sasken Technologies Ltd</t>
  </si>
  <si>
    <t>SASKEN</t>
  </si>
  <si>
    <t>Alicon Castalloy Ltd</t>
  </si>
  <si>
    <t>ALICON</t>
  </si>
  <si>
    <t>Themis Medicare Ltd</t>
  </si>
  <si>
    <t>THEMISMED</t>
  </si>
  <si>
    <t>Apcotex Industries Ltd</t>
  </si>
  <si>
    <t>APCOTEXIND</t>
  </si>
  <si>
    <t>Sanstar Ltd</t>
  </si>
  <si>
    <t>SANSTAR</t>
  </si>
  <si>
    <t>Satin Creditcare Network Ltd</t>
  </si>
  <si>
    <t>SATIN</t>
  </si>
  <si>
    <t>Cupid Ltd</t>
  </si>
  <si>
    <t>CUPID</t>
  </si>
  <si>
    <t>Vardhman Special Steels Ltd</t>
  </si>
  <si>
    <t>VSSL</t>
  </si>
  <si>
    <t>Praveg Ltd</t>
  </si>
  <si>
    <t>PRAVEG</t>
  </si>
  <si>
    <t>Sanghi Industries Ltd</t>
  </si>
  <si>
    <t>SANGHIIND</t>
  </si>
  <si>
    <t>Krsnaa Diagnostics Ltd</t>
  </si>
  <si>
    <t>KRSNAA</t>
  </si>
  <si>
    <t>Platinum Industries Ltd</t>
  </si>
  <si>
    <t>PLATIND</t>
  </si>
  <si>
    <t>IFGL Refractories Ltd</t>
  </si>
  <si>
    <t>IFGLEXPOR</t>
  </si>
  <si>
    <t>Updater Services Ltd</t>
  </si>
  <si>
    <t>UDS</t>
  </si>
  <si>
    <t>SG Finserve Ltd</t>
  </si>
  <si>
    <t>SGFIN</t>
  </si>
  <si>
    <t>Parag Milk Foods Ltd</t>
  </si>
  <si>
    <t>PARAGMILK</t>
  </si>
  <si>
    <t>Omaxe Ltd</t>
  </si>
  <si>
    <t>OMAXE</t>
  </si>
  <si>
    <t>Shriram Properties Ltd</t>
  </si>
  <si>
    <t>SHRIRAMPPS</t>
  </si>
  <si>
    <t>Igarashi Motors India Ltd</t>
  </si>
  <si>
    <t>IGARASHI</t>
  </si>
  <si>
    <t>Mukand Ltd</t>
  </si>
  <si>
    <t>MUKANDLTD</t>
  </si>
  <si>
    <t>Tatva Chintan Pharma Chem Ltd</t>
  </si>
  <si>
    <t>TATVA</t>
  </si>
  <si>
    <t>Aaswa Trading and Exports Ltd</t>
  </si>
  <si>
    <t>TCC</t>
  </si>
  <si>
    <t>Real Estate Services</t>
  </si>
  <si>
    <t>Vakrangee Limited</t>
  </si>
  <si>
    <t>VAKRANGEE</t>
  </si>
  <si>
    <t>BLS E-Services Ltd</t>
  </si>
  <si>
    <t>BLSE</t>
  </si>
  <si>
    <t>Pondy Oxides and Chemicals Ltd</t>
  </si>
  <si>
    <t>POCL</t>
  </si>
  <si>
    <t>Andhra Paper Ltd</t>
  </si>
  <si>
    <t>ANDHRAPAP</t>
  </si>
  <si>
    <t>TTK Healthcare Ltd</t>
  </si>
  <si>
    <t>TTKHLTCARE</t>
  </si>
  <si>
    <t>Advait Infratech Ltd</t>
  </si>
  <si>
    <t>ADVAIT</t>
  </si>
  <si>
    <t>Electrical Components &amp; Equipment</t>
  </si>
  <si>
    <t>Yatra Online Ltd</t>
  </si>
  <si>
    <t>YATRA</t>
  </si>
  <si>
    <t>Navkar Corporation Ltd</t>
  </si>
  <si>
    <t>NAVKARCORP</t>
  </si>
  <si>
    <t>Vidhi Specialty Food Ingredients Ltd</t>
  </si>
  <si>
    <t>VIDHIING</t>
  </si>
  <si>
    <t>IKIO Lighting Ltd</t>
  </si>
  <si>
    <t>IKIO</t>
  </si>
  <si>
    <t>NIIT Ltd</t>
  </si>
  <si>
    <t>NIITLTD</t>
  </si>
  <si>
    <t>S.P.Apparels Ltd</t>
  </si>
  <si>
    <t>SPAL</t>
  </si>
  <si>
    <t>Seshasayee Paper and Boards Ltd</t>
  </si>
  <si>
    <t>SESHAPAPER</t>
  </si>
  <si>
    <t>Uniparts India Ltd</t>
  </si>
  <si>
    <t>UNIPARTS</t>
  </si>
  <si>
    <t>Yasho Industries Ltd</t>
  </si>
  <si>
    <t>YASHO</t>
  </si>
  <si>
    <t>BF Investment Ltd</t>
  </si>
  <si>
    <t>BFINVEST</t>
  </si>
  <si>
    <t>Alpex Solar Ltd</t>
  </si>
  <si>
    <t>ALPEXSOLAR</t>
  </si>
  <si>
    <t>Gandhar Oil Refinery (INDIA) Ltd</t>
  </si>
  <si>
    <t>GANDHAR</t>
  </si>
  <si>
    <t>Balmer Lawrie Investments Ltd</t>
  </si>
  <si>
    <t>BLIL</t>
  </si>
  <si>
    <t>Siyaram Silk Mills Ltd</t>
  </si>
  <si>
    <t>SIYSIL</t>
  </si>
  <si>
    <t>Tanfac Industries Ltd</t>
  </si>
  <si>
    <t>TANFACIND</t>
  </si>
  <si>
    <t>HIL Ltd</t>
  </si>
  <si>
    <t>HIL</t>
  </si>
  <si>
    <t>ICICI Prudential Nifty 50 ETF</t>
  </si>
  <si>
    <t>NIFTYIETF</t>
  </si>
  <si>
    <t>Ugro Capital Ltd</t>
  </si>
  <si>
    <t>UGROCAP</t>
  </si>
  <si>
    <t>Kody Technolab Ltd</t>
  </si>
  <si>
    <t>KODYTECH</t>
  </si>
  <si>
    <t>Hubtown Ltd</t>
  </si>
  <si>
    <t>HUBTOWN</t>
  </si>
  <si>
    <t>Aeroflex Industries Ltd</t>
  </si>
  <si>
    <t>AEROFLEX</t>
  </si>
  <si>
    <t>Rossell India Ltd</t>
  </si>
  <si>
    <t>ROSSELLIND</t>
  </si>
  <si>
    <t>63 Moons Technologies Ltd</t>
  </si>
  <si>
    <t>63MOONS</t>
  </si>
  <si>
    <t>Talbros Automotive Components Ltd</t>
  </si>
  <si>
    <t>TALBROAUTO</t>
  </si>
  <si>
    <t>Marsons Ltd</t>
  </si>
  <si>
    <t>MARSONS</t>
  </si>
  <si>
    <t>Eco Recycling Ltd</t>
  </si>
  <si>
    <t>ECORECO</t>
  </si>
  <si>
    <t>Suratwwala Business Group Ltd</t>
  </si>
  <si>
    <t>SBGLP</t>
  </si>
  <si>
    <t>Indo Tech Transformers Ltd</t>
  </si>
  <si>
    <t>INDOTECH</t>
  </si>
  <si>
    <t>Unicommerce eSolutions Ltd</t>
  </si>
  <si>
    <t>UNIECOM</t>
  </si>
  <si>
    <t>Ramco Industries Ltd</t>
  </si>
  <si>
    <t>RAMCOIND</t>
  </si>
  <si>
    <t>Expleo Solutions Ltd</t>
  </si>
  <si>
    <t>EXPLEOSOL</t>
  </si>
  <si>
    <t>Everest Kanto Cylinder Ltd</t>
  </si>
  <si>
    <t>EKC</t>
  </si>
  <si>
    <t>D Link (India) Limited</t>
  </si>
  <si>
    <t>DLINKINDIA</t>
  </si>
  <si>
    <t>Deccan Gold Mines Ltd</t>
  </si>
  <si>
    <t>DECNGOLD</t>
  </si>
  <si>
    <t>JISLDVREQS</t>
  </si>
  <si>
    <t>GPT Infraprojects Ltd</t>
  </si>
  <si>
    <t>GPTINFRA</t>
  </si>
  <si>
    <t>Master Trust Ltd</t>
  </si>
  <si>
    <t>MASTERTR</t>
  </si>
  <si>
    <t>Mufin Green Finance Ltd</t>
  </si>
  <si>
    <t>MUFIN</t>
  </si>
  <si>
    <t>Cantabil Retail India Ltd</t>
  </si>
  <si>
    <t>CANTABIL</t>
  </si>
  <si>
    <t>Kokuyo Camlin Ltd</t>
  </si>
  <si>
    <t>KOKUYOCMLN</t>
  </si>
  <si>
    <t>Centum Electronics Ltd</t>
  </si>
  <si>
    <t>CENTUM</t>
  </si>
  <si>
    <t>Som Distilleries and Breweries Ltd</t>
  </si>
  <si>
    <t>SDBL</t>
  </si>
  <si>
    <t>Jagran Prakashan Ltd</t>
  </si>
  <si>
    <t>JAGRAN</t>
  </si>
  <si>
    <t>I G Petrochemicals Ltd</t>
  </si>
  <si>
    <t>IGPL</t>
  </si>
  <si>
    <t>TAJ GVK Hotels and Resorts Ltd</t>
  </si>
  <si>
    <t>TAJGVK</t>
  </si>
  <si>
    <t>Bombay Super Hybrid Seeds Ltd</t>
  </si>
  <si>
    <t>BSHSL</t>
  </si>
  <si>
    <t>Prataap Snacks Ltd</t>
  </si>
  <si>
    <t>DIAMONDYD</t>
  </si>
  <si>
    <t>Rane (Madras) Ltd</t>
  </si>
  <si>
    <t>RML</t>
  </si>
  <si>
    <t>Veranda Learning Solutions Ltd</t>
  </si>
  <si>
    <t>VERANDA</t>
  </si>
  <si>
    <t>Agro Tech Foods Ltd</t>
  </si>
  <si>
    <t>ATFL</t>
  </si>
  <si>
    <t>Jaiprakash Associates Ltd</t>
  </si>
  <si>
    <t>JPASSOCIAT</t>
  </si>
  <si>
    <t>Sangam (India) Ltd</t>
  </si>
  <si>
    <t>SANGAMIND</t>
  </si>
  <si>
    <t>Suryoday Small Finance Bank Ltd</t>
  </si>
  <si>
    <t>SURYODAY</t>
  </si>
  <si>
    <t>Hester Biosciences Ltd</t>
  </si>
  <si>
    <t>HESTERBIO</t>
  </si>
  <si>
    <t>GKW Ltd</t>
  </si>
  <si>
    <t>GKWLIMITED</t>
  </si>
  <si>
    <t>Kiri Industries Ltd</t>
  </si>
  <si>
    <t>KIRIINDUS</t>
  </si>
  <si>
    <t>Cosmo First Ltd</t>
  </si>
  <si>
    <t>COSMOFIRST</t>
  </si>
  <si>
    <t>Shanti Educational Initiatives Ltd</t>
  </si>
  <si>
    <t>SEIL</t>
  </si>
  <si>
    <t>Kotak Gold Etf</t>
  </si>
  <si>
    <t>GOLD1</t>
  </si>
  <si>
    <t>Bharat Wire Ropes Ltd</t>
  </si>
  <si>
    <t>BHARATWIRE</t>
  </si>
  <si>
    <t>Wheels India Ltd</t>
  </si>
  <si>
    <t>WHEELS</t>
  </si>
  <si>
    <t>Heranba Industries Ltd</t>
  </si>
  <si>
    <t>HERANBA</t>
  </si>
  <si>
    <t>Udaipur Cement Works Ltd</t>
  </si>
  <si>
    <t>UDAICEMENT</t>
  </si>
  <si>
    <t>Antony Waste Handling Cell Ltd</t>
  </si>
  <si>
    <t>AWHCL</t>
  </si>
  <si>
    <t>Kilburn Engineering Ltd</t>
  </si>
  <si>
    <t>KLBRENG-B</t>
  </si>
  <si>
    <t>Systematix Corporate Services Ltd</t>
  </si>
  <si>
    <t>SYSTMTXC</t>
  </si>
  <si>
    <t>Sigachi Industries Ltd</t>
  </si>
  <si>
    <t>SIGACHI</t>
  </si>
  <si>
    <t>Oriental Rail Infrastructure Ltd</t>
  </si>
  <si>
    <t>ORIRAIL</t>
  </si>
  <si>
    <t>PIX Transmissions Ltd</t>
  </si>
  <si>
    <t>PIXTRANS</t>
  </si>
  <si>
    <t>Madhya Bharat Agro Products Ltd</t>
  </si>
  <si>
    <t>MBAPL</t>
  </si>
  <si>
    <t>Interarch Building Products Ltd</t>
  </si>
  <si>
    <t>INTERARCH</t>
  </si>
  <si>
    <t>Building Products - Prefab Structures</t>
  </si>
  <si>
    <t>Salzer Electronics Ltd</t>
  </si>
  <si>
    <t>SALZERELEC</t>
  </si>
  <si>
    <t>Dynacons Systems and Solutions Ltd</t>
  </si>
  <si>
    <t>DSSL</t>
  </si>
  <si>
    <t>Hi-Tech Gears Ltd</t>
  </si>
  <si>
    <t>HITECHGEAR</t>
  </si>
  <si>
    <t>Walchandnagar Industries Ltd</t>
  </si>
  <si>
    <t>WALCHANNAG</t>
  </si>
  <si>
    <t>Wonder Electricals Ltd</t>
  </si>
  <si>
    <t>WEL</t>
  </si>
  <si>
    <t>HDFC Gold Exchange Traded Fund</t>
  </si>
  <si>
    <t>HDFCGOLD</t>
  </si>
  <si>
    <t>ICICI Prudential Gold ETF</t>
  </si>
  <si>
    <t>GOLDIETF</t>
  </si>
  <si>
    <t>Nippon India ETF Nifty Next 50 Junior BeES</t>
  </si>
  <si>
    <t>JUNIORBEES</t>
  </si>
  <si>
    <t>NDR Auto Components Ltd</t>
  </si>
  <si>
    <t>NDRAUTO</t>
  </si>
  <si>
    <t>G M Breweries Ltd</t>
  </si>
  <si>
    <t>GMBREW</t>
  </si>
  <si>
    <t>Jindal Drilling and Industries Ltd</t>
  </si>
  <si>
    <t>JINDRILL</t>
  </si>
  <si>
    <t>Divgi TorqTransfer Systems Ltd</t>
  </si>
  <si>
    <t>DIVGIITTS</t>
  </si>
  <si>
    <t>GRP Ltd</t>
  </si>
  <si>
    <t>GRPLTD</t>
  </si>
  <si>
    <t>GNA Axles Ltd</t>
  </si>
  <si>
    <t>GNA</t>
  </si>
  <si>
    <t>Paushak Ltd</t>
  </si>
  <si>
    <t>PAUSHAKLTD</t>
  </si>
  <si>
    <t>GTPL Hathway Ltd</t>
  </si>
  <si>
    <t>GTPL</t>
  </si>
  <si>
    <t>Dr Agarwal's Eye Hospital Ltd</t>
  </si>
  <si>
    <t>DRAGARWQ</t>
  </si>
  <si>
    <t>Elpro International Ltd</t>
  </si>
  <si>
    <t>ELPROINTL</t>
  </si>
  <si>
    <t>Roto Pumps Ltd</t>
  </si>
  <si>
    <t>ROTO</t>
  </si>
  <si>
    <t>Excel Industries Ltd</t>
  </si>
  <si>
    <t>EXCELINDUS</t>
  </si>
  <si>
    <t>Hercules Hoists Ltd</t>
  </si>
  <si>
    <t>HERCULES</t>
  </si>
  <si>
    <t>Sterling Tools Ltd</t>
  </si>
  <si>
    <t>STERTOOLS</t>
  </si>
  <si>
    <t>Agarwal Industrial Corporation Ltd</t>
  </si>
  <si>
    <t>AGARIND</t>
  </si>
  <si>
    <t>MIC Electronics Ltd</t>
  </si>
  <si>
    <t>MICEL</t>
  </si>
  <si>
    <t>Reliance Industrial Infrastructure Ltd</t>
  </si>
  <si>
    <t>RIIL</t>
  </si>
  <si>
    <t>India Power Corporation Ltd</t>
  </si>
  <si>
    <t>DPSCLTD</t>
  </si>
  <si>
    <t>India Nippon Electricals Ltd</t>
  </si>
  <si>
    <t>INDNIPPON</t>
  </si>
  <si>
    <t>Peninsula Land Ltd</t>
  </si>
  <si>
    <t>PENINLAND</t>
  </si>
  <si>
    <t>Om Infra Ltd</t>
  </si>
  <si>
    <t>OMINFRAL</t>
  </si>
  <si>
    <t>Fedders Holding Ltd</t>
  </si>
  <si>
    <t>FEDDERSHOL</t>
  </si>
  <si>
    <t>Asian Energy Services Ltd</t>
  </si>
  <si>
    <t>ASIANENE</t>
  </si>
  <si>
    <t>Jyoti Resins and Adhesives Ltd</t>
  </si>
  <si>
    <t>JYOTIRES</t>
  </si>
  <si>
    <t>Sirca Paints India Ltd</t>
  </si>
  <si>
    <t>SIRCA</t>
  </si>
  <si>
    <t>Sadhana Nitro Chem Ltd</t>
  </si>
  <si>
    <t>SADHNANIQ</t>
  </si>
  <si>
    <t>Media Matrix Worldwide Ltd</t>
  </si>
  <si>
    <t>MMWL</t>
  </si>
  <si>
    <t>Borosil Scientific Ltd</t>
  </si>
  <si>
    <t>BOROSCI</t>
  </si>
  <si>
    <t>Ador Welding Ltd</t>
  </si>
  <si>
    <t>ADORWELD</t>
  </si>
  <si>
    <t>Arman Financial Services Ltd</t>
  </si>
  <si>
    <t>ARMANFIN</t>
  </si>
  <si>
    <t>Southern Petrochemical Industries Corporation Ltd</t>
  </si>
  <si>
    <t>SPIC</t>
  </si>
  <si>
    <t>Hexa Tradex Ltd</t>
  </si>
  <si>
    <t>HEXATRADEX</t>
  </si>
  <si>
    <t>Zota Health Care Ltd</t>
  </si>
  <si>
    <t>ZOTA</t>
  </si>
  <si>
    <t>Atul Auto Ltd</t>
  </si>
  <si>
    <t>ATULAUTO</t>
  </si>
  <si>
    <t>Three Wheelers</t>
  </si>
  <si>
    <t>Everest Industries Ltd</t>
  </si>
  <si>
    <t>EVERESTIND</t>
  </si>
  <si>
    <t>AMIC Forging Ltd</t>
  </si>
  <si>
    <t>AMIC</t>
  </si>
  <si>
    <t>Steel</t>
  </si>
  <si>
    <t>Oriental Aromatics Ltd</t>
  </si>
  <si>
    <t>OAL</t>
  </si>
  <si>
    <t>Amines and Plasticizers Ltd</t>
  </si>
  <si>
    <t>AMNPLST</t>
  </si>
  <si>
    <t>Fairchem Organics Ltd</t>
  </si>
  <si>
    <t>FAIRCHEMOR</t>
  </si>
  <si>
    <t>ASM Technologies Ltd</t>
  </si>
  <si>
    <t>ASMTEC</t>
  </si>
  <si>
    <t>Madras Fertilizers Ltd</t>
  </si>
  <si>
    <t>MADRASFERT</t>
  </si>
  <si>
    <t>Automobile Corp Of Goa Ltd</t>
  </si>
  <si>
    <t>ACGL</t>
  </si>
  <si>
    <t>Syncom Formulations (India) Ltd</t>
  </si>
  <si>
    <t>SYNCOMF</t>
  </si>
  <si>
    <t>Motisons Jewellers Ltd</t>
  </si>
  <si>
    <t>MOTISONS</t>
  </si>
  <si>
    <t>Apparel &amp; Accessories Retailers</t>
  </si>
  <si>
    <t>Likhitha Infrastructure Ltd</t>
  </si>
  <si>
    <t>LIKHITHA</t>
  </si>
  <si>
    <t>Camlin Fine Sciences Ltd</t>
  </si>
  <si>
    <t>CAMLINFINE</t>
  </si>
  <si>
    <t>BCL Industries Ltd</t>
  </si>
  <si>
    <t>BCLIND</t>
  </si>
  <si>
    <t>Yamuna Syndicate Ltd</t>
  </si>
  <si>
    <t>YSL</t>
  </si>
  <si>
    <t>Saraswati Commercial (India) Ltd</t>
  </si>
  <si>
    <t>ZSARACOM</t>
  </si>
  <si>
    <t>Dcm Shriram Industries Ltd</t>
  </si>
  <si>
    <t>DCMSRIND</t>
  </si>
  <si>
    <t>Irm Energy Ltd</t>
  </si>
  <si>
    <t>IRMENERGY</t>
  </si>
  <si>
    <t>Sportking India Ltd</t>
  </si>
  <si>
    <t>SPORTKING</t>
  </si>
  <si>
    <t>Steel Exchange India Ltd</t>
  </si>
  <si>
    <t>STEELXIND</t>
  </si>
  <si>
    <t>Windlas Biotech Ltd</t>
  </si>
  <si>
    <t>WINDLAS</t>
  </si>
  <si>
    <t>Bigbloc Construction Ltd</t>
  </si>
  <si>
    <t>BIGBLOC</t>
  </si>
  <si>
    <t>Last Mile Enterprises Ltd</t>
  </si>
  <si>
    <t>LASTMILE</t>
  </si>
  <si>
    <t>Real Estate Development</t>
  </si>
  <si>
    <t>Filatex India Ltd</t>
  </si>
  <si>
    <t>FILATEX</t>
  </si>
  <si>
    <t>Butterfly Gandhimathi Appliances Ltd</t>
  </si>
  <si>
    <t>BUTTERFLY</t>
  </si>
  <si>
    <t>Texmaco Infrastructure &amp; Holdings Ltd</t>
  </si>
  <si>
    <t>TEXINFRA</t>
  </si>
  <si>
    <t>Eimco Elecon (India) Ltd</t>
  </si>
  <si>
    <t>EIMCOELECO</t>
  </si>
  <si>
    <t>Forbes Precision Tools and Machine Parts Ltd</t>
  </si>
  <si>
    <t>TOTEM</t>
  </si>
  <si>
    <t>Subex Ltd</t>
  </si>
  <si>
    <t>SUBEXLTD</t>
  </si>
  <si>
    <t>Allsec Technologies Ltd</t>
  </si>
  <si>
    <t>ALLSEC</t>
  </si>
  <si>
    <t>Fratelli Vineyards Ltd</t>
  </si>
  <si>
    <t>TINNATFL</t>
  </si>
  <si>
    <t>Tourism Finance Corporation of India Ltd</t>
  </si>
  <si>
    <t>TFCILTD</t>
  </si>
  <si>
    <t>Eraaya Lifespaces Ltd</t>
  </si>
  <si>
    <t>ERAAYA</t>
  </si>
  <si>
    <t>Yuken India Ltd</t>
  </si>
  <si>
    <t>YUKEN</t>
  </si>
  <si>
    <t>Century Enka Ltd</t>
  </si>
  <si>
    <t>CENTENKA</t>
  </si>
  <si>
    <t>Hind Rectifiers Ltd</t>
  </si>
  <si>
    <t>HIRECT</t>
  </si>
  <si>
    <t>BMW Industries Ltd</t>
  </si>
  <si>
    <t>BMW</t>
  </si>
  <si>
    <t>Rico Auto Industries Ltd</t>
  </si>
  <si>
    <t>RICOAUTO</t>
  </si>
  <si>
    <t>India Motor Parts &amp; Accessories Ltd</t>
  </si>
  <si>
    <t>IMPAL</t>
  </si>
  <si>
    <t>Rama Steel Tubes Ltd</t>
  </si>
  <si>
    <t>RAMASTEEL</t>
  </si>
  <si>
    <t>Mishtann Foods Ltd</t>
  </si>
  <si>
    <t>MISHTANN</t>
  </si>
  <si>
    <t>Popular Vehicles and Services Ltd</t>
  </si>
  <si>
    <t>PVSL</t>
  </si>
  <si>
    <t>TV Today Network Limited</t>
  </si>
  <si>
    <t>TVTODAY</t>
  </si>
  <si>
    <t>Matrimony.Com Ltd</t>
  </si>
  <si>
    <t>MATRIMONY</t>
  </si>
  <si>
    <t>Cosmic CRF Ltd</t>
  </si>
  <si>
    <t>COSMICCRF</t>
  </si>
  <si>
    <t>RIR Power Electronics Ltd</t>
  </si>
  <si>
    <t>RIR</t>
  </si>
  <si>
    <t>Brightcom Group Ltd</t>
  </si>
  <si>
    <t>BCG</t>
  </si>
  <si>
    <t>Beta Drugs Ltd</t>
  </si>
  <si>
    <t>BETA</t>
  </si>
  <si>
    <t>Punjab Chemicals and Crop Protection Ltd</t>
  </si>
  <si>
    <t>PUNJABCHEM</t>
  </si>
  <si>
    <t>5Paisa Capital Ltd</t>
  </si>
  <si>
    <t>5PAISA</t>
  </si>
  <si>
    <t>Manali Petrochemicals Ltd</t>
  </si>
  <si>
    <t>MANALIPETC</t>
  </si>
  <si>
    <t>Tamilnadu Newsprint &amp; Papers Ltd</t>
  </si>
  <si>
    <t>TNPL</t>
  </si>
  <si>
    <t>GRM Overseas Ltd</t>
  </si>
  <si>
    <t>GRMOVER</t>
  </si>
  <si>
    <t>Mangalore Chemicals and Fertilisers Ltd</t>
  </si>
  <si>
    <t>MANGCHEFER</t>
  </si>
  <si>
    <t>Knowledge Marine &amp; Engineering Works Ltd</t>
  </si>
  <si>
    <t>KMEW</t>
  </si>
  <si>
    <t>Marine Transportation</t>
  </si>
  <si>
    <t>Suyog Telematics Ltd</t>
  </si>
  <si>
    <t>SUYOG</t>
  </si>
  <si>
    <t>Vascon Engineers Ltd</t>
  </si>
  <si>
    <t>VASCONEQ</t>
  </si>
  <si>
    <t>Associated Alcohols &amp; Breweries Ltd</t>
  </si>
  <si>
    <t>ASALCBR</t>
  </si>
  <si>
    <t>Best Agrolife Ltd</t>
  </si>
  <si>
    <t>BESTAGRO</t>
  </si>
  <si>
    <t>Timex Group India Ltd</t>
  </si>
  <si>
    <t>TIMEX</t>
  </si>
  <si>
    <t>Kamdhenu Ltd</t>
  </si>
  <si>
    <t>KAMDHENU</t>
  </si>
  <si>
    <t>MSP Steel &amp; Power Ltd</t>
  </si>
  <si>
    <t>MSPL</t>
  </si>
  <si>
    <t>Andhra Sugars Ltd</t>
  </si>
  <si>
    <t>ANDHRSUGAR</t>
  </si>
  <si>
    <t>Allcargo Gati Ltd</t>
  </si>
  <si>
    <t>ACLGATI</t>
  </si>
  <si>
    <t>One Point One Solutions Ltd</t>
  </si>
  <si>
    <t>ONEPOINT</t>
  </si>
  <si>
    <t>SMC Global Securities Ltd</t>
  </si>
  <si>
    <t>SMCGLOBAL</t>
  </si>
  <si>
    <t>Remus Pharmaceuticals Ltd</t>
  </si>
  <si>
    <t>REMUS</t>
  </si>
  <si>
    <t>Kellton Tech Solutions Ltd</t>
  </si>
  <si>
    <t>KELLTONTEC</t>
  </si>
  <si>
    <t>Dhunseri Ventures Ltd</t>
  </si>
  <si>
    <t>DVL</t>
  </si>
  <si>
    <t>Polo Queen Industrial and Fintech Ltd</t>
  </si>
  <si>
    <t>PQIF</t>
  </si>
  <si>
    <t>Swelect Energy Systems Ltd</t>
  </si>
  <si>
    <t>SWELECTES</t>
  </si>
  <si>
    <t>Krishana Phoschem Ltd</t>
  </si>
  <si>
    <t>KRISHANA</t>
  </si>
  <si>
    <t>Kesar India Ltd</t>
  </si>
  <si>
    <t>KESAR</t>
  </si>
  <si>
    <t>JG Chemicals Ltd</t>
  </si>
  <si>
    <t>JGCHEM</t>
  </si>
  <si>
    <t>Monte Carlo Fashions Ltd</t>
  </si>
  <si>
    <t>MONTECARLO</t>
  </si>
  <si>
    <t>GPT Healthcare Ltd</t>
  </si>
  <si>
    <t>GPTHEALTH</t>
  </si>
  <si>
    <t>ULTRAMARINE &amp; PIGMENTS Ltd</t>
  </si>
  <si>
    <t>ULTRAMAR</t>
  </si>
  <si>
    <t>Kotak Nifty 50 ETF</t>
  </si>
  <si>
    <t>NIFTY1</t>
  </si>
  <si>
    <t>Prakash Pipes Ltd</t>
  </si>
  <si>
    <t>PPL</t>
  </si>
  <si>
    <t>Centrum Capital Ltd</t>
  </si>
  <si>
    <t>CENTRUM</t>
  </si>
  <si>
    <t>Shree Digvijay Cement Co Ltd</t>
  </si>
  <si>
    <t>SHREDIGCEM</t>
  </si>
  <si>
    <t>Shiva Cement Ltd</t>
  </si>
  <si>
    <t>SHIVACEM</t>
  </si>
  <si>
    <t>Selan Exploration Technology Ltd</t>
  </si>
  <si>
    <t>SELAN</t>
  </si>
  <si>
    <t>Kabra Extrusion Technik Ltd</t>
  </si>
  <si>
    <t>KABRAEXTRU</t>
  </si>
  <si>
    <t>Ramco Systems Ltd</t>
  </si>
  <si>
    <t>RAMCOSYS</t>
  </si>
  <si>
    <t>Finkurve Financial Services Ltd</t>
  </si>
  <si>
    <t>FINKURVE</t>
  </si>
  <si>
    <t>KMC Speciality Hospitals (India) Ltd</t>
  </si>
  <si>
    <t>KMCSHIL</t>
  </si>
  <si>
    <t>Himatsingka Seide Ltd</t>
  </si>
  <si>
    <t>HIMATSEIDE</t>
  </si>
  <si>
    <t>Spacenet Enterprises India Ltd</t>
  </si>
  <si>
    <t>SPCENET</t>
  </si>
  <si>
    <t>Kernex Microsystems (India) Ltd</t>
  </si>
  <si>
    <t>KERNEX</t>
  </si>
  <si>
    <t>Shankara Building Products Ltd</t>
  </si>
  <si>
    <t>SHANKARA</t>
  </si>
  <si>
    <t>Veefin Solutions Ltd</t>
  </si>
  <si>
    <t>VEEFIN</t>
  </si>
  <si>
    <t>Application Software</t>
  </si>
  <si>
    <t>Asian Star Co Ltd</t>
  </si>
  <si>
    <t>ASTAR</t>
  </si>
  <si>
    <t>Kopran Ltd</t>
  </si>
  <si>
    <t>KOPRAN</t>
  </si>
  <si>
    <t>Vimta Labs Ltd</t>
  </si>
  <si>
    <t>VIMTALABS</t>
  </si>
  <si>
    <t>SPML Infra Ltd</t>
  </si>
  <si>
    <t>SPMLINFRA</t>
  </si>
  <si>
    <t>Avadh Sugar &amp; Energy Ltd</t>
  </si>
  <si>
    <t>AVADHSUGAR</t>
  </si>
  <si>
    <t>Dynamic Cables Ltd</t>
  </si>
  <si>
    <t>DYCL</t>
  </si>
  <si>
    <t>Panacea Biotec Ltd</t>
  </si>
  <si>
    <t>PANACEABIO</t>
  </si>
  <si>
    <t>Mukka Proteins Ltd</t>
  </si>
  <si>
    <t>MUKKA</t>
  </si>
  <si>
    <t>Sri Adhikari Brothers Television Network Ltd</t>
  </si>
  <si>
    <t>SABTNL</t>
  </si>
  <si>
    <t>Rishabh Instruments Ltd</t>
  </si>
  <si>
    <t>RISHABH</t>
  </si>
  <si>
    <t>Taneja Aerospace and Aviation Ltd</t>
  </si>
  <si>
    <t>TANAA</t>
  </si>
  <si>
    <t>Xchanging Solutions Ltd</t>
  </si>
  <si>
    <t>XCHANGING</t>
  </si>
  <si>
    <t>AVT Natural Products Ltd</t>
  </si>
  <si>
    <t>AVTNPL</t>
  </si>
  <si>
    <t>Z F Steering Gear (India) Ltd</t>
  </si>
  <si>
    <t>ZFSTEERING</t>
  </si>
  <si>
    <t>Wardwizard Innovations &amp; Mobility Ltd</t>
  </si>
  <si>
    <t>WARDINMOBI</t>
  </si>
  <si>
    <t>Raj Rayon Industries Ltd</t>
  </si>
  <si>
    <t>RAJRILTD</t>
  </si>
  <si>
    <t>Lincoln Pharmaceuticals Ltd</t>
  </si>
  <si>
    <t>LINCOLN</t>
  </si>
  <si>
    <t>Macpower CNC Machines Ltd</t>
  </si>
  <si>
    <t>MACPOWER</t>
  </si>
  <si>
    <t>HLV Ltd</t>
  </si>
  <si>
    <t>HLVLTD</t>
  </si>
  <si>
    <t>Snowman Logistics Ltd</t>
  </si>
  <si>
    <t>SNOWMAN</t>
  </si>
  <si>
    <t>Solex Energy Ltd</t>
  </si>
  <si>
    <t>SOLEX</t>
  </si>
  <si>
    <t>Wealth First Portfolio Managers Ltd</t>
  </si>
  <si>
    <t>WEALTH</t>
  </si>
  <si>
    <t>Dhampur Sugar Mills Ltd</t>
  </si>
  <si>
    <t>DHAMPURSUG</t>
  </si>
  <si>
    <t>Dwarikesh Sugar Industries Ltd</t>
  </si>
  <si>
    <t>DWARKESH</t>
  </si>
  <si>
    <t>Saurashtra Cement Ltd</t>
  </si>
  <si>
    <t>SAURASHCEM</t>
  </si>
  <si>
    <t>Ngl Fine Chem Ltd</t>
  </si>
  <si>
    <t>NGLFINE</t>
  </si>
  <si>
    <t>Gulshan Polyols Ltd</t>
  </si>
  <si>
    <t>GULPOLY</t>
  </si>
  <si>
    <t>Kirloskar Electric Company Ltd</t>
  </si>
  <si>
    <t>KECL</t>
  </si>
  <si>
    <t>Kamdhenu Ventures Ltd</t>
  </si>
  <si>
    <t>KAMOPAINTS</t>
  </si>
  <si>
    <t>Aurum Proptech Ltd</t>
  </si>
  <si>
    <t>AURUM</t>
  </si>
  <si>
    <t>CFF Fluid Control Ltd</t>
  </si>
  <si>
    <t>CFF</t>
  </si>
  <si>
    <t>Aerospace &amp; Defense</t>
  </si>
  <si>
    <t>Sat Industries Ltd</t>
  </si>
  <si>
    <t>SATINDLTD</t>
  </si>
  <si>
    <t>Aptech Ltd</t>
  </si>
  <si>
    <t>APTECHT</t>
  </si>
  <si>
    <t>Kothari Petrochemicals Ltd</t>
  </si>
  <si>
    <t>KOTHARIPET</t>
  </si>
  <si>
    <t>Capital Small Finance Bank Ltd</t>
  </si>
  <si>
    <t>CAPITALSFB</t>
  </si>
  <si>
    <t>Steelcast Ltd</t>
  </si>
  <si>
    <t>STEELCAS</t>
  </si>
  <si>
    <t>Credo Brands Marketing Ltd</t>
  </si>
  <si>
    <t>MUFTI</t>
  </si>
  <si>
    <t>Men's Clothing</t>
  </si>
  <si>
    <t>Ester Industries Ltd</t>
  </si>
  <si>
    <t>ESTER</t>
  </si>
  <si>
    <t>Tribhovandas Bhimji Zaveri Ltd</t>
  </si>
  <si>
    <t>TBZ</t>
  </si>
  <si>
    <t>Allied Digital Services Ltd</t>
  </si>
  <si>
    <t>ADSL</t>
  </si>
  <si>
    <t>Saint-Gobain Sekurit India Ltd</t>
  </si>
  <si>
    <t>SAINTGOBAIN</t>
  </si>
  <si>
    <t>Bliss GVS Pharma Ltd</t>
  </si>
  <si>
    <t>BLISSGVS</t>
  </si>
  <si>
    <t>Orient Technologies Ltd</t>
  </si>
  <si>
    <t>ORIENTTECH</t>
  </si>
  <si>
    <t>VLS Finance Ltd</t>
  </si>
  <si>
    <t>VLSFINANCE</t>
  </si>
  <si>
    <t>Vardhman Holdings Ltd</t>
  </si>
  <si>
    <t>VHL</t>
  </si>
  <si>
    <t>Beekay Steel Industries Ltd</t>
  </si>
  <si>
    <t>BEEKAY</t>
  </si>
  <si>
    <t>New Delhi Television Ltd</t>
  </si>
  <si>
    <t>NDTV</t>
  </si>
  <si>
    <t>Chemfab Alkalis Ltd</t>
  </si>
  <si>
    <t>CHEMFAB</t>
  </si>
  <si>
    <t>Basilic Fly Studio Ltd</t>
  </si>
  <si>
    <t>BASILIC</t>
  </si>
  <si>
    <t>Arrow Greentech Ltd</t>
  </si>
  <si>
    <t>ARROWGREEN</t>
  </si>
  <si>
    <t>Automotive Stampings and Assemblies Ltd</t>
  </si>
  <si>
    <t>ASAL</t>
  </si>
  <si>
    <t>Khazanchi Jewellers Ltd</t>
  </si>
  <si>
    <t>KHAZANCHI</t>
  </si>
  <si>
    <t>Apparel, Accessories &amp; Luxury Goods</t>
  </si>
  <si>
    <t>GIC Housing Finance Ltd</t>
  </si>
  <si>
    <t>GICHSGFIN</t>
  </si>
  <si>
    <t>Uttam Sugar Mills Ltd</t>
  </si>
  <si>
    <t>UTTAMSUGAR</t>
  </si>
  <si>
    <t>Mafatlal Industries Ltd</t>
  </si>
  <si>
    <t>MAFATIND</t>
  </si>
  <si>
    <t>Crest Ventures Ltd</t>
  </si>
  <si>
    <t>CREST</t>
  </si>
  <si>
    <t>Mercury Ev-Tech Ltd</t>
  </si>
  <si>
    <t>MERCURYEV</t>
  </si>
  <si>
    <t>R K Swamy Ltd</t>
  </si>
  <si>
    <t>RKSWAMY</t>
  </si>
  <si>
    <t>Panorama Studios International Ltd</t>
  </si>
  <si>
    <t>PANORAMA</t>
  </si>
  <si>
    <t>Nelcast Ltd</t>
  </si>
  <si>
    <t>NELCAST</t>
  </si>
  <si>
    <t>Kuantum Papers Ltd</t>
  </si>
  <si>
    <t>KUANTUM</t>
  </si>
  <si>
    <t>Electrotherm (India) Ltd</t>
  </si>
  <si>
    <t>ELECTHERM</t>
  </si>
  <si>
    <t>Indo Rama Synthetics (India) Ltd</t>
  </si>
  <si>
    <t>INDORAMA</t>
  </si>
  <si>
    <t>Faze Three Ltd</t>
  </si>
  <si>
    <t>FAZE3Q</t>
  </si>
  <si>
    <t>Windsor Machines Ltd</t>
  </si>
  <si>
    <t>WINDMACHIN</t>
  </si>
  <si>
    <t>Sandesh Ltd</t>
  </si>
  <si>
    <t>SANDESH</t>
  </si>
  <si>
    <t>AGS Transact Technologies Ltd</t>
  </si>
  <si>
    <t>AGSTRA</t>
  </si>
  <si>
    <t>Signpost India Ltd</t>
  </si>
  <si>
    <t>SIGNPOST</t>
  </si>
  <si>
    <t>Ksolves India Ltd</t>
  </si>
  <si>
    <t>KSOLVES</t>
  </si>
  <si>
    <t>Pakka Limited</t>
  </si>
  <si>
    <t>PAKKA</t>
  </si>
  <si>
    <t>Trident Techlabs Ltd</t>
  </si>
  <si>
    <t>TECHLABS</t>
  </si>
  <si>
    <t>Voith Paper Fabrics India Ltd</t>
  </si>
  <si>
    <t>VOITHPAPR</t>
  </si>
  <si>
    <t>Enkei Wheels (India) Ltd</t>
  </si>
  <si>
    <t>ENKEIWHEL</t>
  </si>
  <si>
    <t>Control Print Ltd</t>
  </si>
  <si>
    <t>CONTROLPR</t>
  </si>
  <si>
    <t>Magadh Sugar &amp; Energy Ltd</t>
  </si>
  <si>
    <t>MAGADSUGAR</t>
  </si>
  <si>
    <t>Arihant Superstructures Ltd</t>
  </si>
  <si>
    <t>ARIHANTSUP</t>
  </si>
  <si>
    <t>Allcargo Terminals Ltd</t>
  </si>
  <si>
    <t>ATL</t>
  </si>
  <si>
    <t>3B Blackbio DX Ltd</t>
  </si>
  <si>
    <t>3BBLACKBIO</t>
  </si>
  <si>
    <t>Fertilizers &amp; Agricultural Chemicals</t>
  </si>
  <si>
    <t>Heubach Colorants India Ltd</t>
  </si>
  <si>
    <t>HEUBACHIND</t>
  </si>
  <si>
    <t>Oswal Greentech Ltd</t>
  </si>
  <si>
    <t>OSWALGREEN</t>
  </si>
  <si>
    <t>Radhika Jeweltech Ltd</t>
  </si>
  <si>
    <t>RADHIKAJWE</t>
  </si>
  <si>
    <t>Dharmaj Crop Guard Ltd</t>
  </si>
  <si>
    <t>DHARMAJ</t>
  </si>
  <si>
    <t>Ganesh Benzoplast Ltd</t>
  </si>
  <si>
    <t>GANESHBE</t>
  </si>
  <si>
    <t>Nahar Spinning Mills Ltd</t>
  </si>
  <si>
    <t>NAHARSPING</t>
  </si>
  <si>
    <t>Transindia Real Estate Ltd</t>
  </si>
  <si>
    <t>TREL</t>
  </si>
  <si>
    <t>SAR Televenture Ltd</t>
  </si>
  <si>
    <t>SARTELE</t>
  </si>
  <si>
    <t>Sathlokhar Synergys E&amp;C Global Ltd</t>
  </si>
  <si>
    <t>SSEGL</t>
  </si>
  <si>
    <t>Satia Industries Ltd</t>
  </si>
  <si>
    <t>SATIA</t>
  </si>
  <si>
    <t>Ceinsys Tech Ltd</t>
  </si>
  <si>
    <t>CEINSYSTECH</t>
  </si>
  <si>
    <t>Manoj Vaibhav Gems N Jewellers Ltd</t>
  </si>
  <si>
    <t>MVGJL</t>
  </si>
  <si>
    <t>Vintage Coffee and Beverages Ltd</t>
  </si>
  <si>
    <t>VINCOFE</t>
  </si>
  <si>
    <t>Jagatjit Industries Ltd</t>
  </si>
  <si>
    <t>JAGAJITIND</t>
  </si>
  <si>
    <t>State Trading Corporation of India Ltd</t>
  </si>
  <si>
    <t>STCINDIA</t>
  </si>
  <si>
    <t>Vinyas Innovative Technologies Ltd</t>
  </si>
  <si>
    <t>VINYAS</t>
  </si>
  <si>
    <t>Chaman Lal Setia Exports Ltd</t>
  </si>
  <si>
    <t>CLSEL</t>
  </si>
  <si>
    <t>Elin Electronics Ltd</t>
  </si>
  <si>
    <t>ELIN</t>
  </si>
  <si>
    <t>AGI Infra Ltd</t>
  </si>
  <si>
    <t>AGIIL</t>
  </si>
  <si>
    <t>IST Ltd</t>
  </si>
  <si>
    <t>ISTLTD</t>
  </si>
  <si>
    <t>Uniphos Enterprises Ltd</t>
  </si>
  <si>
    <t>UNIENTER</t>
  </si>
  <si>
    <t>Sutlej Textiles and Industries Ltd</t>
  </si>
  <si>
    <t>SUTLEJTEX</t>
  </si>
  <si>
    <t>BEML Land Assets Ltd</t>
  </si>
  <si>
    <t>BLAL</t>
  </si>
  <si>
    <t>Tuticorin Alkali Chemicals and Fertilizers Ltd</t>
  </si>
  <si>
    <t>TUTIALKA</t>
  </si>
  <si>
    <t>VL E-Governance &amp; IT Solutions Ltd</t>
  </si>
  <si>
    <t>VLEGOV</t>
  </si>
  <si>
    <t>Pudumjee Paper Products Ltd</t>
  </si>
  <si>
    <t>PDMJEPAPER</t>
  </si>
  <si>
    <t>Indo Amines Ltd</t>
  </si>
  <si>
    <t>INDOAMIN</t>
  </si>
  <si>
    <t>Urja Global Ltd</t>
  </si>
  <si>
    <t>URJA</t>
  </si>
  <si>
    <t>Asian Granito India Ltd</t>
  </si>
  <si>
    <t>ASIANTILES</t>
  </si>
  <si>
    <t>Infobeans Technologies Ltd</t>
  </si>
  <si>
    <t>INFOBEAN</t>
  </si>
  <si>
    <t>Jay Bharat Maruti Ltd</t>
  </si>
  <si>
    <t>JAYBARMARU</t>
  </si>
  <si>
    <t>Industrial and Prudential Investment Co Ltd</t>
  </si>
  <si>
    <t>INDPRUD</t>
  </si>
  <si>
    <t>Shalimar Paints Ltd</t>
  </si>
  <si>
    <t>SHALPAINTS</t>
  </si>
  <si>
    <t>Sika Interplant Systems Ltd</t>
  </si>
  <si>
    <t>SIKA</t>
  </si>
  <si>
    <t>Creative Newtech Ltd</t>
  </si>
  <si>
    <t>CREATIVE</t>
  </si>
  <si>
    <t>Kriti Industries (India) Limited</t>
  </si>
  <si>
    <t>KRITI</t>
  </si>
  <si>
    <t>Aimtron Electronics Ltd</t>
  </si>
  <si>
    <t>AIMTRON</t>
  </si>
  <si>
    <t>Valiant Organics Ltd</t>
  </si>
  <si>
    <t>VALIANTORG</t>
  </si>
  <si>
    <t>Sahana System Ltd</t>
  </si>
  <si>
    <t>SAHANA</t>
  </si>
  <si>
    <t>20 Microns Ltd</t>
  </si>
  <si>
    <t>20MICRONS</t>
  </si>
  <si>
    <t>Ravindra Energy Ltd</t>
  </si>
  <si>
    <t>RELTD</t>
  </si>
  <si>
    <t>Alphalogic Techsys Ltd</t>
  </si>
  <si>
    <t>ALPHALOGIC</t>
  </si>
  <si>
    <t>Sunshine Capital Ltd</t>
  </si>
  <si>
    <t>SCL</t>
  </si>
  <si>
    <t>Lancer Container Lines Ltd</t>
  </si>
  <si>
    <t>LANCER</t>
  </si>
  <si>
    <t>Vashu Bhagnani Industries Ltd</t>
  </si>
  <si>
    <t>POOJAENT</t>
  </si>
  <si>
    <t>Jaykay Enterprises Ltd</t>
  </si>
  <si>
    <t>JAYKAY</t>
  </si>
  <si>
    <t>Ice Make Refrigeration Ltd</t>
  </si>
  <si>
    <t>ICEMAKE</t>
  </si>
  <si>
    <t>Ganesh Green Bharat Ltd</t>
  </si>
  <si>
    <t>GGBL</t>
  </si>
  <si>
    <t>NACL Industries Ltd</t>
  </si>
  <si>
    <t>NACLIND</t>
  </si>
  <si>
    <t>Rhetan TMT Ltd</t>
  </si>
  <si>
    <t>RHETAN</t>
  </si>
  <si>
    <t>Bharat Parenterals Ltd</t>
  </si>
  <si>
    <t>BPLPHARMA</t>
  </si>
  <si>
    <t>Zuari Industries Ltd</t>
  </si>
  <si>
    <t>ZUARIIND</t>
  </si>
  <si>
    <t>Krystal Integrated Services Ltd</t>
  </si>
  <si>
    <t>KRYSTAL</t>
  </si>
  <si>
    <t>RACL Geartech Ltd</t>
  </si>
  <si>
    <t>RACLGEAR</t>
  </si>
  <si>
    <t>Bajaj Healthcare Ltd</t>
  </si>
  <si>
    <t>BAJAJHCARE</t>
  </si>
  <si>
    <t>Jaybharat Textiles and Real Estate Ltd</t>
  </si>
  <si>
    <t>JAYTEX</t>
  </si>
  <si>
    <t>Jagsonpal Pharmaceuticals Ltd</t>
  </si>
  <si>
    <t>JAGSNPHARM</t>
  </si>
  <si>
    <t>Max India Ltd</t>
  </si>
  <si>
    <t>MAXIND</t>
  </si>
  <si>
    <t>Munjal Auto Industries Ltd</t>
  </si>
  <si>
    <t>MUNJALAU</t>
  </si>
  <si>
    <t>Bajaj Steel Industries Ltd</t>
  </si>
  <si>
    <t>BAJAJST</t>
  </si>
  <si>
    <t>AFCOM Holdings Ltd</t>
  </si>
  <si>
    <t>AFCOM</t>
  </si>
  <si>
    <t>Renaissance Global Ltd</t>
  </si>
  <si>
    <t>RGL</t>
  </si>
  <si>
    <t>TGV SRAAC Ltd</t>
  </si>
  <si>
    <t>TGVSL</t>
  </si>
  <si>
    <t>Concord Control Systems Ltd</t>
  </si>
  <si>
    <t>CNCRD</t>
  </si>
  <si>
    <t>Innovana Thinklabs Ltd</t>
  </si>
  <si>
    <t>INNOVANA</t>
  </si>
  <si>
    <t>Sree Rayalaseema Hi-Strength Hypo Ltd</t>
  </si>
  <si>
    <t>SRHHYPOLTD</t>
  </si>
  <si>
    <t>Bhageria Industries Ltd</t>
  </si>
  <si>
    <t>BHAGERIA</t>
  </si>
  <si>
    <t>Krishna Defence &amp; Allied Industries Ltd</t>
  </si>
  <si>
    <t>KRISHNADEF</t>
  </si>
  <si>
    <t>GHCL Textiles Ltd</t>
  </si>
  <si>
    <t>GHCLTEXTIL</t>
  </si>
  <si>
    <t>Orient Paper and Industries Ltd</t>
  </si>
  <si>
    <t>ORIENTPPR</t>
  </si>
  <si>
    <t>Vilas Transcore Ltd</t>
  </si>
  <si>
    <t>VILAS</t>
  </si>
  <si>
    <t>Bodal Chemicals Ltd</t>
  </si>
  <si>
    <t>BODALCHEM</t>
  </si>
  <si>
    <t>Transpek Industry Ltd</t>
  </si>
  <si>
    <t>TRANSPEK</t>
  </si>
  <si>
    <t>Entertainment Network (India) Ltd</t>
  </si>
  <si>
    <t>ENIL</t>
  </si>
  <si>
    <t>Radio</t>
  </si>
  <si>
    <t>Alliance Integrated Metaliks Ltd</t>
  </si>
  <si>
    <t>AIML</t>
  </si>
  <si>
    <t>RSWM Ltd</t>
  </si>
  <si>
    <t>RSWM</t>
  </si>
  <si>
    <t>Anuh Pharma Ltd</t>
  </si>
  <si>
    <t>ANUHPHR</t>
  </si>
  <si>
    <t>Benares Hotels Ltd</t>
  </si>
  <si>
    <t>BENARAS</t>
  </si>
  <si>
    <t>Hardwyn India Ltd</t>
  </si>
  <si>
    <t>HARDWYN</t>
  </si>
  <si>
    <t>Building Products - Glass</t>
  </si>
  <si>
    <t>Algoquant Fintech Ltd</t>
  </si>
  <si>
    <t>AQFINTECH</t>
  </si>
  <si>
    <t>Primo Chemicals Ltd</t>
  </si>
  <si>
    <t>PRIMO</t>
  </si>
  <si>
    <t>Sastasundar Ventures Ltd</t>
  </si>
  <si>
    <t>SASTASUNDR</t>
  </si>
  <si>
    <t>Shree Ganesh Remedies Ltd</t>
  </si>
  <si>
    <t>SGRL</t>
  </si>
  <si>
    <t>NCL Industries Ltd</t>
  </si>
  <si>
    <t>NCLIND</t>
  </si>
  <si>
    <t>Royal Orchid Hotels Ltd</t>
  </si>
  <si>
    <t>ROHLTD</t>
  </si>
  <si>
    <t>Onward Technologies Ltd</t>
  </si>
  <si>
    <t>ONWARDTEC</t>
  </si>
  <si>
    <t>Rushil Decor Ltd</t>
  </si>
  <si>
    <t>RUSHIL</t>
  </si>
  <si>
    <t>Waaree Technologies Ltd</t>
  </si>
  <si>
    <t>WAAREE</t>
  </si>
  <si>
    <t>Emkay Taps and Cutting Tools Ltd</t>
  </si>
  <si>
    <t>EMKAYTOOLS</t>
  </si>
  <si>
    <t>Prime Securities Ltd</t>
  </si>
  <si>
    <t>PRIMESECU</t>
  </si>
  <si>
    <t>The Ruby Mills Ltd</t>
  </si>
  <si>
    <t>RUBYMILLS</t>
  </si>
  <si>
    <t>Tracxn Technologies Ltd</t>
  </si>
  <si>
    <t>TRACXN</t>
  </si>
  <si>
    <t>Dhanlaxmi Bank Ltd</t>
  </si>
  <si>
    <t>DHANBANK</t>
  </si>
  <si>
    <t>MMP Industries Ltd</t>
  </si>
  <si>
    <t>MMP</t>
  </si>
  <si>
    <t>Mindteck (India) Ltd</t>
  </si>
  <si>
    <t>MINDTECK</t>
  </si>
  <si>
    <t>Foods and Inns Ltd</t>
  </si>
  <si>
    <t>FOODSIN</t>
  </si>
  <si>
    <t>Chemcon Speciality Chemicals Ltd</t>
  </si>
  <si>
    <t>CHEMCON</t>
  </si>
  <si>
    <t>W S Industries (India) Ltd</t>
  </si>
  <si>
    <t>WSI</t>
  </si>
  <si>
    <t>Ambika Cotton Mills Ltd</t>
  </si>
  <si>
    <t>AMBIKCO</t>
  </si>
  <si>
    <t>Investment Trust of India Ltd</t>
  </si>
  <si>
    <t>THEINVEST</t>
  </si>
  <si>
    <t>Visaka Industries Ltd</t>
  </si>
  <si>
    <t>VISAKAIND</t>
  </si>
  <si>
    <t>TAAL Enterprises Ltd</t>
  </si>
  <si>
    <t>TAALENT</t>
  </si>
  <si>
    <t>Morganite Crucible (India) Ltd</t>
  </si>
  <si>
    <t>MORGANITE</t>
  </si>
  <si>
    <t>Filatex Fashions Ltd</t>
  </si>
  <si>
    <t>FILATFASH</t>
  </si>
  <si>
    <t>SBC Exports Ltd</t>
  </si>
  <si>
    <t>SBC</t>
  </si>
  <si>
    <t>Rajapalayam Mills Ltd</t>
  </si>
  <si>
    <t>RAJPALAYAM</t>
  </si>
  <si>
    <t>Eldeco Housing and Industries Ltd</t>
  </si>
  <si>
    <t>ELDEHSG</t>
  </si>
  <si>
    <t>Capital India Finance Ltd</t>
  </si>
  <si>
    <t>CIFL</t>
  </si>
  <si>
    <t>V-Marc India Ltd</t>
  </si>
  <si>
    <t>VMARCIND</t>
  </si>
  <si>
    <t>Silver Touch Technologies Ltd</t>
  </si>
  <si>
    <t>SILVERTUC</t>
  </si>
  <si>
    <t>Rane Brake Linings Ltd</t>
  </si>
  <si>
    <t>RBL</t>
  </si>
  <si>
    <t>Linc Ltd</t>
  </si>
  <si>
    <t>LINC</t>
  </si>
  <si>
    <t>NINtec Systems Ltd</t>
  </si>
  <si>
    <t>NINSYS</t>
  </si>
  <si>
    <t>Gandhi Special Tubes Ltd</t>
  </si>
  <si>
    <t>GANDHITUBE</t>
  </si>
  <si>
    <t>RMC Switchgears Ltd</t>
  </si>
  <si>
    <t>RMC</t>
  </si>
  <si>
    <t>K&amp;R Rail Engineering Ltd</t>
  </si>
  <si>
    <t>KRRAIL</t>
  </si>
  <si>
    <t>Career Point Ltd</t>
  </si>
  <si>
    <t>CAREERP</t>
  </si>
  <si>
    <t>Australian Premium Solar (India) Ltd</t>
  </si>
  <si>
    <t>APS</t>
  </si>
  <si>
    <t>Photovoltaic Solar Systems &amp; Equipment</t>
  </si>
  <si>
    <t>Zodiac Energy Ltd</t>
  </si>
  <si>
    <t>ZODIAC</t>
  </si>
  <si>
    <t>PNGS Gargi Fashion Jewellery Ltd</t>
  </si>
  <si>
    <t>GARGI</t>
  </si>
  <si>
    <t>Apparel Retail</t>
  </si>
  <si>
    <t>Dhunseri Investments Ltd</t>
  </si>
  <si>
    <t>DHUNINV</t>
  </si>
  <si>
    <t>Ugar Sugar Works Ltd</t>
  </si>
  <si>
    <t>UGARSUGAR</t>
  </si>
  <si>
    <t>Simplex Infrastructures Ltd</t>
  </si>
  <si>
    <t>SIMPLEXINF</t>
  </si>
  <si>
    <t>Giriraj Civil Developers Ltd</t>
  </si>
  <si>
    <t>GIRIRAJ</t>
  </si>
  <si>
    <t>CSL Finance Ltd</t>
  </si>
  <si>
    <t>CSLFINANCE</t>
  </si>
  <si>
    <t>Jayant Agro-Organics Ltd</t>
  </si>
  <si>
    <t>JAYAGROGN</t>
  </si>
  <si>
    <t>Davangere Sugar Company Ltd</t>
  </si>
  <si>
    <t>DAVANGERE</t>
  </si>
  <si>
    <t>STEL Holdings Ltd</t>
  </si>
  <si>
    <t>STEL</t>
  </si>
  <si>
    <t>Albert David Ltd</t>
  </si>
  <si>
    <t>ALBERTDAVD</t>
  </si>
  <si>
    <t>Essar Shipping Ltd</t>
  </si>
  <si>
    <t>ESSARSHPNG</t>
  </si>
  <si>
    <t>Sar Auto Products Ltd</t>
  </si>
  <si>
    <t>SAPL</t>
  </si>
  <si>
    <t>Meson Valves India Ltd</t>
  </si>
  <si>
    <t>MESON</t>
  </si>
  <si>
    <t>Spencer's Retail Ltd</t>
  </si>
  <si>
    <t>SPENCERS</t>
  </si>
  <si>
    <t>EKI Energy Services Ltd</t>
  </si>
  <si>
    <t>EKI</t>
  </si>
  <si>
    <t>Environmental &amp; Facilities Services</t>
  </si>
  <si>
    <t>ADC India Communications Ltd</t>
  </si>
  <si>
    <t>ADCINDIA</t>
  </si>
  <si>
    <t>Vikas Lifecare Ltd</t>
  </si>
  <si>
    <t>VIKASLIFE</t>
  </si>
  <si>
    <t>Hp Adhesives Ltd</t>
  </si>
  <si>
    <t>HPAL</t>
  </si>
  <si>
    <t>Sakuma Exports Ltd</t>
  </si>
  <si>
    <t>SAKUMA</t>
  </si>
  <si>
    <t>Kotyark Industries Ltd</t>
  </si>
  <si>
    <t>KOTYARK</t>
  </si>
  <si>
    <t>Ritco Logistics Ltd</t>
  </si>
  <si>
    <t>RITCO</t>
  </si>
  <si>
    <t>Gloster Ltd</t>
  </si>
  <si>
    <t>GLOSTERLTD</t>
  </si>
  <si>
    <t>Cheviot Co Ltd</t>
  </si>
  <si>
    <t>CHEVIOT</t>
  </si>
  <si>
    <t>Deccan Cements Ltd</t>
  </si>
  <si>
    <t>DECCANCE</t>
  </si>
  <si>
    <t>Onmobile Global Ltd</t>
  </si>
  <si>
    <t>ONMOBILE</t>
  </si>
  <si>
    <t>Kore Digital Ltd</t>
  </si>
  <si>
    <t>Dhampur Bio Organics Ltd</t>
  </si>
  <si>
    <t>DBOL</t>
  </si>
  <si>
    <t>Aditya Birla Money Ltd</t>
  </si>
  <si>
    <t>BIRLAMONEY</t>
  </si>
  <si>
    <t>Tamilnadu Petroproducts Ltd</t>
  </si>
  <si>
    <t>TNPETRO</t>
  </si>
  <si>
    <t>Jindal Poly Investment and Finance Company Ltd</t>
  </si>
  <si>
    <t>JPOLYINVST</t>
  </si>
  <si>
    <t>Integra Engineering India Ltd</t>
  </si>
  <si>
    <t>INTEGRAEN</t>
  </si>
  <si>
    <t>TVS Electronics Ltd</t>
  </si>
  <si>
    <t>TVSELECT</t>
  </si>
  <si>
    <t>Radiant Cash Management Services Ltd</t>
  </si>
  <si>
    <t>RADIANTCMS</t>
  </si>
  <si>
    <t>Vasa Denticity Ltd</t>
  </si>
  <si>
    <t>DENTALKART</t>
  </si>
  <si>
    <t>Repro India Ltd</t>
  </si>
  <si>
    <t>REPRO</t>
  </si>
  <si>
    <t>Moneyboxx Finance Ltd</t>
  </si>
  <si>
    <t>MONEYBOXX</t>
  </si>
  <si>
    <t>Nectar Lifesciences Ltd</t>
  </si>
  <si>
    <t>NECLIFE</t>
  </si>
  <si>
    <t>GVK Power &amp; Infrastructure Ltd</t>
  </si>
  <si>
    <t>GVKPIL</t>
  </si>
  <si>
    <t>Airports</t>
  </si>
  <si>
    <t>Speciality Restaurants Ltd</t>
  </si>
  <si>
    <t>SPECIALITY</t>
  </si>
  <si>
    <t>Fermenta Biotech Ltd</t>
  </si>
  <si>
    <t>FERMENTA</t>
  </si>
  <si>
    <t>GFL Ltd</t>
  </si>
  <si>
    <t>GFLLIMITED</t>
  </si>
  <si>
    <t>KSE Ltd</t>
  </si>
  <si>
    <t>KSE</t>
  </si>
  <si>
    <t>HDFC Nifty 50 ETF</t>
  </si>
  <si>
    <t>HDFCNIFTY</t>
  </si>
  <si>
    <t>SPEL Semiconductor Ltd</t>
  </si>
  <si>
    <t>SPELS</t>
  </si>
  <si>
    <t>Vishnusurya Projects and Infra Ltd</t>
  </si>
  <si>
    <t>VISHNUINFR</t>
  </si>
  <si>
    <t>Jindal Photo Ltd</t>
  </si>
  <si>
    <t>JINDALPHOT</t>
  </si>
  <si>
    <t>IND Swift Laboratories Ltd</t>
  </si>
  <si>
    <t>INDSWFTLAB</t>
  </si>
  <si>
    <t>TPL Plastech Ltd</t>
  </si>
  <si>
    <t>TPLPLASTEH</t>
  </si>
  <si>
    <t>Hindustan Composites Ltd</t>
  </si>
  <si>
    <t>HINDCOMPOS</t>
  </si>
  <si>
    <t>Sical Logistics Ltd</t>
  </si>
  <si>
    <t>SICALLOG</t>
  </si>
  <si>
    <t>Shivalik Rasayan Ltd</t>
  </si>
  <si>
    <t>SHIVALIK</t>
  </si>
  <si>
    <t>PVP Ventures Ltd</t>
  </si>
  <si>
    <t>PVP</t>
  </si>
  <si>
    <t>Hazoor Multi Projects Ltd</t>
  </si>
  <si>
    <t>HAZOOR</t>
  </si>
  <si>
    <t>Kaycee Industries Ltd</t>
  </si>
  <si>
    <t>KAYCEEI</t>
  </si>
  <si>
    <t>Zuari Agro Chemicals Ltd</t>
  </si>
  <si>
    <t>ZUARI</t>
  </si>
  <si>
    <t>EFFWA Infra &amp; Research Ltd</t>
  </si>
  <si>
    <t>EFFWA</t>
  </si>
  <si>
    <t>Sarveshwar Foods Ltd</t>
  </si>
  <si>
    <t>SARVESHWAR</t>
  </si>
  <si>
    <t>De Nora India Ltd</t>
  </si>
  <si>
    <t>DENORA</t>
  </si>
  <si>
    <t>Zee Media Corporation Ltd</t>
  </si>
  <si>
    <t>ZEEMEDIA</t>
  </si>
  <si>
    <t>Axtel Industries Ltd</t>
  </si>
  <si>
    <t>AXTEL</t>
  </si>
  <si>
    <t>Chembond Chemicals Ltd</t>
  </si>
  <si>
    <t>CHEMBOND</t>
  </si>
  <si>
    <t>Permanent Magnets Ltd</t>
  </si>
  <si>
    <t>PERMAGN</t>
  </si>
  <si>
    <t>Andhra Petrochemicals Ltd</t>
  </si>
  <si>
    <t>ANDHRAPET</t>
  </si>
  <si>
    <t>Ratnaveer Precision Engineering Ltd</t>
  </si>
  <si>
    <t>RATNAVEER</t>
  </si>
  <si>
    <t>S J Logistics (India) Ltd</t>
  </si>
  <si>
    <t>SJLOGISTIC</t>
  </si>
  <si>
    <t>Global Surfaces Ltd</t>
  </si>
  <si>
    <t>GSLSU</t>
  </si>
  <si>
    <t>Plastiblends India Ltd</t>
  </si>
  <si>
    <t>PLASTIBLEN</t>
  </si>
  <si>
    <t>Khaitan Chemicals and Fertilizers Ltd</t>
  </si>
  <si>
    <t>KHAICHEM</t>
  </si>
  <si>
    <t>Andhra Cements Ltd</t>
  </si>
  <si>
    <t>ACL</t>
  </si>
  <si>
    <t>Mallcom (India) Ltd</t>
  </si>
  <si>
    <t>MALLCOM</t>
  </si>
  <si>
    <t>Integrated Industries Ltd</t>
  </si>
  <si>
    <t>IIL</t>
  </si>
  <si>
    <t>Electronic Components</t>
  </si>
  <si>
    <t>All e Technologies Ltd</t>
  </si>
  <si>
    <t>ALLETEC</t>
  </si>
  <si>
    <t>Digispice Technologies Ltd</t>
  </si>
  <si>
    <t>DIGISPICE</t>
  </si>
  <si>
    <t>Forbes &amp; Company Ltd</t>
  </si>
  <si>
    <t>FORBESCO</t>
  </si>
  <si>
    <t>Shree Pushkar Chemicals &amp; Fertilisers Ltd</t>
  </si>
  <si>
    <t>SHREEPUSHK</t>
  </si>
  <si>
    <t>Birla Cable Ltd</t>
  </si>
  <si>
    <t>BIRLACABLE</t>
  </si>
  <si>
    <t>Cropster Agro Ltd</t>
  </si>
  <si>
    <t>CROPSTER</t>
  </si>
  <si>
    <t>Emami Paper Mills Ltd</t>
  </si>
  <si>
    <t>EMAMIPAP</t>
  </si>
  <si>
    <t>S Chand and Company Ltd</t>
  </si>
  <si>
    <t>SCHAND</t>
  </si>
  <si>
    <t>Apex Frozen Foods Ltd</t>
  </si>
  <si>
    <t>APEX</t>
  </si>
  <si>
    <t>RPP Infra Projects Ltd</t>
  </si>
  <si>
    <t>RPPINFRA</t>
  </si>
  <si>
    <t>Race Eco Chain Ltd</t>
  </si>
  <si>
    <t>RACE</t>
  </si>
  <si>
    <t>R S Software (India) Ltd</t>
  </si>
  <si>
    <t>RSSOFTWARE</t>
  </si>
  <si>
    <t>TAC Infosec Ltd</t>
  </si>
  <si>
    <t>TAC</t>
  </si>
  <si>
    <t>GeeCee Ventures Ltd</t>
  </si>
  <si>
    <t>GEECEE</t>
  </si>
  <si>
    <t>Coffee Day Enterprises Ltd</t>
  </si>
  <si>
    <t>COFFEEDAY</t>
  </si>
  <si>
    <t>Annapurna Swadisht Ltd</t>
  </si>
  <si>
    <t>ANNAPURNA</t>
  </si>
  <si>
    <t>Shankar Lal Rampal Dye-Chem Ltd</t>
  </si>
  <si>
    <t>SRD</t>
  </si>
  <si>
    <t>Sukhjit Starch and Chemicals Ltd</t>
  </si>
  <si>
    <t>SUKHJITS</t>
  </si>
  <si>
    <t>Frontier Springs Ltd</t>
  </si>
  <si>
    <t>FRONTSP</t>
  </si>
  <si>
    <t>Virtuoso Optoelectronics Ltd</t>
  </si>
  <si>
    <t>VOEPL</t>
  </si>
  <si>
    <t>Arihant Capital Markets Ltd</t>
  </si>
  <si>
    <t>ARIHANTCAP</t>
  </si>
  <si>
    <t>Oswal Agro Mills Ltd</t>
  </si>
  <si>
    <t>OSWALAGRO</t>
  </si>
  <si>
    <t>Liberty Shoes Ltd</t>
  </si>
  <si>
    <t>LIBERTSHOE</t>
  </si>
  <si>
    <t>Hampton Sky Realty Ltd</t>
  </si>
  <si>
    <t>HAMPTON</t>
  </si>
  <si>
    <t>Shree Tirupati Balajee FIBC Ltd</t>
  </si>
  <si>
    <t>TIRUPATI</t>
  </si>
  <si>
    <t>Artson Engineering Ltd</t>
  </si>
  <si>
    <t>ARTSONEN</t>
  </si>
  <si>
    <t>Kriti Nutrients Ltd</t>
  </si>
  <si>
    <t>KRITINUT</t>
  </si>
  <si>
    <t>Macfos Ltd</t>
  </si>
  <si>
    <t>ROBU</t>
  </si>
  <si>
    <t>Computer &amp; Electronics Retail</t>
  </si>
  <si>
    <t>Artemis Electricals and Projects Ltd</t>
  </si>
  <si>
    <t>AEPL</t>
  </si>
  <si>
    <t>IIRM Holdings India Ltd</t>
  </si>
  <si>
    <t>IIRM</t>
  </si>
  <si>
    <t>U. P. Hotels Ltd</t>
  </si>
  <si>
    <t>UPHOT</t>
  </si>
  <si>
    <t>Sahaj Solar Ltd</t>
  </si>
  <si>
    <t>SAHAJSOLAR</t>
  </si>
  <si>
    <t>Mkventures Capital Ltd</t>
  </si>
  <si>
    <t>MKVENTURES</t>
  </si>
  <si>
    <t>Wanbury Ltd</t>
  </si>
  <si>
    <t>WANBURY</t>
  </si>
  <si>
    <t>Wim Plast Ltd</t>
  </si>
  <si>
    <t>WIMPLAST</t>
  </si>
  <si>
    <t>Sarla Performance Fibers Ltd</t>
  </si>
  <si>
    <t>SARLAPOLY</t>
  </si>
  <si>
    <t>Mac Charles (India) Ltd</t>
  </si>
  <si>
    <t>MCCHRLS-B</t>
  </si>
  <si>
    <t>Shardul Securities Ltd</t>
  </si>
  <si>
    <t>SHARDUL</t>
  </si>
  <si>
    <t>Kisan Mouldings Ltd</t>
  </si>
  <si>
    <t>KISAN</t>
  </si>
  <si>
    <t>MBL Infrastructure Ltd</t>
  </si>
  <si>
    <t>MBLINFRA</t>
  </si>
  <si>
    <t>Vinyl Chemicals (India) Ltd</t>
  </si>
  <si>
    <t>VINYLINDIA</t>
  </si>
  <si>
    <t>Shriram Asset Management Co Ltd</t>
  </si>
  <si>
    <t>SRAMSET</t>
  </si>
  <si>
    <t>Uni-Abex Alloy Products Ltd</t>
  </si>
  <si>
    <t>UNIABEXAL</t>
  </si>
  <si>
    <t>Kwality Pharmaceuticals Ltd</t>
  </si>
  <si>
    <t>KPL</t>
  </si>
  <si>
    <t>Nitta Gelatin India Ltd</t>
  </si>
  <si>
    <t>NITTAGELA</t>
  </si>
  <si>
    <t>Nile Ltd</t>
  </si>
  <si>
    <t>NILE</t>
  </si>
  <si>
    <t>Shri Jagdamba Polymers Ltd</t>
  </si>
  <si>
    <t>SHRJAGP</t>
  </si>
  <si>
    <t>Alankit Ltd</t>
  </si>
  <si>
    <t>ALANKIT</t>
  </si>
  <si>
    <t>Parsvnath Developers Ltd</t>
  </si>
  <si>
    <t>PARSVNATH</t>
  </si>
  <si>
    <t>Foce India Ltd</t>
  </si>
  <si>
    <t>FOCE</t>
  </si>
  <si>
    <t>Maan Aluminium Ltd</t>
  </si>
  <si>
    <t>MAANALU</t>
  </si>
  <si>
    <t>Pashupati Cotspin Ltd</t>
  </si>
  <si>
    <t>PASHUPATI</t>
  </si>
  <si>
    <t>Veljan Denison Ltd</t>
  </si>
  <si>
    <t>VELJAN</t>
  </si>
  <si>
    <t>Teerth Gopicon Ltd</t>
  </si>
  <si>
    <t>TGL</t>
  </si>
  <si>
    <t>Bedmutha Industries Ltd</t>
  </si>
  <si>
    <t>BEDMUTHA</t>
  </si>
  <si>
    <t>SKM Egg Products Export India Ltd</t>
  </si>
  <si>
    <t>SKMEGGPROD</t>
  </si>
  <si>
    <t>Goa Carbon Ltd</t>
  </si>
  <si>
    <t>GOACARBON</t>
  </si>
  <si>
    <t>Metals - Coke</t>
  </si>
  <si>
    <t>Brand Concepts Ltd</t>
  </si>
  <si>
    <t>BCONCEPTS</t>
  </si>
  <si>
    <t>Stovec Industries Ltd</t>
  </si>
  <si>
    <t>STOVACQ</t>
  </si>
  <si>
    <t>Danlaw Technologies India Ltd</t>
  </si>
  <si>
    <t>DANLAW</t>
  </si>
  <si>
    <t>Newtime Infrastructure Ltd</t>
  </si>
  <si>
    <t>NEWINFRA</t>
  </si>
  <si>
    <t>Bella Casa Fashion &amp; Retail Ltd</t>
  </si>
  <si>
    <t>BELLACASA</t>
  </si>
  <si>
    <t>Shreyas Shipping and Logistics Ltd</t>
  </si>
  <si>
    <t>SHREYAS</t>
  </si>
  <si>
    <t>Consolidated Finvest &amp; Holdings Ltd</t>
  </si>
  <si>
    <t>CONSOFINVT</t>
  </si>
  <si>
    <t>Bright Outdoor Media Ltd</t>
  </si>
  <si>
    <t>BRIGHT</t>
  </si>
  <si>
    <t>RBM Infracon Ltd</t>
  </si>
  <si>
    <t>RBMINFRA</t>
  </si>
  <si>
    <t>Rudra Ecovation Ltd</t>
  </si>
  <si>
    <t>RUDRAECO</t>
  </si>
  <si>
    <t>Jay Jalaram Technologies Ltd</t>
  </si>
  <si>
    <t>KORE</t>
  </si>
  <si>
    <t>Petro Carbon and Chemicals Ltd</t>
  </si>
  <si>
    <t>PCCL</t>
  </si>
  <si>
    <t>Vraj Iron and Steel Ltd</t>
  </si>
  <si>
    <t>VRAJ</t>
  </si>
  <si>
    <t>Viceroy Hotels Ltd</t>
  </si>
  <si>
    <t>VHLTD</t>
  </si>
  <si>
    <t>Bharat Seats Ltd</t>
  </si>
  <si>
    <t>BHARATSE</t>
  </si>
  <si>
    <t>Menon Bearings Ltd</t>
  </si>
  <si>
    <t>MENONBE</t>
  </si>
  <si>
    <t>Cybertech Systems and Software Ltd</t>
  </si>
  <si>
    <t>CYBERTECH</t>
  </si>
  <si>
    <t>Cellecor Gadgets Ltd</t>
  </si>
  <si>
    <t>CELLECOR</t>
  </si>
  <si>
    <t>A K Capital Services Ltd</t>
  </si>
  <si>
    <t>AKCAPIT</t>
  </si>
  <si>
    <t>Black Rose Industries Ltd</t>
  </si>
  <si>
    <t>BLACKROSE</t>
  </si>
  <si>
    <t>Balaji Telefilms Ltd</t>
  </si>
  <si>
    <t>BALAJITELE</t>
  </si>
  <si>
    <t>Affordable Robotic &amp; Automation Ltd</t>
  </si>
  <si>
    <t>AFFORDABLE</t>
  </si>
  <si>
    <t>Focus Lighting and Fixtures Ltd</t>
  </si>
  <si>
    <t>FOCUS</t>
  </si>
  <si>
    <t>N R Agarwal Industries Ltd</t>
  </si>
  <si>
    <t>NRAIL</t>
  </si>
  <si>
    <t>Deep Energy Resources Ltd</t>
  </si>
  <si>
    <t>DEEPENR</t>
  </si>
  <si>
    <t>Vantage Knowledge Academy Ltd</t>
  </si>
  <si>
    <t>VKAL</t>
  </si>
  <si>
    <t>Empire Industries Ltd</t>
  </si>
  <si>
    <t>EMPIND</t>
  </si>
  <si>
    <t>Nupur Recyclers Ltd</t>
  </si>
  <si>
    <t>NRL</t>
  </si>
  <si>
    <t>RDB Realty &amp; Infrastructure Ltd</t>
  </si>
  <si>
    <t>RDBRIL</t>
  </si>
  <si>
    <t>Hindustan Media Ventures Ltd</t>
  </si>
  <si>
    <t>HMVL</t>
  </si>
  <si>
    <t>Aym Syntex Ltd</t>
  </si>
  <si>
    <t>AYMSYNTEX</t>
  </si>
  <si>
    <t>ABS Marine Services Ltd</t>
  </si>
  <si>
    <t>ABSMARINE</t>
  </si>
  <si>
    <t>Advani Hotels and Resorts (India) Ltd</t>
  </si>
  <si>
    <t>ADVANIHOTR</t>
  </si>
  <si>
    <t>Munjal Showa Ltd</t>
  </si>
  <si>
    <t>MUNJALSHOW</t>
  </si>
  <si>
    <t>Nova Agritech Ltd</t>
  </si>
  <si>
    <t>NOVAAGRI</t>
  </si>
  <si>
    <t>DMCC Speciality Chemicals Ltd</t>
  </si>
  <si>
    <t>DMCC</t>
  </si>
  <si>
    <t>Haldyn Glass Ltd</t>
  </si>
  <si>
    <t>HALDYNGL</t>
  </si>
  <si>
    <t>Sreeleathers Ltd</t>
  </si>
  <si>
    <t>SREEL</t>
  </si>
  <si>
    <t>PREVEST DENPRO LTD</t>
  </si>
  <si>
    <t>PREVEST</t>
  </si>
  <si>
    <t>Health Care Supplies</t>
  </si>
  <si>
    <t>Nahar Poly Films Ltd</t>
  </si>
  <si>
    <t>NAHARPOLY</t>
  </si>
  <si>
    <t>Sayaji Hotels Ltd</t>
  </si>
  <si>
    <t>SAYAJIHOTL</t>
  </si>
  <si>
    <t>Kaya Ltd</t>
  </si>
  <si>
    <t>KAYA</t>
  </si>
  <si>
    <t>Nicco Parks &amp; Resorts Ltd</t>
  </si>
  <si>
    <t>NICCOPAR</t>
  </si>
  <si>
    <t>Mold-Tek Technologies Ltd</t>
  </si>
  <si>
    <t>MOLDTECH</t>
  </si>
  <si>
    <t>Ashima Ltd</t>
  </si>
  <si>
    <t>ASHIMASYN</t>
  </si>
  <si>
    <t>LIC MF S&amp;P BSE Sensex ETF</t>
  </si>
  <si>
    <t>LICNETFSEN</t>
  </si>
  <si>
    <t>Genus Paper &amp; Boards Ltd</t>
  </si>
  <si>
    <t>GENUSPAPER</t>
  </si>
  <si>
    <t>Nahar Industrial Enterprises Ltd</t>
  </si>
  <si>
    <t>NAHARINDUS</t>
  </si>
  <si>
    <t>Kronox Lab Sciences Ltd</t>
  </si>
  <si>
    <t>KRONOX</t>
  </si>
  <si>
    <t>Sunshield Chemicals Ltd</t>
  </si>
  <si>
    <t>SUNSHIEL</t>
  </si>
  <si>
    <t>Swiss Military Consumer Goods Ltd</t>
  </si>
  <si>
    <t>SWISSMLTRY</t>
  </si>
  <si>
    <t>Sakar Healthcare Ltd</t>
  </si>
  <si>
    <t>SAKAR</t>
  </si>
  <si>
    <t>Nandan Denim Ltd</t>
  </si>
  <si>
    <t>NDL</t>
  </si>
  <si>
    <t>Vikas Ecotech Ltd</t>
  </si>
  <si>
    <t>VIKASECO</t>
  </si>
  <si>
    <t>Drone Destination Ltd</t>
  </si>
  <si>
    <t>DRONE</t>
  </si>
  <si>
    <t>Worth Investment &amp; Trading Co Ltd</t>
  </si>
  <si>
    <t>WORTH</t>
  </si>
  <si>
    <t>Megatherm Induction Ltd</t>
  </si>
  <si>
    <t>MEGATHERM</t>
  </si>
  <si>
    <t>Tara Chand Infralogistic Solutions Ltd</t>
  </si>
  <si>
    <t>TARACHAND</t>
  </si>
  <si>
    <t>DIC India Ltd</t>
  </si>
  <si>
    <t>DICIND</t>
  </si>
  <si>
    <t>VVIP Infratech Ltd</t>
  </si>
  <si>
    <t>VVIPIL</t>
  </si>
  <si>
    <t>Modern Insulators Ltd</t>
  </si>
  <si>
    <t>MODINSU</t>
  </si>
  <si>
    <t>Khadim India Ltd</t>
  </si>
  <si>
    <t>KHADIM</t>
  </si>
  <si>
    <t>ATMASTCO Ltd</t>
  </si>
  <si>
    <t>ATMASTCO</t>
  </si>
  <si>
    <t>Orient Ceratech Ltd</t>
  </si>
  <si>
    <t>ORIENTCER</t>
  </si>
  <si>
    <t>Donear Industries Ltd</t>
  </si>
  <si>
    <t>DONEAR</t>
  </si>
  <si>
    <t>Saraswati Saree Depot Ltd</t>
  </si>
  <si>
    <t>SSDL</t>
  </si>
  <si>
    <t>Music Broadcast Ltd</t>
  </si>
  <si>
    <t>RADIOCITY</t>
  </si>
  <si>
    <t>UTI Gold Exchange Traded Fund</t>
  </si>
  <si>
    <t>GOLDSHARE</t>
  </si>
  <si>
    <t>Lokesh Machines Ltd</t>
  </si>
  <si>
    <t>LOKESHMACH</t>
  </si>
  <si>
    <t>Indo Borax and Chemicals Ltd</t>
  </si>
  <si>
    <t>INDOBORAX</t>
  </si>
  <si>
    <t>Pyramid Technoplast Ltd</t>
  </si>
  <si>
    <t>PYRAMID</t>
  </si>
  <si>
    <t>R &amp; B Denims Ltd</t>
  </si>
  <si>
    <t>RNBDENIMS</t>
  </si>
  <si>
    <t>Arfin India Ltd</t>
  </si>
  <si>
    <t>ARFIN</t>
  </si>
  <si>
    <t>Wise Travel India Ltd</t>
  </si>
  <si>
    <t>WTICAB</t>
  </si>
  <si>
    <t>Inspirisys Solutions Ltd</t>
  </si>
  <si>
    <t>INSPIRISYS</t>
  </si>
  <si>
    <t>FCS Software Solutions Ltd</t>
  </si>
  <si>
    <t>FCSSOFT</t>
  </si>
  <si>
    <t>D P Wires Ltd</t>
  </si>
  <si>
    <t>DPWIRES</t>
  </si>
  <si>
    <t>Naperol Investments Ltd</t>
  </si>
  <si>
    <t>NAPEROL</t>
  </si>
  <si>
    <t>Asset Management &amp; Custody Banks</t>
  </si>
  <si>
    <t>Tantia Constructions Ltd</t>
  </si>
  <si>
    <t>TCLCONS</t>
  </si>
  <si>
    <t>Reliance Communications Ltd</t>
  </si>
  <si>
    <t>RCOM</t>
  </si>
  <si>
    <t>High Energy Batteries (India) Ltd</t>
  </si>
  <si>
    <t>HIGHENE</t>
  </si>
  <si>
    <t>Sil Investments Ltd</t>
  </si>
  <si>
    <t>SILINV</t>
  </si>
  <si>
    <t>MIRC Electronics Ltd</t>
  </si>
  <si>
    <t>MIRCELECTR</t>
  </si>
  <si>
    <t>Trust Fintech Ltd</t>
  </si>
  <si>
    <t>TRUST</t>
  </si>
  <si>
    <t>Axita Cotton Ltd</t>
  </si>
  <si>
    <t>AXITA</t>
  </si>
  <si>
    <t>Manaksia Ltd</t>
  </si>
  <si>
    <t>MANAKSIA</t>
  </si>
  <si>
    <t>Geekay Wires Ltd</t>
  </si>
  <si>
    <t>GEEKAYWIRE</t>
  </si>
  <si>
    <t>Shivam Autotech Ltd</t>
  </si>
  <si>
    <t>SHIVAMAUTO</t>
  </si>
  <si>
    <t>AVG Logistics Ltd</t>
  </si>
  <si>
    <t>AVG</t>
  </si>
  <si>
    <t>Indag Rubber Ltd</t>
  </si>
  <si>
    <t>INDAG</t>
  </si>
  <si>
    <t>Hindustan Motors Ltd</t>
  </si>
  <si>
    <t>HINDMOTORS</t>
  </si>
  <si>
    <t>Suraj Products Ltd</t>
  </si>
  <si>
    <t>SURAJ</t>
  </si>
  <si>
    <t>Laxmi Goldorna House Ltd</t>
  </si>
  <si>
    <t>LGHL</t>
  </si>
  <si>
    <t>TRF Ltd</t>
  </si>
  <si>
    <t>TRF</t>
  </si>
  <si>
    <t>KN Agri Resources Ltd</t>
  </si>
  <si>
    <t>KNAGRI</t>
  </si>
  <si>
    <t>Shivalic Power Control Ltd</t>
  </si>
  <si>
    <t>SPCL</t>
  </si>
  <si>
    <t>Remsons Industries Ltd</t>
  </si>
  <si>
    <t>REMSONSIND</t>
  </si>
  <si>
    <t>Nagarjuna Fertilizers and Chemicals Ltd</t>
  </si>
  <si>
    <t>NAGAFERT</t>
  </si>
  <si>
    <t>PTL Enterprises Ltd</t>
  </si>
  <si>
    <t>PTL</t>
  </si>
  <si>
    <t>Bhartiya International Ltd</t>
  </si>
  <si>
    <t>BIL</t>
  </si>
  <si>
    <t>KCP Sugar and Industries Corp Ltd</t>
  </si>
  <si>
    <t>KCPSUGIND</t>
  </si>
  <si>
    <t>Mirza International Ltd</t>
  </si>
  <si>
    <t>MIRZAINT</t>
  </si>
  <si>
    <t>RBZ Jewellers Ltd</t>
  </si>
  <si>
    <t>RBZJEWEL</t>
  </si>
  <si>
    <t>Jewelry &amp; Watch Retailers</t>
  </si>
  <si>
    <t>SRM Contractors Ltd</t>
  </si>
  <si>
    <t>SRM</t>
  </si>
  <si>
    <t>Rathi Steel and Power Ltd</t>
  </si>
  <si>
    <t>RATHIST</t>
  </si>
  <si>
    <t>Nitco Ltd</t>
  </si>
  <si>
    <t>NITCO</t>
  </si>
  <si>
    <t>Nahar Capital and Financial Services Ltd</t>
  </si>
  <si>
    <t>NAHARCAP</t>
  </si>
  <si>
    <t>Asahi Songwon Colors Ltd</t>
  </si>
  <si>
    <t>ASAHISONG</t>
  </si>
  <si>
    <t>Gretex Corporate Services Ltd</t>
  </si>
  <si>
    <t>GCSL</t>
  </si>
  <si>
    <t>Jost's Engineering Company Ltd</t>
  </si>
  <si>
    <t>JOSTS</t>
  </si>
  <si>
    <t>Kamat Hotels (India) Ltd</t>
  </si>
  <si>
    <t>KAMATHOTEL</t>
  </si>
  <si>
    <t>Oricon Enterprises Ltd</t>
  </si>
  <si>
    <t>ORICONENT</t>
  </si>
  <si>
    <t>BPL Ltd</t>
  </si>
  <si>
    <t>BPL</t>
  </si>
  <si>
    <t>UTI Nifty Next 50 Exchange Traded Fund</t>
  </si>
  <si>
    <t>UTINEXT50</t>
  </si>
  <si>
    <t>National Peroxide Ltd</t>
  </si>
  <si>
    <t>NPL</t>
  </si>
  <si>
    <t>3i Infotech Ltd</t>
  </si>
  <si>
    <t>3IINFOLTD</t>
  </si>
  <si>
    <t>Harita Seating Systems Ltd</t>
  </si>
  <si>
    <t>HARITASEAT</t>
  </si>
  <si>
    <t>HT Media Ltd</t>
  </si>
  <si>
    <t>HTMEDIA</t>
  </si>
  <si>
    <t>Supreme Power Equipment Ltd</t>
  </si>
  <si>
    <t>SUPREMEPWR</t>
  </si>
  <si>
    <t>Accent Microcell Ltd</t>
  </si>
  <si>
    <t>ACCENTMIC</t>
  </si>
  <si>
    <t>Delton Cables Ltd</t>
  </si>
  <si>
    <t>DLTNCBL</t>
  </si>
  <si>
    <t>Autoline Industries Ltd</t>
  </si>
  <si>
    <t>AUTOIND</t>
  </si>
  <si>
    <t>Nikhil Adhesives Ltd</t>
  </si>
  <si>
    <t>NIKHILAD</t>
  </si>
  <si>
    <t>Balaxi Pharmaceuticals Ltd</t>
  </si>
  <si>
    <t>BALAXI</t>
  </si>
  <si>
    <t>Industrial Investment Trust Ltd</t>
  </si>
  <si>
    <t>IITL</t>
  </si>
  <si>
    <t>Suraj Ltd</t>
  </si>
  <si>
    <t>SURAJLTD</t>
  </si>
  <si>
    <t>Precot Ltd</t>
  </si>
  <si>
    <t>PRECOT</t>
  </si>
  <si>
    <t>NBI Industrial Finance Company Ltd</t>
  </si>
  <si>
    <t>NBIFIN</t>
  </si>
  <si>
    <t>Tiger Logistics (India) Ltd</t>
  </si>
  <si>
    <t>TIGERLOGS</t>
  </si>
  <si>
    <t>Vikram Thermo (India) Ltd</t>
  </si>
  <si>
    <t>VIKRAMTH</t>
  </si>
  <si>
    <t>Swaraj Suiting Ltd</t>
  </si>
  <si>
    <t>SWARAJ</t>
  </si>
  <si>
    <t>SoftSol India Ltd</t>
  </si>
  <si>
    <t>SOFTSOL</t>
  </si>
  <si>
    <t>Sealmatic India Ltd</t>
  </si>
  <si>
    <t>SEALMATIC</t>
  </si>
  <si>
    <t>Meghna Infracon Infrastructure Ltd</t>
  </si>
  <si>
    <t>MIIL</t>
  </si>
  <si>
    <t>Singer India Ltd</t>
  </si>
  <si>
    <t>SINGER</t>
  </si>
  <si>
    <t>Nila Infrastructures Ltd</t>
  </si>
  <si>
    <t>NILAINFRA</t>
  </si>
  <si>
    <t>Pavna Industries Ltd</t>
  </si>
  <si>
    <t>PAVNAIND</t>
  </si>
  <si>
    <t>Bombay Oxygen Investments Ltd</t>
  </si>
  <si>
    <t>BOMOXY-B1</t>
  </si>
  <si>
    <t>Niyogin Fintech Ltd</t>
  </si>
  <si>
    <t>NIYOGIN</t>
  </si>
  <si>
    <t>Aarti Surfactants Ltd</t>
  </si>
  <si>
    <t>AARTISURF</t>
  </si>
  <si>
    <t>Proventus Agrocom Ltd</t>
  </si>
  <si>
    <t>PROV</t>
  </si>
  <si>
    <t>Triton Valves Ltd</t>
  </si>
  <si>
    <t>TRITONV</t>
  </si>
  <si>
    <t>Kanoria Chemicals and Industries Ltd</t>
  </si>
  <si>
    <t>KANORICHEM</t>
  </si>
  <si>
    <t>IFB Agro Industries Ltd</t>
  </si>
  <si>
    <t>IFBAGRO</t>
  </si>
  <si>
    <t>Diamines and Chemicals Ltd</t>
  </si>
  <si>
    <t>DIAMINESQ</t>
  </si>
  <si>
    <t>Iris Clothings Ltd</t>
  </si>
  <si>
    <t>IRISDOREME</t>
  </si>
  <si>
    <t>Izmo Ltd</t>
  </si>
  <si>
    <t>IZMO</t>
  </si>
  <si>
    <t>Modison Ltd</t>
  </si>
  <si>
    <t>MODISONLTD</t>
  </si>
  <si>
    <t>Gokul Refoils and Solvent Ltd</t>
  </si>
  <si>
    <t>GOKUL</t>
  </si>
  <si>
    <t>Almondz Global Securities Ltd</t>
  </si>
  <si>
    <t>ALMONDZ</t>
  </si>
  <si>
    <t>Rudra Global Infra Products Ltd</t>
  </si>
  <si>
    <t>RUDRA</t>
  </si>
  <si>
    <t>Sadbhav Engineering Ltd</t>
  </si>
  <si>
    <t>SADBHAV</t>
  </si>
  <si>
    <t>Anjani Portland Cement Ltd</t>
  </si>
  <si>
    <t>APCL</t>
  </si>
  <si>
    <t>Muthoot Capital Services Ltd</t>
  </si>
  <si>
    <t>MUTHOOTCAP</t>
  </si>
  <si>
    <t>Sinclairs Hotels Ltd</t>
  </si>
  <si>
    <t>SINCLAIR</t>
  </si>
  <si>
    <t>Uravi T &amp; Wedge Lamps Ltd</t>
  </si>
  <si>
    <t>URAVI</t>
  </si>
  <si>
    <t>Krishca Strapping Solutions Ltd</t>
  </si>
  <si>
    <t>KRISHCA</t>
  </si>
  <si>
    <t>Kilitch Drugs (India) Ltd</t>
  </si>
  <si>
    <t>KILITCH</t>
  </si>
  <si>
    <t>Shalibhadra Finance Ltd</t>
  </si>
  <si>
    <t>SAHLIBHFI</t>
  </si>
  <si>
    <t>Shree Karni Fabcom Ltd</t>
  </si>
  <si>
    <t>SHREEKARNI</t>
  </si>
  <si>
    <t>HCL Infosystems Ltd</t>
  </si>
  <si>
    <t>HCL-INSYS</t>
  </si>
  <si>
    <t>ZIM Laboratories Ltd</t>
  </si>
  <si>
    <t>ZIMLAB</t>
  </si>
  <si>
    <t>Synergy Green Industries Ltd</t>
  </si>
  <si>
    <t>SGIL</t>
  </si>
  <si>
    <t>Viviana Power Tech Ltd</t>
  </si>
  <si>
    <t>VIVIANA</t>
  </si>
  <si>
    <t>Kothari Products Ltd</t>
  </si>
  <si>
    <t>KOTHARIPRO</t>
  </si>
  <si>
    <t>Aerpace Industries Ltd</t>
  </si>
  <si>
    <t>AERPACE</t>
  </si>
  <si>
    <t>Vinsys IT Services India Ltd</t>
  </si>
  <si>
    <t>VINSYS</t>
  </si>
  <si>
    <t>Addictive Learning Technology Ltd</t>
  </si>
  <si>
    <t>LAWSIKHO</t>
  </si>
  <si>
    <t>Kiran Vyapar Ltd</t>
  </si>
  <si>
    <t>KIRANVYPAR</t>
  </si>
  <si>
    <t>Orient Bell Ltd</t>
  </si>
  <si>
    <t>ORIENTBELL</t>
  </si>
  <si>
    <t>International Conveyors Ltd</t>
  </si>
  <si>
    <t>INTLCONV</t>
  </si>
  <si>
    <t>Trucap Finance Ltd</t>
  </si>
  <si>
    <t>TRU</t>
  </si>
  <si>
    <t>Thirdwave Financial Intermediaries Ltd</t>
  </si>
  <si>
    <t>THIRDFIN</t>
  </si>
  <si>
    <t>United Drilling Tools Ltd</t>
  </si>
  <si>
    <t>UNIDT</t>
  </si>
  <si>
    <t>Lyka Labs Ltd</t>
  </si>
  <si>
    <t>LYKALABS</t>
  </si>
  <si>
    <t>Sumit Woods Ltd</t>
  </si>
  <si>
    <t>SUMIT</t>
  </si>
  <si>
    <t>Taylormade Renewables Ltd</t>
  </si>
  <si>
    <t>TRL</t>
  </si>
  <si>
    <t>ELGI Rubber Co Ltd</t>
  </si>
  <si>
    <t>ELGIRUBCO</t>
  </si>
  <si>
    <t>Birla Precision Technologies Ltd</t>
  </si>
  <si>
    <t>BIRLAPREC</t>
  </si>
  <si>
    <t>MOS Utility Ltd</t>
  </si>
  <si>
    <t>MOS</t>
  </si>
  <si>
    <t>DU Digital Global Ltd</t>
  </si>
  <si>
    <t>DUGLOBAL</t>
  </si>
  <si>
    <t>Indo Us Bio-Tech Ltd</t>
  </si>
  <si>
    <t>INDOUS</t>
  </si>
  <si>
    <t>Medicamen Biotech Ltd</t>
  </si>
  <si>
    <t>MEDICAMEQ</t>
  </si>
  <si>
    <t>Manomay Tex India Ltd</t>
  </si>
  <si>
    <t>MANOMAY</t>
  </si>
  <si>
    <t>Phantom Digital Effects Ltd</t>
  </si>
  <si>
    <t>PHANTOMFX</t>
  </si>
  <si>
    <t>Goodricke Group Ltd</t>
  </si>
  <si>
    <t>GOODRICKE</t>
  </si>
  <si>
    <t>Modi's Navnirman Ltd</t>
  </si>
  <si>
    <t>MODIS</t>
  </si>
  <si>
    <t>Vipul Ltd</t>
  </si>
  <si>
    <t>VIPULLTD</t>
  </si>
  <si>
    <t>CL Educate Ltd</t>
  </si>
  <si>
    <t>CLEDUCATE</t>
  </si>
  <si>
    <t>Bartronics India Ltd</t>
  </si>
  <si>
    <t>ASMS</t>
  </si>
  <si>
    <t>Madhav Infra Projects Ltd</t>
  </si>
  <si>
    <t>MADHAVIPL</t>
  </si>
  <si>
    <t>UFO Moviez India Ltd</t>
  </si>
  <si>
    <t>UFO</t>
  </si>
  <si>
    <t>Mazda Ltd</t>
  </si>
  <si>
    <t>MAZDA</t>
  </si>
  <si>
    <t>Xtglobal Infotech Ltd</t>
  </si>
  <si>
    <t>XTGLOBAL</t>
  </si>
  <si>
    <t>Pradeep Metals Ltd</t>
  </si>
  <si>
    <t>PRADPME</t>
  </si>
  <si>
    <t>Kritika Wires Ltd</t>
  </si>
  <si>
    <t>KRITIKA</t>
  </si>
  <si>
    <t>International Travel House Ltd</t>
  </si>
  <si>
    <t>ITHL</t>
  </si>
  <si>
    <t>Jenburkt Pharmaceuticals Ltd</t>
  </si>
  <si>
    <t>JENBURPH</t>
  </si>
  <si>
    <t>Krishival Foods Ltd</t>
  </si>
  <si>
    <t>KRISHIVAL</t>
  </si>
  <si>
    <t>Banswara Syntex Ltd</t>
  </si>
  <si>
    <t>BANSWRAS</t>
  </si>
  <si>
    <t>DC Infotech and Communication Ltd</t>
  </si>
  <si>
    <t>DCI</t>
  </si>
  <si>
    <t>Indian Bright Steel Co Ltd</t>
  </si>
  <si>
    <t>IBRIGST</t>
  </si>
  <si>
    <t>Frog Cellsat Ltd</t>
  </si>
  <si>
    <t>FROG</t>
  </si>
  <si>
    <t>Valiant Communications Ltd</t>
  </si>
  <si>
    <t>VALIANT</t>
  </si>
  <si>
    <t>Orbit Exports Ltd</t>
  </si>
  <si>
    <t>ORBTEXP</t>
  </si>
  <si>
    <t>Ambalal Sarabhai Enterprises Ltd</t>
  </si>
  <si>
    <t>AMBALALSA</t>
  </si>
  <si>
    <t>Valiant Laboratories Ltd</t>
  </si>
  <si>
    <t>VALIANTLAB</t>
  </si>
  <si>
    <t>Raghuvir Synthetics Ltd</t>
  </si>
  <si>
    <t>RAGHUSYN</t>
  </si>
  <si>
    <t>IL&amp;FS Engineering and Construction Company Ltd</t>
  </si>
  <si>
    <t>IL&amp;FSENGG</t>
  </si>
  <si>
    <t>SRG Housing Finance Ltd</t>
  </si>
  <si>
    <t>SRGHFL</t>
  </si>
  <si>
    <t>Tierra Agrotech Ltd</t>
  </si>
  <si>
    <t>TIERRA</t>
  </si>
  <si>
    <t>Agricultural Products &amp; Services</t>
  </si>
  <si>
    <t>Pritika Auto Industries Ltd</t>
  </si>
  <si>
    <t>PRITIKAUTO</t>
  </si>
  <si>
    <t>Vardhman Acrylics Ltd</t>
  </si>
  <si>
    <t>VARDHACRLC</t>
  </si>
  <si>
    <t>U Y Fincorp Ltd</t>
  </si>
  <si>
    <t>UYFINCORP</t>
  </si>
  <si>
    <t>Mawana Sugars Ltd</t>
  </si>
  <si>
    <t>MAWANASUG</t>
  </si>
  <si>
    <t>IRIS Business Services Ltd</t>
  </si>
  <si>
    <t>IRIS</t>
  </si>
  <si>
    <t>Premier Polyfilm Ltd</t>
  </si>
  <si>
    <t>PREMIERPOL</t>
  </si>
  <si>
    <t>Essen Speciality Films Ltd</t>
  </si>
  <si>
    <t>ESFL</t>
  </si>
  <si>
    <t>Dhabriya Polywood Ltd</t>
  </si>
  <si>
    <t>DHABRIYA</t>
  </si>
  <si>
    <t>Batliboi Ltd</t>
  </si>
  <si>
    <t>BATLIBOI</t>
  </si>
  <si>
    <t>RM Drip &amp; Sprinklers Systems Ltd</t>
  </si>
  <si>
    <t>RMDRIP</t>
  </si>
  <si>
    <t>Aryaman Financial Services Ltd</t>
  </si>
  <si>
    <t>ARYAMAN</t>
  </si>
  <si>
    <t>Riddhi Siddhi Gluco Biols Ltd</t>
  </si>
  <si>
    <t>RIDDHI</t>
  </si>
  <si>
    <t>Utssav CZ Gold Jewels Ltd</t>
  </si>
  <si>
    <t>UTSSAV</t>
  </si>
  <si>
    <t>B&amp;B Triplewall Containers Ltd</t>
  </si>
  <si>
    <t>BBTCL</t>
  </si>
  <si>
    <t>Super Sales India Ltd</t>
  </si>
  <si>
    <t>SUPER</t>
  </si>
  <si>
    <t>Titan Biotech Ltd</t>
  </si>
  <si>
    <t>TITANBIO</t>
  </si>
  <si>
    <t>Quest Capital Markets Ltd</t>
  </si>
  <si>
    <t>QUESTCAP</t>
  </si>
  <si>
    <t>Aditya BSL Nifty 50 ETF</t>
  </si>
  <si>
    <t>BSLNIFTY</t>
  </si>
  <si>
    <t>Akme Fintrade India Ltd</t>
  </si>
  <si>
    <t>AFIL</t>
  </si>
  <si>
    <t>Dynamic Services &amp; Security Ltd</t>
  </si>
  <si>
    <t>DYNAMIC</t>
  </si>
  <si>
    <t>Nephro Care India Ltd</t>
  </si>
  <si>
    <t>NEPHROCARE</t>
  </si>
  <si>
    <t>Euro Panel Products Ltd</t>
  </si>
  <si>
    <t>EUROBOND</t>
  </si>
  <si>
    <t>Ador Fontech Ltd</t>
  </si>
  <si>
    <t>ADORFO</t>
  </si>
  <si>
    <t>Airan Ltd</t>
  </si>
  <si>
    <t>AIRAN</t>
  </si>
  <si>
    <t>Comfort Intech Ltd</t>
  </si>
  <si>
    <t>COMFINTE</t>
  </si>
  <si>
    <t>Vadilal Enterprises Ltd</t>
  </si>
  <si>
    <t>VADILENT</t>
  </si>
  <si>
    <t>Vibhor Steel Tubes Ltd</t>
  </si>
  <si>
    <t>VSTL</t>
  </si>
  <si>
    <t>Bharat Agri Fert &amp; Realty Ltd</t>
  </si>
  <si>
    <t>BHARATAGRI</t>
  </si>
  <si>
    <t>Dynemic Products Ltd</t>
  </si>
  <si>
    <t>DYNPRO</t>
  </si>
  <si>
    <t>Emkay Global Financial Services Ltd</t>
  </si>
  <si>
    <t>EMKAY</t>
  </si>
  <si>
    <t>Dai Ichi Karkaria Ltd</t>
  </si>
  <si>
    <t>DAICHI</t>
  </si>
  <si>
    <t>SoftTech Engineers Ltd</t>
  </si>
  <si>
    <t>SOFTTECH</t>
  </si>
  <si>
    <t>GEM Enviro Management Ltd</t>
  </si>
  <si>
    <t>GEMENVIRO</t>
  </si>
  <si>
    <t>Manaksia Coated Metals &amp; Industries Ltd</t>
  </si>
  <si>
    <t>MANAKCOAT</t>
  </si>
  <si>
    <t>Jet Airways (India) Ltd</t>
  </si>
  <si>
    <t>JETAIRWAYS</t>
  </si>
  <si>
    <t>Ceenik Exports (India) Ltd</t>
  </si>
  <si>
    <t>CEENIK</t>
  </si>
  <si>
    <t>Majestic Auto Ltd</t>
  </si>
  <si>
    <t>MAJESAUT</t>
  </si>
  <si>
    <t>Rubfila International Ltd</t>
  </si>
  <si>
    <t>RUBFILA</t>
  </si>
  <si>
    <t>Venus Remedies Ltd</t>
  </si>
  <si>
    <t>VENUSREM</t>
  </si>
  <si>
    <t>StarlinePS Enterprises Ltd</t>
  </si>
  <si>
    <t>STARLENT</t>
  </si>
  <si>
    <t>Le Merite Exports Ltd</t>
  </si>
  <si>
    <t>LEMERITE</t>
  </si>
  <si>
    <t>Prozone Realty Ltd</t>
  </si>
  <si>
    <t>PROZONER</t>
  </si>
  <si>
    <t>UMA Exports Ltd</t>
  </si>
  <si>
    <t>UMAEXPORTS</t>
  </si>
  <si>
    <t>Gujarat Apollo Industries Ltd</t>
  </si>
  <si>
    <t>GUJAPOLLO</t>
  </si>
  <si>
    <t>Kothari Sugars and Chemicals Ltd</t>
  </si>
  <si>
    <t>KOTARISUG</t>
  </si>
  <si>
    <t>BEW Engineering Ltd</t>
  </si>
  <si>
    <t>BEWLTD</t>
  </si>
  <si>
    <t>Poddar Pigments Ltd</t>
  </si>
  <si>
    <t>PODDARMENT</t>
  </si>
  <si>
    <t>Sakthi Sugars Ltd</t>
  </si>
  <si>
    <t>SAKHTISUG</t>
  </si>
  <si>
    <t>Shemaroo Entertainment Ltd</t>
  </si>
  <si>
    <t>SHEMAROO</t>
  </si>
  <si>
    <t>Aban Offshore Ltd</t>
  </si>
  <si>
    <t>ABAN</t>
  </si>
  <si>
    <t>Creative Graphics Solutions India Ltd</t>
  </si>
  <si>
    <t>CGRAPHICS</t>
  </si>
  <si>
    <t>Hi-Green Carbon Ltd</t>
  </si>
  <si>
    <t>HIGREEN</t>
  </si>
  <si>
    <t>Cressanda Railway Solutions Ltd</t>
  </si>
  <si>
    <t>CRESSAN</t>
  </si>
  <si>
    <t>Emami Realty Ltd</t>
  </si>
  <si>
    <t>EMAMIREAL</t>
  </si>
  <si>
    <t>Logica Infoway Ltd</t>
  </si>
  <si>
    <t>LOGICA</t>
  </si>
  <si>
    <t>TBI Corn Ltd</t>
  </si>
  <si>
    <t>TBI</t>
  </si>
  <si>
    <t>Pasupati Acrylon Ltd</t>
  </si>
  <si>
    <t>PASUPTAC</t>
  </si>
  <si>
    <t>OK Play India Ltd</t>
  </si>
  <si>
    <t>OKPLA</t>
  </si>
  <si>
    <t>Mangalam Organics Ltd</t>
  </si>
  <si>
    <t>MANORG</t>
  </si>
  <si>
    <t>Markolines Pavement Technologies Ltd</t>
  </si>
  <si>
    <t>MARKOLINES</t>
  </si>
  <si>
    <t>Highways &amp; Railtracks</t>
  </si>
  <si>
    <t>Chavda Infra Ltd</t>
  </si>
  <si>
    <t>CHAVDA</t>
  </si>
  <si>
    <t>Pratham EPC Projects Ltd</t>
  </si>
  <si>
    <t>PRATHAM</t>
  </si>
  <si>
    <t>Indo National Ltd</t>
  </si>
  <si>
    <t>NIPPOBATRY</t>
  </si>
  <si>
    <t>Saakshi Medtech and Panels Ltd</t>
  </si>
  <si>
    <t>SAAKSHI</t>
  </si>
  <si>
    <t>Integra Essentia Ltd</t>
  </si>
  <si>
    <t>ESSENTIA</t>
  </si>
  <si>
    <t>Supershakti Metaliks Ltd</t>
  </si>
  <si>
    <t>SUPERSHAKT</t>
  </si>
  <si>
    <t>Lucent Industries Ltd</t>
  </si>
  <si>
    <t>LUCENT</t>
  </si>
  <si>
    <t>Cool Caps Industries Ltd</t>
  </si>
  <si>
    <t>COOLCAPS</t>
  </si>
  <si>
    <t>Galaxy Bearings Ltd</t>
  </si>
  <si>
    <t>GALXBRG</t>
  </si>
  <si>
    <t>Lakshmi Mills Company Ltd</t>
  </si>
  <si>
    <t>LAKSHMIMIL</t>
  </si>
  <si>
    <t>POCL Enterprises Ltd</t>
  </si>
  <si>
    <t>POEL</t>
  </si>
  <si>
    <t>Swadeshi Polytex Ltd</t>
  </si>
  <si>
    <t>SWADPOL</t>
  </si>
  <si>
    <t>Captain Polyplast Ltd</t>
  </si>
  <si>
    <t>CPL</t>
  </si>
  <si>
    <t>Osia Hyper Retail Ltd</t>
  </si>
  <si>
    <t>OSIAHYPER</t>
  </si>
  <si>
    <t>Ponni Sugars (Erode) Ltd</t>
  </si>
  <si>
    <t>PONNIERODE</t>
  </si>
  <si>
    <t>Z-Tech (India) Ltd</t>
  </si>
  <si>
    <t>ZTECH</t>
  </si>
  <si>
    <t>Positron Energy Ltd</t>
  </si>
  <si>
    <t>POSITRON</t>
  </si>
  <si>
    <t>SMS Lifesciences India Ltd</t>
  </si>
  <si>
    <t>SMSLIFE</t>
  </si>
  <si>
    <t>Kanoria Energy &amp; Infrastructure Limited</t>
  </si>
  <si>
    <t>KEIL</t>
  </si>
  <si>
    <t>Building Products</t>
  </si>
  <si>
    <t>Energy-Mission Machineries (India) Ltd</t>
  </si>
  <si>
    <t>EMMIL</t>
  </si>
  <si>
    <t>Euro India Fresh Foods Ltd</t>
  </si>
  <si>
    <t>EIFFL</t>
  </si>
  <si>
    <t>Quint Digital Ltd</t>
  </si>
  <si>
    <t>QUINT</t>
  </si>
  <si>
    <t>Broadcasting</t>
  </si>
  <si>
    <t>Menon Pistons Ltd</t>
  </si>
  <si>
    <t>MENNPIS</t>
  </si>
  <si>
    <t>Modi Naturals Ltd</t>
  </si>
  <si>
    <t>MODINATUR</t>
  </si>
  <si>
    <t>DCM Nouvelle Ltd</t>
  </si>
  <si>
    <t>DCMNVL</t>
  </si>
  <si>
    <t>UCAL Ltd</t>
  </si>
  <si>
    <t>UCAL</t>
  </si>
  <si>
    <t>Kings Infra Ventures Ltd</t>
  </si>
  <si>
    <t>KINGSINFR</t>
  </si>
  <si>
    <t>Newjaisa Technologies Ltd</t>
  </si>
  <si>
    <t>NEWJAISA</t>
  </si>
  <si>
    <t>Sheetal Cool Products Ltd</t>
  </si>
  <si>
    <t>SCPL</t>
  </si>
  <si>
    <t>Zenotech Laboratories Ltd</t>
  </si>
  <si>
    <t>ZENOTECH</t>
  </si>
  <si>
    <t>Innovators Facade Systems Ltd</t>
  </si>
  <si>
    <t>INNOVATORS</t>
  </si>
  <si>
    <t>Bharat Road Network Ltd</t>
  </si>
  <si>
    <t>BRNL</t>
  </si>
  <si>
    <t>Sundaram Brake Linings Ltd</t>
  </si>
  <si>
    <t>SUNDRMBRAK</t>
  </si>
  <si>
    <t>AVP Infracon Ltd</t>
  </si>
  <si>
    <t>AVPINFRA</t>
  </si>
  <si>
    <t>Nila Spaces Ltd</t>
  </si>
  <si>
    <t>NILASPACES</t>
  </si>
  <si>
    <t>Sudarshan Pharma Industries Ltd</t>
  </si>
  <si>
    <t>SUDARSHAN</t>
  </si>
  <si>
    <t>Nath Bio-Genes (I) Ltd</t>
  </si>
  <si>
    <t>NATHBIOGEN</t>
  </si>
  <si>
    <t>Ruchira Papers Ltd</t>
  </si>
  <si>
    <t>RUCHIRA</t>
  </si>
  <si>
    <t>Harrisons Malayalam Ltd</t>
  </si>
  <si>
    <t>HARRMALAYA</t>
  </si>
  <si>
    <t>Hindusthan Urban Infrastructure Ltd</t>
  </si>
  <si>
    <t>HUIL</t>
  </si>
  <si>
    <t>Shri Keshav Cements and Infra Ltd</t>
  </si>
  <si>
    <t>SKCIL</t>
  </si>
  <si>
    <t>Lehar Footwears Ltd</t>
  </si>
  <si>
    <t>LEHAR</t>
  </si>
  <si>
    <t>Vardhman Polytex Ltd</t>
  </si>
  <si>
    <t>VARDMNPOLY</t>
  </si>
  <si>
    <t>Global Education Ltd</t>
  </si>
  <si>
    <t>GLOBAL</t>
  </si>
  <si>
    <t>Cineline India Ltd</t>
  </si>
  <si>
    <t>CINELINE</t>
  </si>
  <si>
    <t>Indian Emulsifiers Ltd</t>
  </si>
  <si>
    <t>IEML</t>
  </si>
  <si>
    <t>Indo Thai Securities Ltd</t>
  </si>
  <si>
    <t>INDOTHAI</t>
  </si>
  <si>
    <t>Suyog Gurbaxani Funicular Ropeways Ltd</t>
  </si>
  <si>
    <t>SGFRL</t>
  </si>
  <si>
    <t>Winsol Engineers Ltd</t>
  </si>
  <si>
    <t>WINSOL</t>
  </si>
  <si>
    <t>Kinetic Engineering Ltd</t>
  </si>
  <si>
    <t>KINETICENG</t>
  </si>
  <si>
    <t>KPT Industries Ltd</t>
  </si>
  <si>
    <t>KPT</t>
  </si>
  <si>
    <t>Amal Ltd</t>
  </si>
  <si>
    <t>AMAL</t>
  </si>
  <si>
    <t>Sigma Solve Ltd</t>
  </si>
  <si>
    <t>SIGMA</t>
  </si>
  <si>
    <t>Aion-Tech Solutions Ltd</t>
  </si>
  <si>
    <t>GOLDTECH</t>
  </si>
  <si>
    <t>Chemtech Industrial Valves Ltd</t>
  </si>
  <si>
    <t>CHEMTECH</t>
  </si>
  <si>
    <t>Megasoft Ltd</t>
  </si>
  <si>
    <t>MEGASOFT</t>
  </si>
  <si>
    <t>Thaai Casting Limited</t>
  </si>
  <si>
    <t>TCL</t>
  </si>
  <si>
    <t>Aelea Commodities Ltd</t>
  </si>
  <si>
    <t>ACLD</t>
  </si>
  <si>
    <t>Mangalam Industrial Finance Ltd</t>
  </si>
  <si>
    <t>MANGIND</t>
  </si>
  <si>
    <t>Refractory Shapes Ltd</t>
  </si>
  <si>
    <t>REFRACTORY</t>
  </si>
  <si>
    <t>Investment &amp; Precision Castings Ltd</t>
  </si>
  <si>
    <t>INVPRECQ</t>
  </si>
  <si>
    <t>Universus Photo Imagings Ltd</t>
  </si>
  <si>
    <t>UNIVPHOTO</t>
  </si>
  <si>
    <t>Mangalam Global Enterprise Ltd</t>
  </si>
  <si>
    <t>MGEL</t>
  </si>
  <si>
    <t>HPC Biosciences Ltd</t>
  </si>
  <si>
    <t>HPCBL</t>
  </si>
  <si>
    <t>Remedium Lifecare Ltd</t>
  </si>
  <si>
    <t>REMLIFE</t>
  </si>
  <si>
    <t>Shish Industries Ltd</t>
  </si>
  <si>
    <t>SHISHIND</t>
  </si>
  <si>
    <t>Indian Toners &amp; Developers Ltd</t>
  </si>
  <si>
    <t>INDTONER</t>
  </si>
  <si>
    <t>Royal India Corporation Ltd</t>
  </si>
  <si>
    <t>ROYALIND</t>
  </si>
  <si>
    <t>Baroda Rayon Corporation Ltd</t>
  </si>
  <si>
    <t>BARODARY</t>
  </si>
  <si>
    <t>Gennex Laboratories Ltd</t>
  </si>
  <si>
    <t>GENNEX</t>
  </si>
  <si>
    <t>Atlantaa Ltd</t>
  </si>
  <si>
    <t>ATLANTAA</t>
  </si>
  <si>
    <t>Vishal Fabrics Ltd</t>
  </si>
  <si>
    <t>VISHAL</t>
  </si>
  <si>
    <t>Inertia Steel Ltd</t>
  </si>
  <si>
    <t>INERTIAST</t>
  </si>
  <si>
    <t>Shera Energy Ltd</t>
  </si>
  <si>
    <t>SHERA</t>
  </si>
  <si>
    <t>Graviss Hospitality Ltd</t>
  </si>
  <si>
    <t>GRAVISSHO</t>
  </si>
  <si>
    <t>Apollo Sindoori Hotels Ltd</t>
  </si>
  <si>
    <t>APOLSINHOT</t>
  </si>
  <si>
    <t>IL &amp; FS Investment Managers Ltd</t>
  </si>
  <si>
    <t>IVC</t>
  </si>
  <si>
    <t>Bannari Amman Spinning Mills Ltd</t>
  </si>
  <si>
    <t>BASML</t>
  </si>
  <si>
    <t>Panchmahal Steel Ltd</t>
  </si>
  <si>
    <t>PANCHMAHQ</t>
  </si>
  <si>
    <t>Shree Rama Multi-Tech Ltd</t>
  </si>
  <si>
    <t>SHREERAMA</t>
  </si>
  <si>
    <t>Byke Hospitality Ltd</t>
  </si>
  <si>
    <t>BYKE</t>
  </si>
  <si>
    <t>Shiv Aum Steels Ltd</t>
  </si>
  <si>
    <t>SHIVAUM</t>
  </si>
  <si>
    <t>South West Pinnacle Exploration Ltd</t>
  </si>
  <si>
    <t>SOUTHWEST</t>
  </si>
  <si>
    <t>GP Petroleums Ltd</t>
  </si>
  <si>
    <t>GULFPETRO</t>
  </si>
  <si>
    <t>Baheti Recycling Industries Ltd</t>
  </si>
  <si>
    <t>BAHETI</t>
  </si>
  <si>
    <t>A-1 Acid Ltd</t>
  </si>
  <si>
    <t>AAL</t>
  </si>
  <si>
    <t>M K Proteins Ltd</t>
  </si>
  <si>
    <t>MKPL</t>
  </si>
  <si>
    <t>Medico Remedies Ltd</t>
  </si>
  <si>
    <t>MEDICO</t>
  </si>
  <si>
    <t>Welspun Investments and Commercials Ltd</t>
  </si>
  <si>
    <t>WELINV</t>
  </si>
  <si>
    <t>Mahindra EPC Irrigation Ltd</t>
  </si>
  <si>
    <t>MAHEPC</t>
  </si>
  <si>
    <t>A B Infrabuild Ltd</t>
  </si>
  <si>
    <t>ABINFRA</t>
  </si>
  <si>
    <t>Esconet Technologies Ltd</t>
  </si>
  <si>
    <t>ESCONET</t>
  </si>
  <si>
    <t>Sahyadri Industries Ltd</t>
  </si>
  <si>
    <t>SAHYADRI</t>
  </si>
  <si>
    <t>Keltech Energies Ltd</t>
  </si>
  <si>
    <t>KELENRG</t>
  </si>
  <si>
    <t>Ruchi Infrastructure Ltd</t>
  </si>
  <si>
    <t>RUCHINFRA</t>
  </si>
  <si>
    <t>Star Housing Finance Ltd</t>
  </si>
  <si>
    <t>STARHFL</t>
  </si>
  <si>
    <t>Commercial &amp; Residential Mortgage Finance</t>
  </si>
  <si>
    <t>Panasonic Energy India Co Ltd</t>
  </si>
  <si>
    <t>PANAENERG</t>
  </si>
  <si>
    <t>BGR Energy Systems Ltd</t>
  </si>
  <si>
    <t>BGRENERGY</t>
  </si>
  <si>
    <t>Lorenzini Apparels Ltd</t>
  </si>
  <si>
    <t>LAL</t>
  </si>
  <si>
    <t>Kerala Ayurveda Ltd</t>
  </si>
  <si>
    <t>KERALAYUR</t>
  </si>
  <si>
    <t>Nitin Castings Ltd</t>
  </si>
  <si>
    <t>NITINCAST</t>
  </si>
  <si>
    <t>Metals - Iron</t>
  </si>
  <si>
    <t>Hitech Corporation Ltd</t>
  </si>
  <si>
    <t>HITECHCORP</t>
  </si>
  <si>
    <t>RNFI Services Ltd</t>
  </si>
  <si>
    <t>RNFI</t>
  </si>
  <si>
    <t>Plaza Wires Ltd</t>
  </si>
  <si>
    <t>PLAZACABLE</t>
  </si>
  <si>
    <t>Panchsheel Organics Ltd</t>
  </si>
  <si>
    <t>PANCHSHEEL</t>
  </si>
  <si>
    <t>Rane Engine Valve Ltd</t>
  </si>
  <si>
    <t>RANEENGINE</t>
  </si>
  <si>
    <t>Jay Shree Tea and Industries Ltd</t>
  </si>
  <si>
    <t>JAYSREETEA</t>
  </si>
  <si>
    <t>Vaarad Ventures Ltd</t>
  </si>
  <si>
    <t>VAARAD</t>
  </si>
  <si>
    <t>Sicagen India Ltd</t>
  </si>
  <si>
    <t>SICAGEN</t>
  </si>
  <si>
    <t>Milkfood Ltd</t>
  </si>
  <si>
    <t>MLKFOOD</t>
  </si>
  <si>
    <t>Veer Global Infraconstruction Ltd</t>
  </si>
  <si>
    <t>VGIL</t>
  </si>
  <si>
    <t>GP Eco Solutions India Ltd</t>
  </si>
  <si>
    <t>GPECO</t>
  </si>
  <si>
    <t>Trigyn Technologies Ltd</t>
  </si>
  <si>
    <t>TRIGYN</t>
  </si>
  <si>
    <t>Shraddha Prime Projects Ltd</t>
  </si>
  <si>
    <t>SHRADDHA</t>
  </si>
  <si>
    <t>Exhicon Events Media Solutions Ltd</t>
  </si>
  <si>
    <t>EXHICON</t>
  </si>
  <si>
    <t>Aries Agro Ltd (CN)</t>
  </si>
  <si>
    <t>ARIES</t>
  </si>
  <si>
    <t>Patels Airtemp (India) Ltd</t>
  </si>
  <si>
    <t>PATELSAI</t>
  </si>
  <si>
    <t>Rockingdeals Circular Economy Ltd</t>
  </si>
  <si>
    <t>ROCKINGDCE</t>
  </si>
  <si>
    <t>VIP Clothing Ltd</t>
  </si>
  <si>
    <t>VIPCLOTHNG</t>
  </si>
  <si>
    <t>Nippon India ETF Nifty Midcap 150</t>
  </si>
  <si>
    <t>MID150BEES</t>
  </si>
  <si>
    <t>Star Paper Mills Ltd</t>
  </si>
  <si>
    <t>STARPAPER</t>
  </si>
  <si>
    <t>Kaka Industries Ltd</t>
  </si>
  <si>
    <t>KAKA</t>
  </si>
  <si>
    <t>Surani Steel Tubes Ltd</t>
  </si>
  <si>
    <t>SURANI</t>
  </si>
  <si>
    <t>Shyam Century Ferrous Ltd</t>
  </si>
  <si>
    <t>SHYAMCENT</t>
  </si>
  <si>
    <t>Fredun Pharmaceuticals Ltd</t>
  </si>
  <si>
    <t>FREDUN</t>
  </si>
  <si>
    <t>Manaksia Steels Ltd</t>
  </si>
  <si>
    <t>MANAKSTEEL</t>
  </si>
  <si>
    <t>Exxaro Tiles Ltd</t>
  </si>
  <si>
    <t>EXXARO</t>
  </si>
  <si>
    <t>Coastal Corporation Ltd</t>
  </si>
  <si>
    <t>COASTCORP</t>
  </si>
  <si>
    <t>Kataria Industries Ltd</t>
  </si>
  <si>
    <t>KATARIA</t>
  </si>
  <si>
    <t>Shreyans Industries Ltd</t>
  </si>
  <si>
    <t>SHREYANIND</t>
  </si>
  <si>
    <t>DJ Mediaprint &amp; Logistics Ltd</t>
  </si>
  <si>
    <t>DJML</t>
  </si>
  <si>
    <t>Murudeshwar Ceramics Ltd</t>
  </si>
  <si>
    <t>MURUDCERA</t>
  </si>
  <si>
    <t>Evexia Lifecare Ltd</t>
  </si>
  <si>
    <t>EVEXIA</t>
  </si>
  <si>
    <t>Bhilwara Technical Textiles Ltd</t>
  </si>
  <si>
    <t>BTTL</t>
  </si>
  <si>
    <t>Prithvi Exchange (India) Ltd</t>
  </si>
  <si>
    <t>PRITHVIEXCH</t>
  </si>
  <si>
    <t>NDL Ventures Ltd</t>
  </si>
  <si>
    <t>NDLVENTURE</t>
  </si>
  <si>
    <t>Arihant Foundations &amp; Housing Ltd</t>
  </si>
  <si>
    <t>ARIHANT</t>
  </si>
  <si>
    <t>Sunita Tools Ltd</t>
  </si>
  <si>
    <t>SUNITATOOL</t>
  </si>
  <si>
    <t>Rajnish Wellness Ltd</t>
  </si>
  <si>
    <t>RAJNISH</t>
  </si>
  <si>
    <t>Competent Automobiles Company Ltd</t>
  </si>
  <si>
    <t>COMPEAU</t>
  </si>
  <si>
    <t>GEE Ltd</t>
  </si>
  <si>
    <t>GEE</t>
  </si>
  <si>
    <t>Rama Phosphates Ltd</t>
  </si>
  <si>
    <t>RAMAPHO</t>
  </si>
  <si>
    <t>Alacrity Securities Ltd</t>
  </si>
  <si>
    <t>ALSL</t>
  </si>
  <si>
    <t>Ravinder Heights Ltd</t>
  </si>
  <si>
    <t>RVHL</t>
  </si>
  <si>
    <t>Systango Technologies Ltd</t>
  </si>
  <si>
    <t>SYSTANGO</t>
  </si>
  <si>
    <t>SKP Bearing Industries Ltd</t>
  </si>
  <si>
    <t>SKP</t>
  </si>
  <si>
    <t>Asian Hotels (North) Ltd</t>
  </si>
  <si>
    <t>ASIANHOTNR</t>
  </si>
  <si>
    <t>Global Vectra Helicorp Ltd</t>
  </si>
  <si>
    <t>GLOBALVECT</t>
  </si>
  <si>
    <t>Gourmet Gateway India Ltd</t>
  </si>
  <si>
    <t>GOURMET</t>
  </si>
  <si>
    <t>Restaurants</t>
  </si>
  <si>
    <t>India Finsec Ltd</t>
  </si>
  <si>
    <t>IFINSEC</t>
  </si>
  <si>
    <t>K M Sugar Mills Ltd</t>
  </si>
  <si>
    <t>KMSUGAR</t>
  </si>
  <si>
    <t>Shah Metacorp Ltd</t>
  </si>
  <si>
    <t>SHAH</t>
  </si>
  <si>
    <t>CWD Limited</t>
  </si>
  <si>
    <t>CWD</t>
  </si>
  <si>
    <t>Consumer Electronics</t>
  </si>
  <si>
    <t>Scan Steels Ltd</t>
  </si>
  <si>
    <t>SCANSTL</t>
  </si>
  <si>
    <t>Aditya BSL Gold ETF</t>
  </si>
  <si>
    <t>BSLGOLDETF</t>
  </si>
  <si>
    <t>Sintercom India Ltd</t>
  </si>
  <si>
    <t>SINTERCOM</t>
  </si>
  <si>
    <t>Mangalam Worldwide Ltd</t>
  </si>
  <si>
    <t>MWL</t>
  </si>
  <si>
    <t>Sanjivani Paranteral Ltd</t>
  </si>
  <si>
    <t>SANJIVIN</t>
  </si>
  <si>
    <t>Talbros Engineering Ltd</t>
  </si>
  <si>
    <t>TALBROSENG</t>
  </si>
  <si>
    <t>Bambino Agro Industries Ltd</t>
  </si>
  <si>
    <t>BAMBINO</t>
  </si>
  <si>
    <t>Multibase India Ltd</t>
  </si>
  <si>
    <t>MULTIBASE</t>
  </si>
  <si>
    <t>Northern Spirits Ltd</t>
  </si>
  <si>
    <t>NSL</t>
  </si>
  <si>
    <t>VETO Switch Gears And Cables Ltd</t>
  </si>
  <si>
    <t>VETO</t>
  </si>
  <si>
    <t>Apollo Finvest (India) Ltd</t>
  </si>
  <si>
    <t>APOLLOFI</t>
  </si>
  <si>
    <t>Magna Electro Castings Ltd</t>
  </si>
  <si>
    <t>MAGNAELQ</t>
  </si>
  <si>
    <t>MK Exim (India) Ltd</t>
  </si>
  <si>
    <t>MKEXIM</t>
  </si>
  <si>
    <t>Trident Lifeline Ltd</t>
  </si>
  <si>
    <t>TLL</t>
  </si>
  <si>
    <t>Natural Capsules Ltd</t>
  </si>
  <si>
    <t>NATCAPSUQ</t>
  </si>
  <si>
    <t>Variman Global Enterprises Ltd</t>
  </si>
  <si>
    <t>VARIMAN</t>
  </si>
  <si>
    <t>Technology Distributors</t>
  </si>
  <si>
    <t>Robust Hotels Ltd</t>
  </si>
  <si>
    <t>RHL</t>
  </si>
  <si>
    <t>Country Club Hospitality &amp; Holidays Ltd</t>
  </si>
  <si>
    <t>CCHHL</t>
  </si>
  <si>
    <t>Sayaji Hotels (Indore) Ltd</t>
  </si>
  <si>
    <t>SHILINDORE</t>
  </si>
  <si>
    <t>Madhuveer Com 18 Network Ltd</t>
  </si>
  <si>
    <t>MADHUVEER</t>
  </si>
  <si>
    <t>Uday Jewellery Industries Ltd</t>
  </si>
  <si>
    <t>UDAYJEW</t>
  </si>
  <si>
    <t>Aurangabad Distillery Ltd</t>
  </si>
  <si>
    <t>AURDIS</t>
  </si>
  <si>
    <t>Alufluoride Ltd</t>
  </si>
  <si>
    <t>ALUFLUOR</t>
  </si>
  <si>
    <t>Vishwaraj Sugar Industries Ltd</t>
  </si>
  <si>
    <t>VISHWARAJ</t>
  </si>
  <si>
    <t>Rajnandini Metal Ltd</t>
  </si>
  <si>
    <t>RAJMET</t>
  </si>
  <si>
    <t>Bemco Hydraulics Ltd</t>
  </si>
  <si>
    <t>BEMHY</t>
  </si>
  <si>
    <t>Kay Cee Energy &amp; Infra Ltd</t>
  </si>
  <si>
    <t>KCEIL</t>
  </si>
  <si>
    <t>Magnum Ventures Ltd</t>
  </si>
  <si>
    <t>MAGNUM</t>
  </si>
  <si>
    <t>Virinchi Ltd</t>
  </si>
  <si>
    <t>VIRINCHI</t>
  </si>
  <si>
    <t>Fluidomat Ltd</t>
  </si>
  <si>
    <t>FLUIDOM</t>
  </si>
  <si>
    <t>Naga Dhunseri Group Ltd</t>
  </si>
  <si>
    <t>NDGL</t>
  </si>
  <si>
    <t>Purv Flexipack Ltd</t>
  </si>
  <si>
    <t>PURVFLEXI</t>
  </si>
  <si>
    <t>Rana Sugars Ltd</t>
  </si>
  <si>
    <t>RANASUG</t>
  </si>
  <si>
    <t>Lancor Holdings Ltd</t>
  </si>
  <si>
    <t>LANCORHOL</t>
  </si>
  <si>
    <t>Megastar Foods Ltd</t>
  </si>
  <si>
    <t>MEGASTAR</t>
  </si>
  <si>
    <t>Felix Industries Ltd</t>
  </si>
  <si>
    <t>FELIX</t>
  </si>
  <si>
    <t>Coral Laboratories Ltd</t>
  </si>
  <si>
    <t>CORALAB</t>
  </si>
  <si>
    <t>Hindustan Organic Chemicals Ltd</t>
  </si>
  <si>
    <t>HOCL</t>
  </si>
  <si>
    <t>Intense Technologies Ltd</t>
  </si>
  <si>
    <t>INTENTECH</t>
  </si>
  <si>
    <t>Supreme Holdings &amp; Hospitality (India) Ltd</t>
  </si>
  <si>
    <t>SUPREME</t>
  </si>
  <si>
    <t>DRC Systems India Ltd</t>
  </si>
  <si>
    <t>DRCSYSTEMS</t>
  </si>
  <si>
    <t>Cian Agro Industries &amp; Infrastructure Ltd</t>
  </si>
  <si>
    <t>CIANAGRO</t>
  </si>
  <si>
    <t>Chemcrux Enterprises Ltd</t>
  </si>
  <si>
    <t>CHEMCRUX</t>
  </si>
  <si>
    <t>Zodiac Clothing Company Ltd</t>
  </si>
  <si>
    <t>ZODIACLOTH</t>
  </si>
  <si>
    <t>Rajasthan Gases Ltd</t>
  </si>
  <si>
    <t>RAJGASES</t>
  </si>
  <si>
    <t>Oil &amp; Gas Storage &amp; Transportation</t>
  </si>
  <si>
    <t>K2 Infragen Ltd</t>
  </si>
  <si>
    <t>K2INFRA</t>
  </si>
  <si>
    <t>Navkar Urbanstructure Ltd</t>
  </si>
  <si>
    <t>NAVKAR</t>
  </si>
  <si>
    <t>ASI Industries Ltd</t>
  </si>
  <si>
    <t>ASIIL</t>
  </si>
  <si>
    <t>Rudrabhishek Enterprises Ltd</t>
  </si>
  <si>
    <t>REPL</t>
  </si>
  <si>
    <t>Parin Furniture Ltd</t>
  </si>
  <si>
    <t>PARIN</t>
  </si>
  <si>
    <t>Waterbase Ltd</t>
  </si>
  <si>
    <t>WATERBASE</t>
  </si>
  <si>
    <t>Trejhara Solutions Ltd</t>
  </si>
  <si>
    <t>TREJHARA</t>
  </si>
  <si>
    <t>Maruti Infrastructure Ltd</t>
  </si>
  <si>
    <t>MAINFRA</t>
  </si>
  <si>
    <t>Avonmore Capital &amp; Management Services Ltd</t>
  </si>
  <si>
    <t>AVONMORE</t>
  </si>
  <si>
    <t>Sejal Glass Ltd</t>
  </si>
  <si>
    <t>SEJALLTD</t>
  </si>
  <si>
    <t>North Eastern Carrying Corporation Ltd</t>
  </si>
  <si>
    <t>NECCLTD</t>
  </si>
  <si>
    <t>Maral Overseas Ltd</t>
  </si>
  <si>
    <t>MARALOVER</t>
  </si>
  <si>
    <t>Seacoast Shipping Services Ltd</t>
  </si>
  <si>
    <t>SEACOAST</t>
  </si>
  <si>
    <t>Bhagyanagar India Ltd</t>
  </si>
  <si>
    <t>BHAGYANGR</t>
  </si>
  <si>
    <t>Inventure Growth &amp; Securities Ltd</t>
  </si>
  <si>
    <t>INVENTURE</t>
  </si>
  <si>
    <t>ABM Knowledgeware Ltd</t>
  </si>
  <si>
    <t>ABMKNO</t>
  </si>
  <si>
    <t>ShreeOswal Seeds and Chemicals Ltd</t>
  </si>
  <si>
    <t>OSWALSEEDS</t>
  </si>
  <si>
    <t>Udayshivakumar Infra Ltd</t>
  </si>
  <si>
    <t>USK</t>
  </si>
  <si>
    <t>A2z Infra Engineering Ltd</t>
  </si>
  <si>
    <t>A2ZINFRA</t>
  </si>
  <si>
    <t>Axis Gold ETF</t>
  </si>
  <si>
    <t>AXISGOLD</t>
  </si>
  <si>
    <t>IP Rings Ltd</t>
  </si>
  <si>
    <t>IPRINGLTD</t>
  </si>
  <si>
    <t>P.E. Analytics Ltd</t>
  </si>
  <si>
    <t>PROPEQUITY</t>
  </si>
  <si>
    <t>Vipul Organics Ltd</t>
  </si>
  <si>
    <t>VIPULORG</t>
  </si>
  <si>
    <t>Par Drugs and Chemicals Ltd</t>
  </si>
  <si>
    <t>PAR</t>
  </si>
  <si>
    <t>Panasonic Carbon India Co Ltd</t>
  </si>
  <si>
    <t>PANCARBON</t>
  </si>
  <si>
    <t>Indowind Energy Ltd</t>
  </si>
  <si>
    <t>INDOWIND</t>
  </si>
  <si>
    <t>Brooks Laboratories Ltd</t>
  </si>
  <si>
    <t>BROOKS</t>
  </si>
  <si>
    <t>Karnika Industries Ltd</t>
  </si>
  <si>
    <t>KARNIKA</t>
  </si>
  <si>
    <t>LOYAL EQUIPMENTS Ltd</t>
  </si>
  <si>
    <t>LOYAL</t>
  </si>
  <si>
    <t>Droneacharya Aerial Innovations Ltd</t>
  </si>
  <si>
    <t>DRONACHRYA</t>
  </si>
  <si>
    <t>Research &amp; Consulting Services</t>
  </si>
  <si>
    <t>Konstelec Engineers Ltd</t>
  </si>
  <si>
    <t>KONSTELEC</t>
  </si>
  <si>
    <t>Goyal Salt Ltd</t>
  </si>
  <si>
    <t>GOYALSALT</t>
  </si>
  <si>
    <t>Inflame Appliances Ltd</t>
  </si>
  <si>
    <t>INFLAME</t>
  </si>
  <si>
    <t>Neelamalai Agro Industries Ltd</t>
  </si>
  <si>
    <t>NEAGI</t>
  </si>
  <si>
    <t>SBEC Sugar Ltd</t>
  </si>
  <si>
    <t>SBECSUG</t>
  </si>
  <si>
    <t>Pune E - Stock Broking Ltd</t>
  </si>
  <si>
    <t>PESB</t>
  </si>
  <si>
    <t>Shri Venkatesh Refineries Ltd</t>
  </si>
  <si>
    <t>SVRL</t>
  </si>
  <si>
    <t>International Combustion (India) Ltd</t>
  </si>
  <si>
    <t>INTLCOMBQ</t>
  </si>
  <si>
    <t>Bimetal Bearings Ltd</t>
  </si>
  <si>
    <t>BIMETAL</t>
  </si>
  <si>
    <t>Zeal Global Services Ltd</t>
  </si>
  <si>
    <t>ZEAL</t>
  </si>
  <si>
    <t>Capital Trade Links Ltd</t>
  </si>
  <si>
    <t>CTL</t>
  </si>
  <si>
    <t>Shree Rama Newsprint Ltd</t>
  </si>
  <si>
    <t>RAMANEWS</t>
  </si>
  <si>
    <t>DEV Information Technology Ltd</t>
  </si>
  <si>
    <t>DEVIT</t>
  </si>
  <si>
    <t>KCK Industries Ltd</t>
  </si>
  <si>
    <t>KCK</t>
  </si>
  <si>
    <t>RDB Rasayans Ltd</t>
  </si>
  <si>
    <t>RDBRL</t>
  </si>
  <si>
    <t>Rajshree Polypack Ltd</t>
  </si>
  <si>
    <t>RPPL</t>
  </si>
  <si>
    <t>Shekhawati Industries Ltd</t>
  </si>
  <si>
    <t>SHEKHAWATI</t>
  </si>
  <si>
    <t>Paul Merchants Ltd</t>
  </si>
  <si>
    <t>PML</t>
  </si>
  <si>
    <t>Tembo Global Industries Ltd</t>
  </si>
  <si>
    <t>TEMBO</t>
  </si>
  <si>
    <t>Nureca Ltd</t>
  </si>
  <si>
    <t>NURECA</t>
  </si>
  <si>
    <t>Pil Italica Lifestyle Ltd</t>
  </si>
  <si>
    <t>PILITA</t>
  </si>
  <si>
    <t>Ashika Credit Capital Ltd</t>
  </si>
  <si>
    <t>ASHIKA</t>
  </si>
  <si>
    <t>Vijay Solvex Ltd</t>
  </si>
  <si>
    <t>VIJSOLX</t>
  </si>
  <si>
    <t>Goldstar Power Ltd</t>
  </si>
  <si>
    <t>GOLDSTAR</t>
  </si>
  <si>
    <t>Jhaveri Credits and Capital Ltd</t>
  </si>
  <si>
    <t>JHACC</t>
  </si>
  <si>
    <t>Vintron Informatics Ltd</t>
  </si>
  <si>
    <t>VINTRON</t>
  </si>
  <si>
    <t>Paragon Fine &amp; Speciality Chemical Ltd</t>
  </si>
  <si>
    <t>PARAGON</t>
  </si>
  <si>
    <t>Axis Nifty AAA Bond Plus SDL Apr 2026 50:50 ETF</t>
  </si>
  <si>
    <t>AXISBPSETF</t>
  </si>
  <si>
    <t>Mason Infratech Ltd</t>
  </si>
  <si>
    <t>MASON</t>
  </si>
  <si>
    <t>Lords Chloro Alkali Ltd</t>
  </si>
  <si>
    <t>LORDSCHLO</t>
  </si>
  <si>
    <t>Tahmar Enterprises Ltd</t>
  </si>
  <si>
    <t>TAHMARENT</t>
  </si>
  <si>
    <t>Zee Learn Ltd</t>
  </si>
  <si>
    <t>ZEELEARN</t>
  </si>
  <si>
    <t>Modi Rubber Ltd</t>
  </si>
  <si>
    <t>MODIRUBBER</t>
  </si>
  <si>
    <t>Omax Autos Ltd</t>
  </si>
  <si>
    <t>OMAXAUTO</t>
  </si>
  <si>
    <t>Crown Lifters Ltd</t>
  </si>
  <si>
    <t>CROWN</t>
  </si>
  <si>
    <t>Espire Hospitality Ltd</t>
  </si>
  <si>
    <t>ESPIRE</t>
  </si>
  <si>
    <t>Prajay Engineers Syndicate Ltd</t>
  </si>
  <si>
    <t>PRAENG</t>
  </si>
  <si>
    <t>Jasch Gauging Technologies Ltd</t>
  </si>
  <si>
    <t>JGTL</t>
  </si>
  <si>
    <t>Duroply Industries Ltd</t>
  </si>
  <si>
    <t>DUROPLY</t>
  </si>
  <si>
    <t>Mahamaya Steel Industries Ltd</t>
  </si>
  <si>
    <t>MAHASTEEL</t>
  </si>
  <si>
    <t>VTM Ltd</t>
  </si>
  <si>
    <t>VTMLTD</t>
  </si>
  <si>
    <t>Maagh Advertising and Marketing Services Ltd</t>
  </si>
  <si>
    <t>MAAGHADV</t>
  </si>
  <si>
    <t>Ducon Infratechnologies Ltd</t>
  </si>
  <si>
    <t>DUCON</t>
  </si>
  <si>
    <t>PPAP Automotive Ltd</t>
  </si>
  <si>
    <t>PPAP</t>
  </si>
  <si>
    <t>Kalyani Cast-Tech Ltd</t>
  </si>
  <si>
    <t>KALYANI</t>
  </si>
  <si>
    <t>Captain Technocast Ltd</t>
  </si>
  <si>
    <t>CTCL</t>
  </si>
  <si>
    <t>RKEC Projects Ltd</t>
  </si>
  <si>
    <t>RKEC</t>
  </si>
  <si>
    <t>Crayons Advertising Ltd</t>
  </si>
  <si>
    <t>CRAYONS</t>
  </si>
  <si>
    <t>Mercantile Ventures Ltd</t>
  </si>
  <si>
    <t>MERCANTILE</t>
  </si>
  <si>
    <t>Digikore Studios Ltd</t>
  </si>
  <si>
    <t>DIGIKORE</t>
  </si>
  <si>
    <t>Sadhav Shipping Ltd</t>
  </si>
  <si>
    <t>SADHAV</t>
  </si>
  <si>
    <t>Tirupati Forge Ltd</t>
  </si>
  <si>
    <t>TIRUPATIFL</t>
  </si>
  <si>
    <t>Goldkart Jewels Ltd</t>
  </si>
  <si>
    <t>GOLDKART</t>
  </si>
  <si>
    <t>Surana Telecom and Power Ltd</t>
  </si>
  <si>
    <t>SURANAT&amp;P</t>
  </si>
  <si>
    <t>Mirae Asset Nifty 50 ETF</t>
  </si>
  <si>
    <t>NIFTYETF</t>
  </si>
  <si>
    <t>Alphageo (India) Ltd</t>
  </si>
  <si>
    <t>ALPHAGEO</t>
  </si>
  <si>
    <t>Indiabulls Enterprises Ltd</t>
  </si>
  <si>
    <t>IEL</t>
  </si>
  <si>
    <t>Rox Hi-Tech Ltd</t>
  </si>
  <si>
    <t>ROXHITECH</t>
  </si>
  <si>
    <t>Mangalam Seeds Ltd</t>
  </si>
  <si>
    <t>MSL</t>
  </si>
  <si>
    <t>Oriental Carbon &amp; Chemicals Ltd</t>
  </si>
  <si>
    <t>OCCL</t>
  </si>
  <si>
    <t>Shree Osfm E-Mobility Ltd</t>
  </si>
  <si>
    <t>SHREEOSFM</t>
  </si>
  <si>
    <t>Loyal Textile Mills Ltd</t>
  </si>
  <si>
    <t>LOYALTEX</t>
  </si>
  <si>
    <t>Shukra Pharmaceuticals Ltd</t>
  </si>
  <si>
    <t>SHUKRAPHAR</t>
  </si>
  <si>
    <t>Indian Terrain Fashions Ltd</t>
  </si>
  <si>
    <t>INDTERRAIN</t>
  </si>
  <si>
    <t>LKP Finance Ltd</t>
  </si>
  <si>
    <t>LKPFIN</t>
  </si>
  <si>
    <t>Prime Industries Ltd</t>
  </si>
  <si>
    <t>PRIMIND</t>
  </si>
  <si>
    <t>Aaron Industries Ltd</t>
  </si>
  <si>
    <t>AARON</t>
  </si>
  <si>
    <t>Premier Roadlines Ltd</t>
  </si>
  <si>
    <t>PRLIND</t>
  </si>
  <si>
    <t>Refex Renewables &amp; Infrastructure Ltd</t>
  </si>
  <si>
    <t>REFEXRENEW</t>
  </si>
  <si>
    <t>City Pulse Multiplex Ltd</t>
  </si>
  <si>
    <t>CPML</t>
  </si>
  <si>
    <t>Movies &amp; Entertainment</t>
  </si>
  <si>
    <t>Take Solutions Ltd</t>
  </si>
  <si>
    <t>TAKE</t>
  </si>
  <si>
    <t>LGB Forge Ltd</t>
  </si>
  <si>
    <t>LGBFORGE</t>
  </si>
  <si>
    <t>Cords Cable Industries Ltd</t>
  </si>
  <si>
    <t>CORDSCABLE</t>
  </si>
  <si>
    <t>Kanchi Karpooram Ltd</t>
  </si>
  <si>
    <t>KANCHI</t>
  </si>
  <si>
    <t>Jay Ushin Ltd</t>
  </si>
  <si>
    <t>JAYUSH</t>
  </si>
  <si>
    <t>Shri Dinesh Mills Ltd</t>
  </si>
  <si>
    <t>SHRIDINE</t>
  </si>
  <si>
    <t>Channel Nine Entertainment Ltd</t>
  </si>
  <si>
    <t>CNEL</t>
  </si>
  <si>
    <t>Thomas Scott (India) Ltd</t>
  </si>
  <si>
    <t>THOMASCOTT</t>
  </si>
  <si>
    <t>Ajanta Soya Ltd</t>
  </si>
  <si>
    <t>AJANTSOY</t>
  </si>
  <si>
    <t>Emmforce Autotech Ltd</t>
  </si>
  <si>
    <t>EMMFORCE</t>
  </si>
  <si>
    <t>Automotive Parts &amp; Equipment</t>
  </si>
  <si>
    <t>Cosmo Ferrites Ltd</t>
  </si>
  <si>
    <t>COSMOFE</t>
  </si>
  <si>
    <t>Standard Capital Markets Ltd</t>
  </si>
  <si>
    <t>STANCAP</t>
  </si>
  <si>
    <t>Bhatia Communications &amp; Retail (India) Ltd</t>
  </si>
  <si>
    <t>BHATIA</t>
  </si>
  <si>
    <t>Aayush Art and Bullion Ltd</t>
  </si>
  <si>
    <t>AAYUSHBULL</t>
  </si>
  <si>
    <t>JSL Industries Ltd</t>
  </si>
  <si>
    <t>JSLINDL</t>
  </si>
  <si>
    <t>Brady And Morris Engineering Co Ltd</t>
  </si>
  <si>
    <t>BRADYM</t>
  </si>
  <si>
    <t>Alphalogic Industries Ltd</t>
  </si>
  <si>
    <t>ALPHAIND</t>
  </si>
  <si>
    <t>Office Services &amp; Supplies</t>
  </si>
  <si>
    <t>Caspian Corporate Services Ltd</t>
  </si>
  <si>
    <t>CASPIAN</t>
  </si>
  <si>
    <t>Empower India Ltd</t>
  </si>
  <si>
    <t>EMPOWER</t>
  </si>
  <si>
    <t>Delphi World Money Ltd</t>
  </si>
  <si>
    <t>DELPHIFX</t>
  </si>
  <si>
    <t>Tunwal E-Motors Ltd</t>
  </si>
  <si>
    <t>TUNWAL</t>
  </si>
  <si>
    <t>Shradha Infraprojects Ltd</t>
  </si>
  <si>
    <t>SHRADHA</t>
  </si>
  <si>
    <t>Aashka Hospitals Ltd</t>
  </si>
  <si>
    <t>AASHKA</t>
  </si>
  <si>
    <t>Health Care Facilities</t>
  </si>
  <si>
    <t>Infinium Pharmachem Ltd</t>
  </si>
  <si>
    <t>INFINIUM</t>
  </si>
  <si>
    <t>Archidply Industries Ltd</t>
  </si>
  <si>
    <t>ARCHIDPLY</t>
  </si>
  <si>
    <t>Hindcon Chemicals Ltd</t>
  </si>
  <si>
    <t>HINDCON</t>
  </si>
  <si>
    <t>Canarys Automations Ltd</t>
  </si>
  <si>
    <t>CANARYS</t>
  </si>
  <si>
    <t>Prime Fresh Ltd</t>
  </si>
  <si>
    <t>PRIMEFRESH</t>
  </si>
  <si>
    <t>Infollion Research Services Ltd</t>
  </si>
  <si>
    <t>INFOLLION</t>
  </si>
  <si>
    <t>Halder Venture Ltd</t>
  </si>
  <si>
    <t>HALDER</t>
  </si>
  <si>
    <t>McLeod Russel India Ltd</t>
  </si>
  <si>
    <t>MCLEODRUSS</t>
  </si>
  <si>
    <t>Commercial Syn Bags Ltd</t>
  </si>
  <si>
    <t>COMSYN</t>
  </si>
  <si>
    <t>Sadbhav Infrastructure Projects Ltd</t>
  </si>
  <si>
    <t>SADBHIN</t>
  </si>
  <si>
    <t>Aksharchem (India) Ltd</t>
  </si>
  <si>
    <t>AKSHARCHEM</t>
  </si>
  <si>
    <t>India Gelatine &amp; Chemicals Ltd</t>
  </si>
  <si>
    <t>INDGELA</t>
  </si>
  <si>
    <t>NTC Industries Ltd</t>
  </si>
  <si>
    <t>NTCIND</t>
  </si>
  <si>
    <t>S A Tech Software India Ltd</t>
  </si>
  <si>
    <t>SATECH</t>
  </si>
  <si>
    <t>Ashapuri Gold Ornament Ltd</t>
  </si>
  <si>
    <t>AGOL</t>
  </si>
  <si>
    <t>Amba Enterprises Ltd</t>
  </si>
  <si>
    <t>AEL</t>
  </si>
  <si>
    <t>Raj Television Network Ltd</t>
  </si>
  <si>
    <t>RAJTV</t>
  </si>
  <si>
    <t>V R Infraspace Ltd</t>
  </si>
  <si>
    <t>VR</t>
  </si>
  <si>
    <t>Samor Reality Ltd</t>
  </si>
  <si>
    <t>SAMOR</t>
  </si>
  <si>
    <t>E Factor Experiences Ltd</t>
  </si>
  <si>
    <t>EFACTOR</t>
  </si>
  <si>
    <t>Parshva Enterprises Ltd</t>
  </si>
  <si>
    <t>PARSHVA</t>
  </si>
  <si>
    <t>Chatha Foods Ltd</t>
  </si>
  <si>
    <t>CHATHA</t>
  </si>
  <si>
    <t>RRIL Ltd</t>
  </si>
  <si>
    <t>RRIL</t>
  </si>
  <si>
    <t>Anlon Technology Solutions Ltd</t>
  </si>
  <si>
    <t>ANLON</t>
  </si>
  <si>
    <t>Kanpur Plastipack Ltd</t>
  </si>
  <si>
    <t>KANPRPLA</t>
  </si>
  <si>
    <t>Ginni Filaments Ltd</t>
  </si>
  <si>
    <t>GINNIFILA</t>
  </si>
  <si>
    <t>Swastika Investmart Ltd</t>
  </si>
  <si>
    <t>SWASTIKA</t>
  </si>
  <si>
    <t>Dhunseri Tea &amp; Industries Ltd</t>
  </si>
  <si>
    <t>DTIL</t>
  </si>
  <si>
    <t>Maha Rashtra Apex Corporation Ltd</t>
  </si>
  <si>
    <t>MAHAPEXLTD</t>
  </si>
  <si>
    <t>T T Ltd</t>
  </si>
  <si>
    <t>TTL</t>
  </si>
  <si>
    <t>Lovable Lingerie Ltd</t>
  </si>
  <si>
    <t>LOVABLE</t>
  </si>
  <si>
    <t>Nirman Agri Genetics Ltd</t>
  </si>
  <si>
    <t>NIRMAN</t>
  </si>
  <si>
    <t>Available Finance Ltd</t>
  </si>
  <si>
    <t>AVAILFC</t>
  </si>
  <si>
    <t>Regis Industries Ltd</t>
  </si>
  <si>
    <t>REGIS</t>
  </si>
  <si>
    <t>Diksat Transworld Ltd</t>
  </si>
  <si>
    <t>DIKSAT</t>
  </si>
  <si>
    <t>Generic Engineering Construction and Projects Ltd</t>
  </si>
  <si>
    <t>GENCON</t>
  </si>
  <si>
    <t>ResGen Ltd</t>
  </si>
  <si>
    <t>RESGEN</t>
  </si>
  <si>
    <t>Coal &amp; Consumable Fuels</t>
  </si>
  <si>
    <t>Duncan Engineering Ltd</t>
  </si>
  <si>
    <t>DUNCANENG</t>
  </si>
  <si>
    <t>Purple Finance Ltd</t>
  </si>
  <si>
    <t>PURPLEFIN</t>
  </si>
  <si>
    <t>Noida Toll Bridge Company Ltd</t>
  </si>
  <si>
    <t>NOIDATOLL</t>
  </si>
  <si>
    <t>Shree Vasu Logistics Ltd</t>
  </si>
  <si>
    <t>SVLL</t>
  </si>
  <si>
    <t>S &amp; S Power Switchgear Ltd</t>
  </si>
  <si>
    <t>S&amp;SPOWER</t>
  </si>
  <si>
    <t>Starteck Finance Ltd</t>
  </si>
  <si>
    <t>STARTECK</t>
  </si>
  <si>
    <t>Capital Trust Ltd</t>
  </si>
  <si>
    <t>CAPTRUST</t>
  </si>
  <si>
    <t>Emerald Finance Ltd</t>
  </si>
  <si>
    <t>EMERALD</t>
  </si>
  <si>
    <t>Garnet International Ltd</t>
  </si>
  <si>
    <t>GARNETINT</t>
  </si>
  <si>
    <t>SAB Industries Ltd</t>
  </si>
  <si>
    <t>SAB</t>
  </si>
  <si>
    <t>PG Foils Ltd</t>
  </si>
  <si>
    <t>PGFOILQ</t>
  </si>
  <si>
    <t>Brahmaputra Infrastructure Ltd</t>
  </si>
  <si>
    <t>BRAHMINFRA</t>
  </si>
  <si>
    <t>Esprit Stones Ltd</t>
  </si>
  <si>
    <t>ESPRIT</t>
  </si>
  <si>
    <t>Mini Diamonds (India) Ltd</t>
  </si>
  <si>
    <t>MINID</t>
  </si>
  <si>
    <t>Nitiraj Engineers Ltd</t>
  </si>
  <si>
    <t>NITIRAJ</t>
  </si>
  <si>
    <t>Spectrum Talent Management Ltd</t>
  </si>
  <si>
    <t>SPECTSTM</t>
  </si>
  <si>
    <t>Sona Machinery Ltd</t>
  </si>
  <si>
    <t>SONAMAC</t>
  </si>
  <si>
    <t>Pmc Fincorp Ltd</t>
  </si>
  <si>
    <t>PMCFIN</t>
  </si>
  <si>
    <t>JK Agri Genetics Ltd</t>
  </si>
  <si>
    <t>JK AGRI</t>
  </si>
  <si>
    <t>KBC Global Ltd</t>
  </si>
  <si>
    <t>KBCGLOBAL</t>
  </si>
  <si>
    <t>Compucom Software Ltd</t>
  </si>
  <si>
    <t>COMPUSOFT</t>
  </si>
  <si>
    <t>Oil Country Tubular Ltd</t>
  </si>
  <si>
    <t>OILCOUNTUB</t>
  </si>
  <si>
    <t>Maximus International Ltd</t>
  </si>
  <si>
    <t>MAXIMUS</t>
  </si>
  <si>
    <t>IL&amp;FS Transportation Networks Ltd</t>
  </si>
  <si>
    <t>IL&amp;FSTRANS</t>
  </si>
  <si>
    <t>Kaushalya Logistics Ltd</t>
  </si>
  <si>
    <t>KLL</t>
  </si>
  <si>
    <t>Ground Freight &amp; Logistics</t>
  </si>
  <si>
    <t>Smartlink Holdings Ltd</t>
  </si>
  <si>
    <t>SMARTLINK</t>
  </si>
  <si>
    <t>Trom Industries Ltd</t>
  </si>
  <si>
    <t>TROM</t>
  </si>
  <si>
    <t>Jullundur Motor Agency (Delhi) Ltd</t>
  </si>
  <si>
    <t>JMA</t>
  </si>
  <si>
    <t>Maxposure Ltd</t>
  </si>
  <si>
    <t>MAXPOSURE</t>
  </si>
  <si>
    <t>Sarthak Metals Ltd</t>
  </si>
  <si>
    <t>SMLT</t>
  </si>
  <si>
    <t>Phoenix Township Ltd</t>
  </si>
  <si>
    <t>PHOENIXTN</t>
  </si>
  <si>
    <t>Super House Ltd</t>
  </si>
  <si>
    <t>SUPERHOUSE</t>
  </si>
  <si>
    <t>Aartech Solonics Ltd</t>
  </si>
  <si>
    <t>AARTECH</t>
  </si>
  <si>
    <t>G M Polyplast Ltd</t>
  </si>
  <si>
    <t>GMPL</t>
  </si>
  <si>
    <t>Visa Steel Ltd</t>
  </si>
  <si>
    <t>VISASTEEL</t>
  </si>
  <si>
    <t>Cochin Minerals and Rutile Ltd</t>
  </si>
  <si>
    <t>COCHINM</t>
  </si>
  <si>
    <t>Housing Development and Infrastructure Ltd</t>
  </si>
  <si>
    <t>HDIL</t>
  </si>
  <si>
    <t>Arunjyoti Bio Ventures Ltd</t>
  </si>
  <si>
    <t>ABVL</t>
  </si>
  <si>
    <t>Rts Power Corporation Ltd</t>
  </si>
  <si>
    <t>RTSPOWR</t>
  </si>
  <si>
    <t>CAPTAIN PIPES Ltd</t>
  </si>
  <si>
    <t>CAPPIPES</t>
  </si>
  <si>
    <t>Equippp Social Impact Technologies Ltd</t>
  </si>
  <si>
    <t>EQUIPPP</t>
  </si>
  <si>
    <t xml:space="preserve"> IT Services &amp; Consulting</t>
  </si>
  <si>
    <t>Rajshree Sugars &amp; Chemicals Ltd</t>
  </si>
  <si>
    <t>RAJSREESUG</t>
  </si>
  <si>
    <t>Sharda Ispat Ltd</t>
  </si>
  <si>
    <t>SHRDAIS</t>
  </si>
  <si>
    <t>Storage Technologies and Automation Ltd</t>
  </si>
  <si>
    <t>STAL</t>
  </si>
  <si>
    <t>SBI Nifty Bank ETF</t>
  </si>
  <si>
    <t>SETFNIFBK</t>
  </si>
  <si>
    <t>Mauria Udyog Ltd</t>
  </si>
  <si>
    <t>MUL</t>
  </si>
  <si>
    <t>DCG Cables &amp; Wires Ltd</t>
  </si>
  <si>
    <t>DCG</t>
  </si>
  <si>
    <t>Chaman Metallics Ltd</t>
  </si>
  <si>
    <t>CMNL</t>
  </si>
  <si>
    <t>Kimia Biosciences Ltd</t>
  </si>
  <si>
    <t>KIMIABL</t>
  </si>
  <si>
    <t>Lloyds Luxuries Ltd</t>
  </si>
  <si>
    <t>LLOYDS</t>
  </si>
  <si>
    <t>Flexituff Ventures International Ltd</t>
  </si>
  <si>
    <t>FLEXITUFF</t>
  </si>
  <si>
    <t>B &amp; A Packaging India Ltd</t>
  </si>
  <si>
    <t>BAPACK</t>
  </si>
  <si>
    <t>Eco Hotels and Resorts Ltd</t>
  </si>
  <si>
    <t>ECOHOTELS</t>
  </si>
  <si>
    <t>On Door Concepts Ltd</t>
  </si>
  <si>
    <t>ONDOOR</t>
  </si>
  <si>
    <t>Retail - Online</t>
  </si>
  <si>
    <t>Indian Wood Products Co Ltd</t>
  </si>
  <si>
    <t>IWP</t>
  </si>
  <si>
    <t>Raja Bahadur International Ltd</t>
  </si>
  <si>
    <t>RAJABAH</t>
  </si>
  <si>
    <t>Bal Pharma Ltd</t>
  </si>
  <si>
    <t>BALPHARMA</t>
  </si>
  <si>
    <t>Jaysynth Orgochem Ltd</t>
  </si>
  <si>
    <t>JAYSYNTH</t>
  </si>
  <si>
    <t>National Plastic Technologies Ltd</t>
  </si>
  <si>
    <t>NATPLASTI</t>
  </si>
  <si>
    <t>G G Engineering Ltd</t>
  </si>
  <si>
    <t>GGENG</t>
  </si>
  <si>
    <t>Umang Dairies Ltd</t>
  </si>
  <si>
    <t>UMANGDAIRY</t>
  </si>
  <si>
    <t>Vaishali Pharma Ltd</t>
  </si>
  <si>
    <t>VAISHALI</t>
  </si>
  <si>
    <t>Dindigul Farm Product Ltd</t>
  </si>
  <si>
    <t>DFPL</t>
  </si>
  <si>
    <t>Shri Balaji Valve Components Ltd</t>
  </si>
  <si>
    <t>SBVCL</t>
  </si>
  <si>
    <t>Pansari Developers Ltd</t>
  </si>
  <si>
    <t>PANSARI</t>
  </si>
  <si>
    <t>Yash Optics &amp; Lens Ltd</t>
  </si>
  <si>
    <t>YASHOPTICS</t>
  </si>
  <si>
    <t>ICICI Prudential Nifty 100 Low Vol 30 ETF</t>
  </si>
  <si>
    <t>LOWVOLIETF</t>
  </si>
  <si>
    <t>Narmada Gelatines Ltd</t>
  </si>
  <si>
    <t>SHAWGELTIN</t>
  </si>
  <si>
    <t>A B Cotspin India Ltd</t>
  </si>
  <si>
    <t>ABCOTS</t>
  </si>
  <si>
    <t>Madhusudan Masala Ltd</t>
  </si>
  <si>
    <t>MADHUSUDAN</t>
  </si>
  <si>
    <t>JHS Svendgaard Laboratories Ltd</t>
  </si>
  <si>
    <t>JHS</t>
  </si>
  <si>
    <t>Star Delta Transformers Ltd</t>
  </si>
  <si>
    <t>STARDELTA</t>
  </si>
  <si>
    <t>Tips Films Ltd</t>
  </si>
  <si>
    <t>TIPSFILMS</t>
  </si>
  <si>
    <t>Silicon Rental Solutions Ltd</t>
  </si>
  <si>
    <t>SRSOLTD</t>
  </si>
  <si>
    <t>Aspinwall and Company Ltd</t>
  </si>
  <si>
    <t>ASPINWALL</t>
  </si>
  <si>
    <t>Unihealth Consultancy Ltd</t>
  </si>
  <si>
    <t>UNIHEALTH</t>
  </si>
  <si>
    <t>Arham Technologies Ltd</t>
  </si>
  <si>
    <t>ARHAM</t>
  </si>
  <si>
    <t>Shiva Texyarn Ltd</t>
  </si>
  <si>
    <t>SHIVATEX</t>
  </si>
  <si>
    <t>Sayaji Hotels (Pune) Ltd</t>
  </si>
  <si>
    <t>SHPLPUNE</t>
  </si>
  <si>
    <t>Odyssey Technologies Ltd</t>
  </si>
  <si>
    <t>ODYSSEY</t>
  </si>
  <si>
    <t>Intrasoft Technologies Ltd</t>
  </si>
  <si>
    <t>ISFT</t>
  </si>
  <si>
    <t>Asian Hotels (East) Ltd</t>
  </si>
  <si>
    <t>AHLEAST</t>
  </si>
  <si>
    <t>QMS Medical Allied Services Ltd</t>
  </si>
  <si>
    <t>QMSMEDI</t>
  </si>
  <si>
    <t>Coral India Finance and Housing Ltd</t>
  </si>
  <si>
    <t>CORALFINAC</t>
  </si>
  <si>
    <t>Mangal Credit and Fincorp Ltd</t>
  </si>
  <si>
    <t>MANCREDIT</t>
  </si>
  <si>
    <t>Dolfin Rubbers Ltd</t>
  </si>
  <si>
    <t>DOLFIN</t>
  </si>
  <si>
    <t>GTL Ltd</t>
  </si>
  <si>
    <t>GTL</t>
  </si>
  <si>
    <t>Incredible Industries Ltd</t>
  </si>
  <si>
    <t>INCREDIBLE</t>
  </si>
  <si>
    <t>RSD Finance Ltd</t>
  </si>
  <si>
    <t>RSDFIN</t>
  </si>
  <si>
    <t>Nettlinx Ltd</t>
  </si>
  <si>
    <t>NETTLINX</t>
  </si>
  <si>
    <t>delaPlex Ltd</t>
  </si>
  <si>
    <t>DELAPLEX</t>
  </si>
  <si>
    <t>Gayatri Rubbers and Chemicals Ltd</t>
  </si>
  <si>
    <t>GRCL</t>
  </si>
  <si>
    <t>Alpa Laboratories Ltd</t>
  </si>
  <si>
    <t>ALPA</t>
  </si>
  <si>
    <t>BSL Ltd</t>
  </si>
  <si>
    <t>BSL</t>
  </si>
  <si>
    <t>Denis Chem Lab Ltd</t>
  </si>
  <si>
    <t>DENISCHEM</t>
  </si>
  <si>
    <t>Lagnam Spintex Ltd</t>
  </si>
  <si>
    <t>LAGNAM</t>
  </si>
  <si>
    <t>AMJ Land Holdings Ltd</t>
  </si>
  <si>
    <t>AMJLAND</t>
  </si>
  <si>
    <t>S V Global Mill Ltd</t>
  </si>
  <si>
    <t>SVGLOBAL</t>
  </si>
  <si>
    <t>Eco Friendly Food Processing Park Ltd</t>
  </si>
  <si>
    <t>EFPL</t>
  </si>
  <si>
    <t>Qualitek Labs Ltd</t>
  </si>
  <si>
    <t>QLL</t>
  </si>
  <si>
    <t>Global Offshore Services Ltd</t>
  </si>
  <si>
    <t>GLOBOFFS</t>
  </si>
  <si>
    <t>Univastu India Ltd</t>
  </si>
  <si>
    <t>UNIVASTU</t>
  </si>
  <si>
    <t>Techknowgreen Solutions Ltd</t>
  </si>
  <si>
    <t>TECHKGREEN</t>
  </si>
  <si>
    <t>Kapston Services Ltd</t>
  </si>
  <si>
    <t>KAPSTON</t>
  </si>
  <si>
    <t>Texmo Pipes and Products Ltd</t>
  </si>
  <si>
    <t>TEXMOPIPES</t>
  </si>
  <si>
    <t>Digicontent Ltd</t>
  </si>
  <si>
    <t>DGCONTENT</t>
  </si>
  <si>
    <t>Dhruv Consultancy Services Ltd</t>
  </si>
  <si>
    <t>DHRUV</t>
  </si>
  <si>
    <t>Stratmont Industries Ltd</t>
  </si>
  <si>
    <t>STRATMONT</t>
  </si>
  <si>
    <t>Weizmann Limited</t>
  </si>
  <si>
    <t>WEIZMANIND</t>
  </si>
  <si>
    <t>Signet Industries Ltd</t>
  </si>
  <si>
    <t>SIGIND</t>
  </si>
  <si>
    <t>Sanmit Infra Ltd</t>
  </si>
  <si>
    <t>SANINFRA</t>
  </si>
  <si>
    <t>Organic Recycling Systems Ltd</t>
  </si>
  <si>
    <t>ORGANICREC</t>
  </si>
  <si>
    <t>Bihar Sponge Iron Ltd</t>
  </si>
  <si>
    <t>BIHSPONG</t>
  </si>
  <si>
    <t>Shri Bajrang Alliance Ltd</t>
  </si>
  <si>
    <t>SHBAJRG</t>
  </si>
  <si>
    <t>Ratnabhumi Developers Ltd</t>
  </si>
  <si>
    <t>RATNABHUMI</t>
  </si>
  <si>
    <t>Aarnav Fashions Ltd</t>
  </si>
  <si>
    <t>AARNAV</t>
  </si>
  <si>
    <t>Emmbi Industries Ltd</t>
  </si>
  <si>
    <t>EMMBI</t>
  </si>
  <si>
    <t>Jyoti Ltd</t>
  </si>
  <si>
    <t>JYOTI</t>
  </si>
  <si>
    <t>Worth Peripherals Ltd</t>
  </si>
  <si>
    <t>Forcas Studio Ltd</t>
  </si>
  <si>
    <t>FORCAS</t>
  </si>
  <si>
    <t>Hindustan Tin Works Ltd</t>
  </si>
  <si>
    <t>HINDTIN</t>
  </si>
  <si>
    <t>Srivari Spices and Foods Ltd</t>
  </si>
  <si>
    <t>SSFL</t>
  </si>
  <si>
    <t>Anik Industries Ltd</t>
  </si>
  <si>
    <t>ANIKINDS</t>
  </si>
  <si>
    <t>Sonam Ltd</t>
  </si>
  <si>
    <t>SONAMLTD</t>
  </si>
  <si>
    <t>Akanksha Power and Infrastructure Ltd</t>
  </si>
  <si>
    <t>AKANKSHA</t>
  </si>
  <si>
    <t>Indrayani Biotech Ltd</t>
  </si>
  <si>
    <t>INDRANIB</t>
  </si>
  <si>
    <t>Indbank Merchant Banking Services Ltd</t>
  </si>
  <si>
    <t>INDBANK</t>
  </si>
  <si>
    <t>Upsurge Investment and Finance Ltd</t>
  </si>
  <si>
    <t>UPSURGE</t>
  </si>
  <si>
    <t>IVP Ltd</t>
  </si>
  <si>
    <t>IVP</t>
  </si>
  <si>
    <t>Century Extrusions Ltd</t>
  </si>
  <si>
    <t>CENTEXT</t>
  </si>
  <si>
    <t>WAA Solar Ltd</t>
  </si>
  <si>
    <t>WAA</t>
  </si>
  <si>
    <t>LA Tim Metal &amp; Industries Ltd</t>
  </si>
  <si>
    <t>LATIMMETAL</t>
  </si>
  <si>
    <t>Vinny Overseas Ltd</t>
  </si>
  <si>
    <t>VINNY</t>
  </si>
  <si>
    <t>Aarvi Encon Ltd</t>
  </si>
  <si>
    <t>AARVI</t>
  </si>
  <si>
    <t>Sharat Industries Ltd</t>
  </si>
  <si>
    <t>SHINDL</t>
  </si>
  <si>
    <t>Power and Instrumentation (Gujarat) Ltd</t>
  </si>
  <si>
    <t>PIGL</t>
  </si>
  <si>
    <t>MITCON Consultancy &amp; Engineering Services Ltd</t>
  </si>
  <si>
    <t>MITCON</t>
  </si>
  <si>
    <t>MRO-TEK Realty Ltd</t>
  </si>
  <si>
    <t>MRO-TEK</t>
  </si>
  <si>
    <t>Gretex Industries Ltd</t>
  </si>
  <si>
    <t>GRETEX</t>
  </si>
  <si>
    <t>Naman In-Store (India) Ltd</t>
  </si>
  <si>
    <t>NAMAN</t>
  </si>
  <si>
    <t>Radix Industries (India) Ltd</t>
  </si>
  <si>
    <t>RADIXIND</t>
  </si>
  <si>
    <t>Cambridge Technology Enterprises Ltd</t>
  </si>
  <si>
    <t>CTE</t>
  </si>
  <si>
    <t>Aryaman Capital Markets Ltd</t>
  </si>
  <si>
    <t>ARYACAPM</t>
  </si>
  <si>
    <t>Somi Conveyor Beltings Ltd</t>
  </si>
  <si>
    <t>SOMICONVEY</t>
  </si>
  <si>
    <t>ITCONS e-Solutions Ltd</t>
  </si>
  <si>
    <t>ITCONS</t>
  </si>
  <si>
    <t>Human Resource &amp; Employment Services</t>
  </si>
  <si>
    <t>Niraj Cement Structurals Ltd</t>
  </si>
  <si>
    <t>NIRAJ</t>
  </si>
  <si>
    <t>Sylvan Plyboard (India) Ltd</t>
  </si>
  <si>
    <t>SYLVANPLY</t>
  </si>
  <si>
    <t>Enser Communications Ltd</t>
  </si>
  <si>
    <t>ENSER</t>
  </si>
  <si>
    <t>Panache Digilife Ltd</t>
  </si>
  <si>
    <t>PANACHE</t>
  </si>
  <si>
    <t>Ashapura Logistics Ltd</t>
  </si>
  <si>
    <t>ASHALOG</t>
  </si>
  <si>
    <t>SAH Polymers Ltd</t>
  </si>
  <si>
    <t>SAH</t>
  </si>
  <si>
    <t>Quest Laboratories Ltd</t>
  </si>
  <si>
    <t>QUESTLAB</t>
  </si>
  <si>
    <t>Lakshmi Automatic Loom Works Ltd</t>
  </si>
  <si>
    <t>LXMIATO</t>
  </si>
  <si>
    <t>Winsome Textile Industries Ltd</t>
  </si>
  <si>
    <t>WINSOMTX</t>
  </si>
  <si>
    <t>Simplex Castings Ltd</t>
  </si>
  <si>
    <t>SIMPLEXCAS</t>
  </si>
  <si>
    <t>Surat Trade and Mercantile Ltd</t>
  </si>
  <si>
    <t>SURATRAML</t>
  </si>
  <si>
    <t>Universal Autofoundry Ltd</t>
  </si>
  <si>
    <t>UNIAUTO</t>
  </si>
  <si>
    <t>Prima Plastics Ltd</t>
  </si>
  <si>
    <t>PRIMAPLA</t>
  </si>
  <si>
    <t>Mangalam Drugs and Organics Ltd</t>
  </si>
  <si>
    <t>MANGALAM</t>
  </si>
  <si>
    <t>United Nilgiri Tea Estates Company Ltd</t>
  </si>
  <si>
    <t>UNITEDTEA</t>
  </si>
  <si>
    <t>Arvee Laboratories (India) Ltd</t>
  </si>
  <si>
    <t>ARVEE</t>
  </si>
  <si>
    <t>Sel Manufacturing Company Ltd</t>
  </si>
  <si>
    <t>SELMC</t>
  </si>
  <si>
    <t>Rajputana Industries Ltd</t>
  </si>
  <si>
    <t>RAJINDLTD</t>
  </si>
  <si>
    <t>Metals - Copper</t>
  </si>
  <si>
    <t>Edvenswa Enterprises Ltd</t>
  </si>
  <si>
    <t>EDVENSWA</t>
  </si>
  <si>
    <t>Wardwizard Foods and Beverages Ltd</t>
  </si>
  <si>
    <t>WARDWIZFBL</t>
  </si>
  <si>
    <t>Vuenow Infratech Ltd</t>
  </si>
  <si>
    <t>VUENOW</t>
  </si>
  <si>
    <t>Swati Projects Ltd</t>
  </si>
  <si>
    <t>SWATIPRO</t>
  </si>
  <si>
    <t>GVP Infotech Ltd</t>
  </si>
  <si>
    <t>GVPTECH</t>
  </si>
  <si>
    <t>Ramdevbaba Solvent Ltd</t>
  </si>
  <si>
    <t>RBS</t>
  </si>
  <si>
    <t>Deep Polymers Ltd</t>
  </si>
  <si>
    <t>DEEP</t>
  </si>
  <si>
    <t>Aarey Drugs and Pharmaceuticals Ltd</t>
  </si>
  <si>
    <t>AAREYDRUGS</t>
  </si>
  <si>
    <t>Hindustan Adhesives Ltd</t>
  </si>
  <si>
    <t>HINDADH</t>
  </si>
  <si>
    <t>ACE Software Exports Ltd</t>
  </si>
  <si>
    <t>ACESOFT</t>
  </si>
  <si>
    <t>Modern Threads (India) Ltd</t>
  </si>
  <si>
    <t>MODTHREAD</t>
  </si>
  <si>
    <t>GSS Infotech Ltd</t>
  </si>
  <si>
    <t>GSS</t>
  </si>
  <si>
    <t>BDH Industries Ltd</t>
  </si>
  <si>
    <t>BDH</t>
  </si>
  <si>
    <t>Gujarat State Financial Corp</t>
  </si>
  <si>
    <t>GUJSTATFIN</t>
  </si>
  <si>
    <t>Digidrive Distributors Ltd</t>
  </si>
  <si>
    <t>DIGIDRIVE</t>
  </si>
  <si>
    <t>Sir Shadi Lal Enterprises Ltd</t>
  </si>
  <si>
    <t>SSLEL</t>
  </si>
  <si>
    <t>Samkrg Pistons and Rings Ltd</t>
  </si>
  <si>
    <t>SAMKRG</t>
  </si>
  <si>
    <t>GIR Natureview Resorts Ltd</t>
  </si>
  <si>
    <t>GIRRESORTS</t>
  </si>
  <si>
    <t>Siyaram Recycling Industries Ltd</t>
  </si>
  <si>
    <t>SIYARAM</t>
  </si>
  <si>
    <t>B.A.G. Films and Media Ltd</t>
  </si>
  <si>
    <t>BAGFILMS</t>
  </si>
  <si>
    <t>CHL Ltd</t>
  </si>
  <si>
    <t>CHLLTD</t>
  </si>
  <si>
    <t>Tarmat Ltd</t>
  </si>
  <si>
    <t>TARMAT</t>
  </si>
  <si>
    <t>Airo Lam Ltd</t>
  </si>
  <si>
    <t>AIROLAM</t>
  </si>
  <si>
    <t>Maheshwari Logistics Ltd</t>
  </si>
  <si>
    <t>MAHESHWARI</t>
  </si>
  <si>
    <t>DRS Dilip Roadlines Ltd</t>
  </si>
  <si>
    <t>DRSDILIP</t>
  </si>
  <si>
    <t>Aveer Foods Ltd</t>
  </si>
  <si>
    <t>AVEER</t>
  </si>
  <si>
    <t>Shree Ajit Pulp and Paper Ltd</t>
  </si>
  <si>
    <t>SAPPL</t>
  </si>
  <si>
    <t>Gujarat Intrux Ltd</t>
  </si>
  <si>
    <t>GUJINTRX</t>
  </si>
  <si>
    <t>Manaksia Aluminium Co Ltd</t>
  </si>
  <si>
    <t>MANAKALUCO</t>
  </si>
  <si>
    <t>Dhoot Industrial Finance Ltd</t>
  </si>
  <si>
    <t>DHOOTIN</t>
  </si>
  <si>
    <t>Beacon Trusteeship Ltd</t>
  </si>
  <si>
    <t>BEACON</t>
  </si>
  <si>
    <t>Confidence Futuristic Energetech Ltd</t>
  </si>
  <si>
    <t>CFEL</t>
  </si>
  <si>
    <t>Kesar Petroproducts Ltd</t>
  </si>
  <si>
    <t>KESARPE</t>
  </si>
  <si>
    <t>Caprihans India Ltd</t>
  </si>
  <si>
    <t>CAPRIHANS</t>
  </si>
  <si>
    <t>United Polyfab Gujarat Ltd</t>
  </si>
  <si>
    <t>UNITEDPOLY</t>
  </si>
  <si>
    <t>Alpine Housing Development Corporation Limited</t>
  </si>
  <si>
    <t>ALPINEHOU</t>
  </si>
  <si>
    <t>Upsurge Seeds Of Agriculture Ltd</t>
  </si>
  <si>
    <t>USASEEDS</t>
  </si>
  <si>
    <t>Jocil Ltd</t>
  </si>
  <si>
    <t>JOCIL</t>
  </si>
  <si>
    <t>Metroglobal Ltd</t>
  </si>
  <si>
    <t>METROGLOBL</t>
  </si>
  <si>
    <t>Shahlon Silk Industries Ltd</t>
  </si>
  <si>
    <t>SHAHLON</t>
  </si>
  <si>
    <t>Priti International Ltd</t>
  </si>
  <si>
    <t>PRITI</t>
  </si>
  <si>
    <t>Gillanders Arbuthnot &amp; Co Ltd</t>
  </si>
  <si>
    <t>GILLANDERS</t>
  </si>
  <si>
    <t>Pramara Promotions Ltd</t>
  </si>
  <si>
    <t>PRAMARA</t>
  </si>
  <si>
    <t>Genpharmasec Ltd</t>
  </si>
  <si>
    <t>GENPHARMA</t>
  </si>
  <si>
    <t>Pacific Industries Ltd</t>
  </si>
  <si>
    <t>PACIFICI</t>
  </si>
  <si>
    <t>Urban Enviro Waste Management Ltd</t>
  </si>
  <si>
    <t>URBAN</t>
  </si>
  <si>
    <t>Mitsu Chem Plast Ltd</t>
  </si>
  <si>
    <t>MITSU</t>
  </si>
  <si>
    <t>Anmol India Ltd</t>
  </si>
  <si>
    <t>ANMOL</t>
  </si>
  <si>
    <t>Fonebox Retail Ltd</t>
  </si>
  <si>
    <t>FONEBOX</t>
  </si>
  <si>
    <t>Shigan Quantum Technologies Ltd</t>
  </si>
  <si>
    <t>SHIGAN</t>
  </si>
  <si>
    <t>Lactose (India) Ltd</t>
  </si>
  <si>
    <t>LACTOSE</t>
  </si>
  <si>
    <t>Brace Port Logistics Ltd</t>
  </si>
  <si>
    <t>BRACEPORT</t>
  </si>
  <si>
    <t>Syschem (India) Ltd</t>
  </si>
  <si>
    <t>SYSCHEM</t>
  </si>
  <si>
    <t>Sunlite Recycling Industries Ltd</t>
  </si>
  <si>
    <t>SUNLITE</t>
  </si>
  <si>
    <t>Atam Valves Ltd</t>
  </si>
  <si>
    <t>ATAM</t>
  </si>
  <si>
    <t>Khemani Distributors &amp; Marketing Ltd</t>
  </si>
  <si>
    <t>KDML</t>
  </si>
  <si>
    <t>Vital Chemtech Ltd</t>
  </si>
  <si>
    <t>VITAL</t>
  </si>
  <si>
    <t>7Seas Entertainment Ltd</t>
  </si>
  <si>
    <t>7SEASL</t>
  </si>
  <si>
    <t>Interactive Home Entertainment</t>
  </si>
  <si>
    <t>Abans Enterprises Ltd</t>
  </si>
  <si>
    <t>ABANSENT</t>
  </si>
  <si>
    <t>Coromandel Engineering Company Ltd</t>
  </si>
  <si>
    <t>COROENGG</t>
  </si>
  <si>
    <t>Rulka Electricals Ltd</t>
  </si>
  <si>
    <t>RULKA</t>
  </si>
  <si>
    <t>Lambodhara Textiles Ltd</t>
  </si>
  <si>
    <t>LAMBODHARA</t>
  </si>
  <si>
    <t>South India Paper Mills Ltd</t>
  </si>
  <si>
    <t>STHINPA</t>
  </si>
  <si>
    <t>SAL Steel Ltd</t>
  </si>
  <si>
    <t>SALSTEEL</t>
  </si>
  <si>
    <t>Salasar Exteriors and Contour Ltd</t>
  </si>
  <si>
    <t>SECL</t>
  </si>
  <si>
    <t>Bafna Pharmaceuticals Ltd</t>
  </si>
  <si>
    <t>BAFNAPH</t>
  </si>
  <si>
    <t>Shradha AI Technologies Ltd</t>
  </si>
  <si>
    <t>SHRAAITECH</t>
  </si>
  <si>
    <t>Oil &amp; Gas Drilling</t>
  </si>
  <si>
    <t>Praxis Home Retail Ltd</t>
  </si>
  <si>
    <t>PRAXIS</t>
  </si>
  <si>
    <t>Zenith Drugs Ltd</t>
  </si>
  <si>
    <t>ZENITHDRUG</t>
  </si>
  <si>
    <t>AKI India Ltd</t>
  </si>
  <si>
    <t>AKI</t>
  </si>
  <si>
    <t>Ovobel Foods Ltd</t>
  </si>
  <si>
    <t>OVOBELE</t>
  </si>
  <si>
    <t>Jamshri Realty Ltd</t>
  </si>
  <si>
    <t>JAMSHRI</t>
  </si>
  <si>
    <t>Real Estate Operating Companies</t>
  </si>
  <si>
    <t>Maitreya Medicare Ltd</t>
  </si>
  <si>
    <t>MAITREYA</t>
  </si>
  <si>
    <t>Greenchef Appliances Ltd</t>
  </si>
  <si>
    <t>GREENCHEF</t>
  </si>
  <si>
    <t>Tainwala Chemicals and Plastics (India) Ltd</t>
  </si>
  <si>
    <t>TAINWALCHM</t>
  </si>
  <si>
    <t>Samrat Forgings Ltd</t>
  </si>
  <si>
    <t>SAMRATFORG</t>
  </si>
  <si>
    <t>Precision Electronics Ltd</t>
  </si>
  <si>
    <t>PRECISIO</t>
  </si>
  <si>
    <t>CIL Nova Petrochemicals Ltd</t>
  </si>
  <si>
    <t>CNOVAPETRO</t>
  </si>
  <si>
    <t>Kalyani Forge Ltd</t>
  </si>
  <si>
    <t>KALYANIFRG</t>
  </si>
  <si>
    <t>Cenlub Industries Ltd</t>
  </si>
  <si>
    <t>CENLUB</t>
  </si>
  <si>
    <t>Transwarranty Finance Ltd</t>
  </si>
  <si>
    <t>TFL</t>
  </si>
  <si>
    <t>Raghuvansh Agrofarms Ltd</t>
  </si>
  <si>
    <t>RAFL</t>
  </si>
  <si>
    <t>Sikko Industries Ltd</t>
  </si>
  <si>
    <t>SIKKO</t>
  </si>
  <si>
    <t>Savera Industries Ltd</t>
  </si>
  <si>
    <t>SAVERA</t>
  </si>
  <si>
    <t>Indian Infotech and Software Ltd</t>
  </si>
  <si>
    <t>INDINFO</t>
  </si>
  <si>
    <t>Toyam Sports Ltd</t>
  </si>
  <si>
    <t>TOYAMSL</t>
  </si>
  <si>
    <t>Rajnish Retail Ltd</t>
  </si>
  <si>
    <t>RRETAIL</t>
  </si>
  <si>
    <t>Setco Automotive Ltd</t>
  </si>
  <si>
    <t>SETCO</t>
  </si>
  <si>
    <t>Basant Agro Tech (India) Ltd</t>
  </si>
  <si>
    <t>BASANTGL</t>
  </si>
  <si>
    <t>Dcm Ltd</t>
  </si>
  <si>
    <t>DCM</t>
  </si>
  <si>
    <t>Polson Ltd</t>
  </si>
  <si>
    <t>POLSON</t>
  </si>
  <si>
    <t>Machino Plastics Ltd</t>
  </si>
  <si>
    <t>MACPLASQ</t>
  </si>
  <si>
    <t>Nagpur Power and Industries Ltd</t>
  </si>
  <si>
    <t>NAGPI</t>
  </si>
  <si>
    <t>Ludlow Jute &amp; Specialities Ltd</t>
  </si>
  <si>
    <t>LUDLOWJUT</t>
  </si>
  <si>
    <t>ATV Projects India Ltd</t>
  </si>
  <si>
    <t>ATVPR</t>
  </si>
  <si>
    <t>Ambey Laboratories Ltd</t>
  </si>
  <si>
    <t>AMBEY</t>
  </si>
  <si>
    <t>Sprayking Ltd</t>
  </si>
  <si>
    <t>SPRAYKING</t>
  </si>
  <si>
    <t>Ganges Securities Ltd</t>
  </si>
  <si>
    <t>GANGESSECU</t>
  </si>
  <si>
    <t>Keynote Financial Services Ltd</t>
  </si>
  <si>
    <t>KEYFINSERV</t>
  </si>
  <si>
    <t>Ducol Organics &amp; Colours Ltd</t>
  </si>
  <si>
    <t>DUCOL</t>
  </si>
  <si>
    <t>Interiors &amp; More Ltd</t>
  </si>
  <si>
    <t>INM</t>
  </si>
  <si>
    <t>Mahalaxmi Rubtech Ltd</t>
  </si>
  <si>
    <t>MHLXMIRU</t>
  </si>
  <si>
    <t>NipponINETFNifty SDL Apr 2026 Top 20 Equal Weight</t>
  </si>
  <si>
    <t>SDL26BEES</t>
  </si>
  <si>
    <t>KHFM Hospitality and Facility Management Services Ltd</t>
  </si>
  <si>
    <t>KHFM</t>
  </si>
  <si>
    <t>Pritika Engineering Components Ltd</t>
  </si>
  <si>
    <t>PRITIKA</t>
  </si>
  <si>
    <t>LKP Securities Ltd</t>
  </si>
  <si>
    <t>LKPSEC</t>
  </si>
  <si>
    <t>Surana Solar Ltd</t>
  </si>
  <si>
    <t>SURANASOL</t>
  </si>
  <si>
    <t>Indian Sucrose Ltd</t>
  </si>
  <si>
    <t>INDSUCR</t>
  </si>
  <si>
    <t>Kaira Can Co Ltd</t>
  </si>
  <si>
    <t>KAIRA</t>
  </si>
  <si>
    <t>Visco Trade Associates Ltd</t>
  </si>
  <si>
    <t>VISCO</t>
  </si>
  <si>
    <t>Tyche Industries Ltd</t>
  </si>
  <si>
    <t>TYCHE</t>
  </si>
  <si>
    <t>Supreme Infrastructure India Ltd</t>
  </si>
  <si>
    <t>SUPREMEINF</t>
  </si>
  <si>
    <t>MPS Infotecnics Ltd</t>
  </si>
  <si>
    <t>VISESHINFO</t>
  </si>
  <si>
    <t>Dhruva Capital Services Ltd</t>
  </si>
  <si>
    <t>DHRUVCA</t>
  </si>
  <si>
    <t>Standard Industries Ltd</t>
  </si>
  <si>
    <t>SIL</t>
  </si>
  <si>
    <t>Globus Power Generation Ltd</t>
  </si>
  <si>
    <t>GLOBUSCON</t>
  </si>
  <si>
    <t>Reliance Chemotex Industries Ltd</t>
  </si>
  <si>
    <t>RELCHEMQ</t>
  </si>
  <si>
    <t>Avance Technologies Ltd</t>
  </si>
  <si>
    <t>AVANCE</t>
  </si>
  <si>
    <t>New Swan Multitech Ltd</t>
  </si>
  <si>
    <t>SWANAGRO</t>
  </si>
  <si>
    <t>Marvel Decor Ltd</t>
  </si>
  <si>
    <t>MDL</t>
  </si>
  <si>
    <t>Ecoplast Ltd</t>
  </si>
  <si>
    <t>ECOPLAST</t>
  </si>
  <si>
    <t>Piccadily Sugar and Allied Industries Ltd</t>
  </si>
  <si>
    <t>PICCASUG</t>
  </si>
  <si>
    <t>Globe International Carriers Ltd</t>
  </si>
  <si>
    <t>GICL</t>
  </si>
  <si>
    <t>Mehai Technology Ltd</t>
  </si>
  <si>
    <t>MEHAI</t>
  </si>
  <si>
    <t>Krebs Biochemicals and Industries Ltd</t>
  </si>
  <si>
    <t>KREBSBIO</t>
  </si>
  <si>
    <t>Kakatiya Cement Sugar and Industries Ltd</t>
  </si>
  <si>
    <t>KAKATCEM</t>
  </si>
  <si>
    <t>Electro Force (India) Ltd</t>
  </si>
  <si>
    <t>EFORCE</t>
  </si>
  <si>
    <t>Electronic Equipment &amp; Parts</t>
  </si>
  <si>
    <t>Western India Plywoods Ltd</t>
  </si>
  <si>
    <t>WIPL</t>
  </si>
  <si>
    <t>Flex Foods Ltd</t>
  </si>
  <si>
    <t>FLEXFO</t>
  </si>
  <si>
    <t>Kovilpatti Lakshmi Roller Flour Mills Ltd</t>
  </si>
  <si>
    <t>KLRFM</t>
  </si>
  <si>
    <t>Kifs Financial Services Ltd</t>
  </si>
  <si>
    <t>KIFS</t>
  </si>
  <si>
    <t>CG VAK Software and Exports Ltd</t>
  </si>
  <si>
    <t>CGVAK</t>
  </si>
  <si>
    <t>Accuracy Shipping Ltd</t>
  </si>
  <si>
    <t>ACCURACY</t>
  </si>
  <si>
    <t>Divine Power Energy Ltd</t>
  </si>
  <si>
    <t>DPEL</t>
  </si>
  <si>
    <t>Zeal Aqua Ltd</t>
  </si>
  <si>
    <t>Vibrant Global Capital Ltd</t>
  </si>
  <si>
    <t>VGCL</t>
  </si>
  <si>
    <t>Eros International Media Ltd</t>
  </si>
  <si>
    <t>EROSMEDIA</t>
  </si>
  <si>
    <t>DIGJAM Ltd</t>
  </si>
  <si>
    <t>DIGJAMLMTD</t>
  </si>
  <si>
    <t>SPL Industries Ltd</t>
  </si>
  <si>
    <t>SPLIL</t>
  </si>
  <si>
    <t>VJTF Eduservices Ltd</t>
  </si>
  <si>
    <t>VJTFEDU</t>
  </si>
  <si>
    <t>HIM Teknoforge Ltd</t>
  </si>
  <si>
    <t>HIMTEK</t>
  </si>
  <si>
    <t>Active Clothing Co Ltd</t>
  </si>
  <si>
    <t>ACTIVE</t>
  </si>
  <si>
    <t>Eyantra Ventures Ltd</t>
  </si>
  <si>
    <t>EY</t>
  </si>
  <si>
    <t>Mukta Arts Ltd</t>
  </si>
  <si>
    <t>MUKTAARTS</t>
  </si>
  <si>
    <t>Baid Finserv Ltd</t>
  </si>
  <si>
    <t>BAIDFIN</t>
  </si>
  <si>
    <t>Suryalata Spinning Mills Ltd</t>
  </si>
  <si>
    <t>SURYALA</t>
  </si>
  <si>
    <t>Reliance Home Finance Ltd</t>
  </si>
  <si>
    <t>RHFL</t>
  </si>
  <si>
    <t>Rajeshwari Cans Ltd</t>
  </si>
  <si>
    <t>RCAN</t>
  </si>
  <si>
    <t>Metal, Glass &amp; Plastic Containers</t>
  </si>
  <si>
    <t>Hilton Metal Forging Ltd</t>
  </si>
  <si>
    <t>HILTON</t>
  </si>
  <si>
    <t>DHP India Ltd</t>
  </si>
  <si>
    <t>DHPIND</t>
  </si>
  <si>
    <t>W H Brady &amp; Company Ltd</t>
  </si>
  <si>
    <t>WHBRADY</t>
  </si>
  <si>
    <t>Narbada Gems and Jewellery Ltd</t>
  </si>
  <si>
    <t>NARBADA</t>
  </si>
  <si>
    <t>HB Estate Developers Ltd</t>
  </si>
  <si>
    <t>HBESD</t>
  </si>
  <si>
    <t>Leading Leasing Finance and Investment Company Ltd</t>
  </si>
  <si>
    <t>LLFICL</t>
  </si>
  <si>
    <t>B-Right RealEstate Ltd</t>
  </si>
  <si>
    <t>BRRL</t>
  </si>
  <si>
    <t>HCP Plastene Bulkpack Ltd</t>
  </si>
  <si>
    <t>HPBL</t>
  </si>
  <si>
    <t>Paper &amp; Plastic Packaging Products &amp; Materials</t>
  </si>
  <si>
    <t>Xelpmoc Design and Tech Ltd</t>
  </si>
  <si>
    <t>XELPMOC</t>
  </si>
  <si>
    <t>Ultracab (India) Ltd</t>
  </si>
  <si>
    <t>ULTRACAB</t>
  </si>
  <si>
    <t>Bhandari Hosiery Exports Ltd</t>
  </si>
  <si>
    <t>BHANDARI</t>
  </si>
  <si>
    <t>B &amp; A Ltd</t>
  </si>
  <si>
    <t>BNALTD</t>
  </si>
  <si>
    <t>Hindusthan National Glass And Industries Ltd</t>
  </si>
  <si>
    <t>HINDNATGLS</t>
  </si>
  <si>
    <t>Sotac Pharmaceuticals Ltd</t>
  </si>
  <si>
    <t>SOTAC</t>
  </si>
  <si>
    <t>Hindprakash Industries Ltd</t>
  </si>
  <si>
    <t>HPIL</t>
  </si>
  <si>
    <t>Bharat Gears Ltd</t>
  </si>
  <si>
    <t>BHARATGEAR</t>
  </si>
  <si>
    <t>Homesfy Realty Ltd</t>
  </si>
  <si>
    <t>HOMESFY</t>
  </si>
  <si>
    <t>Calcom Vision Ltd</t>
  </si>
  <si>
    <t>CALCOM</t>
  </si>
  <si>
    <t>Fidel Softech Ltd</t>
  </si>
  <si>
    <t>FIDEL</t>
  </si>
  <si>
    <t>Garg Furnace Ltd</t>
  </si>
  <si>
    <t>GARGFUR</t>
  </si>
  <si>
    <t>Shreeji Translogistics Ltd</t>
  </si>
  <si>
    <t>STL</t>
  </si>
  <si>
    <t>Surya Lakshmi Cotton Mills Ltd</t>
  </si>
  <si>
    <t>SURYALAXMI</t>
  </si>
  <si>
    <t>Reliance Naval and Engineering Ltd</t>
  </si>
  <si>
    <t>RNAVAL</t>
  </si>
  <si>
    <t>Aesthetik Engineers Ltd</t>
  </si>
  <si>
    <t>AESTHETIK</t>
  </si>
  <si>
    <t>Radhe Developers (India) Ltd</t>
  </si>
  <si>
    <t>RADHEDE</t>
  </si>
  <si>
    <t>Avro India Ltd</t>
  </si>
  <si>
    <t>AVROIND</t>
  </si>
  <si>
    <t>Art Nirman Ltd</t>
  </si>
  <si>
    <t>ARTNIRMAN</t>
  </si>
  <si>
    <t>Kundan Edifice Ltd</t>
  </si>
  <si>
    <t>KEL</t>
  </si>
  <si>
    <t>Sizemasters Technology Ltd</t>
  </si>
  <si>
    <t>SIZEMASTER</t>
  </si>
  <si>
    <t>Hemant Surgical Industries Ltd</t>
  </si>
  <si>
    <t>HSIL</t>
  </si>
  <si>
    <t>Health Care Distributors</t>
  </si>
  <si>
    <t>Indsil Hydro Power and Manganese Ltd</t>
  </si>
  <si>
    <t>INDSILHYD</t>
  </si>
  <si>
    <t>Gujarat Toolroom Ltd</t>
  </si>
  <si>
    <t>GUJTLRM</t>
  </si>
  <si>
    <t>Shri Techtex Ltd</t>
  </si>
  <si>
    <t>SHRITECH</t>
  </si>
  <si>
    <t>Indian Acrylics Ltd</t>
  </si>
  <si>
    <t>INDIANACRY</t>
  </si>
  <si>
    <t>Scanpoint Geomatics Ltd</t>
  </si>
  <si>
    <t>SCANPGEOM</t>
  </si>
  <si>
    <t>Indian Card Clothing Company Ltd</t>
  </si>
  <si>
    <t>INDIANCARD</t>
  </si>
  <si>
    <t>Touchwood Entertainment Ltd</t>
  </si>
  <si>
    <t>TOUCHWOOD</t>
  </si>
  <si>
    <t>Enfuse Solutions Ltd</t>
  </si>
  <si>
    <t>ENFUSE</t>
  </si>
  <si>
    <t>Sumuka Agro Industries Ltd</t>
  </si>
  <si>
    <t>SUMUKA</t>
  </si>
  <si>
    <t>Teamo Productions HQ Ltd</t>
  </si>
  <si>
    <t>TPHQ</t>
  </si>
  <si>
    <t>Patel Integrated Logistics Ltd</t>
  </si>
  <si>
    <t>PATINTLOG</t>
  </si>
  <si>
    <t>Thakkers Developers Ltd</t>
  </si>
  <si>
    <t>THAKDEV</t>
  </si>
  <si>
    <t>Semac Consultants Ltd</t>
  </si>
  <si>
    <t>SEMAC</t>
  </si>
  <si>
    <t>Winsome Breweries Ltd</t>
  </si>
  <si>
    <t>WINSOMBR</t>
  </si>
  <si>
    <t>Brewers</t>
  </si>
  <si>
    <t>SunGarner Energies Ltd</t>
  </si>
  <si>
    <t>SEL</t>
  </si>
  <si>
    <t>De Neers Tools Ltd</t>
  </si>
  <si>
    <t>DENEERS</t>
  </si>
  <si>
    <t>Nippon India ETF Nifty PSU Bank BeES</t>
  </si>
  <si>
    <t>PSUBNKBEES</t>
  </si>
  <si>
    <t>Rishiroop Ltd</t>
  </si>
  <si>
    <t>RISHIROOP</t>
  </si>
  <si>
    <t>Smruthi Organics Ltd</t>
  </si>
  <si>
    <t>SMRUTHIORG</t>
  </si>
  <si>
    <t>Kesar Enterprises Ltd</t>
  </si>
  <si>
    <t>KESARENT</t>
  </si>
  <si>
    <t>Bright Brothers Ltd</t>
  </si>
  <si>
    <t>BRIGHTBR</t>
  </si>
  <si>
    <t>K I C Metaliks Ltd</t>
  </si>
  <si>
    <t>KAJARIR</t>
  </si>
  <si>
    <t>Swastik Pipe Ltd</t>
  </si>
  <si>
    <t>SWASTIK</t>
  </si>
  <si>
    <t>BCPL Railway Infrastructure Ltd</t>
  </si>
  <si>
    <t>BCPL</t>
  </si>
  <si>
    <t>Tirupati Starch &amp; Chemicals Ltd</t>
  </si>
  <si>
    <t>TIRUSTA</t>
  </si>
  <si>
    <t>Prakash Steelage Ltd</t>
  </si>
  <si>
    <t>PRAKASHSTL</t>
  </si>
  <si>
    <t>Manas Properties Ltd</t>
  </si>
  <si>
    <t>MANAS</t>
  </si>
  <si>
    <t>Sera Investments &amp; Finance India Ltd</t>
  </si>
  <si>
    <t>SERA</t>
  </si>
  <si>
    <t>Key Corp Ltd</t>
  </si>
  <si>
    <t>KEYCORP</t>
  </si>
  <si>
    <t>Total Transport Systems Ltd</t>
  </si>
  <si>
    <t>TOTAL</t>
  </si>
  <si>
    <t>Srestha Finvest Ltd</t>
  </si>
  <si>
    <t>SRESTHA</t>
  </si>
  <si>
    <t>Steelman Telecom Ltd</t>
  </si>
  <si>
    <t>STML</t>
  </si>
  <si>
    <t>Integrated Telecommunication Services</t>
  </si>
  <si>
    <t>GV Films Ltd</t>
  </si>
  <si>
    <t>GVFILM</t>
  </si>
  <si>
    <t>Jainam Ferro Alloys (I) Ltd</t>
  </si>
  <si>
    <t>JAINAM</t>
  </si>
  <si>
    <t>Vaidya Sane Ayurved Laboratories Ltd</t>
  </si>
  <si>
    <t>MADHAVBAUG</t>
  </si>
  <si>
    <t>DB (International) Stock Brokers Ltd</t>
  </si>
  <si>
    <t>DBSTOCKBRO</t>
  </si>
  <si>
    <t>WeP Solutions Ltd</t>
  </si>
  <si>
    <t>WEPSOLN</t>
  </si>
  <si>
    <t>Shah Alloys Ltd</t>
  </si>
  <si>
    <t>SHAHALLOYS</t>
  </si>
  <si>
    <t>Aluwind Architectural Ltd</t>
  </si>
  <si>
    <t>ALUWIND</t>
  </si>
  <si>
    <t>Building Products - Others</t>
  </si>
  <si>
    <t>Sameera Agro and Infra Ltd</t>
  </si>
  <si>
    <t>SAIFL</t>
  </si>
  <si>
    <t>Homebuilding</t>
  </si>
  <si>
    <t>Premco Global Ltd</t>
  </si>
  <si>
    <t>PREMCO</t>
  </si>
  <si>
    <t>Parvati Sweetners and Power Ltd</t>
  </si>
  <si>
    <t>PARVATI</t>
  </si>
  <si>
    <t>Akshar Spintex Ltd</t>
  </si>
  <si>
    <t>AKSHAR</t>
  </si>
  <si>
    <t>Deepak Spinners Ltd</t>
  </si>
  <si>
    <t>DEEPAKSP</t>
  </si>
  <si>
    <t>Salona Cotspin Ltd</t>
  </si>
  <si>
    <t>SALONA</t>
  </si>
  <si>
    <t>Bilcare Ltd</t>
  </si>
  <si>
    <t>BI</t>
  </si>
  <si>
    <t>Ai Champdany Industries Ltd</t>
  </si>
  <si>
    <t>AICHAMP</t>
  </si>
  <si>
    <t>Ansal Properties and Infrastructure Ltd</t>
  </si>
  <si>
    <t>ANSALAPI</t>
  </si>
  <si>
    <t>Bodhi Tree Multimedia Ltd</t>
  </si>
  <si>
    <t>BTML</t>
  </si>
  <si>
    <t>Lotus Eye Hospital and Institute Ltd</t>
  </si>
  <si>
    <t>LOTUSEYE</t>
  </si>
  <si>
    <t>Galaxy Cloud Kitchens Ltd</t>
  </si>
  <si>
    <t>GCKL</t>
  </si>
  <si>
    <t>ANI Integrated Services Ltd</t>
  </si>
  <si>
    <t>AISL</t>
  </si>
  <si>
    <t>Colab Cloud Platforms Ltd</t>
  </si>
  <si>
    <t>COLABCLOUD</t>
  </si>
  <si>
    <t>Sonal Mercantile Ltd</t>
  </si>
  <si>
    <t>SONAL</t>
  </si>
  <si>
    <t>Chetana Education Ltd</t>
  </si>
  <si>
    <t>CHETANA</t>
  </si>
  <si>
    <t>Gayatri Projects Ltd</t>
  </si>
  <si>
    <t>GAYAPROJ</t>
  </si>
  <si>
    <t>Munoth Capital Market Ltd</t>
  </si>
  <si>
    <t>MUNCAPM</t>
  </si>
  <si>
    <t>Athena Global Technologies Ltd</t>
  </si>
  <si>
    <t>ATHENAGLO</t>
  </si>
  <si>
    <t>BN Rathi Securities Ltd</t>
  </si>
  <si>
    <t>BNRSEC</t>
  </si>
  <si>
    <t>Jhandewalas Foods Ltd</t>
  </si>
  <si>
    <t>JFL</t>
  </si>
  <si>
    <t>Aztec Fluids &amp; Machinery Ltd</t>
  </si>
  <si>
    <t>AZTEC</t>
  </si>
  <si>
    <t>Pharmaids Pharmaceuticals Ltd</t>
  </si>
  <si>
    <t>PHARMAID</t>
  </si>
  <si>
    <t>Baweja Studios Ltd</t>
  </si>
  <si>
    <t>BAWEJA</t>
  </si>
  <si>
    <t>Pee Cee Cosma Sope Ltd</t>
  </si>
  <si>
    <t>PCCOSMA</t>
  </si>
  <si>
    <t>Cerebra Integrated Technologies Ltd</t>
  </si>
  <si>
    <t>CEREBRAINT</t>
  </si>
  <si>
    <t>Saptarishi Agro Industries Ltd</t>
  </si>
  <si>
    <t>SPTRSHI</t>
  </si>
  <si>
    <t>Mysore Petro Chemicals Ltd</t>
  </si>
  <si>
    <t>MYSORPETRO</t>
  </si>
  <si>
    <t>Krishanveer Forge Ltd</t>
  </si>
  <si>
    <t>KVFORGE</t>
  </si>
  <si>
    <t>Vaswani Industries Ltd</t>
  </si>
  <si>
    <t>VASWANI</t>
  </si>
  <si>
    <t>VL Infraprojects Ltd</t>
  </si>
  <si>
    <t>VLINFRA</t>
  </si>
  <si>
    <t>Kohinoor Foods Ltd</t>
  </si>
  <si>
    <t>KOHINOOR</t>
  </si>
  <si>
    <t>Ajooni Biotech Ltd</t>
  </si>
  <si>
    <t>AJOONI</t>
  </si>
  <si>
    <t>Ansal Housing Ltd</t>
  </si>
  <si>
    <t>ANSALHSG</t>
  </si>
  <si>
    <t>Tanvi Foods (India) Ltd</t>
  </si>
  <si>
    <t>TANVI</t>
  </si>
  <si>
    <t>Panyam Cements And Mineral Industrties Ltd</t>
  </si>
  <si>
    <t>PANCM</t>
  </si>
  <si>
    <t>Amarjothi Spinning Mills Ltd</t>
  </si>
  <si>
    <t>AMARJOTHI</t>
  </si>
  <si>
    <t>QVC Exports Ltd</t>
  </si>
  <si>
    <t>QVCEL</t>
  </si>
  <si>
    <t>ITL Industries Ltd</t>
  </si>
  <si>
    <t>ITL</t>
  </si>
  <si>
    <t>United Van Der Horst Ltd</t>
  </si>
  <si>
    <t>UVDRHOR</t>
  </si>
  <si>
    <t>Golkunda Diamonds and Jewellery Ltd</t>
  </si>
  <si>
    <t>GOLKUNDIA</t>
  </si>
  <si>
    <t>Bhilwara Spinners Ltd</t>
  </si>
  <si>
    <t>BHILSPIN</t>
  </si>
  <si>
    <t>Vedavaag Systems Ltd</t>
  </si>
  <si>
    <t>VEDAVAAG</t>
  </si>
  <si>
    <t>Relicab Cable Manufacturing Ltd</t>
  </si>
  <si>
    <t>RELICAB</t>
  </si>
  <si>
    <t>Yarn Syndicate Ltd</t>
  </si>
  <si>
    <t>YARNSYN</t>
  </si>
  <si>
    <t>Palash Securities Ltd</t>
  </si>
  <si>
    <t>PALASHSECU</t>
  </si>
  <si>
    <t>Sal Automotive Ltd</t>
  </si>
  <si>
    <t>SALAUTO</t>
  </si>
  <si>
    <t>Prizor Viztech Ltd</t>
  </si>
  <si>
    <t>PRIZOR</t>
  </si>
  <si>
    <t>Likhami Consulting Ltd</t>
  </si>
  <si>
    <t>LIKHAMI</t>
  </si>
  <si>
    <t>Lasa Supergenerics Ltd</t>
  </si>
  <si>
    <t>LASA</t>
  </si>
  <si>
    <t>Nagreeka Exports Ltd</t>
  </si>
  <si>
    <t>NAGREEKEXP</t>
  </si>
  <si>
    <t>Cubex Tubings Ltd</t>
  </si>
  <si>
    <t>CUBEXTUB</t>
  </si>
  <si>
    <t>Trishakti Industries Ltd</t>
  </si>
  <si>
    <t>TRISHAKT</t>
  </si>
  <si>
    <t>Virat Crane Industries Ltd</t>
  </si>
  <si>
    <t>VIRATCRA</t>
  </si>
  <si>
    <t>Tamboli Industries Ltd</t>
  </si>
  <si>
    <t>TAMBOLIIN</t>
  </si>
  <si>
    <t>Saumya Consultants Ltd</t>
  </si>
  <si>
    <t>SAUMYA</t>
  </si>
  <si>
    <t>Rungta Irrigation Ltd</t>
  </si>
  <si>
    <t>RUNGTAIR</t>
  </si>
  <si>
    <t>AMD Industries Ltd</t>
  </si>
  <si>
    <t>AMDIND</t>
  </si>
  <si>
    <t>AAA Technologies Ltd</t>
  </si>
  <si>
    <t>AAATECH</t>
  </si>
  <si>
    <t>Super Tannery Ltd</t>
  </si>
  <si>
    <t>SUPTANERY</t>
  </si>
  <si>
    <t>Cravatex Ltd</t>
  </si>
  <si>
    <t>CRAVATEX</t>
  </si>
  <si>
    <t>Pioneer Embroideries Ltd</t>
  </si>
  <si>
    <t>PIONEEREMB</t>
  </si>
  <si>
    <t>Source Natural Foods and Herbal Supplements Ltd</t>
  </si>
  <si>
    <t>SOURCENTRL</t>
  </si>
  <si>
    <t>Motor and General Finance Ltd</t>
  </si>
  <si>
    <t>MOTOGENFIN</t>
  </si>
  <si>
    <t>Srivasavi Adhesive Tapes Ltd</t>
  </si>
  <si>
    <t>SRIVASAVI</t>
  </si>
  <si>
    <t>Zenith Exports Ltd</t>
  </si>
  <si>
    <t>ZENITHEXPO</t>
  </si>
  <si>
    <t>SNL Bearings Ltd</t>
  </si>
  <si>
    <t>SNL</t>
  </si>
  <si>
    <t>Promax Power Ltd</t>
  </si>
  <si>
    <t>PROMAX</t>
  </si>
  <si>
    <t>Gayatri Sugars Ltd</t>
  </si>
  <si>
    <t>GAYATRI</t>
  </si>
  <si>
    <t>3rd Rock Multimedia Ltd</t>
  </si>
  <si>
    <t>3RDROCK</t>
  </si>
  <si>
    <t>Wallfort Financial Services Ltd</t>
  </si>
  <si>
    <t>WALLFORT</t>
  </si>
  <si>
    <t>Aksh Optifibre Ltd</t>
  </si>
  <si>
    <t>AKSHOPTFBR</t>
  </si>
  <si>
    <t>Aayush Wellness Ltd</t>
  </si>
  <si>
    <t>AAYUSH</t>
  </si>
  <si>
    <t>Ascom Leasing &amp; Investments Ltd</t>
  </si>
  <si>
    <t>ASCOM</t>
  </si>
  <si>
    <t>Integrated Personnel Services Ltd</t>
  </si>
  <si>
    <t>IPSL</t>
  </si>
  <si>
    <t>Ahlada Engineers Ltd</t>
  </si>
  <si>
    <t>AHLADA</t>
  </si>
  <si>
    <t>Banka BioLoo Ltd</t>
  </si>
  <si>
    <t>BANKA</t>
  </si>
  <si>
    <t>Pulz Electronics Ltd</t>
  </si>
  <si>
    <t>PULZ</t>
  </si>
  <si>
    <t>Globe Textiles (India) Ltd</t>
  </si>
  <si>
    <t>GLOBE</t>
  </si>
  <si>
    <t>Cinerad Communications Ltd</t>
  </si>
  <si>
    <t>CINERAD</t>
  </si>
  <si>
    <t>Atishay Ltd</t>
  </si>
  <si>
    <t>ATISHAY</t>
  </si>
  <si>
    <t>Tokyo Plast International Ltd</t>
  </si>
  <si>
    <t>TOKYOPLAST</t>
  </si>
  <si>
    <t>Rexnord Electronics and Controls Ltd</t>
  </si>
  <si>
    <t>REXNORD</t>
  </si>
  <si>
    <t>India Steel Works Ltd</t>
  </si>
  <si>
    <t>ISWL</t>
  </si>
  <si>
    <t>Kotak S&amp;P BSE Sensex ETF</t>
  </si>
  <si>
    <t>SENSEX1</t>
  </si>
  <si>
    <t>Sundaram Multi Pap Ltd</t>
  </si>
  <si>
    <t>SUNDARAM</t>
  </si>
  <si>
    <t>Barak Valley Cements Ltd</t>
  </si>
  <si>
    <t>BVCL</t>
  </si>
  <si>
    <t>BN Holdings Ltd</t>
  </si>
  <si>
    <t>BNHOLDINGS</t>
  </si>
  <si>
    <t>Rishi Laser Ltd</t>
  </si>
  <si>
    <t>RISHILASE</t>
  </si>
  <si>
    <t>Shervani Industrial Syndicate Ltd</t>
  </si>
  <si>
    <t>SHERVANI</t>
  </si>
  <si>
    <t>Arshiya Ltd</t>
  </si>
  <si>
    <t>ARSHIYA</t>
  </si>
  <si>
    <t>Nath Industries Ltd</t>
  </si>
  <si>
    <t>NATHIND</t>
  </si>
  <si>
    <t>ICICI Prudential Nifty Next 50 ETF</t>
  </si>
  <si>
    <t>NEXT50IETF</t>
  </si>
  <si>
    <t>Innovassynth Investments Ltd</t>
  </si>
  <si>
    <t>INOVSYNTH</t>
  </si>
  <si>
    <t>IBL Finance Ltd</t>
  </si>
  <si>
    <t>IBLFL</t>
  </si>
  <si>
    <t>Financial Technology</t>
  </si>
  <si>
    <t>Dhatre Udyog Ltd</t>
  </si>
  <si>
    <t>DHATRE</t>
  </si>
  <si>
    <t>Apis India Ltd</t>
  </si>
  <si>
    <t>APIS</t>
  </si>
  <si>
    <t>Credent Global Finance Ltd</t>
  </si>
  <si>
    <t>CGFL</t>
  </si>
  <si>
    <t>Steel City Securities Ltd</t>
  </si>
  <si>
    <t>STEELCITY</t>
  </si>
  <si>
    <t>Landmark Property Development Co Ltd</t>
  </si>
  <si>
    <t>LPDC</t>
  </si>
  <si>
    <t>MEP Infrastructure Developers Ltd</t>
  </si>
  <si>
    <t>MEP</t>
  </si>
  <si>
    <t>COSCO (India) Ltd</t>
  </si>
  <si>
    <t>COSCO</t>
  </si>
  <si>
    <t>Bengal Tea &amp; Fabrics Ltd</t>
  </si>
  <si>
    <t>BENGALT</t>
  </si>
  <si>
    <t>Master Components Ltd</t>
  </si>
  <si>
    <t>MASTER</t>
  </si>
  <si>
    <t>B C C Fuba India Ltd</t>
  </si>
  <si>
    <t>BCCFUBA</t>
  </si>
  <si>
    <t>Beardsell Ltd</t>
  </si>
  <si>
    <t>BEARDSELL</t>
  </si>
  <si>
    <t>Sayaji Industries Ltd</t>
  </si>
  <si>
    <t>SAYAJIIND</t>
  </si>
  <si>
    <t>Fiberweb (India) Ltd</t>
  </si>
  <si>
    <t>FIBERWEB</t>
  </si>
  <si>
    <t>Gujchem Distillers India Ltd</t>
  </si>
  <si>
    <t>GUJCMDS</t>
  </si>
  <si>
    <t>Transteel Seating Technologies Ltd</t>
  </si>
  <si>
    <t>TRANSTEEL</t>
  </si>
  <si>
    <t>BSEL Algo Ltd</t>
  </si>
  <si>
    <t>BSELALGO</t>
  </si>
  <si>
    <t>J C T Ltd</t>
  </si>
  <si>
    <t>JCTLTD</t>
  </si>
  <si>
    <t>VMS Industries Ltd</t>
  </si>
  <si>
    <t>VMS</t>
  </si>
  <si>
    <t>Future Consumer Ltd</t>
  </si>
  <si>
    <t>FCONSUMER</t>
  </si>
  <si>
    <t>Sharp Chucks and Machines Ltd</t>
  </si>
  <si>
    <t>SCML</t>
  </si>
  <si>
    <t>Balgopal Commercial Ltd</t>
  </si>
  <si>
    <t>BALGOPAL</t>
  </si>
  <si>
    <t>Parnax Lab Ltd</t>
  </si>
  <si>
    <t>PARNAXLAB</t>
  </si>
  <si>
    <t>Sagarsoft (India) Ltd</t>
  </si>
  <si>
    <t>SAGARSOFT</t>
  </si>
  <si>
    <t>Kothari Fermentation and Biochem Ltd</t>
  </si>
  <si>
    <t>KFBL</t>
  </si>
  <si>
    <t>GTV Engineering Ltd</t>
  </si>
  <si>
    <t>GTV</t>
  </si>
  <si>
    <t>WSFx Global Pay Ltd</t>
  </si>
  <si>
    <t>WSFX</t>
  </si>
  <si>
    <t>Bhagyanagar Properties Ltd</t>
  </si>
  <si>
    <t>BHAGYAPROP</t>
  </si>
  <si>
    <t>Regency Ceramics Ltd</t>
  </si>
  <si>
    <t>REGENCERAM</t>
  </si>
  <si>
    <t>Alfred Herbert (India) Ltd</t>
  </si>
  <si>
    <t>ALFREDHE</t>
  </si>
  <si>
    <t>Aspire &amp; Innovative Advertising Ltd</t>
  </si>
  <si>
    <t>ASPIRE</t>
  </si>
  <si>
    <t>Quadrant Televentures Ltd</t>
  </si>
  <si>
    <t>QUADRANT</t>
  </si>
  <si>
    <t>Suraj Industries Ltd</t>
  </si>
  <si>
    <t>SURJIND</t>
  </si>
  <si>
    <t>Goyal Aluminiums Ltd</t>
  </si>
  <si>
    <t>GOYALALUM</t>
  </si>
  <si>
    <t>D &amp; H India Ltd</t>
  </si>
  <si>
    <t>DHINDIA</t>
  </si>
  <si>
    <t>Ishan Dyes and Chemicals Ltd</t>
  </si>
  <si>
    <t>ISHANCH</t>
  </si>
  <si>
    <t>Marco Cables &amp; Conductors Ltd</t>
  </si>
  <si>
    <t>MARCO</t>
  </si>
  <si>
    <t>Raaj Medisafe India Ltd</t>
  </si>
  <si>
    <t>RAAJMEDI</t>
  </si>
  <si>
    <t>Sampann Utpadan India Ltd</t>
  </si>
  <si>
    <t>SAMPANN</t>
  </si>
  <si>
    <t>Oxygenta Pharmaceutical Ltd</t>
  </si>
  <si>
    <t>OXYGENTAPH</t>
  </si>
  <si>
    <t>Harshdeep Hortico Ltd</t>
  </si>
  <si>
    <t>HARSHDEEP</t>
  </si>
  <si>
    <t>Home Furnishings</t>
  </si>
  <si>
    <t>Samrat Pharmachem Ltd</t>
  </si>
  <si>
    <t>SAMRATPH</t>
  </si>
  <si>
    <t>Ansal Buildwell Ltd</t>
  </si>
  <si>
    <t>ANSALBU</t>
  </si>
  <si>
    <t>Emerald Leisures Ltd</t>
  </si>
  <si>
    <t>EMERALL</t>
  </si>
  <si>
    <t>Facor Alloys Ltd</t>
  </si>
  <si>
    <t>FACORALL</t>
  </si>
  <si>
    <t>Southern Magnesium and Chemicals Ltd</t>
  </si>
  <si>
    <t>SOUTHMG</t>
  </si>
  <si>
    <t>Expo Gas Containers Ltd</t>
  </si>
  <si>
    <t>EXPOGAS</t>
  </si>
  <si>
    <t>Rama Vision Ltd</t>
  </si>
  <si>
    <t>RAMAVISION</t>
  </si>
  <si>
    <t>Paras Petrofils Ltd</t>
  </si>
  <si>
    <t>PARASPETRO</t>
  </si>
  <si>
    <t>Skil Infrastructure Ltd</t>
  </si>
  <si>
    <t>SKIL</t>
  </si>
  <si>
    <t>Jayant Infratech Ltd</t>
  </si>
  <si>
    <t>JAYANT</t>
  </si>
  <si>
    <t>Ausom Enterprise Ltd</t>
  </si>
  <si>
    <t>AUSOMENT</t>
  </si>
  <si>
    <t>Ind Swift Ltd</t>
  </si>
  <si>
    <t>INDSWFTLTD</t>
  </si>
  <si>
    <t>Maiden Forgings Ltd</t>
  </si>
  <si>
    <t>MAIDEN</t>
  </si>
  <si>
    <t>Dhariwalcorp Ltd</t>
  </si>
  <si>
    <t>DHARIWAL</t>
  </si>
  <si>
    <t>Diensten Tech Ltd</t>
  </si>
  <si>
    <t>DTL</t>
  </si>
  <si>
    <t>Accel Ltd</t>
  </si>
  <si>
    <t>ACCEL</t>
  </si>
  <si>
    <t>Macobs Technologies Ltd</t>
  </si>
  <si>
    <t>MACOBSTECH</t>
  </si>
  <si>
    <t>Sanco Trans Ltd</t>
  </si>
  <si>
    <t>SANCTRN</t>
  </si>
  <si>
    <t>Lahoti Overseas Ltd</t>
  </si>
  <si>
    <t>LAHOTIOV</t>
  </si>
  <si>
    <t>Money Masters Leasing and Finance Ltd</t>
  </si>
  <si>
    <t>MMLF</t>
  </si>
  <si>
    <t>Zenith Steel Pipes &amp; Industries Ltd</t>
  </si>
  <si>
    <t>ZENITHSTL</t>
  </si>
  <si>
    <t>Shri Gang Industries and Allied Products Ltd</t>
  </si>
  <si>
    <t>SHRIGANG</t>
  </si>
  <si>
    <t>Gujarat Natural Resources Ltd</t>
  </si>
  <si>
    <t>GNRL</t>
  </si>
  <si>
    <t>Aakash Exploration Services Ltd</t>
  </si>
  <si>
    <t>AAKASH</t>
  </si>
  <si>
    <t>Nidhi Granites Ltd</t>
  </si>
  <si>
    <t>NIDHGRN</t>
  </si>
  <si>
    <t>Energy Development Company Ltd</t>
  </si>
  <si>
    <t>ENERGYDEV</t>
  </si>
  <si>
    <t>Thacker and Company Ltd</t>
  </si>
  <si>
    <t>THACKER</t>
  </si>
  <si>
    <t>Aprameya Engineering Ltd</t>
  </si>
  <si>
    <t>APRAMEYA</t>
  </si>
  <si>
    <t>Quantum Gold Fund</t>
  </si>
  <si>
    <t>QGOLDHALF</t>
  </si>
  <si>
    <t>CNI Research Ltd</t>
  </si>
  <si>
    <t>CNIRESLTD</t>
  </si>
  <si>
    <t>National Fittings Ltd</t>
  </si>
  <si>
    <t>NATFIT</t>
  </si>
  <si>
    <t>Baroda Extrusion Ltd</t>
  </si>
  <si>
    <t>BAROEXT</t>
  </si>
  <si>
    <t>Bhagwati Autocast Ltd</t>
  </si>
  <si>
    <t>BGWTATO</t>
  </si>
  <si>
    <t>HDFC S&amp;P BSE Sensex ETF</t>
  </si>
  <si>
    <t>HDFCSENSEX</t>
  </si>
  <si>
    <t>Peria Karamalai Tea and Produce Company Ltd</t>
  </si>
  <si>
    <t>PKTEA</t>
  </si>
  <si>
    <t>BLS Infotech Ltd</t>
  </si>
  <si>
    <t>BLSINFOTE</t>
  </si>
  <si>
    <t>Swashthik Plascon Ltd</t>
  </si>
  <si>
    <t>SPL</t>
  </si>
  <si>
    <t>Mercury Laboratories Ltd</t>
  </si>
  <si>
    <t>MERCURYLAB</t>
  </si>
  <si>
    <t>Yaari Digital Integrated Services Ltd</t>
  </si>
  <si>
    <t>YAARI</t>
  </si>
  <si>
    <t>Kkalpana Industries (India) Ltd</t>
  </si>
  <si>
    <t>KKALPANAIND</t>
  </si>
  <si>
    <t>Varanium Cloud Ltd</t>
  </si>
  <si>
    <t>CLOUD</t>
  </si>
  <si>
    <t>Himalaya Food International Ltd</t>
  </si>
  <si>
    <t>HFIL</t>
  </si>
  <si>
    <t>TCI Industries Ltd</t>
  </si>
  <si>
    <t>TCIIND</t>
  </si>
  <si>
    <t>Vishal Bearings Ltd</t>
  </si>
  <si>
    <t>VISHALBL</t>
  </si>
  <si>
    <t>Bharat Immunologicals and Biologicals Corporation Ltd</t>
  </si>
  <si>
    <t>BIBCL</t>
  </si>
  <si>
    <t>Prerna Infrabuild Ltd</t>
  </si>
  <si>
    <t>PRERINFRA</t>
  </si>
  <si>
    <t>Agri-Tech (India) Ltd</t>
  </si>
  <si>
    <t>AGRITECH</t>
  </si>
  <si>
    <t>Party Cruisers Ltd</t>
  </si>
  <si>
    <t>PARTYCRUS</t>
  </si>
  <si>
    <t>Rudra Gas Enterprise Ltd</t>
  </si>
  <si>
    <t>RUDRAGAS</t>
  </si>
  <si>
    <t>Three M Paper Boards Ltd</t>
  </si>
  <si>
    <t>THREEMPAPE</t>
  </si>
  <si>
    <t>Rainbow Foundations Ltd</t>
  </si>
  <si>
    <t>RAINBOWF</t>
  </si>
  <si>
    <t>Simmonds Marshall Ltd</t>
  </si>
  <si>
    <t>SIMMOND</t>
  </si>
  <si>
    <t>Twentyfirst Century Management Services Ltd</t>
  </si>
  <si>
    <t>21STCENMGM</t>
  </si>
  <si>
    <t>Royal Cushion Vinyl Products Ltd</t>
  </si>
  <si>
    <t>ROYALCU</t>
  </si>
  <si>
    <t>Retina Paints Ltd</t>
  </si>
  <si>
    <t>RETINA</t>
  </si>
  <si>
    <t>Constronics Infra Ltd</t>
  </si>
  <si>
    <t>CONSTRONIC</t>
  </si>
  <si>
    <t>Rasi Electrodes Ltd</t>
  </si>
  <si>
    <t>RASIELEC</t>
  </si>
  <si>
    <t>APM Industries Ltd</t>
  </si>
  <si>
    <t>APMIN</t>
  </si>
  <si>
    <t>Binayak Tex Processors Ltd</t>
  </si>
  <si>
    <t>ZBINTXPP</t>
  </si>
  <si>
    <t>Healthy Life Agritec Ltd</t>
  </si>
  <si>
    <t>HEALTHYLIFE</t>
  </si>
  <si>
    <t>Food Distributors</t>
  </si>
  <si>
    <t>Hindustan Appliances Ltd</t>
  </si>
  <si>
    <t>HINDAPL</t>
  </si>
  <si>
    <t>Manglam Infra &amp; Engineering Ltd</t>
  </si>
  <si>
    <t>MIEL</t>
  </si>
  <si>
    <t>Transcorp International Ltd</t>
  </si>
  <si>
    <t>TRANSCOR</t>
  </si>
  <si>
    <t>Asarfi Hospital Ltd</t>
  </si>
  <si>
    <t>ASARFI</t>
  </si>
  <si>
    <t>Dynavision Ltd</t>
  </si>
  <si>
    <t>DYNAVSN</t>
  </si>
  <si>
    <t>Resonance Specialties Ltd</t>
  </si>
  <si>
    <t>RESONANCE</t>
  </si>
  <si>
    <t>G. G. Automotive Gears Ltd</t>
  </si>
  <si>
    <t>GGAUTO</t>
  </si>
  <si>
    <t>MRP Agro Ltd</t>
  </si>
  <si>
    <t>MRP</t>
  </si>
  <si>
    <t>Gokak Textiles Ltd</t>
  </si>
  <si>
    <t>GOKAKTEX</t>
  </si>
  <si>
    <t>Latteys Industries Ltd</t>
  </si>
  <si>
    <t>LATTEYS</t>
  </si>
  <si>
    <t>Shanti Spintex Ltd</t>
  </si>
  <si>
    <t>SHANTIDENM</t>
  </si>
  <si>
    <t>Auto Pins (India) Ltd</t>
  </si>
  <si>
    <t>AUTOPINS</t>
  </si>
  <si>
    <t>Ganga Forging Ltd</t>
  </si>
  <si>
    <t>GANGAFORGE</t>
  </si>
  <si>
    <t>Jasch Industries Ltd</t>
  </si>
  <si>
    <t>JASCH</t>
  </si>
  <si>
    <t>Orissa Bengal Carrier Ltd</t>
  </si>
  <si>
    <t>OBCL</t>
  </si>
  <si>
    <t>Tilak Ventures Ltd</t>
  </si>
  <si>
    <t>TILAK</t>
  </si>
  <si>
    <t>Virat Leasing Ltd</t>
  </si>
  <si>
    <t>VLL</t>
  </si>
  <si>
    <t>Womancart Ltd</t>
  </si>
  <si>
    <t>WOMANCART</t>
  </si>
  <si>
    <t>Modern Dairies Ltd</t>
  </si>
  <si>
    <t>MODAIRY</t>
  </si>
  <si>
    <t>Unique Organics Ltd</t>
  </si>
  <si>
    <t>UNIQUEO</t>
  </si>
  <si>
    <t>Akar Auto Industries Ltd</t>
  </si>
  <si>
    <t>AAIL</t>
  </si>
  <si>
    <t>Popees Cares Ltd</t>
  </si>
  <si>
    <t>POPEES</t>
  </si>
  <si>
    <t>Sattrix Information Security Ltd</t>
  </si>
  <si>
    <t>SATTRIX</t>
  </si>
  <si>
    <t>Suvidhaa Infoserve Ltd</t>
  </si>
  <si>
    <t>SUVIDHAA</t>
  </si>
  <si>
    <t>Kemp and Company Ltd</t>
  </si>
  <si>
    <t>KEMP</t>
  </si>
  <si>
    <t>AK Spintex Ltd</t>
  </si>
  <si>
    <t>AKSPINTEX</t>
  </si>
  <si>
    <t>Haryana Capfin Ltd</t>
  </si>
  <si>
    <t>HARYNACAP</t>
  </si>
  <si>
    <t>Som Datt Finance Corporation Ltd</t>
  </si>
  <si>
    <t>SODFC</t>
  </si>
  <si>
    <t>Avishkar Infra Realty Ltd</t>
  </si>
  <si>
    <t>AIRLTD</t>
  </si>
  <si>
    <t>Palred Technologies Ltd</t>
  </si>
  <si>
    <t>PALREDTEC</t>
  </si>
  <si>
    <t>Alkali Metals Ltd</t>
  </si>
  <si>
    <t>ALKALI</t>
  </si>
  <si>
    <t>Abhinav Capital Services Ltd</t>
  </si>
  <si>
    <t>ABHICAP</t>
  </si>
  <si>
    <t>Times Guaranty Ltd</t>
  </si>
  <si>
    <t>TIMESGTY</t>
  </si>
  <si>
    <t>Mcon Rasayan India Ltd</t>
  </si>
  <si>
    <t>MCON</t>
  </si>
  <si>
    <t>Goel Food Products Ltd</t>
  </si>
  <si>
    <t>GOEL</t>
  </si>
  <si>
    <t>Securekloud Technologies Ltd</t>
  </si>
  <si>
    <t>SECURKLOUD</t>
  </si>
  <si>
    <t>Grob Tea Co Ltd</t>
  </si>
  <si>
    <t>GROBTEA</t>
  </si>
  <si>
    <t>Advik Capital Ltd</t>
  </si>
  <si>
    <t>ADVIKCA</t>
  </si>
  <si>
    <t>Auro Laboratories Ltd</t>
  </si>
  <si>
    <t>AUROLAB</t>
  </si>
  <si>
    <t>Soma Textiles &amp; Industries Ltd</t>
  </si>
  <si>
    <t>SOMATEX</t>
  </si>
  <si>
    <t>Virya Resources Ltd</t>
  </si>
  <si>
    <t>VIRYA</t>
  </si>
  <si>
    <t>Freshtrop Fruits Ltd</t>
  </si>
  <si>
    <t>FRSHTRP</t>
  </si>
  <si>
    <t>Fortis Malar Hospitals Ltd</t>
  </si>
  <si>
    <t>FORTISMLR</t>
  </si>
  <si>
    <t>Shri Krishna Devcon Ltd</t>
  </si>
  <si>
    <t>SHRIKRISH</t>
  </si>
  <si>
    <t>Rachana Infrastructure Ltd</t>
  </si>
  <si>
    <t>RILINFRA</t>
  </si>
  <si>
    <t>Veekayem Fashion &amp; Apparels Ltd</t>
  </si>
  <si>
    <t>VEEKAYEM</t>
  </si>
  <si>
    <t>Yogi Ltd</t>
  </si>
  <si>
    <t>YOGI</t>
  </si>
  <si>
    <t>Ahasolar Technologies Ltd</t>
  </si>
  <si>
    <t>AHASOLAR</t>
  </si>
  <si>
    <t>Home Improvement Retail</t>
  </si>
  <si>
    <t>DRS Cargo Movers Ltd</t>
  </si>
  <si>
    <t>DRSCARGO</t>
  </si>
  <si>
    <t>HOV Services Ltd</t>
  </si>
  <si>
    <t>HOVS</t>
  </si>
  <si>
    <t>Tulive Developers Ltd</t>
  </si>
  <si>
    <t>TULIVE</t>
  </si>
  <si>
    <t>Global Pet Industries Ltd</t>
  </si>
  <si>
    <t>GLOBALPET</t>
  </si>
  <si>
    <t>Creative Castings Ltd</t>
  </si>
  <si>
    <t>Precision Metaliks Ltd</t>
  </si>
  <si>
    <t>PRECISION</t>
  </si>
  <si>
    <t>Maruti Interior Products Ltd</t>
  </si>
  <si>
    <t>SPITZE</t>
  </si>
  <si>
    <t>Phoenix International Ltd</t>
  </si>
  <si>
    <t>PHOENXINTL</t>
  </si>
  <si>
    <t>Astron Paper &amp; Board Mill Ltd</t>
  </si>
  <si>
    <t>ASTRON</t>
  </si>
  <si>
    <t>Daikaffil Chemicals India Ltd</t>
  </si>
  <si>
    <t>DAIKAFFI</t>
  </si>
  <si>
    <t>Kontor Space Ltd</t>
  </si>
  <si>
    <t>KONTOR</t>
  </si>
  <si>
    <t>Damodar Industries Ltd</t>
  </si>
  <si>
    <t>DAMODARIND</t>
  </si>
  <si>
    <t>Aditya Consumer Marketing Ltd</t>
  </si>
  <si>
    <t>ACML</t>
  </si>
  <si>
    <t>Shetron Ltd</t>
  </si>
  <si>
    <t>SHETR</t>
  </si>
  <si>
    <t>Holmarc Opto-Mechatronics Ltd</t>
  </si>
  <si>
    <t>HOLMARC</t>
  </si>
  <si>
    <t>Kesar Terminals &amp; Infrastructure Ltd</t>
  </si>
  <si>
    <t>KTIL</t>
  </si>
  <si>
    <t>Inani Securities Ltd</t>
  </si>
  <si>
    <t>INANISEC</t>
  </si>
  <si>
    <t>Vippy Spinpro Ltd</t>
  </si>
  <si>
    <t>VIPPYSP</t>
  </si>
  <si>
    <t>Asit C Mehta Financial Services Ltd</t>
  </si>
  <si>
    <t>ASITCFIN</t>
  </si>
  <si>
    <t>Cinevista Ltd</t>
  </si>
  <si>
    <t>CINEVISTA</t>
  </si>
  <si>
    <t>Arihant Academy Ltd</t>
  </si>
  <si>
    <t>ARIHANTACA</t>
  </si>
  <si>
    <t>Dangee Dums Ltd</t>
  </si>
  <si>
    <t>DANGEE</t>
  </si>
  <si>
    <t>Simbhaoli Sugars Ltd</t>
  </si>
  <si>
    <t>SIMBHALS</t>
  </si>
  <si>
    <t>Everest Organics Ltd</t>
  </si>
  <si>
    <t>EVERESTO</t>
  </si>
  <si>
    <t>Anjani Foods Ltd</t>
  </si>
  <si>
    <t>ANJANIFOODS</t>
  </si>
  <si>
    <t>Titan Intech Ltd</t>
  </si>
  <si>
    <t>TITANIN</t>
  </si>
  <si>
    <t>Godavari Drugs Ltd</t>
  </si>
  <si>
    <t>GODAVARI</t>
  </si>
  <si>
    <t>KG Petrochem Ltd</t>
  </si>
  <si>
    <t>KGPETRO</t>
  </si>
  <si>
    <t>Modulex Construction Technologies Ltd</t>
  </si>
  <si>
    <t>MODULEX</t>
  </si>
  <si>
    <t>Aditya BSL Nifty Next 50 ETF</t>
  </si>
  <si>
    <t>ABSLNN50ET</t>
  </si>
  <si>
    <t>Astal Laboratories Ltd</t>
  </si>
  <si>
    <t>ASTALLTD</t>
  </si>
  <si>
    <t>Polychem Ltd</t>
  </si>
  <si>
    <t>POLYCHEM</t>
  </si>
  <si>
    <t>Sambhaav Media Ltd</t>
  </si>
  <si>
    <t>SAMBHAAV</t>
  </si>
  <si>
    <t>Blue Pebble Ltd</t>
  </si>
  <si>
    <t>BLUEPEBBLE</t>
  </si>
  <si>
    <t>Excel Realty N Infra Ltd</t>
  </si>
  <si>
    <t>EXCEL</t>
  </si>
  <si>
    <t>Aarvee Denims and Exports Ltd</t>
  </si>
  <si>
    <t>AARVEEDEN</t>
  </si>
  <si>
    <t>Inter Globe Finance Ltd</t>
  </si>
  <si>
    <t>INTRGLB</t>
  </si>
  <si>
    <t>Shalimar Wires Industries Ltd</t>
  </si>
  <si>
    <t>SHALIWIR</t>
  </si>
  <si>
    <t>Adtech Systems Ltd</t>
  </si>
  <si>
    <t>ADTECH</t>
  </si>
  <si>
    <t>Mayank Cattle Food Ltd</t>
  </si>
  <si>
    <t>MCFL</t>
  </si>
  <si>
    <t>Hindustan Hardy Ltd</t>
  </si>
  <si>
    <t>HINDHARD</t>
  </si>
  <si>
    <t>Arnold Holdings Ltd</t>
  </si>
  <si>
    <t>ARNOLD</t>
  </si>
  <si>
    <t>Chartered Logistics Ltd</t>
  </si>
  <si>
    <t>CHLOGIST</t>
  </si>
  <si>
    <t>Madhucon Projects Ltd</t>
  </si>
  <si>
    <t>MADHUCON</t>
  </si>
  <si>
    <t>SKP Securities Ltd</t>
  </si>
  <si>
    <t>SKPSEC</t>
  </si>
  <si>
    <t>LCC Infotech Ltd</t>
  </si>
  <si>
    <t>LCCINFOTEC</t>
  </si>
  <si>
    <t>Kiduja India Ltd</t>
  </si>
  <si>
    <t>KIDUJA</t>
  </si>
  <si>
    <t>Durlax Top Surface Ltd</t>
  </si>
  <si>
    <t>DURLAX</t>
  </si>
  <si>
    <t>Dhanashree Electronics Ltd</t>
  </si>
  <si>
    <t>DEL</t>
  </si>
  <si>
    <t>Cadsys (India) Ltd</t>
  </si>
  <si>
    <t>CADSYS</t>
  </si>
  <si>
    <t>McNally Bharat Engg Co Ltd</t>
  </si>
  <si>
    <t>MBECL</t>
  </si>
  <si>
    <t>Picturepost Studios Ltd</t>
  </si>
  <si>
    <t>PPSL</t>
  </si>
  <si>
    <t>Madhav Copper Ltd</t>
  </si>
  <si>
    <t>MCL</t>
  </si>
  <si>
    <t>Mohite Industries Ltd</t>
  </si>
  <si>
    <t>MOHITE</t>
  </si>
  <si>
    <t>Moksh Ornaments Ltd</t>
  </si>
  <si>
    <t>MOKSH</t>
  </si>
  <si>
    <t>Mahalaxmi Fabric Mills Pvt Ltd</t>
  </si>
  <si>
    <t>MFML</t>
  </si>
  <si>
    <t>TPI India Ltd</t>
  </si>
  <si>
    <t>TPINDIA</t>
  </si>
  <si>
    <t>Unifinz Capital India Ltd</t>
  </si>
  <si>
    <t>UCIL</t>
  </si>
  <si>
    <t>Ganga Papers India Ltd</t>
  </si>
  <si>
    <t>GANGAPA</t>
  </si>
  <si>
    <t>United Cotfab Ltd</t>
  </si>
  <si>
    <t>COTFAB</t>
  </si>
  <si>
    <t>Sangam Finserv Ltd</t>
  </si>
  <si>
    <t>SANGAMFIN</t>
  </si>
  <si>
    <t>HB Stockholdings Ltd</t>
  </si>
  <si>
    <t>HBSL</t>
  </si>
  <si>
    <t>ICICI Prudential Silver ETF</t>
  </si>
  <si>
    <t>SILVERIETF</t>
  </si>
  <si>
    <t>Gujarat Containers Ltd</t>
  </si>
  <si>
    <t>GUJCONT</t>
  </si>
  <si>
    <t>Kemistar Corporation Ltd</t>
  </si>
  <si>
    <t>KEMISTAR</t>
  </si>
  <si>
    <t>Alstone Textiles (India) Ltd</t>
  </si>
  <si>
    <t>ALSTONE</t>
  </si>
  <si>
    <t>Sati Poly Plast Ltd</t>
  </si>
  <si>
    <t>SATIPOLY</t>
  </si>
  <si>
    <t>Srei Infrastructure Finance Ltd</t>
  </si>
  <si>
    <t>SREINFRA</t>
  </si>
  <si>
    <t>Biofil Chemicals and Pharmaceuticals Ltd</t>
  </si>
  <si>
    <t>BIOFILCHEM</t>
  </si>
  <si>
    <t>Shine Fashions (India) Ltd</t>
  </si>
  <si>
    <t>SHINEFASH</t>
  </si>
  <si>
    <t>BITS Ltd</t>
  </si>
  <si>
    <t>BITS</t>
  </si>
  <si>
    <t>Trescon Ltd</t>
  </si>
  <si>
    <t>TRESCON</t>
  </si>
  <si>
    <t>Dutron Polymers Ltd</t>
  </si>
  <si>
    <t>DUTRON</t>
  </si>
  <si>
    <t>Mohini Health &amp; Hygiene Ltd</t>
  </si>
  <si>
    <t>MHHL</t>
  </si>
  <si>
    <t>Crop Life Science Ltd</t>
  </si>
  <si>
    <t>CLSL</t>
  </si>
  <si>
    <t>James Warren Tea Ltd</t>
  </si>
  <si>
    <t>JAMESWARREN</t>
  </si>
  <si>
    <t>BLB Ltd</t>
  </si>
  <si>
    <t>BLBLIMITED</t>
  </si>
  <si>
    <t>HEC Infra Projects Ltd</t>
  </si>
  <si>
    <t>HECPROJECT</t>
  </si>
  <si>
    <t>Shilp Gravures Ltd</t>
  </si>
  <si>
    <t>SHILGRAVQ</t>
  </si>
  <si>
    <t>Minal Industries Ltd</t>
  </si>
  <si>
    <t>MINALIND</t>
  </si>
  <si>
    <t>Modern Engineering and Projects Ltd</t>
  </si>
  <si>
    <t>MEAPL</t>
  </si>
  <si>
    <t>Archit Organosys Ltd</t>
  </si>
  <si>
    <t>ARCHITORG</t>
  </si>
  <si>
    <t>Ambo Agritec Ltd</t>
  </si>
  <si>
    <t>AMBOAGRI</t>
  </si>
  <si>
    <t>Olatech Solutions Ltd</t>
  </si>
  <si>
    <t>OLATECH</t>
  </si>
  <si>
    <t>IFL Enterprises Ltd</t>
  </si>
  <si>
    <t>IFL</t>
  </si>
  <si>
    <t>Bansal Roofing Products Ltd</t>
  </si>
  <si>
    <t>BRPL</t>
  </si>
  <si>
    <t>Karma Energy Ltd</t>
  </si>
  <si>
    <t>KARMAENG</t>
  </si>
  <si>
    <t>Future Enterprises Ltd</t>
  </si>
  <si>
    <t>FELDVR</t>
  </si>
  <si>
    <t>Nilachal Refractories Ltd</t>
  </si>
  <si>
    <t>NILACHAL</t>
  </si>
  <si>
    <t>Sharika Enterprises Ltd</t>
  </si>
  <si>
    <t>SHARIKA</t>
  </si>
  <si>
    <t>Vidli Restaurants Ltd</t>
  </si>
  <si>
    <t>VIDLI</t>
  </si>
  <si>
    <t>Hisar Metal Industries Ltd</t>
  </si>
  <si>
    <t>HISARMETAL</t>
  </si>
  <si>
    <t>Scoobee Day Garments (India) Ltd</t>
  </si>
  <si>
    <t>SCOOBEEDAY</t>
  </si>
  <si>
    <t>Chowgule Steamships Ltd</t>
  </si>
  <si>
    <t>CHOWGULSTM</t>
  </si>
  <si>
    <t>SecMark Consultancy Ltd</t>
  </si>
  <si>
    <t>SECMARK</t>
  </si>
  <si>
    <t>Murae Organisor Ltd</t>
  </si>
  <si>
    <t>MURAE</t>
  </si>
  <si>
    <t>HB Portfolio Ltd</t>
  </si>
  <si>
    <t>HBPOR</t>
  </si>
  <si>
    <t>Orient Press Ltd</t>
  </si>
  <si>
    <t>ORIENTLTD</t>
  </si>
  <si>
    <t>Mangalam Alloys Ltd</t>
  </si>
  <si>
    <t>MAL</t>
  </si>
  <si>
    <t>Pritish Nandy Communications Ltd</t>
  </si>
  <si>
    <t>PNC</t>
  </si>
  <si>
    <t>Sky Industries Ltd</t>
  </si>
  <si>
    <t>SKYIND</t>
  </si>
  <si>
    <t>Quicktouch Technologies Ltd</t>
  </si>
  <si>
    <t>QUICKTOUCH</t>
  </si>
  <si>
    <t>Deepak Chemtex Ltd</t>
  </si>
  <si>
    <t>DEEPAKCHEM</t>
  </si>
  <si>
    <t>Debock Industries Ltd</t>
  </si>
  <si>
    <t>DIL</t>
  </si>
  <si>
    <t>GACM Technologies Ltd</t>
  </si>
  <si>
    <t>GATECH</t>
  </si>
  <si>
    <t>Delta Manufacturing Ltd</t>
  </si>
  <si>
    <t>DELTAMAGNT</t>
  </si>
  <si>
    <t>Makers Laboratories Ltd</t>
  </si>
  <si>
    <t>MAKERSL</t>
  </si>
  <si>
    <t>Saboo Sodium Chloro Ltd</t>
  </si>
  <si>
    <t>SABOOSOD</t>
  </si>
  <si>
    <t>Aimco Pesticides Ltd</t>
  </si>
  <si>
    <t>AIMCOPEST</t>
  </si>
  <si>
    <t>Futuristic Solutions Ltd</t>
  </si>
  <si>
    <t>FUTSOL</t>
  </si>
  <si>
    <t>T &amp; I Global Ltd</t>
  </si>
  <si>
    <t>TIGLOB</t>
  </si>
  <si>
    <t>Aplab Ltd</t>
  </si>
  <si>
    <t>APLAB</t>
  </si>
  <si>
    <t>Mukesh Babu Financial Services Ltd</t>
  </si>
  <si>
    <t>MUKESHB</t>
  </si>
  <si>
    <t>Vasundhara Rasayans Ltd</t>
  </si>
  <si>
    <t>VRL</t>
  </si>
  <si>
    <t>Cranes Software International Ltd</t>
  </si>
  <si>
    <t>CRANESSOFT</t>
  </si>
  <si>
    <t>Raminfo Ltd</t>
  </si>
  <si>
    <t>RAMINFO</t>
  </si>
  <si>
    <t>Tree House Education and Accessories Ltd</t>
  </si>
  <si>
    <t>TREEHOUSE</t>
  </si>
  <si>
    <t>Porwal Auto Components Ltd</t>
  </si>
  <si>
    <t>PORWAL</t>
  </si>
  <si>
    <t>CMX Holdings Ltd</t>
  </si>
  <si>
    <t>SIELFNS</t>
  </si>
  <si>
    <t>Synoptics Technologies Ltd</t>
  </si>
  <si>
    <t>SYNOPTICS</t>
  </si>
  <si>
    <t>Prudential Sugar Corp Ltd</t>
  </si>
  <si>
    <t>PRUDMOULI</t>
  </si>
  <si>
    <t>Tayo Rolls Ltd</t>
  </si>
  <si>
    <t>TATAYODOGA</t>
  </si>
  <si>
    <t>Celebrity Fashions Ltd</t>
  </si>
  <si>
    <t>CELEBRITY</t>
  </si>
  <si>
    <t>MKP Mobility Ltd</t>
  </si>
  <si>
    <t>MKPMOB</t>
  </si>
  <si>
    <t>Reliable Data Services Ltd</t>
  </si>
  <si>
    <t>RELIABLE</t>
  </si>
  <si>
    <t>Luharuka Media &amp; Infra Ltd</t>
  </si>
  <si>
    <t>LUHARUKA</t>
  </si>
  <si>
    <t>KBS India Ltd</t>
  </si>
  <si>
    <t>KBSINDIA</t>
  </si>
  <si>
    <t>LIC MF Nifty 8-13 yr G-Sec ETF</t>
  </si>
  <si>
    <t>LICNETFGSC</t>
  </si>
  <si>
    <t>AVSL Industries Ltd</t>
  </si>
  <si>
    <t>AVSL</t>
  </si>
  <si>
    <t>Siti Networks Ltd</t>
  </si>
  <si>
    <t>SITINET</t>
  </si>
  <si>
    <t>Silkflex Polymers (India) Ltd</t>
  </si>
  <si>
    <t>SILKFLEX</t>
  </si>
  <si>
    <t>Dharni Capital Services Ltd</t>
  </si>
  <si>
    <t>DHARNI</t>
  </si>
  <si>
    <t>Slone Infosystems Ltd</t>
  </si>
  <si>
    <t>SLONE</t>
  </si>
  <si>
    <t>Titan Securities Ltd</t>
  </si>
  <si>
    <t>TITANSEC</t>
  </si>
  <si>
    <t>Sunil Healthcare Ltd</t>
  </si>
  <si>
    <t>SUNLOC</t>
  </si>
  <si>
    <t>AIK Pipes and Polymers Ltd</t>
  </si>
  <si>
    <t>AIKPIPES</t>
  </si>
  <si>
    <t>Jet Freight Logistics Ltd</t>
  </si>
  <si>
    <t>JETFREIGHT</t>
  </si>
  <si>
    <t>IDBI Gold Exchange Traded Fund</t>
  </si>
  <si>
    <t>LICMFGOLD</t>
  </si>
  <si>
    <t>Bulkcorp International Ltd</t>
  </si>
  <si>
    <t>BULKCORP</t>
  </si>
  <si>
    <t>Pressure Sensitive Systems (India) Ltd</t>
  </si>
  <si>
    <t>PRESSURS</t>
  </si>
  <si>
    <t>Welcast Steels Ltd</t>
  </si>
  <si>
    <t>ZWELCAST</t>
  </si>
  <si>
    <t>Sakthi Finance Ltd</t>
  </si>
  <si>
    <t>SAKTHIFIN</t>
  </si>
  <si>
    <t>Kay Power and Paper Ltd</t>
  </si>
  <si>
    <t>KAYPOWR</t>
  </si>
  <si>
    <t>Filtra Consultants and Engineers Ltd</t>
  </si>
  <si>
    <t>FILTRA</t>
  </si>
  <si>
    <t>Aro Granite Industries Ltd</t>
  </si>
  <si>
    <t>AROGRANITE</t>
  </si>
  <si>
    <t>Pulsar International Ltd</t>
  </si>
  <si>
    <t>PULSRIN</t>
  </si>
  <si>
    <t>GSM Foils Ltd</t>
  </si>
  <si>
    <t>GSMFOILS</t>
  </si>
  <si>
    <t>Riddhi Corporate Services Ltd</t>
  </si>
  <si>
    <t>RIDDHICORP</t>
  </si>
  <si>
    <t>NAM Securities Ltd</t>
  </si>
  <si>
    <t>NAM</t>
  </si>
  <si>
    <t>Kaizen Agro Infrabuild Ltd</t>
  </si>
  <si>
    <t>KAIZENAGRO</t>
  </si>
  <si>
    <t>SVP Global Textiles Ltd</t>
  </si>
  <si>
    <t>SVPGLOB</t>
  </si>
  <si>
    <t>Graphisads Ltd</t>
  </si>
  <si>
    <t>GRAPHISAD</t>
  </si>
  <si>
    <t>Lykis Ltd</t>
  </si>
  <si>
    <t>LYKISLTD</t>
  </si>
  <si>
    <t>Auro Impex &amp; Chemicals Ltd</t>
  </si>
  <si>
    <t>AUROIMPEX</t>
  </si>
  <si>
    <t>Service Care Ltd</t>
  </si>
  <si>
    <t>SERVICE</t>
  </si>
  <si>
    <t>Nrb Industrial Bearings Ltd</t>
  </si>
  <si>
    <t>NIBL</t>
  </si>
  <si>
    <t>Kanishk Steel Industries Ltd</t>
  </si>
  <si>
    <t>KANSHST</t>
  </si>
  <si>
    <t>Remi Edelstahl Tubulars Ltd</t>
  </si>
  <si>
    <t>REMIEDEL</t>
  </si>
  <si>
    <t>Presstonic Engineering Ltd</t>
  </si>
  <si>
    <t>PRESSTONIC</t>
  </si>
  <si>
    <t>Locomotive Engines &amp; Rolling Stock</t>
  </si>
  <si>
    <t>Terai Tea Co Ltd</t>
  </si>
  <si>
    <t>TERAI</t>
  </si>
  <si>
    <t>Acknit Industries Ltd</t>
  </si>
  <si>
    <t>ACKNIT</t>
  </si>
  <si>
    <t>Acme Resources Ltd</t>
  </si>
  <si>
    <t>ACME</t>
  </si>
  <si>
    <t>Deem Roll Tech Ltd</t>
  </si>
  <si>
    <t>DEEM</t>
  </si>
  <si>
    <t>Keerthi Industries Ltd</t>
  </si>
  <si>
    <t>KEERTHI</t>
  </si>
  <si>
    <t>Jeevan Scientific Technology Ltd</t>
  </si>
  <si>
    <t>JSTL</t>
  </si>
  <si>
    <t>NCL Research and Financial Services Ltd</t>
  </si>
  <si>
    <t>NCLRESE</t>
  </si>
  <si>
    <t>Agro Phos (India) Ltd</t>
  </si>
  <si>
    <t>AGROPHOS</t>
  </si>
  <si>
    <t>Mirae Asset S&amp;P 500 Top 50 ETF</t>
  </si>
  <si>
    <t>MASPTOP50</t>
  </si>
  <si>
    <t>Patdiam Jewellery Ltd</t>
  </si>
  <si>
    <t>PJL</t>
  </si>
  <si>
    <t>Dollex Agrotech Ltd</t>
  </si>
  <si>
    <t>DOLLEX</t>
  </si>
  <si>
    <t>Bombay Metrics Supply Chain Ltd</t>
  </si>
  <si>
    <t>BMETRICS</t>
  </si>
  <si>
    <t>Arabian Petroleum Ltd</t>
  </si>
  <si>
    <t>ARABIAN</t>
  </si>
  <si>
    <t>Ekansh Concepts Ltd</t>
  </si>
  <si>
    <t>EKANSH</t>
  </si>
  <si>
    <t>Shivam Chemicals Ltd</t>
  </si>
  <si>
    <t>SHIVAM</t>
  </si>
  <si>
    <t>Shristi Infrastructure Development Corporation Ltd</t>
  </si>
  <si>
    <t>SHRISTI</t>
  </si>
  <si>
    <t>Comrade Appliances Ltd</t>
  </si>
  <si>
    <t>COMRADE</t>
  </si>
  <si>
    <t>Biogen Pharmachem Industries Ltd</t>
  </si>
  <si>
    <t>BIOGEN</t>
  </si>
  <si>
    <t>Independent Power Producers &amp; Energy Traders</t>
  </si>
  <si>
    <t>Alkosign Ltd</t>
  </si>
  <si>
    <t>ALKOSIGN</t>
  </si>
  <si>
    <t>Krishna Ventures Ltd</t>
  </si>
  <si>
    <t>KRISHNA</t>
  </si>
  <si>
    <t>Archies Ltd</t>
  </si>
  <si>
    <t>ARCHIES</t>
  </si>
  <si>
    <t>Banas Finance Ltd</t>
  </si>
  <si>
    <t>BANASFN</t>
  </si>
  <si>
    <t>Manoj Ceramic Ltd</t>
  </si>
  <si>
    <t>MCPL</t>
  </si>
  <si>
    <t>Mahickra Chemicals Ltd</t>
  </si>
  <si>
    <t>MAHICKRA</t>
  </si>
  <si>
    <t>Tera Software Ltd</t>
  </si>
  <si>
    <t>TERASOFT</t>
  </si>
  <si>
    <t>Sanrhea Technical Textiles Ltd</t>
  </si>
  <si>
    <t>SANTETX</t>
  </si>
  <si>
    <t>Amrapali Industries Ltd</t>
  </si>
  <si>
    <t>AMRAPLIN</t>
  </si>
  <si>
    <t>Superior Industrial Enterprises Ltd</t>
  </si>
  <si>
    <t>SIEL</t>
  </si>
  <si>
    <t>Hariyana Ship Breakers Ltd</t>
  </si>
  <si>
    <t>HRYNSHP</t>
  </si>
  <si>
    <t>One Global Service Provider Ltd</t>
  </si>
  <si>
    <t>ONEGLOBAL</t>
  </si>
  <si>
    <t>Universal Starch Chem Allied Ltd</t>
  </si>
  <si>
    <t>UNIVSTAR</t>
  </si>
  <si>
    <t>Agni Green Power Ltd</t>
  </si>
  <si>
    <t>AGNI</t>
  </si>
  <si>
    <t>Shree Marutinandan Tubes Ltd</t>
  </si>
  <si>
    <t>SHREE</t>
  </si>
  <si>
    <t>Mirae Asset NYSE FANG+ ETF</t>
  </si>
  <si>
    <t>MAFANG</t>
  </si>
  <si>
    <t>Pioneer Investcorp Ltd</t>
  </si>
  <si>
    <t>PIONRINV</t>
  </si>
  <si>
    <t>Royale Manor Hotels and Industries Ltd</t>
  </si>
  <si>
    <t>RAYALEMA</t>
  </si>
  <si>
    <t>Ahmedabad Steel Craft Ltd</t>
  </si>
  <si>
    <t>AHMDSTE</t>
  </si>
  <si>
    <t>Ambar Protein Industries Ltd</t>
  </si>
  <si>
    <t>AMBARPIL</t>
  </si>
  <si>
    <t>Krypton Industries Ltd</t>
  </si>
  <si>
    <t>KRYPTONQ</t>
  </si>
  <si>
    <t>Baba Food Processing (India) Ltd</t>
  </si>
  <si>
    <t>BABAFP</t>
  </si>
  <si>
    <t>Aditya BSL Nifty Bank ETF</t>
  </si>
  <si>
    <t>ABSLBANETF</t>
  </si>
  <si>
    <t>Skyline Millars Ltd</t>
  </si>
  <si>
    <t>SKYLMILAR</t>
  </si>
  <si>
    <t>Radiowalla Network Ltd</t>
  </si>
  <si>
    <t>RADIOWALLA</t>
  </si>
  <si>
    <t>Gujarat Hotels Ltd</t>
  </si>
  <si>
    <t>GUJHOTE</t>
  </si>
  <si>
    <t>Shiva Mills Ltd</t>
  </si>
  <si>
    <t>SHIVAMILLS</t>
  </si>
  <si>
    <t>Pentagon Rubber Ltd</t>
  </si>
  <si>
    <t>PENTAGON</t>
  </si>
  <si>
    <t>Siddhika Coatings Ltd</t>
  </si>
  <si>
    <t>SIDDHIKA</t>
  </si>
  <si>
    <t>Everlon Financials Ltd</t>
  </si>
  <si>
    <t>EVERFIN</t>
  </si>
  <si>
    <t>ICICI Prudential S&amp;P BSE Liquid Rate ETF</t>
  </si>
  <si>
    <t>LIQUIDIETF</t>
  </si>
  <si>
    <t>M V K Agro Food Product Ltd</t>
  </si>
  <si>
    <t>MVKAGRO</t>
  </si>
  <si>
    <t>Candour Techtex Ltd</t>
  </si>
  <si>
    <t>CANDOUR</t>
  </si>
  <si>
    <t>Polylink Polymers (India) Ltd</t>
  </si>
  <si>
    <t>POLYLINK</t>
  </si>
  <si>
    <t>Vadivarhe Speciality Chemicals Ltd</t>
  </si>
  <si>
    <t>VSCL</t>
  </si>
  <si>
    <t>Optimus Finance Ltd</t>
  </si>
  <si>
    <t>OPTIFIN</t>
  </si>
  <si>
    <t>Omnitex Industries (India) Ltd</t>
  </si>
  <si>
    <t>OMNITEX</t>
  </si>
  <si>
    <t>Ganesha Ecoverse Ltd</t>
  </si>
  <si>
    <t>GANVERSE</t>
  </si>
  <si>
    <t>The Victoria Mills Ltd</t>
  </si>
  <si>
    <t>VICTMILL</t>
  </si>
  <si>
    <t>Supra Pacific Financial Services Ltd</t>
  </si>
  <si>
    <t>SUPRAPFSL</t>
  </si>
  <si>
    <t>Ceejay Finance Ltd</t>
  </si>
  <si>
    <t>CEEJAY</t>
  </si>
  <si>
    <t>Rajgor Castor Derivatives Ltd</t>
  </si>
  <si>
    <t>RCDL</t>
  </si>
  <si>
    <t>Marshall Machines Ltd</t>
  </si>
  <si>
    <t>MARSHALL</t>
  </si>
  <si>
    <t>Softrak Venture Investment Limited</t>
  </si>
  <si>
    <t>SOFTRAKV</t>
  </si>
  <si>
    <t>Vishwas Agri Seeds Ltd</t>
  </si>
  <si>
    <t>VISHWAS</t>
  </si>
  <si>
    <t>Sam Industries Ltd</t>
  </si>
  <si>
    <t>SAMINDUS</t>
  </si>
  <si>
    <t>Raj Oil Mills Ltd</t>
  </si>
  <si>
    <t>ROML</t>
  </si>
  <si>
    <t>Bheema Cements Ltd</t>
  </si>
  <si>
    <t>BHEEMACEM</t>
  </si>
  <si>
    <t>Evans Electric Ltd</t>
  </si>
  <si>
    <t>EVANS</t>
  </si>
  <si>
    <t>Seya Industries Ltd</t>
  </si>
  <si>
    <t>SEYAIND</t>
  </si>
  <si>
    <t>Prolife Industries Ltd</t>
  </si>
  <si>
    <t>PROLIFE</t>
  </si>
  <si>
    <t>Austin Engineering Company Ltd</t>
  </si>
  <si>
    <t>AUSTENG</t>
  </si>
  <si>
    <t>Achyut Healthcare Ltd</t>
  </si>
  <si>
    <t>ACHYUT</t>
  </si>
  <si>
    <t>ABC India Ltd</t>
  </si>
  <si>
    <t>ABCINDQ</t>
  </si>
  <si>
    <t>Lexus Granito (India) Ltd</t>
  </si>
  <si>
    <t>LEXUS</t>
  </si>
  <si>
    <t>Rathi Bars Ltd</t>
  </si>
  <si>
    <t>RATHIBAR</t>
  </si>
  <si>
    <t>Malu Paper Mills Ltd</t>
  </si>
  <si>
    <t>MALUPAPER</t>
  </si>
  <si>
    <t>Gujarat Poly Electronics Ltd</t>
  </si>
  <si>
    <t>GUJARATPOLY</t>
  </si>
  <si>
    <t>East West Freight Carriers Ltd</t>
  </si>
  <si>
    <t>EASTWEST</t>
  </si>
  <si>
    <t>Kranti Industries Ltd</t>
  </si>
  <si>
    <t>KRANTI</t>
  </si>
  <si>
    <t>Nhc Foods Ltd</t>
  </si>
  <si>
    <t>NHCFOODS</t>
  </si>
  <si>
    <t>Shree Krishna Infrastructure Ltd</t>
  </si>
  <si>
    <t>SKIFL</t>
  </si>
  <si>
    <t>Trans India House Impex Ltd</t>
  </si>
  <si>
    <t>TIHIL</t>
  </si>
  <si>
    <t>Kalyan Capitals Ltd</t>
  </si>
  <si>
    <t>KALYANCAP</t>
  </si>
  <si>
    <t>Rasandik Engineering Industries India Ltd</t>
  </si>
  <si>
    <t>RASANDIK</t>
  </si>
  <si>
    <t>Joindre Capital Services Ltd</t>
  </si>
  <si>
    <t>JOINDRE</t>
  </si>
  <si>
    <t>Innovative Tech Pack Ltd</t>
  </si>
  <si>
    <t>INNOVTEC</t>
  </si>
  <si>
    <t>Ameya Precision Engineers Ltd</t>
  </si>
  <si>
    <t>AMEYA</t>
  </si>
  <si>
    <t>Bang Overseas Ltd</t>
  </si>
  <si>
    <t>BANG</t>
  </si>
  <si>
    <t>ARCL Organics Ltd</t>
  </si>
  <si>
    <t>ARCL</t>
  </si>
  <si>
    <t>Sheetal Universal Ltd</t>
  </si>
  <si>
    <t>SHEETAL</t>
  </si>
  <si>
    <t>Atal Realtech Ltd</t>
  </si>
  <si>
    <t>ATALREAL</t>
  </si>
  <si>
    <t>Ashnoor Textile Mills Ltd</t>
  </si>
  <si>
    <t>ASHNOOR</t>
  </si>
  <si>
    <t>Globesecure Technologies Ltd</t>
  </si>
  <si>
    <t>GSTL</t>
  </si>
  <si>
    <t>Simran Farms Ltd</t>
  </si>
  <si>
    <t>SIMRAN</t>
  </si>
  <si>
    <t>Morarka Finance Ltd</t>
  </si>
  <si>
    <t>MORARKFI</t>
  </si>
  <si>
    <t>Le Lavoir Ltd</t>
  </si>
  <si>
    <t>LELAVOIR</t>
  </si>
  <si>
    <t>Rex Pipes and Cables Industries Ltd</t>
  </si>
  <si>
    <t>REXPIPES</t>
  </si>
  <si>
    <t>Thinkink Picturez Ltd</t>
  </si>
  <si>
    <t>THINKINK</t>
  </si>
  <si>
    <t>Balkrishna Paper Mills Ltd</t>
  </si>
  <si>
    <t>BALKRISHNA</t>
  </si>
  <si>
    <t>Growington Ventures India Ltd</t>
  </si>
  <si>
    <t>GROWINGTON</t>
  </si>
  <si>
    <t>Riddhi Steel and Tube Ltd</t>
  </si>
  <si>
    <t>RSTL</t>
  </si>
  <si>
    <t>Jindal Hotels Ltd</t>
  </si>
  <si>
    <t>JINDHOT</t>
  </si>
  <si>
    <t>Divyashakti Ltd</t>
  </si>
  <si>
    <t>DIVSHKT</t>
  </si>
  <si>
    <t>Escorp Asset Management Ltd</t>
  </si>
  <si>
    <t>ESCORP</t>
  </si>
  <si>
    <t>TCFC Finance Ltd</t>
  </si>
  <si>
    <t>TCFCFINQ</t>
  </si>
  <si>
    <t>AmpVolts Ltd</t>
  </si>
  <si>
    <t>AMPVOLTS</t>
  </si>
  <si>
    <t>F Mec International Financial Services Ltd</t>
  </si>
  <si>
    <t>FMEC</t>
  </si>
  <si>
    <t>3P Land Holdings Ltd</t>
  </si>
  <si>
    <t>3PLAND</t>
  </si>
  <si>
    <t>Gini Silk Mills Ltd</t>
  </si>
  <si>
    <t>GINISILK</t>
  </si>
  <si>
    <t>Real Touch Finance Ltd</t>
  </si>
  <si>
    <t>RTFL</t>
  </si>
  <si>
    <t>Shri Vasuprada Plantations Ltd</t>
  </si>
  <si>
    <t>VASUPRADA</t>
  </si>
  <si>
    <t>Swarnsarita Jewels India Ltd</t>
  </si>
  <si>
    <t>SWARNSAR</t>
  </si>
  <si>
    <t>Satchmo Holdings Ltd</t>
  </si>
  <si>
    <t>SATCH</t>
  </si>
  <si>
    <t>Ravalgaon Sugar Farm Ltd</t>
  </si>
  <si>
    <t>RAVALSUGAR</t>
  </si>
  <si>
    <t>Ishan International Ltd</t>
  </si>
  <si>
    <t>ISHAN</t>
  </si>
  <si>
    <t>Elegant Marbles and Grani Industries Ltd</t>
  </si>
  <si>
    <t>ELEMARB</t>
  </si>
  <si>
    <t>Lesha Industries Ltd</t>
  </si>
  <si>
    <t>LESHAIND</t>
  </si>
  <si>
    <t>Dev Labtech Venture Ltd</t>
  </si>
  <si>
    <t>DEVLAB</t>
  </si>
  <si>
    <t>Riba Textiles Ltd</t>
  </si>
  <si>
    <t>RIBATEX</t>
  </si>
  <si>
    <t>ARC Finance Ltd</t>
  </si>
  <si>
    <t>ARCFIN</t>
  </si>
  <si>
    <t>Nandani Creation Ltd</t>
  </si>
  <si>
    <t>JAIPURKURT</t>
  </si>
  <si>
    <t>Motilal Oswal Midcap 100 ETF</t>
  </si>
  <si>
    <t>MOM100</t>
  </si>
  <si>
    <t>Johnson Pharmacare Ltd</t>
  </si>
  <si>
    <t>JOHNPHARMA</t>
  </si>
  <si>
    <t>Alfa Transformers Ltd</t>
  </si>
  <si>
    <t>ALFATRAN</t>
  </si>
  <si>
    <t>Diligent Media Corporation Ltd</t>
  </si>
  <si>
    <t>DNAMEDIA</t>
  </si>
  <si>
    <t>Bombay Cycle and Motor Agency Ltd</t>
  </si>
  <si>
    <t>BOMBCYC</t>
  </si>
  <si>
    <t>Eiko Lifesciences Ltd</t>
  </si>
  <si>
    <t>EIKO</t>
  </si>
  <si>
    <t>Manugraph India Ltd</t>
  </si>
  <si>
    <t>MANUGRAPH</t>
  </si>
  <si>
    <t>Sri KPR Industries Ltd</t>
  </si>
  <si>
    <t>SRIKPRIND</t>
  </si>
  <si>
    <t>We Win Ltd</t>
  </si>
  <si>
    <t>WEWIN</t>
  </si>
  <si>
    <t>Nova Iron and Steel Ltd</t>
  </si>
  <si>
    <t>NOVIS</t>
  </si>
  <si>
    <t>Ravi Kumar Distilleries Ltd</t>
  </si>
  <si>
    <t>RKDL</t>
  </si>
  <si>
    <t>Mehta Housing Finance Ltd</t>
  </si>
  <si>
    <t>MEHTAHG</t>
  </si>
  <si>
    <t>Envair Electrodyne Ltd</t>
  </si>
  <si>
    <t>ENVAIREL</t>
  </si>
  <si>
    <t>Ambani Orgochem Ltd</t>
  </si>
  <si>
    <t>AMBANIORGO</t>
  </si>
  <si>
    <t>Perfectpac Ltd</t>
  </si>
  <si>
    <t>PERFEPA</t>
  </si>
  <si>
    <t>Virat Industries Ltd</t>
  </si>
  <si>
    <t>VIRAT</t>
  </si>
  <si>
    <t>Magson Retail and Distribution Ltd</t>
  </si>
  <si>
    <t>MAGSON</t>
  </si>
  <si>
    <t>Clara Industries Ltd</t>
  </si>
  <si>
    <t>CLARA</t>
  </si>
  <si>
    <t>Arex Industries Ltd</t>
  </si>
  <si>
    <t>AREXMIS</t>
  </si>
  <si>
    <t>Medicamen Organics Ltd</t>
  </si>
  <si>
    <t>MEDIORG</t>
  </si>
  <si>
    <t>Maestros Electronics &amp; Telecommunications Systems Ltd</t>
  </si>
  <si>
    <t>METSL</t>
  </si>
  <si>
    <t>Kreon Finnancial Services Ltd</t>
  </si>
  <si>
    <t>KREONFIN</t>
  </si>
  <si>
    <t>Kotak Nifty PSU Bank ETF</t>
  </si>
  <si>
    <t>PSUBANK</t>
  </si>
  <si>
    <t>Simplex Realty Ltd</t>
  </si>
  <si>
    <t>SIMPLXREA</t>
  </si>
  <si>
    <t>Rapicut Carbides Ltd</t>
  </si>
  <si>
    <t>RAPICUT</t>
  </si>
  <si>
    <t>Arvind and Company Shipping Agencies Ltd</t>
  </si>
  <si>
    <t>ACSAL</t>
  </si>
  <si>
    <t>Capfin India Ltd</t>
  </si>
  <si>
    <t>CAPFIN</t>
  </si>
  <si>
    <t>Sampre Nutritions Ltd</t>
  </si>
  <si>
    <t>SAMPRE</t>
  </si>
  <si>
    <t>Vertexplus Technologies Ltd</t>
  </si>
  <si>
    <t>VERTEXPLUS</t>
  </si>
  <si>
    <t>Invesco India Gold Exchange Traded Fund</t>
  </si>
  <si>
    <t>IVZINGOLD</t>
  </si>
  <si>
    <t>Punjab Communications Ltd</t>
  </si>
  <si>
    <t>PUNJCOMMU</t>
  </si>
  <si>
    <t>Veeram Securities Ltd</t>
  </si>
  <si>
    <t>VSL</t>
  </si>
  <si>
    <t>Orient Beverages Ltd</t>
  </si>
  <si>
    <t>ORIBEVER</t>
  </si>
  <si>
    <t>Mena Mani Industries Ltd</t>
  </si>
  <si>
    <t>MENAMANI</t>
  </si>
  <si>
    <t>Pattech Fitwell Tube Components Ltd</t>
  </si>
  <si>
    <t>PATTECH</t>
  </si>
  <si>
    <t>Max Heights Infrastructure Ltd</t>
  </si>
  <si>
    <t>MAXHEIGHTS</t>
  </si>
  <si>
    <t>Sambandam Spinning Mills Ltd</t>
  </si>
  <si>
    <t>SAMBANDAM</t>
  </si>
  <si>
    <t>Bhatia Colour Chem Ltd</t>
  </si>
  <si>
    <t>BCCL</t>
  </si>
  <si>
    <t>Omfurn India Ltd</t>
  </si>
  <si>
    <t>OMFURN</t>
  </si>
  <si>
    <t>Mishka Exim Ltd</t>
  </si>
  <si>
    <t>MISHKA</t>
  </si>
  <si>
    <t>Advance Metering Technology Ltd</t>
  </si>
  <si>
    <t>AMTL</t>
  </si>
  <si>
    <t>SM Auto Stamping Ltd</t>
  </si>
  <si>
    <t>SMAUTO</t>
  </si>
  <si>
    <t>Landmarc Leisure Corporation Ltd</t>
  </si>
  <si>
    <t>LANDMARC</t>
  </si>
  <si>
    <t>Ideal Technoplast Industries Ltd</t>
  </si>
  <si>
    <t>IDEALTECHO</t>
  </si>
  <si>
    <t>Rolta India Ltd</t>
  </si>
  <si>
    <t>ROLTA</t>
  </si>
  <si>
    <t>Garnet Construction Ltd</t>
  </si>
  <si>
    <t>GARNET</t>
  </si>
  <si>
    <t>Diversified Real Estate Activities</t>
  </si>
  <si>
    <t>Vasudhagama Enterprises Ltd</t>
  </si>
  <si>
    <t>VASUDHAGAM</t>
  </si>
  <si>
    <t>Golden Tobacco Ltd</t>
  </si>
  <si>
    <t>GOLDENTOBC</t>
  </si>
  <si>
    <t>Mefcom Capital Markets Ltd</t>
  </si>
  <si>
    <t>MEFCOMCAP</t>
  </si>
  <si>
    <t>Viaz Tyres Ltd</t>
  </si>
  <si>
    <t>VIAZ</t>
  </si>
  <si>
    <t>Gujarat Craft Industries Ltd</t>
  </si>
  <si>
    <t>GUJCRAFT</t>
  </si>
  <si>
    <t>Prospect Commodities Ltd</t>
  </si>
  <si>
    <t>PCL</t>
  </si>
  <si>
    <t>Kavveri Telecom Products Ltd</t>
  </si>
  <si>
    <t>KAVVERITEL</t>
  </si>
  <si>
    <t>SVC Industries Ltd</t>
  </si>
  <si>
    <t>SVCIND</t>
  </si>
  <si>
    <t>S V J Enterprises Ltd</t>
  </si>
  <si>
    <t>SVJ</t>
  </si>
  <si>
    <t>Milgrey Finance and Investments Ltd</t>
  </si>
  <si>
    <t>ZMILGFIN</t>
  </si>
  <si>
    <t>Royal Sense Ltd</t>
  </si>
  <si>
    <t>ROYAL</t>
  </si>
  <si>
    <t>Anand Rayons Ltd</t>
  </si>
  <si>
    <t>ARL</t>
  </si>
  <si>
    <t>UMA Converter Ltd</t>
  </si>
  <si>
    <t>UMA</t>
  </si>
  <si>
    <t>Mirae Asset Nifty Financial Services ETF</t>
  </si>
  <si>
    <t>BFSI</t>
  </si>
  <si>
    <t>Isl Consulting Ltd</t>
  </si>
  <si>
    <t>ISLCONSUL</t>
  </si>
  <si>
    <t>Aristo Bio-Tech and Lifescience Ltd</t>
  </si>
  <si>
    <t>ARISTO</t>
  </si>
  <si>
    <t>Inland Printers Ltd</t>
  </si>
  <si>
    <t>INLANPR</t>
  </si>
  <si>
    <t>Garment Mantra Lifestyle Ltd</t>
  </si>
  <si>
    <t>GARMNTMNTR</t>
  </si>
  <si>
    <t>Rollatainers Ltd</t>
  </si>
  <si>
    <t>ROLLT</t>
  </si>
  <si>
    <t>Baba Arts Ltd</t>
  </si>
  <si>
    <t>BABA</t>
  </si>
  <si>
    <t>Smiths &amp; Founders (India) Ltd</t>
  </si>
  <si>
    <t>SMFIL</t>
  </si>
  <si>
    <t>G.S. Auto International Ltd</t>
  </si>
  <si>
    <t>GSAUTO</t>
  </si>
  <si>
    <t>National Oxygen Ltd</t>
  </si>
  <si>
    <t>NOL</t>
  </si>
  <si>
    <t>Elixir Capital Ltd</t>
  </si>
  <si>
    <t>ELIXIR</t>
  </si>
  <si>
    <t>Starcom Information Technology Ltd</t>
  </si>
  <si>
    <t>STARCOM</t>
  </si>
  <si>
    <t>Akiko Global Services Ltd</t>
  </si>
  <si>
    <t>AKIKO</t>
  </si>
  <si>
    <t>Dhampure Speciality Sugars Ltd</t>
  </si>
  <si>
    <t>DHAMPURE</t>
  </si>
  <si>
    <t>Destiny Logistics &amp; Infra Ltd</t>
  </si>
  <si>
    <t>DESTINY</t>
  </si>
  <si>
    <t>Agarwal Float Glass India Ltd</t>
  </si>
  <si>
    <t>AGARWALFT</t>
  </si>
  <si>
    <t>Swasti Vinayaka Synthetics Ltd</t>
  </si>
  <si>
    <t>SWASTIVI</t>
  </si>
  <si>
    <t>AKG Exim Ltd</t>
  </si>
  <si>
    <t>AKG</t>
  </si>
  <si>
    <t>Warren Tea Ltd</t>
  </si>
  <si>
    <t>WARRENTEA</t>
  </si>
  <si>
    <t>Chartered Capital and Investment Ltd</t>
  </si>
  <si>
    <t>CHRTEDCA</t>
  </si>
  <si>
    <t>Kenvi Jewels Ltd</t>
  </si>
  <si>
    <t>KENVI</t>
  </si>
  <si>
    <t>Monotype India Ltd</t>
  </si>
  <si>
    <t>MONOT</t>
  </si>
  <si>
    <t>Shree Krishna Paper Mills &amp; Industries Ltd</t>
  </si>
  <si>
    <t>SKPMIL</t>
  </si>
  <si>
    <t>Shreeshay Engineers Ltd</t>
  </si>
  <si>
    <t>SHREESHAY</t>
  </si>
  <si>
    <t>Katare Spinning Mills Ltd</t>
  </si>
  <si>
    <t>KATRSPG</t>
  </si>
  <si>
    <t>Adroit Infotech Ltd</t>
  </si>
  <si>
    <t>ADROITINFO</t>
  </si>
  <si>
    <t>Milton Industries Ltd</t>
  </si>
  <si>
    <t>MILTON</t>
  </si>
  <si>
    <t>P B M Polytex Ltd</t>
  </si>
  <si>
    <t>PBMPOLY</t>
  </si>
  <si>
    <t>Super Crop Safe Ltd</t>
  </si>
  <si>
    <t>SUCROSA</t>
  </si>
  <si>
    <t>Lakshmi Finance and Industrial Corp Ltd</t>
  </si>
  <si>
    <t>LFIC</t>
  </si>
  <si>
    <t>Supreme Engineering Ltd</t>
  </si>
  <si>
    <t>SUPREMEENG</t>
  </si>
  <si>
    <t>Dmr Hydroengineering &amp; Infrastructures Ltd</t>
  </si>
  <si>
    <t>DMR</t>
  </si>
  <si>
    <t>Rolcon Engineering Company Ltd</t>
  </si>
  <si>
    <t>ROLCOEN</t>
  </si>
  <si>
    <t>AccelerateBS India Ltd</t>
  </si>
  <si>
    <t>ACCELERATE</t>
  </si>
  <si>
    <t>Vels Film International Ltd</t>
  </si>
  <si>
    <t>VELS</t>
  </si>
  <si>
    <t>Mono Pharmacare Ltd</t>
  </si>
  <si>
    <t>MONOPHARMA</t>
  </si>
  <si>
    <t>Ultra Wiring Connectivity System Ltd</t>
  </si>
  <si>
    <t>UWCSL</t>
  </si>
  <si>
    <t>Shree Pacetronix Ltd</t>
  </si>
  <si>
    <t>SHREEPAC</t>
  </si>
  <si>
    <t>Dhanalaxmi Roto Spinners Ltd</t>
  </si>
  <si>
    <t>DHANROTO</t>
  </si>
  <si>
    <t>Shreyas Intermediates Ltd</t>
  </si>
  <si>
    <t>SHREYASI</t>
  </si>
  <si>
    <t>Chrome Silicon Ltd</t>
  </si>
  <si>
    <t>CHROME</t>
  </si>
  <si>
    <t>G-Tec Jainx Education Ltd</t>
  </si>
  <si>
    <t>GTECJAINX</t>
  </si>
  <si>
    <t>Tridhya Tech Ltd</t>
  </si>
  <si>
    <t>TRIDHYA</t>
  </si>
  <si>
    <t>K G Denim Ltd</t>
  </si>
  <si>
    <t>KGDENIM</t>
  </si>
  <si>
    <t>Real Eco Energy Ltd</t>
  </si>
  <si>
    <t>REALECO</t>
  </si>
  <si>
    <t>Medi-Caps Ltd</t>
  </si>
  <si>
    <t>MEDICAPQ</t>
  </si>
  <si>
    <t>Gita Renewable Energy Ltd</t>
  </si>
  <si>
    <t>GITARENEW</t>
  </si>
  <si>
    <t>Apoorva Leasing Finance and Investment Company Ltd</t>
  </si>
  <si>
    <t>APOORVA</t>
  </si>
  <si>
    <t>Modipon Ltd</t>
  </si>
  <si>
    <t>MODIPON</t>
  </si>
  <si>
    <t>Jagan Lamps Ltd</t>
  </si>
  <si>
    <t>JAGANLAM</t>
  </si>
  <si>
    <t>AJR Infra and Tolling Ltd</t>
  </si>
  <si>
    <t>AJRINFRA</t>
  </si>
  <si>
    <t>National Plastic Industries Ltd</t>
  </si>
  <si>
    <t>NATPLAS</t>
  </si>
  <si>
    <t>Pearl Polymers Ltd</t>
  </si>
  <si>
    <t>PEARLPOLY</t>
  </si>
  <si>
    <t>Mish Designs Ltd</t>
  </si>
  <si>
    <t>MISHDESIGN</t>
  </si>
  <si>
    <t>Transgene Biotek Ltd</t>
  </si>
  <si>
    <t>TRABI</t>
  </si>
  <si>
    <t>Inani Marbles and Industries Ltd</t>
  </si>
  <si>
    <t>INANI</t>
  </si>
  <si>
    <t>Lee &amp; Nee Softwares (Exports) Ltd</t>
  </si>
  <si>
    <t>LEENEE</t>
  </si>
  <si>
    <t>Akash Infra-Projects Ltd</t>
  </si>
  <si>
    <t>AKASH</t>
  </si>
  <si>
    <t>Fundviser Capital (India) Ltd</t>
  </si>
  <si>
    <t>FUNDVISER</t>
  </si>
  <si>
    <t>Construction Materials</t>
  </si>
  <si>
    <t>Sunrise Efficient Marketing Ltd</t>
  </si>
  <si>
    <t>SEML</t>
  </si>
  <si>
    <t>Shree Rajasthan Syntex Ltd</t>
  </si>
  <si>
    <t>SHRAJSYNQ</t>
  </si>
  <si>
    <t>Morgan Ventures Ltd</t>
  </si>
  <si>
    <t>MORGAN</t>
  </si>
  <si>
    <t>Getalong Enterprise Ltd</t>
  </si>
  <si>
    <t>GETALONG</t>
  </si>
  <si>
    <t>MM Rubber Company Ltd</t>
  </si>
  <si>
    <t>MMRUBBR-B</t>
  </si>
  <si>
    <t>JFL Life Sciences Ltd</t>
  </si>
  <si>
    <t>JFLLIFE</t>
  </si>
  <si>
    <t>Banaras Beads Ltd</t>
  </si>
  <si>
    <t>BANARBEADS</t>
  </si>
  <si>
    <t>Globalspace Technologies Ltd</t>
  </si>
  <si>
    <t>DSJ Keep Learning Ltd</t>
  </si>
  <si>
    <t>KEEPLEARN</t>
  </si>
  <si>
    <t>Meera Industries Ltd</t>
  </si>
  <si>
    <t>MEERA</t>
  </si>
  <si>
    <t>PCS Technology Ltd</t>
  </si>
  <si>
    <t>PCS</t>
  </si>
  <si>
    <t>Technology Hardware, Storage &amp; Peripherals</t>
  </si>
  <si>
    <t>Silgo Retail Ltd</t>
  </si>
  <si>
    <t>SILGO</t>
  </si>
  <si>
    <t>E-Land Apparel Ltd</t>
  </si>
  <si>
    <t>ELAND</t>
  </si>
  <si>
    <t>UR Sugar Industries Ltd</t>
  </si>
  <si>
    <t>URSUGAR</t>
  </si>
  <si>
    <t>Aeonx Digital Technology Ltd</t>
  </si>
  <si>
    <t>AEONXDIGI</t>
  </si>
  <si>
    <t>Shalimar Productions Ltd</t>
  </si>
  <si>
    <t>SHALPRO</t>
  </si>
  <si>
    <t>Vivid Mercantile Ltd</t>
  </si>
  <si>
    <t>VIVIDM</t>
  </si>
  <si>
    <t>G G Dandekar Properties Ltd</t>
  </si>
  <si>
    <t>GGDPROP</t>
  </si>
  <si>
    <t>Hardcastle and Waud Manufacturing Co Ltd</t>
  </si>
  <si>
    <t>HARDCAS</t>
  </si>
  <si>
    <t>Vruddhi Engineering Works Ltd</t>
  </si>
  <si>
    <t>VRUDDHI</t>
  </si>
  <si>
    <t>Ushanti Colour Chem Ltd</t>
  </si>
  <si>
    <t>UCL</t>
  </si>
  <si>
    <t>Kalahridhaan Trendz Ltd</t>
  </si>
  <si>
    <t>KTL</t>
  </si>
  <si>
    <t>Naturite Agro Products Ltd</t>
  </si>
  <si>
    <t>NAPL</t>
  </si>
  <si>
    <t>Regency Fincorp Ltd</t>
  </si>
  <si>
    <t>REGENCY</t>
  </si>
  <si>
    <t>Naapbooks Ltd</t>
  </si>
  <si>
    <t>NBL</t>
  </si>
  <si>
    <t>Burnpur Cement Ltd</t>
  </si>
  <si>
    <t>BURNPUR</t>
  </si>
  <si>
    <t>Italian Edibles Ltd</t>
  </si>
  <si>
    <t>ITALIANE</t>
  </si>
  <si>
    <t>Humming Bird Education Ltd</t>
  </si>
  <si>
    <t>HBEL</t>
  </si>
  <si>
    <t>Shelter Pharma Ltd</t>
  </si>
  <si>
    <t>SHELTER</t>
  </si>
  <si>
    <t>Yamini Investments Company Ltd</t>
  </si>
  <si>
    <t>YAMNINV</t>
  </si>
  <si>
    <t>Rose Merc Ltd</t>
  </si>
  <si>
    <t>ROSEMER</t>
  </si>
  <si>
    <t>STL Global Ltd</t>
  </si>
  <si>
    <t>SGL</t>
  </si>
  <si>
    <t>Assam Entrade Ltd</t>
  </si>
  <si>
    <t>ASSAMENT</t>
  </si>
  <si>
    <t>Diversified Financial Services</t>
  </si>
  <si>
    <t>Walpar Nutritions Ltd</t>
  </si>
  <si>
    <t>WALPAR</t>
  </si>
  <si>
    <t>Micropro Software Solutions Ltd</t>
  </si>
  <si>
    <t>MICROPRO</t>
  </si>
  <si>
    <t>Amkay Products Ltd</t>
  </si>
  <si>
    <t>AMKAY</t>
  </si>
  <si>
    <t>Mediaone Global Entertainment Ltd</t>
  </si>
  <si>
    <t>MEDIAONE</t>
  </si>
  <si>
    <t>Contil India Ltd</t>
  </si>
  <si>
    <t>CONTILI</t>
  </si>
  <si>
    <t>Cranex Ltd</t>
  </si>
  <si>
    <t>CRANEX</t>
  </si>
  <si>
    <t>Construction Machinery &amp; Heavy Transportation Equipment</t>
  </si>
  <si>
    <t>Tirupati Sarjan Ltd</t>
  </si>
  <si>
    <t>TIRSARJ</t>
  </si>
  <si>
    <t>Fervent Synergies Ltd</t>
  </si>
  <si>
    <t>FERVENTSYN</t>
  </si>
  <si>
    <t>Shrydus Industries Ltd</t>
  </si>
  <si>
    <t>SHRYDUS</t>
  </si>
  <si>
    <t>ANG Lifesciences India Ltd</t>
  </si>
  <si>
    <t>ANG</t>
  </si>
  <si>
    <t>Continental Seeds and Chemicals Ltd</t>
  </si>
  <si>
    <t>CONTI</t>
  </si>
  <si>
    <t>GTN Industries Ltd</t>
  </si>
  <si>
    <t>GTNINDS</t>
  </si>
  <si>
    <t>Committed Cargo Care Ltd</t>
  </si>
  <si>
    <t>COMMITTED</t>
  </si>
  <si>
    <t>CCL International Ltd</t>
  </si>
  <si>
    <t>CCLINTER</t>
  </si>
  <si>
    <t>Diligent Industries Ltd</t>
  </si>
  <si>
    <t>DILIGENT</t>
  </si>
  <si>
    <t>Metal Coatings (India) Ltd</t>
  </si>
  <si>
    <t>METALCO</t>
  </si>
  <si>
    <t>Saven Technologies Ltd</t>
  </si>
  <si>
    <t>7TEC</t>
  </si>
  <si>
    <t>Godha Cabcon &amp; Insulation Ltd</t>
  </si>
  <si>
    <t>GODHA</t>
  </si>
  <si>
    <t>Mittal Life Style Ltd</t>
  </si>
  <si>
    <t>MITTAL</t>
  </si>
  <si>
    <t>H P Cotton Textile Mills Ltd</t>
  </si>
  <si>
    <t>HPCOTTON</t>
  </si>
  <si>
    <t>Deccan Health Care Ltd</t>
  </si>
  <si>
    <t>DECCAN</t>
  </si>
  <si>
    <t>Vista Pharmaceuticals Ltd</t>
  </si>
  <si>
    <t>VISTAPH</t>
  </si>
  <si>
    <t>SPS Finquest Ltd</t>
  </si>
  <si>
    <t>SPS</t>
  </si>
  <si>
    <t>Future Market Networks Ltd</t>
  </si>
  <si>
    <t>FMNL</t>
  </si>
  <si>
    <t>Telogica Ltd</t>
  </si>
  <si>
    <t>TELOGICA</t>
  </si>
  <si>
    <t>Communications Equipment</t>
  </si>
  <si>
    <t>C P S Shapers Ltd</t>
  </si>
  <si>
    <t>CPS</t>
  </si>
  <si>
    <t>Cell Point (India) Ltd</t>
  </si>
  <si>
    <t>CELLPOINT</t>
  </si>
  <si>
    <t>FEL</t>
  </si>
  <si>
    <t>GKB Ophthalmics Ltd</t>
  </si>
  <si>
    <t>GKB</t>
  </si>
  <si>
    <t>Aatmaj Healthcare Ltd</t>
  </si>
  <si>
    <t>AATMAJ</t>
  </si>
  <si>
    <t>Sintex Plastics Technology Ltd</t>
  </si>
  <si>
    <t>SPTL</t>
  </si>
  <si>
    <t>DRA Consultants Ltd</t>
  </si>
  <si>
    <t>DRA</t>
  </si>
  <si>
    <t>Quality RO Industries Ltd</t>
  </si>
  <si>
    <t>QRIL</t>
  </si>
  <si>
    <t>Ecoboard Industries Ltd</t>
  </si>
  <si>
    <t>ECOBOAR</t>
  </si>
  <si>
    <t>Yudiz Solutions Ltd</t>
  </si>
  <si>
    <t>YUDIZ</t>
  </si>
  <si>
    <t>Zodiac-JRD-MKJ Ltd</t>
  </si>
  <si>
    <t>ZODJRDMKJ</t>
  </si>
  <si>
    <t>Prime Property Development Corp Ltd</t>
  </si>
  <si>
    <t>PRIMEPRO</t>
  </si>
  <si>
    <t>Salem Erode Investments Ltd</t>
  </si>
  <si>
    <t>SALEM</t>
  </si>
  <si>
    <t>Chandra Bhagat Pharma Ltd</t>
  </si>
  <si>
    <t>CBPL</t>
  </si>
  <si>
    <t>Abhishek Integrations Ltd</t>
  </si>
  <si>
    <t>AILIMITED</t>
  </si>
  <si>
    <t>Ankit Metal &amp; Power Ltd</t>
  </si>
  <si>
    <t>ANKITMETAL</t>
  </si>
  <si>
    <t>Signoria Creation Ltd</t>
  </si>
  <si>
    <t>SIGNORIA</t>
  </si>
  <si>
    <t>Phosphate Company Ltd</t>
  </si>
  <si>
    <t>PHOSPHATE</t>
  </si>
  <si>
    <t>Hemadri Cements Ltd</t>
  </si>
  <si>
    <t>HEMACEM</t>
  </si>
  <si>
    <t>Comfort Fincap Ltd</t>
  </si>
  <si>
    <t>COMFINCAP</t>
  </si>
  <si>
    <t>Vistar Amar Ltd</t>
  </si>
  <si>
    <t>VISTARAMAR</t>
  </si>
  <si>
    <t>Oceanic Foods Ltd</t>
  </si>
  <si>
    <t>OCEANIC</t>
  </si>
  <si>
    <t>Marble City India Ltd</t>
  </si>
  <si>
    <t>MARBLE</t>
  </si>
  <si>
    <t>Wires and Fabriks (SA) Ltd</t>
  </si>
  <si>
    <t>WIREFABR</t>
  </si>
  <si>
    <t>VSF Projects Ltd</t>
  </si>
  <si>
    <t>VSFPROJ</t>
  </si>
  <si>
    <t>Nimbus Projects Ltd</t>
  </si>
  <si>
    <t>NIMBSPROJ</t>
  </si>
  <si>
    <t>Poddar Housing and Development Ltd</t>
  </si>
  <si>
    <t>PODDARHOUS</t>
  </si>
  <si>
    <t>Yash Chemex Ltd</t>
  </si>
  <si>
    <t>YASHCHEM</t>
  </si>
  <si>
    <t>Walchand Peoplefirst Ltd</t>
  </si>
  <si>
    <t>WALCHPF</t>
  </si>
  <si>
    <t>Associated Ceramics Ltd</t>
  </si>
  <si>
    <t>ASSOCER</t>
  </si>
  <si>
    <t>Odyssey Corporation Ltd</t>
  </si>
  <si>
    <t>ODYCORP</t>
  </si>
  <si>
    <t>DK Enterprises Global Ltd</t>
  </si>
  <si>
    <t>DKEGL</t>
  </si>
  <si>
    <t>AA Plus Tradelink Ltd</t>
  </si>
  <si>
    <t>AAPLUSTRAD</t>
  </si>
  <si>
    <t>Rex Sealing &amp; Packing Industries Ltd</t>
  </si>
  <si>
    <t>REXSEAL</t>
  </si>
  <si>
    <t>Tapi Fruit Processing Ltd</t>
  </si>
  <si>
    <t>TAPIFRUIT</t>
  </si>
  <si>
    <t>Abm International Ltd</t>
  </si>
  <si>
    <t>ABMINTLLTD</t>
  </si>
  <si>
    <t>Anjani Synthetics Ltd</t>
  </si>
  <si>
    <t>ANJANI</t>
  </si>
  <si>
    <t>BDR Buildcon Ltd</t>
  </si>
  <si>
    <t>BDR</t>
  </si>
  <si>
    <t>Galactico Corporate Services Ltd</t>
  </si>
  <si>
    <t>GALACTICO</t>
  </si>
  <si>
    <t>Camex Ltd</t>
  </si>
  <si>
    <t>CAMEXLTD</t>
  </si>
  <si>
    <t>Hawa Engineers Ltd</t>
  </si>
  <si>
    <t>HAWAENG</t>
  </si>
  <si>
    <t>Dhanlaxmi Fabrics Ltd</t>
  </si>
  <si>
    <t>DHANFAB</t>
  </si>
  <si>
    <t>Prismx Global Ventures Ltd</t>
  </si>
  <si>
    <t>PRISMX</t>
  </si>
  <si>
    <t>Misquita Engineering Ltd</t>
  </si>
  <si>
    <t>MISQUITA</t>
  </si>
  <si>
    <t>Sangani Hospitals Ltd</t>
  </si>
  <si>
    <t>SANGANI</t>
  </si>
  <si>
    <t>Transvoy Logistics India Ltd</t>
  </si>
  <si>
    <t>TRANSVOY</t>
  </si>
  <si>
    <t>Air Freight &amp; Logistics</t>
  </si>
  <si>
    <t>Tirupati Tyres Ltd</t>
  </si>
  <si>
    <t>TTIL</t>
  </si>
  <si>
    <t>Ashnisha Industries Ltd</t>
  </si>
  <si>
    <t>ASHNI</t>
  </si>
  <si>
    <t>HOAC Foods India Ltd</t>
  </si>
  <si>
    <t>HOACFOODS</t>
  </si>
  <si>
    <t>Response Informatics Ltd</t>
  </si>
  <si>
    <t>RESPONSINF</t>
  </si>
  <si>
    <t>Sandu Pharmaceuticals Ltd</t>
  </si>
  <si>
    <t>SANDUPHQ</t>
  </si>
  <si>
    <t>Shrenik Ltd</t>
  </si>
  <si>
    <t>SHRENIK</t>
  </si>
  <si>
    <t>Savani Financials Limited</t>
  </si>
  <si>
    <t>SAVFI</t>
  </si>
  <si>
    <t>Laxmi Cotspin Ltd</t>
  </si>
  <si>
    <t>LAXMICOT</t>
  </si>
  <si>
    <t>Kanani Industries Ltd</t>
  </si>
  <si>
    <t>KANANIIND</t>
  </si>
  <si>
    <t>Vivo Bio Tech Ltd</t>
  </si>
  <si>
    <t>VIVOBIOT</t>
  </si>
  <si>
    <t>Ladderup Finance Ltd</t>
  </si>
  <si>
    <t>LADDERUP</t>
  </si>
  <si>
    <t>AD- Manum Finance Ltd</t>
  </si>
  <si>
    <t>ADMANUM</t>
  </si>
  <si>
    <t>S &amp; T Corporation Ltd</t>
  </si>
  <si>
    <t>STCORP</t>
  </si>
  <si>
    <t>Franklin Industries Ltd</t>
  </si>
  <si>
    <t>FRANKLININD</t>
  </si>
  <si>
    <t>Iykot Hitech Toolroom</t>
  </si>
  <si>
    <t>IYKOTHITE</t>
  </si>
  <si>
    <t>RR Metalmakers India Ltd</t>
  </si>
  <si>
    <t>RRMETAL</t>
  </si>
  <si>
    <t>Greenhitech Ventures Ltd</t>
  </si>
  <si>
    <t>GVL</t>
  </si>
  <si>
    <t>Winny Immigration &amp; Education Services Ltd</t>
  </si>
  <si>
    <t>WINNY</t>
  </si>
  <si>
    <t>Academic &amp; Educational Services</t>
  </si>
  <si>
    <t>Angel Fibers Ltd</t>
  </si>
  <si>
    <t>ANGEL</t>
  </si>
  <si>
    <t>Eighty Jewellers Ltd</t>
  </si>
  <si>
    <t>EIGHTY</t>
  </si>
  <si>
    <t>Palco Metals Ltd</t>
  </si>
  <si>
    <t>PALCO</t>
  </si>
  <si>
    <t>Ceeta Industries Ltd</t>
  </si>
  <si>
    <t>CEETAIN</t>
  </si>
  <si>
    <t>Mandeep Auto Industries Ltd</t>
  </si>
  <si>
    <t>MANDEEP</t>
  </si>
  <si>
    <t>Vineet Laboratories Ltd</t>
  </si>
  <si>
    <t>VINEETLAB</t>
  </si>
  <si>
    <t>Nakoda Group of Industries Ltd</t>
  </si>
  <si>
    <t>NGIL</t>
  </si>
  <si>
    <t>Visaman Global Sales Ltd</t>
  </si>
  <si>
    <t>VISAMAN</t>
  </si>
  <si>
    <t>Harshil Agrotech Ltd</t>
  </si>
  <si>
    <t>HARSHILAGR</t>
  </si>
  <si>
    <t>ICDS Ltd</t>
  </si>
  <si>
    <t>ICDSLTD</t>
  </si>
  <si>
    <t>Alfavision Overseas (India) Ltd</t>
  </si>
  <si>
    <t>ALFAVIO</t>
  </si>
  <si>
    <t>Mohit Paper Mills Ltd</t>
  </si>
  <si>
    <t>MOHITPPR</t>
  </si>
  <si>
    <t>PVV Infra Ltd</t>
  </si>
  <si>
    <t>PVVINFRA</t>
  </si>
  <si>
    <t>Ashoka Metcast Ltd</t>
  </si>
  <si>
    <t>ASHOKAMET</t>
  </si>
  <si>
    <t>ASL Industries Ltd</t>
  </si>
  <si>
    <t>ASLIND</t>
  </si>
  <si>
    <t>N G Industries Ltd</t>
  </si>
  <si>
    <t>NGIND</t>
  </si>
  <si>
    <t>Pan India Corp Ltd</t>
  </si>
  <si>
    <t>PANINDIAC</t>
  </si>
  <si>
    <t>Country Condo's Ltd</t>
  </si>
  <si>
    <t>COUNCODOS</t>
  </si>
  <si>
    <t>Axis NIFTY IT ETF</t>
  </si>
  <si>
    <t>AXISTECETF</t>
  </si>
  <si>
    <t>Goblin India Ltd</t>
  </si>
  <si>
    <t>GOBLIN</t>
  </si>
  <si>
    <t>Gorani Industries Ltd</t>
  </si>
  <si>
    <t>GORANIN</t>
  </si>
  <si>
    <t>Dynamic Portfolio Management &amp; Services Ltd</t>
  </si>
  <si>
    <t>DYNAMICP</t>
  </si>
  <si>
    <t>Ambica Agarbathies Aroma &amp; Industries Ltd</t>
  </si>
  <si>
    <t>AMBICAAGAR</t>
  </si>
  <si>
    <t>Teesta Agro Industries Ltd</t>
  </si>
  <si>
    <t>TEEAI</t>
  </si>
  <si>
    <t>A F Enterprises Ltd</t>
  </si>
  <si>
    <t>AFEL</t>
  </si>
  <si>
    <t>Beekay Niryat Ltd</t>
  </si>
  <si>
    <t>BNL</t>
  </si>
  <si>
    <t>Pace E-Commerce Ventures Ltd</t>
  </si>
  <si>
    <t>PACE</t>
  </si>
  <si>
    <t>Homefurnishing Retail</t>
  </si>
  <si>
    <t>Kabsons Industries Ltd</t>
  </si>
  <si>
    <t>KABSON</t>
  </si>
  <si>
    <t>Sulabh Engineers and Services Ltd</t>
  </si>
  <si>
    <t>SULABEN</t>
  </si>
  <si>
    <t>Bandaram Pharma Packtech Ltd</t>
  </si>
  <si>
    <t>BANDARAM</t>
  </si>
  <si>
    <t>Shantidoot Infra Services Ltd</t>
  </si>
  <si>
    <t>SISL</t>
  </si>
  <si>
    <t>ICICI Prudential S&amp;P BSE Sensex ETF</t>
  </si>
  <si>
    <t>SENSEXIETF</t>
  </si>
  <si>
    <t>Artefact Projects Ltd</t>
  </si>
  <si>
    <t>ARTEFACT</t>
  </si>
  <si>
    <t>Standard Surfactants Ltd</t>
  </si>
  <si>
    <t>STDSFAC</t>
  </si>
  <si>
    <t>Household Products</t>
  </si>
  <si>
    <t>Morarjee Textiles Ltd</t>
  </si>
  <si>
    <t>MORARJEE</t>
  </si>
  <si>
    <t>Super Spinning Mills Ltd</t>
  </si>
  <si>
    <t>SUPERSPIN</t>
  </si>
  <si>
    <t>Vandana Knitwear Ltd</t>
  </si>
  <si>
    <t>VANDANA</t>
  </si>
  <si>
    <t>Choksi Laboratories Ltd</t>
  </si>
  <si>
    <t>CHOKSILA</t>
  </si>
  <si>
    <t>Zodiac Ventures Ltd</t>
  </si>
  <si>
    <t>ZODIACVEN</t>
  </si>
  <si>
    <t>Axel Polymers Ltd</t>
  </si>
  <si>
    <t>AXELPOLY</t>
  </si>
  <si>
    <t>Acrow India Ltd</t>
  </si>
  <si>
    <t>ACROW</t>
  </si>
  <si>
    <t>MSR India Ltd</t>
  </si>
  <si>
    <t>MSRINDIA</t>
  </si>
  <si>
    <t>Archidply Decor Ltd</t>
  </si>
  <si>
    <t>ADL</t>
  </si>
  <si>
    <t>Valencia Nutrition Ltd</t>
  </si>
  <si>
    <t>VALENCIA</t>
  </si>
  <si>
    <t>Soft Drinks &amp; Non-alcoholic Beverages</t>
  </si>
  <si>
    <t>Kwality Ltd</t>
  </si>
  <si>
    <t>KWALITY</t>
  </si>
  <si>
    <t>Ind Bank Housing Ltd</t>
  </si>
  <si>
    <t>INDBNK</t>
  </si>
  <si>
    <t>Orchasp Ltd</t>
  </si>
  <si>
    <t>ORCHASP</t>
  </si>
  <si>
    <t>Maharashtra Corp Ltd</t>
  </si>
  <si>
    <t>MAHACORP</t>
  </si>
  <si>
    <t>Balurghat Technologies Ltd</t>
  </si>
  <si>
    <t>BALTE</t>
  </si>
  <si>
    <t>Sri Ramakrishna Mills (Coimbatore) Ltd</t>
  </si>
  <si>
    <t>SRMCL</t>
  </si>
  <si>
    <t>Earthstahl &amp; Alloys Ltd</t>
  </si>
  <si>
    <t>EARTH</t>
  </si>
  <si>
    <t>Grovy India Ltd</t>
  </si>
  <si>
    <t>GROVY</t>
  </si>
  <si>
    <t>Sellwin Traders Ltd</t>
  </si>
  <si>
    <t>SELLWIN</t>
  </si>
  <si>
    <t>Jigar Cables Ltd</t>
  </si>
  <si>
    <t>JIGAR</t>
  </si>
  <si>
    <t>Addi Industries Ltd</t>
  </si>
  <si>
    <t>ADDIND</t>
  </si>
  <si>
    <t>Sylph Technologies Ltd</t>
  </si>
  <si>
    <t>SYLPH</t>
  </si>
  <si>
    <t>Kshitij Polyline Ltd</t>
  </si>
  <si>
    <t>KSHITIJPOL</t>
  </si>
  <si>
    <t>Roopa Industries Ltd</t>
  </si>
  <si>
    <t>ROOPAIND</t>
  </si>
  <si>
    <t>Madhav Marbles and Granites Ltd</t>
  </si>
  <si>
    <t>MADHAV</t>
  </si>
  <si>
    <t>Tatia Global Vennture Ltd</t>
  </si>
  <si>
    <t>TATIAGLOB</t>
  </si>
  <si>
    <t>West Leisure Resorts Ltd</t>
  </si>
  <si>
    <t>WESTLEIRES</t>
  </si>
  <si>
    <t>Next Mediaworks Ltd</t>
  </si>
  <si>
    <t>NEXTMEDIA</t>
  </si>
  <si>
    <t>India Home Loan Ltd</t>
  </si>
  <si>
    <t>INDIAHOME</t>
  </si>
  <si>
    <t>Sobhaygya Mercantile Ltd</t>
  </si>
  <si>
    <t>SOBME</t>
  </si>
  <si>
    <t>Lead Reclaim and Rubber Products Ltd</t>
  </si>
  <si>
    <t>LRRPL</t>
  </si>
  <si>
    <t>Khandwala Securities Ltd</t>
  </si>
  <si>
    <t>KHANDSE</t>
  </si>
  <si>
    <t>Gujrat Credit Corporation Ltd</t>
  </si>
  <si>
    <t>GUJCRED</t>
  </si>
  <si>
    <t>Emergent Industrial Solutions Ltd</t>
  </si>
  <si>
    <t>EMERGENT</t>
  </si>
  <si>
    <t>Hindoostan Mills Ltd</t>
  </si>
  <si>
    <t>HINDMILL</t>
  </si>
  <si>
    <t>Jet Knitwears Ltd</t>
  </si>
  <si>
    <t>JETKNIT</t>
  </si>
  <si>
    <t>Indianivesh Ltd</t>
  </si>
  <si>
    <t>INDIANVSH</t>
  </si>
  <si>
    <t>Sacheta Metals Ltd</t>
  </si>
  <si>
    <t>SACHEMT</t>
  </si>
  <si>
    <t>Oriental Trimex Ltd</t>
  </si>
  <si>
    <t>ORIENTALTL</t>
  </si>
  <si>
    <t>Ashirwad Steels And Industries Ltd</t>
  </si>
  <si>
    <t>ASHSI</t>
  </si>
  <si>
    <t>E L Forge Ltd</t>
  </si>
  <si>
    <t>ELFORGE</t>
  </si>
  <si>
    <t>Tamilnadu Telecommunication Ltd</t>
  </si>
  <si>
    <t>TNTELE</t>
  </si>
  <si>
    <t>Tirupati Foam Ltd</t>
  </si>
  <si>
    <t>TIRUFOAM</t>
  </si>
  <si>
    <t>Techindia Nirman Ltd</t>
  </si>
  <si>
    <t>TECHIN</t>
  </si>
  <si>
    <t>Sudal Industries Ltd</t>
  </si>
  <si>
    <t>SUDAI</t>
  </si>
  <si>
    <t>Aluminum</t>
  </si>
  <si>
    <t>Bonlon Industries Ltd</t>
  </si>
  <si>
    <t>BONLON</t>
  </si>
  <si>
    <t>Copper</t>
  </si>
  <si>
    <t>Tejnaksh Healthcare Ltd</t>
  </si>
  <si>
    <t>TEJNAKSH</t>
  </si>
  <si>
    <t>Chennai Ferrous Industries Ltd</t>
  </si>
  <si>
    <t>CHENFERRO</t>
  </si>
  <si>
    <t>Integra Switchgear Ltd</t>
  </si>
  <si>
    <t>INTEGSW</t>
  </si>
  <si>
    <t>Manjeera Constructions Ltd</t>
  </si>
  <si>
    <t>MANJEERA</t>
  </si>
  <si>
    <t>Khoobsurat Ltd</t>
  </si>
  <si>
    <t>KHOOBSURAT</t>
  </si>
  <si>
    <t>Libas Consumer Products Ltd</t>
  </si>
  <si>
    <t>LIBAS</t>
  </si>
  <si>
    <t>Vivanta Industries Ltd</t>
  </si>
  <si>
    <t>VIVANTA</t>
  </si>
  <si>
    <t>Hrh Next Services Ltd</t>
  </si>
  <si>
    <t>HRHNEXT</t>
  </si>
  <si>
    <t>Call Center Services</t>
  </si>
  <si>
    <t>Yug Decor Ltd</t>
  </si>
  <si>
    <t>YUG</t>
  </si>
  <si>
    <t>Gogia Capital Services Ltd</t>
  </si>
  <si>
    <t>GOGIACAP</t>
  </si>
  <si>
    <t>P H Capital Ltd</t>
  </si>
  <si>
    <t>PHCAP</t>
  </si>
  <si>
    <t>Sonu Infratech Ltd</t>
  </si>
  <si>
    <t>SONUINFRA</t>
  </si>
  <si>
    <t>Tarini International Ltd</t>
  </si>
  <si>
    <t>TARINI</t>
  </si>
  <si>
    <t>Salora International Ltd</t>
  </si>
  <si>
    <t>SALORAINTL</t>
  </si>
  <si>
    <t>Continental Petroleums Ltd</t>
  </si>
  <si>
    <t>CONTPTR</t>
  </si>
  <si>
    <t>Uttam Galva Steels Ltd</t>
  </si>
  <si>
    <t>UTTAMSTL</t>
  </si>
  <si>
    <t>Khaitan (India) Ltd</t>
  </si>
  <si>
    <t>KHAITANLTD</t>
  </si>
  <si>
    <t>TGB Banquets and Hotels Ltd</t>
  </si>
  <si>
    <t>TGBHOTELS</t>
  </si>
  <si>
    <t>Chandra Prabhu International Ltd</t>
  </si>
  <si>
    <t>CHANDRAP</t>
  </si>
  <si>
    <t>JMD Ventures Ltd</t>
  </si>
  <si>
    <t>JMDVL</t>
  </si>
  <si>
    <t>Diana Tea Co Ltd</t>
  </si>
  <si>
    <t>DIANATEA</t>
  </si>
  <si>
    <t>Julien Agro Infratech Ltd</t>
  </si>
  <si>
    <t>JULIEN</t>
  </si>
  <si>
    <t>Flomic Global Logistics Ltd</t>
  </si>
  <si>
    <t>FLOMIC</t>
  </si>
  <si>
    <t>Tecil Chemicals and Hydro Power Ltd</t>
  </si>
  <si>
    <t>TECILCHEM</t>
  </si>
  <si>
    <t>Kaiser Corporation Ltd</t>
  </si>
  <si>
    <t>KACL</t>
  </si>
  <si>
    <t>Transchem Ltd</t>
  </si>
  <si>
    <t>TRANSCHEM</t>
  </si>
  <si>
    <t>Sagardeep Alloys Ltd</t>
  </si>
  <si>
    <t>SAGARDEEP</t>
  </si>
  <si>
    <t>Betex India Ltd</t>
  </si>
  <si>
    <t>BETXIND</t>
  </si>
  <si>
    <t>Fortune International Ltd</t>
  </si>
  <si>
    <t>FORINTL</t>
  </si>
  <si>
    <t>VAMA Industries Ltd</t>
  </si>
  <si>
    <t>VAMA</t>
  </si>
  <si>
    <t>Faalcon Concepts Ltd</t>
  </si>
  <si>
    <t>FAALCON</t>
  </si>
  <si>
    <t>Kamadgiri Fashion Ltd</t>
  </si>
  <si>
    <t>KAMADGIRI</t>
  </si>
  <si>
    <t>Sainik Finance &amp; Industries Ltd</t>
  </si>
  <si>
    <t>SAINIK</t>
  </si>
  <si>
    <t>Fine-Line Circuits Ltd</t>
  </si>
  <si>
    <t>FINELINE</t>
  </si>
  <si>
    <t>Gayatri BioOrganics Ltd</t>
  </si>
  <si>
    <t>GAYATRIBI</t>
  </si>
  <si>
    <t>Polyspin Exports Ltd</t>
  </si>
  <si>
    <t>POLYSPIN</t>
  </si>
  <si>
    <t>Grill Splendour Services Ltd</t>
  </si>
  <si>
    <t>BIRDYS</t>
  </si>
  <si>
    <t>Medico Intercontinental Ltd</t>
  </si>
  <si>
    <t>MIL</t>
  </si>
  <si>
    <t>Cybele Industries Ltd</t>
  </si>
  <si>
    <t>CYBELEIND</t>
  </si>
  <si>
    <t>Crestchem Ltd</t>
  </si>
  <si>
    <t>CRSTCHM</t>
  </si>
  <si>
    <t>Innokaiz India Ltd</t>
  </si>
  <si>
    <t>INNOKAIZ</t>
  </si>
  <si>
    <t>TV Vision Ltd</t>
  </si>
  <si>
    <t>TVVISION</t>
  </si>
  <si>
    <t>Binani Industries Ltd</t>
  </si>
  <si>
    <t>BINANIIND</t>
  </si>
  <si>
    <t>Suryaamba Spinning Mills Ltd</t>
  </si>
  <si>
    <t>SURYAAMBA</t>
  </si>
  <si>
    <t>Sumedha Fiscal Services Ltd</t>
  </si>
  <si>
    <t>SUMEDHA</t>
  </si>
  <si>
    <t>Future Lifestyle Fashions Ltd</t>
  </si>
  <si>
    <t>FLFL</t>
  </si>
  <si>
    <t>Visagar Financial Services Ltd</t>
  </si>
  <si>
    <t>VISAGAR</t>
  </si>
  <si>
    <t>Timescan Logistics (India) Ltd</t>
  </si>
  <si>
    <t>TIMESCAN</t>
  </si>
  <si>
    <t>City Crops Agro Ltd</t>
  </si>
  <si>
    <t>CCAL</t>
  </si>
  <si>
    <t>Dhanlaxmi Cotex Ltd</t>
  </si>
  <si>
    <t>DHANCOT</t>
  </si>
  <si>
    <t>SBEC Systems (India) Ltd</t>
  </si>
  <si>
    <t>SBECSYS</t>
  </si>
  <si>
    <t>Erp Soft Systems Ltd</t>
  </si>
  <si>
    <t>ERPSOFT</t>
  </si>
  <si>
    <t>India Cements Capital Ltd</t>
  </si>
  <si>
    <t>INDCEMCAP</t>
  </si>
  <si>
    <t>Picturehouse Media Ltd</t>
  </si>
  <si>
    <t>PICTUREHS</t>
  </si>
  <si>
    <t>Focus Business Solution Ltd</t>
  </si>
  <si>
    <t>Diversified Support Services</t>
  </si>
  <si>
    <t>Unick Fix-A-Form And Printers Ltd</t>
  </si>
  <si>
    <t>UNICK</t>
  </si>
  <si>
    <t>Add-Shop E-Retail Ltd</t>
  </si>
  <si>
    <t>ASRL</t>
  </si>
  <si>
    <t>Swasti Vinayaka Art and Heritage Corporation Ltd</t>
  </si>
  <si>
    <t>SVARTCORP</t>
  </si>
  <si>
    <t>Indong Tea Company Ltd</t>
  </si>
  <si>
    <t>INDONG</t>
  </si>
  <si>
    <t>Nidan Laboratories and Healthcare Ltd</t>
  </si>
  <si>
    <t>NIDAN</t>
  </si>
  <si>
    <t>Shree Ganesh Bio-Tech (India) Ltd</t>
  </si>
  <si>
    <t>SHREEGANES</t>
  </si>
  <si>
    <t>Markobenz Ventures Ltd</t>
  </si>
  <si>
    <t>MARKOBENZ</t>
  </si>
  <si>
    <t>Kallam Textiles Ltd</t>
  </si>
  <si>
    <t>KALLAM</t>
  </si>
  <si>
    <t>Arigato Universe Ltd</t>
  </si>
  <si>
    <t>ARIGATO</t>
  </si>
  <si>
    <t>Genus Prime Infra Ltd</t>
  </si>
  <si>
    <t>GENUSPRIME</t>
  </si>
  <si>
    <t>Yasons Chemex Care Ltd</t>
  </si>
  <si>
    <t>YCCL</t>
  </si>
  <si>
    <t>J A Finance Ltd</t>
  </si>
  <si>
    <t>JAFINANCE</t>
  </si>
  <si>
    <t>Haryana Leather Chemicals Ltd</t>
  </si>
  <si>
    <t>HARLETH</t>
  </si>
  <si>
    <t>Veejay Lakshmi Engineering Works Ltd</t>
  </si>
  <si>
    <t>VJLAXMIE</t>
  </si>
  <si>
    <t>VERTEX Securities Ltd</t>
  </si>
  <si>
    <t>VERTEX</t>
  </si>
  <si>
    <t>Trident Texofab Ltd</t>
  </si>
  <si>
    <t>TTFL</t>
  </si>
  <si>
    <t>Nippon India Nifty Pharma ETF</t>
  </si>
  <si>
    <t>PHARMABEES</t>
  </si>
  <si>
    <t>Pearl Green Clubs and Resorts Ltd</t>
  </si>
  <si>
    <t>PGCRL</t>
  </si>
  <si>
    <t>J Taparia Projects Ltd</t>
  </si>
  <si>
    <t>JTAPARIA</t>
  </si>
  <si>
    <t>Sonal Adhesives Ltd</t>
  </si>
  <si>
    <t>SONALAD</t>
  </si>
  <si>
    <t>Rishi Techtex Ltd</t>
  </si>
  <si>
    <t>RISHITECH</t>
  </si>
  <si>
    <t>Standard Batteries Ltd</t>
  </si>
  <si>
    <t>STDBAT</t>
  </si>
  <si>
    <t>Conart Engineers Ltd</t>
  </si>
  <si>
    <t>CONART</t>
  </si>
  <si>
    <t>Laxmipati Engineering Works Ltd</t>
  </si>
  <si>
    <t>LAXMIPATI</t>
  </si>
  <si>
    <t>Solitaire Machine Tools Ltd</t>
  </si>
  <si>
    <t>SOLIMAC</t>
  </si>
  <si>
    <t>Veritaas Advertising Ltd</t>
  </si>
  <si>
    <t>VERITAAS</t>
  </si>
  <si>
    <t>Pecos Hotels and Pubs Ltd</t>
  </si>
  <si>
    <t>PECOS</t>
  </si>
  <si>
    <t>Inspire Films Ltd</t>
  </si>
  <si>
    <t>INSPIRE</t>
  </si>
  <si>
    <t>Shree Hari Chemicals Export Ltd</t>
  </si>
  <si>
    <t>SHHARICH</t>
  </si>
  <si>
    <t>Ashirwad Capital Ltd</t>
  </si>
  <si>
    <t>ASHCAP</t>
  </si>
  <si>
    <t>Venlon Enterprises Ltd</t>
  </si>
  <si>
    <t>VENLONENT</t>
  </si>
  <si>
    <t>Golden Crest Education &amp; Services Ltd</t>
  </si>
  <si>
    <t>GOLDENCREST</t>
  </si>
  <si>
    <t>Moxsh Overseas Educon Ltd</t>
  </si>
  <si>
    <t>MOXSH</t>
  </si>
  <si>
    <t>MY Money Securities Ltd</t>
  </si>
  <si>
    <t>MYMONEY</t>
  </si>
  <si>
    <t>Shreeram Proteins Ltd</t>
  </si>
  <si>
    <t>SRPL</t>
  </si>
  <si>
    <t>Shiva Global Agro Industries Ltd</t>
  </si>
  <si>
    <t>SHIVAAGRO</t>
  </si>
  <si>
    <t>Veerhealth Care Ltd</t>
  </si>
  <si>
    <t>VEERHEALTH</t>
  </si>
  <si>
    <t>Sai Capital Ltd</t>
  </si>
  <si>
    <t>SAICAPI</t>
  </si>
  <si>
    <t>JMJ Fintech Ltd</t>
  </si>
  <si>
    <t>JMJFIN</t>
  </si>
  <si>
    <t>ARSS Infrastructure Projects Ltd</t>
  </si>
  <si>
    <t>ARSSINFRA</t>
  </si>
  <si>
    <t>Qgo Finance Ltd</t>
  </si>
  <si>
    <t>QGO</t>
  </si>
  <si>
    <t>Thakral Services (India) Ltd</t>
  </si>
  <si>
    <t>THAKRAL</t>
  </si>
  <si>
    <t>Electronic Equipment &amp; Instruments</t>
  </si>
  <si>
    <t>Patspin India Ltd</t>
  </si>
  <si>
    <t>PATSPINLTD</t>
  </si>
  <si>
    <t>Shanthala FMCG Products Ltd</t>
  </si>
  <si>
    <t>SHANTHALA</t>
  </si>
  <si>
    <t>Bombay Talkies Ltd</t>
  </si>
  <si>
    <t>BOMTALKIES</t>
  </si>
  <si>
    <t>Perfect Infraengineers Ltd</t>
  </si>
  <si>
    <t>PERFECT</t>
  </si>
  <si>
    <t>Cyber Media (India) Ltd</t>
  </si>
  <si>
    <t>CYBERMEDIA</t>
  </si>
  <si>
    <t>Nippon India Silver ETF</t>
  </si>
  <si>
    <t>SILVERBEES</t>
  </si>
  <si>
    <t>Vera Synthetic Ltd</t>
  </si>
  <si>
    <t>VERA</t>
  </si>
  <si>
    <t>Ravileela Granites Ltd</t>
  </si>
  <si>
    <t>RALEGRA</t>
  </si>
  <si>
    <t>Poona Dal and Oil Industries Ltd</t>
  </si>
  <si>
    <t>POONADAL</t>
  </si>
  <si>
    <t>Hipolin Ltd</t>
  </si>
  <si>
    <t>HIPOLIN</t>
  </si>
  <si>
    <t>Oasis Securities Ltd</t>
  </si>
  <si>
    <t>OASISEC</t>
  </si>
  <si>
    <t>Centenial Surgical Suture Ltd</t>
  </si>
  <si>
    <t>CSURGSU</t>
  </si>
  <si>
    <t>Gujarat Petrosynthese Ltd</t>
  </si>
  <si>
    <t>GUJPETR</t>
  </si>
  <si>
    <t>Smart Finsec Ltd</t>
  </si>
  <si>
    <t>SMARTFIN</t>
  </si>
  <si>
    <t>Vapi Enterprise Ltd</t>
  </si>
  <si>
    <t>VAPIENTER</t>
  </si>
  <si>
    <t>Anuroop Packaging Ltd</t>
  </si>
  <si>
    <t>ANUROOP</t>
  </si>
  <si>
    <t>KKV Agro Powers Limited</t>
  </si>
  <si>
    <t>KKVAPOW</t>
  </si>
  <si>
    <t>New Light Apparels Ltd</t>
  </si>
  <si>
    <t>NEWLIGHT</t>
  </si>
  <si>
    <t>Sanwaria Consumer Ltd</t>
  </si>
  <si>
    <t>SANWARIA</t>
  </si>
  <si>
    <t>Varyaa Creations Ltd</t>
  </si>
  <si>
    <t>VARYAA</t>
  </si>
  <si>
    <t>Kridhan Infra Ltd</t>
  </si>
  <si>
    <t>KRIDHANINF</t>
  </si>
  <si>
    <t>Sanginita Chemicals Ltd</t>
  </si>
  <si>
    <t>SANGINITA</t>
  </si>
  <si>
    <t>Sunil Agro Foods Ltd</t>
  </si>
  <si>
    <t>SUNILAGR</t>
  </si>
  <si>
    <t>Nippon India ETF Nifty 50 Value 20</t>
  </si>
  <si>
    <t>NV20BEES</t>
  </si>
  <si>
    <t>Williamson Magor and Co Ltd</t>
  </si>
  <si>
    <t>WILLAMAGOR</t>
  </si>
  <si>
    <t>Citadel Realty and Developers Ltd</t>
  </si>
  <si>
    <t>CITADEL</t>
  </si>
  <si>
    <t>Gujarat Terce Laboratories Ltd</t>
  </si>
  <si>
    <t>GUJTERC</t>
  </si>
  <si>
    <t>Nanavati Ventures Ltd</t>
  </si>
  <si>
    <t>NVENTURES</t>
  </si>
  <si>
    <t>KMS Medisurgi Ltd</t>
  </si>
  <si>
    <t>KMSMEDI</t>
  </si>
  <si>
    <t>Containe Technologies Ltd</t>
  </si>
  <si>
    <t>CONTAINE</t>
  </si>
  <si>
    <t>Uniinfo Telecom Services Ltd</t>
  </si>
  <si>
    <t>UNIINFO</t>
  </si>
  <si>
    <t>Starlog Enterprises Ltd</t>
  </si>
  <si>
    <t>STARLOG</t>
  </si>
  <si>
    <t>Family Care Hospitals Ltd</t>
  </si>
  <si>
    <t>FAMILYCARE</t>
  </si>
  <si>
    <t>Health Care  Services</t>
  </si>
  <si>
    <t>Utique Enterprises Ltd</t>
  </si>
  <si>
    <t>UTIQUE</t>
  </si>
  <si>
    <t>Gautam Gems Ltd</t>
  </si>
  <si>
    <t>GGL</t>
  </si>
  <si>
    <t>Duropack Ltd</t>
  </si>
  <si>
    <t>DUROPACK</t>
  </si>
  <si>
    <t>Hind Aluminium Industries Ltd</t>
  </si>
  <si>
    <t>HINDALUMI</t>
  </si>
  <si>
    <t>Prakash Woollen &amp; Synthetic Mills Ltd</t>
  </si>
  <si>
    <t>PWASML</t>
  </si>
  <si>
    <t>Shanti Guru Industries Ltd</t>
  </si>
  <si>
    <t>SHANTIGURU</t>
  </si>
  <si>
    <t>Food Retail</t>
  </si>
  <si>
    <t>Invigorated Business Consulting Ltd</t>
  </si>
  <si>
    <t>INVIGO</t>
  </si>
  <si>
    <t>Aruna Hotels Ltd</t>
  </si>
  <si>
    <t>ARUNAHTEL</t>
  </si>
  <si>
    <t>Tyroon Tea Co Ltd</t>
  </si>
  <si>
    <t>TYROON</t>
  </si>
  <si>
    <t>Prabhhans Industries Ltd</t>
  </si>
  <si>
    <t>PRABHHANS</t>
  </si>
  <si>
    <t>Suditi Industries Ltd</t>
  </si>
  <si>
    <t>SUDTIND-B</t>
  </si>
  <si>
    <t>Poojawestern Metaliks Ltd</t>
  </si>
  <si>
    <t>POOJA</t>
  </si>
  <si>
    <t>Informed Technologies India Ltd</t>
  </si>
  <si>
    <t>INFORTEC</t>
  </si>
  <si>
    <t>Data Processing &amp; Outsourced Services</t>
  </si>
  <si>
    <t>Piotex Industries Ltd</t>
  </si>
  <si>
    <t>PIOTEX</t>
  </si>
  <si>
    <t>Sumeet Industries Ltd</t>
  </si>
  <si>
    <t>SUMEETINDS</t>
  </si>
  <si>
    <t>Nivaka Fashions Ltd</t>
  </si>
  <si>
    <t>NIVAKA</t>
  </si>
  <si>
    <t>B2B Software Technologies Ltd</t>
  </si>
  <si>
    <t>B2BSOFT</t>
  </si>
  <si>
    <t>Tijaria Polypipes Ltd</t>
  </si>
  <si>
    <t>TIJARIA</t>
  </si>
  <si>
    <t>Bizotic Commercial Ltd</t>
  </si>
  <si>
    <t>BIZOTIC</t>
  </si>
  <si>
    <t>Five Core Electronics Ltd</t>
  </si>
  <si>
    <t>FIVECORE</t>
  </si>
  <si>
    <t>Hemang Resources Ltd</t>
  </si>
  <si>
    <t>HEMANG</t>
  </si>
  <si>
    <t>Megri Soft Ltd</t>
  </si>
  <si>
    <t>MEGRISOFT</t>
  </si>
  <si>
    <t>Netlink Solutions (India) Ltd</t>
  </si>
  <si>
    <t>NETLINK</t>
  </si>
  <si>
    <t>Kanco Tea &amp; Industries Ltd</t>
  </si>
  <si>
    <t>KANCOTEA</t>
  </si>
  <si>
    <t>Jetking Infotrain Ltd</t>
  </si>
  <si>
    <t>JETKINGQ</t>
  </si>
  <si>
    <t>Unison Metals Ltd</t>
  </si>
  <si>
    <t>UNISON</t>
  </si>
  <si>
    <t>Indo Cotspin Ltd</t>
  </si>
  <si>
    <t>ICL</t>
  </si>
  <si>
    <t>Vinyoflex Ltd</t>
  </si>
  <si>
    <t>VINYOFL</t>
  </si>
  <si>
    <t>Jupiter Infomedia Ltd</t>
  </si>
  <si>
    <t>JUPITERIN</t>
  </si>
  <si>
    <t>Mohit Industries Ltd</t>
  </si>
  <si>
    <t>MOHITIND</t>
  </si>
  <si>
    <t>UTI Nifty Bank ETF</t>
  </si>
  <si>
    <t>UTIBANKETF</t>
  </si>
  <si>
    <t>Viji Finance Ltd</t>
  </si>
  <si>
    <t>VIJIFIN</t>
  </si>
  <si>
    <t>Paos Industries Ltd</t>
  </si>
  <si>
    <t>PAOS</t>
  </si>
  <si>
    <t>Maris Spinners Ltd</t>
  </si>
  <si>
    <t>MARIS</t>
  </si>
  <si>
    <t>Cospower Engineering Ltd</t>
  </si>
  <si>
    <t>COSPOWER</t>
  </si>
  <si>
    <t>KJMC Financial Services Ltd</t>
  </si>
  <si>
    <t>KJMCFIN</t>
  </si>
  <si>
    <t>Hindustan Fluoro Carbons Ltd</t>
  </si>
  <si>
    <t>HINFLUR</t>
  </si>
  <si>
    <t>Sawaca Business Machines Ltd</t>
  </si>
  <si>
    <t>SAWABUSI</t>
  </si>
  <si>
    <t>Arman Holdings Ltd</t>
  </si>
  <si>
    <t>ARMAN</t>
  </si>
  <si>
    <t>Raw Edge Industrial Solutions Ltd</t>
  </si>
  <si>
    <t>RAWEDGE</t>
  </si>
  <si>
    <t>Mukand Engineers Ltd</t>
  </si>
  <si>
    <t>MUKANDENGG</t>
  </si>
  <si>
    <t>Mirae Asset Nifty India Manufacturing ETF</t>
  </si>
  <si>
    <t>MAKEINDIA</t>
  </si>
  <si>
    <t>Sj Corporation Ltd</t>
  </si>
  <si>
    <t>SJCORP</t>
  </si>
  <si>
    <t>Mirae Asset Nifty Midcap 150 ETF</t>
  </si>
  <si>
    <t>MIDCAPETF</t>
  </si>
  <si>
    <t>Sai Swami Metals and Alloys Ltd</t>
  </si>
  <si>
    <t>SAI</t>
  </si>
  <si>
    <t>Mega Flex Plastics Ltd</t>
  </si>
  <si>
    <t>MEGAFLEX</t>
  </si>
  <si>
    <t>Medinova Diagnostic Services Ltd</t>
  </si>
  <si>
    <t>MEDINOV</t>
  </si>
  <si>
    <t>Inditrade Capital Ltd</t>
  </si>
  <si>
    <t>INDICAP</t>
  </si>
  <si>
    <t>Hybrid Financial Services Ltd</t>
  </si>
  <si>
    <t>HYBRIDFIN</t>
  </si>
  <si>
    <t>Bombay Wire Ropes Ltd</t>
  </si>
  <si>
    <t>BOMBWIR</t>
  </si>
  <si>
    <t>Solve Plastic Products Ltd</t>
  </si>
  <si>
    <t>BALCO</t>
  </si>
  <si>
    <t>Aditya Spinners Ltd</t>
  </si>
  <si>
    <t>ADITYASP</t>
  </si>
  <si>
    <t>National General Industries Ltd</t>
  </si>
  <si>
    <t>NATGENI</t>
  </si>
  <si>
    <t>Alfa Ica (India) Ltd</t>
  </si>
  <si>
    <t>ALFAICA</t>
  </si>
  <si>
    <t>Gabriel Pet Straps Ltd</t>
  </si>
  <si>
    <t>GPSL</t>
  </si>
  <si>
    <t>Sabar Flex India Ltd</t>
  </si>
  <si>
    <t>SABAR</t>
  </si>
  <si>
    <t>Infronics Systems Ltd</t>
  </si>
  <si>
    <t>INFRONICS</t>
  </si>
  <si>
    <t>Benchmark Computer Solutions Ltd</t>
  </si>
  <si>
    <t>BENCHMARK</t>
  </si>
  <si>
    <t>DocMode Health Technologies Ltd</t>
  </si>
  <si>
    <t>DHTL</t>
  </si>
  <si>
    <t>Ashiana Ispat Ltd</t>
  </si>
  <si>
    <t>ASHIS</t>
  </si>
  <si>
    <t>Gothi Plascon (India) Ltd</t>
  </si>
  <si>
    <t>GOTHIPL</t>
  </si>
  <si>
    <t>Kapil Cotex Ltd</t>
  </si>
  <si>
    <t>KAPILCO</t>
  </si>
  <si>
    <t>Dhyaani Tradeventtures Ltd</t>
  </si>
  <si>
    <t>DHYAANITR</t>
  </si>
  <si>
    <t>Orient Tradelink Ltd</t>
  </si>
  <si>
    <t>ORIENTTR</t>
  </si>
  <si>
    <t>Axis Nifty 50 ETF</t>
  </si>
  <si>
    <t>AXISNIFTY</t>
  </si>
  <si>
    <t>Challani Capital Ltd</t>
  </si>
  <si>
    <t>CHALLANI</t>
  </si>
  <si>
    <t>SVS Ventures Ltd</t>
  </si>
  <si>
    <t>SVS</t>
  </si>
  <si>
    <t>Impex Ferro Tech Ltd</t>
  </si>
  <si>
    <t>IMPEXFERRO</t>
  </si>
  <si>
    <t>Bhaskar Agro Chemicals Ltd</t>
  </si>
  <si>
    <t>BHASKAGR</t>
  </si>
  <si>
    <t>Richirich Inventures Ltd</t>
  </si>
  <si>
    <t>KISAAN</t>
  </si>
  <si>
    <t>Polysil Irrigation Systems Ltd</t>
  </si>
  <si>
    <t>POLYSIL</t>
  </si>
  <si>
    <t>Libord Finance Ltd</t>
  </si>
  <si>
    <t>LIBORDFIN</t>
  </si>
  <si>
    <t>Sadhna Broadcast Ltd</t>
  </si>
  <si>
    <t>SADHNA</t>
  </si>
  <si>
    <t>Swojas Energy Foods Ltd</t>
  </si>
  <si>
    <t>SWOEF</t>
  </si>
  <si>
    <t>Ascensive Educare Ltd</t>
  </si>
  <si>
    <t>ASCENSIVE</t>
  </si>
  <si>
    <t>Nippon India Nifty Auto ETF</t>
  </si>
  <si>
    <t>AUTOBEES</t>
  </si>
  <si>
    <t>Veer Energy &amp; Infrastructure Ltd</t>
  </si>
  <si>
    <t>VEERENRGY</t>
  </si>
  <si>
    <t>Aastamangalam Finance Ltd</t>
  </si>
  <si>
    <t>AASTAFIN</t>
  </si>
  <si>
    <t>S P Capital Financing Ltd</t>
  </si>
  <si>
    <t>SPCAPIT</t>
  </si>
  <si>
    <t>Manbro Industries Ltd</t>
  </si>
  <si>
    <t>MANBRO</t>
  </si>
  <si>
    <t>Parshwanath Corp Ltd</t>
  </si>
  <si>
    <t>PARSHWANA</t>
  </si>
  <si>
    <t>Greencrest Financial Services Ltd</t>
  </si>
  <si>
    <t>GREENCREST</t>
  </si>
  <si>
    <t>Cyber Media Research &amp; Services Ltd</t>
  </si>
  <si>
    <t>CMRSL</t>
  </si>
  <si>
    <t>Comfort Commotrade Ltd</t>
  </si>
  <si>
    <t>COMCL</t>
  </si>
  <si>
    <t>Concord Drugs Ltd</t>
  </si>
  <si>
    <t>CONCORD</t>
  </si>
  <si>
    <t>Sri Havisha Hospitality and Infrastructure Ltd</t>
  </si>
  <si>
    <t>HAVISHA</t>
  </si>
  <si>
    <t>Accedere Ltd</t>
  </si>
  <si>
    <t>ACCEDERE</t>
  </si>
  <si>
    <t>Ecs Biztech Ltd</t>
  </si>
  <si>
    <t>ECS</t>
  </si>
  <si>
    <t>SP Refractories Ltd</t>
  </si>
  <si>
    <t>SPRL</t>
  </si>
  <si>
    <t>Virtual Global Education Ltd</t>
  </si>
  <si>
    <t>VIRTUALG</t>
  </si>
  <si>
    <t>Jiwanram Sheoduttrai Industries Ltd</t>
  </si>
  <si>
    <t>JIWANRAM</t>
  </si>
  <si>
    <t>Nagarjuna Agri Tech Ltd</t>
  </si>
  <si>
    <t>NAGTECH</t>
  </si>
  <si>
    <t>Global Capital Markets Ltd</t>
  </si>
  <si>
    <t>GLOBALCA</t>
  </si>
  <si>
    <t>Flora Textiles Ltd</t>
  </si>
  <si>
    <t>FLORATX</t>
  </si>
  <si>
    <t>Safa Systems &amp; Technologies Ltd</t>
  </si>
  <si>
    <t>SSTL</t>
  </si>
  <si>
    <t>MPIL Corporation Ltd</t>
  </si>
  <si>
    <t>MPILCORPL</t>
  </si>
  <si>
    <t>Frontier Capital Ltd</t>
  </si>
  <si>
    <t>FRONTCAP</t>
  </si>
  <si>
    <t>Lypsa Gems &amp; Jewellery Ltd</t>
  </si>
  <si>
    <t>LYPSAGEMS</t>
  </si>
  <si>
    <t>DSP NIFTY 1D Rate Liquid ETF</t>
  </si>
  <si>
    <t>LIQUIDETF</t>
  </si>
  <si>
    <t>Shaival Reality Ltd</t>
  </si>
  <si>
    <t>SHAIVAL</t>
  </si>
  <si>
    <t>Samyak International Ltd</t>
  </si>
  <si>
    <t>SAMYAKINT</t>
  </si>
  <si>
    <t>Suumaya Industries Ltd</t>
  </si>
  <si>
    <t>SUULD</t>
  </si>
  <si>
    <t>Sharma East India Hospitals and Medical Research Ltd</t>
  </si>
  <si>
    <t>SHARMEH</t>
  </si>
  <si>
    <t>DECO MICA Ltd</t>
  </si>
  <si>
    <t>DECOMIC</t>
  </si>
  <si>
    <t>Adarsh Plant Protect Ltd</t>
  </si>
  <si>
    <t>ADARSHPL</t>
  </si>
  <si>
    <t>HCKK Ventures Ltd</t>
  </si>
  <si>
    <t>HCKKVENTURE</t>
  </si>
  <si>
    <t>Sterling Powergensys Ltd</t>
  </si>
  <si>
    <t>STERPOW</t>
  </si>
  <si>
    <t>Vikas WSP Ltd</t>
  </si>
  <si>
    <t>VIKASWSP</t>
  </si>
  <si>
    <t>Phaarmasia Ltd</t>
  </si>
  <si>
    <t>PHRMASI</t>
  </si>
  <si>
    <t>Tarapur Transformers Ltd</t>
  </si>
  <si>
    <t>TARAPUR</t>
  </si>
  <si>
    <t>SMIFS Capital Markets Ltd</t>
  </si>
  <si>
    <t>SMIFS</t>
  </si>
  <si>
    <t>Consecutive Investments &amp; Trading Co Ltd</t>
  </si>
  <si>
    <t>CITL</t>
  </si>
  <si>
    <t>Shahi Shipping Ltd</t>
  </si>
  <si>
    <t>SHAHISHIP</t>
  </si>
  <si>
    <t>Kandarp Digi Smart Bpo Ltd</t>
  </si>
  <si>
    <t>KANDARP</t>
  </si>
  <si>
    <t>Ace Integrated Solutions Ltd</t>
  </si>
  <si>
    <t>ACEINTEG</t>
  </si>
  <si>
    <t>RRP Semiconductor Ltd</t>
  </si>
  <si>
    <t>GDTRAGN</t>
  </si>
  <si>
    <t>Colorchips New Media Ltd</t>
  </si>
  <si>
    <t>COLORCHIPS</t>
  </si>
  <si>
    <t>Arrowhead Seperation Engineering Ltd</t>
  </si>
  <si>
    <t>ARROWHEAD</t>
  </si>
  <si>
    <t>KK Shah Hospitals Limited</t>
  </si>
  <si>
    <t>KKSHL</t>
  </si>
  <si>
    <t>Antarctica Ltd</t>
  </si>
  <si>
    <t>ANTGRAPHIC</t>
  </si>
  <si>
    <t>Lakhotia Polyesters (India) Ltd</t>
  </si>
  <si>
    <t>LAKHOTIA</t>
  </si>
  <si>
    <t>SPA Capital Advisors Limited</t>
  </si>
  <si>
    <t>SPACAPS</t>
  </si>
  <si>
    <t>Pratik Panels Ltd</t>
  </si>
  <si>
    <t>PRATIK</t>
  </si>
  <si>
    <t>Hindustan Agrigentics Ltd</t>
  </si>
  <si>
    <t>HINDUST</t>
  </si>
  <si>
    <t>Pentokey Organy (India) Ltd</t>
  </si>
  <si>
    <t>PNTKYOR</t>
  </si>
  <si>
    <t>Nagreeka Capital &amp; Infrastructure Ltd</t>
  </si>
  <si>
    <t>NAGREEKCAP</t>
  </si>
  <si>
    <t>Roni Households Ltd</t>
  </si>
  <si>
    <t>RONI</t>
  </si>
  <si>
    <t>Shricon Industries Ltd</t>
  </si>
  <si>
    <t>SHRICON</t>
  </si>
  <si>
    <t>Stanrose Mafatlal Investments and Finance Ltd</t>
  </si>
  <si>
    <t>STANROS</t>
  </si>
  <si>
    <t>Parabolic Drugs Ltd</t>
  </si>
  <si>
    <t>PARABDRUGS</t>
  </si>
  <si>
    <t>Chordia Food Products Ltd</t>
  </si>
  <si>
    <t>CHORDIA</t>
  </si>
  <si>
    <t>Kaushalya Infrastructure Development Corporation Ltd</t>
  </si>
  <si>
    <t>KAUSHALYA</t>
  </si>
  <si>
    <t>Panjon Ltd</t>
  </si>
  <si>
    <t>PANJON</t>
  </si>
  <si>
    <t>Polymechplast Machines Ltd</t>
  </si>
  <si>
    <t>POLYCHMP</t>
  </si>
  <si>
    <t>N K Industries Ltd</t>
  </si>
  <si>
    <t>NKIND</t>
  </si>
  <si>
    <t>TTI Enterprise Ltd</t>
  </si>
  <si>
    <t>TTIENT</t>
  </si>
  <si>
    <t>MPDLLtd</t>
  </si>
  <si>
    <t>MPDL</t>
  </si>
  <si>
    <t>Rithwik Facility Management Services Ltd</t>
  </si>
  <si>
    <t>RITHWIKFMS</t>
  </si>
  <si>
    <t>Zenith Fibres Ltd</t>
  </si>
  <si>
    <t>ZENIFIB</t>
  </si>
  <si>
    <t>BC Power Controls Ltd</t>
  </si>
  <si>
    <t>BCP</t>
  </si>
  <si>
    <t>Tejassvi Aaharam Ltd</t>
  </si>
  <si>
    <t>TEJASSVI</t>
  </si>
  <si>
    <t>Munoth Financial Services Ltd</t>
  </si>
  <si>
    <t>MUNOTHFI</t>
  </si>
  <si>
    <t>Incap Ltd</t>
  </si>
  <si>
    <t>INCAP</t>
  </si>
  <si>
    <t>Advance Lifestyles Ltd</t>
  </si>
  <si>
    <t>ADVLIFE</t>
  </si>
  <si>
    <t>Net Avenue Technologies Ltd</t>
  </si>
  <si>
    <t>CBAZAAR</t>
  </si>
  <si>
    <t>Bervin Investment and Leasing Ltd</t>
  </si>
  <si>
    <t>BERVINL</t>
  </si>
  <si>
    <t>Marinetrans India Ltd</t>
  </si>
  <si>
    <t>MARINETRAN</t>
  </si>
  <si>
    <t>Infomedia Press Ltd</t>
  </si>
  <si>
    <t>INFOMEDIA</t>
  </si>
  <si>
    <t>USG Tech Solutions Ltd</t>
  </si>
  <si>
    <t>USGTECH</t>
  </si>
  <si>
    <t>California Software Company Ltd</t>
  </si>
  <si>
    <t>CALSOFT</t>
  </si>
  <si>
    <t>A G Universal Ltd</t>
  </si>
  <si>
    <t>AGUL</t>
  </si>
  <si>
    <t>Alan Scott Enterprises Ltd</t>
  </si>
  <si>
    <t>ALAN SCOTT</t>
  </si>
  <si>
    <t>Spenta International Ltd</t>
  </si>
  <si>
    <t>SPENTA</t>
  </si>
  <si>
    <t>Madhusudan Industries Ltd</t>
  </si>
  <si>
    <t>MADHUDIN</t>
  </si>
  <si>
    <t>Steel Strips Infrastructures Ltd</t>
  </si>
  <si>
    <t>STLSTRINF</t>
  </si>
  <si>
    <t>MT Educare Ltd</t>
  </si>
  <si>
    <t>MTEDUCARE</t>
  </si>
  <si>
    <t>Quadpro Ites Ltd</t>
  </si>
  <si>
    <t>QUADPRO</t>
  </si>
  <si>
    <t>Popular Estate Management Ltd</t>
  </si>
  <si>
    <t>POPULARES</t>
  </si>
  <si>
    <t>Olympia Industries Ltd</t>
  </si>
  <si>
    <t>OLYMPTX</t>
  </si>
  <si>
    <t>Zenith Healthcare Ltd</t>
  </si>
  <si>
    <t>ZENITHHE</t>
  </si>
  <si>
    <t>Gconnect Logitech and Supply Chain Ltd</t>
  </si>
  <si>
    <t>GCONNECT</t>
  </si>
  <si>
    <t>Cargo Ground Transportation</t>
  </si>
  <si>
    <t>Gold Line International Finvest Ltd</t>
  </si>
  <si>
    <t>GOLDLINE</t>
  </si>
  <si>
    <t>Spectrum Foods Ltd</t>
  </si>
  <si>
    <t>SPECFOOD</t>
  </si>
  <si>
    <t>Kratos Energy &amp; Infrastructure Ltd</t>
  </si>
  <si>
    <t>KRATOSENER</t>
  </si>
  <si>
    <t>Laffans Petrochemicals Ltd</t>
  </si>
  <si>
    <t>LAFFANSQ</t>
  </si>
  <si>
    <t>Narendra Properties Ltd</t>
  </si>
  <si>
    <t>NARPROP</t>
  </si>
  <si>
    <t>Narmada Agrobase Ltd</t>
  </si>
  <si>
    <t>NARMADA</t>
  </si>
  <si>
    <t>Garden Silk Mills Ltd</t>
  </si>
  <si>
    <t>GARDENSILK</t>
  </si>
  <si>
    <t>Deep Diamond India Ltd</t>
  </si>
  <si>
    <t>DDIL</t>
  </si>
  <si>
    <t>DSP Nifty50 Equal weight ETF</t>
  </si>
  <si>
    <t>EQUAL50ADD</t>
  </si>
  <si>
    <t>Blue Chip Tex Industries Ltd</t>
  </si>
  <si>
    <t>BLUECHIPT</t>
  </si>
  <si>
    <t>Gajanan Securities Services Ltd</t>
  </si>
  <si>
    <t>GAJANANSEC</t>
  </si>
  <si>
    <t>TCM Ltd</t>
  </si>
  <si>
    <t>TCMLMTD</t>
  </si>
  <si>
    <t>Machhar Industries Ltd</t>
  </si>
  <si>
    <t>MACIND</t>
  </si>
  <si>
    <t>Pro Fin Capital Services Ltd</t>
  </si>
  <si>
    <t>PROFINC</t>
  </si>
  <si>
    <t>Purshottam Investofin Ltd</t>
  </si>
  <si>
    <t>PURSHOTTAM</t>
  </si>
  <si>
    <t>SBI Nifty 200 Quality 30 ETF</t>
  </si>
  <si>
    <t>SBIETFQLTY</t>
  </si>
  <si>
    <t>Rodium Realty Ltd</t>
  </si>
  <si>
    <t>RODIUM</t>
  </si>
  <si>
    <t>PS IT Infrastructure &amp; Services Ltd</t>
  </si>
  <si>
    <t>PSITINFRA</t>
  </si>
  <si>
    <t>Silverline Technologies Ltd</t>
  </si>
  <si>
    <t>SILVERLINE</t>
  </si>
  <si>
    <t>Visagar Polytex Ltd</t>
  </si>
  <si>
    <t>VIVIDHA</t>
  </si>
  <si>
    <t>Technopack Polymers Ltd</t>
  </si>
  <si>
    <t>TECHNOPACK</t>
  </si>
  <si>
    <t>Aspira Pathlab &amp; Diagnostics Ltd</t>
  </si>
  <si>
    <t>ASPIRA</t>
  </si>
  <si>
    <t>Motilal Oswal M50 ETF</t>
  </si>
  <si>
    <t>MOM50</t>
  </si>
  <si>
    <t>COSYN Ltd</t>
  </si>
  <si>
    <t>COSYN</t>
  </si>
  <si>
    <t>Sagar Diamonds Ltd</t>
  </si>
  <si>
    <t>SAGAR</t>
  </si>
  <si>
    <t>Texel Industries Ltd</t>
  </si>
  <si>
    <t>TEXELIN</t>
  </si>
  <si>
    <t>Mega Corp Ltd</t>
  </si>
  <si>
    <t>MEGACOR</t>
  </si>
  <si>
    <t>Chothani Foods Ltd</t>
  </si>
  <si>
    <t>CHOTHANI</t>
  </si>
  <si>
    <t>Sparc Electrex Ltd</t>
  </si>
  <si>
    <t>SPAR</t>
  </si>
  <si>
    <t>Nippon India ETF Nifty 5 yr Benchmark G-Sec</t>
  </si>
  <si>
    <t>GILT5YBEES</t>
  </si>
  <si>
    <t>Winsome Yarns Ltd</t>
  </si>
  <si>
    <t>WINSOME</t>
  </si>
  <si>
    <t>Global Longlife Hospital and Research Ltd</t>
  </si>
  <si>
    <t>GLHRL</t>
  </si>
  <si>
    <t>Bangalore Fort Farms Ltd</t>
  </si>
  <si>
    <t>BFFL</t>
  </si>
  <si>
    <t>Madhusudan Securities Ltd</t>
  </si>
  <si>
    <t>MADHUSE</t>
  </si>
  <si>
    <t>Lex Nimble Solutions Ltd</t>
  </si>
  <si>
    <t>LEX</t>
  </si>
  <si>
    <t>Choksi Imaging Ltd</t>
  </si>
  <si>
    <t>CHOKSI</t>
  </si>
  <si>
    <t>Jainex Aamcol Ltd</t>
  </si>
  <si>
    <t>JAINEX</t>
  </si>
  <si>
    <t>Inducto Steels Ltd</t>
  </si>
  <si>
    <t>INDCTST</t>
  </si>
  <si>
    <t>Jay Kailash Namkeen Ltd</t>
  </si>
  <si>
    <t>JAYKAILASH</t>
  </si>
  <si>
    <t>Natural Biocon (India) Ltd</t>
  </si>
  <si>
    <t>NATURAL</t>
  </si>
  <si>
    <t>Vanta Bioscience Ltd</t>
  </si>
  <si>
    <t>VANTABIO</t>
  </si>
  <si>
    <t>BAMPSL Securities Ltd</t>
  </si>
  <si>
    <t>BAMPSL</t>
  </si>
  <si>
    <t>Paragon Finance Ltd</t>
  </si>
  <si>
    <t>PARAGONF</t>
  </si>
  <si>
    <t>Gemstone Investments Ltd</t>
  </si>
  <si>
    <t>GEMSI</t>
  </si>
  <si>
    <t>Mudunuru Ltd</t>
  </si>
  <si>
    <t>MUDUNURU</t>
  </si>
  <si>
    <t>Epuja Spiritech Ltd</t>
  </si>
  <si>
    <t>EPUJA</t>
  </si>
  <si>
    <t>Cargosol Logistics Ltd</t>
  </si>
  <si>
    <t>CARGOSOL</t>
  </si>
  <si>
    <t>Mindpool Technologies Ltd</t>
  </si>
  <si>
    <t>MINDPOOL</t>
  </si>
  <si>
    <t>Best Eastern Hotels Ltd</t>
  </si>
  <si>
    <t>BESTEAST</t>
  </si>
  <si>
    <t>SSPDL Ltd</t>
  </si>
  <si>
    <t>SSPDL</t>
  </si>
  <si>
    <t>Winro Commercial (India) Ltd</t>
  </si>
  <si>
    <t>WINROC</t>
  </si>
  <si>
    <t>KCD Industries India Ltd</t>
  </si>
  <si>
    <t>KCDGROUP</t>
  </si>
  <si>
    <t>Adcon Capital Services Ltd</t>
  </si>
  <si>
    <t>ADCON</t>
  </si>
  <si>
    <t>Neil Industries Ltd</t>
  </si>
  <si>
    <t>NEIL</t>
  </si>
  <si>
    <t>Intec Capital Ltd</t>
  </si>
  <si>
    <t>INTECCAP</t>
  </si>
  <si>
    <t>Nuway Organic Naturals India Ltd</t>
  </si>
  <si>
    <t>NUWAY</t>
  </si>
  <si>
    <t>Castex Technologies Ltd</t>
  </si>
  <si>
    <t>CASTEXTECH</t>
  </si>
  <si>
    <t>Sugal and Damani Share Brokers Ltd</t>
  </si>
  <si>
    <t>SUGALDAM</t>
  </si>
  <si>
    <t>Croissance Ltd</t>
  </si>
  <si>
    <t>CROISSANCE</t>
  </si>
  <si>
    <t>Adeshwar Meditex Ltd</t>
  </si>
  <si>
    <t>ADESHWAR</t>
  </si>
  <si>
    <t>Nalin Lease Finance Ltd</t>
  </si>
  <si>
    <t>NLFL</t>
  </si>
  <si>
    <t>Sangal Papers Ltd</t>
  </si>
  <si>
    <t>SANPA</t>
  </si>
  <si>
    <t>PlatinumOne Business Services Ltd</t>
  </si>
  <si>
    <t>POBS</t>
  </si>
  <si>
    <t>Falcon Technoprojects India Ltd</t>
  </si>
  <si>
    <t>FALCONTECH</t>
  </si>
  <si>
    <t>Miven Machine Tools Ltd</t>
  </si>
  <si>
    <t>MIVENMACH</t>
  </si>
  <si>
    <t>Blue Chip India Ltd</t>
  </si>
  <si>
    <t>BLUECHIP</t>
  </si>
  <si>
    <t>EP Biocomposites Ltd</t>
  </si>
  <si>
    <t>EPBIO</t>
  </si>
  <si>
    <t>Nirmitee Robotics India Ltd</t>
  </si>
  <si>
    <t>NIRMITEE</t>
  </si>
  <si>
    <t>Cargotrans Maritime Ltd</t>
  </si>
  <si>
    <t>CARGOTRANS</t>
  </si>
  <si>
    <t>Heads UP Ventures Limited</t>
  </si>
  <si>
    <t>HEADSUP</t>
  </si>
  <si>
    <t>Quality Foils (India) Ltd</t>
  </si>
  <si>
    <t>QFIL</t>
  </si>
  <si>
    <t>Asian Tea &amp; Exports Ltd</t>
  </si>
  <si>
    <t>ASIANTNE</t>
  </si>
  <si>
    <t>H S India Ltd</t>
  </si>
  <si>
    <t>HOTLSILV</t>
  </si>
  <si>
    <t>Abirami Financial Services (India) Ltd</t>
  </si>
  <si>
    <t>ABIRAFN</t>
  </si>
  <si>
    <t>Pasupati Spinning and Weaving Mills Ltd</t>
  </si>
  <si>
    <t>PASUSPG</t>
  </si>
  <si>
    <t>Jayshree Chemicals Ltd</t>
  </si>
  <si>
    <t>JAYCH</t>
  </si>
  <si>
    <t>Jindal Capital Ltd</t>
  </si>
  <si>
    <t>JINDCAP</t>
  </si>
  <si>
    <t>Pan Electronics (India) Ltd</t>
  </si>
  <si>
    <t>PANELEC</t>
  </si>
  <si>
    <t>Ajcon Global Services Ltd</t>
  </si>
  <si>
    <t>AJCON</t>
  </si>
  <si>
    <t>Aditya BSL Nifty IT ETF</t>
  </si>
  <si>
    <t>TECH</t>
  </si>
  <si>
    <t>Educomp Solutions Ltd</t>
  </si>
  <si>
    <t>EDUCOMP</t>
  </si>
  <si>
    <t>Kizi Apparels Ltd</t>
  </si>
  <si>
    <t>KIZI</t>
  </si>
  <si>
    <t>KJMC Corporate Advisors (India) Ltd</t>
  </si>
  <si>
    <t>KJMCCORP</t>
  </si>
  <si>
    <t>Salguti Industries Ltd</t>
  </si>
  <si>
    <t>SALGUTI</t>
  </si>
  <si>
    <t>Cityman Ltd</t>
  </si>
  <si>
    <t>CITYMAN</t>
  </si>
  <si>
    <t>Sunil Industries Ltd</t>
  </si>
  <si>
    <t>SUNILTX</t>
  </si>
  <si>
    <t>Ventura Textiles Ltd</t>
  </si>
  <si>
    <t>VENTURA</t>
  </si>
  <si>
    <t>ICICI Prudential S&amp;P BSE Midcap Select ETF</t>
  </si>
  <si>
    <t>MIDSELIETF</t>
  </si>
  <si>
    <t>Sinnar Bidi Udyog Ltd</t>
  </si>
  <si>
    <t>SINNAR</t>
  </si>
  <si>
    <t>Benara Bearings and Pistons Ltd</t>
  </si>
  <si>
    <t>BENARA</t>
  </si>
  <si>
    <t>Oneclick Logistics India Ltd</t>
  </si>
  <si>
    <t>OLIL</t>
  </si>
  <si>
    <t>Roselabs Finance Ltd</t>
  </si>
  <si>
    <t>ROSELABS</t>
  </si>
  <si>
    <t>Hiliks Technologies Ltd</t>
  </si>
  <si>
    <t>HILIKS</t>
  </si>
  <si>
    <t>IB Infotech Enterprises Ltd</t>
  </si>
  <si>
    <t>IBINFO</t>
  </si>
  <si>
    <t>Finelistings Technologies Ltd</t>
  </si>
  <si>
    <t>FTL</t>
  </si>
  <si>
    <t>Automotive Retail</t>
  </si>
  <si>
    <t>Adhbhut Infrastructure Ltd</t>
  </si>
  <si>
    <t>ADHBHUTIN</t>
  </si>
  <si>
    <t>Goenka Diamond And Jewels Ltd</t>
  </si>
  <si>
    <t>GOENKA</t>
  </si>
  <si>
    <t>Padam Cotton Yarns Ltd</t>
  </si>
  <si>
    <t>PADAMCO</t>
  </si>
  <si>
    <t>SBI Nifty 10 yr Benchmark G-Sec ETF</t>
  </si>
  <si>
    <t>SETF10GILT</t>
  </si>
  <si>
    <t>Martin Burn Ltd</t>
  </si>
  <si>
    <t>MARBU</t>
  </si>
  <si>
    <t>CIL Securities Ltd</t>
  </si>
  <si>
    <t>CILSEC</t>
  </si>
  <si>
    <t>Amin Tannery Ltd</t>
  </si>
  <si>
    <t>AMINTAN</t>
  </si>
  <si>
    <t>Sahara Housingfina Corporation Ltd</t>
  </si>
  <si>
    <t>SAHARAHOUS</t>
  </si>
  <si>
    <t>APT Packaging Ltd</t>
  </si>
  <si>
    <t>APTPACK</t>
  </si>
  <si>
    <t>Onesource Ideas Venture Ltd</t>
  </si>
  <si>
    <t>OIVL</t>
  </si>
  <si>
    <t>Frontline corporation Ltd</t>
  </si>
  <si>
    <t>FRONTCORP</t>
  </si>
  <si>
    <t>Rishab Special Yarns Ltd</t>
  </si>
  <si>
    <t>RISHYRN</t>
  </si>
  <si>
    <t>Sreechem Resins Ltd</t>
  </si>
  <si>
    <t>SRECR</t>
  </si>
  <si>
    <t>Suncare Traders Ltd</t>
  </si>
  <si>
    <t>SCTL</t>
  </si>
  <si>
    <t>Omkar Pharmachem Ltd</t>
  </si>
  <si>
    <t>OMKARPH</t>
  </si>
  <si>
    <t>Valson Industries Ltd</t>
  </si>
  <si>
    <t>VALSONQ</t>
  </si>
  <si>
    <t>Associated Coaters Ltd</t>
  </si>
  <si>
    <t>ASSOCIATED</t>
  </si>
  <si>
    <t>Diversified Metals &amp; Mining</t>
  </si>
  <si>
    <t>Shree Securities Ltd</t>
  </si>
  <si>
    <t>SHREESEC</t>
  </si>
  <si>
    <t>Dynamic Industries Ltd</t>
  </si>
  <si>
    <t>DYNAMIND</t>
  </si>
  <si>
    <t>Chennai Meenakshi Multispeciality Hospital Ltd</t>
  </si>
  <si>
    <t>CMMHOSP</t>
  </si>
  <si>
    <t>Kotak Nifty IT ETF</t>
  </si>
  <si>
    <t>IT</t>
  </si>
  <si>
    <t>Shubham Polyspin Ltd</t>
  </si>
  <si>
    <t>SHUBHAM</t>
  </si>
  <si>
    <t>Advance Petrochemicals Ltd</t>
  </si>
  <si>
    <t>ADVPETR-B</t>
  </si>
  <si>
    <t>Mihika Industries Ltd</t>
  </si>
  <si>
    <t>MIHIKA</t>
  </si>
  <si>
    <t>Cochin Malabar Estates and Industries Ltd</t>
  </si>
  <si>
    <t>COCHMAL</t>
  </si>
  <si>
    <t>Yuranus Infrastructure Ltd</t>
  </si>
  <si>
    <t>YURANUS</t>
  </si>
  <si>
    <t>Interworld Digital Ltd</t>
  </si>
  <si>
    <t>INTERDIGI</t>
  </si>
  <si>
    <t>Samtex Fashions Ltd</t>
  </si>
  <si>
    <t>SAMTEX</t>
  </si>
  <si>
    <t>Broach Lifecare Hospital Ltd</t>
  </si>
  <si>
    <t>BROACH</t>
  </si>
  <si>
    <t>Kapil Raj Finance Ltd</t>
  </si>
  <si>
    <t>KAPILRAJ</t>
  </si>
  <si>
    <t>Lerthai Finance Ltd</t>
  </si>
  <si>
    <t>LERTHAI</t>
  </si>
  <si>
    <t>Daulat Securities Ltd</t>
  </si>
  <si>
    <t>DAULAT</t>
  </si>
  <si>
    <t>RAP Media Ltd</t>
  </si>
  <si>
    <t>RAP</t>
  </si>
  <si>
    <t>Stephanotis Finance Ltd</t>
  </si>
  <si>
    <t>STEPHANOTIS</t>
  </si>
  <si>
    <t>Rajkamal Synthetics Ltd</t>
  </si>
  <si>
    <t>RAJKSYN</t>
  </si>
  <si>
    <t>Apex Capital and Finance Ltd</t>
  </si>
  <si>
    <t>ACFL</t>
  </si>
  <si>
    <t>Axis NIFTY Healthcare ETF</t>
  </si>
  <si>
    <t>AXISHCETF</t>
  </si>
  <si>
    <t>HDFC Nifty IT ETF</t>
  </si>
  <si>
    <t>HDFCNIFIT</t>
  </si>
  <si>
    <t>Sancode Technologies Ltd</t>
  </si>
  <si>
    <t>SANCODE</t>
  </si>
  <si>
    <t>Roopshri Resorts Ltd</t>
  </si>
  <si>
    <t>ROOPSHRI</t>
  </si>
  <si>
    <t>Shubhlaxmi Jewel Art Ltd</t>
  </si>
  <si>
    <t>SHUBHLAXMI</t>
  </si>
  <si>
    <t>Elnet Technologies Ltd</t>
  </si>
  <si>
    <t>ELNET</t>
  </si>
  <si>
    <t>Veerkrupa Jewellers Ltd</t>
  </si>
  <si>
    <t>VEERKRUPA</t>
  </si>
  <si>
    <t>Margo Finance Ltd</t>
  </si>
  <si>
    <t>MARGOFIN</t>
  </si>
  <si>
    <t>Maks Energy Solutions India Ltd</t>
  </si>
  <si>
    <t>MAKS</t>
  </si>
  <si>
    <t>Amco India Ltd</t>
  </si>
  <si>
    <t>AMCOIND</t>
  </si>
  <si>
    <t>MFL India Ltd</t>
  </si>
  <si>
    <t>MFLINDIA</t>
  </si>
  <si>
    <t>Square Four Projects India Ltd</t>
  </si>
  <si>
    <t>SFPIL</t>
  </si>
  <si>
    <t>Gujarat Raffia Industries Ltd</t>
  </si>
  <si>
    <t>GUJRAFFIA</t>
  </si>
  <si>
    <t>Vilin Bio Med Ltd</t>
  </si>
  <si>
    <t>VILINBIO</t>
  </si>
  <si>
    <t>VR Films &amp; Studios Ltd</t>
  </si>
  <si>
    <t>VRFILMS</t>
  </si>
  <si>
    <t>Brisk Technovision Ltd</t>
  </si>
  <si>
    <t>BRISK</t>
  </si>
  <si>
    <t>JHS Svendgaard Retail Ventures Ltd</t>
  </si>
  <si>
    <t>RETAIL</t>
  </si>
  <si>
    <t>Osiajee Texfab Ltd</t>
  </si>
  <si>
    <t>OSIAJEE</t>
  </si>
  <si>
    <t>Command Polymers Ltd</t>
  </si>
  <si>
    <t>COMMAND</t>
  </si>
  <si>
    <t>Vikas Proppant &amp; Granite Ltd</t>
  </si>
  <si>
    <t>VIKASPROP</t>
  </si>
  <si>
    <t>Modern Steel Ltd</t>
  </si>
  <si>
    <t>MDRNSTL</t>
  </si>
  <si>
    <t>Triveni Glass Ltd</t>
  </si>
  <si>
    <t>TRIVENIGQ</t>
  </si>
  <si>
    <t>Chandni Machines Ltd</t>
  </si>
  <si>
    <t>CHANDNIMACH</t>
  </si>
  <si>
    <t>Innovative Ideals and Services (India) Ltd</t>
  </si>
  <si>
    <t>INNOVATIVE</t>
  </si>
  <si>
    <t>Compuage Infocom Ltd</t>
  </si>
  <si>
    <t>COMPINFO</t>
  </si>
  <si>
    <t>Vrundavan Plantation Ltd</t>
  </si>
  <si>
    <t>VPL</t>
  </si>
  <si>
    <t>Bhakti Gems and Jewellery Ltd</t>
  </si>
  <si>
    <t>BGJL</t>
  </si>
  <si>
    <t>Garware Marine Industries Ltd</t>
  </si>
  <si>
    <t>GARWAMAR</t>
  </si>
  <si>
    <t>Kamanwala Housing Construction Ltd</t>
  </si>
  <si>
    <t>KAMANWALA</t>
  </si>
  <si>
    <t>Danube Industries Ltd</t>
  </si>
  <si>
    <t>DANUBE</t>
  </si>
  <si>
    <t>Sahaj Fashions Ltd</t>
  </si>
  <si>
    <t>SAHAJ</t>
  </si>
  <si>
    <t>Samsrita Labs Ltd</t>
  </si>
  <si>
    <t>SAMSRITA</t>
  </si>
  <si>
    <t>Life Sciences Tools &amp; Services</t>
  </si>
  <si>
    <t>Prime Urban Development India Ltd</t>
  </si>
  <si>
    <t>PRIMEURB</t>
  </si>
  <si>
    <t>Kkalpana Plastick Limited</t>
  </si>
  <si>
    <t>KKPLASTICK</t>
  </si>
  <si>
    <t>NIKS Technology Ltd</t>
  </si>
  <si>
    <t>NIKSTECH</t>
  </si>
  <si>
    <t>Silly Monks Entertainment Ltd</t>
  </si>
  <si>
    <t>SILLYMONKS</t>
  </si>
  <si>
    <t>Continental Securities Ltd</t>
  </si>
  <si>
    <t>CSL</t>
  </si>
  <si>
    <t>NMS Global Ltd</t>
  </si>
  <si>
    <t>NMSRESRC</t>
  </si>
  <si>
    <t>Sunrest Lifescience Ltd</t>
  </si>
  <si>
    <t>SUNREST</t>
  </si>
  <si>
    <t>N D Metal Industries Ltd</t>
  </si>
  <si>
    <t>NDMETAL</t>
  </si>
  <si>
    <t>Groarc Industries India Ltd</t>
  </si>
  <si>
    <t>TELESYS</t>
  </si>
  <si>
    <t>Jaipan Industries Ltd</t>
  </si>
  <si>
    <t>JAIPAN</t>
  </si>
  <si>
    <t>Reliable Ventures India Ltd</t>
  </si>
  <si>
    <t>RELIABVEN</t>
  </si>
  <si>
    <t>Gayatri Highways Ltd</t>
  </si>
  <si>
    <t>GAYAHWS</t>
  </si>
  <si>
    <t>Novateor Research Laboratories Ltd</t>
  </si>
  <si>
    <t>NOVATEOR</t>
  </si>
  <si>
    <t>DCM Financial Services Ltd</t>
  </si>
  <si>
    <t>DCMFINSERV</t>
  </si>
  <si>
    <t>EPIC Energy Ltd</t>
  </si>
  <si>
    <t>EPIC</t>
  </si>
  <si>
    <t>Grand Foundry Ltd</t>
  </si>
  <si>
    <t>GFSTEELS</t>
  </si>
  <si>
    <t>Sanblue Corporation Ltd</t>
  </si>
  <si>
    <t>SANBLUE</t>
  </si>
  <si>
    <t>Zenlabs Ethica Ltd</t>
  </si>
  <si>
    <t>ZENLABS</t>
  </si>
  <si>
    <t>Parle Industries Ltd</t>
  </si>
  <si>
    <t>PARLEIND</t>
  </si>
  <si>
    <t>Octavius Plantations Ltd</t>
  </si>
  <si>
    <t>OCTAVIUSPL</t>
  </si>
  <si>
    <t>Innovatus Entertainment Networks Ltd</t>
  </si>
  <si>
    <t>INNOVATUS</t>
  </si>
  <si>
    <t>Cella Space Ltd</t>
  </si>
  <si>
    <t>CELLA</t>
  </si>
  <si>
    <t>Billwin Industries Ltd</t>
  </si>
  <si>
    <t>BILLWIN</t>
  </si>
  <si>
    <t>Nirav Commercials Ltd</t>
  </si>
  <si>
    <t>NIRAVCOM</t>
  </si>
  <si>
    <t>ACI Infocom Ltd</t>
  </si>
  <si>
    <t>ACIIN</t>
  </si>
  <si>
    <t>Trustwave Securities Ltd</t>
  </si>
  <si>
    <t>STRLGUA</t>
  </si>
  <si>
    <t>Yash Management &amp; Satellite Ltd.</t>
  </si>
  <si>
    <t>YASHMGM</t>
  </si>
  <si>
    <t>Gujarat Inject Kerala Ltd</t>
  </si>
  <si>
    <t>GUJINJEC</t>
  </si>
  <si>
    <t>PBA Infrastructure Ltd</t>
  </si>
  <si>
    <t>PBAINFRA</t>
  </si>
  <si>
    <t>Plada Infotech Services Ltd</t>
  </si>
  <si>
    <t>PLADAINFO</t>
  </si>
  <si>
    <t>SBI Nifty Next 50 ETF</t>
  </si>
  <si>
    <t>SETFNN50</t>
  </si>
  <si>
    <t>Jyotirgamya Enterprises Ltd</t>
  </si>
  <si>
    <t>JEL</t>
  </si>
  <si>
    <t>S R G Securities Finance Ltd</t>
  </si>
  <si>
    <t>SRGSFL</t>
  </si>
  <si>
    <t>Indifra Ltd</t>
  </si>
  <si>
    <t>INDIFRA</t>
  </si>
  <si>
    <t>BNR Udyog Ltd</t>
  </si>
  <si>
    <t>BNRUDY</t>
  </si>
  <si>
    <t>White Organic Agro Ltd</t>
  </si>
  <si>
    <t>WHITEORG</t>
  </si>
  <si>
    <t>Tasty Dairy Specialities Ltd</t>
  </si>
  <si>
    <t>TDSL</t>
  </si>
  <si>
    <t>Octaware Technologies Ltd</t>
  </si>
  <si>
    <t>OCTAWARE</t>
  </si>
  <si>
    <t>Aditya BSL Nifty Healthcare ETF</t>
  </si>
  <si>
    <t>HEALTHY</t>
  </si>
  <si>
    <t>Suvidha Infraestate Corporation Ltd</t>
  </si>
  <si>
    <t>SICL</t>
  </si>
  <si>
    <t>Onelife Capital Advisors Ltd</t>
  </si>
  <si>
    <t>ONELIFECAP</t>
  </si>
  <si>
    <t>Yaan Enterprises Ltd</t>
  </si>
  <si>
    <t>YAANENT</t>
  </si>
  <si>
    <t>Vijay Textiles Ltd</t>
  </si>
  <si>
    <t>VIJAYTX</t>
  </si>
  <si>
    <t>Sanghvi Forging and Engineering Ltd</t>
  </si>
  <si>
    <t>SANGHVIFOR</t>
  </si>
  <si>
    <t>Jaihind Synthetics Ltd</t>
  </si>
  <si>
    <t>JAIHINDS</t>
  </si>
  <si>
    <t>Kcl Infra Projects Ltd</t>
  </si>
  <si>
    <t>KCLINFRA</t>
  </si>
  <si>
    <t>Tuni Textile Mills Ltd</t>
  </si>
  <si>
    <t>TUNITEX</t>
  </si>
  <si>
    <t>Secur Credentials Ltd</t>
  </si>
  <si>
    <t>SECURCRED</t>
  </si>
  <si>
    <t>Easy Fincorp Ltd</t>
  </si>
  <si>
    <t>EASYFIN</t>
  </si>
  <si>
    <t>Tai Industries Ltd</t>
  </si>
  <si>
    <t>TAIIND</t>
  </si>
  <si>
    <t>Ashish Polyplast Ltd</t>
  </si>
  <si>
    <t>ASHISHPO</t>
  </si>
  <si>
    <t>Darshan Orna Ltd</t>
  </si>
  <si>
    <t>DARSHANORNA</t>
  </si>
  <si>
    <t>Prima Industries Ltd</t>
  </si>
  <si>
    <t>PRIMAIN</t>
  </si>
  <si>
    <t>Glance Finance Ltd</t>
  </si>
  <si>
    <t>GLANCE</t>
  </si>
  <si>
    <t>MRC Agrotech Ltd</t>
  </si>
  <si>
    <t>MRCAGRO</t>
  </si>
  <si>
    <t>Naturo Indiabull Ltd</t>
  </si>
  <si>
    <t>NATURO</t>
  </si>
  <si>
    <t>Bhanderi Infracon Ltd</t>
  </si>
  <si>
    <t>BHANDERI</t>
  </si>
  <si>
    <t>ICL Organic Dairy Products Ltd</t>
  </si>
  <si>
    <t>ICLORGANIC</t>
  </si>
  <si>
    <t>Dynamic Archistructures Ltd</t>
  </si>
  <si>
    <t>DAL</t>
  </si>
  <si>
    <t>Paramount Cosmetics (India) Ltd</t>
  </si>
  <si>
    <t>PARMCOS-B</t>
  </si>
  <si>
    <t>Prag Bosimi Synthetics Ltd</t>
  </si>
  <si>
    <t>PRAGBOS</t>
  </si>
  <si>
    <t>Vedant Asset Ltd</t>
  </si>
  <si>
    <t>VEDANTASSET</t>
  </si>
  <si>
    <t>Shree Bhavya Fabrics Ltd</t>
  </si>
  <si>
    <t>SBFL</t>
  </si>
  <si>
    <t>Caprolactam Chemicals Ltd</t>
  </si>
  <si>
    <t>CAPRO</t>
  </si>
  <si>
    <t>Kunststoffe Industries Ltd</t>
  </si>
  <si>
    <t>KUNSTOFF</t>
  </si>
  <si>
    <t>Anupam Finserv Ltd</t>
  </si>
  <si>
    <t>ANUPAM</t>
  </si>
  <si>
    <t>N D A Securities Ltd</t>
  </si>
  <si>
    <t>NDASEC</t>
  </si>
  <si>
    <t>Gujarat Lease Financing Ltd</t>
  </si>
  <si>
    <t>GLFL</t>
  </si>
  <si>
    <t>Bhudevi Infra Projects Ltd</t>
  </si>
  <si>
    <t>BHUDEVI</t>
  </si>
  <si>
    <t>Jagjanani Textiles Ltd</t>
  </si>
  <si>
    <t>JAGJANANI</t>
  </si>
  <si>
    <t>Ironwood Education Ltd</t>
  </si>
  <si>
    <t>IRONWOOD</t>
  </si>
  <si>
    <t>Ishita Drugs and Industries Ltd</t>
  </si>
  <si>
    <t>ISHITADR</t>
  </si>
  <si>
    <t>HDFC Silver ETF</t>
  </si>
  <si>
    <t>HDFCSILVER</t>
  </si>
  <si>
    <t>Palm Jewels Limited</t>
  </si>
  <si>
    <t>PALMJEWELS</t>
  </si>
  <si>
    <t>Marg Techno-Projects Ltd</t>
  </si>
  <si>
    <t>MTPL</t>
  </si>
  <si>
    <t>Sungold Media and Entertainment Ltd</t>
  </si>
  <si>
    <t>SMEL</t>
  </si>
  <si>
    <t>WINPRO INDUSTRIES LIMITED</t>
  </si>
  <si>
    <t>WINPRO</t>
  </si>
  <si>
    <t>LWS Knitwear Ltd</t>
  </si>
  <si>
    <t>LWSKNIT</t>
  </si>
  <si>
    <t>Labelkraft Technologies Ltd</t>
  </si>
  <si>
    <t>LABELKRAFT</t>
  </si>
  <si>
    <t>Euphoria Infotech (India) Ltd</t>
  </si>
  <si>
    <t>EUPHORIAIT</t>
  </si>
  <si>
    <t>Ritesh International Ltd</t>
  </si>
  <si>
    <t>RITESHIN</t>
  </si>
  <si>
    <t>Janus Corporation Ltd</t>
  </si>
  <si>
    <t>JANUSCORP</t>
  </si>
  <si>
    <t>Eastern Treads Ltd</t>
  </si>
  <si>
    <t>EASTRED</t>
  </si>
  <si>
    <t>York Exports Ltd</t>
  </si>
  <si>
    <t>YORKEXP</t>
  </si>
  <si>
    <t>Sarthak Industries Ltd</t>
  </si>
  <si>
    <t>SARTHAKIND</t>
  </si>
  <si>
    <t>Anka India Ltd</t>
  </si>
  <si>
    <t>ANKIN</t>
  </si>
  <si>
    <t>Uniroyal Industries Ltd</t>
  </si>
  <si>
    <t>UNIROYAL</t>
  </si>
  <si>
    <t>Pradhin Ltd</t>
  </si>
  <si>
    <t>PRADHIN</t>
  </si>
  <si>
    <t>Sri Lakshmi Saraswathi Textiles (Arni) Ltd</t>
  </si>
  <si>
    <t>SLSTLQ</t>
  </si>
  <si>
    <t>Karnavati Finance Ltd</t>
  </si>
  <si>
    <t>KARNAVATI</t>
  </si>
  <si>
    <t>Scarnose International Ltd</t>
  </si>
  <si>
    <t>SCARNOSE</t>
  </si>
  <si>
    <t>Easun Capital Markets Ltd</t>
  </si>
  <si>
    <t>EASUN</t>
  </si>
  <si>
    <t>Trans Freight Containers Ltd</t>
  </si>
  <si>
    <t>TRANSFRE</t>
  </si>
  <si>
    <t>EVOQ Remedies Ltd</t>
  </si>
  <si>
    <t>EVOQ</t>
  </si>
  <si>
    <t>Gian Life Care Ltd</t>
  </si>
  <si>
    <t>GIANLIFE</t>
  </si>
  <si>
    <t>Axis NIFTY India Consumption ETF</t>
  </si>
  <si>
    <t>AXISCETF</t>
  </si>
  <si>
    <t>Magenta Lifecare Ltd</t>
  </si>
  <si>
    <t>MAGENTA</t>
  </si>
  <si>
    <t>Mask Investments Ltd</t>
  </si>
  <si>
    <t>MASKINVEST</t>
  </si>
  <si>
    <t>Ace men engg works Ltd</t>
  </si>
  <si>
    <t>ACEMEN</t>
  </si>
  <si>
    <t>Kothari Industrial Corp Ltd</t>
  </si>
  <si>
    <t>KOTIC</t>
  </si>
  <si>
    <t>Mahaan Foods Ltd</t>
  </si>
  <si>
    <t>MAHAANF</t>
  </si>
  <si>
    <t>Ajel Ltd</t>
  </si>
  <si>
    <t>AJEL</t>
  </si>
  <si>
    <t>Howard Hotels Ltd</t>
  </si>
  <si>
    <t>HOWARHO</t>
  </si>
  <si>
    <t>RICHA INFO SYSTEMS LIMITED</t>
  </si>
  <si>
    <t>RICHA</t>
  </si>
  <si>
    <t>Virtualsoft Systems Ltd</t>
  </si>
  <si>
    <t>VIRTUALS</t>
  </si>
  <si>
    <t>Neeraj Paper Marketing Ltd</t>
  </si>
  <si>
    <t>NEERAJ</t>
  </si>
  <si>
    <t>ICICI Pru Nifty 5 yr Benchmark G-SEC ETF</t>
  </si>
  <si>
    <t>GSEC5IETF</t>
  </si>
  <si>
    <t>Gem Spinners India Ltd</t>
  </si>
  <si>
    <t>GEMSPIN</t>
  </si>
  <si>
    <t>Southern Latex Ltd</t>
  </si>
  <si>
    <t>SOUTLAT</t>
  </si>
  <si>
    <t>Shashijit Infraprojects Ltd</t>
  </si>
  <si>
    <t>SHASHIJIT</t>
  </si>
  <si>
    <t>TGIF Agribusiness Ltd</t>
  </si>
  <si>
    <t>TGIF</t>
  </si>
  <si>
    <t>Sibar Auto Parts Ltd</t>
  </si>
  <si>
    <t>SIBARAUT</t>
  </si>
  <si>
    <t>RKD Agri &amp; Retail Ltd</t>
  </si>
  <si>
    <t>RKDAGRRTL</t>
  </si>
  <si>
    <t>3C IT Solutions &amp; Telecoms (India) Ltd</t>
  </si>
  <si>
    <t>3CIT</t>
  </si>
  <si>
    <t>Internet Services &amp; Infrastructure</t>
  </si>
  <si>
    <t>Vamshi Rubber Ltd</t>
  </si>
  <si>
    <t>VAMSHIRU</t>
  </si>
  <si>
    <t>Richfield Financial Services Ltd</t>
  </si>
  <si>
    <t>RFSL</t>
  </si>
  <si>
    <t>Tradewell Holdings Ltd</t>
  </si>
  <si>
    <t>TRADEWELL</t>
  </si>
  <si>
    <t>Rita Finance and Leasing Ltd</t>
  </si>
  <si>
    <t>RFLL</t>
  </si>
  <si>
    <t>RTCL Ltd</t>
  </si>
  <si>
    <t>RAGHUTOB</t>
  </si>
  <si>
    <t>BFL Asset Finvest Ltd</t>
  </si>
  <si>
    <t>BFLAFL</t>
  </si>
  <si>
    <t>Nippon India ETF Nifty IT</t>
  </si>
  <si>
    <t>ITBEES</t>
  </si>
  <si>
    <t>Gujarat Hy Spin Ltd</t>
  </si>
  <si>
    <t>GUJHYSPIN</t>
  </si>
  <si>
    <t>Cian Healthcare Ltd</t>
  </si>
  <si>
    <t>CHCL</t>
  </si>
  <si>
    <t>Indus Finance Ltd</t>
  </si>
  <si>
    <t>INDUSFINL</t>
  </si>
  <si>
    <t>Mukat Pipes Ltd</t>
  </si>
  <si>
    <t>MUKATPIP</t>
  </si>
  <si>
    <t>O P Chains Ltd</t>
  </si>
  <si>
    <t>OPCHAINS</t>
  </si>
  <si>
    <t>Tavernier Resources Ltd</t>
  </si>
  <si>
    <t>TAVERNIER</t>
  </si>
  <si>
    <t>Indo-City Infotech Ltd</t>
  </si>
  <si>
    <t>INDOCITY</t>
  </si>
  <si>
    <t>IITL Projects Ltd</t>
  </si>
  <si>
    <t>IITLPROJ</t>
  </si>
  <si>
    <t>Omkar Speciality Chemicals Ltd</t>
  </si>
  <si>
    <t>OMKARCHEM</t>
  </si>
  <si>
    <t>Computer Point Ltd</t>
  </si>
  <si>
    <t>COMPUPN</t>
  </si>
  <si>
    <t>BKV Industries Ltd</t>
  </si>
  <si>
    <t>BKV</t>
  </si>
  <si>
    <t>Mac Hotels Ltd</t>
  </si>
  <si>
    <t>MACH</t>
  </si>
  <si>
    <t>Ajwa Fun World and Resort Ltd</t>
  </si>
  <si>
    <t>AJWAFUN</t>
  </si>
  <si>
    <t>HB Leasing and Finance Co Ltd</t>
  </si>
  <si>
    <t>HBLEAS</t>
  </si>
  <si>
    <t>Ranjeet Mechatronics Ltd</t>
  </si>
  <si>
    <t>RANJEET</t>
  </si>
  <si>
    <t>Bright Solar Ltd</t>
  </si>
  <si>
    <t>Nippon India ETF Nifty India Consumption</t>
  </si>
  <si>
    <t>CONSUMBEES</t>
  </si>
  <si>
    <t>Interstate Oil Carrier Ltd</t>
  </si>
  <si>
    <t>INTSTOIL</t>
  </si>
  <si>
    <t>Shree Metalloys Ltd</t>
  </si>
  <si>
    <t>SHREMETAL</t>
  </si>
  <si>
    <t>Sanghvi Brands Ltd</t>
  </si>
  <si>
    <t>SBRANDS</t>
  </si>
  <si>
    <t>Jackson Investments Ltd</t>
  </si>
  <si>
    <t>JACKSON</t>
  </si>
  <si>
    <t>Adinath Textiles Ltd</t>
  </si>
  <si>
    <t>ADINATH</t>
  </si>
  <si>
    <t>DSP Silver ETF</t>
  </si>
  <si>
    <t>SILVERADD</t>
  </si>
  <si>
    <t>Trimurthi Ltd</t>
  </si>
  <si>
    <t>TRIMURTHI</t>
  </si>
  <si>
    <t>Reetech International Cargo and Courier Ltd</t>
  </si>
  <si>
    <t>REETECH</t>
  </si>
  <si>
    <t>Stampede Capital Ltd</t>
  </si>
  <si>
    <t>GATECHDVR</t>
  </si>
  <si>
    <t>Kahan Packaging Ltd</t>
  </si>
  <si>
    <t>KAHAN</t>
  </si>
  <si>
    <t>Dipna Pharmachem Ltd</t>
  </si>
  <si>
    <t>DPL</t>
  </si>
  <si>
    <t>Clinitech Laboratory Ltd</t>
  </si>
  <si>
    <t>CTLLAB</t>
  </si>
  <si>
    <t>Cindrella Hotels Ltd</t>
  </si>
  <si>
    <t>CINDHO</t>
  </si>
  <si>
    <t>Mid India Industries Ltd</t>
  </si>
  <si>
    <t>MIDINDIA</t>
  </si>
  <si>
    <t>Sujala Trading &amp; Holdings Ltd</t>
  </si>
  <si>
    <t>SUJALA</t>
  </si>
  <si>
    <t>Harish Textile Engineers Ltd</t>
  </si>
  <si>
    <t>HARISH</t>
  </si>
  <si>
    <t>Usha Martin Education And Solutions Ltd</t>
  </si>
  <si>
    <t>UMESLTD</t>
  </si>
  <si>
    <t>Regent Enterprises Ltd</t>
  </si>
  <si>
    <t>REGENTRP</t>
  </si>
  <si>
    <t>IEL Ltd</t>
  </si>
  <si>
    <t>INDXTRA</t>
  </si>
  <si>
    <t>Patron Exim Ltd</t>
  </si>
  <si>
    <t>PATRON</t>
  </si>
  <si>
    <t>Indiabulls NIFTY50 Exchange Traded Fund</t>
  </si>
  <si>
    <t>IBMFNIFTY</t>
  </si>
  <si>
    <t>Indergiri Finance Ltd</t>
  </si>
  <si>
    <t>INDERGR</t>
  </si>
  <si>
    <t>Brandbucket Media &amp; Technology Ltd</t>
  </si>
  <si>
    <t>BRANDBUCKT</t>
  </si>
  <si>
    <t>Scan Projects Ltd</t>
  </si>
  <si>
    <t>SCANPRO</t>
  </si>
  <si>
    <t>Nyssa Corporation Ltd</t>
  </si>
  <si>
    <t>NYSSACORP</t>
  </si>
  <si>
    <t>Kartik Investments Trust Ltd</t>
  </si>
  <si>
    <t>KARTKIN</t>
  </si>
  <si>
    <t>G K P Printing &amp; Packaging Ltd</t>
  </si>
  <si>
    <t>GKP</t>
  </si>
  <si>
    <t>Anna Infrastructures Ltd</t>
  </si>
  <si>
    <t>ANNAINFRA</t>
  </si>
  <si>
    <t>Nippon India ETF S&amp;P BSE Sensex Next 50</t>
  </si>
  <si>
    <t>SNXT50BEES</t>
  </si>
  <si>
    <t>Sarvottam Finvest Ltd</t>
  </si>
  <si>
    <t>SARVOTTAM</t>
  </si>
  <si>
    <t>ABC Gas (International) Ltd</t>
  </si>
  <si>
    <t>ABCGAS</t>
  </si>
  <si>
    <t>Emmessar Biotech and Nutrition Ltd</t>
  </si>
  <si>
    <t>EMMESSA</t>
  </si>
  <si>
    <t>Duke Offshore Ltd</t>
  </si>
  <si>
    <t>DUKEOFS</t>
  </si>
  <si>
    <t>Citizen Infoline Ltd</t>
  </si>
  <si>
    <t>CIL</t>
  </si>
  <si>
    <t>K-Lifestyle and Industries Ltd</t>
  </si>
  <si>
    <t>KLIFESTYL</t>
  </si>
  <si>
    <t>Asian Warehousing Ltd</t>
  </si>
  <si>
    <t>ASIAN</t>
  </si>
  <si>
    <t>Spice Islands Industries Ltd</t>
  </si>
  <si>
    <t>SPICEISLIN</t>
  </si>
  <si>
    <t>Garbi Finvest Ltd</t>
  </si>
  <si>
    <t>GARBIFIN</t>
  </si>
  <si>
    <t>Genomic Valley Biotech Ltd</t>
  </si>
  <si>
    <t>GVBL</t>
  </si>
  <si>
    <t>Synthiko Foils Ltd</t>
  </si>
  <si>
    <t>SYNTHFO</t>
  </si>
  <si>
    <t>Mansi Finance (Chennai) Ltd</t>
  </si>
  <si>
    <t>MANSIFIN</t>
  </si>
  <si>
    <t>Bloom Industries Ltd</t>
  </si>
  <si>
    <t>BLOIN</t>
  </si>
  <si>
    <t>Yash Innoventures Ltd</t>
  </si>
  <si>
    <t>YASHINNO</t>
  </si>
  <si>
    <t>ICICI Prudential Nifty FMCG ETF</t>
  </si>
  <si>
    <t>FMCGIETF</t>
  </si>
  <si>
    <t>Genesis IBRC India Ltd</t>
  </si>
  <si>
    <t>GENESIS</t>
  </si>
  <si>
    <t>Sterling Greenwoods Ltd</t>
  </si>
  <si>
    <t>STRGRENWO</t>
  </si>
  <si>
    <t>Hira Automobiles Ltd</t>
  </si>
  <si>
    <t>HIRAUTO</t>
  </si>
  <si>
    <t>Econo Trade (India) Ltd</t>
  </si>
  <si>
    <t>ETIL</t>
  </si>
  <si>
    <t>ETT Ltd</t>
  </si>
  <si>
    <t>ETT</t>
  </si>
  <si>
    <t>Asian Petro Products and Exports Ltd</t>
  </si>
  <si>
    <t>ASINPET</t>
  </si>
  <si>
    <t>Titaanium Ten Enterprise Ltd</t>
  </si>
  <si>
    <t>TITAANIUM</t>
  </si>
  <si>
    <t>Kotia Enterprises Ltd</t>
  </si>
  <si>
    <t>Golechha Global Finance Ltd</t>
  </si>
  <si>
    <t>GOLECHA</t>
  </si>
  <si>
    <t>Polo Hotels Ltd</t>
  </si>
  <si>
    <t>POLOHOT</t>
  </si>
  <si>
    <t>Link Pharmachem Ltd</t>
  </si>
  <si>
    <t>LINKPH</t>
  </si>
  <si>
    <t>Grandma Trading and Agencies Ltd</t>
  </si>
  <si>
    <t>GRANDMA</t>
  </si>
  <si>
    <t>Shree Karthik Papers Ltd</t>
  </si>
  <si>
    <t>SHKARTP</t>
  </si>
  <si>
    <t>Shiva Granito Export Ltd</t>
  </si>
  <si>
    <t>SHIVAEXPO</t>
  </si>
  <si>
    <t>Husys Consulting Ltd</t>
  </si>
  <si>
    <t>HUSYSLTD</t>
  </si>
  <si>
    <t>Mayukh Dealtrade Ltd</t>
  </si>
  <si>
    <t>MAYUKH</t>
  </si>
  <si>
    <t>Switching Technologies Gunther Ltd</t>
  </si>
  <si>
    <t>SWITCHTE</t>
  </si>
  <si>
    <t>Suncity Synthetics Ltd</t>
  </si>
  <si>
    <t>SUNCITYSY</t>
  </si>
  <si>
    <t>Jai Mata Glass Ltd</t>
  </si>
  <si>
    <t>JAIMATAG</t>
  </si>
  <si>
    <t>Classic Filaments Ltd</t>
  </si>
  <si>
    <t>CFL</t>
  </si>
  <si>
    <t>Fruition venture Ltd</t>
  </si>
  <si>
    <t>FRUTION</t>
  </si>
  <si>
    <t>7NR Retail Ltd</t>
  </si>
  <si>
    <t>7NR</t>
  </si>
  <si>
    <t>ICICI Prudential Nifty 100 ETF</t>
  </si>
  <si>
    <t>NIF100IETF</t>
  </si>
  <si>
    <t>Helpage Finlease Ltd</t>
  </si>
  <si>
    <t>HELPAGE</t>
  </si>
  <si>
    <t>Triliance Polymers Ltd</t>
  </si>
  <si>
    <t>TRILIANCE</t>
  </si>
  <si>
    <t>Gautam Exim Ltd</t>
  </si>
  <si>
    <t>GEL</t>
  </si>
  <si>
    <t>Rite Zone Chemcon India Ltd</t>
  </si>
  <si>
    <t>RITEZONE</t>
  </si>
  <si>
    <t>Crane Infrastructure Ltd</t>
  </si>
  <si>
    <t>CRANEINFRA</t>
  </si>
  <si>
    <t>Yunik Managing Advisors Ltd</t>
  </si>
  <si>
    <t>YUNIKM</t>
  </si>
  <si>
    <t>Rishabh Digha Steel and Allied Products Ltd</t>
  </si>
  <si>
    <t>RISHDIGA</t>
  </si>
  <si>
    <t>R R Financial Consultants Ltd</t>
  </si>
  <si>
    <t>RRFIN</t>
  </si>
  <si>
    <t>Shreevatsaa Finance and Leasing Ltd</t>
  </si>
  <si>
    <t>SHVFL</t>
  </si>
  <si>
    <t>Midwest Gold Ltd</t>
  </si>
  <si>
    <t>MIDWEST</t>
  </si>
  <si>
    <t>SOFCOM Systems Ltd</t>
  </si>
  <si>
    <t>SOFCOM</t>
  </si>
  <si>
    <t>Manraj Housing Finance Ltd</t>
  </si>
  <si>
    <t>MANRAJH</t>
  </si>
  <si>
    <t>NB Footwear Ltd</t>
  </si>
  <si>
    <t>NBFOOT</t>
  </si>
  <si>
    <t>Jattashankar Industries Ltd</t>
  </si>
  <si>
    <t>JATTAINDUS</t>
  </si>
  <si>
    <t>Kretto Syscon Ltd</t>
  </si>
  <si>
    <t>KRETTOSYS</t>
  </si>
  <si>
    <t>U H Zaveri Ltd</t>
  </si>
  <si>
    <t>UHZAVERI</t>
  </si>
  <si>
    <t>Franklin Leasing and Finance Ltd</t>
  </si>
  <si>
    <t>FRANKLIN</t>
  </si>
  <si>
    <t>Swarna Securities Ltd</t>
  </si>
  <si>
    <t>SWRNASE</t>
  </si>
  <si>
    <t>Ind Renewable Energy Ltd</t>
  </si>
  <si>
    <t>INDRENEW</t>
  </si>
  <si>
    <t>Natraj Proteins Ltd</t>
  </si>
  <si>
    <t>NATRAJPR</t>
  </si>
  <si>
    <t>Transwind Infrastructures Ltd</t>
  </si>
  <si>
    <t>TRANSWIND</t>
  </si>
  <si>
    <t>Saroja Pharma Industries India Ltd</t>
  </si>
  <si>
    <t>SAROJA</t>
  </si>
  <si>
    <t>Solid Stone Co Ltd</t>
  </si>
  <si>
    <t>SOLIDSTON</t>
  </si>
  <si>
    <t>Gowra Leasing and Finance Ltd</t>
  </si>
  <si>
    <t>GOWRALE</t>
  </si>
  <si>
    <t>Yogi Infra Projects Ltd</t>
  </si>
  <si>
    <t>YOGISUNG</t>
  </si>
  <si>
    <t>Shanti Overseas (India) Ltd</t>
  </si>
  <si>
    <t>SHANTI</t>
  </si>
  <si>
    <t>Ras Resorts and Apart Hotels Ltd</t>
  </si>
  <si>
    <t>RASRESOR</t>
  </si>
  <si>
    <t>Deccan Bearings Ltd</t>
  </si>
  <si>
    <t>DECANBRG</t>
  </si>
  <si>
    <t>ISF Ltd</t>
  </si>
  <si>
    <t>ISFL</t>
  </si>
  <si>
    <t>Shree Ganesh Elastoplast Ltd</t>
  </si>
  <si>
    <t>SHGANEL</t>
  </si>
  <si>
    <t>Sita Enterprises Ltd</t>
  </si>
  <si>
    <t>SITAENT</t>
  </si>
  <si>
    <t>Nippon India ETF Nifty Infrastructure BeES</t>
  </si>
  <si>
    <t>INFRABEES</t>
  </si>
  <si>
    <t>Neueon Towers Ltd</t>
  </si>
  <si>
    <t>NTL</t>
  </si>
  <si>
    <t>Asia Pack Ltd</t>
  </si>
  <si>
    <t>ASIAPAK</t>
  </si>
  <si>
    <t>Globe Multi Ventures Ltd</t>
  </si>
  <si>
    <t>GLCL</t>
  </si>
  <si>
    <t>Diggi Multitrade Ltd</t>
  </si>
  <si>
    <t>DML</t>
  </si>
  <si>
    <t>Amforge Industries Ltd</t>
  </si>
  <si>
    <t>AMFORG</t>
  </si>
  <si>
    <t>Shyam Telecom Ltd</t>
  </si>
  <si>
    <t>SHYAMTEL</t>
  </si>
  <si>
    <t>Velan Hotels Ltd</t>
  </si>
  <si>
    <t>VELHO</t>
  </si>
  <si>
    <t>Ador Multi Products Ltd</t>
  </si>
  <si>
    <t>ADORMUL</t>
  </si>
  <si>
    <t>Tokyo Finance Ltd</t>
  </si>
  <si>
    <t>TOKYOFIN</t>
  </si>
  <si>
    <t>Tarai Foods Ltd</t>
  </si>
  <si>
    <t>TARAI</t>
  </si>
  <si>
    <t>SRM Energy Ltd</t>
  </si>
  <si>
    <t>SRMENERGY</t>
  </si>
  <si>
    <t>Bhagawati Oxygen Ltd</t>
  </si>
  <si>
    <t>BHAGWOX</t>
  </si>
  <si>
    <t>Amrapali Capital and Finance Services Ltd</t>
  </si>
  <si>
    <t>ACFSL</t>
  </si>
  <si>
    <t>Norben Tea and Exports Ltd</t>
  </si>
  <si>
    <t>NORBTEAEXP</t>
  </si>
  <si>
    <t>Prism Finance Ltd</t>
  </si>
  <si>
    <t>PRISMFN</t>
  </si>
  <si>
    <t>Gala Global Products Ltd</t>
  </si>
  <si>
    <t>GGPL</t>
  </si>
  <si>
    <t>Premier Capital Services Ltd</t>
  </si>
  <si>
    <t>PREMCAP</t>
  </si>
  <si>
    <t>Yuvraaj Hygiene Products Ltd</t>
  </si>
  <si>
    <t>YUVRAAJHPL</t>
  </si>
  <si>
    <t>GCM Securities Ltd</t>
  </si>
  <si>
    <t>GCMSECU</t>
  </si>
  <si>
    <t>United Credit Ltd</t>
  </si>
  <si>
    <t>UNITDCR</t>
  </si>
  <si>
    <t>Metalyst Forgings Ltd</t>
  </si>
  <si>
    <t>METALFORGE</t>
  </si>
  <si>
    <t>MPL Plastics Ltd</t>
  </si>
  <si>
    <t>MPL</t>
  </si>
  <si>
    <t>Sahara Maritime Ltd</t>
  </si>
  <si>
    <t>SMARITIME</t>
  </si>
  <si>
    <t>Bothra Metals and Alloys Ltd</t>
  </si>
  <si>
    <t>BMAL</t>
  </si>
  <si>
    <t>Ortin Global Ltd</t>
  </si>
  <si>
    <t>ORTINLAB</t>
  </si>
  <si>
    <t>Kachchh Minerals Ltd</t>
  </si>
  <si>
    <t>KACHCHH</t>
  </si>
  <si>
    <t>Decipher Labs Ltd</t>
  </si>
  <si>
    <t>DECIPHER</t>
  </si>
  <si>
    <t>Lime Chemicals Ltd</t>
  </si>
  <si>
    <t>LIMECHM</t>
  </si>
  <si>
    <t>Bharat Bhushan Finance &amp; Commodity Brokers Limited</t>
  </si>
  <si>
    <t>BHARAT</t>
  </si>
  <si>
    <t>Orosil Smiths India Ltd</t>
  </si>
  <si>
    <t>OROSMITHS</t>
  </si>
  <si>
    <t>Esha Media Research Ltd</t>
  </si>
  <si>
    <t>ESHAMEDIA</t>
  </si>
  <si>
    <t>Garware Synthetics Ltd</t>
  </si>
  <si>
    <t>GARWSYN</t>
  </si>
  <si>
    <t>Aditya BSL Silver ETF</t>
  </si>
  <si>
    <t>SILVER</t>
  </si>
  <si>
    <t>Sonalis Consumer Products Ltd</t>
  </si>
  <si>
    <t>SONALIS</t>
  </si>
  <si>
    <t>ICICI Prudential Nifty Healthcare ETF</t>
  </si>
  <si>
    <t>HEALTHIETF</t>
  </si>
  <si>
    <t>Amrapali Fincap Ltd</t>
  </si>
  <si>
    <t>AMRAFIN</t>
  </si>
  <si>
    <t>Continental Chemicals Ltd</t>
  </si>
  <si>
    <t>CONTCHM</t>
  </si>
  <si>
    <t>ICICI Prudential Nifty Auto ETF</t>
  </si>
  <si>
    <t>AUTOIETF</t>
  </si>
  <si>
    <t>Muller and Phipps (India) Ltd</t>
  </si>
  <si>
    <t>MULLER</t>
  </si>
  <si>
    <t>KMG Milk Food Ltd</t>
  </si>
  <si>
    <t>KMGMILK</t>
  </si>
  <si>
    <t>CRP Risk Management Ltd</t>
  </si>
  <si>
    <t>CRPRISK</t>
  </si>
  <si>
    <t>Bohra Industries Ltd</t>
  </si>
  <si>
    <t>BOHRAIND</t>
  </si>
  <si>
    <t>Vivaa Tradecom Ltd</t>
  </si>
  <si>
    <t>VIVAA</t>
  </si>
  <si>
    <t>Koura Fine Diamond Jewelry Ltd</t>
  </si>
  <si>
    <t>KOURA</t>
  </si>
  <si>
    <t>Vivanza Biosciences Ltd</t>
  </si>
  <si>
    <t>VIVANZA</t>
  </si>
  <si>
    <t>RO Jewels Ltd</t>
  </si>
  <si>
    <t>ROJL</t>
  </si>
  <si>
    <t>Sarda Proteins Ltd</t>
  </si>
  <si>
    <t>SRDAPRT</t>
  </si>
  <si>
    <t>Perfect-Octave Media Projects Ltd</t>
  </si>
  <si>
    <t>OCTAVE</t>
  </si>
  <si>
    <t>Madhya Pradesh Today Media Ltd</t>
  </si>
  <si>
    <t>MPTODAY</t>
  </si>
  <si>
    <t>Enbee Trade and Finance Ltd</t>
  </si>
  <si>
    <t>ENBETRD</t>
  </si>
  <si>
    <t>Super Fine Knitters Ltd</t>
  </si>
  <si>
    <t>SKL</t>
  </si>
  <si>
    <t>S M Gold Ltd</t>
  </si>
  <si>
    <t>SMGOLD</t>
  </si>
  <si>
    <t>Milestone Global Limited</t>
  </si>
  <si>
    <t>MILESTONE</t>
  </si>
  <si>
    <t>Panabyte Technologies Ltd</t>
  </si>
  <si>
    <t>PANABYTE</t>
  </si>
  <si>
    <t>Sumeru Industries Ltd</t>
  </si>
  <si>
    <t>SUMERUIND</t>
  </si>
  <si>
    <t>Octal Credit Capital Ltd</t>
  </si>
  <si>
    <t>OCTAL</t>
  </si>
  <si>
    <t>SBI Nifty Consumption ETF</t>
  </si>
  <si>
    <t>SBIETFCON</t>
  </si>
  <si>
    <t>Pasari Spinning Mills Ltd</t>
  </si>
  <si>
    <t>PASARI</t>
  </si>
  <si>
    <t>Rajdarshan Industries Ltd</t>
  </si>
  <si>
    <t>ARENTERP</t>
  </si>
  <si>
    <t>Tirth Plastic Ltd</t>
  </si>
  <si>
    <t>TIRTPLS</t>
  </si>
  <si>
    <t>DSP Nifty Midcap 150 Quality 50 ETF</t>
  </si>
  <si>
    <t>MIDQ50ADD</t>
  </si>
  <si>
    <t>Market Creators Ltd</t>
  </si>
  <si>
    <t>MKTCREAT</t>
  </si>
  <si>
    <t>Beryl Drugs Ltd</t>
  </si>
  <si>
    <t>BERLDRG</t>
  </si>
  <si>
    <t>Tci Finance Ltd</t>
  </si>
  <si>
    <t>TCIFINANCE</t>
  </si>
  <si>
    <t>Photoquip India Ltd</t>
  </si>
  <si>
    <t>PHOTOQUP</t>
  </si>
  <si>
    <t>Shree Hanuman Sugar &amp; Industries Ltd</t>
  </si>
  <si>
    <t>HANSUGAR</t>
  </si>
  <si>
    <t>White Organic Retail Ltd</t>
  </si>
  <si>
    <t>WORL</t>
  </si>
  <si>
    <t>Sarup Industries Ltd</t>
  </si>
  <si>
    <t>SARUPINDUS</t>
  </si>
  <si>
    <t>Harmony Capital Services Ltd</t>
  </si>
  <si>
    <t>HRMNYCP</t>
  </si>
  <si>
    <t>Hisar Spinning Mills Ltd</t>
  </si>
  <si>
    <t>HISARSP</t>
  </si>
  <si>
    <t>Vishvprabha Ventures Ltd</t>
  </si>
  <si>
    <t>VISVEN</t>
  </si>
  <si>
    <t>Sovereign Diamonds Ltd</t>
  </si>
  <si>
    <t>SOVERDIA</t>
  </si>
  <si>
    <t>Unistar Multimedia Ltd</t>
  </si>
  <si>
    <t>UNISTRMU</t>
  </si>
  <si>
    <t>Hathway Bhawani Cabletel and Datacom Ltd</t>
  </si>
  <si>
    <t>HATHWAYB</t>
  </si>
  <si>
    <t>HDFC Nifty50 Value 20 ETF</t>
  </si>
  <si>
    <t>HDFCVALUE</t>
  </si>
  <si>
    <t>Moongipa Capital Finance Ltd</t>
  </si>
  <si>
    <t>MONGIPA</t>
  </si>
  <si>
    <t>First Custodian Fund (India) Ltd</t>
  </si>
  <si>
    <t>1STCUS</t>
  </si>
  <si>
    <t>A and M Jumbo Bags Ltd</t>
  </si>
  <si>
    <t>AMJUMBO</t>
  </si>
  <si>
    <t>Alps Industries Ltd</t>
  </si>
  <si>
    <t>ALPSINDUS</t>
  </si>
  <si>
    <t>Interactive Financial Services Ltd</t>
  </si>
  <si>
    <t>IFINSER</t>
  </si>
  <si>
    <t>Artificial Electronics Intelligent Material Ltd</t>
  </si>
  <si>
    <t>AEIM</t>
  </si>
  <si>
    <t>Gilada Finance and Investments Ltd</t>
  </si>
  <si>
    <t>GILADAFINS</t>
  </si>
  <si>
    <t>Rajasthan Tube Manufacturing Co Ltd</t>
  </si>
  <si>
    <t>RAJTUBE</t>
  </si>
  <si>
    <t>Neelkanth Ltd</t>
  </si>
  <si>
    <t>NEELKANTH</t>
  </si>
  <si>
    <t>Avasara Finance Ltd</t>
  </si>
  <si>
    <t>AVASARA</t>
  </si>
  <si>
    <t>DAPS Advertising Ltd</t>
  </si>
  <si>
    <t>DAPS</t>
  </si>
  <si>
    <t>Coastal Roadways Ltd</t>
  </si>
  <si>
    <t>COARO</t>
  </si>
  <si>
    <t>Mitshi India Ltd</t>
  </si>
  <si>
    <t>MITSHI</t>
  </si>
  <si>
    <t>Tata Nifty India Digital Exchange Traded Fund</t>
  </si>
  <si>
    <t>TNIDETF</t>
  </si>
  <si>
    <t>Sri Nachammai Cotton Mills Ltd</t>
  </si>
  <si>
    <t>SRINACHA</t>
  </si>
  <si>
    <t>NPR Finance Ltd</t>
  </si>
  <si>
    <t>NPRFIN</t>
  </si>
  <si>
    <t>GTN Textiles Ltd</t>
  </si>
  <si>
    <t>GTNTEX</t>
  </si>
  <si>
    <t>South Asian Enterprises Ltd</t>
  </si>
  <si>
    <t>SAENTER</t>
  </si>
  <si>
    <t>Svaraj Trading and Agencies Ltd</t>
  </si>
  <si>
    <t>ZSVARAJT</t>
  </si>
  <si>
    <t>Kush Industries Ltd</t>
  </si>
  <si>
    <t>KUSHIND</t>
  </si>
  <si>
    <t>Maitri Enterprises Ltd</t>
  </si>
  <si>
    <t>MAITRI</t>
  </si>
  <si>
    <t>HDFC Nifty 100 ETF</t>
  </si>
  <si>
    <t>HDFCNIF100</t>
  </si>
  <si>
    <t>Jagsonpal Finance and Leasing Ltd</t>
  </si>
  <si>
    <t>JAGSONFI</t>
  </si>
  <si>
    <t>Meyer Apparel Ltd</t>
  </si>
  <si>
    <t>Kotak Nifty Midcap 50 ETF</t>
  </si>
  <si>
    <t>MIDCAP</t>
  </si>
  <si>
    <t>Yashraj Containeurs Ltd</t>
  </si>
  <si>
    <t>YASHRAJC</t>
  </si>
  <si>
    <t>SPS International Ltd</t>
  </si>
  <si>
    <t>SPSINT</t>
  </si>
  <si>
    <t>Prima Agro Ltd</t>
  </si>
  <si>
    <t>PRIMAGR</t>
  </si>
  <si>
    <t>Norris Medicines Ltd</t>
  </si>
  <si>
    <t>NORRIS</t>
  </si>
  <si>
    <t>R J Shah and Company Ltd</t>
  </si>
  <si>
    <t>RJSHAH</t>
  </si>
  <si>
    <t>Alexander Stamps and Coin Ltd</t>
  </si>
  <si>
    <t>ALEXANDER</t>
  </si>
  <si>
    <t>Triveni Enterprises Ltd</t>
  </si>
  <si>
    <t>TRIVENIENT</t>
  </si>
  <si>
    <t>Simplex Mills Company Ltd</t>
  </si>
  <si>
    <t>SIMPLXMIL</t>
  </si>
  <si>
    <t>Prism Medico and Pharmacy Ltd</t>
  </si>
  <si>
    <t>PRISMMEDI</t>
  </si>
  <si>
    <t>Lords Ishwar Hotels Ltd</t>
  </si>
  <si>
    <t>LORDSHOTL</t>
  </si>
  <si>
    <t>Integrated Capital Services Ltd</t>
  </si>
  <si>
    <t>ICSL</t>
  </si>
  <si>
    <t>Skyline Ventures India Ltd</t>
  </si>
  <si>
    <t>SKILVEN</t>
  </si>
  <si>
    <t>Organic Coatings Ltd</t>
  </si>
  <si>
    <t>ORGCOAT</t>
  </si>
  <si>
    <t>Amalgamated Electricity Company Ltd</t>
  </si>
  <si>
    <t>AMALGAM</t>
  </si>
  <si>
    <t>Longview Tea Co Ltd</t>
  </si>
  <si>
    <t>LONTE</t>
  </si>
  <si>
    <t>Rajputana Investment &amp; Finance Ltd</t>
  </si>
  <si>
    <t>RAJPUTANA</t>
  </si>
  <si>
    <t>Dalal Street Investments Ltd</t>
  </si>
  <si>
    <t>DSINVEST</t>
  </si>
  <si>
    <t>Opal Luxury Time Products Ltd</t>
  </si>
  <si>
    <t>OPAL</t>
  </si>
  <si>
    <t>Amiable Logistics (India) Ltd</t>
  </si>
  <si>
    <t>AMIABLE</t>
  </si>
  <si>
    <t>Konark Synthetic Ltd</t>
  </si>
  <si>
    <t>KONARKSY</t>
  </si>
  <si>
    <t>Mirae Asset Hang Seng TECH ETF</t>
  </si>
  <si>
    <t>MAHKTECH</t>
  </si>
  <si>
    <t>Vivo Collaboration Solutions Ltd</t>
  </si>
  <si>
    <t>VIVO</t>
  </si>
  <si>
    <t>Times Green Energy (India) Ltd</t>
  </si>
  <si>
    <t>TIMESGREEN</t>
  </si>
  <si>
    <t>United Interactive Ltd</t>
  </si>
  <si>
    <t>UNITEDINT</t>
  </si>
  <si>
    <t>Raunaq lnternational Ltd</t>
  </si>
  <si>
    <t>RAUNAQEPC</t>
  </si>
  <si>
    <t>Abhishek Finlease Ltd</t>
  </si>
  <si>
    <t>ABHIFIN</t>
  </si>
  <si>
    <t>Risa International Ltd</t>
  </si>
  <si>
    <t>RISAINTL</t>
  </si>
  <si>
    <t>Ekennis Software Service Ltd</t>
  </si>
  <si>
    <t>EKENNIS</t>
  </si>
  <si>
    <t>Step Two Corporation Ltd</t>
  </si>
  <si>
    <t>STEP2COR</t>
  </si>
  <si>
    <t>Supreme (India) Impex Ltd</t>
  </si>
  <si>
    <t>SIIL</t>
  </si>
  <si>
    <t>Dhanuka Realty Ltd</t>
  </si>
  <si>
    <t>DRL</t>
  </si>
  <si>
    <t>SK International Export Ltd</t>
  </si>
  <si>
    <t>SKIEL</t>
  </si>
  <si>
    <t>Aroma Enterprises (India) Ltd</t>
  </si>
  <si>
    <t>AROMAENT</t>
  </si>
  <si>
    <t>F G P Ltd</t>
  </si>
  <si>
    <t>FGP</t>
  </si>
  <si>
    <t>Cubical Financial Services Ltd</t>
  </si>
  <si>
    <t>CUBIFIN</t>
  </si>
  <si>
    <t>Disha Resources Ltd</t>
  </si>
  <si>
    <t>Raama Paper Mills Ltd</t>
  </si>
  <si>
    <t>RAMAPPR-B</t>
  </si>
  <si>
    <t>Parmax Pharma Ltd</t>
  </si>
  <si>
    <t>PARMAX</t>
  </si>
  <si>
    <t>Navigant Corporate Advisors Ltd</t>
  </si>
  <si>
    <t>NAVIGANT</t>
  </si>
  <si>
    <t>ICICI Prudential Nifty50 Value 20 ETF</t>
  </si>
  <si>
    <t>NV20IETF</t>
  </si>
  <si>
    <t>Modern Shares and Stockbrokers Ltd</t>
  </si>
  <si>
    <t>MODRNSH</t>
  </si>
  <si>
    <t>Catvision Ltd</t>
  </si>
  <si>
    <t>CATVISION</t>
  </si>
  <si>
    <t>Glittek Granites Ltd</t>
  </si>
  <si>
    <t>GLITTEKG</t>
  </si>
  <si>
    <t>Amraworld Agrico Ltd</t>
  </si>
  <si>
    <t>AMRAAGRI</t>
  </si>
  <si>
    <t>Radha Madhav Corp Ltd</t>
  </si>
  <si>
    <t>RMCL</t>
  </si>
  <si>
    <t>Soni Medicare Ltd</t>
  </si>
  <si>
    <t>SML</t>
  </si>
  <si>
    <t>Mehta Integrated Finance Ltd</t>
  </si>
  <si>
    <t>MEHIF</t>
  </si>
  <si>
    <t>Suryavanshi Spinning Mills Ltd</t>
  </si>
  <si>
    <t>SURYVANSP</t>
  </si>
  <si>
    <t>SI Capital &amp; Financial Services Ltd</t>
  </si>
  <si>
    <t>SICAPIT</t>
  </si>
  <si>
    <t>Beryl Securities Ltd</t>
  </si>
  <si>
    <t>BERYLSE</t>
  </si>
  <si>
    <t>India Lease Development Ltd</t>
  </si>
  <si>
    <t>INDLEASE</t>
  </si>
  <si>
    <t>Velox Industries Ltd</t>
  </si>
  <si>
    <t>VELOXIND</t>
  </si>
  <si>
    <t>Jet infraventure Ltd</t>
  </si>
  <si>
    <t>JETINFRA</t>
  </si>
  <si>
    <t>Galaxy Agrico Exports Ltd</t>
  </si>
  <si>
    <t>GALAGEX</t>
  </si>
  <si>
    <t>Colinz Laboratories Ltd</t>
  </si>
  <si>
    <t>COLINZ</t>
  </si>
  <si>
    <t>Seasons Textiles Ltd</t>
  </si>
  <si>
    <t>SEASONST</t>
  </si>
  <si>
    <t>Lynx Machinery and Commercials Ltd</t>
  </si>
  <si>
    <t>LYNMC</t>
  </si>
  <si>
    <t>SMVD Poly Pack Ltd</t>
  </si>
  <si>
    <t>SMVD</t>
  </si>
  <si>
    <t>Kakatiya Textiles Ltd</t>
  </si>
  <si>
    <t>KAKTEX</t>
  </si>
  <si>
    <t>Shalimar Agencies Ltd</t>
  </si>
  <si>
    <t>SAGL</t>
  </si>
  <si>
    <t>Raj Packaging Industries Ltd</t>
  </si>
  <si>
    <t>RAJPACK</t>
  </si>
  <si>
    <t>Stellar Capital Services Ltd</t>
  </si>
  <si>
    <t>STELLAR</t>
  </si>
  <si>
    <t>Aryavan Enterprise Ltd</t>
  </si>
  <si>
    <t>ARYAVAN</t>
  </si>
  <si>
    <t>Eurotex Industries and Exports Ltd</t>
  </si>
  <si>
    <t>EUROTEXIND</t>
  </si>
  <si>
    <t>Sab Events &amp; Governance Now Media Ltd</t>
  </si>
  <si>
    <t>SABEVENTS</t>
  </si>
  <si>
    <t>Bisil Plast Ltd</t>
  </si>
  <si>
    <t>BISIL</t>
  </si>
  <si>
    <t>Shah Foods Ltd</t>
  </si>
  <si>
    <t>SHAHFOOD</t>
  </si>
  <si>
    <t>Indo Euro Indchem Ltd</t>
  </si>
  <si>
    <t>INDOEURO</t>
  </si>
  <si>
    <t>Vaxtex Cotfab Ltd</t>
  </si>
  <si>
    <t>VCL</t>
  </si>
  <si>
    <t>Sun Retail Ltd</t>
  </si>
  <si>
    <t>SUNRETAIL</t>
  </si>
  <si>
    <t>Supertex Industries Ltd</t>
  </si>
  <si>
    <t>SUPERTEX</t>
  </si>
  <si>
    <t>Ashtasidhhi Industries Ltd</t>
  </si>
  <si>
    <t>GUJINV</t>
  </si>
  <si>
    <t>Sanathnagar Enterprises Ltd</t>
  </si>
  <si>
    <t>UTL Industries Ltd</t>
  </si>
  <si>
    <t>UTLINDS</t>
  </si>
  <si>
    <t>Sea TV Network Ltd</t>
  </si>
  <si>
    <t>SEATV</t>
  </si>
  <si>
    <t>Amarnath Securities Ltd</t>
  </si>
  <si>
    <t>AMARSEC</t>
  </si>
  <si>
    <t>ICICI Prudential Nifty India Consumption ETF</t>
  </si>
  <si>
    <t>CONSUMIETF</t>
  </si>
  <si>
    <t>Prabhat Dairy Ltd</t>
  </si>
  <si>
    <t>PRABHAT</t>
  </si>
  <si>
    <t>Lippi Systems Ltd</t>
  </si>
  <si>
    <t>LIPPISYS</t>
  </si>
  <si>
    <t>Padmanabh Alloys and Polymers Ltd</t>
  </si>
  <si>
    <t>PADALPO</t>
  </si>
  <si>
    <t>Mehta Securities Ltd</t>
  </si>
  <si>
    <t>MEHSECU</t>
  </si>
  <si>
    <t>Esaar (India) Ltd</t>
  </si>
  <si>
    <t>ESARIND</t>
  </si>
  <si>
    <t>Elegant Floriculture &amp; Agrotech (India) Ltd</t>
  </si>
  <si>
    <t>ELEFLOR</t>
  </si>
  <si>
    <t>Libord Securities Ltd</t>
  </si>
  <si>
    <t>LIBORD</t>
  </si>
  <si>
    <t>Jakharia Fabric Ltd</t>
  </si>
  <si>
    <t>JAKHARIA</t>
  </si>
  <si>
    <t>DSP Nifty 50 ETF</t>
  </si>
  <si>
    <t>NIFTY50ADD</t>
  </si>
  <si>
    <t>HDFC Nifty Private Bank ETF</t>
  </si>
  <si>
    <t>HDFCPVTBAN</t>
  </si>
  <si>
    <t>Shree Steel Wire Ropes Ltd</t>
  </si>
  <si>
    <t>SSWRL</t>
  </si>
  <si>
    <t>Surya India Ltd</t>
  </si>
  <si>
    <t>SURYAINDIA</t>
  </si>
  <si>
    <t>Premier Synthetics Ltd</t>
  </si>
  <si>
    <t>PREMSYN</t>
  </si>
  <si>
    <t>Creative Eye Ltd</t>
  </si>
  <si>
    <t>CREATIVEYE</t>
  </si>
  <si>
    <t>Aditya BSL S&amp;P BSE Sensex ETF</t>
  </si>
  <si>
    <t>BSLSENETFG</t>
  </si>
  <si>
    <t>Oswal Yarns Ltd</t>
  </si>
  <si>
    <t>OSWAYRN</t>
  </si>
  <si>
    <t>Panth Infinity Ltd</t>
  </si>
  <si>
    <t>PANTH</t>
  </si>
  <si>
    <t>Objectone Information Systems Ltd</t>
  </si>
  <si>
    <t>OONE</t>
  </si>
  <si>
    <t>Nippon IN ETF Nifty 8-13 yr G-Sec Long Term Gilt</t>
  </si>
  <si>
    <t>LTGILTBEES</t>
  </si>
  <si>
    <t>S V Trading and Agencies Ltd</t>
  </si>
  <si>
    <t>ZSVTRADI</t>
  </si>
  <si>
    <t>Vani Commercials Ltd</t>
  </si>
  <si>
    <t>VANICOM</t>
  </si>
  <si>
    <t>Future Supply Chain Solutions Ltd</t>
  </si>
  <si>
    <t>FSC</t>
  </si>
  <si>
    <t>Southern Infosys Ltd</t>
  </si>
  <si>
    <t>SOUTHERNIN</t>
  </si>
  <si>
    <t>Unjha Formulations Ltd</t>
  </si>
  <si>
    <t>UNJHAFOR</t>
  </si>
  <si>
    <t>Manav Infra Projects Ltd</t>
  </si>
  <si>
    <t>MANAV</t>
  </si>
  <si>
    <t>SRU Steels Ltd</t>
  </si>
  <si>
    <t>SRUSTEELS</t>
  </si>
  <si>
    <t>Panafic Industrials Ltd</t>
  </si>
  <si>
    <t>PANAFIC</t>
  </si>
  <si>
    <t>Polymac Thermoformers Ltd</t>
  </si>
  <si>
    <t>POLYMAC</t>
  </si>
  <si>
    <t>Delta Industrial Resources Ltd</t>
  </si>
  <si>
    <t>DELTA</t>
  </si>
  <si>
    <t>Raconteur Global Resources Ltd</t>
  </si>
  <si>
    <t>RACONTEUR</t>
  </si>
  <si>
    <t>Jindal Leasefin Ltd</t>
  </si>
  <si>
    <t>JLL</t>
  </si>
  <si>
    <t>Abate AS Industries Ltd</t>
  </si>
  <si>
    <t>ABATEAS</t>
  </si>
  <si>
    <t>Northlink Fiscal and Capital Services Ltd</t>
  </si>
  <si>
    <t>NORTHLINK</t>
  </si>
  <si>
    <t>Pratiksha Chemicals Ltd</t>
  </si>
  <si>
    <t>PRATIKSH</t>
  </si>
  <si>
    <t>Anjani Finance Ltd</t>
  </si>
  <si>
    <t>ANJANIFIN</t>
  </si>
  <si>
    <t>Aanchal Ispat Ltd</t>
  </si>
  <si>
    <t>AANCHALISP</t>
  </si>
  <si>
    <t>CDG Petchem Ltd</t>
  </si>
  <si>
    <t>CDG</t>
  </si>
  <si>
    <t>Sirohia &amp; Sons Ltd</t>
  </si>
  <si>
    <t>SIROHIA</t>
  </si>
  <si>
    <t>Saianand Commercial Ltd</t>
  </si>
  <si>
    <t>SAICOM</t>
  </si>
  <si>
    <t>Senthil Infotek Ltd</t>
  </si>
  <si>
    <t>SENINFO</t>
  </si>
  <si>
    <t>Sailani Tours N Travel Limited</t>
  </si>
  <si>
    <t>SAILANI</t>
  </si>
  <si>
    <t>Quantum Nifty 50 ETF</t>
  </si>
  <si>
    <t>QNIFTY</t>
  </si>
  <si>
    <t>Premier Ltd</t>
  </si>
  <si>
    <t>PREMIER</t>
  </si>
  <si>
    <t>Vikalp Securities Ltd</t>
  </si>
  <si>
    <t>VIKALPS</t>
  </si>
  <si>
    <t>National Plywood Industries Ltd</t>
  </si>
  <si>
    <t>NATPLY</t>
  </si>
  <si>
    <t>Welterman International Ltd</t>
  </si>
  <si>
    <t>WELTI</t>
  </si>
  <si>
    <t>Bridge Securities Ltd</t>
  </si>
  <si>
    <t>BRIDGESE</t>
  </si>
  <si>
    <t>Shukra Bullions Ltd</t>
  </si>
  <si>
    <t>SKRABUL</t>
  </si>
  <si>
    <t>Motilal Oswal S&amp;P BSE Low Volatility ETF</t>
  </si>
  <si>
    <t>MOLOWVOL</t>
  </si>
  <si>
    <t>Phyto Chem (India) Ltd</t>
  </si>
  <si>
    <t>PHYTO</t>
  </si>
  <si>
    <t>Kairosoft AI Solutions Ltd</t>
  </si>
  <si>
    <t>PANKAJPIYUS</t>
  </si>
  <si>
    <t>Raasi Refractories Ltd</t>
  </si>
  <si>
    <t>RASSIREF</t>
  </si>
  <si>
    <t>Univa Foods Ltd</t>
  </si>
  <si>
    <t>UNIVAFOODS</t>
  </si>
  <si>
    <t>Arihant's Securities Ltd</t>
  </si>
  <si>
    <t>ARISE</t>
  </si>
  <si>
    <t>Mahan Industries Ltd</t>
  </si>
  <si>
    <t>MAHANIN</t>
  </si>
  <si>
    <t>Kalyani Commercials Ltd</t>
  </si>
  <si>
    <t>Bazel International Ltd</t>
  </si>
  <si>
    <t>BAZELINTER</t>
  </si>
  <si>
    <t>BCL Enterprises Ltd</t>
  </si>
  <si>
    <t>BCLENTERPR</t>
  </si>
  <si>
    <t>Suumaya Corporation Ltd</t>
  </si>
  <si>
    <t>SUUMAYA</t>
  </si>
  <si>
    <t>Trinity League India Ltd</t>
  </si>
  <si>
    <t>TRINITYLEA</t>
  </si>
  <si>
    <t>Uniroyal Marine Exports Ltd</t>
  </si>
  <si>
    <t>UNRYLMA</t>
  </si>
  <si>
    <t>Shyamkamal Investments Ltd</t>
  </si>
  <si>
    <t>SHYMINV</t>
  </si>
  <si>
    <t>C J Gelatine Products Ltd</t>
  </si>
  <si>
    <t>CJGEL</t>
  </si>
  <si>
    <t>Shivagrico Implements Ltd</t>
  </si>
  <si>
    <t>SHIVAGR</t>
  </si>
  <si>
    <t>Shukra Jewellery Ltd</t>
  </si>
  <si>
    <t>SHUKJEW</t>
  </si>
  <si>
    <t>Prime Capital Market Ltd</t>
  </si>
  <si>
    <t>PRIMECAPM</t>
  </si>
  <si>
    <t>Polycon International Ltd</t>
  </si>
  <si>
    <t>POLYCON</t>
  </si>
  <si>
    <t>Photon Capital Advisors Ltd</t>
  </si>
  <si>
    <t>PHOTON</t>
  </si>
  <si>
    <t>Sharpline Broadcast Ltd</t>
  </si>
  <si>
    <t>SHARPLINE</t>
  </si>
  <si>
    <t>Santosh Fine Fab Ltd</t>
  </si>
  <si>
    <t>SANTOSHF</t>
  </si>
  <si>
    <t>Kuwer Industries Ltd</t>
  </si>
  <si>
    <t>KUWERIN</t>
  </si>
  <si>
    <t>Gallops Enterprise Ltd</t>
  </si>
  <si>
    <t>GALLOPENT</t>
  </si>
  <si>
    <t>Shree Manufacturing Co Ltd</t>
  </si>
  <si>
    <t>SHRMFGC</t>
  </si>
  <si>
    <t>Rajasthan Cylinders and Containers Ltd</t>
  </si>
  <si>
    <t>RCCL</t>
  </si>
  <si>
    <t>Shakti Press Ltd</t>
  </si>
  <si>
    <t>SHAKTIPR</t>
  </si>
  <si>
    <t>Kotak Nifty Alpha 50 ETF</t>
  </si>
  <si>
    <t>ALPHA</t>
  </si>
  <si>
    <t>Niraj Ispat Industries Ltd</t>
  </si>
  <si>
    <t>NIRAJISPAT</t>
  </si>
  <si>
    <t>VB Industries Ltd</t>
  </si>
  <si>
    <t>VBIND</t>
  </si>
  <si>
    <t>Millennium Online Solutions (India) Ltd</t>
  </si>
  <si>
    <t>MILLENNIUM</t>
  </si>
  <si>
    <t>Omega Interactive Technologies Ltd</t>
  </si>
  <si>
    <t>OMEGAIN</t>
  </si>
  <si>
    <t>Goenka Business &amp; Finance Ltd</t>
  </si>
  <si>
    <t>GBFL</t>
  </si>
  <si>
    <t>Bindal Exports Ltd</t>
  </si>
  <si>
    <t>BINDALEXPO</t>
  </si>
  <si>
    <t>Seven Hill Industries Ltd</t>
  </si>
  <si>
    <t>SEVENHILL</t>
  </si>
  <si>
    <t>Kotak Nifty 100 Low Volatility 30 ETF</t>
  </si>
  <si>
    <t>LOWVOL1</t>
  </si>
  <si>
    <t>Encash Entertainment Ltd</t>
  </si>
  <si>
    <t>ENCASH</t>
  </si>
  <si>
    <t>Devine Impex Ltd</t>
  </si>
  <si>
    <t>DEVINE</t>
  </si>
  <si>
    <t>Nippon India ETF Nifty 100</t>
  </si>
  <si>
    <t>NIF100BEES</t>
  </si>
  <si>
    <t>Chemo Pharma Laboratories Ltd</t>
  </si>
  <si>
    <t>CHEMOPH</t>
  </si>
  <si>
    <t>Pyxis Finvest Ltd</t>
  </si>
  <si>
    <t>PYXISFIN</t>
  </si>
  <si>
    <t>Shoora Designs Ltd</t>
  </si>
  <si>
    <t>SHOORA</t>
  </si>
  <si>
    <t>Fone4 Communications(India) Ltd</t>
  </si>
  <si>
    <t>FONE4</t>
  </si>
  <si>
    <t>Triton Corp Ltd</t>
  </si>
  <si>
    <t>TRITON</t>
  </si>
  <si>
    <t>Adline Chem Lab Ltd</t>
  </si>
  <si>
    <t>ADLINE</t>
  </si>
  <si>
    <t>Dhruv Wellness Ltd</t>
  </si>
  <si>
    <t>DWL</t>
  </si>
  <si>
    <t>Blue Coast Hotels Ltd</t>
  </si>
  <si>
    <t>BLUECOAST</t>
  </si>
  <si>
    <t>Radaan Media Works India Ltd</t>
  </si>
  <si>
    <t>RADAAN</t>
  </si>
  <si>
    <t>Integrated Proteins Ltd</t>
  </si>
  <si>
    <t>INTEGFD</t>
  </si>
  <si>
    <t>Bacil Pharma Ltd</t>
  </si>
  <si>
    <t>BACPHAR</t>
  </si>
  <si>
    <t>SC Agrotech Ltd</t>
  </si>
  <si>
    <t>SCAGRO</t>
  </si>
  <si>
    <t>Rajasthan Petro Synthetics Ltd</t>
  </si>
  <si>
    <t>RAJSPTR</t>
  </si>
  <si>
    <t>Rander Corp Ltd</t>
  </si>
  <si>
    <t>RANDER</t>
  </si>
  <si>
    <t>RLF Ltd</t>
  </si>
  <si>
    <t>RLF</t>
  </si>
  <si>
    <t>Nippon India ETF Hang Seng BeES</t>
  </si>
  <si>
    <t>HNGSNGBEES</t>
  </si>
  <si>
    <t>Shangar Decor Ltd</t>
  </si>
  <si>
    <t>SHANGAR</t>
  </si>
  <si>
    <t>Motilal Oswal Nasdaq Q50 ETF</t>
  </si>
  <si>
    <t>MONQ50</t>
  </si>
  <si>
    <t>Setubandhan Infrastructure Ltd</t>
  </si>
  <si>
    <t>SETUINFRA</t>
  </si>
  <si>
    <t>Eastcoast Steel Ltd</t>
  </si>
  <si>
    <t>ECSTSTL</t>
  </si>
  <si>
    <t>Longspur International Ventures Ltd</t>
  </si>
  <si>
    <t>LONGSPUR</t>
  </si>
  <si>
    <t>RGF Capital Markets Ltd</t>
  </si>
  <si>
    <t>RGF</t>
  </si>
  <si>
    <t>GSB Finance Ltd</t>
  </si>
  <si>
    <t>GSBFIN</t>
  </si>
  <si>
    <t>Virgo Global Ltd</t>
  </si>
  <si>
    <t>VIRGOGLOB</t>
  </si>
  <si>
    <t>HDFC Nifty100 Quality 30 ETF</t>
  </si>
  <si>
    <t>HDFCQUAL</t>
  </si>
  <si>
    <t>Mystic Electronics Ltd</t>
  </si>
  <si>
    <t>MYSTICELE</t>
  </si>
  <si>
    <t>Mipco Seamless Rings (Gujarat) Ltd</t>
  </si>
  <si>
    <t>MPCOSEMB</t>
  </si>
  <si>
    <t>Kumbhat Financial Services Ltd</t>
  </si>
  <si>
    <t>KUMPFIN</t>
  </si>
  <si>
    <t>VKJ Infra Developers Ltd</t>
  </si>
  <si>
    <t>VKJINFRA</t>
  </si>
  <si>
    <t>IEC Education Ltd</t>
  </si>
  <si>
    <t>IECEDU</t>
  </si>
  <si>
    <t>Taparia Tools Ltd</t>
  </si>
  <si>
    <t>TAPARIA</t>
  </si>
  <si>
    <t>Tulasee Bio-Ethanol Ltd</t>
  </si>
  <si>
    <t>TULASEEBIOE</t>
  </si>
  <si>
    <t>Oil &amp; Gas Refining &amp; Marketing</t>
  </si>
  <si>
    <t>Subhash Silk Mills Ltd</t>
  </si>
  <si>
    <t>SUBSM</t>
  </si>
  <si>
    <t>Soma Papers and Industries Ltd</t>
  </si>
  <si>
    <t>SOMAPPR</t>
  </si>
  <si>
    <t>Span Divergent Ltd</t>
  </si>
  <si>
    <t>SDL</t>
  </si>
  <si>
    <t>Flora Corporation Ltd</t>
  </si>
  <si>
    <t>FLORACORP</t>
  </si>
  <si>
    <t>Swagtam Trading and Services Ltd</t>
  </si>
  <si>
    <t>SWAGTAM</t>
  </si>
  <si>
    <t>Haria Exports Ltd</t>
  </si>
  <si>
    <t>HARIAEXPO</t>
  </si>
  <si>
    <t>Dhanvantri Jeevan Rekha Ltd</t>
  </si>
  <si>
    <t>ZDHJERK</t>
  </si>
  <si>
    <t>GCM Capital Advisors Ltd</t>
  </si>
  <si>
    <t>GCMCAPI</t>
  </si>
  <si>
    <t>Mercury Trade Links Ltd</t>
  </si>
  <si>
    <t>MERCTRD</t>
  </si>
  <si>
    <t>Jointeca Education Solutions Ltd</t>
  </si>
  <si>
    <t>JOINTECAED</t>
  </si>
  <si>
    <t>Adinath Exim Resources Ltd</t>
  </si>
  <si>
    <t>ADIEXRE</t>
  </si>
  <si>
    <t>Arunis Abode Ltd</t>
  </si>
  <si>
    <t>ARUNIS</t>
  </si>
  <si>
    <t>Hindustan Bio Sciences Ltd</t>
  </si>
  <si>
    <t>HINDBIO</t>
  </si>
  <si>
    <t>VCU Data Management Ltd</t>
  </si>
  <si>
    <t>VCU</t>
  </si>
  <si>
    <t>Gagan Gases Ltd</t>
  </si>
  <si>
    <t>GAGAN</t>
  </si>
  <si>
    <t>Net Pix Shorts Digital Media Ltd</t>
  </si>
  <si>
    <t>NETPIX</t>
  </si>
  <si>
    <t>Olympic Oil Industries Ltd</t>
  </si>
  <si>
    <t>OLYOI</t>
  </si>
  <si>
    <t>Lexoraa Industries Ltd</t>
  </si>
  <si>
    <t>SERVOTEACH</t>
  </si>
  <si>
    <t>Euro-Leder Fashion Ltd</t>
  </si>
  <si>
    <t>EUROLED</t>
  </si>
  <si>
    <t>Quantum Build-Tech Ltd</t>
  </si>
  <si>
    <t>QUANTBUILD</t>
  </si>
  <si>
    <t>Ladam Affordable Housing Ltd</t>
  </si>
  <si>
    <t>LAHL</t>
  </si>
  <si>
    <t>Abhinav Leasing &amp; Finance Ltd</t>
  </si>
  <si>
    <t>ALFL</t>
  </si>
  <si>
    <t>Monind Ltd</t>
  </si>
  <si>
    <t>MONIND</t>
  </si>
  <si>
    <t>Kandagiri Spinning Millis Ltd</t>
  </si>
  <si>
    <t>KANDAGIRI</t>
  </si>
  <si>
    <t>Symbiox Investment &amp; Trading Co Ltd</t>
  </si>
  <si>
    <t>SYMBIOX</t>
  </si>
  <si>
    <t>Vaghani Techno Build Ltd</t>
  </si>
  <si>
    <t>VAGHANI</t>
  </si>
  <si>
    <t>Welcure Drugs and Pharmaceuticals Ltd</t>
  </si>
  <si>
    <t>WELCURE</t>
  </si>
  <si>
    <t>K Z Leasing and Finance Ltd</t>
  </si>
  <si>
    <t>KZLFIN</t>
  </si>
  <si>
    <t>Sree Jayalakshmi Autospin Ltd</t>
  </si>
  <si>
    <t>SREEJAYA</t>
  </si>
  <si>
    <t>Gujarat Cotex Ltd</t>
  </si>
  <si>
    <t>GUJCOTEX</t>
  </si>
  <si>
    <t>Munoth Communication Ltd</t>
  </si>
  <si>
    <t>MCLTD</t>
  </si>
  <si>
    <t>NCC Blue Water Products Ltd</t>
  </si>
  <si>
    <t>NCCBLUE</t>
  </si>
  <si>
    <t>Universal Office Automation Ltd</t>
  </si>
  <si>
    <t>UNIOFFICE</t>
  </si>
  <si>
    <t>Sabrimala Industries India Ltd</t>
  </si>
  <si>
    <t>Siddha Ventures Ltd</t>
  </si>
  <si>
    <t>SIDDHA</t>
  </si>
  <si>
    <t>Filmcity Media Ltd</t>
  </si>
  <si>
    <t>FILME</t>
  </si>
  <si>
    <t>OTCO International Ltd</t>
  </si>
  <si>
    <t>OTCO</t>
  </si>
  <si>
    <t>Nexus Surgical and Medicare Ltd</t>
  </si>
  <si>
    <t>NEXUSSURGL</t>
  </si>
  <si>
    <t>Ramsons Projects Ltd</t>
  </si>
  <si>
    <t>RAMSONS</t>
  </si>
  <si>
    <t>Rajath Finance Ltd</t>
  </si>
  <si>
    <t>RAJATH</t>
  </si>
  <si>
    <t>Ramgopal Polytex Ltd</t>
  </si>
  <si>
    <t>RAMGOPOLY</t>
  </si>
  <si>
    <t>KMF Builders and Developers Ltd</t>
  </si>
  <si>
    <t>KMFBLDR</t>
  </si>
  <si>
    <t>Accord Synergy Ltd</t>
  </si>
  <si>
    <t>ACCORD</t>
  </si>
  <si>
    <t>Chemiesynth (Vapi) Ltd</t>
  </si>
  <si>
    <t>CHEMIESYNT</t>
  </si>
  <si>
    <t>HDFC Nifty Growth Sectors 15 ETF</t>
  </si>
  <si>
    <t>HDFCGROWTH</t>
  </si>
  <si>
    <t>Krishna Capital and Securities Ltd</t>
  </si>
  <si>
    <t>KRISHNACAP</t>
  </si>
  <si>
    <t>Ganga Pharmaceuticals Ltd</t>
  </si>
  <si>
    <t>GANGAPHARM</t>
  </si>
  <si>
    <t>Rama Petrochemicals Ltd</t>
  </si>
  <si>
    <t>RAMAPETRO</t>
  </si>
  <si>
    <t>Sanchay Finvest Ltd</t>
  </si>
  <si>
    <t>SANCF</t>
  </si>
  <si>
    <t>Neo Infracon Ltd</t>
  </si>
  <si>
    <t>NEOINFRA</t>
  </si>
  <si>
    <t>Vaksons Automobiles Ltd</t>
  </si>
  <si>
    <t>NAKSH</t>
  </si>
  <si>
    <t>Shashwat Furnishing Solutions Ltd</t>
  </si>
  <si>
    <t>SFSL</t>
  </si>
  <si>
    <t>Dr Lalchandani Labs Ltd</t>
  </si>
  <si>
    <t>DLCL</t>
  </si>
  <si>
    <t>Kashyap Tele-Medicines Ltd</t>
  </si>
  <si>
    <t>KASHYAP</t>
  </si>
  <si>
    <t>Kiran Print Pack Ltd</t>
  </si>
  <si>
    <t>KIRANPR</t>
  </si>
  <si>
    <t>ANS Industries Ltd</t>
  </si>
  <si>
    <t>ANSINDUS</t>
  </si>
  <si>
    <t>Mega Fin (India) Ltd</t>
  </si>
  <si>
    <t>MEGFI</t>
  </si>
  <si>
    <t>J J Finance Corporation Ltd</t>
  </si>
  <si>
    <t>JJFINCOR</t>
  </si>
  <si>
    <t>Minaxi Textiles Ltd</t>
  </si>
  <si>
    <t>MINAXI</t>
  </si>
  <si>
    <t>Rotographics India Ltd</t>
  </si>
  <si>
    <t>RGIL</t>
  </si>
  <si>
    <t>BKM Industries Ltd</t>
  </si>
  <si>
    <t>BKMINDST</t>
  </si>
  <si>
    <t>Quasar India Ltd</t>
  </si>
  <si>
    <t>QUASAR</t>
  </si>
  <si>
    <t>Nouveau Global Ventures Ltd</t>
  </si>
  <si>
    <t>NOUVEAU</t>
  </si>
  <si>
    <t>Peeti Securities Ltd</t>
  </si>
  <si>
    <t>PEETISEC</t>
  </si>
  <si>
    <t>Mount Housing and Infrastructure Ltd</t>
  </si>
  <si>
    <t>MOUNT</t>
  </si>
  <si>
    <t>Indian Link Chain Manufactrers Ltd</t>
  </si>
  <si>
    <t>INLCM</t>
  </si>
  <si>
    <t>Super Bakers Ltd</t>
  </si>
  <si>
    <t>SUPERBAK</t>
  </si>
  <si>
    <t>Polytex India Ltd</t>
  </si>
  <si>
    <t>POLYTEX</t>
  </si>
  <si>
    <t>Zinema Media and Entertainment Ltd</t>
  </si>
  <si>
    <t>ZINEMA</t>
  </si>
  <si>
    <t>Integra Capital Ltd</t>
  </si>
  <si>
    <t>INTCAPL</t>
  </si>
  <si>
    <t>Chadha Papers Ltd</t>
  </si>
  <si>
    <t>CHADPAP</t>
  </si>
  <si>
    <t>Vision Cinemas Ltd</t>
  </si>
  <si>
    <t>VISIONCINE</t>
  </si>
  <si>
    <t>Enterprise International Ltd</t>
  </si>
  <si>
    <t>ENTRINT</t>
  </si>
  <si>
    <t>Minolta Finance Ltd</t>
  </si>
  <si>
    <t>MINOLTAF</t>
  </si>
  <si>
    <t>Golden Carpets Ltd</t>
  </si>
  <si>
    <t>GOLCA</t>
  </si>
  <si>
    <t>G K Consultants Ltd</t>
  </si>
  <si>
    <t>GKCONS</t>
  </si>
  <si>
    <t>Kabra Drugs Ltd</t>
  </si>
  <si>
    <t>KABRADG</t>
  </si>
  <si>
    <t>Saffron Industries Ltd</t>
  </si>
  <si>
    <t>SAFFRON</t>
  </si>
  <si>
    <t>Mafia Trends Ltd</t>
  </si>
  <si>
    <t>MAFIA</t>
  </si>
  <si>
    <t>Mukta Agriculture Ltd</t>
  </si>
  <si>
    <t>MUKTA</t>
  </si>
  <si>
    <t>First Fintec Ltd</t>
  </si>
  <si>
    <t>FIRSTFIN</t>
  </si>
  <si>
    <t>RSC International Ltd</t>
  </si>
  <si>
    <t>RSCINT</t>
  </si>
  <si>
    <t>Tashi India Ltd</t>
  </si>
  <si>
    <t>TASHIND</t>
  </si>
  <si>
    <t>VR Woodart Ltd</t>
  </si>
  <si>
    <t>VRWODAR</t>
  </si>
  <si>
    <t>HDFC Nifty NEXT 50 ETF</t>
  </si>
  <si>
    <t>HDFCNEXT50</t>
  </si>
  <si>
    <t>Bloom Dekor Ltd</t>
  </si>
  <si>
    <t>BLOOM</t>
  </si>
  <si>
    <t>Haria Apparels Ltd</t>
  </si>
  <si>
    <t>HARIAAPL</t>
  </si>
  <si>
    <t>Narmada Macplast Drip Irrigation Systems Ltd</t>
  </si>
  <si>
    <t>NARMP</t>
  </si>
  <si>
    <t>AMS Polymers Ltd</t>
  </si>
  <si>
    <t>AMS</t>
  </si>
  <si>
    <t>Sybly Industries Ltd</t>
  </si>
  <si>
    <t>SYBLY</t>
  </si>
  <si>
    <t>Goyal Associates Ltd</t>
  </si>
  <si>
    <t>GOYALASS</t>
  </si>
  <si>
    <t>Amit International Ltd</t>
  </si>
  <si>
    <t>AMITINT</t>
  </si>
  <si>
    <t>Tamil Nadu Steel Tubes Ltd</t>
  </si>
  <si>
    <t>TNSTLTU</t>
  </si>
  <si>
    <t>Khandelwal Extractions Ltd</t>
  </si>
  <si>
    <t>ZKHANDEN</t>
  </si>
  <si>
    <t>UTI S&amp;P BSE Sensex Next 50 Exchange Traded Fund</t>
  </si>
  <si>
    <t>UTISXN50</t>
  </si>
  <si>
    <t>Shree Precoated Steels Ltd</t>
  </si>
  <si>
    <t>SPSL</t>
  </si>
  <si>
    <t>Foundry Fuel Products Ltd</t>
  </si>
  <si>
    <t>FFPL</t>
  </si>
  <si>
    <t>Hittco Tools Ltd</t>
  </si>
  <si>
    <t>HITTCO</t>
  </si>
  <si>
    <t>Ganon Products Ltd</t>
  </si>
  <si>
    <t>GANONPRO</t>
  </si>
  <si>
    <t>V B Desai Financial Services Ltd</t>
  </si>
  <si>
    <t>VBDESAI</t>
  </si>
  <si>
    <t>Shree Salasar Investments Ltd</t>
  </si>
  <si>
    <t>SALSAIN</t>
  </si>
  <si>
    <t>Simplex Papers Ltd</t>
  </si>
  <si>
    <t>SIMPLXPAP</t>
  </si>
  <si>
    <t>Parker Agro Chem Exports Ltd</t>
  </si>
  <si>
    <t>PARKERAC</t>
  </si>
  <si>
    <t>Shri Niwas Leasing and Finance Ltd</t>
  </si>
  <si>
    <t>SHRINIWAS</t>
  </si>
  <si>
    <t>Jonjua Overseas Ltd</t>
  </si>
  <si>
    <t>JONJUA</t>
  </si>
  <si>
    <t>Industrial Conglomerates</t>
  </si>
  <si>
    <t>Neelkanth Rock-Minerals Ltd</t>
  </si>
  <si>
    <t>NEELKAN</t>
  </si>
  <si>
    <t>RCI Industries &amp; Technologies Ltd</t>
  </si>
  <si>
    <t>RCIIND</t>
  </si>
  <si>
    <t>Thirani Projects Ltd</t>
  </si>
  <si>
    <t>TPROJECT</t>
  </si>
  <si>
    <t>Stanpacks (India) Ltd</t>
  </si>
  <si>
    <t>STANPACK</t>
  </si>
  <si>
    <t>Aravali Securities and Finance Ltd</t>
  </si>
  <si>
    <t>ARAVALIS</t>
  </si>
  <si>
    <t>Vinayak Polycon International Ltd</t>
  </si>
  <si>
    <t>VINAYAKPOL</t>
  </si>
  <si>
    <t>AVI Products India Ltd</t>
  </si>
  <si>
    <t>APIL</t>
  </si>
  <si>
    <t>Rahul Merchandising Ltd</t>
  </si>
  <si>
    <t>RAHME</t>
  </si>
  <si>
    <t>Brijlaxmi Leasing &amp; Finance Ltd</t>
  </si>
  <si>
    <t>BRIJLEAS</t>
  </si>
  <si>
    <t>Axis Silver ETF</t>
  </si>
  <si>
    <t>AXISILVER</t>
  </si>
  <si>
    <t>Vision Corporation Ltd</t>
  </si>
  <si>
    <t>VISIONCO</t>
  </si>
  <si>
    <t>VXL Instruments Ltd</t>
  </si>
  <si>
    <t>VXLINSTR</t>
  </si>
  <si>
    <t>Containerway International Ltd</t>
  </si>
  <si>
    <t>CONTAINER</t>
  </si>
  <si>
    <t>Mayur Floorings Ltd</t>
  </si>
  <si>
    <t>MAYURFL</t>
  </si>
  <si>
    <t>Sri Amarnath Finance Ltd</t>
  </si>
  <si>
    <t>AMARNATH</t>
  </si>
  <si>
    <t>Agio Paper &amp; Industries Ltd</t>
  </si>
  <si>
    <t>AGIOPAPER</t>
  </si>
  <si>
    <t>Tranway Technologies Ltd</t>
  </si>
  <si>
    <t>TRANWAY</t>
  </si>
  <si>
    <t>Promact Impex Ltd</t>
  </si>
  <si>
    <t>PROMACT</t>
  </si>
  <si>
    <t>Milestone Furniture Ltd</t>
  </si>
  <si>
    <t>MILEFUR</t>
  </si>
  <si>
    <t>Aryan Share &amp; Stock Brokers Ltd</t>
  </si>
  <si>
    <t>ARYAN</t>
  </si>
  <si>
    <t>Ashram Online.com Ltd</t>
  </si>
  <si>
    <t>ASHRAM</t>
  </si>
  <si>
    <t>Umiya Tubes Ltd</t>
  </si>
  <si>
    <t>UMIYA</t>
  </si>
  <si>
    <t>Clio Infotech Ltd</t>
  </si>
  <si>
    <t>CLIOINFO</t>
  </si>
  <si>
    <t>Kabra Commercial Ltd</t>
  </si>
  <si>
    <t>KCL</t>
  </si>
  <si>
    <t>Kore Foods Ltd</t>
  </si>
  <si>
    <t>MPAgro Industries Ltd</t>
  </si>
  <si>
    <t>MPAGI</t>
  </si>
  <si>
    <t>Jayatma Industries Ltd</t>
  </si>
  <si>
    <t>JAYIND</t>
  </si>
  <si>
    <t>Shashank Traders Ltd</t>
  </si>
  <si>
    <t>SHASHANK</t>
  </si>
  <si>
    <t>Trio Mercantile And Trading Ltd</t>
  </si>
  <si>
    <t>TRIOMERC</t>
  </si>
  <si>
    <t>CMI Ltd</t>
  </si>
  <si>
    <t>CMICABLES</t>
  </si>
  <si>
    <t>Hasti Finance Ltd</t>
  </si>
  <si>
    <t>HASTIFIN</t>
  </si>
  <si>
    <t>Vardhman Concrete Ltd</t>
  </si>
  <si>
    <t>VARDHMAN</t>
  </si>
  <si>
    <t>Wherrelz IT Solutions Ltd</t>
  </si>
  <si>
    <t>WITS</t>
  </si>
  <si>
    <t>Golkonda Aluminium Extrusions Ltd</t>
  </si>
  <si>
    <t>GOLKONDA</t>
  </si>
  <si>
    <t>Continental Controls Ltd</t>
  </si>
  <si>
    <t>CONTICON</t>
  </si>
  <si>
    <t>N2N Technologies Ltd</t>
  </si>
  <si>
    <t>NNTL</t>
  </si>
  <si>
    <t>Ushakiran Finance Ltd</t>
  </si>
  <si>
    <t>USHAKIRA</t>
  </si>
  <si>
    <t>Worldwide Aluminium Limited</t>
  </si>
  <si>
    <t>WWALUM</t>
  </si>
  <si>
    <t>MPS Pharmaa Ltd</t>
  </si>
  <si>
    <t>ADVIKLA</t>
  </si>
  <si>
    <t>IGC Industries Ltd</t>
  </si>
  <si>
    <t>IGCIL</t>
  </si>
  <si>
    <t>Advance Syntex Ltd</t>
  </si>
  <si>
    <t>ASYL</t>
  </si>
  <si>
    <t>Shantai Industries Ltd</t>
  </si>
  <si>
    <t>SHANTAI</t>
  </si>
  <si>
    <t>SDC Techmedia Ltd</t>
  </si>
  <si>
    <t>SDC</t>
  </si>
  <si>
    <t>Jain Marmo Industries Ltd</t>
  </si>
  <si>
    <t>JAINMARMO</t>
  </si>
  <si>
    <t>Quantum Digital Vision (India) Ltd</t>
  </si>
  <si>
    <t>QUANTDIA</t>
  </si>
  <si>
    <t>Sword-Edge Commercials Ltd</t>
  </si>
  <si>
    <t>SWORDEDGE</t>
  </si>
  <si>
    <t>Ambassador Intra Holdings Ltd</t>
  </si>
  <si>
    <t>AIHL</t>
  </si>
  <si>
    <t>Ortel Communications Ltd</t>
  </si>
  <si>
    <t>ORTEL</t>
  </si>
  <si>
    <t>Nihar Info Global Ltd</t>
  </si>
  <si>
    <t>NIHARINF</t>
  </si>
  <si>
    <t>Mathew Easow Research Securities Ltd</t>
  </si>
  <si>
    <t>MATHEWE</t>
  </si>
  <si>
    <t>Melstar Information Technologies Ltd</t>
  </si>
  <si>
    <t>MELSTAR</t>
  </si>
  <si>
    <t>Pacheli Industrial Finance Ltd</t>
  </si>
  <si>
    <t>PIFL</t>
  </si>
  <si>
    <t>Aris International Ltd</t>
  </si>
  <si>
    <t>ARISINT</t>
  </si>
  <si>
    <t>Dhenu Buildcon Infra Ltd</t>
  </si>
  <si>
    <t>DHENUBUILD</t>
  </si>
  <si>
    <t>Globale Tessile Ltd</t>
  </si>
  <si>
    <t>GLOBALE</t>
  </si>
  <si>
    <t>Nutricircle Ltd</t>
  </si>
  <si>
    <t>NUTRICIRCLE</t>
  </si>
  <si>
    <t>Decillion Finance Ltd</t>
  </si>
  <si>
    <t>DFL</t>
  </si>
  <si>
    <t>Sheshadri Industries Ltd</t>
  </si>
  <si>
    <t>SHESHAINDS</t>
  </si>
  <si>
    <t>Standard Shoe Sole and Mould (India) Ltd</t>
  </si>
  <si>
    <t>STDSHOE</t>
  </si>
  <si>
    <t>Rich Universe Network Ltd</t>
  </si>
  <si>
    <t>RICHUNV</t>
  </si>
  <si>
    <t>KOBO Biotech Ltd</t>
  </si>
  <si>
    <t>KOBO</t>
  </si>
  <si>
    <t>Raghunath International Ltd</t>
  </si>
  <si>
    <t>RAGHUNAT</t>
  </si>
  <si>
    <t>Bijoy Hans Ltd</t>
  </si>
  <si>
    <t>BIJHANS</t>
  </si>
  <si>
    <t>Gleam Fabmat Ltd</t>
  </si>
  <si>
    <t>GLEAM</t>
  </si>
  <si>
    <t>Voltaire Leasing and Finance Ltd</t>
  </si>
  <si>
    <t>VOLLF</t>
  </si>
  <si>
    <t>Integrated Hitech Ltd</t>
  </si>
  <si>
    <t>INTEGHIT</t>
  </si>
  <si>
    <t>Kanungo Financiers Ltd</t>
  </si>
  <si>
    <t>KANUNGO</t>
  </si>
  <si>
    <t>TeleCanor Global Ltd</t>
  </si>
  <si>
    <t>TELECANOR</t>
  </si>
  <si>
    <t>Sanco Industries Ltd</t>
  </si>
  <si>
    <t>SANCO</t>
  </si>
  <si>
    <t>Ramchandra Leasing and Finance Ltd</t>
  </si>
  <si>
    <t>RLFL</t>
  </si>
  <si>
    <t>Ashiana Agro Industries Ltd</t>
  </si>
  <si>
    <t>ASHAI</t>
  </si>
  <si>
    <t>Hypersoft Technologies Ltd</t>
  </si>
  <si>
    <t>HYPERSOFT</t>
  </si>
  <si>
    <t>Beeyu Overseas Ltd</t>
  </si>
  <si>
    <t>BEEYU</t>
  </si>
  <si>
    <t>HDFC Nifty200 Momentum 30 ETF</t>
  </si>
  <si>
    <t>HDFCMOMENT</t>
  </si>
  <si>
    <t>Suryo Foods and Industries Ltd</t>
  </si>
  <si>
    <t>SURFI</t>
  </si>
  <si>
    <t>Amanaya Ventures Ltd</t>
  </si>
  <si>
    <t>AMANAYA</t>
  </si>
  <si>
    <t>Explicit Finance Ltd</t>
  </si>
  <si>
    <t>EXPLICITFIN</t>
  </si>
  <si>
    <t>Unishire Urban Infra Ltd</t>
  </si>
  <si>
    <t>UNISHIRE</t>
  </si>
  <si>
    <t>Nutech Global Ltd</t>
  </si>
  <si>
    <t>NUTECGLOB</t>
  </si>
  <si>
    <t>S G N Telecoms Ltd</t>
  </si>
  <si>
    <t>SGNTE</t>
  </si>
  <si>
    <t>Satiate Agri Ltd</t>
  </si>
  <si>
    <t>SATAGRI</t>
  </si>
  <si>
    <t>Sharanam Infraproject and Trading Ltd</t>
  </si>
  <si>
    <t>SIPTL</t>
  </si>
  <si>
    <t>Sungold Capital Ltd</t>
  </si>
  <si>
    <t>SUNGOLD</t>
  </si>
  <si>
    <t>Ramasigns Industries Ltd</t>
  </si>
  <si>
    <t>RAMASIGNS</t>
  </si>
  <si>
    <t>Vas Infrastructure Ltd</t>
  </si>
  <si>
    <t>VASINFRA</t>
  </si>
  <si>
    <t>Autoriders International Ltd</t>
  </si>
  <si>
    <t>AUTOINT</t>
  </si>
  <si>
    <t>Oswal Overseas Ltd</t>
  </si>
  <si>
    <t>OSWALOR</t>
  </si>
  <si>
    <t>Modella Woollens Ltd</t>
  </si>
  <si>
    <t>MODWOOL</t>
  </si>
  <si>
    <t>Capricorn Systems Global Solutions Ltd</t>
  </si>
  <si>
    <t>CAPRICORN</t>
  </si>
  <si>
    <t>iStreet Network Ltd</t>
  </si>
  <si>
    <t>ISTRNETWK</t>
  </si>
  <si>
    <t>Citi Port Financial Services Ltd</t>
  </si>
  <si>
    <t>CITIPOR</t>
  </si>
  <si>
    <t>Incon Engineers Ltd</t>
  </si>
  <si>
    <t>INCON</t>
  </si>
  <si>
    <t>Kuber Udyog Ltd</t>
  </si>
  <si>
    <t>KUBERJI</t>
  </si>
  <si>
    <t>Silver Pearl Hospitality &amp; Luxury Spaces Ltd</t>
  </si>
  <si>
    <t>SILVERPRL</t>
  </si>
  <si>
    <t>East Buildtech Ltd</t>
  </si>
  <si>
    <t>EASTBUILD</t>
  </si>
  <si>
    <t>Woodsvilla Ltd</t>
  </si>
  <si>
    <t>WOODSVILA</t>
  </si>
  <si>
    <t>Tridev Infraestates Ltd</t>
  </si>
  <si>
    <t>ASHUTPM</t>
  </si>
  <si>
    <t>Vintage Securities Ltd</t>
  </si>
  <si>
    <t>VINTAGES</t>
  </si>
  <si>
    <t>Sturdy Industries Ltd</t>
  </si>
  <si>
    <t>STURDY</t>
  </si>
  <si>
    <t>Vaxfab Enterprises Ltd</t>
  </si>
  <si>
    <t>VEL</t>
  </si>
  <si>
    <t>CHD Chemicals Ltd</t>
  </si>
  <si>
    <t>CHDCHEM</t>
  </si>
  <si>
    <t>Sophia Traexpo Ltd</t>
  </si>
  <si>
    <t>STRAEXPO</t>
  </si>
  <si>
    <t>Alchemist Corporation Ltd</t>
  </si>
  <si>
    <t>ALCHCORP</t>
  </si>
  <si>
    <t>Agarwal Fortune India Ltd</t>
  </si>
  <si>
    <t>AGARWAL</t>
  </si>
  <si>
    <t>Williamson Financial Services Ltd</t>
  </si>
  <si>
    <t>WILLIMFI</t>
  </si>
  <si>
    <t>Mega Nirman &amp; Industries Ltd</t>
  </si>
  <si>
    <t>MNIL</t>
  </si>
  <si>
    <t>Transpact Enterprises Ltd</t>
  </si>
  <si>
    <t>TRANSPACT</t>
  </si>
  <si>
    <t>ICICI Prudential Nifty Infrastructure ETF</t>
  </si>
  <si>
    <t>INFRAIETF</t>
  </si>
  <si>
    <t>Shri Ram Switchgears Ltd</t>
  </si>
  <si>
    <t>SRIRAM</t>
  </si>
  <si>
    <t>Manor Estates and Industries Ltd</t>
  </si>
  <si>
    <t>KARANWO</t>
  </si>
  <si>
    <t>Siddheswari Garments Ltd</t>
  </si>
  <si>
    <t>SIDDHEGA</t>
  </si>
  <si>
    <t>Chandrima Mercantiles Ltd</t>
  </si>
  <si>
    <t>CHANDRIMA</t>
  </si>
  <si>
    <t>Svam Software Ltd</t>
  </si>
  <si>
    <t>SVAMSOF</t>
  </si>
  <si>
    <t>Brawn Biotech Ltd</t>
  </si>
  <si>
    <t>BRAWN</t>
  </si>
  <si>
    <t>Jalan Transolutions (India) Ltd</t>
  </si>
  <si>
    <t>JALAN</t>
  </si>
  <si>
    <t>Motilal Oswal S&amp;P BSE Enhanced Value ETF</t>
  </si>
  <si>
    <t>MOVALUE</t>
  </si>
  <si>
    <t>Hanman Fit Ltd</t>
  </si>
  <si>
    <t>HANMAN</t>
  </si>
  <si>
    <t>Wagend Infra Venture Ltd</t>
  </si>
  <si>
    <t>WAGEND</t>
  </si>
  <si>
    <t>ADITYA BSL Nifty 200 Momentum 30 ETF</t>
  </si>
  <si>
    <t>MOMENTUM</t>
  </si>
  <si>
    <t>RCC Cements Ltd</t>
  </si>
  <si>
    <t>RCCEMEN</t>
  </si>
  <si>
    <t>Jetmall Spices and Masala Ltd</t>
  </si>
  <si>
    <t>JETMALL</t>
  </si>
  <si>
    <t>JMG Corporation Ltd</t>
  </si>
  <si>
    <t>JMGCORP</t>
  </si>
  <si>
    <t>BGIL Films &amp; Technologies Ltd</t>
  </si>
  <si>
    <t>BGIL</t>
  </si>
  <si>
    <t>Kinetic Trust Ltd</t>
  </si>
  <si>
    <t>KINETRU</t>
  </si>
  <si>
    <t>Olympic Cards Ltd</t>
  </si>
  <si>
    <t>OLPCL</t>
  </si>
  <si>
    <t>Commercial Printing</t>
  </si>
  <si>
    <t>Pro Clb Global Ltd</t>
  </si>
  <si>
    <t>PROCLB</t>
  </si>
  <si>
    <t>Konndor Industries Ltd</t>
  </si>
  <si>
    <t>KONNDOR</t>
  </si>
  <si>
    <t>Prashant India Ltd</t>
  </si>
  <si>
    <t>PRSNTIN</t>
  </si>
  <si>
    <t>Purohit Construction Ltd</t>
  </si>
  <si>
    <t>PUROHITCON</t>
  </si>
  <si>
    <t>Aadi Industries Ltd</t>
  </si>
  <si>
    <t>AADIIND</t>
  </si>
  <si>
    <t>Hit Kit Global Solutions Ltd</t>
  </si>
  <si>
    <t>HITKITGLO</t>
  </si>
  <si>
    <t>Bharat Textiles &amp; Proofing Industries Ltd</t>
  </si>
  <si>
    <t>BHATEXT</t>
  </si>
  <si>
    <t>Gratex Industries Ltd</t>
  </si>
  <si>
    <t>GRATEXI</t>
  </si>
  <si>
    <t>Afloat Enterprises Ltd</t>
  </si>
  <si>
    <t>ADISHAKTI</t>
  </si>
  <si>
    <t>Epsom Properties Ltd</t>
  </si>
  <si>
    <t>EPSOMPRO</t>
  </si>
  <si>
    <t>United Leasing &amp; Industries Ltd</t>
  </si>
  <si>
    <t>UNTTEMI</t>
  </si>
  <si>
    <t>Mahalaxmi Seamless Ltd</t>
  </si>
  <si>
    <t>MAHALXSE</t>
  </si>
  <si>
    <t>Pankaj Polymers Ltd</t>
  </si>
  <si>
    <t>PANKAJPO</t>
  </si>
  <si>
    <t>Jainco Projects (India) Ltd</t>
  </si>
  <si>
    <t>JAINCO</t>
  </si>
  <si>
    <t>Athena Constructions Ltd</t>
  </si>
  <si>
    <t>ATHCON</t>
  </si>
  <si>
    <t>I Power Solutions India Ltd</t>
  </si>
  <si>
    <t>IPOWER</t>
  </si>
  <si>
    <t>Omnipotent Industries Ltd</t>
  </si>
  <si>
    <t>OMNIPOTENT</t>
  </si>
  <si>
    <t>Pioneer Agro Extracts Ltd</t>
  </si>
  <si>
    <t>PIONAGR</t>
  </si>
  <si>
    <t>Sunraj Diamond Exports Ltd</t>
  </si>
  <si>
    <t>SUNRAJDI</t>
  </si>
  <si>
    <t>Looks Health Services Ltd</t>
  </si>
  <si>
    <t>LOOKS</t>
  </si>
  <si>
    <t>Motilal Oswal S&amp;P BSE Quality ETF</t>
  </si>
  <si>
    <t>MOQUALITY</t>
  </si>
  <si>
    <t>Ridings Consulting Engineers India Ltd</t>
  </si>
  <si>
    <t>RIDINGS</t>
  </si>
  <si>
    <t>Motilal Oswal S&amp;P BSE Healthcare ETF</t>
  </si>
  <si>
    <t>MOHEALTH</t>
  </si>
  <si>
    <t>Jayatma Enterprises Ltd</t>
  </si>
  <si>
    <t>JAYATMA</t>
  </si>
  <si>
    <t>Futuristic Securities Ltd</t>
  </si>
  <si>
    <t>FUTURSEC</t>
  </si>
  <si>
    <t>Typhoon Financial Services Ltd</t>
  </si>
  <si>
    <t>TFSL</t>
  </si>
  <si>
    <t>Gyan Developers and Builders Ltd</t>
  </si>
  <si>
    <t>GYANDEV</t>
  </si>
  <si>
    <t>HDFC Nifty100 Low Volatility 30 ETF</t>
  </si>
  <si>
    <t>HDFCLOWVOL</t>
  </si>
  <si>
    <t>Aditya Ispat Ltd</t>
  </si>
  <si>
    <t>ADITYA</t>
  </si>
  <si>
    <t>Chambal Breweries and Distilleries Ltd</t>
  </si>
  <si>
    <t>CHMBBRW</t>
  </si>
  <si>
    <t>Union Quality Plastics Ltd</t>
  </si>
  <si>
    <t>UNQTYMI</t>
  </si>
  <si>
    <t>Scintilla Commercial &amp; Credit Ltd</t>
  </si>
  <si>
    <t>SCC</t>
  </si>
  <si>
    <t>Pradip Overseas Ltd</t>
  </si>
  <si>
    <t>PRADIP</t>
  </si>
  <si>
    <t>Unitech International Ltd</t>
  </si>
  <si>
    <t>UNITINT</t>
  </si>
  <si>
    <t>Penta Gold Ltd</t>
  </si>
  <si>
    <t>PENTAGOLD</t>
  </si>
  <si>
    <t>Svarnim Trade Udyog Ltd</t>
  </si>
  <si>
    <t>SNIM</t>
  </si>
  <si>
    <t>Omni AX's Software Ltd</t>
  </si>
  <si>
    <t>OMNIAX</t>
  </si>
  <si>
    <t>Shyama Infosys Ltd</t>
  </si>
  <si>
    <t>SHYAMAINFO</t>
  </si>
  <si>
    <t>Ganesh Holdings Ltd</t>
  </si>
  <si>
    <t>GANHOLD</t>
  </si>
  <si>
    <t>Corporate Merchant Bankers Ltd</t>
  </si>
  <si>
    <t>CMBL</t>
  </si>
  <si>
    <t>Shamrock Industrial Company Ltd</t>
  </si>
  <si>
    <t>SHAMROIN</t>
  </si>
  <si>
    <t>Fabino Enterprises Ltd</t>
  </si>
  <si>
    <t>FABINO</t>
  </si>
  <si>
    <t>Navoday Enterprises Ltd</t>
  </si>
  <si>
    <t>NAVODAYENT</t>
  </si>
  <si>
    <t>Pae Ltd</t>
  </si>
  <si>
    <t>PAEL</t>
  </si>
  <si>
    <t>Diamant Infrastructure Ltd</t>
  </si>
  <si>
    <t>DIAMANT</t>
  </si>
  <si>
    <t>Multipurpose Trading and Agencies Ltd</t>
  </si>
  <si>
    <t>ZMULTIPU</t>
  </si>
  <si>
    <t>Jyothi Infraventures Ltd</t>
  </si>
  <si>
    <t>JYOTHI</t>
  </si>
  <si>
    <t>Kotak Nifty MNC ETF</t>
  </si>
  <si>
    <t>MNC</t>
  </si>
  <si>
    <t>Cindrella Financial Services Ltd</t>
  </si>
  <si>
    <t>CINDRELL</t>
  </si>
  <si>
    <t>Relic Technologies Ltd</t>
  </si>
  <si>
    <t>RELICTEC</t>
  </si>
  <si>
    <t>Kotak Nifty India Consumption ETF</t>
  </si>
  <si>
    <t>CONS</t>
  </si>
  <si>
    <t>Starlite Components Ltd</t>
  </si>
  <si>
    <t>STARLITE</t>
  </si>
  <si>
    <t>Ekam Leasing and Finance Co Ltd</t>
  </si>
  <si>
    <t>EKAMLEA</t>
  </si>
  <si>
    <t>Lakshmi Precision Screws Ltd</t>
  </si>
  <si>
    <t>LAKPRE</t>
  </si>
  <si>
    <t>Jayabharat Credit Ltd</t>
  </si>
  <si>
    <t>JAYBHCR</t>
  </si>
  <si>
    <t>Progrex Ventures Ltd</t>
  </si>
  <si>
    <t>PROGREXV</t>
  </si>
  <si>
    <t>ADITYA BSL Nifty 200 Quality 30 ETF</t>
  </si>
  <si>
    <t>NIFTYQLITY</t>
  </si>
  <si>
    <t>52 Weeks Entertainment Ltd</t>
  </si>
  <si>
    <t>SHAQUAK</t>
  </si>
  <si>
    <t>P M Telelinnks Ltd</t>
  </si>
  <si>
    <t>PMTELELIN</t>
  </si>
  <si>
    <t>International Data Management Ltd</t>
  </si>
  <si>
    <t>IDM</t>
  </si>
  <si>
    <t>Karnimata Cold Storage Ltd</t>
  </si>
  <si>
    <t>KCSL</t>
  </si>
  <si>
    <t>Encode Packaging India Ltd</t>
  </si>
  <si>
    <t>ENCODE</t>
  </si>
  <si>
    <t>Richa Industries Ltd</t>
  </si>
  <si>
    <t>RICHAIND</t>
  </si>
  <si>
    <t>Priya Ltd</t>
  </si>
  <si>
    <t>PRIYALT</t>
  </si>
  <si>
    <t>Vallabh Steels Ltd</t>
  </si>
  <si>
    <t>VALLABHSQ</t>
  </si>
  <si>
    <t>Ishaan Infrastructures and Shelters Ltd</t>
  </si>
  <si>
    <t>IISL</t>
  </si>
  <si>
    <t>Galada Finance Ltd</t>
  </si>
  <si>
    <t>GALADAFIN</t>
  </si>
  <si>
    <t>Ambitious Plastomac Company Ltd</t>
  </si>
  <si>
    <t>AMBIT</t>
  </si>
  <si>
    <t>Asia Capital Ltd</t>
  </si>
  <si>
    <t>ASIACAP</t>
  </si>
  <si>
    <t>Sashwat Technocrats Ltd</t>
  </si>
  <si>
    <t>SASHWAT</t>
  </si>
  <si>
    <t>Sujana Universal Industries Ltd</t>
  </si>
  <si>
    <t>SUJANAUNI</t>
  </si>
  <si>
    <t>Pushpanjali Realms and Infratech Ltd</t>
  </si>
  <si>
    <t>PUSHPREALM</t>
  </si>
  <si>
    <t>Amerise Biosciences Ltd</t>
  </si>
  <si>
    <t>AMERISE</t>
  </si>
  <si>
    <t>Kaarya Facilities &amp; Services Ltd</t>
  </si>
  <si>
    <t>KAARYAFSL</t>
  </si>
  <si>
    <t>United Textiles Ltd</t>
  </si>
  <si>
    <t>UNITEDTE</t>
  </si>
  <si>
    <t>Datiware Maritime Infra Ltd</t>
  </si>
  <si>
    <t>DATIWARE</t>
  </si>
  <si>
    <t>Innocorp Ltd</t>
  </si>
  <si>
    <t>INNOCORP</t>
  </si>
  <si>
    <t>Mahaveer Infoway Ltd</t>
  </si>
  <si>
    <t>MINFY</t>
  </si>
  <si>
    <t>Aananda Lakshmi Spinning Mills Ltd</t>
  </si>
  <si>
    <t>AANANDALAK</t>
  </si>
  <si>
    <t>Ontic Finserve Ltd</t>
  </si>
  <si>
    <t>ONTIC</t>
  </si>
  <si>
    <t>Sikozy Realtors Ltd</t>
  </si>
  <si>
    <t>SIKOZY</t>
  </si>
  <si>
    <t>Oscar Global Ltd</t>
  </si>
  <si>
    <t>OSCARGLO</t>
  </si>
  <si>
    <t>KLG Capital Services Ltd</t>
  </si>
  <si>
    <t>KLGCAP</t>
  </si>
  <si>
    <t>IMP Powers Ltd</t>
  </si>
  <si>
    <t>INDLMETER</t>
  </si>
  <si>
    <t>Ahimsa Industries Ltd</t>
  </si>
  <si>
    <t>AHIMSA</t>
  </si>
  <si>
    <t>Bharatiya Global Infomedia Ltd</t>
  </si>
  <si>
    <t>BGLOBAL</t>
  </si>
  <si>
    <t>Ken Financial Services Ltd</t>
  </si>
  <si>
    <t>KENFIN</t>
  </si>
  <si>
    <t>Integra Telecommunication and Software Ltd</t>
  </si>
  <si>
    <t>INTELSOFT</t>
  </si>
  <si>
    <t>Atharv Enterprises Ltd</t>
  </si>
  <si>
    <t>ATHARVENT</t>
  </si>
  <si>
    <t>Sarthak Global Ltd</t>
  </si>
  <si>
    <t>SARTHAKGL</t>
  </si>
  <si>
    <t>GSL Securities Ltd</t>
  </si>
  <si>
    <t>GSLSEC</t>
  </si>
  <si>
    <t>AVI Polymers Ltd</t>
  </si>
  <si>
    <t>AVI</t>
  </si>
  <si>
    <t>Lead Financial Services Ltd</t>
  </si>
  <si>
    <t>LEADFIN</t>
  </si>
  <si>
    <t>SW Investments Ltd</t>
  </si>
  <si>
    <t>SW1</t>
  </si>
  <si>
    <t>Vasa Retail and Overseas Ltd</t>
  </si>
  <si>
    <t>VASA</t>
  </si>
  <si>
    <t>Manipal Finance Corp Ltd</t>
  </si>
  <si>
    <t>MNPLFIN</t>
  </si>
  <si>
    <t>Starlit Power Systems Ltd</t>
  </si>
  <si>
    <t>STARLIT</t>
  </si>
  <si>
    <t>Mahasagar Travels Ltd</t>
  </si>
  <si>
    <t>MHSGRMS</t>
  </si>
  <si>
    <t>Ashoka Refineries Ltd</t>
  </si>
  <si>
    <t>ASHOKRE</t>
  </si>
  <si>
    <t>Quintegra Solutions Ltd</t>
  </si>
  <si>
    <t>QUINTEGRA</t>
  </si>
  <si>
    <t>Padmalaya Telefilms Ltd</t>
  </si>
  <si>
    <t>PADMALAYAT</t>
  </si>
  <si>
    <t>Elango Industries Ltd</t>
  </si>
  <si>
    <t>ELANGO</t>
  </si>
  <si>
    <t>Gangotri Textiles Ltd</t>
  </si>
  <si>
    <t>GANGOTRI</t>
  </si>
  <si>
    <t>Desh Rakshak Aushdhalaya Ltd</t>
  </si>
  <si>
    <t>DESHRAK</t>
  </si>
  <si>
    <t>GCM Commodity &amp; Derivatives Ltd</t>
  </si>
  <si>
    <t>GCMCOMM</t>
  </si>
  <si>
    <t>Maruti Securities Ltd</t>
  </si>
  <si>
    <t>MARUTISE</t>
  </si>
  <si>
    <t>S K S Textiles Ltd</t>
  </si>
  <si>
    <t>SKSTEXTILE</t>
  </si>
  <si>
    <t>Hemo Organic Ltd</t>
  </si>
  <si>
    <t>HEMORGANIC</t>
  </si>
  <si>
    <t>Bansisons Tea Industries Ltd</t>
  </si>
  <si>
    <t>BANSTEA</t>
  </si>
  <si>
    <t>Patidar Buildcon Ltd</t>
  </si>
  <si>
    <t>PATIDAR</t>
  </si>
  <si>
    <t>Garodia Chemicals Ltd</t>
  </si>
  <si>
    <t>GARODCH</t>
  </si>
  <si>
    <t>Indra Industries Ltd</t>
  </si>
  <si>
    <t>INDRAIND</t>
  </si>
  <si>
    <t>Crimson Metal Engineering Company Ltd</t>
  </si>
  <si>
    <t>CRIMSON</t>
  </si>
  <si>
    <t>Rajkot Investment Trust Ltd</t>
  </si>
  <si>
    <t>RAJKOTINV</t>
  </si>
  <si>
    <t>Aarcon Facilities Ltd</t>
  </si>
  <si>
    <t>RBGUPTA</t>
  </si>
  <si>
    <t>Shelter Infra Projects Ltd</t>
  </si>
  <si>
    <t>SIPL</t>
  </si>
  <si>
    <t>High Street Filatex Ltd</t>
  </si>
  <si>
    <t>HIGHSTREE</t>
  </si>
  <si>
    <t>Mideast Portfolio Management Ltd</t>
  </si>
  <si>
    <t>MIDEASTP</t>
  </si>
  <si>
    <t>Retro Green Revolution Ltd</t>
  </si>
  <si>
    <t>RGRL</t>
  </si>
  <si>
    <t>B J Duplex Boards Ltd</t>
  </si>
  <si>
    <t>BJDUP</t>
  </si>
  <si>
    <t>Krishna Filament Industries Ltd</t>
  </si>
  <si>
    <t>KRIFILIND</t>
  </si>
  <si>
    <t>People's Investment Ltd</t>
  </si>
  <si>
    <t>PEOPLIN</t>
  </si>
  <si>
    <t>Classic Leasing &amp; Finance Ltd</t>
  </si>
  <si>
    <t>CLFL</t>
  </si>
  <si>
    <t>Nikki Global Finance Ltd</t>
  </si>
  <si>
    <t>NIKKIGL</t>
  </si>
  <si>
    <t>Purple Entertainment Ltd</t>
  </si>
  <si>
    <t>PURPLE</t>
  </si>
  <si>
    <t>Ambition Mica Ltd</t>
  </si>
  <si>
    <t>AMBITION</t>
  </si>
  <si>
    <t>Superior Finlease Ltd</t>
  </si>
  <si>
    <t>SUPERIOR</t>
  </si>
  <si>
    <t>Gravity (India) Ltd</t>
  </si>
  <si>
    <t>GRAVITY</t>
  </si>
  <si>
    <t>Mahesh Developers Ltd</t>
  </si>
  <si>
    <t>MAHESH</t>
  </si>
  <si>
    <t>Eureka Industries Ltd</t>
  </si>
  <si>
    <t>EUREKAI</t>
  </si>
  <si>
    <t>Dharani Finance Ltd</t>
  </si>
  <si>
    <t>DHARFIN</t>
  </si>
  <si>
    <t>Systematix Securities Ltd</t>
  </si>
  <si>
    <t>SYTIXSE</t>
  </si>
  <si>
    <t>T Spiritual World Ltd</t>
  </si>
  <si>
    <t>TSPIRITUAL</t>
  </si>
  <si>
    <t>Space Incubatrics Technologies Ltd</t>
  </si>
  <si>
    <t>SPACEINCUBA</t>
  </si>
  <si>
    <t>CMM Infraprojects Ltd</t>
  </si>
  <si>
    <t>CMMIPL</t>
  </si>
  <si>
    <t>Adjia Technologies Ltd</t>
  </si>
  <si>
    <t>ADJIA</t>
  </si>
  <si>
    <t>Gopal Iron and Steels Company (Gujarat) Ltd</t>
  </si>
  <si>
    <t>GOPAIST</t>
  </si>
  <si>
    <t>Swadha Nature Ltd</t>
  </si>
  <si>
    <t>SWADHATURE</t>
  </si>
  <si>
    <t>Khyati Multimedia Entertainment Ltd</t>
  </si>
  <si>
    <t>KHYATI</t>
  </si>
  <si>
    <t>CKP Leisure Ltd</t>
  </si>
  <si>
    <t>CKPLEISURE</t>
  </si>
  <si>
    <t>Nippon India ETF Nifty 50 Shariah BeES</t>
  </si>
  <si>
    <t>SHARIABEES</t>
  </si>
  <si>
    <t>Pithampur Poly Products Ltd</t>
  </si>
  <si>
    <t>PITHP</t>
  </si>
  <si>
    <t>Fraser and Co Ltd</t>
  </si>
  <si>
    <t>FRASER</t>
  </si>
  <si>
    <t>Hi-Klass Trading and Investment Ltd</t>
  </si>
  <si>
    <t>HIKLASS</t>
  </si>
  <si>
    <t>Pasupati Fincap Ltd</t>
  </si>
  <si>
    <t>PASUFIN</t>
  </si>
  <si>
    <t>Source Industries (India) Ltd</t>
  </si>
  <si>
    <t>SOURCEIND</t>
  </si>
  <si>
    <t>Regency Trust Ltd</t>
  </si>
  <si>
    <t>REGTRUS</t>
  </si>
  <si>
    <t>SS Infrastructure Development Consultants Ltd</t>
  </si>
  <si>
    <t>SSINFRA</t>
  </si>
  <si>
    <t>Universal Arts Ltd</t>
  </si>
  <si>
    <t>UNIVARTS</t>
  </si>
  <si>
    <t>MFS Intercorp Ltd</t>
  </si>
  <si>
    <t>MFSINTRCRP</t>
  </si>
  <si>
    <t>Abhishek Infraventures Ltd</t>
  </si>
  <si>
    <t>ABHIINFRA</t>
  </si>
  <si>
    <t>Decorous Investment and Trading Co Ltd</t>
  </si>
  <si>
    <t>DITCO</t>
  </si>
  <si>
    <t>Diksha Greens Ltd</t>
  </si>
  <si>
    <t>DGL</t>
  </si>
  <si>
    <t>Jumbo Bag Ltd</t>
  </si>
  <si>
    <t>JUMBO</t>
  </si>
  <si>
    <t>Checkpoint Trends Ltd</t>
  </si>
  <si>
    <t>CHECKPOINT</t>
  </si>
  <si>
    <t>Cistro Telelink Ltd</t>
  </si>
  <si>
    <t>CISTRO</t>
  </si>
  <si>
    <t>Aviva Industries Ltd</t>
  </si>
  <si>
    <t>AVIVA</t>
  </si>
  <si>
    <t>Heera Ispat Ltd</t>
  </si>
  <si>
    <t>HEERAISP</t>
  </si>
  <si>
    <t>Kiran Syntex Ltd</t>
  </si>
  <si>
    <t>KIRANSY-B</t>
  </si>
  <si>
    <t>Edelweiss Nifty 50 ETF</t>
  </si>
  <si>
    <t>NIFTYEES</t>
  </si>
  <si>
    <t>Jauss Polymers Ltd</t>
  </si>
  <si>
    <t>JAUSPOL</t>
  </si>
  <si>
    <t>Radhagobind Commercial Ltd</t>
  </si>
  <si>
    <t>RCL</t>
  </si>
  <si>
    <t>B P Capital Ltd</t>
  </si>
  <si>
    <t>BPCAP</t>
  </si>
  <si>
    <t>Adarsh Mercantile Ltd</t>
  </si>
  <si>
    <t>ADARSH</t>
  </si>
  <si>
    <t>Invesco India Nifty 50 ETF</t>
  </si>
  <si>
    <t>IVZINNIFTY</t>
  </si>
  <si>
    <t>Arcee Industries Ltd</t>
  </si>
  <si>
    <t>ARCEEIN</t>
  </si>
  <si>
    <t>Rajvir Industries Ltd</t>
  </si>
  <si>
    <t>RAJVIR</t>
  </si>
  <si>
    <t>Rajeswari Infrastructure Ltd</t>
  </si>
  <si>
    <t>RAJINFRA</t>
  </si>
  <si>
    <t>Padmanabh Industries Ltd</t>
  </si>
  <si>
    <t>PADMAIND</t>
  </si>
  <si>
    <t>Vax Housing Ltd</t>
  </si>
  <si>
    <t>VAXHS</t>
  </si>
  <si>
    <t>EMA India Ltd</t>
  </si>
  <si>
    <t>EMAINDIA</t>
  </si>
  <si>
    <t>Spectra Industries Ltd</t>
  </si>
  <si>
    <t>SPECTRA</t>
  </si>
  <si>
    <t>Pagaria Energy Ltd</t>
  </si>
  <si>
    <t>WOMENNET</t>
  </si>
  <si>
    <t>City Online Services Ltd</t>
  </si>
  <si>
    <t>CITYONLINE</t>
  </si>
  <si>
    <t>Dolphin Medical Services Ltd</t>
  </si>
  <si>
    <t>DOLPHMED</t>
  </si>
  <si>
    <t>JLA Infraville Shoppers Ltd</t>
  </si>
  <si>
    <t>JSHL</t>
  </si>
  <si>
    <t>Broadline Retail</t>
  </si>
  <si>
    <t>Kuberan Global Edu Solutions Ltd</t>
  </si>
  <si>
    <t>KGES</t>
  </si>
  <si>
    <t>SSPN Finance Ltd</t>
  </si>
  <si>
    <t>SSPNFIN</t>
  </si>
  <si>
    <t>Shiva Suitings Ltd</t>
  </si>
  <si>
    <t>SHVSUIT</t>
  </si>
  <si>
    <t>Nippon India ETF Nifty Dividend Opportunities 50</t>
  </si>
  <si>
    <t>DIVOPPBEES</t>
  </si>
  <si>
    <t>Shri Kalyan Holdings Ltd</t>
  </si>
  <si>
    <t>SHKALYN</t>
  </si>
  <si>
    <t>Vitesse Agro Ltd</t>
  </si>
  <si>
    <t>VITESSE</t>
  </si>
  <si>
    <t>R R Securities Ltd</t>
  </si>
  <si>
    <t>RRSECUR</t>
  </si>
  <si>
    <t>Ace Engitech Ltd</t>
  </si>
  <si>
    <t>ACEENGITEC</t>
  </si>
  <si>
    <t>JPT Securities Ltd</t>
  </si>
  <si>
    <t>JPTSEC</t>
  </si>
  <si>
    <t>Natura Hue Chem Ltd</t>
  </si>
  <si>
    <t>NATHUEC</t>
  </si>
  <si>
    <t>Ace Edutrend Ltd</t>
  </si>
  <si>
    <t>ACEEDU</t>
  </si>
  <si>
    <t>Taaza International Ltd</t>
  </si>
  <si>
    <t>TAAZAINT</t>
  </si>
  <si>
    <t>Kovalam Investment and Trading Co Ltd</t>
  </si>
  <si>
    <t>ZKOVALIN</t>
  </si>
  <si>
    <t>Saptak Chem and Business Ltd</t>
  </si>
  <si>
    <t>SCBL</t>
  </si>
  <si>
    <t>Tricom Fruit Products Ltd</t>
  </si>
  <si>
    <t>TRICOMFRU</t>
  </si>
  <si>
    <t>Madhur Industries Ltd</t>
  </si>
  <si>
    <t>MADHURIND</t>
  </si>
  <si>
    <t>Uniworth Ltd</t>
  </si>
  <si>
    <t>UNIWORTH</t>
  </si>
  <si>
    <t>SBL Infratech Ltd</t>
  </si>
  <si>
    <t>SBLI</t>
  </si>
  <si>
    <t>Premium Capital Market and Investment Ltd</t>
  </si>
  <si>
    <t>PREMCAPM</t>
  </si>
  <si>
    <t>Thakkers Group Limited</t>
  </si>
  <si>
    <t>THAKKERS</t>
  </si>
  <si>
    <t>Tiaan Consumer Ltd</t>
  </si>
  <si>
    <t>TIAANC</t>
  </si>
  <si>
    <t>Bronze Infra-Tech Ltd</t>
  </si>
  <si>
    <t>BITL</t>
  </si>
  <si>
    <t>AAR Shyam India Investment Company Ltd</t>
  </si>
  <si>
    <t>AARSHYAM</t>
  </si>
  <si>
    <t>Euro Asia Exports Ltd</t>
  </si>
  <si>
    <t>EUROASIA</t>
  </si>
  <si>
    <t>IDFC Nifty 50 ETF</t>
  </si>
  <si>
    <t>IDFNIFTYET</t>
  </si>
  <si>
    <t>Swadeshi Industries and Leasing Ltd</t>
  </si>
  <si>
    <t>SWADEIN</t>
  </si>
  <si>
    <t>PFL Infotech Ltd</t>
  </si>
  <si>
    <t>PFLINFOTC</t>
  </si>
  <si>
    <t>SPV Global Trading Ltd</t>
  </si>
  <si>
    <t>SPVGLOBAL</t>
  </si>
  <si>
    <t>SVA India Ltd</t>
  </si>
  <si>
    <t>SVAINDIA</t>
  </si>
  <si>
    <t>Shivansh Finserve Ltd</t>
  </si>
  <si>
    <t>SHIVA</t>
  </si>
  <si>
    <t>Stellant Securities (India) Ltd</t>
  </si>
  <si>
    <t>STELLANT</t>
  </si>
  <si>
    <t>Charms Industries Ltd</t>
  </si>
  <si>
    <t>CHARMS</t>
  </si>
  <si>
    <t>Kanel Industries Ltd</t>
  </si>
  <si>
    <t>KANELIND</t>
  </si>
  <si>
    <t>S R Industries Ltd</t>
  </si>
  <si>
    <t>SRIND</t>
  </si>
  <si>
    <t>Omkar Overseas Ltd</t>
  </si>
  <si>
    <t>OMKAR</t>
  </si>
  <si>
    <t>Concrete Infra and Media Ltd</t>
  </si>
  <si>
    <t>CONCRETE</t>
  </si>
  <si>
    <t>Kome-on Communication Ltd</t>
  </si>
  <si>
    <t>KOCL</t>
  </si>
  <si>
    <t>G D L Leasing and Finance Ltd</t>
  </si>
  <si>
    <t>GDLLEAS</t>
  </si>
  <si>
    <t>Gaekwar Mills Ltd</t>
  </si>
  <si>
    <t>ZGAEKWAR</t>
  </si>
  <si>
    <t>Linaks Micro Electronics Ltd</t>
  </si>
  <si>
    <t>LINAKS</t>
  </si>
  <si>
    <t>Supra Trends Ltd</t>
  </si>
  <si>
    <t>SUPRATRE</t>
  </si>
  <si>
    <t>Jaihind Projects Ltd</t>
  </si>
  <si>
    <t>JAIHINDPRO</t>
  </si>
  <si>
    <t>Transglobe Foods Ltd</t>
  </si>
  <si>
    <t>TRANSFD</t>
  </si>
  <si>
    <t>Anand Projects Ltd</t>
  </si>
  <si>
    <t>ANANDPROJ</t>
  </si>
  <si>
    <t>Hindusthan Udyog Ltd</t>
  </si>
  <si>
    <t>ZHINUDYP</t>
  </si>
  <si>
    <t>M Lakhamsi Industries Ltd</t>
  </si>
  <si>
    <t>MLINDLTD</t>
  </si>
  <si>
    <t>Darjeeling Ropeway Co Ltd</t>
  </si>
  <si>
    <t>DARJEELING</t>
  </si>
  <si>
    <t>Motilal Oswal Nifty 200 Momentum 30 ETF</t>
  </si>
  <si>
    <t>MOMOMENTUM</t>
  </si>
  <si>
    <t>Magnus Retail Ltd</t>
  </si>
  <si>
    <t>MAGNUS</t>
  </si>
  <si>
    <t>Brilliant Portfolios Ltd</t>
  </si>
  <si>
    <t>BRIPORT</t>
  </si>
  <si>
    <t>Goldcoin Health Foods Ltd</t>
  </si>
  <si>
    <t>GOLDCOINHF</t>
  </si>
  <si>
    <t>ID Info Business Services Ltd</t>
  </si>
  <si>
    <t>IDINFO</t>
  </si>
  <si>
    <t>Neogem India Ltd</t>
  </si>
  <si>
    <t>NOGMIND</t>
  </si>
  <si>
    <t>Carnation Industries Ltd</t>
  </si>
  <si>
    <t>CARNATIN</t>
  </si>
  <si>
    <t>Aneri Fincap Ltd</t>
  </si>
  <si>
    <t>ANERI</t>
  </si>
  <si>
    <t>Mudra Financial Services Ltd</t>
  </si>
  <si>
    <t>MUDRA</t>
  </si>
  <si>
    <t>TMT (India) Ltd</t>
  </si>
  <si>
    <t>TMTIND-B1</t>
  </si>
  <si>
    <t>Oswal Leasing Ltd</t>
  </si>
  <si>
    <t>OSWALEA</t>
  </si>
  <si>
    <t>Sagar Systech Ltd</t>
  </si>
  <si>
    <t>SAGARSYST</t>
  </si>
  <si>
    <t>Powerful Technologies Ltd</t>
  </si>
  <si>
    <t>POWERFUL</t>
  </si>
  <si>
    <t>Fourth Generation Information Systems Ltd</t>
  </si>
  <si>
    <t>4THGEN</t>
  </si>
  <si>
    <t>Deccan Polypacks Ltd</t>
  </si>
  <si>
    <t>DECPO</t>
  </si>
  <si>
    <t>Geetanjali Credit and Capital Ltd</t>
  </si>
  <si>
    <t>GEETANJ</t>
  </si>
  <si>
    <t>Edelweiss ETF-Nifty Bank</t>
  </si>
  <si>
    <t>EBANK</t>
  </si>
  <si>
    <t>Surbhi Industries Ltd</t>
  </si>
  <si>
    <t>SURBHIN</t>
  </si>
  <si>
    <t>CES Ltd</t>
  </si>
  <si>
    <t>CESL</t>
  </si>
  <si>
    <t>Mardia Samyoung Capillary Tubes Company Ltd</t>
  </si>
  <si>
    <t>MSCTC</t>
  </si>
  <si>
    <t>MPF Systems Ltd</t>
  </si>
  <si>
    <t>MPFSL</t>
  </si>
  <si>
    <t>Indo Credit Capital Ltd</t>
  </si>
  <si>
    <t>INDOCRED</t>
  </si>
  <si>
    <t>Elitecon International Ltd</t>
  </si>
  <si>
    <t>ELITECON</t>
  </si>
  <si>
    <t>IMEC Services Ltd</t>
  </si>
  <si>
    <t>IMEC</t>
  </si>
  <si>
    <t>Sheraton Properties and Finance Ltd</t>
  </si>
  <si>
    <t>ZSHERAPR</t>
  </si>
  <si>
    <t>Valley Magnesite Company Ltd</t>
  </si>
  <si>
    <t>VALLEY</t>
  </si>
  <si>
    <t>Sindu Valley Technologies Ltd</t>
  </si>
  <si>
    <t>SINDUVA</t>
  </si>
  <si>
    <t>IDream Film Infrastructure Company Ltd</t>
  </si>
  <si>
    <t>SOFTBPO</t>
  </si>
  <si>
    <t>Indoworth Holdings Ltd</t>
  </si>
  <si>
    <t>UNIWSEC</t>
  </si>
  <si>
    <t>Blue Pearl Agriventures Ltd</t>
  </si>
  <si>
    <t>BPTEX</t>
  </si>
  <si>
    <t>Silveroak Commercials Ltd</t>
  </si>
  <si>
    <t>SILVERO</t>
  </si>
  <si>
    <t>Sanmitra Commercial Ltd</t>
  </si>
  <si>
    <t>ZSANMCOM</t>
  </si>
  <si>
    <t>Hind Commerce Ltd</t>
  </si>
  <si>
    <t>HCLTD</t>
  </si>
  <si>
    <t>Rajvi Logitrade Ltd</t>
  </si>
  <si>
    <t>RAJVI</t>
  </si>
  <si>
    <t>Bansal Multiflex Ltd</t>
  </si>
  <si>
    <t>BANSAL</t>
  </si>
  <si>
    <t>Raymed Labs Ltd</t>
  </si>
  <si>
    <t>RAYLA</t>
  </si>
  <si>
    <t>Baron Infotech Ltd</t>
  </si>
  <si>
    <t>BARONINF</t>
  </si>
  <si>
    <t>Shaw Construction Pvt Ltd</t>
  </si>
  <si>
    <t>SHAHCON</t>
  </si>
  <si>
    <t>Speedage Commercials Ltd</t>
  </si>
  <si>
    <t>ZSPEEDCO</t>
  </si>
  <si>
    <t>Gold Rock Investments Ltd</t>
  </si>
  <si>
    <t>ZGOLDINV</t>
  </si>
  <si>
    <t>Kedia Construction Co Ltd</t>
  </si>
  <si>
    <t>KEDIACN</t>
  </si>
  <si>
    <t>India Radiators Ltd</t>
  </si>
  <si>
    <t>INRADIA</t>
  </si>
  <si>
    <t>Master Chemicals Ltd</t>
  </si>
  <si>
    <t>MASCH</t>
  </si>
  <si>
    <t>KSHITIJ Investments Ltd</t>
  </si>
  <si>
    <t>KSHITIJ</t>
  </si>
  <si>
    <t>ICICI Prudential Nifty 200 Momentum 30 ETF</t>
  </si>
  <si>
    <t>MOM30IETF</t>
  </si>
  <si>
    <t>G-Tech Info-Training Ltd</t>
  </si>
  <si>
    <t>GTEIT</t>
  </si>
  <si>
    <t>Magnanimous Trade &amp; Finance Ltd</t>
  </si>
  <si>
    <t>MAGANTR</t>
  </si>
  <si>
    <t>Yash Trading and Finance Ltd</t>
  </si>
  <si>
    <t>YASTF</t>
  </si>
  <si>
    <t>Ridhi Synthetics Ltd</t>
  </si>
  <si>
    <t>RIDHISYN</t>
  </si>
  <si>
    <t>Dugar Housing Developments Ltd</t>
  </si>
  <si>
    <t>DUGARHOU</t>
  </si>
  <si>
    <t>Silicon Valley Infotech Ltd</t>
  </si>
  <si>
    <t>SILICON</t>
  </si>
  <si>
    <t>Apollo Ingredients Ltd</t>
  </si>
  <si>
    <t>INDSOYA</t>
  </si>
  <si>
    <t>Sunrise Industrial Traders Ltd</t>
  </si>
  <si>
    <t>SUNRINV</t>
  </si>
  <si>
    <t>Jupiter Industries and Leasing Ltd</t>
  </si>
  <si>
    <t>JPTRLES</t>
  </si>
  <si>
    <t>Nirbhay Colours India Ltd</t>
  </si>
  <si>
    <t>NIRBHAYIND</t>
  </si>
  <si>
    <t>Swastik Safe Deposit and Investments Ltd</t>
  </si>
  <si>
    <t>ZSWASTSA</t>
  </si>
  <si>
    <t>Purity Flexpack Ltd</t>
  </si>
  <si>
    <t>PURITY</t>
  </si>
  <si>
    <t>Procal Electronics India Ltd</t>
  </si>
  <si>
    <t>PROCAL</t>
  </si>
  <si>
    <t>Varun Mercantile Ltd</t>
  </si>
  <si>
    <t>VARUNME</t>
  </si>
  <si>
    <t>Coromandel Agro Products and Oils Ltd</t>
  </si>
  <si>
    <t>CORAGRO</t>
  </si>
  <si>
    <t>Turner Industries Ltd</t>
  </si>
  <si>
    <t>LADIAMO</t>
  </si>
  <si>
    <t>Nibe Ordnance and Maritime Ltd</t>
  </si>
  <si>
    <t>ANSHNCO</t>
  </si>
  <si>
    <t>PH Trading Ltd</t>
  </si>
  <si>
    <t>PHTRADING</t>
  </si>
  <si>
    <t>Kusam Electrical Industries Ltd</t>
  </si>
  <si>
    <t>KUSUMEL</t>
  </si>
  <si>
    <t>Pervasive Commodities Ltd</t>
  </si>
  <si>
    <t>PERVASIVE</t>
  </si>
  <si>
    <t>Viksit Engineering Ltd</t>
  </si>
  <si>
    <t>VIKSHEN</t>
  </si>
  <si>
    <t>Mrugesh Trading Ltd</t>
  </si>
  <si>
    <t>MRUTR</t>
  </si>
  <si>
    <t>Unijolly Investments Company Ltd</t>
  </si>
  <si>
    <t>UNIJOLL</t>
  </si>
  <si>
    <t>Western Ministil Ltd</t>
  </si>
  <si>
    <t>WMINIMT</t>
  </si>
  <si>
    <t>Hindustan Housing Company Ltd</t>
  </si>
  <si>
    <t>ZHINDHSG</t>
  </si>
  <si>
    <t>Megh Mayur Infra Ltd</t>
  </si>
  <si>
    <t>TRANOCE</t>
  </si>
  <si>
    <t>Elcid Investments Ltd</t>
  </si>
  <si>
    <t>ELCIDIN</t>
  </si>
  <si>
    <t>Sagar Soya Products Ltd</t>
  </si>
  <si>
    <t>SAGRSOY-B</t>
  </si>
  <si>
    <t>Southern Gas Ltd</t>
  </si>
  <si>
    <t>ZSOUTGAS</t>
  </si>
  <si>
    <t>Antariksh Industries Ltd</t>
  </si>
  <si>
    <t>ANTARIKSH</t>
  </si>
  <si>
    <t>Bengal Steel Industries Ltd</t>
  </si>
  <si>
    <t>BENGALS</t>
  </si>
  <si>
    <t>Whitehall Commercial Company Ltd</t>
  </si>
  <si>
    <t>WHITHAL</t>
  </si>
  <si>
    <t>BHARAT Bond ETF-April 2031-Growth</t>
  </si>
  <si>
    <t>EBBETF0431</t>
  </si>
  <si>
    <t>BHARAT Bond ETF-April 2025-Growth</t>
  </si>
  <si>
    <t>EBBETF0425</t>
  </si>
  <si>
    <t>HDFC Nifty Bank ETF</t>
  </si>
  <si>
    <t>HDFCNIFBAN</t>
  </si>
  <si>
    <t>ICICI Prudential Nifty Private Bank ETF</t>
  </si>
  <si>
    <t>PVTBANIETF</t>
  </si>
  <si>
    <t>ICICI Prudential Nifty Midcap 150 ETF</t>
  </si>
  <si>
    <t>MIDCAPIETF</t>
  </si>
  <si>
    <t>ICICI Pru Nifty Alpha Low- Volatility 30 ETF</t>
  </si>
  <si>
    <t>ALPL30IETF</t>
  </si>
  <si>
    <t>ICICI Prudential Nifty IT ETF</t>
  </si>
  <si>
    <t>ITIETF</t>
  </si>
  <si>
    <t>ICICI Prudential S&amp;P BSE 500 ETF</t>
  </si>
  <si>
    <t>BSE500IETF</t>
  </si>
  <si>
    <t>ICICI Prudential Nifty Bank ETF</t>
  </si>
  <si>
    <t>BANKIETF</t>
  </si>
  <si>
    <t>Kotak Nifty 50 Value 20 ETF</t>
  </si>
  <si>
    <t>NV20</t>
  </si>
  <si>
    <t>Indokem Ltd</t>
  </si>
  <si>
    <t>INDOKEM</t>
  </si>
  <si>
    <t>LIC MF Nifty 100 ETF</t>
  </si>
  <si>
    <t>LICNFNHGP</t>
  </si>
  <si>
    <t>Lakshmi Electrical Control Systems Ltd</t>
  </si>
  <si>
    <t>LAKSELEC</t>
  </si>
  <si>
    <t>LIC MF Nifty 50 ETF</t>
  </si>
  <si>
    <t>LICNETFN50</t>
  </si>
  <si>
    <t>Mirae Asset Nifty Next 50 ETF</t>
  </si>
  <si>
    <t>NEXT50</t>
  </si>
  <si>
    <t>Tata Nifty 50 ETF</t>
  </si>
  <si>
    <t>NETF</t>
  </si>
  <si>
    <t>Tata Nifty Private Bank Exchange Traded Fund</t>
  </si>
  <si>
    <t>NPBET</t>
  </si>
  <si>
    <t>UTI Nifty 50 ETF</t>
  </si>
  <si>
    <t>UTINIFTETF</t>
  </si>
  <si>
    <t>Data Infrastructure Trust</t>
  </si>
  <si>
    <t>DATAINFRA</t>
  </si>
  <si>
    <t>SBI S&amp;P BSE Sensex Next 50 ETF</t>
  </si>
  <si>
    <t>SETFSN50</t>
  </si>
  <si>
    <t>IDFC S&amp;P BSE Sensex ETF</t>
  </si>
  <si>
    <t>IDFSENSEXE</t>
  </si>
  <si>
    <t>SBI S&amp;P BSE 100 ETF</t>
  </si>
  <si>
    <t>SETFBSE100</t>
  </si>
  <si>
    <t>Nippon India ETF S&amp;P BSE Sensex</t>
  </si>
  <si>
    <t>SENSEXBEES</t>
  </si>
  <si>
    <t>SBI S&amp;P BSE Sensex ETF</t>
  </si>
  <si>
    <t>SBISENSEX</t>
  </si>
  <si>
    <t>SBI Nifty Private Bank ETF</t>
  </si>
  <si>
    <t>SBIETFPB</t>
  </si>
  <si>
    <t>SBI Nifty IT ETF</t>
  </si>
  <si>
    <t>SBIETFIT</t>
  </si>
  <si>
    <t>Axis NIFTY Bank ETF</t>
  </si>
  <si>
    <t>AXISBNKETF</t>
  </si>
  <si>
    <t>NipponETFNifty CPSE Bond Plus SDL Sep 2024 50:50</t>
  </si>
  <si>
    <t>SDL24BEES</t>
  </si>
  <si>
    <t>Mirae Asset Nifty 100 ESG Sector Leaders ETF</t>
  </si>
  <si>
    <t>ESG</t>
  </si>
  <si>
    <t>Motilal Oswal 5 Year G-Sec ETF</t>
  </si>
  <si>
    <t>MOGSEC</t>
  </si>
  <si>
    <t>Bhalchandram Clothing Ltd</t>
  </si>
  <si>
    <t>BHALCHANDR</t>
  </si>
  <si>
    <t>Empee Distilleries Ltd</t>
  </si>
  <si>
    <t>EDL</t>
  </si>
  <si>
    <t>MIG Media Neurons Ltd</t>
  </si>
  <si>
    <t>MMNL</t>
  </si>
  <si>
    <t>Girdharilal Sugar and Allied Industries Ltd</t>
  </si>
  <si>
    <t>GIRDSGA</t>
  </si>
  <si>
    <t>Shilpi Cable Technologies Ltd</t>
  </si>
  <si>
    <t>SHILPI</t>
  </si>
  <si>
    <t>Tulsyan NEC Ltd</t>
  </si>
  <si>
    <t>TULSYAN</t>
  </si>
  <si>
    <t>Legacy Mercantile Ltd</t>
  </si>
  <si>
    <t>LEGACY</t>
  </si>
  <si>
    <t>Web Element Solutions Ltd</t>
  </si>
  <si>
    <t>WEBSL</t>
  </si>
  <si>
    <t>Has Lifestyle Ltd</t>
  </si>
  <si>
    <t>HASJUICE</t>
  </si>
  <si>
    <t>Supernova Advertising Ltd</t>
  </si>
  <si>
    <t>SUPERNOVA</t>
  </si>
  <si>
    <t>Dekson Castings Ltd</t>
  </si>
  <si>
    <t>DEKSON</t>
  </si>
  <si>
    <t>Parnav Sports Academy Ltd</t>
  </si>
  <si>
    <t>PSAL</t>
  </si>
  <si>
    <t>Kanak Krishi Implements Ltd</t>
  </si>
  <si>
    <t>KKIL</t>
  </si>
  <si>
    <t>Gracious Software Ltd</t>
  </si>
  <si>
    <t>GSL</t>
  </si>
  <si>
    <t>Abhijit Trading Co Ltd</t>
  </si>
  <si>
    <t>ABHIJIT</t>
  </si>
  <si>
    <t>Real Growth Corporation Ltd</t>
  </si>
  <si>
    <t>RGCORP</t>
  </si>
  <si>
    <t>Sharp Investments Ltd</t>
  </si>
  <si>
    <t>SHARPINV</t>
  </si>
  <si>
    <t>Prabhu Steel Industries Ltd</t>
  </si>
  <si>
    <t>ZPRBHSTE</t>
  </si>
  <si>
    <t>Wardwizard Healthcare Ltd</t>
  </si>
  <si>
    <t>AYOME</t>
  </si>
  <si>
    <t>Shiv Kamal Impex Ltd</t>
  </si>
  <si>
    <t>SHIVKAMAL</t>
  </si>
  <si>
    <t>Vinayak Vanijya Ltd</t>
  </si>
  <si>
    <t>VINVANI</t>
  </si>
  <si>
    <t>Jeet Machine Tools Ltd</t>
  </si>
  <si>
    <t>ZJEETMAC</t>
  </si>
  <si>
    <t>Vsd Confin Ltd</t>
  </si>
  <si>
    <t>VSDCONF</t>
  </si>
  <si>
    <t>Sueryaa Knitwear Ltd</t>
  </si>
  <si>
    <t>SUERYAAKNI</t>
  </si>
  <si>
    <t>Tirupati Finlease Ltd</t>
  </si>
  <si>
    <t>TFLL</t>
  </si>
  <si>
    <t>U F M Industries Ltd</t>
  </si>
  <si>
    <t>UFMINDL</t>
  </si>
  <si>
    <t>Parmeshwari Silk Mills Ltd</t>
  </si>
  <si>
    <t>PARMSILK</t>
  </si>
  <si>
    <t>Shikhar Leasing and Trading Ltd</t>
  </si>
  <si>
    <t>SHIKHARLETR</t>
  </si>
  <si>
    <t>Raideep Industries Ltd</t>
  </si>
  <si>
    <t>RAIDEEPIND</t>
  </si>
  <si>
    <t>Vardhan Capital and Finance Ltd</t>
  </si>
  <si>
    <t>VARDHANCFL</t>
  </si>
  <si>
    <t>Hari Govind International Ltd</t>
  </si>
  <si>
    <t>HARIGOV</t>
  </si>
  <si>
    <t>Tivoli Construction Ltd</t>
  </si>
  <si>
    <t>TVOLCON</t>
  </si>
  <si>
    <t>HRB Floriculture Ltd</t>
  </si>
  <si>
    <t>HRBFLOR</t>
  </si>
  <si>
    <t>Jyot International Marketing Ltd</t>
  </si>
  <si>
    <t>JYOTIN</t>
  </si>
  <si>
    <t>Sarvamangal Marcantile Company Ltd</t>
  </si>
  <si>
    <t>ZSARVAMA</t>
  </si>
  <si>
    <t>Alna Trading and Exports Ltd</t>
  </si>
  <si>
    <t>ALNATRD</t>
  </si>
  <si>
    <t>Ventura Guaranty Ltd</t>
  </si>
  <si>
    <t>SHYAM</t>
  </si>
  <si>
    <t>Healthy Investments Ltd</t>
  </si>
  <si>
    <t>HEALINV</t>
  </si>
  <si>
    <t>Vivid Global Industries Ltd</t>
  </si>
  <si>
    <t>VIVIDIND</t>
  </si>
  <si>
    <t>Revati Organics Ltd</t>
  </si>
  <si>
    <t>REVAORG</t>
  </si>
  <si>
    <t>TTL Enterprises Ltd</t>
  </si>
  <si>
    <t>TTLEL</t>
  </si>
  <si>
    <t>Multiplus Holdings Ltd</t>
  </si>
  <si>
    <t>MULTIIN</t>
  </si>
  <si>
    <t>Jumbo Finance Ltd</t>
  </si>
  <si>
    <t>JUMBFNL</t>
  </si>
  <si>
    <t>Punctual Trading Ltd</t>
  </si>
  <si>
    <t>PUNCTRD</t>
  </si>
  <si>
    <t>Hariyana Ventures Ltd</t>
  </si>
  <si>
    <t>HVL</t>
  </si>
  <si>
    <t>New Markets Advisory Ltd</t>
  </si>
  <si>
    <t>NEWMKTADV</t>
  </si>
  <si>
    <t>Bajaj Global Ltd</t>
  </si>
  <si>
    <t>BAJGLOB</t>
  </si>
  <si>
    <t>Twin Roses Trades and Agencies Ltd</t>
  </si>
  <si>
    <t>TWIROST</t>
  </si>
  <si>
    <t>Nivi Trading Ltd</t>
  </si>
  <si>
    <t>ZNIVITRD</t>
  </si>
  <si>
    <t>Meenakshi Steel Industries Ltd</t>
  </si>
  <si>
    <t>MEENST</t>
  </si>
  <si>
    <t>Asutosh Enterprises Ltd</t>
  </si>
  <si>
    <t>ASUTENT</t>
  </si>
  <si>
    <t>Terraform Realstate Ltd</t>
  </si>
  <si>
    <t>TERRAREAL</t>
  </si>
  <si>
    <t>Terraform Magnum Ltd</t>
  </si>
  <si>
    <t>TERRAFORM</t>
  </si>
  <si>
    <t>Microse India Ltd</t>
  </si>
  <si>
    <t>MICROSE</t>
  </si>
  <si>
    <t>Bentley Commercial Enterprises Ltd</t>
  </si>
  <si>
    <t>BENTCOM</t>
  </si>
  <si>
    <t>Nilkanth Engineering Ltd</t>
  </si>
  <si>
    <t>ZNILKENG</t>
  </si>
  <si>
    <t>Kajal Synthetics and Silk Mills Ltd</t>
  </si>
  <si>
    <t>KAJALSY</t>
  </si>
  <si>
    <t>Devinsu Trading Ltd</t>
  </si>
  <si>
    <t>DEVITRD</t>
  </si>
  <si>
    <t>Satyam Silk Mills Ltd</t>
  </si>
  <si>
    <t>ZSATYASL</t>
  </si>
  <si>
    <t>Ishwarshakti Holding &amp; Traders Ltd</t>
  </si>
  <si>
    <t>ISHWATR</t>
  </si>
  <si>
    <t>Triochem Products Ltd</t>
  </si>
  <si>
    <t>TRIPR</t>
  </si>
  <si>
    <t>Technojet Consultants Ltd</t>
  </si>
  <si>
    <t>TECHCON</t>
  </si>
  <si>
    <t>Oseaspre Consultants Ltd</t>
  </si>
  <si>
    <t>OSEASPR</t>
  </si>
  <si>
    <t>Classic Electricals Ltd</t>
  </si>
  <si>
    <t>CLASELE</t>
  </si>
  <si>
    <t>Mansoon Trading Co Ltd</t>
  </si>
  <si>
    <t>ZMANSOON</t>
  </si>
  <si>
    <t>Chase Bright Steel Ltd</t>
  </si>
  <si>
    <t>CHASBRT</t>
  </si>
  <si>
    <t>Shreenath Investment Company Ltd</t>
  </si>
  <si>
    <t>SHRENTI</t>
  </si>
  <si>
    <t>Pet Plastics Ltd</t>
  </si>
  <si>
    <t>PETPLST</t>
  </si>
  <si>
    <t>Indo Gulf Industries Ltd</t>
  </si>
  <si>
    <t>IGLFXPL-B</t>
  </si>
  <si>
    <t>Oriental InfraTrust</t>
  </si>
  <si>
    <t>OSEINTRUST</t>
  </si>
  <si>
    <t>AIRTELPP</t>
  </si>
  <si>
    <t>Aurum PropTech Ltd Partly Paidup</t>
  </si>
  <si>
    <t>AURUMPP1</t>
  </si>
  <si>
    <t>SMC Credits Limited</t>
  </si>
  <si>
    <t>SMCREDT</t>
  </si>
  <si>
    <t>Highway Infrastructure Ltd</t>
  </si>
  <si>
    <t>HIGHWAYS</t>
  </si>
  <si>
    <t>Anzen India Energy Yield Plus Trust</t>
  </si>
  <si>
    <t>ANZEN</t>
  </si>
  <si>
    <t>ICICI Pru Nifty Financial Services Ex-Bank ETF</t>
  </si>
  <si>
    <t>FINIETF</t>
  </si>
  <si>
    <t>Kotak Silver ETF</t>
  </si>
  <si>
    <t>SILVER1</t>
  </si>
  <si>
    <t>ICICI Pru Nifty 10 yr Benchmark G-sec ETF</t>
  </si>
  <si>
    <t>GSEC10IETF</t>
  </si>
  <si>
    <t>BHARAT Bond ETF - April 2033</t>
  </si>
  <si>
    <t>EBBETF0433</t>
  </si>
  <si>
    <t>ICICI Pru Nifty Commodities ETF</t>
  </si>
  <si>
    <t>COMMOIETF</t>
  </si>
  <si>
    <t>DSP Nifty Bank ETF</t>
  </si>
  <si>
    <t>BANKETFADD</t>
  </si>
  <si>
    <t>Kotak Nifty 1D Rate Liquid ETF</t>
  </si>
  <si>
    <t>LIQUID1</t>
  </si>
  <si>
    <t>HDFC NIFTY Smallcap 250 ETF</t>
  </si>
  <si>
    <t>HDFCSML250</t>
  </si>
  <si>
    <t>HDFC NIFTY Midcap 150 ETF</t>
  </si>
  <si>
    <t>HDFCMID150</t>
  </si>
  <si>
    <t>HDFC S&amp;P BSE 500 ETF</t>
  </si>
  <si>
    <t>HDFCBSE500</t>
  </si>
  <si>
    <t>Mirae Asset Gold ETF</t>
  </si>
  <si>
    <t>GOLDETF</t>
  </si>
  <si>
    <t>Aditya BSL CRISIL Overnight AI Index ETF</t>
  </si>
  <si>
    <t>ABSLLIQUID</t>
  </si>
  <si>
    <t>ICICI Prudential Nifty PSU Bank ETF</t>
  </si>
  <si>
    <t>PSUBNKIETF</t>
  </si>
  <si>
    <t>Axis S&amp;P BSE Sensex ETF</t>
  </si>
  <si>
    <t>AXSENSEX</t>
  </si>
  <si>
    <t>Mirae Asset Nifty 100 Low Volatility 30 ETF</t>
  </si>
  <si>
    <t>LOWVOL</t>
  </si>
  <si>
    <t>Digital Fibre Infrastructure Trust</t>
  </si>
  <si>
    <t>DIGIFIBRE</t>
  </si>
  <si>
    <t>Mirae Asset Nifty 8-13 yr G-Sec ETF</t>
  </si>
  <si>
    <t>GSEC10YEAR</t>
  </si>
  <si>
    <t>UTI Silver Exchange Traded Fund</t>
  </si>
  <si>
    <t>SILVERETF</t>
  </si>
  <si>
    <t>DSP Gold ETF</t>
  </si>
  <si>
    <t>GOLDETFADD</t>
  </si>
  <si>
    <t>Mirae Asset Silver ETF</t>
  </si>
  <si>
    <t>SILVRETF</t>
  </si>
  <si>
    <t>Indian Highway Concessions Trust</t>
  </si>
  <si>
    <t>IHCT</t>
  </si>
  <si>
    <t>Automobile Products of India Ltd</t>
  </si>
  <si>
    <t>AUTOPRD</t>
  </si>
  <si>
    <t>DSP Nifty IT ETF</t>
  </si>
  <si>
    <t>ITETFADD</t>
  </si>
  <si>
    <t>Mirae Asset Nifty Bank ETF</t>
  </si>
  <si>
    <t>BANKETF</t>
  </si>
  <si>
    <t>Mirae Asset Nifty 1D Rate Liquid ETF</t>
  </si>
  <si>
    <t>LIQUID</t>
  </si>
  <si>
    <t>DSP Nifty PSU Bank ETF</t>
  </si>
  <si>
    <t>PSUBANKADD</t>
  </si>
  <si>
    <t>DSP Nifty Private Bank ETF</t>
  </si>
  <si>
    <t>PVTBANKADD</t>
  </si>
  <si>
    <t>DSP S&amp;P BSE Sensex ETF</t>
  </si>
  <si>
    <t>SENSEXADD</t>
  </si>
  <si>
    <t>ICICI Prudential Nifty 200 Quality 30 ETF Regular</t>
  </si>
  <si>
    <t>QUAL30IETF</t>
  </si>
  <si>
    <t>HDFC Nifty 1D Rate Liquid ETF</t>
  </si>
  <si>
    <t>HDFCLIQUID</t>
  </si>
  <si>
    <t>IRB Infrastructure Trust</t>
  </si>
  <si>
    <t>IRBIT</t>
  </si>
  <si>
    <t>UTI Nifty Midcap 150 Exchange Traded Fund</t>
  </si>
  <si>
    <t>NIFMID150</t>
  </si>
  <si>
    <t>Navi NIFTY 50 ETF</t>
  </si>
  <si>
    <t>NAVINIFTY</t>
  </si>
  <si>
    <t>Motilal Oswal Nifty 500 ETF</t>
  </si>
  <si>
    <t>MONIFTY500</t>
  </si>
  <si>
    <t>Mirae Asset S&amp;P BSE Sensex ETF</t>
  </si>
  <si>
    <t>SENSEXETF</t>
  </si>
  <si>
    <t>Intelligent Supply Chain Infrastructure Trust</t>
  </si>
  <si>
    <t>ISCITRUST</t>
  </si>
  <si>
    <t>Mirae Asset Nifty 200 Alpha 30 ETF</t>
  </si>
  <si>
    <t>ALPHAETF</t>
  </si>
  <si>
    <t>Mirae Asset Nifty IT ETF</t>
  </si>
  <si>
    <t>ITETF</t>
  </si>
  <si>
    <t>SBI NIFTY 1D Rate ETF</t>
  </si>
  <si>
    <t>LIQUIDSBI</t>
  </si>
  <si>
    <t>Edelweiss Gold ETF</t>
  </si>
  <si>
    <t>EGOLD</t>
  </si>
  <si>
    <t>Edelweiss Silver ETF</t>
  </si>
  <si>
    <t>ESILVER</t>
  </si>
  <si>
    <t>Baroda BNP Paribas Gold ETF</t>
  </si>
  <si>
    <t>BBNPPGOLD</t>
  </si>
  <si>
    <t>Sustainable Energy Infra Trust</t>
  </si>
  <si>
    <t>SEITINVIT</t>
  </si>
  <si>
    <t>Tata Gold Exchange Traded Fund</t>
  </si>
  <si>
    <t>TATAGOLD</t>
  </si>
  <si>
    <t>Tata Silver Exchange Traded Fund</t>
  </si>
  <si>
    <t>TATSILV</t>
  </si>
  <si>
    <t>Zerodha Nifty 1D Rate Liquid ETF</t>
  </si>
  <si>
    <t>LIQUIDCASE</t>
  </si>
  <si>
    <t>Bajaj Finserv Nifty Bank ETF</t>
  </si>
  <si>
    <t>BANKBETF</t>
  </si>
  <si>
    <t>Bajaj Finserv Nifty 50 ETF</t>
  </si>
  <si>
    <t>NIFTYBETF</t>
  </si>
  <si>
    <t>UTI Nifty IT ETF</t>
  </si>
  <si>
    <t>NIFITETF</t>
  </si>
  <si>
    <t>UTI Nifty 10 yr Benchmark G-Sec ETF</t>
  </si>
  <si>
    <t>NIF10GETF</t>
  </si>
  <si>
    <t>UTI Nifty 5 yr Benchmark G-Sec ETF</t>
  </si>
  <si>
    <t>NIF5GETF</t>
  </si>
  <si>
    <t>HDFC NIFTY PSU BANK ETF</t>
  </si>
  <si>
    <t>HDFCPSUBK</t>
  </si>
  <si>
    <t>DSP Nifty Healthcare ETF</t>
  </si>
  <si>
    <t>HEALTHADD</t>
  </si>
  <si>
    <t>Grasim Industries Ltd- Partly Paidup</t>
  </si>
  <si>
    <t>GRASIMPP1</t>
  </si>
  <si>
    <t>NDR InvIT Trust</t>
  </si>
  <si>
    <t>NDRINVIT</t>
  </si>
  <si>
    <t>LIC MF Nifty Midcap 100 ETF</t>
  </si>
  <si>
    <t>LICNMID100</t>
  </si>
  <si>
    <t>Skipper Ltd Partly Paidup</t>
  </si>
  <si>
    <t>SKIPPERPP</t>
  </si>
  <si>
    <t>Mirae Asset Nifty Smallcap 250 Momentum Ql 100 ETF</t>
  </si>
  <si>
    <t>SMALLCAP</t>
  </si>
  <si>
    <t>Zerodha Gold ETF</t>
  </si>
  <si>
    <t>GOLDCASE</t>
  </si>
  <si>
    <t>Quest Softech (India) Ltd Partly Paidup</t>
  </si>
  <si>
    <t>AMPVOLTSPP</t>
  </si>
  <si>
    <t>Adroit Infotech Ltd Partly Paidup</t>
  </si>
  <si>
    <t>ADROITPP1</t>
  </si>
  <si>
    <t>Yarn Syndicate Ltd Partly Paidup</t>
  </si>
  <si>
    <t>YARNPP</t>
  </si>
  <si>
    <t>Bharat Highways InvIT</t>
  </si>
  <si>
    <t>BHINVIT</t>
  </si>
  <si>
    <t>Motilal Oswal Nifty Smallcap 250 ETF</t>
  </si>
  <si>
    <t>MOSMALL250</t>
  </si>
  <si>
    <t>Motilal Oswal Nifty Realty ETF</t>
  </si>
  <si>
    <t>MOREALTY</t>
  </si>
  <si>
    <t>DSP S&amp;P BSE Liquid Rate ETF</t>
  </si>
  <si>
    <t>LIQUIDADD</t>
  </si>
  <si>
    <t>Aditya Birla Sun Life Nifty PSE ETF</t>
  </si>
  <si>
    <t>ABSLPSE</t>
  </si>
  <si>
    <t>Iykot Hitech Toolroom Ltd Partly Paidup</t>
  </si>
  <si>
    <t>IYKOTPP</t>
  </si>
  <si>
    <t>Mirae Asset Nifty MidSmallcap400 Momentum Q100 ETF</t>
  </si>
  <si>
    <t>MIDSMALL</t>
  </si>
  <si>
    <t>Hem Holdings and Trading Ltd</t>
  </si>
  <si>
    <t>ZHEMHOLD</t>
  </si>
  <si>
    <t>Haryana Financial Corp</t>
  </si>
  <si>
    <t>HARAFIN</t>
  </si>
  <si>
    <t>Bajaj Finserv Nifty 1D Rate Liquid ETF</t>
  </si>
  <si>
    <t>LIQUIDBETF</t>
  </si>
  <si>
    <t>Savani Financials Ltd Partly Paidup</t>
  </si>
  <si>
    <t>SAVFIPP</t>
  </si>
  <si>
    <t>Zerodha Nifty 100 ETF</t>
  </si>
  <si>
    <t>TOP100CASE</t>
  </si>
  <si>
    <t>Zerodha Nifty Midcap 150 ETF</t>
  </si>
  <si>
    <t>MID150CASE</t>
  </si>
  <si>
    <t>Baroda BNP Paribas Nifty Bank ETF</t>
  </si>
  <si>
    <t>BBNPNBETF</t>
  </si>
  <si>
    <t>Solara Active Pharma Sciences Ltd Partly Paidup</t>
  </si>
  <si>
    <t>SOLARAPP</t>
  </si>
  <si>
    <t>NXT-Infra Trust</t>
  </si>
  <si>
    <t>NXT-INFRA</t>
  </si>
  <si>
    <t>SBI Silver ETF</t>
  </si>
  <si>
    <t>SBISILVER</t>
  </si>
  <si>
    <t>Shriram Nifty 1D Rate Liquid ETF</t>
  </si>
  <si>
    <t>LIQUIDSHRI</t>
  </si>
  <si>
    <t>VSF Projects Ltd Partly Paidup</t>
  </si>
  <si>
    <t>VSFPROJPP</t>
  </si>
  <si>
    <t>Aditya Birla Sun Life CRISIL Broad Based Gilt ETF</t>
  </si>
  <si>
    <t>ABGSEC</t>
  </si>
  <si>
    <t>Mirae Asset Nifty EV and New Age Automotive ETF</t>
  </si>
  <si>
    <t>EVINDIA</t>
  </si>
  <si>
    <t>Sobha Ltd Partly Paidup</t>
  </si>
  <si>
    <t>SOBHAPP</t>
  </si>
  <si>
    <t>SBI Nifty50 Equal Weight ETF</t>
  </si>
  <si>
    <t>SBINEQWETF</t>
  </si>
  <si>
    <t>ICICI Prudential Nifty Oil &amp; Gas ETF</t>
  </si>
  <si>
    <t>OILIETF</t>
  </si>
  <si>
    <t>Groww Nifty EV &amp; New Age Automotive ETF</t>
  </si>
  <si>
    <t>GROWWEV</t>
  </si>
  <si>
    <t>MITCONPP</t>
  </si>
  <si>
    <t>Aditya Birla Sun Life Crisil 10 Year Gilt ETF</t>
  </si>
  <si>
    <t>GSEC10ABSL</t>
  </si>
  <si>
    <t>ICICI Prudential Nifty Metal ETF</t>
  </si>
  <si>
    <t>METALIETF</t>
  </si>
  <si>
    <t>Sharat Industries Ltd Partly Paidup</t>
  </si>
  <si>
    <t>SHARATPP</t>
  </si>
  <si>
    <t>Suraj Industries Ltd Partly Paid-up</t>
  </si>
  <si>
    <t>SURAJPP</t>
  </si>
  <si>
    <t>Motilal Oswal Nifty India Defence ETF</t>
  </si>
  <si>
    <t>MODEFENCE</t>
  </si>
  <si>
    <t>Resourceful Automobile Ltd</t>
  </si>
  <si>
    <t>RAL</t>
  </si>
  <si>
    <t>Rapid Multimodal Logistics Ltd</t>
  </si>
  <si>
    <t>RAPID</t>
  </si>
  <si>
    <t>Industry</t>
  </si>
  <si>
    <t>Oil Gas &amp; Consumable Fuels</t>
  </si>
  <si>
    <t>Information Technology</t>
  </si>
  <si>
    <t>Financial Services</t>
  </si>
  <si>
    <t>Telecommunication</t>
  </si>
  <si>
    <t>Fast Moving Consumer Goods</t>
  </si>
  <si>
    <t>Construction</t>
  </si>
  <si>
    <t>Healthcare</t>
  </si>
  <si>
    <t>Automobile and Auto Components</t>
  </si>
  <si>
    <t>Power</t>
  </si>
  <si>
    <t>Metals &amp; Mining</t>
  </si>
  <si>
    <t>Consumer Services</t>
  </si>
  <si>
    <t>Services</t>
  </si>
  <si>
    <t>Consumer Durables</t>
  </si>
  <si>
    <t>Capital Goods</t>
  </si>
  <si>
    <t>Realty</t>
  </si>
  <si>
    <t>Chemicals</t>
  </si>
  <si>
    <t>-</t>
  </si>
  <si>
    <t>Diversified</t>
  </si>
  <si>
    <t>Media Entertainment &amp; Publication</t>
  </si>
  <si>
    <t>Forest Materials</t>
  </si>
  <si>
    <t>Utilities</t>
  </si>
  <si>
    <t>1Y Return vs Nifty Z-Score</t>
  </si>
  <si>
    <t>1M Return vs Nifty Z-Score</t>
  </si>
  <si>
    <t>6M Return vs Nifty Z-Score</t>
  </si>
  <si>
    <t>1W Return vs Nifty Z-Score</t>
  </si>
  <si>
    <t>20D EMA</t>
  </si>
  <si>
    <t>% Price above 20 EMA</t>
  </si>
  <si>
    <t>% Price above 50 EMA</t>
  </si>
  <si>
    <t>% Price above 200 EMA</t>
  </si>
  <si>
    <t>Day Low</t>
  </si>
  <si>
    <t>Day High</t>
  </si>
  <si>
    <t>Current Week Low</t>
  </si>
  <si>
    <t>Current Week High</t>
  </si>
  <si>
    <t>Current Month Low</t>
  </si>
  <si>
    <t>Current Month High</t>
  </si>
  <si>
    <t>% Away From Day Low</t>
  </si>
  <si>
    <t>% Away From Day High</t>
  </si>
  <si>
    <t>% Away From Current Week Low</t>
  </si>
  <si>
    <t>% Away From Current Week High</t>
  </si>
  <si>
    <t>% Away From Current Month Low</t>
  </si>
  <si>
    <t>% Away From Current Month High</t>
  </si>
  <si>
    <t>Uptrend</t>
  </si>
  <si>
    <t>Relative Strength Sector Index</t>
  </si>
  <si>
    <t>Relative Strength Sector Index - Zone</t>
  </si>
  <si>
    <t>Rate of Change</t>
  </si>
  <si>
    <t>Rate of Change - Zone</t>
  </si>
  <si>
    <t>Negative</t>
  </si>
  <si>
    <t>Positive</t>
  </si>
  <si>
    <t>Neutral</t>
  </si>
  <si>
    <t>Sharpe Ratio Z-Score</t>
  </si>
  <si>
    <t>Score</t>
  </si>
  <si>
    <t>Rank 1Y</t>
  </si>
  <si>
    <t>Rank 6M</t>
  </si>
  <si>
    <t>Rank Sharpe</t>
  </si>
  <si>
    <t>Avg</t>
  </si>
  <si>
    <t>Count</t>
  </si>
  <si>
    <t>1W Out-Performance</t>
  </si>
  <si>
    <t>1M Out-Performance</t>
  </si>
  <si>
    <t>RSI</t>
  </si>
  <si>
    <t>% Price above 20D EMA</t>
  </si>
  <si>
    <t>Rank</t>
  </si>
  <si>
    <t xml:space="preserve">Score 2 </t>
  </si>
  <si>
    <t>Rank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</si>
</sst>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1" fontId="0" fillId="0" borderId="0" xfId="0" applyNumberFormat="1"/>
    <xf numFmtId="10" fontId="0" fillId="0" borderId="0" xfId="0" applyNumberFormat="1"/>
    <xf numFmtId="9" fontId="0" fillId="0" borderId="0" xfId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5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65DB3F6-9565-43E1-B930-A019A367DFAA}" name="Table3" displayName="Table3" ref="A1:Z122" totalsRowShown="0">
  <autoFilter ref="A1:Z122" xr:uid="{665DB3F6-9565-43E1-B930-A019A367DFAA}"/>
  <sortState xmlns:xlrd2="http://schemas.microsoft.com/office/spreadsheetml/2017/richdata2" ref="A2:Z122">
    <sortCondition ref="Z1:Z122"/>
  </sortState>
  <tableColumns count="26">
    <tableColumn id="1" xr3:uid="{C41AF807-DFCB-43FD-B9E1-01241D4FF5FD}" name="Sub-Sector"/>
    <tableColumn id="2" xr3:uid="{C9B17ACE-F4E6-4399-B534-A008556A7E91}" name="Count" dataDxfId="56">
      <calculatedColumnFormula>COUNTIFS(Table2[Sub-Sector],Table3[[#This Row],[Sub-Sector]])</calculatedColumnFormula>
    </tableColumn>
    <tableColumn id="3" xr3:uid="{FB8FDC3D-4247-4293-8305-16DCA7C04CA0}" name="Uptrend" dataDxfId="55">
      <calculatedColumnFormula>COUNTIFS(Table2[Sub-Sector],Table3[[#This Row],[Sub-Sector]],Table2[Uptrend],"Uptrend")/Table3[[#This Row],[Count]]</calculatedColumnFormula>
    </tableColumn>
    <tableColumn id="4" xr3:uid="{D8E515CE-3421-4E98-B609-9E0DE29AA4B3}" name="1W Out-Performance" dataDxfId="54">
      <calculatedColumnFormula>COUNTIFS(Table2[Sub-Sector],Table3[[#This Row],[Sub-Sector]],Table2[1W Return vs Nifty],"&gt;=5")/Table3[[#This Row],[Count]]</calculatedColumnFormula>
    </tableColumn>
    <tableColumn id="5" xr3:uid="{29FBF9F6-CB87-4904-A689-844A64BEB596}" name="1M Out-Performance" dataDxfId="53">
      <calculatedColumnFormula>COUNTIFS(Table2[Sub-Sector],Table3[[#This Row],[Sub-Sector]],Table2[1M Return vs Nifty],"&gt;=5")/Table3[[#This Row],[Count]]</calculatedColumnFormula>
    </tableColumn>
    <tableColumn id="6" xr3:uid="{3C4AF1D9-9BBD-4E22-9B51-83A11E83EE7D}" name="6M Return vs Nifty" dataDxfId="52">
      <calculatedColumnFormula>COUNTIFS(Table2[Sub-Sector],Table3[[#This Row],[Sub-Sector]],Table2[6M Return vs Nifty],"&gt;=10")/Table3[[#This Row],[Count]]</calculatedColumnFormula>
    </tableColumn>
    <tableColumn id="7" xr3:uid="{AF869205-E2CC-46E3-A675-3C40804F07AE}" name="1Y Return vs Nifty" dataDxfId="51">
      <calculatedColumnFormula>COUNTIFS(Table2[Sub-Sector],Table3[[#This Row],[Sub-Sector]],Table2[1Y Return vs Nifty],"&gt;=10")/Table3[[#This Row],[Count]]</calculatedColumnFormula>
    </tableColumn>
    <tableColumn id="8" xr3:uid="{1E118CBE-ECB6-48DF-B5CA-247F6AC39626}" name="RSI" dataDxfId="50">
      <calculatedColumnFormula>COUNTIFS(Table2[Sub-Sector],Table3[[#This Row],[Sub-Sector]],Table2[RSI Exponential â€“ 14D],"&gt;=50")/Table3[[#This Row],[Count]]</calculatedColumnFormula>
    </tableColumn>
    <tableColumn id="9" xr3:uid="{B63C95DB-6F33-4957-9DC6-95DC959A6882}" name="Relative Volume" dataDxfId="49">
      <calculatedColumnFormula>COUNTIFS(Table2[Sub-Sector],Table3[[#This Row],[Sub-Sector]],Table2[Relative Volume],"&gt;=1")/Table3[[#This Row],[Count]]</calculatedColumnFormula>
    </tableColumn>
    <tableColumn id="10" xr3:uid="{D819C63D-5D9F-4E7E-9C0F-AF99D3942485}" name="% Away From Day Low" dataDxfId="48">
      <calculatedColumnFormula>COUNTIFS(Table2[Sub-Sector],Table3[[#This Row],[Sub-Sector]],Table2[% Away From Day Low],"&gt;=0.05")/Table3[[#This Row],[Count]]</calculatedColumnFormula>
    </tableColumn>
    <tableColumn id="11" xr3:uid="{D12C7B41-6A03-4ED9-8654-7F96A340CA83}" name="% Away From Day High" dataDxfId="47">
      <calculatedColumnFormula>COUNTIFS(Table2[Sub-Sector],Table3[[#This Row],[Sub-Sector]],Table2[% Away From Day High],"&lt;=0.05")/Table3[[#This Row],[Count]]</calculatedColumnFormula>
    </tableColumn>
    <tableColumn id="12" xr3:uid="{81D23755-BA82-4291-9689-789651DBCFBE}" name="% Away From Current Week Low" dataDxfId="46">
      <calculatedColumnFormula>COUNTIFS(Table2[Sub-Sector],Table3[[#This Row],[Sub-Sector]],Table2[% Away From Current Week Low],"&gt;=0.05")/Table3[[#This Row],[Count]]</calculatedColumnFormula>
    </tableColumn>
    <tableColumn id="13" xr3:uid="{E6740F25-2B8F-4D0F-9152-9524AC67CC1E}" name="% Away From Current Week High" dataDxfId="45">
      <calculatedColumnFormula>COUNTIFS(Table2[Sub-Sector],Table3[[#This Row],[Sub-Sector]],Table2[% Away From Current Week High],"&lt;=0.05")/Table3[[#This Row],[Count]]</calculatedColumnFormula>
    </tableColumn>
    <tableColumn id="14" xr3:uid="{477DF1F8-5071-41EB-8B0A-C93BB0F0038E}" name="% Away From Current Month Low" dataDxfId="44">
      <calculatedColumnFormula>COUNTIFS(Table2[Sub-Sector],Table3[[#This Row],[Sub-Sector]],Table2[% Away From Current Month Low],"&gt;=0.05")/Table3[[#This Row],[Count]]</calculatedColumnFormula>
    </tableColumn>
    <tableColumn id="15" xr3:uid="{6DFB80D9-236D-4C35-A2AC-AFF3A823B944}" name="% Away From Current Month High" dataDxfId="43">
      <calculatedColumnFormula>COUNTIFS(Table2[Sub-Sector],Table3[[#This Row],[Sub-Sector]],Table2[% Away From Current Month High],"&lt;=0.05")/Table3[[#This Row],[Count]]</calculatedColumnFormula>
    </tableColumn>
    <tableColumn id="16" xr3:uid="{34FFE015-888E-41C4-9860-DD2F2EF26DAD}" name="% Away From 52W High" dataDxfId="42">
      <calculatedColumnFormula>COUNTIFS(Table2[Sub-Sector],Table3[[#This Row],[Sub-Sector]],Table2[% Away From 52W High],"&lt;=10")/Table3[[#This Row],[Count]]</calculatedColumnFormula>
    </tableColumn>
    <tableColumn id="17" xr3:uid="{EB23B7BF-608A-4B25-8A27-BFE0DB6318D6}" name="% Away From 52W Low" dataDxfId="41">
      <calculatedColumnFormula>COUNTIFS(Table2[Sub-Sector],Table3[[#This Row],[Sub-Sector]],Table2[% Away From 52W Low],"&gt;=10")/Table3[[#This Row],[Count]]</calculatedColumnFormula>
    </tableColumn>
    <tableColumn id="18" xr3:uid="{8B8E28F8-F72F-4CB3-A4E3-1BD5065C7233}" name="% Price above 20D EMA" dataDxfId="40">
      <calculatedColumnFormula>COUNTIFS(Table2[Sub-Sector],Table3[[#This Row],[Sub-Sector]],Table2[% Price above 20 EMA],"&gt;=0")/Table3[[#This Row],[Count]]</calculatedColumnFormula>
    </tableColumn>
    <tableColumn id="19" xr3:uid="{277A7FEE-6F35-4330-858B-59FEB4869550}" name="% Price above 50 EMA" dataDxfId="39">
      <calculatedColumnFormula>COUNTIFS(Table2[Sub-Sector],Table3[[#This Row],[Sub-Sector]],Table2[% Price above 50 EMA],"&gt;=0")/Table3[[#This Row],[Count]]</calculatedColumnFormula>
    </tableColumn>
    <tableColumn id="20" xr3:uid="{BCE265F2-F3BB-4F79-B9BA-093D4A455C76}" name="% Price above 200 EMA" dataDxfId="38">
      <calculatedColumnFormula>COUNTIFS(Table2[Sub-Sector],Table3[[#This Row],[Sub-Sector]],Table2[% Price above 200 EMA],"&gt;=0")/Table3[[#This Row],[Count]]</calculatedColumnFormula>
    </tableColumn>
    <tableColumn id="21" xr3:uid="{0A3D34A5-2600-4C1B-8F4A-1292AA62FA0C}" name="Rate of Change - Zone" dataDxfId="37">
      <calculatedColumnFormula>COUNTIFS(Table2[Sub-Sector],Table3[[#This Row],[Sub-Sector]],Table2[Rate of Change - Zone],"Positive")/Table3[[#This Row],[Count]]</calculatedColumnFormula>
    </tableColumn>
    <tableColumn id="22" xr3:uid="{EF083463-2ECC-4421-BC6D-28073AC7C6A5}" name="Sharpe Ratio" dataDxfId="36">
      <calculatedColumnFormula>COUNTIFS(Table2[Sub-Sector],Table3[[#This Row],[Sub-Sector]],Table2[Sharpe Ratio],"&gt;=0.10")/Table3[[#This Row],[Count]]</calculatedColumnFormula>
    </tableColumn>
    <tableColumn id="23" xr3:uid="{B4726582-2FDB-4C8A-B489-9D9BA3171ACD}" name="Score" dataDxfId="35">
      <calculatedColumnFormula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calculatedColumnFormula>
    </tableColumn>
    <tableColumn id="24" xr3:uid="{290C3AF1-6FC7-4CA6-A78C-1547FBC6DCE0}" name="Rank" dataDxfId="34">
      <calculatedColumnFormula>_xlfn.RANK.AVG(Table3[[#This Row],[Score]],Table3[Score],1)</calculatedColumnFormula>
    </tableColumn>
    <tableColumn id="25" xr3:uid="{E263D5A9-EAC0-4ADC-BC34-6910CB7B0BE5}" name="Score 2 " dataDxfId="33">
      <calculatedColumnFormula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calculatedColumnFormula>
    </tableColumn>
    <tableColumn id="26" xr3:uid="{A998C674-C7E3-4EE9-9940-FD3574F16CED}" name="Rank 2" dataDxfId="32">
      <calculatedColumnFormula>_xlfn.RANK.AVG(Table3[[#This Row],[Score 2 ]],Table3[[Score 2 ]],1)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AADC29-869D-4C2B-ACAE-E6F0A1A34ED4}" name="Table2" displayName="Table2" ref="A1:AV738" totalsRowShown="0">
  <sortState xmlns:xlrd2="http://schemas.microsoft.com/office/spreadsheetml/2017/richdata2" ref="A2:AV738">
    <sortCondition ref="AV1:AV738"/>
  </sortState>
  <tableColumns count="48">
    <tableColumn id="1" xr3:uid="{98FEE632-938A-4A31-8097-57ED77F41E8D}" name="Name"/>
    <tableColumn id="2" xr3:uid="{12FFE1FA-58C4-4D41-AFBB-E098743BD10D}" name="Ticker"/>
    <tableColumn id="3" xr3:uid="{0FABE900-DF6D-4EBC-BCEA-7EA24F3EF3F8}" name="Industry"/>
    <tableColumn id="4" xr3:uid="{1AF96DE4-13E5-405E-B1D2-AF6950CA622E}" name="Sub-Sector"/>
    <tableColumn id="5" xr3:uid="{DD8978EF-92B3-4FB7-8840-2366838AE728}" name="Market Cap"/>
    <tableColumn id="6" xr3:uid="{D6DD0F75-E293-4808-8FB5-CA343F707DC9}" name="Close Price"/>
    <tableColumn id="7" xr3:uid="{1E8BC869-BBFB-4C13-B5E3-372D03E2DABF}" name="1Y Return vs Nifty"/>
    <tableColumn id="18" xr3:uid="{0DB0E51C-9B1F-4F4C-918E-DB0487878EA6}" name="1Y Return vs Nifty Z-Score" dataDxfId="31">
      <calculatedColumnFormula>(Table2[[#This Row],[1Y Return vs Nifty]]-AVERAGE(Table2[1Y Return vs Nifty]))/_xlfn.STDEV.P(Table2[1Y Return vs Nifty])</calculatedColumnFormula>
    </tableColumn>
    <tableColumn id="8" xr3:uid="{D474C0F2-FD31-4A33-94FE-EA62BD8B3D4D}" name="1M Return vs Nifty"/>
    <tableColumn id="19" xr3:uid="{9C30E7F6-7E5F-4CB6-BF39-8B59BFCEE9A1}" name="1M Return vs Nifty Z-Score" dataDxfId="30">
      <calculatedColumnFormula>(Table2[[#This Row],[1M Return vs Nifty]]-AVERAGE(Table2[1M Return vs Nifty]))/_xlfn.STDEV.P(Table2[1M Return vs Nifty])</calculatedColumnFormula>
    </tableColumn>
    <tableColumn id="9" xr3:uid="{E301AC7F-819A-48A0-9090-DF6DD3660029}" name="6M Return vs Nifty"/>
    <tableColumn id="20" xr3:uid="{A76F3CDA-4253-4D47-B9AD-0BDD419BE557}" name="6M Return vs Nifty Z-Score" dataDxfId="29">
      <calculatedColumnFormula>(Table2[[#This Row],[6M Return vs Nifty]]-AVERAGE(Table2[6M Return vs Nifty]))/_xlfn.STDEV.P(Table2[6M Return vs Nifty])</calculatedColumnFormula>
    </tableColumn>
    <tableColumn id="10" xr3:uid="{80833EB3-6E89-475D-BAA5-5305C3743DE8}" name="1W Return vs Nifty"/>
    <tableColumn id="22" xr3:uid="{ED95E891-3756-4128-AB69-6DBE01366443}" name="1W Return vs Nifty Z-Score" dataDxfId="28">
      <calculatedColumnFormula>(Table2[[#This Row],[1W Return vs Nifty]]-AVERAGE(Table2[1W Return vs Nifty]))/_xlfn.STDEV.P(Table2[1W Return vs Nifty])</calculatedColumnFormula>
    </tableColumn>
    <tableColumn id="21" xr3:uid="{07177E6B-7AFC-49B2-8321-DEE2461F8D08}" name="20D EMA" dataDxfId="27"/>
    <tableColumn id="11" xr3:uid="{B1C84FDE-C634-44AF-8D2E-9536710270AF}" name="50D EMA"/>
    <tableColumn id="12" xr3:uid="{C89E0B52-21EF-4749-A341-B7DC0429F4A0}" name="200D EMA"/>
    <tableColumn id="13" xr3:uid="{2389B716-08BB-4925-9486-F9DAA56D6E08}" name="RSI Exponential â€“ 14D"/>
    <tableColumn id="25" xr3:uid="{B7FEDA60-F4BC-4008-BE92-D26CAE5204DA}" name="% Price above 20 EMA" dataDxfId="26">
      <calculatedColumnFormula>(Table2[[#This Row],[Close Price]]-Table2[[#This Row],[20D EMA]])/Table2[[#This Row],[20D EMA]]</calculatedColumnFormula>
    </tableColumn>
    <tableColumn id="24" xr3:uid="{CF970437-2AF5-4A82-8E30-7E71229CD5B1}" name="% Price above 50 EMA" dataDxfId="25">
      <calculatedColumnFormula>(Table2[[#This Row],[Close Price]]-Table2[[#This Row],[50D EMA]])/Table2[[#This Row],[50D EMA]]</calculatedColumnFormula>
    </tableColumn>
    <tableColumn id="23" xr3:uid="{9C8B2221-86E3-4A3B-BFBC-F3570682D595}" name="% Price above 200 EMA" dataDxfId="24">
      <calculatedColumnFormula>(Table2[[#This Row],[Close Price]]-Table2[[#This Row],[200D EMA]])/Table2[[#This Row],[200D EMA]]</calculatedColumnFormula>
    </tableColumn>
    <tableColumn id="14" xr3:uid="{425BB107-673B-4B7E-A6C9-E42323C463E0}" name="Relative Volume"/>
    <tableColumn id="38" xr3:uid="{5C777FFB-0BDB-4458-B2E1-D18E3871C2EC}" name="Day Low" dataDxfId="23"/>
    <tableColumn id="37" xr3:uid="{CEA2ADF1-1FF7-4E62-91D0-7645AA12FD2D}" name="Day High" dataDxfId="22"/>
    <tableColumn id="36" xr3:uid="{15FB0CF9-D12F-4507-9FEA-B1FDA02037F9}" name="Current Week Low" dataDxfId="21"/>
    <tableColumn id="35" xr3:uid="{56221CF0-C3B1-4E26-8C6D-54631C69B9F9}" name="Current Week High" dataDxfId="20"/>
    <tableColumn id="34" xr3:uid="{961523E3-3F3A-4EF0-89D3-A5857D124263}" name="Current Month Low" dataDxfId="19"/>
    <tableColumn id="33" xr3:uid="{043BDD35-5789-49B6-84A4-D5BA828A5C83}" name="Current Month High" dataDxfId="18"/>
    <tableColumn id="32" xr3:uid="{D72C14EA-EF33-4957-B56B-BD3545E21466}" name="% Away From Day Low" dataDxfId="17">
      <calculatedColumnFormula>(Table2[[#This Row],[Close Price]]/Table2[[#This Row],[Day Low]])-1</calculatedColumnFormula>
    </tableColumn>
    <tableColumn id="31" xr3:uid="{7B917751-A258-495D-B4D0-E3C32B7145B1}" name="% Away From Day High" dataDxfId="16">
      <calculatedColumnFormula>(Table2[[#This Row],[Day High]]/Table2[[#This Row],[Close Price]])-1</calculatedColumnFormula>
    </tableColumn>
    <tableColumn id="30" xr3:uid="{97B1784F-2501-436A-A7F1-60E5B148C39B}" name="% Away From Current Week Low" dataDxfId="15">
      <calculatedColumnFormula>(Table2[[#This Row],[Close Price]]/Table2[[#This Row],[Current Week Low]])-1</calculatedColumnFormula>
    </tableColumn>
    <tableColumn id="29" xr3:uid="{1E32631A-8632-437C-B3E1-9863744631FF}" name="% Away From Current Week High" dataDxfId="14">
      <calculatedColumnFormula>(Table2[[#This Row],[Current Week High]]/Table2[[#This Row],[Close Price]])-1</calculatedColumnFormula>
    </tableColumn>
    <tableColumn id="28" xr3:uid="{0CE00E6F-1620-4218-87F4-B374011D107F}" name="% Away From Current Month Low" dataDxfId="13">
      <calculatedColumnFormula>(Table2[[#This Row],[Close Price]]/Table2[[#This Row],[Current Month Low]])-1</calculatedColumnFormula>
    </tableColumn>
    <tableColumn id="27" xr3:uid="{BC17BE87-C3BE-43EE-BEA1-9569FE5D86B5}" name="% Away From Current Month High" dataDxfId="12">
      <calculatedColumnFormula>(Table2[[#This Row],[Current Month High]]/Table2[[#This Row],[Close Price]])-1</calculatedColumnFormula>
    </tableColumn>
    <tableColumn id="15" xr3:uid="{09ECE657-574D-4AE2-A86B-DA42A93D7F76}" name="% Away From 52W High"/>
    <tableColumn id="16" xr3:uid="{53F96D02-6B04-4190-A94B-C9EB05F60A1C}" name="% Away From 52W Low"/>
    <tableColumn id="44" xr3:uid="{C695551C-1228-4F50-ACC8-19EAEC29652A}" name="Uptrend" dataDxfId="11">
      <calculatedColumnFormula>IF(AND(Table2[[#This Row],[20D EMA]]&gt;Table2[[#This Row],[50D EMA]],Table2[[#This Row],[50D EMA]]&gt;Table2[[#This Row],[200D EMA]]),"Uptrend","Downtrend/NoTrend")</calculatedColumnFormula>
    </tableColumn>
    <tableColumn id="43" xr3:uid="{FC4FF22E-C939-4887-BF62-0BC75B79F553}" name="Relative Strength Sector Index" dataDxfId="10"/>
    <tableColumn id="42" xr3:uid="{4BE9C49F-D55D-41FE-A1AB-D079BAC2D11E}" name="Relative Strength Sector Index - Zone" dataDxfId="9"/>
    <tableColumn id="41" xr3:uid="{E2B5BF61-FE0A-4F83-A440-46BECCC76071}" name="Rate of Change" dataDxfId="8"/>
    <tableColumn id="40" xr3:uid="{96E5BE73-56E6-40E2-B4EE-D7FDC34A4191}" name="Rate of Change - Zone" dataDxfId="7"/>
    <tableColumn id="17" xr3:uid="{86362B3A-A516-4A6A-9722-D1A0545AB44F}" name="Sharpe Ratio"/>
    <tableColumn id="45" xr3:uid="{01180626-AABB-442C-BCF1-A869EC997913}" name="Sharpe Ratio Z-Score" dataDxfId="6">
      <calculatedColumnFormula>(Table2[[#This Row],[Sharpe Ratio]]-AVERAGE(Table2[Sharpe Ratio]))/_xlfn.STDEV.P(Table2[Sharpe Ratio])</calculatedColumnFormula>
    </tableColumn>
    <tableColumn id="46" xr3:uid="{0A28CFD0-7483-48C6-871A-E5DD6D81C4A4}" name="Score" dataDxfId="5">
      <calculatedColumnFormula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calculatedColumnFormula>
    </tableColumn>
    <tableColumn id="47" xr3:uid="{50DCE877-E09E-408E-A800-1B74230CFD79}" name="Rank 1Y" dataDxfId="4">
      <calculatedColumnFormula>_xlfn.RANK.AVG(Table2[[#This Row],[1Y Return vs Nifty Z-Score]],Table2[1Y Return vs Nifty Z-Score])</calculatedColumnFormula>
    </tableColumn>
    <tableColumn id="48" xr3:uid="{EC62BE36-E797-4B09-88F2-8412B5C0B31B}" name="Rank 6M" dataDxfId="3">
      <calculatedColumnFormula>_xlfn.RANK.AVG(Table2[[#This Row],[6M Return vs Nifty Z-Score]],Table2[6M Return vs Nifty Z-Score])</calculatedColumnFormula>
    </tableColumn>
    <tableColumn id="49" xr3:uid="{8543D4FA-88F8-4EDA-B54D-46C8F7158A8B}" name="Rank Sharpe" dataDxfId="2">
      <calculatedColumnFormula>_xlfn.RANK.AVG(Table2[[#This Row],[Sharpe Ratio Z-Score]],Table2[Sharpe Ratio Z-Score])</calculatedColumnFormula>
    </tableColumn>
    <tableColumn id="50" xr3:uid="{BAA84500-EE1A-41AA-A580-5B3909C2FAD8}" name="Avg" dataDxfId="1">
      <calculatedColumnFormula>(Table2[[#This Row],[Rank 1Y]]+Table2[[#This Row],[Rank 6M]]+Table2[[#This Row],[Rank Sharpe]])/3</calculatedColumn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48EEE9A-6EB3-44E4-BC42-D5F6008AFE91}" name="Table1" displayName="Table1" ref="A1:Q5201" totalsRowShown="0">
  <autoFilter ref="A1:Q5201" xr:uid="{F48EEE9A-6EB3-44E4-BC42-D5F6008AFE91}">
    <filterColumn colId="2">
      <filters>
        <filter val="Automobile and Auto Components"/>
        <filter val="Capital Goods"/>
        <filter val="Chemicals"/>
        <filter val="Construction"/>
        <filter val="Construction Materials"/>
        <filter val="Consumer Durables"/>
        <filter val="Consumer Services"/>
        <filter val="Diversified"/>
        <filter val="Fast Moving Consumer Goods"/>
        <filter val="Financial Services"/>
        <filter val="Forest Materials"/>
        <filter val="Healthcare"/>
        <filter val="Information Technology"/>
        <filter val="Media Entertainment &amp; Publication"/>
        <filter val="Metals &amp; Mining"/>
        <filter val="Oil Gas &amp; Consumable Fuels"/>
        <filter val="Power"/>
        <filter val="Realty"/>
        <filter val="Services"/>
        <filter val="Telecommunication"/>
        <filter val="Textiles"/>
        <filter val="Utilities"/>
      </filters>
    </filterColumn>
    <filterColumn colId="11">
      <customFilters>
        <customFilter operator="notEqual" val=" "/>
      </customFilters>
    </filterColumn>
  </autoFilter>
  <tableColumns count="17">
    <tableColumn id="1" xr3:uid="{8753BB64-FE80-4178-9D88-C65B636A49BE}" name="Name"/>
    <tableColumn id="2" xr3:uid="{661F1A90-DAD4-4AED-AD58-FA7B52420E4F}" name="Ticker"/>
    <tableColumn id="17" xr3:uid="{AA5674E2-C263-4EB6-9522-F85DC7F733E5}" name="Industry" dataDxfId="0"/>
    <tableColumn id="3" xr3:uid="{BCE2C8F9-00ED-4509-B00D-D55A9F40D11B}" name="Sub-Sector"/>
    <tableColumn id="4" xr3:uid="{3129CF47-C34F-4EBC-ADCE-78C5C0324CFD}" name="Market Cap"/>
    <tableColumn id="5" xr3:uid="{29F281A5-5519-40BA-B46E-BDD552877A3D}" name="Close Price"/>
    <tableColumn id="6" xr3:uid="{63C4F764-706C-4F63-B087-D3824953BB33}" name="1Y Return vs Nifty"/>
    <tableColumn id="7" xr3:uid="{CE6DD71D-8BE3-4E7C-B2E6-D8997589D571}" name="1M Return vs Nifty"/>
    <tableColumn id="8" xr3:uid="{FC9FCE4B-1E59-45F7-BFF8-65F1F13157DA}" name="6M Return vs Nifty"/>
    <tableColumn id="9" xr3:uid="{A6BBC299-2748-4F6D-BD4F-1AE4952C28B0}" name="1W Return vs Nifty"/>
    <tableColumn id="10" xr3:uid="{F1F05460-43C1-41B2-92D7-66F3570A9F64}" name="50D EMA"/>
    <tableColumn id="11" xr3:uid="{8D4B3570-C0A5-4716-B3DF-BAD5CF8B6FF3}" name="200D EMA"/>
    <tableColumn id="12" xr3:uid="{14B79A6D-5551-4AD9-B8B4-CFF60251146C}" name="RSI Exponential â€“ 14D"/>
    <tableColumn id="13" xr3:uid="{0DA9EAFB-3B97-4D23-B257-D55DE1B61A34}" name="Relative Volume"/>
    <tableColumn id="14" xr3:uid="{A04C848F-9F18-4863-A9F7-0DFAE964AB7C}" name="% Away From 52W High"/>
    <tableColumn id="15" xr3:uid="{B5BD43E2-7773-4FFD-985A-3C0DE8BAA081}" name="% Away From 52W Low"/>
    <tableColumn id="16" xr3:uid="{E9DF1DCA-6EFA-44E0-9488-C932365438B0}" name="Sharpe Rati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3E4AB-BB40-4C34-9AD6-1A42709DA1E3}">
  <dimension ref="A1:Z122"/>
  <sheetViews>
    <sheetView topLeftCell="E1" workbookViewId="0">
      <selection activeCell="O3" sqref="O3"/>
    </sheetView>
  </sheetViews>
  <sheetFormatPr defaultRowHeight="14.4" x14ac:dyDescent="0.3"/>
  <cols>
    <col min="1" max="1" width="34.44140625" bestFit="1" customWidth="1"/>
    <col min="2" max="2" width="8.33203125" bestFit="1" customWidth="1"/>
    <col min="3" max="3" width="10.21875" bestFit="1" customWidth="1"/>
    <col min="4" max="5" width="21.33203125" bestFit="1" customWidth="1"/>
    <col min="6" max="6" width="19" bestFit="1" customWidth="1"/>
    <col min="7" max="7" width="18.21875" bestFit="1" customWidth="1"/>
    <col min="8" max="8" width="8" bestFit="1" customWidth="1"/>
    <col min="9" max="9" width="17" bestFit="1" customWidth="1"/>
    <col min="10" max="10" width="22.33203125" bestFit="1" customWidth="1"/>
    <col min="11" max="11" width="22.6640625" bestFit="1" customWidth="1"/>
    <col min="12" max="12" width="30.88671875" bestFit="1" customWidth="1"/>
    <col min="13" max="13" width="31.21875" bestFit="1" customWidth="1"/>
    <col min="14" max="14" width="32" bestFit="1" customWidth="1"/>
    <col min="15" max="15" width="32.33203125" bestFit="1" customWidth="1"/>
    <col min="16" max="16" width="23.21875" bestFit="1" customWidth="1"/>
    <col min="17" max="17" width="22.88671875" bestFit="1" customWidth="1"/>
    <col min="18" max="18" width="23.21875" bestFit="1" customWidth="1"/>
    <col min="19" max="19" width="22" bestFit="1" customWidth="1"/>
    <col min="20" max="20" width="23" bestFit="1" customWidth="1"/>
    <col min="21" max="21" width="22" bestFit="1" customWidth="1"/>
    <col min="22" max="22" width="13.88671875" bestFit="1" customWidth="1"/>
    <col min="23" max="23" width="7.88671875" bestFit="1" customWidth="1"/>
    <col min="24" max="24" width="7.44140625" bestFit="1" customWidth="1"/>
    <col min="25" max="25" width="9.77734375" bestFit="1" customWidth="1"/>
    <col min="26" max="26" width="8.88671875" bestFit="1" customWidth="1"/>
  </cols>
  <sheetData>
    <row r="1" spans="1:26" x14ac:dyDescent="0.3">
      <c r="A1" t="s">
        <v>2</v>
      </c>
      <c r="B1" t="s">
        <v>10689</v>
      </c>
      <c r="C1" t="s">
        <v>10675</v>
      </c>
      <c r="D1" t="s">
        <v>10690</v>
      </c>
      <c r="E1" t="s">
        <v>10691</v>
      </c>
      <c r="F1" t="s">
        <v>7</v>
      </c>
      <c r="G1" t="s">
        <v>5</v>
      </c>
      <c r="H1" t="s">
        <v>10692</v>
      </c>
      <c r="I1" t="s">
        <v>12</v>
      </c>
      <c r="J1" t="s">
        <v>10669</v>
      </c>
      <c r="K1" t="s">
        <v>10670</v>
      </c>
      <c r="L1" t="s">
        <v>10671</v>
      </c>
      <c r="M1" t="s">
        <v>10672</v>
      </c>
      <c r="N1" t="s">
        <v>10673</v>
      </c>
      <c r="O1" t="s">
        <v>10674</v>
      </c>
      <c r="P1" t="s">
        <v>13</v>
      </c>
      <c r="Q1" t="s">
        <v>14</v>
      </c>
      <c r="R1" t="s">
        <v>10693</v>
      </c>
      <c r="S1" t="s">
        <v>10661</v>
      </c>
      <c r="T1" t="s">
        <v>10662</v>
      </c>
      <c r="U1" t="s">
        <v>10679</v>
      </c>
      <c r="V1" t="s">
        <v>15</v>
      </c>
      <c r="W1" t="s">
        <v>10684</v>
      </c>
      <c r="X1" t="s">
        <v>10694</v>
      </c>
      <c r="Y1" t="s">
        <v>10695</v>
      </c>
      <c r="Z1" t="s">
        <v>10696</v>
      </c>
    </row>
    <row r="2" spans="1:26" x14ac:dyDescent="0.3">
      <c r="A2" t="s">
        <v>980</v>
      </c>
      <c r="B2">
        <f>COUNTIFS(Table2[Sub-Sector],Table3[[#This Row],[Sub-Sector]])</f>
        <v>1</v>
      </c>
      <c r="C2" s="2">
        <f>COUNTIFS(Table2[Sub-Sector],Table3[[#This Row],[Sub-Sector]],Table2[Uptrend],"Uptrend")/Table3[[#This Row],[Count]]</f>
        <v>1</v>
      </c>
      <c r="D2" s="2">
        <f>COUNTIFS(Table2[Sub-Sector],Table3[[#This Row],[Sub-Sector]],Table2[1W Return vs Nifty],"&gt;=5")/Table3[[#This Row],[Count]]</f>
        <v>0</v>
      </c>
      <c r="E2" s="2">
        <f>COUNTIFS(Table2[Sub-Sector],Table3[[#This Row],[Sub-Sector]],Table2[1M Return vs Nifty],"&gt;=5")/Table3[[#This Row],[Count]]</f>
        <v>1</v>
      </c>
      <c r="F2" s="2">
        <f>COUNTIFS(Table2[Sub-Sector],Table3[[#This Row],[Sub-Sector]],Table2[6M Return vs Nifty],"&gt;=10")/Table3[[#This Row],[Count]]</f>
        <v>1</v>
      </c>
      <c r="G2" s="2">
        <f>COUNTIFS(Table2[Sub-Sector],Table3[[#This Row],[Sub-Sector]],Table2[1Y Return vs Nifty],"&gt;=10")/Table3[[#This Row],[Count]]</f>
        <v>1</v>
      </c>
      <c r="H2" s="2">
        <f>COUNTIFS(Table2[Sub-Sector],Table3[[#This Row],[Sub-Sector]],Table2[RSI Exponential â€“ 14D],"&gt;=50")/Table3[[#This Row],[Count]]</f>
        <v>1</v>
      </c>
      <c r="I2" s="2">
        <f>COUNTIFS(Table2[Sub-Sector],Table3[[#This Row],[Sub-Sector]],Table2[Relative Volume],"&gt;=1")/Table3[[#This Row],[Count]]</f>
        <v>1</v>
      </c>
      <c r="J2" s="2">
        <f>COUNTIFS(Table2[Sub-Sector],Table3[[#This Row],[Sub-Sector]],Table2[% Away From Day Low],"&gt;=0.05")/Table3[[#This Row],[Count]]</f>
        <v>1</v>
      </c>
      <c r="K2" s="2">
        <f>COUNTIFS(Table2[Sub-Sector],Table3[[#This Row],[Sub-Sector]],Table2[% Away From Day High],"&lt;=0.05")/Table3[[#This Row],[Count]]</f>
        <v>1</v>
      </c>
      <c r="L2" s="2">
        <f>COUNTIFS(Table2[Sub-Sector],Table3[[#This Row],[Sub-Sector]],Table2[% Away From Current Week Low],"&gt;=0.05")/Table3[[#This Row],[Count]]</f>
        <v>1</v>
      </c>
      <c r="M2" s="2">
        <f>COUNTIFS(Table2[Sub-Sector],Table3[[#This Row],[Sub-Sector]],Table2[% Away From Current Week High],"&lt;=0.05")/Table3[[#This Row],[Count]]</f>
        <v>1</v>
      </c>
      <c r="N2" s="2">
        <f>COUNTIFS(Table2[Sub-Sector],Table3[[#This Row],[Sub-Sector]],Table2[% Away From Current Month Low],"&gt;=0.05")/Table3[[#This Row],[Count]]</f>
        <v>1</v>
      </c>
      <c r="O2" s="2">
        <f>COUNTIFS(Table2[Sub-Sector],Table3[[#This Row],[Sub-Sector]],Table2[% Away From Current Month High],"&lt;=0.05")/Table3[[#This Row],[Count]]</f>
        <v>0</v>
      </c>
      <c r="P2" s="2">
        <f>COUNTIFS(Table2[Sub-Sector],Table3[[#This Row],[Sub-Sector]],Table2[% Away From 52W High],"&lt;=10")/Table3[[#This Row],[Count]]</f>
        <v>0</v>
      </c>
      <c r="Q2" s="2">
        <f>COUNTIFS(Table2[Sub-Sector],Table3[[#This Row],[Sub-Sector]],Table2[% Away From 52W Low],"&gt;=10")/Table3[[#This Row],[Count]]</f>
        <v>1</v>
      </c>
      <c r="R2" s="2">
        <f>COUNTIFS(Table2[Sub-Sector],Table3[[#This Row],[Sub-Sector]],Table2[% Price above 20 EMA],"&gt;=0")/Table3[[#This Row],[Count]]</f>
        <v>1</v>
      </c>
      <c r="S2" s="2">
        <f>COUNTIFS(Table2[Sub-Sector],Table3[[#This Row],[Sub-Sector]],Table2[% Price above 50 EMA],"&gt;=0")/Table3[[#This Row],[Count]]</f>
        <v>1</v>
      </c>
      <c r="T2" s="2">
        <f>COUNTIFS(Table2[Sub-Sector],Table3[[#This Row],[Sub-Sector]],Table2[% Price above 200 EMA],"&gt;=0")/Table3[[#This Row],[Count]]</f>
        <v>1</v>
      </c>
      <c r="U2" s="2">
        <f>COUNTIFS(Table2[Sub-Sector],Table3[[#This Row],[Sub-Sector]],Table2[Rate of Change - Zone],"Positive")/Table3[[#This Row],[Count]]</f>
        <v>1</v>
      </c>
      <c r="V2" s="2">
        <f>COUNTIFS(Table2[Sub-Sector],Table3[[#This Row],[Sub-Sector]],Table2[Sharpe Ratio],"&gt;=0.10")/Table3[[#This Row],[Count]]</f>
        <v>1</v>
      </c>
      <c r="W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152.5</v>
      </c>
      <c r="X2">
        <f>_xlfn.RANK.AVG(Table3[[#This Row],[Score]],Table3[Score],1)</f>
        <v>4</v>
      </c>
      <c r="Y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55.5</v>
      </c>
      <c r="Z2">
        <f>_xlfn.RANK.AVG(Table3[[#This Row],[Score 2 ]],Table3[[Score 2 ]],1)</f>
        <v>2</v>
      </c>
    </row>
    <row r="3" spans="1:26" x14ac:dyDescent="0.3">
      <c r="A3" t="s">
        <v>151</v>
      </c>
      <c r="B3">
        <f>COUNTIFS(Table2[Sub-Sector],Table3[[#This Row],[Sub-Sector]])</f>
        <v>1</v>
      </c>
      <c r="C3" s="2">
        <f>COUNTIFS(Table2[Sub-Sector],Table3[[#This Row],[Sub-Sector]],Table2[Uptrend],"Uptrend")/Table3[[#This Row],[Count]]</f>
        <v>1</v>
      </c>
      <c r="D3" s="2">
        <f>COUNTIFS(Table2[Sub-Sector],Table3[[#This Row],[Sub-Sector]],Table2[1W Return vs Nifty],"&gt;=5")/Table3[[#This Row],[Count]]</f>
        <v>0</v>
      </c>
      <c r="E3" s="2">
        <f>COUNTIFS(Table2[Sub-Sector],Table3[[#This Row],[Sub-Sector]],Table2[1M Return vs Nifty],"&gt;=5")/Table3[[#This Row],[Count]]</f>
        <v>1</v>
      </c>
      <c r="F3" s="2">
        <f>COUNTIFS(Table2[Sub-Sector],Table3[[#This Row],[Sub-Sector]],Table2[6M Return vs Nifty],"&gt;=10")/Table3[[#This Row],[Count]]</f>
        <v>1</v>
      </c>
      <c r="G3" s="2">
        <f>COUNTIFS(Table2[Sub-Sector],Table3[[#This Row],[Sub-Sector]],Table2[1Y Return vs Nifty],"&gt;=10")/Table3[[#This Row],[Count]]</f>
        <v>1</v>
      </c>
      <c r="H3" s="2">
        <f>COUNTIFS(Table2[Sub-Sector],Table3[[#This Row],[Sub-Sector]],Table2[RSI Exponential â€“ 14D],"&gt;=50")/Table3[[#This Row],[Count]]</f>
        <v>1</v>
      </c>
      <c r="I3" s="2">
        <f>COUNTIFS(Table2[Sub-Sector],Table3[[#This Row],[Sub-Sector]],Table2[Relative Volume],"&gt;=1")/Table3[[#This Row],[Count]]</f>
        <v>1</v>
      </c>
      <c r="J3" s="2">
        <f>COUNTIFS(Table2[Sub-Sector],Table3[[#This Row],[Sub-Sector]],Table2[% Away From Day Low],"&gt;=0.05")/Table3[[#This Row],[Count]]</f>
        <v>0</v>
      </c>
      <c r="K3" s="2">
        <f>COUNTIFS(Table2[Sub-Sector],Table3[[#This Row],[Sub-Sector]],Table2[% Away From Day High],"&lt;=0.05")/Table3[[#This Row],[Count]]</f>
        <v>1</v>
      </c>
      <c r="L3" s="2">
        <f>COUNTIFS(Table2[Sub-Sector],Table3[[#This Row],[Sub-Sector]],Table2[% Away From Current Week Low],"&gt;=0.05")/Table3[[#This Row],[Count]]</f>
        <v>0</v>
      </c>
      <c r="M3" s="2">
        <f>COUNTIFS(Table2[Sub-Sector],Table3[[#This Row],[Sub-Sector]],Table2[% Away From Current Week High],"&lt;=0.05")/Table3[[#This Row],[Count]]</f>
        <v>1</v>
      </c>
      <c r="N3" s="2">
        <f>COUNTIFS(Table2[Sub-Sector],Table3[[#This Row],[Sub-Sector]],Table2[% Away From Current Month Low],"&gt;=0.05")/Table3[[#This Row],[Count]]</f>
        <v>1</v>
      </c>
      <c r="O3" s="2">
        <f>COUNTIFS(Table2[Sub-Sector],Table3[[#This Row],[Sub-Sector]],Table2[% Away From Current Month High],"&lt;=0.05")/Table3[[#This Row],[Count]]</f>
        <v>1</v>
      </c>
      <c r="P3" s="2">
        <f>COUNTIFS(Table2[Sub-Sector],Table3[[#This Row],[Sub-Sector]],Table2[% Away From 52W High],"&lt;=10")/Table3[[#This Row],[Count]]</f>
        <v>1</v>
      </c>
      <c r="Q3" s="2">
        <f>COUNTIFS(Table2[Sub-Sector],Table3[[#This Row],[Sub-Sector]],Table2[% Away From 52W Low],"&gt;=10")/Table3[[#This Row],[Count]]</f>
        <v>1</v>
      </c>
      <c r="R3" s="2">
        <f>COUNTIFS(Table2[Sub-Sector],Table3[[#This Row],[Sub-Sector]],Table2[% Price above 20 EMA],"&gt;=0")/Table3[[#This Row],[Count]]</f>
        <v>1</v>
      </c>
      <c r="S3" s="2">
        <f>COUNTIFS(Table2[Sub-Sector],Table3[[#This Row],[Sub-Sector]],Table2[% Price above 50 EMA],"&gt;=0")/Table3[[#This Row],[Count]]</f>
        <v>1</v>
      </c>
      <c r="T3" s="2">
        <f>COUNTIFS(Table2[Sub-Sector],Table3[[#This Row],[Sub-Sector]],Table2[% Price above 200 EMA],"&gt;=0")/Table3[[#This Row],[Count]]</f>
        <v>1</v>
      </c>
      <c r="U3" s="2">
        <f>COUNTIFS(Table2[Sub-Sector],Table3[[#This Row],[Sub-Sector]],Table2[Rate of Change - Zone],"Positive")/Table3[[#This Row],[Count]]</f>
        <v>1</v>
      </c>
      <c r="V3" s="2">
        <f>COUNTIFS(Table2[Sub-Sector],Table3[[#This Row],[Sub-Sector]],Table2[Sharpe Ratio],"&gt;=0.10")/Table3[[#This Row],[Count]]</f>
        <v>1</v>
      </c>
      <c r="W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152.5</v>
      </c>
      <c r="X3">
        <f>_xlfn.RANK.AVG(Table3[[#This Row],[Score]],Table3[Score],1)</f>
        <v>4</v>
      </c>
      <c r="Y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55.5</v>
      </c>
      <c r="Z3">
        <f>_xlfn.RANK.AVG(Table3[[#This Row],[Score 2 ]],Table3[[Score 2 ]],1)</f>
        <v>2</v>
      </c>
    </row>
    <row r="4" spans="1:26" x14ac:dyDescent="0.3">
      <c r="A4" t="s">
        <v>400</v>
      </c>
      <c r="B4">
        <f>COUNTIFS(Table2[Sub-Sector],Table3[[#This Row],[Sub-Sector]])</f>
        <v>1</v>
      </c>
      <c r="C4" s="2">
        <f>COUNTIFS(Table2[Sub-Sector],Table3[[#This Row],[Sub-Sector]],Table2[Uptrend],"Uptrend")/Table3[[#This Row],[Count]]</f>
        <v>1</v>
      </c>
      <c r="D4" s="2">
        <f>COUNTIFS(Table2[Sub-Sector],Table3[[#This Row],[Sub-Sector]],Table2[1W Return vs Nifty],"&gt;=5")/Table3[[#This Row],[Count]]</f>
        <v>0</v>
      </c>
      <c r="E4" s="2">
        <f>COUNTIFS(Table2[Sub-Sector],Table3[[#This Row],[Sub-Sector]],Table2[1M Return vs Nifty],"&gt;=5")/Table3[[#This Row],[Count]]</f>
        <v>1</v>
      </c>
      <c r="F4" s="2">
        <f>COUNTIFS(Table2[Sub-Sector],Table3[[#This Row],[Sub-Sector]],Table2[6M Return vs Nifty],"&gt;=10")/Table3[[#This Row],[Count]]</f>
        <v>1</v>
      </c>
      <c r="G4" s="2">
        <f>COUNTIFS(Table2[Sub-Sector],Table3[[#This Row],[Sub-Sector]],Table2[1Y Return vs Nifty],"&gt;=10")/Table3[[#This Row],[Count]]</f>
        <v>1</v>
      </c>
      <c r="H4" s="2">
        <f>COUNTIFS(Table2[Sub-Sector],Table3[[#This Row],[Sub-Sector]],Table2[RSI Exponential â€“ 14D],"&gt;=50")/Table3[[#This Row],[Count]]</f>
        <v>1</v>
      </c>
      <c r="I4" s="2">
        <f>COUNTIFS(Table2[Sub-Sector],Table3[[#This Row],[Sub-Sector]],Table2[Relative Volume],"&gt;=1")/Table3[[#This Row],[Count]]</f>
        <v>1</v>
      </c>
      <c r="J4" s="2">
        <f>COUNTIFS(Table2[Sub-Sector],Table3[[#This Row],[Sub-Sector]],Table2[% Away From Day Low],"&gt;=0.05")/Table3[[#This Row],[Count]]</f>
        <v>0</v>
      </c>
      <c r="K4" s="2">
        <f>COUNTIFS(Table2[Sub-Sector],Table3[[#This Row],[Sub-Sector]],Table2[% Away From Day High],"&lt;=0.05")/Table3[[#This Row],[Count]]</f>
        <v>1</v>
      </c>
      <c r="L4" s="2">
        <f>COUNTIFS(Table2[Sub-Sector],Table3[[#This Row],[Sub-Sector]],Table2[% Away From Current Week Low],"&gt;=0.05")/Table3[[#This Row],[Count]]</f>
        <v>0</v>
      </c>
      <c r="M4" s="2">
        <f>COUNTIFS(Table2[Sub-Sector],Table3[[#This Row],[Sub-Sector]],Table2[% Away From Current Week High],"&lt;=0.05")/Table3[[#This Row],[Count]]</f>
        <v>0</v>
      </c>
      <c r="N4" s="2">
        <f>COUNTIFS(Table2[Sub-Sector],Table3[[#This Row],[Sub-Sector]],Table2[% Away From Current Month Low],"&gt;=0.05")/Table3[[#This Row],[Count]]</f>
        <v>1</v>
      </c>
      <c r="O4" s="2">
        <f>COUNTIFS(Table2[Sub-Sector],Table3[[#This Row],[Sub-Sector]],Table2[% Away From Current Month High],"&lt;=0.05")/Table3[[#This Row],[Count]]</f>
        <v>0</v>
      </c>
      <c r="P4" s="2">
        <f>COUNTIFS(Table2[Sub-Sector],Table3[[#This Row],[Sub-Sector]],Table2[% Away From 52W High],"&lt;=10")/Table3[[#This Row],[Count]]</f>
        <v>0</v>
      </c>
      <c r="Q4" s="2">
        <f>COUNTIFS(Table2[Sub-Sector],Table3[[#This Row],[Sub-Sector]],Table2[% Away From 52W Low],"&gt;=10")/Table3[[#This Row],[Count]]</f>
        <v>1</v>
      </c>
      <c r="R4" s="2">
        <f>COUNTIFS(Table2[Sub-Sector],Table3[[#This Row],[Sub-Sector]],Table2[% Price above 20 EMA],"&gt;=0")/Table3[[#This Row],[Count]]</f>
        <v>1</v>
      </c>
      <c r="S4" s="2">
        <f>COUNTIFS(Table2[Sub-Sector],Table3[[#This Row],[Sub-Sector]],Table2[% Price above 50 EMA],"&gt;=0")/Table3[[#This Row],[Count]]</f>
        <v>1</v>
      </c>
      <c r="T4" s="2">
        <f>COUNTIFS(Table2[Sub-Sector],Table3[[#This Row],[Sub-Sector]],Table2[% Price above 200 EMA],"&gt;=0")/Table3[[#This Row],[Count]]</f>
        <v>1</v>
      </c>
      <c r="U4" s="2">
        <f>COUNTIFS(Table2[Sub-Sector],Table3[[#This Row],[Sub-Sector]],Table2[Rate of Change - Zone],"Positive")/Table3[[#This Row],[Count]]</f>
        <v>1</v>
      </c>
      <c r="V4" s="2">
        <f>COUNTIFS(Table2[Sub-Sector],Table3[[#This Row],[Sub-Sector]],Table2[Sharpe Ratio],"&gt;=0.10")/Table3[[#This Row],[Count]]</f>
        <v>0</v>
      </c>
      <c r="W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152.5</v>
      </c>
      <c r="X4">
        <f>_xlfn.RANK.AVG(Table3[[#This Row],[Score]],Table3[Score],1)</f>
        <v>4</v>
      </c>
      <c r="Y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55.5</v>
      </c>
      <c r="Z4">
        <f>_xlfn.RANK.AVG(Table3[[#This Row],[Score 2 ]],Table3[[Score 2 ]],1)</f>
        <v>2</v>
      </c>
    </row>
    <row r="5" spans="1:26" x14ac:dyDescent="0.3">
      <c r="A5" t="s">
        <v>98</v>
      </c>
      <c r="B5">
        <f>COUNTIFS(Table2[Sub-Sector],Table3[[#This Row],[Sub-Sector]])</f>
        <v>3</v>
      </c>
      <c r="C5" s="2">
        <f>COUNTIFS(Table2[Sub-Sector],Table3[[#This Row],[Sub-Sector]],Table2[Uptrend],"Uptrend")/Table3[[#This Row],[Count]]</f>
        <v>1</v>
      </c>
      <c r="D5" s="2">
        <f>COUNTIFS(Table2[Sub-Sector],Table3[[#This Row],[Sub-Sector]],Table2[1W Return vs Nifty],"&gt;=5")/Table3[[#This Row],[Count]]</f>
        <v>0.33333333333333331</v>
      </c>
      <c r="E5" s="2">
        <f>COUNTIFS(Table2[Sub-Sector],Table3[[#This Row],[Sub-Sector]],Table2[1M Return vs Nifty],"&gt;=5")/Table3[[#This Row],[Count]]</f>
        <v>0.66666666666666663</v>
      </c>
      <c r="F5" s="2">
        <f>COUNTIFS(Table2[Sub-Sector],Table3[[#This Row],[Sub-Sector]],Table2[6M Return vs Nifty],"&gt;=10")/Table3[[#This Row],[Count]]</f>
        <v>0.66666666666666663</v>
      </c>
      <c r="G5" s="2">
        <f>COUNTIFS(Table2[Sub-Sector],Table3[[#This Row],[Sub-Sector]],Table2[1Y Return vs Nifty],"&gt;=10")/Table3[[#This Row],[Count]]</f>
        <v>1</v>
      </c>
      <c r="H5" s="2">
        <f>COUNTIFS(Table2[Sub-Sector],Table3[[#This Row],[Sub-Sector]],Table2[RSI Exponential â€“ 14D],"&gt;=50")/Table3[[#This Row],[Count]]</f>
        <v>1</v>
      </c>
      <c r="I5" s="2">
        <f>COUNTIFS(Table2[Sub-Sector],Table3[[#This Row],[Sub-Sector]],Table2[Relative Volume],"&gt;=1")/Table3[[#This Row],[Count]]</f>
        <v>0.66666666666666663</v>
      </c>
      <c r="J5" s="2">
        <f>COUNTIFS(Table2[Sub-Sector],Table3[[#This Row],[Sub-Sector]],Table2[% Away From Day Low],"&gt;=0.05")/Table3[[#This Row],[Count]]</f>
        <v>0</v>
      </c>
      <c r="K5" s="2">
        <f>COUNTIFS(Table2[Sub-Sector],Table3[[#This Row],[Sub-Sector]],Table2[% Away From Day High],"&lt;=0.05")/Table3[[#This Row],[Count]]</f>
        <v>1</v>
      </c>
      <c r="L5" s="2">
        <f>COUNTIFS(Table2[Sub-Sector],Table3[[#This Row],[Sub-Sector]],Table2[% Away From Current Week Low],"&gt;=0.05")/Table3[[#This Row],[Count]]</f>
        <v>0.33333333333333331</v>
      </c>
      <c r="M5" s="2">
        <f>COUNTIFS(Table2[Sub-Sector],Table3[[#This Row],[Sub-Sector]],Table2[% Away From Current Week High],"&lt;=0.05")/Table3[[#This Row],[Count]]</f>
        <v>1</v>
      </c>
      <c r="N5" s="2">
        <f>COUNTIFS(Table2[Sub-Sector],Table3[[#This Row],[Sub-Sector]],Table2[% Away From Current Month Low],"&gt;=0.05")/Table3[[#This Row],[Count]]</f>
        <v>1</v>
      </c>
      <c r="O5" s="2">
        <f>COUNTIFS(Table2[Sub-Sector],Table3[[#This Row],[Sub-Sector]],Table2[% Away From Current Month High],"&lt;=0.05")/Table3[[#This Row],[Count]]</f>
        <v>1</v>
      </c>
      <c r="P5" s="2">
        <f>COUNTIFS(Table2[Sub-Sector],Table3[[#This Row],[Sub-Sector]],Table2[% Away From 52W High],"&lt;=10")/Table3[[#This Row],[Count]]</f>
        <v>1</v>
      </c>
      <c r="Q5" s="2">
        <f>COUNTIFS(Table2[Sub-Sector],Table3[[#This Row],[Sub-Sector]],Table2[% Away From 52W Low],"&gt;=10")/Table3[[#This Row],[Count]]</f>
        <v>1</v>
      </c>
      <c r="R5" s="2">
        <f>COUNTIFS(Table2[Sub-Sector],Table3[[#This Row],[Sub-Sector]],Table2[% Price above 20 EMA],"&gt;=0")/Table3[[#This Row],[Count]]</f>
        <v>1</v>
      </c>
      <c r="S5" s="2">
        <f>COUNTIFS(Table2[Sub-Sector],Table3[[#This Row],[Sub-Sector]],Table2[% Price above 50 EMA],"&gt;=0")/Table3[[#This Row],[Count]]</f>
        <v>1</v>
      </c>
      <c r="T5" s="2">
        <f>COUNTIFS(Table2[Sub-Sector],Table3[[#This Row],[Sub-Sector]],Table2[% Price above 200 EMA],"&gt;=0")/Table3[[#This Row],[Count]]</f>
        <v>1</v>
      </c>
      <c r="U5" s="2">
        <f>COUNTIFS(Table2[Sub-Sector],Table3[[#This Row],[Sub-Sector]],Table2[Rate of Change - Zone],"Positive")/Table3[[#This Row],[Count]]</f>
        <v>1</v>
      </c>
      <c r="V5" s="2">
        <f>COUNTIFS(Table2[Sub-Sector],Table3[[#This Row],[Sub-Sector]],Table2[Sharpe Ratio],"&gt;=0.10")/Table3[[#This Row],[Count]]</f>
        <v>0.66666666666666663</v>
      </c>
      <c r="W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120.5</v>
      </c>
      <c r="X5">
        <f>_xlfn.RANK.AVG(Table3[[#This Row],[Score]],Table3[Score],1)</f>
        <v>1</v>
      </c>
      <c r="Y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87</v>
      </c>
      <c r="Z5">
        <f>_xlfn.RANK.AVG(Table3[[#This Row],[Score 2 ]],Table3[[Score 2 ]],1)</f>
        <v>4</v>
      </c>
    </row>
    <row r="6" spans="1:26" x14ac:dyDescent="0.3">
      <c r="A6" t="s">
        <v>172</v>
      </c>
      <c r="B6">
        <f>COUNTIFS(Table2[Sub-Sector],Table3[[#This Row],[Sub-Sector]])</f>
        <v>2</v>
      </c>
      <c r="C6" s="2">
        <f>COUNTIFS(Table2[Sub-Sector],Table3[[#This Row],[Sub-Sector]],Table2[Uptrend],"Uptrend")/Table3[[#This Row],[Count]]</f>
        <v>0.5</v>
      </c>
      <c r="D6" s="2">
        <f>COUNTIFS(Table2[Sub-Sector],Table3[[#This Row],[Sub-Sector]],Table2[1W Return vs Nifty],"&gt;=5")/Table3[[#This Row],[Count]]</f>
        <v>0</v>
      </c>
      <c r="E6" s="2">
        <f>COUNTIFS(Table2[Sub-Sector],Table3[[#This Row],[Sub-Sector]],Table2[1M Return vs Nifty],"&gt;=5")/Table3[[#This Row],[Count]]</f>
        <v>0</v>
      </c>
      <c r="F6" s="2">
        <f>COUNTIFS(Table2[Sub-Sector],Table3[[#This Row],[Sub-Sector]],Table2[6M Return vs Nifty],"&gt;=10")/Table3[[#This Row],[Count]]</f>
        <v>0.5</v>
      </c>
      <c r="G6" s="2">
        <f>COUNTIFS(Table2[Sub-Sector],Table3[[#This Row],[Sub-Sector]],Table2[1Y Return vs Nifty],"&gt;=10")/Table3[[#This Row],[Count]]</f>
        <v>1</v>
      </c>
      <c r="H6" s="2">
        <f>COUNTIFS(Table2[Sub-Sector],Table3[[#This Row],[Sub-Sector]],Table2[RSI Exponential â€“ 14D],"&gt;=50")/Table3[[#This Row],[Count]]</f>
        <v>1</v>
      </c>
      <c r="I6" s="2">
        <f>COUNTIFS(Table2[Sub-Sector],Table3[[#This Row],[Sub-Sector]],Table2[Relative Volume],"&gt;=1")/Table3[[#This Row],[Count]]</f>
        <v>1</v>
      </c>
      <c r="J6" s="2">
        <f>COUNTIFS(Table2[Sub-Sector],Table3[[#This Row],[Sub-Sector]],Table2[% Away From Day Low],"&gt;=0.05")/Table3[[#This Row],[Count]]</f>
        <v>0</v>
      </c>
      <c r="K6" s="2">
        <f>COUNTIFS(Table2[Sub-Sector],Table3[[#This Row],[Sub-Sector]],Table2[% Away From Day High],"&lt;=0.05")/Table3[[#This Row],[Count]]</f>
        <v>1</v>
      </c>
      <c r="L6" s="2">
        <f>COUNTIFS(Table2[Sub-Sector],Table3[[#This Row],[Sub-Sector]],Table2[% Away From Current Week Low],"&gt;=0.05")/Table3[[#This Row],[Count]]</f>
        <v>0</v>
      </c>
      <c r="M6" s="2">
        <f>COUNTIFS(Table2[Sub-Sector],Table3[[#This Row],[Sub-Sector]],Table2[% Away From Current Week High],"&lt;=0.05")/Table3[[#This Row],[Count]]</f>
        <v>1</v>
      </c>
      <c r="N6" s="2">
        <f>COUNTIFS(Table2[Sub-Sector],Table3[[#This Row],[Sub-Sector]],Table2[% Away From Current Month Low],"&gt;=0.05")/Table3[[#This Row],[Count]]</f>
        <v>1</v>
      </c>
      <c r="O6" s="2">
        <f>COUNTIFS(Table2[Sub-Sector],Table3[[#This Row],[Sub-Sector]],Table2[% Away From Current Month High],"&lt;=0.05")/Table3[[#This Row],[Count]]</f>
        <v>0.5</v>
      </c>
      <c r="P6" s="2">
        <f>COUNTIFS(Table2[Sub-Sector],Table3[[#This Row],[Sub-Sector]],Table2[% Away From 52W High],"&lt;=10")/Table3[[#This Row],[Count]]</f>
        <v>0.5</v>
      </c>
      <c r="Q6" s="2">
        <f>COUNTIFS(Table2[Sub-Sector],Table3[[#This Row],[Sub-Sector]],Table2[% Away From 52W Low],"&gt;=10")/Table3[[#This Row],[Count]]</f>
        <v>1</v>
      </c>
      <c r="R6" s="2">
        <f>COUNTIFS(Table2[Sub-Sector],Table3[[#This Row],[Sub-Sector]],Table2[% Price above 20 EMA],"&gt;=0")/Table3[[#This Row],[Count]]</f>
        <v>1</v>
      </c>
      <c r="S6" s="2">
        <f>COUNTIFS(Table2[Sub-Sector],Table3[[#This Row],[Sub-Sector]],Table2[% Price above 50 EMA],"&gt;=0")/Table3[[#This Row],[Count]]</f>
        <v>1</v>
      </c>
      <c r="T6" s="2">
        <f>COUNTIFS(Table2[Sub-Sector],Table3[[#This Row],[Sub-Sector]],Table2[% Price above 200 EMA],"&gt;=0")/Table3[[#This Row],[Count]]</f>
        <v>1</v>
      </c>
      <c r="U6" s="2">
        <f>COUNTIFS(Table2[Sub-Sector],Table3[[#This Row],[Sub-Sector]],Table2[Rate of Change - Zone],"Positive")/Table3[[#This Row],[Count]]</f>
        <v>1</v>
      </c>
      <c r="V6" s="2">
        <f>COUNTIFS(Table2[Sub-Sector],Table3[[#This Row],[Sub-Sector]],Table2[Sharpe Ratio],"&gt;=0.10")/Table3[[#This Row],[Count]]</f>
        <v>0</v>
      </c>
      <c r="W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346.5</v>
      </c>
      <c r="X6">
        <f>_xlfn.RANK.AVG(Table3[[#This Row],[Score]],Table3[Score],1)</f>
        <v>29</v>
      </c>
      <c r="Y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98.5</v>
      </c>
      <c r="Z6">
        <f>_xlfn.RANK.AVG(Table3[[#This Row],[Score 2 ]],Table3[[Score 2 ]],1)</f>
        <v>5</v>
      </c>
    </row>
    <row r="7" spans="1:26" x14ac:dyDescent="0.3">
      <c r="A7" t="s">
        <v>776</v>
      </c>
      <c r="B7">
        <f>COUNTIFS(Table2[Sub-Sector],Table3[[#This Row],[Sub-Sector]])</f>
        <v>3</v>
      </c>
      <c r="C7" s="2">
        <f>COUNTIFS(Table2[Sub-Sector],Table3[[#This Row],[Sub-Sector]],Table2[Uptrend],"Uptrend")/Table3[[#This Row],[Count]]</f>
        <v>1</v>
      </c>
      <c r="D7" s="2">
        <f>COUNTIFS(Table2[Sub-Sector],Table3[[#This Row],[Sub-Sector]],Table2[1W Return vs Nifty],"&gt;=5")/Table3[[#This Row],[Count]]</f>
        <v>0.33333333333333331</v>
      </c>
      <c r="E7" s="2">
        <f>COUNTIFS(Table2[Sub-Sector],Table3[[#This Row],[Sub-Sector]],Table2[1M Return vs Nifty],"&gt;=5")/Table3[[#This Row],[Count]]</f>
        <v>1</v>
      </c>
      <c r="F7" s="2">
        <f>COUNTIFS(Table2[Sub-Sector],Table3[[#This Row],[Sub-Sector]],Table2[6M Return vs Nifty],"&gt;=10")/Table3[[#This Row],[Count]]</f>
        <v>0.33333333333333331</v>
      </c>
      <c r="G7" s="2">
        <f>COUNTIFS(Table2[Sub-Sector],Table3[[#This Row],[Sub-Sector]],Table2[1Y Return vs Nifty],"&gt;=10")/Table3[[#This Row],[Count]]</f>
        <v>1</v>
      </c>
      <c r="H7" s="2">
        <f>COUNTIFS(Table2[Sub-Sector],Table3[[#This Row],[Sub-Sector]],Table2[RSI Exponential â€“ 14D],"&gt;=50")/Table3[[#This Row],[Count]]</f>
        <v>1</v>
      </c>
      <c r="I7" s="2">
        <f>COUNTIFS(Table2[Sub-Sector],Table3[[#This Row],[Sub-Sector]],Table2[Relative Volume],"&gt;=1")/Table3[[#This Row],[Count]]</f>
        <v>1</v>
      </c>
      <c r="J7" s="2">
        <f>COUNTIFS(Table2[Sub-Sector],Table3[[#This Row],[Sub-Sector]],Table2[% Away From Day Low],"&gt;=0.05")/Table3[[#This Row],[Count]]</f>
        <v>0</v>
      </c>
      <c r="K7" s="2">
        <f>COUNTIFS(Table2[Sub-Sector],Table3[[#This Row],[Sub-Sector]],Table2[% Away From Day High],"&lt;=0.05")/Table3[[#This Row],[Count]]</f>
        <v>1</v>
      </c>
      <c r="L7" s="2">
        <f>COUNTIFS(Table2[Sub-Sector],Table3[[#This Row],[Sub-Sector]],Table2[% Away From Current Week Low],"&gt;=0.05")/Table3[[#This Row],[Count]]</f>
        <v>0.66666666666666663</v>
      </c>
      <c r="M7" s="2">
        <f>COUNTIFS(Table2[Sub-Sector],Table3[[#This Row],[Sub-Sector]],Table2[% Away From Current Week High],"&lt;=0.05")/Table3[[#This Row],[Count]]</f>
        <v>0.33333333333333331</v>
      </c>
      <c r="N7" s="2">
        <f>COUNTIFS(Table2[Sub-Sector],Table3[[#This Row],[Sub-Sector]],Table2[% Away From Current Month Low],"&gt;=0.05")/Table3[[#This Row],[Count]]</f>
        <v>1</v>
      </c>
      <c r="O7" s="2">
        <f>COUNTIFS(Table2[Sub-Sector],Table3[[#This Row],[Sub-Sector]],Table2[% Away From Current Month High],"&lt;=0.05")/Table3[[#This Row],[Count]]</f>
        <v>0.33333333333333331</v>
      </c>
      <c r="P7" s="2">
        <f>COUNTIFS(Table2[Sub-Sector],Table3[[#This Row],[Sub-Sector]],Table2[% Away From 52W High],"&lt;=10")/Table3[[#This Row],[Count]]</f>
        <v>0.66666666666666663</v>
      </c>
      <c r="Q7" s="2">
        <f>COUNTIFS(Table2[Sub-Sector],Table3[[#This Row],[Sub-Sector]],Table2[% Away From 52W Low],"&gt;=10")/Table3[[#This Row],[Count]]</f>
        <v>1</v>
      </c>
      <c r="R7" s="2">
        <f>COUNTIFS(Table2[Sub-Sector],Table3[[#This Row],[Sub-Sector]],Table2[% Price above 20 EMA],"&gt;=0")/Table3[[#This Row],[Count]]</f>
        <v>1</v>
      </c>
      <c r="S7" s="2">
        <f>COUNTIFS(Table2[Sub-Sector],Table3[[#This Row],[Sub-Sector]],Table2[% Price above 50 EMA],"&gt;=0")/Table3[[#This Row],[Count]]</f>
        <v>1</v>
      </c>
      <c r="T7" s="2">
        <f>COUNTIFS(Table2[Sub-Sector],Table3[[#This Row],[Sub-Sector]],Table2[% Price above 200 EMA],"&gt;=0")/Table3[[#This Row],[Count]]</f>
        <v>1</v>
      </c>
      <c r="U7" s="2">
        <f>COUNTIFS(Table2[Sub-Sector],Table3[[#This Row],[Sub-Sector]],Table2[Rate of Change - Zone],"Positive")/Table3[[#This Row],[Count]]</f>
        <v>1</v>
      </c>
      <c r="V7" s="2">
        <f>COUNTIFS(Table2[Sub-Sector],Table3[[#This Row],[Sub-Sector]],Table2[Sharpe Ratio],"&gt;=0.10")/Table3[[#This Row],[Count]]</f>
        <v>0.33333333333333331</v>
      </c>
      <c r="W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149</v>
      </c>
      <c r="X7">
        <f>_xlfn.RANK.AVG(Table3[[#This Row],[Score]],Table3[Score],1)</f>
        <v>2</v>
      </c>
      <c r="Y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121</v>
      </c>
      <c r="Z7">
        <f>_xlfn.RANK.AVG(Table3[[#This Row],[Score 2 ]],Table3[[Score 2 ]],1)</f>
        <v>6</v>
      </c>
    </row>
    <row r="8" spans="1:26" x14ac:dyDescent="0.3">
      <c r="A8" t="s">
        <v>991</v>
      </c>
      <c r="B8">
        <f>COUNTIFS(Table2[Sub-Sector],Table3[[#This Row],[Sub-Sector]])</f>
        <v>6</v>
      </c>
      <c r="C8" s="2">
        <f>COUNTIFS(Table2[Sub-Sector],Table3[[#This Row],[Sub-Sector]],Table2[Uptrend],"Uptrend")/Table3[[#This Row],[Count]]</f>
        <v>1</v>
      </c>
      <c r="D8" s="2">
        <f>COUNTIFS(Table2[Sub-Sector],Table3[[#This Row],[Sub-Sector]],Table2[1W Return vs Nifty],"&gt;=5")/Table3[[#This Row],[Count]]</f>
        <v>0</v>
      </c>
      <c r="E8" s="2">
        <f>COUNTIFS(Table2[Sub-Sector],Table3[[#This Row],[Sub-Sector]],Table2[1M Return vs Nifty],"&gt;=5")/Table3[[#This Row],[Count]]</f>
        <v>0.5</v>
      </c>
      <c r="F8" s="2">
        <f>COUNTIFS(Table2[Sub-Sector],Table3[[#This Row],[Sub-Sector]],Table2[6M Return vs Nifty],"&gt;=10")/Table3[[#This Row],[Count]]</f>
        <v>0.66666666666666663</v>
      </c>
      <c r="G8" s="2">
        <f>COUNTIFS(Table2[Sub-Sector],Table3[[#This Row],[Sub-Sector]],Table2[1Y Return vs Nifty],"&gt;=10")/Table3[[#This Row],[Count]]</f>
        <v>0.66666666666666663</v>
      </c>
      <c r="H8" s="2">
        <f>COUNTIFS(Table2[Sub-Sector],Table3[[#This Row],[Sub-Sector]],Table2[RSI Exponential â€“ 14D],"&gt;=50")/Table3[[#This Row],[Count]]</f>
        <v>0.83333333333333337</v>
      </c>
      <c r="I8" s="2">
        <f>COUNTIFS(Table2[Sub-Sector],Table3[[#This Row],[Sub-Sector]],Table2[Relative Volume],"&gt;=1")/Table3[[#This Row],[Count]]</f>
        <v>0.5</v>
      </c>
      <c r="J8" s="2">
        <f>COUNTIFS(Table2[Sub-Sector],Table3[[#This Row],[Sub-Sector]],Table2[% Away From Day Low],"&gt;=0.05")/Table3[[#This Row],[Count]]</f>
        <v>0</v>
      </c>
      <c r="K8" s="2">
        <f>COUNTIFS(Table2[Sub-Sector],Table3[[#This Row],[Sub-Sector]],Table2[% Away From Day High],"&lt;=0.05")/Table3[[#This Row],[Count]]</f>
        <v>0.66666666666666663</v>
      </c>
      <c r="L8" s="2">
        <f>COUNTIFS(Table2[Sub-Sector],Table3[[#This Row],[Sub-Sector]],Table2[% Away From Current Week Low],"&gt;=0.05")/Table3[[#This Row],[Count]]</f>
        <v>0.83333333333333337</v>
      </c>
      <c r="M8" s="2">
        <f>COUNTIFS(Table2[Sub-Sector],Table3[[#This Row],[Sub-Sector]],Table2[% Away From Current Week High],"&lt;=0.05")/Table3[[#This Row],[Count]]</f>
        <v>0.66666666666666663</v>
      </c>
      <c r="N8" s="2">
        <f>COUNTIFS(Table2[Sub-Sector],Table3[[#This Row],[Sub-Sector]],Table2[% Away From Current Month Low],"&gt;=0.05")/Table3[[#This Row],[Count]]</f>
        <v>1</v>
      </c>
      <c r="O8" s="2">
        <f>COUNTIFS(Table2[Sub-Sector],Table3[[#This Row],[Sub-Sector]],Table2[% Away From Current Month High],"&lt;=0.05")/Table3[[#This Row],[Count]]</f>
        <v>0.66666666666666663</v>
      </c>
      <c r="P8" s="2">
        <f>COUNTIFS(Table2[Sub-Sector],Table3[[#This Row],[Sub-Sector]],Table2[% Away From 52W High],"&lt;=10")/Table3[[#This Row],[Count]]</f>
        <v>0.83333333333333337</v>
      </c>
      <c r="Q8" s="2">
        <f>COUNTIFS(Table2[Sub-Sector],Table3[[#This Row],[Sub-Sector]],Table2[% Away From 52W Low],"&gt;=10")/Table3[[#This Row],[Count]]</f>
        <v>1</v>
      </c>
      <c r="R8" s="2">
        <f>COUNTIFS(Table2[Sub-Sector],Table3[[#This Row],[Sub-Sector]],Table2[% Price above 20 EMA],"&gt;=0")/Table3[[#This Row],[Count]]</f>
        <v>1</v>
      </c>
      <c r="S8" s="2">
        <f>COUNTIFS(Table2[Sub-Sector],Table3[[#This Row],[Sub-Sector]],Table2[% Price above 50 EMA],"&gt;=0")/Table3[[#This Row],[Count]]</f>
        <v>1</v>
      </c>
      <c r="T8" s="2">
        <f>COUNTIFS(Table2[Sub-Sector],Table3[[#This Row],[Sub-Sector]],Table2[% Price above 200 EMA],"&gt;=0")/Table3[[#This Row],[Count]]</f>
        <v>1</v>
      </c>
      <c r="U8" s="2">
        <f>COUNTIFS(Table2[Sub-Sector],Table3[[#This Row],[Sub-Sector]],Table2[Rate of Change - Zone],"Positive")/Table3[[#This Row],[Count]]</f>
        <v>1</v>
      </c>
      <c r="V8" s="2">
        <f>COUNTIFS(Table2[Sub-Sector],Table3[[#This Row],[Sub-Sector]],Table2[Sharpe Ratio],"&gt;=0.10")/Table3[[#This Row],[Count]]</f>
        <v>0</v>
      </c>
      <c r="W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236.5</v>
      </c>
      <c r="X8">
        <f>_xlfn.RANK.AVG(Table3[[#This Row],[Score]],Table3[Score],1)</f>
        <v>9</v>
      </c>
      <c r="Y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126.5</v>
      </c>
      <c r="Z8">
        <f>_xlfn.RANK.AVG(Table3[[#This Row],[Score 2 ]],Table3[[Score 2 ]],1)</f>
        <v>7</v>
      </c>
    </row>
    <row r="9" spans="1:26" x14ac:dyDescent="0.3">
      <c r="A9" t="s">
        <v>1418</v>
      </c>
      <c r="B9">
        <f>COUNTIFS(Table2[Sub-Sector],Table3[[#This Row],[Sub-Sector]])</f>
        <v>3</v>
      </c>
      <c r="C9" s="2">
        <f>COUNTIFS(Table2[Sub-Sector],Table3[[#This Row],[Sub-Sector]],Table2[Uptrend],"Uptrend")/Table3[[#This Row],[Count]]</f>
        <v>1</v>
      </c>
      <c r="D9" s="2">
        <f>COUNTIFS(Table2[Sub-Sector],Table3[[#This Row],[Sub-Sector]],Table2[1W Return vs Nifty],"&gt;=5")/Table3[[#This Row],[Count]]</f>
        <v>0</v>
      </c>
      <c r="E9" s="2">
        <f>COUNTIFS(Table2[Sub-Sector],Table3[[#This Row],[Sub-Sector]],Table2[1M Return vs Nifty],"&gt;=5")/Table3[[#This Row],[Count]]</f>
        <v>1</v>
      </c>
      <c r="F9" s="2">
        <f>COUNTIFS(Table2[Sub-Sector],Table3[[#This Row],[Sub-Sector]],Table2[6M Return vs Nifty],"&gt;=10")/Table3[[#This Row],[Count]]</f>
        <v>0.66666666666666663</v>
      </c>
      <c r="G9" s="2">
        <f>COUNTIFS(Table2[Sub-Sector],Table3[[#This Row],[Sub-Sector]],Table2[1Y Return vs Nifty],"&gt;=10")/Table3[[#This Row],[Count]]</f>
        <v>0.33333333333333331</v>
      </c>
      <c r="H9" s="2">
        <f>COUNTIFS(Table2[Sub-Sector],Table3[[#This Row],[Sub-Sector]],Table2[RSI Exponential â€“ 14D],"&gt;=50")/Table3[[#This Row],[Count]]</f>
        <v>1</v>
      </c>
      <c r="I9" s="2">
        <f>COUNTIFS(Table2[Sub-Sector],Table3[[#This Row],[Sub-Sector]],Table2[Relative Volume],"&gt;=1")/Table3[[#This Row],[Count]]</f>
        <v>1</v>
      </c>
      <c r="J9" s="2">
        <f>COUNTIFS(Table2[Sub-Sector],Table3[[#This Row],[Sub-Sector]],Table2[% Away From Day Low],"&gt;=0.05")/Table3[[#This Row],[Count]]</f>
        <v>0</v>
      </c>
      <c r="K9" s="2">
        <f>COUNTIFS(Table2[Sub-Sector],Table3[[#This Row],[Sub-Sector]],Table2[% Away From Day High],"&lt;=0.05")/Table3[[#This Row],[Count]]</f>
        <v>1</v>
      </c>
      <c r="L9" s="2">
        <f>COUNTIFS(Table2[Sub-Sector],Table3[[#This Row],[Sub-Sector]],Table2[% Away From Current Week Low],"&gt;=0.05")/Table3[[#This Row],[Count]]</f>
        <v>0</v>
      </c>
      <c r="M9" s="2">
        <f>COUNTIFS(Table2[Sub-Sector],Table3[[#This Row],[Sub-Sector]],Table2[% Away From Current Week High],"&lt;=0.05")/Table3[[#This Row],[Count]]</f>
        <v>0.33333333333333331</v>
      </c>
      <c r="N9" s="2">
        <f>COUNTIFS(Table2[Sub-Sector],Table3[[#This Row],[Sub-Sector]],Table2[% Away From Current Month Low],"&gt;=0.05")/Table3[[#This Row],[Count]]</f>
        <v>1</v>
      </c>
      <c r="O9" s="2">
        <f>COUNTIFS(Table2[Sub-Sector],Table3[[#This Row],[Sub-Sector]],Table2[% Away From Current Month High],"&lt;=0.05")/Table3[[#This Row],[Count]]</f>
        <v>0.33333333333333331</v>
      </c>
      <c r="P9" s="2">
        <f>COUNTIFS(Table2[Sub-Sector],Table3[[#This Row],[Sub-Sector]],Table2[% Away From 52W High],"&lt;=10")/Table3[[#This Row],[Count]]</f>
        <v>0.33333333333333331</v>
      </c>
      <c r="Q9" s="2">
        <f>COUNTIFS(Table2[Sub-Sector],Table3[[#This Row],[Sub-Sector]],Table2[% Away From 52W Low],"&gt;=10")/Table3[[#This Row],[Count]]</f>
        <v>1</v>
      </c>
      <c r="R9" s="2">
        <f>COUNTIFS(Table2[Sub-Sector],Table3[[#This Row],[Sub-Sector]],Table2[% Price above 20 EMA],"&gt;=0")/Table3[[#This Row],[Count]]</f>
        <v>1</v>
      </c>
      <c r="S9" s="2">
        <f>COUNTIFS(Table2[Sub-Sector],Table3[[#This Row],[Sub-Sector]],Table2[% Price above 50 EMA],"&gt;=0")/Table3[[#This Row],[Count]]</f>
        <v>1</v>
      </c>
      <c r="T9" s="2">
        <f>COUNTIFS(Table2[Sub-Sector],Table3[[#This Row],[Sub-Sector]],Table2[% Price above 200 EMA],"&gt;=0")/Table3[[#This Row],[Count]]</f>
        <v>1</v>
      </c>
      <c r="U9" s="2">
        <f>COUNTIFS(Table2[Sub-Sector],Table3[[#This Row],[Sub-Sector]],Table2[Rate of Change - Zone],"Positive")/Table3[[#This Row],[Count]]</f>
        <v>1</v>
      </c>
      <c r="V9" s="2">
        <f>COUNTIFS(Table2[Sub-Sector],Table3[[#This Row],[Sub-Sector]],Table2[Sharpe Ratio],"&gt;=0.10")/Table3[[#This Row],[Count]]</f>
        <v>0.33333333333333331</v>
      </c>
      <c r="W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244</v>
      </c>
      <c r="X9">
        <f>_xlfn.RANK.AVG(Table3[[#This Row],[Score]],Table3[Score],1)</f>
        <v>11</v>
      </c>
      <c r="Y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147</v>
      </c>
      <c r="Z9">
        <f>_xlfn.RANK.AVG(Table3[[#This Row],[Score 2 ]],Table3[[Score 2 ]],1)</f>
        <v>8</v>
      </c>
    </row>
    <row r="10" spans="1:26" x14ac:dyDescent="0.3">
      <c r="A10" t="s">
        <v>414</v>
      </c>
      <c r="B10">
        <f>COUNTIFS(Table2[Sub-Sector],Table3[[#This Row],[Sub-Sector]])</f>
        <v>11</v>
      </c>
      <c r="C10" s="2">
        <f>COUNTIFS(Table2[Sub-Sector],Table3[[#This Row],[Sub-Sector]],Table2[Uptrend],"Uptrend")/Table3[[#This Row],[Count]]</f>
        <v>0.63636363636363635</v>
      </c>
      <c r="D10" s="2">
        <f>COUNTIFS(Table2[Sub-Sector],Table3[[#This Row],[Sub-Sector]],Table2[1W Return vs Nifty],"&gt;=5")/Table3[[#This Row],[Count]]</f>
        <v>9.0909090909090912E-2</v>
      </c>
      <c r="E10" s="2">
        <f>COUNTIFS(Table2[Sub-Sector],Table3[[#This Row],[Sub-Sector]],Table2[1M Return vs Nifty],"&gt;=5")/Table3[[#This Row],[Count]]</f>
        <v>0.36363636363636365</v>
      </c>
      <c r="F10" s="2">
        <f>COUNTIFS(Table2[Sub-Sector],Table3[[#This Row],[Sub-Sector]],Table2[6M Return vs Nifty],"&gt;=10")/Table3[[#This Row],[Count]]</f>
        <v>0.54545454545454541</v>
      </c>
      <c r="G10" s="2">
        <f>COUNTIFS(Table2[Sub-Sector],Table3[[#This Row],[Sub-Sector]],Table2[1Y Return vs Nifty],"&gt;=10")/Table3[[#This Row],[Count]]</f>
        <v>0.54545454545454541</v>
      </c>
      <c r="H10" s="2">
        <f>COUNTIFS(Table2[Sub-Sector],Table3[[#This Row],[Sub-Sector]],Table2[RSI Exponential â€“ 14D],"&gt;=50")/Table3[[#This Row],[Count]]</f>
        <v>0.81818181818181823</v>
      </c>
      <c r="I10" s="2">
        <f>COUNTIFS(Table2[Sub-Sector],Table3[[#This Row],[Sub-Sector]],Table2[Relative Volume],"&gt;=1")/Table3[[#This Row],[Count]]</f>
        <v>0.54545454545454541</v>
      </c>
      <c r="J10" s="2">
        <f>COUNTIFS(Table2[Sub-Sector],Table3[[#This Row],[Sub-Sector]],Table2[% Away From Day Low],"&gt;=0.05")/Table3[[#This Row],[Count]]</f>
        <v>9.0909090909090912E-2</v>
      </c>
      <c r="K10" s="2">
        <f>COUNTIFS(Table2[Sub-Sector],Table3[[#This Row],[Sub-Sector]],Table2[% Away From Day High],"&lt;=0.05")/Table3[[#This Row],[Count]]</f>
        <v>1</v>
      </c>
      <c r="L10" s="2">
        <f>COUNTIFS(Table2[Sub-Sector],Table3[[#This Row],[Sub-Sector]],Table2[% Away From Current Week Low],"&gt;=0.05")/Table3[[#This Row],[Count]]</f>
        <v>9.0909090909090912E-2</v>
      </c>
      <c r="M10" s="2">
        <f>COUNTIFS(Table2[Sub-Sector],Table3[[#This Row],[Sub-Sector]],Table2[% Away From Current Week High],"&lt;=0.05")/Table3[[#This Row],[Count]]</f>
        <v>0.54545454545454541</v>
      </c>
      <c r="N10" s="2">
        <f>COUNTIFS(Table2[Sub-Sector],Table3[[#This Row],[Sub-Sector]],Table2[% Away From Current Month Low],"&gt;=0.05")/Table3[[#This Row],[Count]]</f>
        <v>0.90909090909090906</v>
      </c>
      <c r="O10" s="2">
        <f>COUNTIFS(Table2[Sub-Sector],Table3[[#This Row],[Sub-Sector]],Table2[% Away From Current Month High],"&lt;=0.05")/Table3[[#This Row],[Count]]</f>
        <v>0.54545454545454541</v>
      </c>
      <c r="P10" s="2">
        <f>COUNTIFS(Table2[Sub-Sector],Table3[[#This Row],[Sub-Sector]],Table2[% Away From 52W High],"&lt;=10")/Table3[[#This Row],[Count]]</f>
        <v>0.54545454545454541</v>
      </c>
      <c r="Q10" s="2">
        <f>COUNTIFS(Table2[Sub-Sector],Table3[[#This Row],[Sub-Sector]],Table2[% Away From 52W Low],"&gt;=10")/Table3[[#This Row],[Count]]</f>
        <v>0.72727272727272729</v>
      </c>
      <c r="R10" s="2">
        <f>COUNTIFS(Table2[Sub-Sector],Table3[[#This Row],[Sub-Sector]],Table2[% Price above 20 EMA],"&gt;=0")/Table3[[#This Row],[Count]]</f>
        <v>0.81818181818181823</v>
      </c>
      <c r="S10" s="2">
        <f>COUNTIFS(Table2[Sub-Sector],Table3[[#This Row],[Sub-Sector]],Table2[% Price above 50 EMA],"&gt;=0")/Table3[[#This Row],[Count]]</f>
        <v>0.81818181818181823</v>
      </c>
      <c r="T10" s="2">
        <f>COUNTIFS(Table2[Sub-Sector],Table3[[#This Row],[Sub-Sector]],Table2[% Price above 200 EMA],"&gt;=0")/Table3[[#This Row],[Count]]</f>
        <v>0.72727272727272729</v>
      </c>
      <c r="U10" s="2">
        <f>COUNTIFS(Table2[Sub-Sector],Table3[[#This Row],[Sub-Sector]],Table2[Rate of Change - Zone],"Positive")/Table3[[#This Row],[Count]]</f>
        <v>1</v>
      </c>
      <c r="V10" s="2">
        <f>COUNTIFS(Table2[Sub-Sector],Table3[[#This Row],[Sub-Sector]],Table2[Sharpe Ratio],"&gt;=0.10")/Table3[[#This Row],[Count]]</f>
        <v>0.36363636363636365</v>
      </c>
      <c r="W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261.5</v>
      </c>
      <c r="X10">
        <f>_xlfn.RANK.AVG(Table3[[#This Row],[Score]],Table3[Score],1)</f>
        <v>14</v>
      </c>
      <c r="Y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147.5</v>
      </c>
      <c r="Z10">
        <f>_xlfn.RANK.AVG(Table3[[#This Row],[Score 2 ]],Table3[[Score 2 ]],1)</f>
        <v>9</v>
      </c>
    </row>
    <row r="11" spans="1:26" x14ac:dyDescent="0.3">
      <c r="A11" t="s">
        <v>222</v>
      </c>
      <c r="B11">
        <f>COUNTIFS(Table2[Sub-Sector],Table3[[#This Row],[Sub-Sector]])</f>
        <v>1</v>
      </c>
      <c r="C11" s="2">
        <f>COUNTIFS(Table2[Sub-Sector],Table3[[#This Row],[Sub-Sector]],Table2[Uptrend],"Uptrend")/Table3[[#This Row],[Count]]</f>
        <v>1</v>
      </c>
      <c r="D11" s="2">
        <f>COUNTIFS(Table2[Sub-Sector],Table3[[#This Row],[Sub-Sector]],Table2[1W Return vs Nifty],"&gt;=5")/Table3[[#This Row],[Count]]</f>
        <v>0</v>
      </c>
      <c r="E11" s="2">
        <f>COUNTIFS(Table2[Sub-Sector],Table3[[#This Row],[Sub-Sector]],Table2[1M Return vs Nifty],"&gt;=5")/Table3[[#This Row],[Count]]</f>
        <v>0</v>
      </c>
      <c r="F11" s="2">
        <f>COUNTIFS(Table2[Sub-Sector],Table3[[#This Row],[Sub-Sector]],Table2[6M Return vs Nifty],"&gt;=10")/Table3[[#This Row],[Count]]</f>
        <v>1</v>
      </c>
      <c r="G11" s="2">
        <f>COUNTIFS(Table2[Sub-Sector],Table3[[#This Row],[Sub-Sector]],Table2[1Y Return vs Nifty],"&gt;=10")/Table3[[#This Row],[Count]]</f>
        <v>1</v>
      </c>
      <c r="H11" s="2">
        <f>COUNTIFS(Table2[Sub-Sector],Table3[[#This Row],[Sub-Sector]],Table2[RSI Exponential â€“ 14D],"&gt;=50")/Table3[[#This Row],[Count]]</f>
        <v>1</v>
      </c>
      <c r="I11" s="2">
        <f>COUNTIFS(Table2[Sub-Sector],Table3[[#This Row],[Sub-Sector]],Table2[Relative Volume],"&gt;=1")/Table3[[#This Row],[Count]]</f>
        <v>0</v>
      </c>
      <c r="J11" s="2">
        <f>COUNTIFS(Table2[Sub-Sector],Table3[[#This Row],[Sub-Sector]],Table2[% Away From Day Low],"&gt;=0.05")/Table3[[#This Row],[Count]]</f>
        <v>0</v>
      </c>
      <c r="K11" s="2">
        <f>COUNTIFS(Table2[Sub-Sector],Table3[[#This Row],[Sub-Sector]],Table2[% Away From Day High],"&lt;=0.05")/Table3[[#This Row],[Count]]</f>
        <v>1</v>
      </c>
      <c r="L11" s="2">
        <f>COUNTIFS(Table2[Sub-Sector],Table3[[#This Row],[Sub-Sector]],Table2[% Away From Current Week Low],"&gt;=0.05")/Table3[[#This Row],[Count]]</f>
        <v>1</v>
      </c>
      <c r="M11" s="2">
        <f>COUNTIFS(Table2[Sub-Sector],Table3[[#This Row],[Sub-Sector]],Table2[% Away From Current Week High],"&lt;=0.05")/Table3[[#This Row],[Count]]</f>
        <v>1</v>
      </c>
      <c r="N11" s="2">
        <f>COUNTIFS(Table2[Sub-Sector],Table3[[#This Row],[Sub-Sector]],Table2[% Away From Current Month Low],"&gt;=0.05")/Table3[[#This Row],[Count]]</f>
        <v>1</v>
      </c>
      <c r="O11" s="2">
        <f>COUNTIFS(Table2[Sub-Sector],Table3[[#This Row],[Sub-Sector]],Table2[% Away From Current Month High],"&lt;=0.05")/Table3[[#This Row],[Count]]</f>
        <v>1</v>
      </c>
      <c r="P11" s="2">
        <f>COUNTIFS(Table2[Sub-Sector],Table3[[#This Row],[Sub-Sector]],Table2[% Away From 52W High],"&lt;=10")/Table3[[#This Row],[Count]]</f>
        <v>1</v>
      </c>
      <c r="Q11" s="2">
        <f>COUNTIFS(Table2[Sub-Sector],Table3[[#This Row],[Sub-Sector]],Table2[% Away From 52W Low],"&gt;=10")/Table3[[#This Row],[Count]]</f>
        <v>1</v>
      </c>
      <c r="R11" s="2">
        <f>COUNTIFS(Table2[Sub-Sector],Table3[[#This Row],[Sub-Sector]],Table2[% Price above 20 EMA],"&gt;=0")/Table3[[#This Row],[Count]]</f>
        <v>1</v>
      </c>
      <c r="S11" s="2">
        <f>COUNTIFS(Table2[Sub-Sector],Table3[[#This Row],[Sub-Sector]],Table2[% Price above 50 EMA],"&gt;=0")/Table3[[#This Row],[Count]]</f>
        <v>1</v>
      </c>
      <c r="T11" s="2">
        <f>COUNTIFS(Table2[Sub-Sector],Table3[[#This Row],[Sub-Sector]],Table2[% Price above 200 EMA],"&gt;=0")/Table3[[#This Row],[Count]]</f>
        <v>1</v>
      </c>
      <c r="U11" s="2">
        <f>COUNTIFS(Table2[Sub-Sector],Table3[[#This Row],[Sub-Sector]],Table2[Rate of Change - Zone],"Positive")/Table3[[#This Row],[Count]]</f>
        <v>1</v>
      </c>
      <c r="V11" s="2">
        <f>COUNTIFS(Table2[Sub-Sector],Table3[[#This Row],[Sub-Sector]],Table2[Sharpe Ratio],"&gt;=0.10")/Table3[[#This Row],[Count]]</f>
        <v>0</v>
      </c>
      <c r="W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333.5</v>
      </c>
      <c r="X11">
        <f>_xlfn.RANK.AVG(Table3[[#This Row],[Score]],Table3[Score],1)</f>
        <v>25</v>
      </c>
      <c r="Y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148</v>
      </c>
      <c r="Z11">
        <f>_xlfn.RANK.AVG(Table3[[#This Row],[Score 2 ]],Table3[[Score 2 ]],1)</f>
        <v>10.5</v>
      </c>
    </row>
    <row r="12" spans="1:26" x14ac:dyDescent="0.3">
      <c r="A12" t="s">
        <v>739</v>
      </c>
      <c r="B12">
        <f>COUNTIFS(Table2[Sub-Sector],Table3[[#This Row],[Sub-Sector]])</f>
        <v>1</v>
      </c>
      <c r="C12" s="2">
        <f>COUNTIFS(Table2[Sub-Sector],Table3[[#This Row],[Sub-Sector]],Table2[Uptrend],"Uptrend")/Table3[[#This Row],[Count]]</f>
        <v>1</v>
      </c>
      <c r="D12" s="2">
        <f>COUNTIFS(Table2[Sub-Sector],Table3[[#This Row],[Sub-Sector]],Table2[1W Return vs Nifty],"&gt;=5")/Table3[[#This Row],[Count]]</f>
        <v>0</v>
      </c>
      <c r="E12" s="2">
        <f>COUNTIFS(Table2[Sub-Sector],Table3[[#This Row],[Sub-Sector]],Table2[1M Return vs Nifty],"&gt;=5")/Table3[[#This Row],[Count]]</f>
        <v>1</v>
      </c>
      <c r="F12" s="2">
        <f>COUNTIFS(Table2[Sub-Sector],Table3[[#This Row],[Sub-Sector]],Table2[6M Return vs Nifty],"&gt;=10")/Table3[[#This Row],[Count]]</f>
        <v>1</v>
      </c>
      <c r="G12" s="2">
        <f>COUNTIFS(Table2[Sub-Sector],Table3[[#This Row],[Sub-Sector]],Table2[1Y Return vs Nifty],"&gt;=10")/Table3[[#This Row],[Count]]</f>
        <v>1</v>
      </c>
      <c r="H12" s="2">
        <f>COUNTIFS(Table2[Sub-Sector],Table3[[#This Row],[Sub-Sector]],Table2[RSI Exponential â€“ 14D],"&gt;=50")/Table3[[#This Row],[Count]]</f>
        <v>1</v>
      </c>
      <c r="I12" s="2">
        <f>COUNTIFS(Table2[Sub-Sector],Table3[[#This Row],[Sub-Sector]],Table2[Relative Volume],"&gt;=1")/Table3[[#This Row],[Count]]</f>
        <v>0</v>
      </c>
      <c r="J12" s="2">
        <f>COUNTIFS(Table2[Sub-Sector],Table3[[#This Row],[Sub-Sector]],Table2[% Away From Day Low],"&gt;=0.05")/Table3[[#This Row],[Count]]</f>
        <v>0</v>
      </c>
      <c r="K12" s="2">
        <f>COUNTIFS(Table2[Sub-Sector],Table3[[#This Row],[Sub-Sector]],Table2[% Away From Day High],"&lt;=0.05")/Table3[[#This Row],[Count]]</f>
        <v>1</v>
      </c>
      <c r="L12" s="2">
        <f>COUNTIFS(Table2[Sub-Sector],Table3[[#This Row],[Sub-Sector]],Table2[% Away From Current Week Low],"&gt;=0.05")/Table3[[#This Row],[Count]]</f>
        <v>0</v>
      </c>
      <c r="M12" s="2">
        <f>COUNTIFS(Table2[Sub-Sector],Table3[[#This Row],[Sub-Sector]],Table2[% Away From Current Week High],"&lt;=0.05")/Table3[[#This Row],[Count]]</f>
        <v>0</v>
      </c>
      <c r="N12" s="2">
        <f>COUNTIFS(Table2[Sub-Sector],Table3[[#This Row],[Sub-Sector]],Table2[% Away From Current Month Low],"&gt;=0.05")/Table3[[#This Row],[Count]]</f>
        <v>1</v>
      </c>
      <c r="O12" s="2">
        <f>COUNTIFS(Table2[Sub-Sector],Table3[[#This Row],[Sub-Sector]],Table2[% Away From Current Month High],"&lt;=0.05")/Table3[[#This Row],[Count]]</f>
        <v>0</v>
      </c>
      <c r="P12" s="2">
        <f>COUNTIFS(Table2[Sub-Sector],Table3[[#This Row],[Sub-Sector]],Table2[% Away From 52W High],"&lt;=10")/Table3[[#This Row],[Count]]</f>
        <v>1</v>
      </c>
      <c r="Q12" s="2">
        <f>COUNTIFS(Table2[Sub-Sector],Table3[[#This Row],[Sub-Sector]],Table2[% Away From 52W Low],"&gt;=10")/Table3[[#This Row],[Count]]</f>
        <v>1</v>
      </c>
      <c r="R12" s="2">
        <f>COUNTIFS(Table2[Sub-Sector],Table3[[#This Row],[Sub-Sector]],Table2[% Price above 20 EMA],"&gt;=0")/Table3[[#This Row],[Count]]</f>
        <v>1</v>
      </c>
      <c r="S12" s="2">
        <f>COUNTIFS(Table2[Sub-Sector],Table3[[#This Row],[Sub-Sector]],Table2[% Price above 50 EMA],"&gt;=0")/Table3[[#This Row],[Count]]</f>
        <v>1</v>
      </c>
      <c r="T12" s="2">
        <f>COUNTIFS(Table2[Sub-Sector],Table3[[#This Row],[Sub-Sector]],Table2[% Price above 200 EMA],"&gt;=0")/Table3[[#This Row],[Count]]</f>
        <v>1</v>
      </c>
      <c r="U12" s="2">
        <f>COUNTIFS(Table2[Sub-Sector],Table3[[#This Row],[Sub-Sector]],Table2[Rate of Change - Zone],"Positive")/Table3[[#This Row],[Count]]</f>
        <v>1</v>
      </c>
      <c r="V12" s="2">
        <f>COUNTIFS(Table2[Sub-Sector],Table3[[#This Row],[Sub-Sector]],Table2[Sharpe Ratio],"&gt;=0.10")/Table3[[#This Row],[Count]]</f>
        <v>0</v>
      </c>
      <c r="W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245</v>
      </c>
      <c r="X12">
        <f>_xlfn.RANK.AVG(Table3[[#This Row],[Score]],Table3[Score],1)</f>
        <v>12</v>
      </c>
      <c r="Y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148</v>
      </c>
      <c r="Z12">
        <f>_xlfn.RANK.AVG(Table3[[#This Row],[Score 2 ]],Table3[[Score 2 ]],1)</f>
        <v>10.5</v>
      </c>
    </row>
    <row r="13" spans="1:26" x14ac:dyDescent="0.3">
      <c r="A13" t="s">
        <v>872</v>
      </c>
      <c r="B13">
        <f>COUNTIFS(Table2[Sub-Sector],Table3[[#This Row],[Sub-Sector]])</f>
        <v>2</v>
      </c>
      <c r="C13" s="2">
        <f>COUNTIFS(Table2[Sub-Sector],Table3[[#This Row],[Sub-Sector]],Table2[Uptrend],"Uptrend")/Table3[[#This Row],[Count]]</f>
        <v>0</v>
      </c>
      <c r="D13" s="2">
        <f>COUNTIFS(Table2[Sub-Sector],Table3[[#This Row],[Sub-Sector]],Table2[1W Return vs Nifty],"&gt;=5")/Table3[[#This Row],[Count]]</f>
        <v>0</v>
      </c>
      <c r="E13" s="2">
        <f>COUNTIFS(Table2[Sub-Sector],Table3[[#This Row],[Sub-Sector]],Table2[1M Return vs Nifty],"&gt;=5")/Table3[[#This Row],[Count]]</f>
        <v>0</v>
      </c>
      <c r="F13" s="2">
        <f>COUNTIFS(Table2[Sub-Sector],Table3[[#This Row],[Sub-Sector]],Table2[6M Return vs Nifty],"&gt;=10")/Table3[[#This Row],[Count]]</f>
        <v>0.5</v>
      </c>
      <c r="G13" s="2">
        <f>COUNTIFS(Table2[Sub-Sector],Table3[[#This Row],[Sub-Sector]],Table2[1Y Return vs Nifty],"&gt;=10")/Table3[[#This Row],[Count]]</f>
        <v>0.5</v>
      </c>
      <c r="H13" s="2">
        <f>COUNTIFS(Table2[Sub-Sector],Table3[[#This Row],[Sub-Sector]],Table2[RSI Exponential â€“ 14D],"&gt;=50")/Table3[[#This Row],[Count]]</f>
        <v>0.5</v>
      </c>
      <c r="I13" s="2">
        <f>COUNTIFS(Table2[Sub-Sector],Table3[[#This Row],[Sub-Sector]],Table2[Relative Volume],"&gt;=1")/Table3[[#This Row],[Count]]</f>
        <v>1</v>
      </c>
      <c r="J13" s="2">
        <f>COUNTIFS(Table2[Sub-Sector],Table3[[#This Row],[Sub-Sector]],Table2[% Away From Day Low],"&gt;=0.05")/Table3[[#This Row],[Count]]</f>
        <v>0</v>
      </c>
      <c r="K13" s="2">
        <f>COUNTIFS(Table2[Sub-Sector],Table3[[#This Row],[Sub-Sector]],Table2[% Away From Day High],"&lt;=0.05")/Table3[[#This Row],[Count]]</f>
        <v>1</v>
      </c>
      <c r="L13" s="2">
        <f>COUNTIFS(Table2[Sub-Sector],Table3[[#This Row],[Sub-Sector]],Table2[% Away From Current Week Low],"&gt;=0.05")/Table3[[#This Row],[Count]]</f>
        <v>0.5</v>
      </c>
      <c r="M13" s="2">
        <f>COUNTIFS(Table2[Sub-Sector],Table3[[#This Row],[Sub-Sector]],Table2[% Away From Current Week High],"&lt;=0.05")/Table3[[#This Row],[Count]]</f>
        <v>1</v>
      </c>
      <c r="N13" s="2">
        <f>COUNTIFS(Table2[Sub-Sector],Table3[[#This Row],[Sub-Sector]],Table2[% Away From Current Month Low],"&gt;=0.05")/Table3[[#This Row],[Count]]</f>
        <v>0.5</v>
      </c>
      <c r="O13" s="2">
        <f>COUNTIFS(Table2[Sub-Sector],Table3[[#This Row],[Sub-Sector]],Table2[% Away From Current Month High],"&lt;=0.05")/Table3[[#This Row],[Count]]</f>
        <v>0</v>
      </c>
      <c r="P13" s="2">
        <f>COUNTIFS(Table2[Sub-Sector],Table3[[#This Row],[Sub-Sector]],Table2[% Away From 52W High],"&lt;=10")/Table3[[#This Row],[Count]]</f>
        <v>0</v>
      </c>
      <c r="Q13" s="2">
        <f>COUNTIFS(Table2[Sub-Sector],Table3[[#This Row],[Sub-Sector]],Table2[% Away From 52W Low],"&gt;=10")/Table3[[#This Row],[Count]]</f>
        <v>0.5</v>
      </c>
      <c r="R13" s="2">
        <f>COUNTIFS(Table2[Sub-Sector],Table3[[#This Row],[Sub-Sector]],Table2[% Price above 20 EMA],"&gt;=0")/Table3[[#This Row],[Count]]</f>
        <v>0.5</v>
      </c>
      <c r="S13" s="2">
        <f>COUNTIFS(Table2[Sub-Sector],Table3[[#This Row],[Sub-Sector]],Table2[% Price above 50 EMA],"&gt;=0")/Table3[[#This Row],[Count]]</f>
        <v>0.5</v>
      </c>
      <c r="T13" s="2">
        <f>COUNTIFS(Table2[Sub-Sector],Table3[[#This Row],[Sub-Sector]],Table2[% Price above 200 EMA],"&gt;=0")/Table3[[#This Row],[Count]]</f>
        <v>0.5</v>
      </c>
      <c r="U13" s="2">
        <f>COUNTIFS(Table2[Sub-Sector],Table3[[#This Row],[Sub-Sector]],Table2[Rate of Change - Zone],"Positive")/Table3[[#This Row],[Count]]</f>
        <v>1</v>
      </c>
      <c r="V13" s="2">
        <f>COUNTIFS(Table2[Sub-Sector],Table3[[#This Row],[Sub-Sector]],Table2[Sharpe Ratio],"&gt;=0.10")/Table3[[#This Row],[Count]]</f>
        <v>0.5</v>
      </c>
      <c r="W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433.5</v>
      </c>
      <c r="X13">
        <f>_xlfn.RANK.AVG(Table3[[#This Row],[Score]],Table3[Score],1)</f>
        <v>64</v>
      </c>
      <c r="Y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150.5</v>
      </c>
      <c r="Z13">
        <f>_xlfn.RANK.AVG(Table3[[#This Row],[Score 2 ]],Table3[[Score 2 ]],1)</f>
        <v>12</v>
      </c>
    </row>
    <row r="14" spans="1:26" x14ac:dyDescent="0.3">
      <c r="A14" t="s">
        <v>163</v>
      </c>
      <c r="B14">
        <f>COUNTIFS(Table2[Sub-Sector],Table3[[#This Row],[Sub-Sector]])</f>
        <v>10</v>
      </c>
      <c r="C14" s="2">
        <f>COUNTIFS(Table2[Sub-Sector],Table3[[#This Row],[Sub-Sector]],Table2[Uptrend],"Uptrend")/Table3[[#This Row],[Count]]</f>
        <v>0.7</v>
      </c>
      <c r="D14" s="2">
        <f>COUNTIFS(Table2[Sub-Sector],Table3[[#This Row],[Sub-Sector]],Table2[1W Return vs Nifty],"&gt;=5")/Table3[[#This Row],[Count]]</f>
        <v>0</v>
      </c>
      <c r="E14" s="2">
        <f>COUNTIFS(Table2[Sub-Sector],Table3[[#This Row],[Sub-Sector]],Table2[1M Return vs Nifty],"&gt;=5")/Table3[[#This Row],[Count]]</f>
        <v>0.2</v>
      </c>
      <c r="F14" s="2">
        <f>COUNTIFS(Table2[Sub-Sector],Table3[[#This Row],[Sub-Sector]],Table2[6M Return vs Nifty],"&gt;=10")/Table3[[#This Row],[Count]]</f>
        <v>1</v>
      </c>
      <c r="G14" s="2">
        <f>COUNTIFS(Table2[Sub-Sector],Table3[[#This Row],[Sub-Sector]],Table2[1Y Return vs Nifty],"&gt;=10")/Table3[[#This Row],[Count]]</f>
        <v>1</v>
      </c>
      <c r="H14" s="2">
        <f>COUNTIFS(Table2[Sub-Sector],Table3[[#This Row],[Sub-Sector]],Table2[RSI Exponential â€“ 14D],"&gt;=50")/Table3[[#This Row],[Count]]</f>
        <v>0.5</v>
      </c>
      <c r="I14" s="2">
        <f>COUNTIFS(Table2[Sub-Sector],Table3[[#This Row],[Sub-Sector]],Table2[Relative Volume],"&gt;=1")/Table3[[#This Row],[Count]]</f>
        <v>0.1</v>
      </c>
      <c r="J14" s="2">
        <f>COUNTIFS(Table2[Sub-Sector],Table3[[#This Row],[Sub-Sector]],Table2[% Away From Day Low],"&gt;=0.05")/Table3[[#This Row],[Count]]</f>
        <v>0.1</v>
      </c>
      <c r="K14" s="2">
        <f>COUNTIFS(Table2[Sub-Sector],Table3[[#This Row],[Sub-Sector]],Table2[% Away From Day High],"&lt;=0.05")/Table3[[#This Row],[Count]]</f>
        <v>1</v>
      </c>
      <c r="L14" s="2">
        <f>COUNTIFS(Table2[Sub-Sector],Table3[[#This Row],[Sub-Sector]],Table2[% Away From Current Week Low],"&gt;=0.05")/Table3[[#This Row],[Count]]</f>
        <v>0.1</v>
      </c>
      <c r="M14" s="2">
        <f>COUNTIFS(Table2[Sub-Sector],Table3[[#This Row],[Sub-Sector]],Table2[% Away From Current Week High],"&lt;=0.05")/Table3[[#This Row],[Count]]</f>
        <v>0.6</v>
      </c>
      <c r="N14" s="2">
        <f>COUNTIFS(Table2[Sub-Sector],Table3[[#This Row],[Sub-Sector]],Table2[% Away From Current Month Low],"&gt;=0.05")/Table3[[#This Row],[Count]]</f>
        <v>0.8</v>
      </c>
      <c r="O14" s="2">
        <f>COUNTIFS(Table2[Sub-Sector],Table3[[#This Row],[Sub-Sector]],Table2[% Away From Current Month High],"&lt;=0.05")/Table3[[#This Row],[Count]]</f>
        <v>0.5</v>
      </c>
      <c r="P14" s="2">
        <f>COUNTIFS(Table2[Sub-Sector],Table3[[#This Row],[Sub-Sector]],Table2[% Away From 52W High],"&lt;=10")/Table3[[#This Row],[Count]]</f>
        <v>0.3</v>
      </c>
      <c r="Q14" s="2">
        <f>COUNTIFS(Table2[Sub-Sector],Table3[[#This Row],[Sub-Sector]],Table2[% Away From 52W Low],"&gt;=10")/Table3[[#This Row],[Count]]</f>
        <v>1</v>
      </c>
      <c r="R14" s="2">
        <f>COUNTIFS(Table2[Sub-Sector],Table3[[#This Row],[Sub-Sector]],Table2[% Price above 20 EMA],"&gt;=0")/Table3[[#This Row],[Count]]</f>
        <v>0.8</v>
      </c>
      <c r="S14" s="2">
        <f>COUNTIFS(Table2[Sub-Sector],Table3[[#This Row],[Sub-Sector]],Table2[% Price above 50 EMA],"&gt;=0")/Table3[[#This Row],[Count]]</f>
        <v>0.8</v>
      </c>
      <c r="T14" s="2">
        <f>COUNTIFS(Table2[Sub-Sector],Table3[[#This Row],[Sub-Sector]],Table2[% Price above 200 EMA],"&gt;=0")/Table3[[#This Row],[Count]]</f>
        <v>1</v>
      </c>
      <c r="U14" s="2">
        <f>COUNTIFS(Table2[Sub-Sector],Table3[[#This Row],[Sub-Sector]],Table2[Rate of Change - Zone],"Positive")/Table3[[#This Row],[Count]]</f>
        <v>0.9</v>
      </c>
      <c r="V14" s="2">
        <f>COUNTIFS(Table2[Sub-Sector],Table3[[#This Row],[Sub-Sector]],Table2[Sharpe Ratio],"&gt;=0.10")/Table3[[#This Row],[Count]]</f>
        <v>1</v>
      </c>
      <c r="W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327.5</v>
      </c>
      <c r="X14">
        <f>_xlfn.RANK.AVG(Table3[[#This Row],[Score]],Table3[Score],1)</f>
        <v>21</v>
      </c>
      <c r="Y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154</v>
      </c>
      <c r="Z14">
        <f>_xlfn.RANK.AVG(Table3[[#This Row],[Score 2 ]],Table3[[Score 2 ]],1)</f>
        <v>13</v>
      </c>
    </row>
    <row r="15" spans="1:26" x14ac:dyDescent="0.3">
      <c r="A15" t="s">
        <v>245</v>
      </c>
      <c r="B15">
        <f>COUNTIFS(Table2[Sub-Sector],Table3[[#This Row],[Sub-Sector]])</f>
        <v>7</v>
      </c>
      <c r="C15" s="2">
        <f>COUNTIFS(Table2[Sub-Sector],Table3[[#This Row],[Sub-Sector]],Table2[Uptrend],"Uptrend")/Table3[[#This Row],[Count]]</f>
        <v>0.8571428571428571</v>
      </c>
      <c r="D15" s="2">
        <f>COUNTIFS(Table2[Sub-Sector],Table3[[#This Row],[Sub-Sector]],Table2[1W Return vs Nifty],"&gt;=5")/Table3[[#This Row],[Count]]</f>
        <v>0.14285714285714285</v>
      </c>
      <c r="E15" s="2">
        <f>COUNTIFS(Table2[Sub-Sector],Table3[[#This Row],[Sub-Sector]],Table2[1M Return vs Nifty],"&gt;=5")/Table3[[#This Row],[Count]]</f>
        <v>0.2857142857142857</v>
      </c>
      <c r="F15" s="2">
        <f>COUNTIFS(Table2[Sub-Sector],Table3[[#This Row],[Sub-Sector]],Table2[6M Return vs Nifty],"&gt;=10")/Table3[[#This Row],[Count]]</f>
        <v>0.2857142857142857</v>
      </c>
      <c r="G15" s="2">
        <f>COUNTIFS(Table2[Sub-Sector],Table3[[#This Row],[Sub-Sector]],Table2[1Y Return vs Nifty],"&gt;=10")/Table3[[#This Row],[Count]]</f>
        <v>0.8571428571428571</v>
      </c>
      <c r="H15" s="2">
        <f>COUNTIFS(Table2[Sub-Sector],Table3[[#This Row],[Sub-Sector]],Table2[RSI Exponential â€“ 14D],"&gt;=50")/Table3[[#This Row],[Count]]</f>
        <v>0.8571428571428571</v>
      </c>
      <c r="I15" s="2">
        <f>COUNTIFS(Table2[Sub-Sector],Table3[[#This Row],[Sub-Sector]],Table2[Relative Volume],"&gt;=1")/Table3[[#This Row],[Count]]</f>
        <v>0.8571428571428571</v>
      </c>
      <c r="J15" s="2">
        <f>COUNTIFS(Table2[Sub-Sector],Table3[[#This Row],[Sub-Sector]],Table2[% Away From Day Low],"&gt;=0.05")/Table3[[#This Row],[Count]]</f>
        <v>0</v>
      </c>
      <c r="K15" s="2">
        <f>COUNTIFS(Table2[Sub-Sector],Table3[[#This Row],[Sub-Sector]],Table2[% Away From Day High],"&lt;=0.05")/Table3[[#This Row],[Count]]</f>
        <v>0.8571428571428571</v>
      </c>
      <c r="L15" s="2">
        <f>COUNTIFS(Table2[Sub-Sector],Table3[[#This Row],[Sub-Sector]],Table2[% Away From Current Week Low],"&gt;=0.05")/Table3[[#This Row],[Count]]</f>
        <v>0.2857142857142857</v>
      </c>
      <c r="M15" s="2">
        <f>COUNTIFS(Table2[Sub-Sector],Table3[[#This Row],[Sub-Sector]],Table2[% Away From Current Week High],"&lt;=0.05")/Table3[[#This Row],[Count]]</f>
        <v>0.7142857142857143</v>
      </c>
      <c r="N15" s="2">
        <f>COUNTIFS(Table2[Sub-Sector],Table3[[#This Row],[Sub-Sector]],Table2[% Away From Current Month Low],"&gt;=0.05")/Table3[[#This Row],[Count]]</f>
        <v>1</v>
      </c>
      <c r="O15" s="2">
        <f>COUNTIFS(Table2[Sub-Sector],Table3[[#This Row],[Sub-Sector]],Table2[% Away From Current Month High],"&lt;=0.05")/Table3[[#This Row],[Count]]</f>
        <v>0.7142857142857143</v>
      </c>
      <c r="P15" s="2">
        <f>COUNTIFS(Table2[Sub-Sector],Table3[[#This Row],[Sub-Sector]],Table2[% Away From 52W High],"&lt;=10")/Table3[[#This Row],[Count]]</f>
        <v>0.7142857142857143</v>
      </c>
      <c r="Q15" s="2">
        <f>COUNTIFS(Table2[Sub-Sector],Table3[[#This Row],[Sub-Sector]],Table2[% Away From 52W Low],"&gt;=10")/Table3[[#This Row],[Count]]</f>
        <v>1</v>
      </c>
      <c r="R15" s="2">
        <f>COUNTIFS(Table2[Sub-Sector],Table3[[#This Row],[Sub-Sector]],Table2[% Price above 20 EMA],"&gt;=0")/Table3[[#This Row],[Count]]</f>
        <v>0.8571428571428571</v>
      </c>
      <c r="S15" s="2">
        <f>COUNTIFS(Table2[Sub-Sector],Table3[[#This Row],[Sub-Sector]],Table2[% Price above 50 EMA],"&gt;=0")/Table3[[#This Row],[Count]]</f>
        <v>1</v>
      </c>
      <c r="T15" s="2">
        <f>COUNTIFS(Table2[Sub-Sector],Table3[[#This Row],[Sub-Sector]],Table2[% Price above 200 EMA],"&gt;=0")/Table3[[#This Row],[Count]]</f>
        <v>1</v>
      </c>
      <c r="U15" s="2">
        <f>COUNTIFS(Table2[Sub-Sector],Table3[[#This Row],[Sub-Sector]],Table2[Rate of Change - Zone],"Positive")/Table3[[#This Row],[Count]]</f>
        <v>1</v>
      </c>
      <c r="V15" s="2">
        <f>COUNTIFS(Table2[Sub-Sector],Table3[[#This Row],[Sub-Sector]],Table2[Sharpe Ratio],"&gt;=0.10")/Table3[[#This Row],[Count]]</f>
        <v>0.42857142857142855</v>
      </c>
      <c r="W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243</v>
      </c>
      <c r="X15">
        <f>_xlfn.RANK.AVG(Table3[[#This Row],[Score]],Table3[Score],1)</f>
        <v>10</v>
      </c>
      <c r="Y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154.5</v>
      </c>
      <c r="Z15">
        <f>_xlfn.RANK.AVG(Table3[[#This Row],[Score 2 ]],Table3[[Score 2 ]],1)</f>
        <v>14</v>
      </c>
    </row>
    <row r="16" spans="1:26" x14ac:dyDescent="0.3">
      <c r="A16" t="s">
        <v>600</v>
      </c>
      <c r="B16">
        <f>COUNTIFS(Table2[Sub-Sector],Table3[[#This Row],[Sub-Sector]])</f>
        <v>1</v>
      </c>
      <c r="C16" s="2">
        <f>COUNTIFS(Table2[Sub-Sector],Table3[[#This Row],[Sub-Sector]],Table2[Uptrend],"Uptrend")/Table3[[#This Row],[Count]]</f>
        <v>0</v>
      </c>
      <c r="D16" s="2">
        <f>COUNTIFS(Table2[Sub-Sector],Table3[[#This Row],[Sub-Sector]],Table2[1W Return vs Nifty],"&gt;=5")/Table3[[#This Row],[Count]]</f>
        <v>0</v>
      </c>
      <c r="E16" s="2">
        <f>COUNTIFS(Table2[Sub-Sector],Table3[[#This Row],[Sub-Sector]],Table2[1M Return vs Nifty],"&gt;=5")/Table3[[#This Row],[Count]]</f>
        <v>0</v>
      </c>
      <c r="F16" s="2">
        <f>COUNTIFS(Table2[Sub-Sector],Table3[[#This Row],[Sub-Sector]],Table2[6M Return vs Nifty],"&gt;=10")/Table3[[#This Row],[Count]]</f>
        <v>0</v>
      </c>
      <c r="G16" s="2">
        <f>COUNTIFS(Table2[Sub-Sector],Table3[[#This Row],[Sub-Sector]],Table2[1Y Return vs Nifty],"&gt;=10")/Table3[[#This Row],[Count]]</f>
        <v>1</v>
      </c>
      <c r="H16" s="2">
        <f>COUNTIFS(Table2[Sub-Sector],Table3[[#This Row],[Sub-Sector]],Table2[RSI Exponential â€“ 14D],"&gt;=50")/Table3[[#This Row],[Count]]</f>
        <v>1</v>
      </c>
      <c r="I16" s="2">
        <f>COUNTIFS(Table2[Sub-Sector],Table3[[#This Row],[Sub-Sector]],Table2[Relative Volume],"&gt;=1")/Table3[[#This Row],[Count]]</f>
        <v>1</v>
      </c>
      <c r="J16" s="2">
        <f>COUNTIFS(Table2[Sub-Sector],Table3[[#This Row],[Sub-Sector]],Table2[% Away From Day Low],"&gt;=0.05")/Table3[[#This Row],[Count]]</f>
        <v>0</v>
      </c>
      <c r="K16" s="2">
        <f>COUNTIFS(Table2[Sub-Sector],Table3[[#This Row],[Sub-Sector]],Table2[% Away From Day High],"&lt;=0.05")/Table3[[#This Row],[Count]]</f>
        <v>1</v>
      </c>
      <c r="L16" s="2">
        <f>COUNTIFS(Table2[Sub-Sector],Table3[[#This Row],[Sub-Sector]],Table2[% Away From Current Week Low],"&gt;=0.05")/Table3[[#This Row],[Count]]</f>
        <v>0</v>
      </c>
      <c r="M16" s="2">
        <f>COUNTIFS(Table2[Sub-Sector],Table3[[#This Row],[Sub-Sector]],Table2[% Away From Current Week High],"&lt;=0.05")/Table3[[#This Row],[Count]]</f>
        <v>1</v>
      </c>
      <c r="N16" s="2">
        <f>COUNTIFS(Table2[Sub-Sector],Table3[[#This Row],[Sub-Sector]],Table2[% Away From Current Month Low],"&gt;=0.05")/Table3[[#This Row],[Count]]</f>
        <v>1</v>
      </c>
      <c r="O16" s="2">
        <f>COUNTIFS(Table2[Sub-Sector],Table3[[#This Row],[Sub-Sector]],Table2[% Away From Current Month High],"&lt;=0.05")/Table3[[#This Row],[Count]]</f>
        <v>1</v>
      </c>
      <c r="P16" s="2">
        <f>COUNTIFS(Table2[Sub-Sector],Table3[[#This Row],[Sub-Sector]],Table2[% Away From 52W High],"&lt;=10")/Table3[[#This Row],[Count]]</f>
        <v>0</v>
      </c>
      <c r="Q16" s="2">
        <f>COUNTIFS(Table2[Sub-Sector],Table3[[#This Row],[Sub-Sector]],Table2[% Away From 52W Low],"&gt;=10")/Table3[[#This Row],[Count]]</f>
        <v>1</v>
      </c>
      <c r="R16" s="2">
        <f>COUNTIFS(Table2[Sub-Sector],Table3[[#This Row],[Sub-Sector]],Table2[% Price above 20 EMA],"&gt;=0")/Table3[[#This Row],[Count]]</f>
        <v>1</v>
      </c>
      <c r="S16" s="2">
        <f>COUNTIFS(Table2[Sub-Sector],Table3[[#This Row],[Sub-Sector]],Table2[% Price above 50 EMA],"&gt;=0")/Table3[[#This Row],[Count]]</f>
        <v>1</v>
      </c>
      <c r="T16" s="2">
        <f>COUNTIFS(Table2[Sub-Sector],Table3[[#This Row],[Sub-Sector]],Table2[% Price above 200 EMA],"&gt;=0")/Table3[[#This Row],[Count]]</f>
        <v>1</v>
      </c>
      <c r="U16" s="2">
        <f>COUNTIFS(Table2[Sub-Sector],Table3[[#This Row],[Sub-Sector]],Table2[Rate of Change - Zone],"Positive")/Table3[[#This Row],[Count]]</f>
        <v>1</v>
      </c>
      <c r="V16" s="2">
        <f>COUNTIFS(Table2[Sub-Sector],Table3[[#This Row],[Sub-Sector]],Table2[Sharpe Ratio],"&gt;=0.10")/Table3[[#This Row],[Count]]</f>
        <v>1</v>
      </c>
      <c r="W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440</v>
      </c>
      <c r="X16">
        <f>_xlfn.RANK.AVG(Table3[[#This Row],[Score]],Table3[Score],1)</f>
        <v>73.5</v>
      </c>
      <c r="Y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157</v>
      </c>
      <c r="Z16">
        <f>_xlfn.RANK.AVG(Table3[[#This Row],[Score 2 ]],Table3[[Score 2 ]],1)</f>
        <v>15.5</v>
      </c>
    </row>
    <row r="17" spans="1:26" x14ac:dyDescent="0.3">
      <c r="A17" t="s">
        <v>144</v>
      </c>
      <c r="B17">
        <f>COUNTIFS(Table2[Sub-Sector],Table3[[#This Row],[Sub-Sector]])</f>
        <v>1</v>
      </c>
      <c r="C17" s="2">
        <f>COUNTIFS(Table2[Sub-Sector],Table3[[#This Row],[Sub-Sector]],Table2[Uptrend],"Uptrend")/Table3[[#This Row],[Count]]</f>
        <v>0</v>
      </c>
      <c r="D17" s="2">
        <f>COUNTIFS(Table2[Sub-Sector],Table3[[#This Row],[Sub-Sector]],Table2[1W Return vs Nifty],"&gt;=5")/Table3[[#This Row],[Count]]</f>
        <v>0</v>
      </c>
      <c r="E17" s="2">
        <f>COUNTIFS(Table2[Sub-Sector],Table3[[#This Row],[Sub-Sector]],Table2[1M Return vs Nifty],"&gt;=5")/Table3[[#This Row],[Count]]</f>
        <v>0</v>
      </c>
      <c r="F17" s="2">
        <f>COUNTIFS(Table2[Sub-Sector],Table3[[#This Row],[Sub-Sector]],Table2[6M Return vs Nifty],"&gt;=10")/Table3[[#This Row],[Count]]</f>
        <v>0</v>
      </c>
      <c r="G17" s="2">
        <f>COUNTIFS(Table2[Sub-Sector],Table3[[#This Row],[Sub-Sector]],Table2[1Y Return vs Nifty],"&gt;=10")/Table3[[#This Row],[Count]]</f>
        <v>1</v>
      </c>
      <c r="H17" s="2">
        <f>COUNTIFS(Table2[Sub-Sector],Table3[[#This Row],[Sub-Sector]],Table2[RSI Exponential â€“ 14D],"&gt;=50")/Table3[[#This Row],[Count]]</f>
        <v>0</v>
      </c>
      <c r="I17" s="2">
        <f>COUNTIFS(Table2[Sub-Sector],Table3[[#This Row],[Sub-Sector]],Table2[Relative Volume],"&gt;=1")/Table3[[#This Row],[Count]]</f>
        <v>1</v>
      </c>
      <c r="J17" s="2">
        <f>COUNTIFS(Table2[Sub-Sector],Table3[[#This Row],[Sub-Sector]],Table2[% Away From Day Low],"&gt;=0.05")/Table3[[#This Row],[Count]]</f>
        <v>0</v>
      </c>
      <c r="K17" s="2">
        <f>COUNTIFS(Table2[Sub-Sector],Table3[[#This Row],[Sub-Sector]],Table2[% Away From Day High],"&lt;=0.05")/Table3[[#This Row],[Count]]</f>
        <v>1</v>
      </c>
      <c r="L17" s="2">
        <f>COUNTIFS(Table2[Sub-Sector],Table3[[#This Row],[Sub-Sector]],Table2[% Away From Current Week Low],"&gt;=0.05")/Table3[[#This Row],[Count]]</f>
        <v>0</v>
      </c>
      <c r="M17" s="2">
        <f>COUNTIFS(Table2[Sub-Sector],Table3[[#This Row],[Sub-Sector]],Table2[% Away From Current Week High],"&lt;=0.05")/Table3[[#This Row],[Count]]</f>
        <v>0</v>
      </c>
      <c r="N17" s="2">
        <f>COUNTIFS(Table2[Sub-Sector],Table3[[#This Row],[Sub-Sector]],Table2[% Away From Current Month Low],"&gt;=0.05")/Table3[[#This Row],[Count]]</f>
        <v>1</v>
      </c>
      <c r="O17" s="2">
        <f>COUNTIFS(Table2[Sub-Sector],Table3[[#This Row],[Sub-Sector]],Table2[% Away From Current Month High],"&lt;=0.05")/Table3[[#This Row],[Count]]</f>
        <v>0</v>
      </c>
      <c r="P17" s="2">
        <f>COUNTIFS(Table2[Sub-Sector],Table3[[#This Row],[Sub-Sector]],Table2[% Away From 52W High],"&lt;=10")/Table3[[#This Row],[Count]]</f>
        <v>0</v>
      </c>
      <c r="Q17" s="2">
        <f>COUNTIFS(Table2[Sub-Sector],Table3[[#This Row],[Sub-Sector]],Table2[% Away From 52W Low],"&gt;=10")/Table3[[#This Row],[Count]]</f>
        <v>1</v>
      </c>
      <c r="R17" s="2">
        <f>COUNTIFS(Table2[Sub-Sector],Table3[[#This Row],[Sub-Sector]],Table2[% Price above 20 EMA],"&gt;=0")/Table3[[#This Row],[Count]]</f>
        <v>0</v>
      </c>
      <c r="S17" s="2">
        <f>COUNTIFS(Table2[Sub-Sector],Table3[[#This Row],[Sub-Sector]],Table2[% Price above 50 EMA],"&gt;=0")/Table3[[#This Row],[Count]]</f>
        <v>0</v>
      </c>
      <c r="T17" s="2">
        <f>COUNTIFS(Table2[Sub-Sector],Table3[[#This Row],[Sub-Sector]],Table2[% Price above 200 EMA],"&gt;=0")/Table3[[#This Row],[Count]]</f>
        <v>1</v>
      </c>
      <c r="U17" s="2">
        <f>COUNTIFS(Table2[Sub-Sector],Table3[[#This Row],[Sub-Sector]],Table2[Rate of Change - Zone],"Positive")/Table3[[#This Row],[Count]]</f>
        <v>1</v>
      </c>
      <c r="V17" s="2">
        <f>COUNTIFS(Table2[Sub-Sector],Table3[[#This Row],[Sub-Sector]],Table2[Sharpe Ratio],"&gt;=0.10")/Table3[[#This Row],[Count]]</f>
        <v>1</v>
      </c>
      <c r="W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440</v>
      </c>
      <c r="X17">
        <f>_xlfn.RANK.AVG(Table3[[#This Row],[Score]],Table3[Score],1)</f>
        <v>73.5</v>
      </c>
      <c r="Y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157</v>
      </c>
      <c r="Z17">
        <f>_xlfn.RANK.AVG(Table3[[#This Row],[Score 2 ]],Table3[[Score 2 ]],1)</f>
        <v>15.5</v>
      </c>
    </row>
    <row r="18" spans="1:26" x14ac:dyDescent="0.3">
      <c r="A18" t="s">
        <v>63</v>
      </c>
      <c r="B18">
        <f>COUNTIFS(Table2[Sub-Sector],Table3[[#This Row],[Sub-Sector]])</f>
        <v>6</v>
      </c>
      <c r="C18" s="2">
        <f>COUNTIFS(Table2[Sub-Sector],Table3[[#This Row],[Sub-Sector]],Table2[Uptrend],"Uptrend")/Table3[[#This Row],[Count]]</f>
        <v>0.83333333333333337</v>
      </c>
      <c r="D18" s="2">
        <f>COUNTIFS(Table2[Sub-Sector],Table3[[#This Row],[Sub-Sector]],Table2[1W Return vs Nifty],"&gt;=5")/Table3[[#This Row],[Count]]</f>
        <v>0</v>
      </c>
      <c r="E18" s="2">
        <f>COUNTIFS(Table2[Sub-Sector],Table3[[#This Row],[Sub-Sector]],Table2[1M Return vs Nifty],"&gt;=5")/Table3[[#This Row],[Count]]</f>
        <v>0.16666666666666666</v>
      </c>
      <c r="F18" s="2">
        <f>COUNTIFS(Table2[Sub-Sector],Table3[[#This Row],[Sub-Sector]],Table2[6M Return vs Nifty],"&gt;=10")/Table3[[#This Row],[Count]]</f>
        <v>0.66666666666666663</v>
      </c>
      <c r="G18" s="2">
        <f>COUNTIFS(Table2[Sub-Sector],Table3[[#This Row],[Sub-Sector]],Table2[1Y Return vs Nifty],"&gt;=10")/Table3[[#This Row],[Count]]</f>
        <v>1</v>
      </c>
      <c r="H18" s="2">
        <f>COUNTIFS(Table2[Sub-Sector],Table3[[#This Row],[Sub-Sector]],Table2[RSI Exponential â€“ 14D],"&gt;=50")/Table3[[#This Row],[Count]]</f>
        <v>0.5</v>
      </c>
      <c r="I18" s="2">
        <f>COUNTIFS(Table2[Sub-Sector],Table3[[#This Row],[Sub-Sector]],Table2[Relative Volume],"&gt;=1")/Table3[[#This Row],[Count]]</f>
        <v>0.33333333333333331</v>
      </c>
      <c r="J18" s="2">
        <f>COUNTIFS(Table2[Sub-Sector],Table3[[#This Row],[Sub-Sector]],Table2[% Away From Day Low],"&gt;=0.05")/Table3[[#This Row],[Count]]</f>
        <v>0</v>
      </c>
      <c r="K18" s="2">
        <f>COUNTIFS(Table2[Sub-Sector],Table3[[#This Row],[Sub-Sector]],Table2[% Away From Day High],"&lt;=0.05")/Table3[[#This Row],[Count]]</f>
        <v>1</v>
      </c>
      <c r="L18" s="2">
        <f>COUNTIFS(Table2[Sub-Sector],Table3[[#This Row],[Sub-Sector]],Table2[% Away From Current Week Low],"&gt;=0.05")/Table3[[#This Row],[Count]]</f>
        <v>0</v>
      </c>
      <c r="M18" s="2">
        <f>COUNTIFS(Table2[Sub-Sector],Table3[[#This Row],[Sub-Sector]],Table2[% Away From Current Week High],"&lt;=0.05")/Table3[[#This Row],[Count]]</f>
        <v>0.33333333333333331</v>
      </c>
      <c r="N18" s="2">
        <f>COUNTIFS(Table2[Sub-Sector],Table3[[#This Row],[Sub-Sector]],Table2[% Away From Current Month Low],"&gt;=0.05")/Table3[[#This Row],[Count]]</f>
        <v>0.66666666666666663</v>
      </c>
      <c r="O18" s="2">
        <f>COUNTIFS(Table2[Sub-Sector],Table3[[#This Row],[Sub-Sector]],Table2[% Away From Current Month High],"&lt;=0.05")/Table3[[#This Row],[Count]]</f>
        <v>0.16666666666666666</v>
      </c>
      <c r="P18" s="2">
        <f>COUNTIFS(Table2[Sub-Sector],Table3[[#This Row],[Sub-Sector]],Table2[% Away From 52W High],"&lt;=10")/Table3[[#This Row],[Count]]</f>
        <v>0.5</v>
      </c>
      <c r="Q18" s="2">
        <f>COUNTIFS(Table2[Sub-Sector],Table3[[#This Row],[Sub-Sector]],Table2[% Away From 52W Low],"&gt;=10")/Table3[[#This Row],[Count]]</f>
        <v>1</v>
      </c>
      <c r="R18" s="2">
        <f>COUNTIFS(Table2[Sub-Sector],Table3[[#This Row],[Sub-Sector]],Table2[% Price above 20 EMA],"&gt;=0")/Table3[[#This Row],[Count]]</f>
        <v>0.66666666666666663</v>
      </c>
      <c r="S18" s="2">
        <f>COUNTIFS(Table2[Sub-Sector],Table3[[#This Row],[Sub-Sector]],Table2[% Price above 50 EMA],"&gt;=0")/Table3[[#This Row],[Count]]</f>
        <v>0.66666666666666663</v>
      </c>
      <c r="T18" s="2">
        <f>COUNTIFS(Table2[Sub-Sector],Table3[[#This Row],[Sub-Sector]],Table2[% Price above 200 EMA],"&gt;=0")/Table3[[#This Row],[Count]]</f>
        <v>1</v>
      </c>
      <c r="U18" s="2">
        <f>COUNTIFS(Table2[Sub-Sector],Table3[[#This Row],[Sub-Sector]],Table2[Rate of Change - Zone],"Positive")/Table3[[#This Row],[Count]]</f>
        <v>0.83333333333333337</v>
      </c>
      <c r="V18" s="2">
        <f>COUNTIFS(Table2[Sub-Sector],Table3[[#This Row],[Sub-Sector]],Table2[Sharpe Ratio],"&gt;=0.10")/Table3[[#This Row],[Count]]</f>
        <v>0.83333333333333337</v>
      </c>
      <c r="W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328.5</v>
      </c>
      <c r="X18">
        <f>_xlfn.RANK.AVG(Table3[[#This Row],[Score]],Table3[Score],1)</f>
        <v>22</v>
      </c>
      <c r="Y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158</v>
      </c>
      <c r="Z18">
        <f>_xlfn.RANK.AVG(Table3[[#This Row],[Score 2 ]],Table3[[Score 2 ]],1)</f>
        <v>17</v>
      </c>
    </row>
    <row r="19" spans="1:26" x14ac:dyDescent="0.3">
      <c r="A19" t="s">
        <v>195</v>
      </c>
      <c r="B19">
        <f>COUNTIFS(Table2[Sub-Sector],Table3[[#This Row],[Sub-Sector]])</f>
        <v>4</v>
      </c>
      <c r="C19" s="2">
        <f>COUNTIFS(Table2[Sub-Sector],Table3[[#This Row],[Sub-Sector]],Table2[Uptrend],"Uptrend")/Table3[[#This Row],[Count]]</f>
        <v>1</v>
      </c>
      <c r="D19" s="2">
        <f>COUNTIFS(Table2[Sub-Sector],Table3[[#This Row],[Sub-Sector]],Table2[1W Return vs Nifty],"&gt;=5")/Table3[[#This Row],[Count]]</f>
        <v>0</v>
      </c>
      <c r="E19" s="2">
        <f>COUNTIFS(Table2[Sub-Sector],Table3[[#This Row],[Sub-Sector]],Table2[1M Return vs Nifty],"&gt;=5")/Table3[[#This Row],[Count]]</f>
        <v>0.75</v>
      </c>
      <c r="F19" s="2">
        <f>COUNTIFS(Table2[Sub-Sector],Table3[[#This Row],[Sub-Sector]],Table2[6M Return vs Nifty],"&gt;=10")/Table3[[#This Row],[Count]]</f>
        <v>0.75</v>
      </c>
      <c r="G19" s="2">
        <f>COUNTIFS(Table2[Sub-Sector],Table3[[#This Row],[Sub-Sector]],Table2[1Y Return vs Nifty],"&gt;=10")/Table3[[#This Row],[Count]]</f>
        <v>0.25</v>
      </c>
      <c r="H19" s="2">
        <f>COUNTIFS(Table2[Sub-Sector],Table3[[#This Row],[Sub-Sector]],Table2[RSI Exponential â€“ 14D],"&gt;=50")/Table3[[#This Row],[Count]]</f>
        <v>1</v>
      </c>
      <c r="I19" s="2">
        <f>COUNTIFS(Table2[Sub-Sector],Table3[[#This Row],[Sub-Sector]],Table2[Relative Volume],"&gt;=1")/Table3[[#This Row],[Count]]</f>
        <v>0.5</v>
      </c>
      <c r="J19" s="2">
        <f>COUNTIFS(Table2[Sub-Sector],Table3[[#This Row],[Sub-Sector]],Table2[% Away From Day Low],"&gt;=0.05")/Table3[[#This Row],[Count]]</f>
        <v>0</v>
      </c>
      <c r="K19" s="2">
        <f>COUNTIFS(Table2[Sub-Sector],Table3[[#This Row],[Sub-Sector]],Table2[% Away From Day High],"&lt;=0.05")/Table3[[#This Row],[Count]]</f>
        <v>1</v>
      </c>
      <c r="L19" s="2">
        <f>COUNTIFS(Table2[Sub-Sector],Table3[[#This Row],[Sub-Sector]],Table2[% Away From Current Week Low],"&gt;=0.05")/Table3[[#This Row],[Count]]</f>
        <v>0.75</v>
      </c>
      <c r="M19" s="2">
        <f>COUNTIFS(Table2[Sub-Sector],Table3[[#This Row],[Sub-Sector]],Table2[% Away From Current Week High],"&lt;=0.05")/Table3[[#This Row],[Count]]</f>
        <v>0.75</v>
      </c>
      <c r="N19" s="2">
        <f>COUNTIFS(Table2[Sub-Sector],Table3[[#This Row],[Sub-Sector]],Table2[% Away From Current Month Low],"&gt;=0.05")/Table3[[#This Row],[Count]]</f>
        <v>1</v>
      </c>
      <c r="O19" s="2">
        <f>COUNTIFS(Table2[Sub-Sector],Table3[[#This Row],[Sub-Sector]],Table2[% Away From Current Month High],"&lt;=0.05")/Table3[[#This Row],[Count]]</f>
        <v>0.75</v>
      </c>
      <c r="P19" s="2">
        <f>COUNTIFS(Table2[Sub-Sector],Table3[[#This Row],[Sub-Sector]],Table2[% Away From 52W High],"&lt;=10")/Table3[[#This Row],[Count]]</f>
        <v>0.75</v>
      </c>
      <c r="Q19" s="2">
        <f>COUNTIFS(Table2[Sub-Sector],Table3[[#This Row],[Sub-Sector]],Table2[% Away From 52W Low],"&gt;=10")/Table3[[#This Row],[Count]]</f>
        <v>1</v>
      </c>
      <c r="R19" s="2">
        <f>COUNTIFS(Table2[Sub-Sector],Table3[[#This Row],[Sub-Sector]],Table2[% Price above 20 EMA],"&gt;=0")/Table3[[#This Row],[Count]]</f>
        <v>1</v>
      </c>
      <c r="S19" s="2">
        <f>COUNTIFS(Table2[Sub-Sector],Table3[[#This Row],[Sub-Sector]],Table2[% Price above 50 EMA],"&gt;=0")/Table3[[#This Row],[Count]]</f>
        <v>1</v>
      </c>
      <c r="T19" s="2">
        <f>COUNTIFS(Table2[Sub-Sector],Table3[[#This Row],[Sub-Sector]],Table2[% Price above 200 EMA],"&gt;=0")/Table3[[#This Row],[Count]]</f>
        <v>1</v>
      </c>
      <c r="U19" s="2">
        <f>COUNTIFS(Table2[Sub-Sector],Table3[[#This Row],[Sub-Sector]],Table2[Rate of Change - Zone],"Positive")/Table3[[#This Row],[Count]]</f>
        <v>1</v>
      </c>
      <c r="V19" s="2">
        <f>COUNTIFS(Table2[Sub-Sector],Table3[[#This Row],[Sub-Sector]],Table2[Sharpe Ratio],"&gt;=0.10")/Table3[[#This Row],[Count]]</f>
        <v>0</v>
      </c>
      <c r="W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271</v>
      </c>
      <c r="X19">
        <f>_xlfn.RANK.AVG(Table3[[#This Row],[Score]],Table3[Score],1)</f>
        <v>15</v>
      </c>
      <c r="Y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170</v>
      </c>
      <c r="Z19">
        <f>_xlfn.RANK.AVG(Table3[[#This Row],[Score 2 ]],Table3[[Score 2 ]],1)</f>
        <v>18</v>
      </c>
    </row>
    <row r="20" spans="1:26" x14ac:dyDescent="0.3">
      <c r="A20" t="s">
        <v>111</v>
      </c>
      <c r="B20">
        <f>COUNTIFS(Table2[Sub-Sector],Table3[[#This Row],[Sub-Sector]])</f>
        <v>3</v>
      </c>
      <c r="C20" s="2">
        <f>COUNTIFS(Table2[Sub-Sector],Table3[[#This Row],[Sub-Sector]],Table2[Uptrend],"Uptrend")/Table3[[#This Row],[Count]]</f>
        <v>0.66666666666666663</v>
      </c>
      <c r="D20" s="2">
        <f>COUNTIFS(Table2[Sub-Sector],Table3[[#This Row],[Sub-Sector]],Table2[1W Return vs Nifty],"&gt;=5")/Table3[[#This Row],[Count]]</f>
        <v>0</v>
      </c>
      <c r="E20" s="2">
        <f>COUNTIFS(Table2[Sub-Sector],Table3[[#This Row],[Sub-Sector]],Table2[1M Return vs Nifty],"&gt;=5")/Table3[[#This Row],[Count]]</f>
        <v>0.33333333333333331</v>
      </c>
      <c r="F20" s="2">
        <f>COUNTIFS(Table2[Sub-Sector],Table3[[#This Row],[Sub-Sector]],Table2[6M Return vs Nifty],"&gt;=10")/Table3[[#This Row],[Count]]</f>
        <v>0.66666666666666663</v>
      </c>
      <c r="G20" s="2">
        <f>COUNTIFS(Table2[Sub-Sector],Table3[[#This Row],[Sub-Sector]],Table2[1Y Return vs Nifty],"&gt;=10")/Table3[[#This Row],[Count]]</f>
        <v>1</v>
      </c>
      <c r="H20" s="2">
        <f>COUNTIFS(Table2[Sub-Sector],Table3[[#This Row],[Sub-Sector]],Table2[RSI Exponential â€“ 14D],"&gt;=50")/Table3[[#This Row],[Count]]</f>
        <v>0.33333333333333331</v>
      </c>
      <c r="I20" s="2">
        <f>COUNTIFS(Table2[Sub-Sector],Table3[[#This Row],[Sub-Sector]],Table2[Relative Volume],"&gt;=1")/Table3[[#This Row],[Count]]</f>
        <v>0.66666666666666663</v>
      </c>
      <c r="J20" s="2">
        <f>COUNTIFS(Table2[Sub-Sector],Table3[[#This Row],[Sub-Sector]],Table2[% Away From Day Low],"&gt;=0.05")/Table3[[#This Row],[Count]]</f>
        <v>0</v>
      </c>
      <c r="K20" s="2">
        <f>COUNTIFS(Table2[Sub-Sector],Table3[[#This Row],[Sub-Sector]],Table2[% Away From Day High],"&lt;=0.05")/Table3[[#This Row],[Count]]</f>
        <v>1</v>
      </c>
      <c r="L20" s="2">
        <f>COUNTIFS(Table2[Sub-Sector],Table3[[#This Row],[Sub-Sector]],Table2[% Away From Current Week Low],"&gt;=0.05")/Table3[[#This Row],[Count]]</f>
        <v>0.33333333333333331</v>
      </c>
      <c r="M20" s="2">
        <f>COUNTIFS(Table2[Sub-Sector],Table3[[#This Row],[Sub-Sector]],Table2[% Away From Current Week High],"&lt;=0.05")/Table3[[#This Row],[Count]]</f>
        <v>0.66666666666666663</v>
      </c>
      <c r="N20" s="2">
        <f>COUNTIFS(Table2[Sub-Sector],Table3[[#This Row],[Sub-Sector]],Table2[% Away From Current Month Low],"&gt;=0.05")/Table3[[#This Row],[Count]]</f>
        <v>0.66666666666666663</v>
      </c>
      <c r="O20" s="2">
        <f>COUNTIFS(Table2[Sub-Sector],Table3[[#This Row],[Sub-Sector]],Table2[% Away From Current Month High],"&lt;=0.05")/Table3[[#This Row],[Count]]</f>
        <v>0.33333333333333331</v>
      </c>
      <c r="P20" s="2">
        <f>COUNTIFS(Table2[Sub-Sector],Table3[[#This Row],[Sub-Sector]],Table2[% Away From 52W High],"&lt;=10")/Table3[[#This Row],[Count]]</f>
        <v>0.33333333333333331</v>
      </c>
      <c r="Q20" s="2">
        <f>COUNTIFS(Table2[Sub-Sector],Table3[[#This Row],[Sub-Sector]],Table2[% Away From 52W Low],"&gt;=10")/Table3[[#This Row],[Count]]</f>
        <v>1</v>
      </c>
      <c r="R20" s="2">
        <f>COUNTIFS(Table2[Sub-Sector],Table3[[#This Row],[Sub-Sector]],Table2[% Price above 20 EMA],"&gt;=0")/Table3[[#This Row],[Count]]</f>
        <v>0.33333333333333331</v>
      </c>
      <c r="S20" s="2">
        <f>COUNTIFS(Table2[Sub-Sector],Table3[[#This Row],[Sub-Sector]],Table2[% Price above 50 EMA],"&gt;=0")/Table3[[#This Row],[Count]]</f>
        <v>0.33333333333333331</v>
      </c>
      <c r="T20" s="2">
        <f>COUNTIFS(Table2[Sub-Sector],Table3[[#This Row],[Sub-Sector]],Table2[% Price above 200 EMA],"&gt;=0")/Table3[[#This Row],[Count]]</f>
        <v>1</v>
      </c>
      <c r="U20" s="2">
        <f>COUNTIFS(Table2[Sub-Sector],Table3[[#This Row],[Sub-Sector]],Table2[Rate of Change - Zone],"Positive")/Table3[[#This Row],[Count]]</f>
        <v>0.33333333333333331</v>
      </c>
      <c r="V20" s="2">
        <f>COUNTIFS(Table2[Sub-Sector],Table3[[#This Row],[Sub-Sector]],Table2[Sharpe Ratio],"&gt;=0.10")/Table3[[#This Row],[Count]]</f>
        <v>0.33333333333333331</v>
      </c>
      <c r="W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335.5</v>
      </c>
      <c r="X20">
        <f>_xlfn.RANK.AVG(Table3[[#This Row],[Score]],Table3[Score],1)</f>
        <v>26</v>
      </c>
      <c r="Y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171</v>
      </c>
      <c r="Z20">
        <f>_xlfn.RANK.AVG(Table3[[#This Row],[Score 2 ]],Table3[[Score 2 ]],1)</f>
        <v>19</v>
      </c>
    </row>
    <row r="21" spans="1:26" x14ac:dyDescent="0.3">
      <c r="A21" t="s">
        <v>43</v>
      </c>
      <c r="B21">
        <f>COUNTIFS(Table2[Sub-Sector],Table3[[#This Row],[Sub-Sector]])</f>
        <v>2</v>
      </c>
      <c r="C21" s="2">
        <f>COUNTIFS(Table2[Sub-Sector],Table3[[#This Row],[Sub-Sector]],Table2[Uptrend],"Uptrend")/Table3[[#This Row],[Count]]</f>
        <v>1</v>
      </c>
      <c r="D21" s="2">
        <f>COUNTIFS(Table2[Sub-Sector],Table3[[#This Row],[Sub-Sector]],Table2[1W Return vs Nifty],"&gt;=5")/Table3[[#This Row],[Count]]</f>
        <v>0.5</v>
      </c>
      <c r="E21" s="2">
        <f>COUNTIFS(Table2[Sub-Sector],Table3[[#This Row],[Sub-Sector]],Table2[1M Return vs Nifty],"&gt;=5")/Table3[[#This Row],[Count]]</f>
        <v>0.5</v>
      </c>
      <c r="F21" s="2">
        <f>COUNTIFS(Table2[Sub-Sector],Table3[[#This Row],[Sub-Sector]],Table2[6M Return vs Nifty],"&gt;=10")/Table3[[#This Row],[Count]]</f>
        <v>0.5</v>
      </c>
      <c r="G21" s="2">
        <f>COUNTIFS(Table2[Sub-Sector],Table3[[#This Row],[Sub-Sector]],Table2[1Y Return vs Nifty],"&gt;=10")/Table3[[#This Row],[Count]]</f>
        <v>0.5</v>
      </c>
      <c r="H21" s="2">
        <f>COUNTIFS(Table2[Sub-Sector],Table3[[#This Row],[Sub-Sector]],Table2[RSI Exponential â€“ 14D],"&gt;=50")/Table3[[#This Row],[Count]]</f>
        <v>1</v>
      </c>
      <c r="I21" s="2">
        <f>COUNTIFS(Table2[Sub-Sector],Table3[[#This Row],[Sub-Sector]],Table2[Relative Volume],"&gt;=1")/Table3[[#This Row],[Count]]</f>
        <v>0.5</v>
      </c>
      <c r="J21" s="2">
        <f>COUNTIFS(Table2[Sub-Sector],Table3[[#This Row],[Sub-Sector]],Table2[% Away From Day Low],"&gt;=0.05")/Table3[[#This Row],[Count]]</f>
        <v>0.5</v>
      </c>
      <c r="K21" s="2">
        <f>COUNTIFS(Table2[Sub-Sector],Table3[[#This Row],[Sub-Sector]],Table2[% Away From Day High],"&lt;=0.05")/Table3[[#This Row],[Count]]</f>
        <v>1</v>
      </c>
      <c r="L21" s="2">
        <f>COUNTIFS(Table2[Sub-Sector],Table3[[#This Row],[Sub-Sector]],Table2[% Away From Current Week Low],"&gt;=0.05")/Table3[[#This Row],[Count]]</f>
        <v>0.5</v>
      </c>
      <c r="M21" s="2">
        <f>COUNTIFS(Table2[Sub-Sector],Table3[[#This Row],[Sub-Sector]],Table2[% Away From Current Week High],"&lt;=0.05")/Table3[[#This Row],[Count]]</f>
        <v>1</v>
      </c>
      <c r="N21" s="2">
        <f>COUNTIFS(Table2[Sub-Sector],Table3[[#This Row],[Sub-Sector]],Table2[% Away From Current Month Low],"&gt;=0.05")/Table3[[#This Row],[Count]]</f>
        <v>0.5</v>
      </c>
      <c r="O21" s="2">
        <f>COUNTIFS(Table2[Sub-Sector],Table3[[#This Row],[Sub-Sector]],Table2[% Away From Current Month High],"&lt;=0.05")/Table3[[#This Row],[Count]]</f>
        <v>1</v>
      </c>
      <c r="P21" s="2">
        <f>COUNTIFS(Table2[Sub-Sector],Table3[[#This Row],[Sub-Sector]],Table2[% Away From 52W High],"&lt;=10")/Table3[[#This Row],[Count]]</f>
        <v>1</v>
      </c>
      <c r="Q21" s="2">
        <f>COUNTIFS(Table2[Sub-Sector],Table3[[#This Row],[Sub-Sector]],Table2[% Away From 52W Low],"&gt;=10")/Table3[[#This Row],[Count]]</f>
        <v>1</v>
      </c>
      <c r="R21" s="2">
        <f>COUNTIFS(Table2[Sub-Sector],Table3[[#This Row],[Sub-Sector]],Table2[% Price above 20 EMA],"&gt;=0")/Table3[[#This Row],[Count]]</f>
        <v>1</v>
      </c>
      <c r="S21" s="2">
        <f>COUNTIFS(Table2[Sub-Sector],Table3[[#This Row],[Sub-Sector]],Table2[% Price above 50 EMA],"&gt;=0")/Table3[[#This Row],[Count]]</f>
        <v>1</v>
      </c>
      <c r="T21" s="2">
        <f>COUNTIFS(Table2[Sub-Sector],Table3[[#This Row],[Sub-Sector]],Table2[% Price above 200 EMA],"&gt;=0")/Table3[[#This Row],[Count]]</f>
        <v>1</v>
      </c>
      <c r="U21" s="2">
        <f>COUNTIFS(Table2[Sub-Sector],Table3[[#This Row],[Sub-Sector]],Table2[Rate of Change - Zone],"Positive")/Table3[[#This Row],[Count]]</f>
        <v>1</v>
      </c>
      <c r="V21" s="2">
        <f>COUNTIFS(Table2[Sub-Sector],Table3[[#This Row],[Sub-Sector]],Table2[Sharpe Ratio],"&gt;=0.10")/Table3[[#This Row],[Count]]</f>
        <v>1</v>
      </c>
      <c r="W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209</v>
      </c>
      <c r="X21">
        <f>_xlfn.RANK.AVG(Table3[[#This Row],[Score]],Table3[Score],1)</f>
        <v>6.5</v>
      </c>
      <c r="Y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171.5</v>
      </c>
      <c r="Z21">
        <f>_xlfn.RANK.AVG(Table3[[#This Row],[Score 2 ]],Table3[[Score 2 ]],1)</f>
        <v>21</v>
      </c>
    </row>
    <row r="22" spans="1:26" x14ac:dyDescent="0.3">
      <c r="A22" t="s">
        <v>1099</v>
      </c>
      <c r="B22">
        <f>COUNTIFS(Table2[Sub-Sector],Table3[[#This Row],[Sub-Sector]])</f>
        <v>2</v>
      </c>
      <c r="C22" s="2">
        <f>COUNTIFS(Table2[Sub-Sector],Table3[[#This Row],[Sub-Sector]],Table2[Uptrend],"Uptrend")/Table3[[#This Row],[Count]]</f>
        <v>1</v>
      </c>
      <c r="D22" s="2">
        <f>COUNTIFS(Table2[Sub-Sector],Table3[[#This Row],[Sub-Sector]],Table2[1W Return vs Nifty],"&gt;=5")/Table3[[#This Row],[Count]]</f>
        <v>0.5</v>
      </c>
      <c r="E22" s="2">
        <f>COUNTIFS(Table2[Sub-Sector],Table3[[#This Row],[Sub-Sector]],Table2[1M Return vs Nifty],"&gt;=5")/Table3[[#This Row],[Count]]</f>
        <v>0.5</v>
      </c>
      <c r="F22" s="2">
        <f>COUNTIFS(Table2[Sub-Sector],Table3[[#This Row],[Sub-Sector]],Table2[6M Return vs Nifty],"&gt;=10")/Table3[[#This Row],[Count]]</f>
        <v>0.5</v>
      </c>
      <c r="G22" s="2">
        <f>COUNTIFS(Table2[Sub-Sector],Table3[[#This Row],[Sub-Sector]],Table2[1Y Return vs Nifty],"&gt;=10")/Table3[[#This Row],[Count]]</f>
        <v>0.5</v>
      </c>
      <c r="H22" s="2">
        <f>COUNTIFS(Table2[Sub-Sector],Table3[[#This Row],[Sub-Sector]],Table2[RSI Exponential â€“ 14D],"&gt;=50")/Table3[[#This Row],[Count]]</f>
        <v>1</v>
      </c>
      <c r="I22" s="2">
        <f>COUNTIFS(Table2[Sub-Sector],Table3[[#This Row],[Sub-Sector]],Table2[Relative Volume],"&gt;=1")/Table3[[#This Row],[Count]]</f>
        <v>0.5</v>
      </c>
      <c r="J22" s="2">
        <f>COUNTIFS(Table2[Sub-Sector],Table3[[#This Row],[Sub-Sector]],Table2[% Away From Day Low],"&gt;=0.05")/Table3[[#This Row],[Count]]</f>
        <v>0</v>
      </c>
      <c r="K22" s="2">
        <f>COUNTIFS(Table2[Sub-Sector],Table3[[#This Row],[Sub-Sector]],Table2[% Away From Day High],"&lt;=0.05")/Table3[[#This Row],[Count]]</f>
        <v>1</v>
      </c>
      <c r="L22" s="2">
        <f>COUNTIFS(Table2[Sub-Sector],Table3[[#This Row],[Sub-Sector]],Table2[% Away From Current Week Low],"&gt;=0.05")/Table3[[#This Row],[Count]]</f>
        <v>0.5</v>
      </c>
      <c r="M22" s="2">
        <f>COUNTIFS(Table2[Sub-Sector],Table3[[#This Row],[Sub-Sector]],Table2[% Away From Current Week High],"&lt;=0.05")/Table3[[#This Row],[Count]]</f>
        <v>1</v>
      </c>
      <c r="N22" s="2">
        <f>COUNTIFS(Table2[Sub-Sector],Table3[[#This Row],[Sub-Sector]],Table2[% Away From Current Month Low],"&gt;=0.05")/Table3[[#This Row],[Count]]</f>
        <v>1</v>
      </c>
      <c r="O22" s="2">
        <f>COUNTIFS(Table2[Sub-Sector],Table3[[#This Row],[Sub-Sector]],Table2[% Away From Current Month High],"&lt;=0.05")/Table3[[#This Row],[Count]]</f>
        <v>0.5</v>
      </c>
      <c r="P22" s="2">
        <f>COUNTIFS(Table2[Sub-Sector],Table3[[#This Row],[Sub-Sector]],Table2[% Away From 52W High],"&lt;=10")/Table3[[#This Row],[Count]]</f>
        <v>0.5</v>
      </c>
      <c r="Q22" s="2">
        <f>COUNTIFS(Table2[Sub-Sector],Table3[[#This Row],[Sub-Sector]],Table2[% Away From 52W Low],"&gt;=10")/Table3[[#This Row],[Count]]</f>
        <v>1</v>
      </c>
      <c r="R22" s="2">
        <f>COUNTIFS(Table2[Sub-Sector],Table3[[#This Row],[Sub-Sector]],Table2[% Price above 20 EMA],"&gt;=0")/Table3[[#This Row],[Count]]</f>
        <v>0.5</v>
      </c>
      <c r="S22" s="2">
        <f>COUNTIFS(Table2[Sub-Sector],Table3[[#This Row],[Sub-Sector]],Table2[% Price above 50 EMA],"&gt;=0")/Table3[[#This Row],[Count]]</f>
        <v>1</v>
      </c>
      <c r="T22" s="2">
        <f>COUNTIFS(Table2[Sub-Sector],Table3[[#This Row],[Sub-Sector]],Table2[% Price above 200 EMA],"&gt;=0")/Table3[[#This Row],[Count]]</f>
        <v>1</v>
      </c>
      <c r="U22" s="2">
        <f>COUNTIFS(Table2[Sub-Sector],Table3[[#This Row],[Sub-Sector]],Table2[Rate of Change - Zone],"Positive")/Table3[[#This Row],[Count]]</f>
        <v>1</v>
      </c>
      <c r="V22" s="2">
        <f>COUNTIFS(Table2[Sub-Sector],Table3[[#This Row],[Sub-Sector]],Table2[Sharpe Ratio],"&gt;=0.10")/Table3[[#This Row],[Count]]</f>
        <v>0</v>
      </c>
      <c r="W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209</v>
      </c>
      <c r="X22">
        <f>_xlfn.RANK.AVG(Table3[[#This Row],[Score]],Table3[Score],1)</f>
        <v>6.5</v>
      </c>
      <c r="Y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171.5</v>
      </c>
      <c r="Z22">
        <f>_xlfn.RANK.AVG(Table3[[#This Row],[Score 2 ]],Table3[[Score 2 ]],1)</f>
        <v>21</v>
      </c>
    </row>
    <row r="23" spans="1:26" x14ac:dyDescent="0.3">
      <c r="A23" t="s">
        <v>935</v>
      </c>
      <c r="B23">
        <f>COUNTIFS(Table2[Sub-Sector],Table3[[#This Row],[Sub-Sector]])</f>
        <v>2</v>
      </c>
      <c r="C23" s="2">
        <f>COUNTIFS(Table2[Sub-Sector],Table3[[#This Row],[Sub-Sector]],Table2[Uptrend],"Uptrend")/Table3[[#This Row],[Count]]</f>
        <v>0.5</v>
      </c>
      <c r="D23" s="2">
        <f>COUNTIFS(Table2[Sub-Sector],Table3[[#This Row],[Sub-Sector]],Table2[1W Return vs Nifty],"&gt;=5")/Table3[[#This Row],[Count]]</f>
        <v>0</v>
      </c>
      <c r="E23" s="2">
        <f>COUNTIFS(Table2[Sub-Sector],Table3[[#This Row],[Sub-Sector]],Table2[1M Return vs Nifty],"&gt;=5")/Table3[[#This Row],[Count]]</f>
        <v>0.5</v>
      </c>
      <c r="F23" s="2">
        <f>COUNTIFS(Table2[Sub-Sector],Table3[[#This Row],[Sub-Sector]],Table2[6M Return vs Nifty],"&gt;=10")/Table3[[#This Row],[Count]]</f>
        <v>0.5</v>
      </c>
      <c r="G23" s="2">
        <f>COUNTIFS(Table2[Sub-Sector],Table3[[#This Row],[Sub-Sector]],Table2[1Y Return vs Nifty],"&gt;=10")/Table3[[#This Row],[Count]]</f>
        <v>0.5</v>
      </c>
      <c r="H23" s="2">
        <f>COUNTIFS(Table2[Sub-Sector],Table3[[#This Row],[Sub-Sector]],Table2[RSI Exponential â€“ 14D],"&gt;=50")/Table3[[#This Row],[Count]]</f>
        <v>0.5</v>
      </c>
      <c r="I23" s="2">
        <f>COUNTIFS(Table2[Sub-Sector],Table3[[#This Row],[Sub-Sector]],Table2[Relative Volume],"&gt;=1")/Table3[[#This Row],[Count]]</f>
        <v>0.5</v>
      </c>
      <c r="J23" s="2">
        <f>COUNTIFS(Table2[Sub-Sector],Table3[[#This Row],[Sub-Sector]],Table2[% Away From Day Low],"&gt;=0.05")/Table3[[#This Row],[Count]]</f>
        <v>0</v>
      </c>
      <c r="K23" s="2">
        <f>COUNTIFS(Table2[Sub-Sector],Table3[[#This Row],[Sub-Sector]],Table2[% Away From Day High],"&lt;=0.05")/Table3[[#This Row],[Count]]</f>
        <v>1</v>
      </c>
      <c r="L23" s="2">
        <f>COUNTIFS(Table2[Sub-Sector],Table3[[#This Row],[Sub-Sector]],Table2[% Away From Current Week Low],"&gt;=0.05")/Table3[[#This Row],[Count]]</f>
        <v>0</v>
      </c>
      <c r="M23" s="2">
        <f>COUNTIFS(Table2[Sub-Sector],Table3[[#This Row],[Sub-Sector]],Table2[% Away From Current Week High],"&lt;=0.05")/Table3[[#This Row],[Count]]</f>
        <v>1</v>
      </c>
      <c r="N23" s="2">
        <f>COUNTIFS(Table2[Sub-Sector],Table3[[#This Row],[Sub-Sector]],Table2[% Away From Current Month Low],"&gt;=0.05")/Table3[[#This Row],[Count]]</f>
        <v>1</v>
      </c>
      <c r="O23" s="2">
        <f>COUNTIFS(Table2[Sub-Sector],Table3[[#This Row],[Sub-Sector]],Table2[% Away From Current Month High],"&lt;=0.05")/Table3[[#This Row],[Count]]</f>
        <v>0.5</v>
      </c>
      <c r="P23" s="2">
        <f>COUNTIFS(Table2[Sub-Sector],Table3[[#This Row],[Sub-Sector]],Table2[% Away From 52W High],"&lt;=10")/Table3[[#This Row],[Count]]</f>
        <v>0.5</v>
      </c>
      <c r="Q23" s="2">
        <f>COUNTIFS(Table2[Sub-Sector],Table3[[#This Row],[Sub-Sector]],Table2[% Away From 52W Low],"&gt;=10")/Table3[[#This Row],[Count]]</f>
        <v>1</v>
      </c>
      <c r="R23" s="2">
        <f>COUNTIFS(Table2[Sub-Sector],Table3[[#This Row],[Sub-Sector]],Table2[% Price above 20 EMA],"&gt;=0")/Table3[[#This Row],[Count]]</f>
        <v>0.5</v>
      </c>
      <c r="S23" s="2">
        <f>COUNTIFS(Table2[Sub-Sector],Table3[[#This Row],[Sub-Sector]],Table2[% Price above 50 EMA],"&gt;=0")/Table3[[#This Row],[Count]]</f>
        <v>0.5</v>
      </c>
      <c r="T23" s="2">
        <f>COUNTIFS(Table2[Sub-Sector],Table3[[#This Row],[Sub-Sector]],Table2[% Price above 200 EMA],"&gt;=0")/Table3[[#This Row],[Count]]</f>
        <v>1</v>
      </c>
      <c r="U23" s="2">
        <f>COUNTIFS(Table2[Sub-Sector],Table3[[#This Row],[Sub-Sector]],Table2[Rate of Change - Zone],"Positive")/Table3[[#This Row],[Count]]</f>
        <v>1</v>
      </c>
      <c r="V23" s="2">
        <f>COUNTIFS(Table2[Sub-Sector],Table3[[#This Row],[Sub-Sector]],Table2[Sharpe Ratio],"&gt;=0.10")/Table3[[#This Row],[Count]]</f>
        <v>0</v>
      </c>
      <c r="W2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344</v>
      </c>
      <c r="X23">
        <f>_xlfn.RANK.AVG(Table3[[#This Row],[Score]],Table3[Score],1)</f>
        <v>27</v>
      </c>
      <c r="Y2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171.5</v>
      </c>
      <c r="Z23">
        <f>_xlfn.RANK.AVG(Table3[[#This Row],[Score 2 ]],Table3[[Score 2 ]],1)</f>
        <v>21</v>
      </c>
    </row>
    <row r="24" spans="1:26" x14ac:dyDescent="0.3">
      <c r="A24" t="s">
        <v>54</v>
      </c>
      <c r="B24">
        <f>COUNTIFS(Table2[Sub-Sector],Table3[[#This Row],[Sub-Sector]])</f>
        <v>44</v>
      </c>
      <c r="C24" s="2">
        <f>COUNTIFS(Table2[Sub-Sector],Table3[[#This Row],[Sub-Sector]],Table2[Uptrend],"Uptrend")/Table3[[#This Row],[Count]]</f>
        <v>0.93181818181818177</v>
      </c>
      <c r="D24" s="2">
        <f>COUNTIFS(Table2[Sub-Sector],Table3[[#This Row],[Sub-Sector]],Table2[1W Return vs Nifty],"&gt;=5")/Table3[[#This Row],[Count]]</f>
        <v>4.5454545454545456E-2</v>
      </c>
      <c r="E24" s="2">
        <f>COUNTIFS(Table2[Sub-Sector],Table3[[#This Row],[Sub-Sector]],Table2[1M Return vs Nifty],"&gt;=5")/Table3[[#This Row],[Count]]</f>
        <v>0.59090909090909094</v>
      </c>
      <c r="F24" s="2">
        <f>COUNTIFS(Table2[Sub-Sector],Table3[[#This Row],[Sub-Sector]],Table2[6M Return vs Nifty],"&gt;=10")/Table3[[#This Row],[Count]]</f>
        <v>0.56818181818181823</v>
      </c>
      <c r="G24" s="2">
        <f>COUNTIFS(Table2[Sub-Sector],Table3[[#This Row],[Sub-Sector]],Table2[1Y Return vs Nifty],"&gt;=10")/Table3[[#This Row],[Count]]</f>
        <v>0.68181818181818177</v>
      </c>
      <c r="H24" s="2">
        <f>COUNTIFS(Table2[Sub-Sector],Table3[[#This Row],[Sub-Sector]],Table2[RSI Exponential â€“ 14D],"&gt;=50")/Table3[[#This Row],[Count]]</f>
        <v>0.81818181818181823</v>
      </c>
      <c r="I24" s="2">
        <f>COUNTIFS(Table2[Sub-Sector],Table3[[#This Row],[Sub-Sector]],Table2[Relative Volume],"&gt;=1")/Table3[[#This Row],[Count]]</f>
        <v>0.43181818181818182</v>
      </c>
      <c r="J24" s="2">
        <f>COUNTIFS(Table2[Sub-Sector],Table3[[#This Row],[Sub-Sector]],Table2[% Away From Day Low],"&gt;=0.05")/Table3[[#This Row],[Count]]</f>
        <v>6.8181818181818177E-2</v>
      </c>
      <c r="K24" s="2">
        <f>COUNTIFS(Table2[Sub-Sector],Table3[[#This Row],[Sub-Sector]],Table2[% Away From Day High],"&lt;=0.05")/Table3[[#This Row],[Count]]</f>
        <v>1</v>
      </c>
      <c r="L24" s="2">
        <f>COUNTIFS(Table2[Sub-Sector],Table3[[#This Row],[Sub-Sector]],Table2[% Away From Current Week Low],"&gt;=0.05")/Table3[[#This Row],[Count]]</f>
        <v>0.40909090909090912</v>
      </c>
      <c r="M24" s="2">
        <f>COUNTIFS(Table2[Sub-Sector],Table3[[#This Row],[Sub-Sector]],Table2[% Away From Current Week High],"&lt;=0.05")/Table3[[#This Row],[Count]]</f>
        <v>0.81818181818181823</v>
      </c>
      <c r="N24" s="2">
        <f>COUNTIFS(Table2[Sub-Sector],Table3[[#This Row],[Sub-Sector]],Table2[% Away From Current Month Low],"&gt;=0.05")/Table3[[#This Row],[Count]]</f>
        <v>0.86363636363636365</v>
      </c>
      <c r="O24" s="2">
        <f>COUNTIFS(Table2[Sub-Sector],Table3[[#This Row],[Sub-Sector]],Table2[% Away From Current Month High],"&lt;=0.05")/Table3[[#This Row],[Count]]</f>
        <v>0.72727272727272729</v>
      </c>
      <c r="P24" s="2">
        <f>COUNTIFS(Table2[Sub-Sector],Table3[[#This Row],[Sub-Sector]],Table2[% Away From 52W High],"&lt;=10")/Table3[[#This Row],[Count]]</f>
        <v>0.77272727272727271</v>
      </c>
      <c r="Q24" s="2">
        <f>COUNTIFS(Table2[Sub-Sector],Table3[[#This Row],[Sub-Sector]],Table2[% Away From 52W Low],"&gt;=10")/Table3[[#This Row],[Count]]</f>
        <v>1</v>
      </c>
      <c r="R24" s="2">
        <f>COUNTIFS(Table2[Sub-Sector],Table3[[#This Row],[Sub-Sector]],Table2[% Price above 20 EMA],"&gt;=0")/Table3[[#This Row],[Count]]</f>
        <v>0.86363636363636365</v>
      </c>
      <c r="S24" s="2">
        <f>COUNTIFS(Table2[Sub-Sector],Table3[[#This Row],[Sub-Sector]],Table2[% Price above 50 EMA],"&gt;=0")/Table3[[#This Row],[Count]]</f>
        <v>0.88636363636363635</v>
      </c>
      <c r="T24" s="2">
        <f>COUNTIFS(Table2[Sub-Sector],Table3[[#This Row],[Sub-Sector]],Table2[% Price above 200 EMA],"&gt;=0")/Table3[[#This Row],[Count]]</f>
        <v>0.97727272727272729</v>
      </c>
      <c r="U24" s="2">
        <f>COUNTIFS(Table2[Sub-Sector],Table3[[#This Row],[Sub-Sector]],Table2[Rate of Change - Zone],"Positive")/Table3[[#This Row],[Count]]</f>
        <v>0.86363636363636365</v>
      </c>
      <c r="V24" s="2">
        <f>COUNTIFS(Table2[Sub-Sector],Table3[[#This Row],[Sub-Sector]],Table2[Sharpe Ratio],"&gt;=0.10")/Table3[[#This Row],[Count]]</f>
        <v>9.0909090909090912E-2</v>
      </c>
      <c r="W2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250</v>
      </c>
      <c r="X24">
        <f>_xlfn.RANK.AVG(Table3[[#This Row],[Score]],Table3[Score],1)</f>
        <v>13</v>
      </c>
      <c r="Y2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174</v>
      </c>
      <c r="Z24">
        <f>_xlfn.RANK.AVG(Table3[[#This Row],[Score 2 ]],Table3[[Score 2 ]],1)</f>
        <v>23</v>
      </c>
    </row>
    <row r="25" spans="1:26" x14ac:dyDescent="0.3">
      <c r="A25" t="s">
        <v>258</v>
      </c>
      <c r="B25">
        <f>COUNTIFS(Table2[Sub-Sector],Table3[[#This Row],[Sub-Sector]])</f>
        <v>6</v>
      </c>
      <c r="C25" s="2">
        <f>COUNTIFS(Table2[Sub-Sector],Table3[[#This Row],[Sub-Sector]],Table2[Uptrend],"Uptrend")/Table3[[#This Row],[Count]]</f>
        <v>0.83333333333333337</v>
      </c>
      <c r="D25" s="2">
        <f>COUNTIFS(Table2[Sub-Sector],Table3[[#This Row],[Sub-Sector]],Table2[1W Return vs Nifty],"&gt;=5")/Table3[[#This Row],[Count]]</f>
        <v>0</v>
      </c>
      <c r="E25" s="2">
        <f>COUNTIFS(Table2[Sub-Sector],Table3[[#This Row],[Sub-Sector]],Table2[1M Return vs Nifty],"&gt;=5")/Table3[[#This Row],[Count]]</f>
        <v>0</v>
      </c>
      <c r="F25" s="2">
        <f>COUNTIFS(Table2[Sub-Sector],Table3[[#This Row],[Sub-Sector]],Table2[6M Return vs Nifty],"&gt;=10")/Table3[[#This Row],[Count]]</f>
        <v>0.5</v>
      </c>
      <c r="G25" s="2">
        <f>COUNTIFS(Table2[Sub-Sector],Table3[[#This Row],[Sub-Sector]],Table2[1Y Return vs Nifty],"&gt;=10")/Table3[[#This Row],[Count]]</f>
        <v>0.33333333333333331</v>
      </c>
      <c r="H25" s="2">
        <f>COUNTIFS(Table2[Sub-Sector],Table3[[#This Row],[Sub-Sector]],Table2[RSI Exponential â€“ 14D],"&gt;=50")/Table3[[#This Row],[Count]]</f>
        <v>0.83333333333333337</v>
      </c>
      <c r="I25" s="2">
        <f>COUNTIFS(Table2[Sub-Sector],Table3[[#This Row],[Sub-Sector]],Table2[Relative Volume],"&gt;=1")/Table3[[#This Row],[Count]]</f>
        <v>0.83333333333333337</v>
      </c>
      <c r="J25" s="2">
        <f>COUNTIFS(Table2[Sub-Sector],Table3[[#This Row],[Sub-Sector]],Table2[% Away From Day Low],"&gt;=0.05")/Table3[[#This Row],[Count]]</f>
        <v>0.5</v>
      </c>
      <c r="K25" s="2">
        <f>COUNTIFS(Table2[Sub-Sector],Table3[[#This Row],[Sub-Sector]],Table2[% Away From Day High],"&lt;=0.05")/Table3[[#This Row],[Count]]</f>
        <v>1</v>
      </c>
      <c r="L25" s="2">
        <f>COUNTIFS(Table2[Sub-Sector],Table3[[#This Row],[Sub-Sector]],Table2[% Away From Current Week Low],"&gt;=0.05")/Table3[[#This Row],[Count]]</f>
        <v>0.5</v>
      </c>
      <c r="M25" s="2">
        <f>COUNTIFS(Table2[Sub-Sector],Table3[[#This Row],[Sub-Sector]],Table2[% Away From Current Week High],"&lt;=0.05")/Table3[[#This Row],[Count]]</f>
        <v>1</v>
      </c>
      <c r="N25" s="2">
        <f>COUNTIFS(Table2[Sub-Sector],Table3[[#This Row],[Sub-Sector]],Table2[% Away From Current Month Low],"&gt;=0.05")/Table3[[#This Row],[Count]]</f>
        <v>1</v>
      </c>
      <c r="O25" s="2">
        <f>COUNTIFS(Table2[Sub-Sector],Table3[[#This Row],[Sub-Sector]],Table2[% Away From Current Month High],"&lt;=0.05")/Table3[[#This Row],[Count]]</f>
        <v>1</v>
      </c>
      <c r="P25" s="2">
        <f>COUNTIFS(Table2[Sub-Sector],Table3[[#This Row],[Sub-Sector]],Table2[% Away From 52W High],"&lt;=10")/Table3[[#This Row],[Count]]</f>
        <v>0.83333333333333337</v>
      </c>
      <c r="Q25" s="2">
        <f>COUNTIFS(Table2[Sub-Sector],Table3[[#This Row],[Sub-Sector]],Table2[% Away From 52W Low],"&gt;=10")/Table3[[#This Row],[Count]]</f>
        <v>1</v>
      </c>
      <c r="R25" s="2">
        <f>COUNTIFS(Table2[Sub-Sector],Table3[[#This Row],[Sub-Sector]],Table2[% Price above 20 EMA],"&gt;=0")/Table3[[#This Row],[Count]]</f>
        <v>1</v>
      </c>
      <c r="S25" s="2">
        <f>COUNTIFS(Table2[Sub-Sector],Table3[[#This Row],[Sub-Sector]],Table2[% Price above 50 EMA],"&gt;=0")/Table3[[#This Row],[Count]]</f>
        <v>1</v>
      </c>
      <c r="T25" s="2">
        <f>COUNTIFS(Table2[Sub-Sector],Table3[[#This Row],[Sub-Sector]],Table2[% Price above 200 EMA],"&gt;=0")/Table3[[#This Row],[Count]]</f>
        <v>0.83333333333333337</v>
      </c>
      <c r="U25" s="2">
        <f>COUNTIFS(Table2[Sub-Sector],Table3[[#This Row],[Sub-Sector]],Table2[Rate of Change - Zone],"Positive")/Table3[[#This Row],[Count]]</f>
        <v>1</v>
      </c>
      <c r="V25" s="2">
        <f>COUNTIFS(Table2[Sub-Sector],Table3[[#This Row],[Sub-Sector]],Table2[Sharpe Ratio],"&gt;=0.10")/Table3[[#This Row],[Count]]</f>
        <v>0.16666666666666666</v>
      </c>
      <c r="W2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386</v>
      </c>
      <c r="X25">
        <f>_xlfn.RANK.AVG(Table3[[#This Row],[Score]],Table3[Score],1)</f>
        <v>44</v>
      </c>
      <c r="Y2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176</v>
      </c>
      <c r="Z25">
        <f>_xlfn.RANK.AVG(Table3[[#This Row],[Score 2 ]],Table3[[Score 2 ]],1)</f>
        <v>24</v>
      </c>
    </row>
    <row r="26" spans="1:26" x14ac:dyDescent="0.3">
      <c r="A26" t="s">
        <v>57</v>
      </c>
      <c r="B26">
        <f>COUNTIFS(Table2[Sub-Sector],Table3[[#This Row],[Sub-Sector]])</f>
        <v>3</v>
      </c>
      <c r="C26" s="2">
        <f>COUNTIFS(Table2[Sub-Sector],Table3[[#This Row],[Sub-Sector]],Table2[Uptrend],"Uptrend")/Table3[[#This Row],[Count]]</f>
        <v>1</v>
      </c>
      <c r="D26" s="2">
        <f>COUNTIFS(Table2[Sub-Sector],Table3[[#This Row],[Sub-Sector]],Table2[1W Return vs Nifty],"&gt;=5")/Table3[[#This Row],[Count]]</f>
        <v>0.33333333333333331</v>
      </c>
      <c r="E26" s="2">
        <f>COUNTIFS(Table2[Sub-Sector],Table3[[#This Row],[Sub-Sector]],Table2[1M Return vs Nifty],"&gt;=5")/Table3[[#This Row],[Count]]</f>
        <v>0.33333333333333331</v>
      </c>
      <c r="F26" s="2">
        <f>COUNTIFS(Table2[Sub-Sector],Table3[[#This Row],[Sub-Sector]],Table2[6M Return vs Nifty],"&gt;=10")/Table3[[#This Row],[Count]]</f>
        <v>0.66666666666666663</v>
      </c>
      <c r="G26" s="2">
        <f>COUNTIFS(Table2[Sub-Sector],Table3[[#This Row],[Sub-Sector]],Table2[1Y Return vs Nifty],"&gt;=10")/Table3[[#This Row],[Count]]</f>
        <v>1</v>
      </c>
      <c r="H26" s="2">
        <f>COUNTIFS(Table2[Sub-Sector],Table3[[#This Row],[Sub-Sector]],Table2[RSI Exponential â€“ 14D],"&gt;=50")/Table3[[#This Row],[Count]]</f>
        <v>0.66666666666666663</v>
      </c>
      <c r="I26" s="2">
        <f>COUNTIFS(Table2[Sub-Sector],Table3[[#This Row],[Sub-Sector]],Table2[Relative Volume],"&gt;=1")/Table3[[#This Row],[Count]]</f>
        <v>0.33333333333333331</v>
      </c>
      <c r="J26" s="2">
        <f>COUNTIFS(Table2[Sub-Sector],Table3[[#This Row],[Sub-Sector]],Table2[% Away From Day Low],"&gt;=0.05")/Table3[[#This Row],[Count]]</f>
        <v>0</v>
      </c>
      <c r="K26" s="2">
        <f>COUNTIFS(Table2[Sub-Sector],Table3[[#This Row],[Sub-Sector]],Table2[% Away From Day High],"&lt;=0.05")/Table3[[#This Row],[Count]]</f>
        <v>1</v>
      </c>
      <c r="L26" s="2">
        <f>COUNTIFS(Table2[Sub-Sector],Table3[[#This Row],[Sub-Sector]],Table2[% Away From Current Week Low],"&gt;=0.05")/Table3[[#This Row],[Count]]</f>
        <v>0.33333333333333331</v>
      </c>
      <c r="M26" s="2">
        <f>COUNTIFS(Table2[Sub-Sector],Table3[[#This Row],[Sub-Sector]],Table2[% Away From Current Week High],"&lt;=0.05")/Table3[[#This Row],[Count]]</f>
        <v>1</v>
      </c>
      <c r="N26" s="2">
        <f>COUNTIFS(Table2[Sub-Sector],Table3[[#This Row],[Sub-Sector]],Table2[% Away From Current Month Low],"&gt;=0.05")/Table3[[#This Row],[Count]]</f>
        <v>1</v>
      </c>
      <c r="O26" s="2">
        <f>COUNTIFS(Table2[Sub-Sector],Table3[[#This Row],[Sub-Sector]],Table2[% Away From Current Month High],"&lt;=0.05")/Table3[[#This Row],[Count]]</f>
        <v>0.66666666666666663</v>
      </c>
      <c r="P26" s="2">
        <f>COUNTIFS(Table2[Sub-Sector],Table3[[#This Row],[Sub-Sector]],Table2[% Away From 52W High],"&lt;=10")/Table3[[#This Row],[Count]]</f>
        <v>0.66666666666666663</v>
      </c>
      <c r="Q26" s="2">
        <f>COUNTIFS(Table2[Sub-Sector],Table3[[#This Row],[Sub-Sector]],Table2[% Away From 52W Low],"&gt;=10")/Table3[[#This Row],[Count]]</f>
        <v>1</v>
      </c>
      <c r="R26" s="2">
        <f>COUNTIFS(Table2[Sub-Sector],Table3[[#This Row],[Sub-Sector]],Table2[% Price above 20 EMA],"&gt;=0")/Table3[[#This Row],[Count]]</f>
        <v>1</v>
      </c>
      <c r="S26" s="2">
        <f>COUNTIFS(Table2[Sub-Sector],Table3[[#This Row],[Sub-Sector]],Table2[% Price above 50 EMA],"&gt;=0")/Table3[[#This Row],[Count]]</f>
        <v>1</v>
      </c>
      <c r="T26" s="2">
        <f>COUNTIFS(Table2[Sub-Sector],Table3[[#This Row],[Sub-Sector]],Table2[% Price above 200 EMA],"&gt;=0")/Table3[[#This Row],[Count]]</f>
        <v>1</v>
      </c>
      <c r="U26" s="2">
        <f>COUNTIFS(Table2[Sub-Sector],Table3[[#This Row],[Sub-Sector]],Table2[Rate of Change - Zone],"Positive")/Table3[[#This Row],[Count]]</f>
        <v>0.66666666666666663</v>
      </c>
      <c r="V26" s="2">
        <f>COUNTIFS(Table2[Sub-Sector],Table3[[#This Row],[Sub-Sector]],Table2[Sharpe Ratio],"&gt;=0.10")/Table3[[#This Row],[Count]]</f>
        <v>0.66666666666666663</v>
      </c>
      <c r="W2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234</v>
      </c>
      <c r="X26">
        <f>_xlfn.RANK.AVG(Table3[[#This Row],[Score]],Table3[Score],1)</f>
        <v>8</v>
      </c>
      <c r="Y2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180.5</v>
      </c>
      <c r="Z26">
        <f>_xlfn.RANK.AVG(Table3[[#This Row],[Score 2 ]],Table3[[Score 2 ]],1)</f>
        <v>25</v>
      </c>
    </row>
    <row r="27" spans="1:26" x14ac:dyDescent="0.3">
      <c r="A27" t="s">
        <v>295</v>
      </c>
      <c r="B27">
        <f>COUNTIFS(Table2[Sub-Sector],Table3[[#This Row],[Sub-Sector]])</f>
        <v>21</v>
      </c>
      <c r="C27" s="2">
        <f>COUNTIFS(Table2[Sub-Sector],Table3[[#This Row],[Sub-Sector]],Table2[Uptrend],"Uptrend")/Table3[[#This Row],[Count]]</f>
        <v>0.8571428571428571</v>
      </c>
      <c r="D27" s="2">
        <f>COUNTIFS(Table2[Sub-Sector],Table3[[#This Row],[Sub-Sector]],Table2[1W Return vs Nifty],"&gt;=5")/Table3[[#This Row],[Count]]</f>
        <v>9.5238095238095233E-2</v>
      </c>
      <c r="E27" s="2">
        <f>COUNTIFS(Table2[Sub-Sector],Table3[[#This Row],[Sub-Sector]],Table2[1M Return vs Nifty],"&gt;=5")/Table3[[#This Row],[Count]]</f>
        <v>0.33333333333333331</v>
      </c>
      <c r="F27" s="2">
        <f>COUNTIFS(Table2[Sub-Sector],Table3[[#This Row],[Sub-Sector]],Table2[6M Return vs Nifty],"&gt;=10")/Table3[[#This Row],[Count]]</f>
        <v>0.76190476190476186</v>
      </c>
      <c r="G27" s="2">
        <f>COUNTIFS(Table2[Sub-Sector],Table3[[#This Row],[Sub-Sector]],Table2[1Y Return vs Nifty],"&gt;=10")/Table3[[#This Row],[Count]]</f>
        <v>0.52380952380952384</v>
      </c>
      <c r="H27" s="2">
        <f>COUNTIFS(Table2[Sub-Sector],Table3[[#This Row],[Sub-Sector]],Table2[RSI Exponential â€“ 14D],"&gt;=50")/Table3[[#This Row],[Count]]</f>
        <v>0.5714285714285714</v>
      </c>
      <c r="I27" s="2">
        <f>COUNTIFS(Table2[Sub-Sector],Table3[[#This Row],[Sub-Sector]],Table2[Relative Volume],"&gt;=1")/Table3[[#This Row],[Count]]</f>
        <v>0.33333333333333331</v>
      </c>
      <c r="J27" s="2">
        <f>COUNTIFS(Table2[Sub-Sector],Table3[[#This Row],[Sub-Sector]],Table2[% Away From Day Low],"&gt;=0.05")/Table3[[#This Row],[Count]]</f>
        <v>9.5238095238095233E-2</v>
      </c>
      <c r="K27" s="2">
        <f>COUNTIFS(Table2[Sub-Sector],Table3[[#This Row],[Sub-Sector]],Table2[% Away From Day High],"&lt;=0.05")/Table3[[#This Row],[Count]]</f>
        <v>1</v>
      </c>
      <c r="L27" s="2">
        <f>COUNTIFS(Table2[Sub-Sector],Table3[[#This Row],[Sub-Sector]],Table2[% Away From Current Week Low],"&gt;=0.05")/Table3[[#This Row],[Count]]</f>
        <v>0.14285714285714285</v>
      </c>
      <c r="M27" s="2">
        <f>COUNTIFS(Table2[Sub-Sector],Table3[[#This Row],[Sub-Sector]],Table2[% Away From Current Week High],"&lt;=0.05")/Table3[[#This Row],[Count]]</f>
        <v>0.52380952380952384</v>
      </c>
      <c r="N27" s="2">
        <f>COUNTIFS(Table2[Sub-Sector],Table3[[#This Row],[Sub-Sector]],Table2[% Away From Current Month Low],"&gt;=0.05")/Table3[[#This Row],[Count]]</f>
        <v>0.80952380952380953</v>
      </c>
      <c r="O27" s="2">
        <f>COUNTIFS(Table2[Sub-Sector],Table3[[#This Row],[Sub-Sector]],Table2[% Away From Current Month High],"&lt;=0.05")/Table3[[#This Row],[Count]]</f>
        <v>0.33333333333333331</v>
      </c>
      <c r="P27" s="2">
        <f>COUNTIFS(Table2[Sub-Sector],Table3[[#This Row],[Sub-Sector]],Table2[% Away From 52W High],"&lt;=10")/Table3[[#This Row],[Count]]</f>
        <v>0.5714285714285714</v>
      </c>
      <c r="Q27" s="2">
        <f>COUNTIFS(Table2[Sub-Sector],Table3[[#This Row],[Sub-Sector]],Table2[% Away From 52W Low],"&gt;=10")/Table3[[#This Row],[Count]]</f>
        <v>1</v>
      </c>
      <c r="R27" s="2">
        <f>COUNTIFS(Table2[Sub-Sector],Table3[[#This Row],[Sub-Sector]],Table2[% Price above 20 EMA],"&gt;=0")/Table3[[#This Row],[Count]]</f>
        <v>0.80952380952380953</v>
      </c>
      <c r="S27" s="2">
        <f>COUNTIFS(Table2[Sub-Sector],Table3[[#This Row],[Sub-Sector]],Table2[% Price above 50 EMA],"&gt;=0")/Table3[[#This Row],[Count]]</f>
        <v>0.90476190476190477</v>
      </c>
      <c r="T27" s="2">
        <f>COUNTIFS(Table2[Sub-Sector],Table3[[#This Row],[Sub-Sector]],Table2[% Price above 200 EMA],"&gt;=0")/Table3[[#This Row],[Count]]</f>
        <v>1</v>
      </c>
      <c r="U27" s="2">
        <f>COUNTIFS(Table2[Sub-Sector],Table3[[#This Row],[Sub-Sector]],Table2[Rate of Change - Zone],"Positive")/Table3[[#This Row],[Count]]</f>
        <v>0.8571428571428571</v>
      </c>
      <c r="V27" s="2">
        <f>COUNTIFS(Table2[Sub-Sector],Table3[[#This Row],[Sub-Sector]],Table2[Sharpe Ratio],"&gt;=0.10")/Table3[[#This Row],[Count]]</f>
        <v>0.23809523809523808</v>
      </c>
      <c r="W2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277.5</v>
      </c>
      <c r="X27">
        <f>_xlfn.RANK.AVG(Table3[[#This Row],[Score]],Table3[Score],1)</f>
        <v>18</v>
      </c>
      <c r="Y2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187.5</v>
      </c>
      <c r="Z27">
        <f>_xlfn.RANK.AVG(Table3[[#This Row],[Score 2 ]],Table3[[Score 2 ]],1)</f>
        <v>26</v>
      </c>
    </row>
    <row r="28" spans="1:26" x14ac:dyDescent="0.3">
      <c r="A28" t="s">
        <v>1168</v>
      </c>
      <c r="B28">
        <f>COUNTIFS(Table2[Sub-Sector],Table3[[#This Row],[Sub-Sector]])</f>
        <v>3</v>
      </c>
      <c r="C28" s="2">
        <f>COUNTIFS(Table2[Sub-Sector],Table3[[#This Row],[Sub-Sector]],Table2[Uptrend],"Uptrend")/Table3[[#This Row],[Count]]</f>
        <v>1</v>
      </c>
      <c r="D28" s="2">
        <f>COUNTIFS(Table2[Sub-Sector],Table3[[#This Row],[Sub-Sector]],Table2[1W Return vs Nifty],"&gt;=5")/Table3[[#This Row],[Count]]</f>
        <v>0</v>
      </c>
      <c r="E28" s="2">
        <f>COUNTIFS(Table2[Sub-Sector],Table3[[#This Row],[Sub-Sector]],Table2[1M Return vs Nifty],"&gt;=5")/Table3[[#This Row],[Count]]</f>
        <v>0.33333333333333331</v>
      </c>
      <c r="F28" s="2">
        <f>COUNTIFS(Table2[Sub-Sector],Table3[[#This Row],[Sub-Sector]],Table2[6M Return vs Nifty],"&gt;=10")/Table3[[#This Row],[Count]]</f>
        <v>0.66666666666666663</v>
      </c>
      <c r="G28" s="2">
        <f>COUNTIFS(Table2[Sub-Sector],Table3[[#This Row],[Sub-Sector]],Table2[1Y Return vs Nifty],"&gt;=10")/Table3[[#This Row],[Count]]</f>
        <v>0.33333333333333331</v>
      </c>
      <c r="H28" s="2">
        <f>COUNTIFS(Table2[Sub-Sector],Table3[[#This Row],[Sub-Sector]],Table2[RSI Exponential â€“ 14D],"&gt;=50")/Table3[[#This Row],[Count]]</f>
        <v>1</v>
      </c>
      <c r="I28" s="2">
        <f>COUNTIFS(Table2[Sub-Sector],Table3[[#This Row],[Sub-Sector]],Table2[Relative Volume],"&gt;=1")/Table3[[#This Row],[Count]]</f>
        <v>0.33333333333333331</v>
      </c>
      <c r="J28" s="2">
        <f>COUNTIFS(Table2[Sub-Sector],Table3[[#This Row],[Sub-Sector]],Table2[% Away From Day Low],"&gt;=0.05")/Table3[[#This Row],[Count]]</f>
        <v>0.33333333333333331</v>
      </c>
      <c r="K28" s="2">
        <f>COUNTIFS(Table2[Sub-Sector],Table3[[#This Row],[Sub-Sector]],Table2[% Away From Day High],"&lt;=0.05")/Table3[[#This Row],[Count]]</f>
        <v>0.66666666666666663</v>
      </c>
      <c r="L28" s="2">
        <f>COUNTIFS(Table2[Sub-Sector],Table3[[#This Row],[Sub-Sector]],Table2[% Away From Current Week Low],"&gt;=0.05")/Table3[[#This Row],[Count]]</f>
        <v>0.33333333333333331</v>
      </c>
      <c r="M28" s="2">
        <f>COUNTIFS(Table2[Sub-Sector],Table3[[#This Row],[Sub-Sector]],Table2[% Away From Current Week High],"&lt;=0.05")/Table3[[#This Row],[Count]]</f>
        <v>0.66666666666666663</v>
      </c>
      <c r="N28" s="2">
        <f>COUNTIFS(Table2[Sub-Sector],Table3[[#This Row],[Sub-Sector]],Table2[% Away From Current Month Low],"&gt;=0.05")/Table3[[#This Row],[Count]]</f>
        <v>1</v>
      </c>
      <c r="O28" s="2">
        <f>COUNTIFS(Table2[Sub-Sector],Table3[[#This Row],[Sub-Sector]],Table2[% Away From Current Month High],"&lt;=0.05")/Table3[[#This Row],[Count]]</f>
        <v>0.33333333333333331</v>
      </c>
      <c r="P28" s="2">
        <f>COUNTIFS(Table2[Sub-Sector],Table3[[#This Row],[Sub-Sector]],Table2[% Away From 52W High],"&lt;=10")/Table3[[#This Row],[Count]]</f>
        <v>0.33333333333333331</v>
      </c>
      <c r="Q28" s="2">
        <f>COUNTIFS(Table2[Sub-Sector],Table3[[#This Row],[Sub-Sector]],Table2[% Away From 52W Low],"&gt;=10")/Table3[[#This Row],[Count]]</f>
        <v>1</v>
      </c>
      <c r="R28" s="2">
        <f>COUNTIFS(Table2[Sub-Sector],Table3[[#This Row],[Sub-Sector]],Table2[% Price above 20 EMA],"&gt;=0")/Table3[[#This Row],[Count]]</f>
        <v>0.33333333333333331</v>
      </c>
      <c r="S28" s="2">
        <f>COUNTIFS(Table2[Sub-Sector],Table3[[#This Row],[Sub-Sector]],Table2[% Price above 50 EMA],"&gt;=0")/Table3[[#This Row],[Count]]</f>
        <v>0.66666666666666663</v>
      </c>
      <c r="T28" s="2">
        <f>COUNTIFS(Table2[Sub-Sector],Table3[[#This Row],[Sub-Sector]],Table2[% Price above 200 EMA],"&gt;=0")/Table3[[#This Row],[Count]]</f>
        <v>1</v>
      </c>
      <c r="U28" s="2">
        <f>COUNTIFS(Table2[Sub-Sector],Table3[[#This Row],[Sub-Sector]],Table2[Rate of Change - Zone],"Positive")/Table3[[#This Row],[Count]]</f>
        <v>1</v>
      </c>
      <c r="V28" s="2">
        <f>COUNTIFS(Table2[Sub-Sector],Table3[[#This Row],[Sub-Sector]],Table2[Sharpe Ratio],"&gt;=0.10")/Table3[[#This Row],[Count]]</f>
        <v>0.33333333333333331</v>
      </c>
      <c r="W2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311.5</v>
      </c>
      <c r="X28">
        <f>_xlfn.RANK.AVG(Table3[[#This Row],[Score]],Table3[Score],1)</f>
        <v>19</v>
      </c>
      <c r="Y2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189</v>
      </c>
      <c r="Z28">
        <f>_xlfn.RANK.AVG(Table3[[#This Row],[Score 2 ]],Table3[[Score 2 ]],1)</f>
        <v>27.5</v>
      </c>
    </row>
    <row r="29" spans="1:26" x14ac:dyDescent="0.3">
      <c r="A29" t="s">
        <v>133</v>
      </c>
      <c r="B29">
        <f>COUNTIFS(Table2[Sub-Sector],Table3[[#This Row],[Sub-Sector]])</f>
        <v>6</v>
      </c>
      <c r="C29" s="2">
        <f>COUNTIFS(Table2[Sub-Sector],Table3[[#This Row],[Sub-Sector]],Table2[Uptrend],"Uptrend")/Table3[[#This Row],[Count]]</f>
        <v>0.5</v>
      </c>
      <c r="D29" s="2">
        <f>COUNTIFS(Table2[Sub-Sector],Table3[[#This Row],[Sub-Sector]],Table2[1W Return vs Nifty],"&gt;=5")/Table3[[#This Row],[Count]]</f>
        <v>0</v>
      </c>
      <c r="E29" s="2">
        <f>COUNTIFS(Table2[Sub-Sector],Table3[[#This Row],[Sub-Sector]],Table2[1M Return vs Nifty],"&gt;=5")/Table3[[#This Row],[Count]]</f>
        <v>0.16666666666666666</v>
      </c>
      <c r="F29" s="2">
        <f>COUNTIFS(Table2[Sub-Sector],Table3[[#This Row],[Sub-Sector]],Table2[6M Return vs Nifty],"&gt;=10")/Table3[[#This Row],[Count]]</f>
        <v>0.66666666666666663</v>
      </c>
      <c r="G29" s="2">
        <f>COUNTIFS(Table2[Sub-Sector],Table3[[#This Row],[Sub-Sector]],Table2[1Y Return vs Nifty],"&gt;=10")/Table3[[#This Row],[Count]]</f>
        <v>0.5</v>
      </c>
      <c r="H29" s="2">
        <f>COUNTIFS(Table2[Sub-Sector],Table3[[#This Row],[Sub-Sector]],Table2[RSI Exponential â€“ 14D],"&gt;=50")/Table3[[#This Row],[Count]]</f>
        <v>0.33333333333333331</v>
      </c>
      <c r="I29" s="2">
        <f>COUNTIFS(Table2[Sub-Sector],Table3[[#This Row],[Sub-Sector]],Table2[Relative Volume],"&gt;=1")/Table3[[#This Row],[Count]]</f>
        <v>0.5</v>
      </c>
      <c r="J29" s="2">
        <f>COUNTIFS(Table2[Sub-Sector],Table3[[#This Row],[Sub-Sector]],Table2[% Away From Day Low],"&gt;=0.05")/Table3[[#This Row],[Count]]</f>
        <v>0.16666666666666666</v>
      </c>
      <c r="K29" s="2">
        <f>COUNTIFS(Table2[Sub-Sector],Table3[[#This Row],[Sub-Sector]],Table2[% Away From Day High],"&lt;=0.05")/Table3[[#This Row],[Count]]</f>
        <v>1</v>
      </c>
      <c r="L29" s="2">
        <f>COUNTIFS(Table2[Sub-Sector],Table3[[#This Row],[Sub-Sector]],Table2[% Away From Current Week Low],"&gt;=0.05")/Table3[[#This Row],[Count]]</f>
        <v>0.33333333333333331</v>
      </c>
      <c r="M29" s="2">
        <f>COUNTIFS(Table2[Sub-Sector],Table3[[#This Row],[Sub-Sector]],Table2[% Away From Current Week High],"&lt;=0.05")/Table3[[#This Row],[Count]]</f>
        <v>0.33333333333333331</v>
      </c>
      <c r="N29" s="2">
        <f>COUNTIFS(Table2[Sub-Sector],Table3[[#This Row],[Sub-Sector]],Table2[% Away From Current Month Low],"&gt;=0.05")/Table3[[#This Row],[Count]]</f>
        <v>0.83333333333333337</v>
      </c>
      <c r="O29" s="2">
        <f>COUNTIFS(Table2[Sub-Sector],Table3[[#This Row],[Sub-Sector]],Table2[% Away From Current Month High],"&lt;=0.05")/Table3[[#This Row],[Count]]</f>
        <v>0</v>
      </c>
      <c r="P29" s="2">
        <f>COUNTIFS(Table2[Sub-Sector],Table3[[#This Row],[Sub-Sector]],Table2[% Away From 52W High],"&lt;=10")/Table3[[#This Row],[Count]]</f>
        <v>0</v>
      </c>
      <c r="Q29" s="2">
        <f>COUNTIFS(Table2[Sub-Sector],Table3[[#This Row],[Sub-Sector]],Table2[% Away From 52W Low],"&gt;=10")/Table3[[#This Row],[Count]]</f>
        <v>1</v>
      </c>
      <c r="R29" s="2">
        <f>COUNTIFS(Table2[Sub-Sector],Table3[[#This Row],[Sub-Sector]],Table2[% Price above 20 EMA],"&gt;=0")/Table3[[#This Row],[Count]]</f>
        <v>0.33333333333333331</v>
      </c>
      <c r="S29" s="2">
        <f>COUNTIFS(Table2[Sub-Sector],Table3[[#This Row],[Sub-Sector]],Table2[% Price above 50 EMA],"&gt;=0")/Table3[[#This Row],[Count]]</f>
        <v>0.5</v>
      </c>
      <c r="T29" s="2">
        <f>COUNTIFS(Table2[Sub-Sector],Table3[[#This Row],[Sub-Sector]],Table2[% Price above 200 EMA],"&gt;=0")/Table3[[#This Row],[Count]]</f>
        <v>0.83333333333333337</v>
      </c>
      <c r="U29" s="2">
        <f>COUNTIFS(Table2[Sub-Sector],Table3[[#This Row],[Sub-Sector]],Table2[Rate of Change - Zone],"Positive")/Table3[[#This Row],[Count]]</f>
        <v>0.83333333333333337</v>
      </c>
      <c r="V29" s="2">
        <f>COUNTIFS(Table2[Sub-Sector],Table3[[#This Row],[Sub-Sector]],Table2[Sharpe Ratio],"&gt;=0.10")/Table3[[#This Row],[Count]]</f>
        <v>0.5</v>
      </c>
      <c r="W2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397.5</v>
      </c>
      <c r="X29">
        <f>_xlfn.RANK.AVG(Table3[[#This Row],[Score]],Table3[Score],1)</f>
        <v>46</v>
      </c>
      <c r="Y2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189</v>
      </c>
      <c r="Z29">
        <f>_xlfn.RANK.AVG(Table3[[#This Row],[Score 2 ]],Table3[[Score 2 ]],1)</f>
        <v>27.5</v>
      </c>
    </row>
    <row r="30" spans="1:26" x14ac:dyDescent="0.3">
      <c r="A30" t="s">
        <v>930</v>
      </c>
      <c r="B30">
        <f>COUNTIFS(Table2[Sub-Sector],Table3[[#This Row],[Sub-Sector]])</f>
        <v>2</v>
      </c>
      <c r="C30" s="2">
        <f>COUNTIFS(Table2[Sub-Sector],Table3[[#This Row],[Sub-Sector]],Table2[Uptrend],"Uptrend")/Table3[[#This Row],[Count]]</f>
        <v>1</v>
      </c>
      <c r="D30" s="2">
        <f>COUNTIFS(Table2[Sub-Sector],Table3[[#This Row],[Sub-Sector]],Table2[1W Return vs Nifty],"&gt;=5")/Table3[[#This Row],[Count]]</f>
        <v>0</v>
      </c>
      <c r="E30" s="2">
        <f>COUNTIFS(Table2[Sub-Sector],Table3[[#This Row],[Sub-Sector]],Table2[1M Return vs Nifty],"&gt;=5")/Table3[[#This Row],[Count]]</f>
        <v>0</v>
      </c>
      <c r="F30" s="2">
        <f>COUNTIFS(Table2[Sub-Sector],Table3[[#This Row],[Sub-Sector]],Table2[6M Return vs Nifty],"&gt;=10")/Table3[[#This Row],[Count]]</f>
        <v>0.5</v>
      </c>
      <c r="G30" s="2">
        <f>COUNTIFS(Table2[Sub-Sector],Table3[[#This Row],[Sub-Sector]],Table2[1Y Return vs Nifty],"&gt;=10")/Table3[[#This Row],[Count]]</f>
        <v>1</v>
      </c>
      <c r="H30" s="2">
        <f>COUNTIFS(Table2[Sub-Sector],Table3[[#This Row],[Sub-Sector]],Table2[RSI Exponential â€“ 14D],"&gt;=50")/Table3[[#This Row],[Count]]</f>
        <v>0.5</v>
      </c>
      <c r="I30" s="2">
        <f>COUNTIFS(Table2[Sub-Sector],Table3[[#This Row],[Sub-Sector]],Table2[Relative Volume],"&gt;=1")/Table3[[#This Row],[Count]]</f>
        <v>0</v>
      </c>
      <c r="J30" s="2">
        <f>COUNTIFS(Table2[Sub-Sector],Table3[[#This Row],[Sub-Sector]],Table2[% Away From Day Low],"&gt;=0.05")/Table3[[#This Row],[Count]]</f>
        <v>0</v>
      </c>
      <c r="K30" s="2">
        <f>COUNTIFS(Table2[Sub-Sector],Table3[[#This Row],[Sub-Sector]],Table2[% Away From Day High],"&lt;=0.05")/Table3[[#This Row],[Count]]</f>
        <v>1</v>
      </c>
      <c r="L30" s="2">
        <f>COUNTIFS(Table2[Sub-Sector],Table3[[#This Row],[Sub-Sector]],Table2[% Away From Current Week Low],"&gt;=0.05")/Table3[[#This Row],[Count]]</f>
        <v>0.5</v>
      </c>
      <c r="M30" s="2">
        <f>COUNTIFS(Table2[Sub-Sector],Table3[[#This Row],[Sub-Sector]],Table2[% Away From Current Week High],"&lt;=0.05")/Table3[[#This Row],[Count]]</f>
        <v>0.5</v>
      </c>
      <c r="N30" s="2">
        <f>COUNTIFS(Table2[Sub-Sector],Table3[[#This Row],[Sub-Sector]],Table2[% Away From Current Month Low],"&gt;=0.05")/Table3[[#This Row],[Count]]</f>
        <v>1</v>
      </c>
      <c r="O30" s="2">
        <f>COUNTIFS(Table2[Sub-Sector],Table3[[#This Row],[Sub-Sector]],Table2[% Away From Current Month High],"&lt;=0.05")/Table3[[#This Row],[Count]]</f>
        <v>0.5</v>
      </c>
      <c r="P30" s="2">
        <f>COUNTIFS(Table2[Sub-Sector],Table3[[#This Row],[Sub-Sector]],Table2[% Away From 52W High],"&lt;=10")/Table3[[#This Row],[Count]]</f>
        <v>0</v>
      </c>
      <c r="Q30" s="2">
        <f>COUNTIFS(Table2[Sub-Sector],Table3[[#This Row],[Sub-Sector]],Table2[% Away From 52W Low],"&gt;=10")/Table3[[#This Row],[Count]]</f>
        <v>1</v>
      </c>
      <c r="R30" s="2">
        <f>COUNTIFS(Table2[Sub-Sector],Table3[[#This Row],[Sub-Sector]],Table2[% Price above 20 EMA],"&gt;=0")/Table3[[#This Row],[Count]]</f>
        <v>1</v>
      </c>
      <c r="S30" s="2">
        <f>COUNTIFS(Table2[Sub-Sector],Table3[[#This Row],[Sub-Sector]],Table2[% Price above 50 EMA],"&gt;=0")/Table3[[#This Row],[Count]]</f>
        <v>1</v>
      </c>
      <c r="T30" s="2">
        <f>COUNTIFS(Table2[Sub-Sector],Table3[[#This Row],[Sub-Sector]],Table2[% Price above 200 EMA],"&gt;=0")/Table3[[#This Row],[Count]]</f>
        <v>1</v>
      </c>
      <c r="U30" s="2">
        <f>COUNTIFS(Table2[Sub-Sector],Table3[[#This Row],[Sub-Sector]],Table2[Rate of Change - Zone],"Positive")/Table3[[#This Row],[Count]]</f>
        <v>1</v>
      </c>
      <c r="V30" s="2">
        <f>COUNTIFS(Table2[Sub-Sector],Table3[[#This Row],[Sub-Sector]],Table2[Sharpe Ratio],"&gt;=0.10")/Table3[[#This Row],[Count]]</f>
        <v>1</v>
      </c>
      <c r="W3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30">
        <f>_xlfn.RANK.AVG(Table3[[#This Row],[Score]],Table3[Score],1)</f>
        <v>37.5</v>
      </c>
      <c r="Y3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191</v>
      </c>
      <c r="Z30">
        <f>_xlfn.RANK.AVG(Table3[[#This Row],[Score 2 ]],Table3[[Score 2 ]],1)</f>
        <v>29</v>
      </c>
    </row>
    <row r="31" spans="1:26" x14ac:dyDescent="0.3">
      <c r="A31" t="s">
        <v>329</v>
      </c>
      <c r="B31">
        <f>COUNTIFS(Table2[Sub-Sector],Table3[[#This Row],[Sub-Sector]])</f>
        <v>10</v>
      </c>
      <c r="C31" s="2">
        <f>COUNTIFS(Table2[Sub-Sector],Table3[[#This Row],[Sub-Sector]],Table2[Uptrend],"Uptrend")/Table3[[#This Row],[Count]]</f>
        <v>1</v>
      </c>
      <c r="D31" s="2">
        <f>COUNTIFS(Table2[Sub-Sector],Table3[[#This Row],[Sub-Sector]],Table2[1W Return vs Nifty],"&gt;=5")/Table3[[#This Row],[Count]]</f>
        <v>0.1</v>
      </c>
      <c r="E31" s="2">
        <f>COUNTIFS(Table2[Sub-Sector],Table3[[#This Row],[Sub-Sector]],Table2[1M Return vs Nifty],"&gt;=5")/Table3[[#This Row],[Count]]</f>
        <v>0.2</v>
      </c>
      <c r="F31" s="2">
        <f>COUNTIFS(Table2[Sub-Sector],Table3[[#This Row],[Sub-Sector]],Table2[6M Return vs Nifty],"&gt;=10")/Table3[[#This Row],[Count]]</f>
        <v>0.9</v>
      </c>
      <c r="G31" s="2">
        <f>COUNTIFS(Table2[Sub-Sector],Table3[[#This Row],[Sub-Sector]],Table2[1Y Return vs Nifty],"&gt;=10")/Table3[[#This Row],[Count]]</f>
        <v>0.7</v>
      </c>
      <c r="H31" s="2">
        <f>COUNTIFS(Table2[Sub-Sector],Table3[[#This Row],[Sub-Sector]],Table2[RSI Exponential â€“ 14D],"&gt;=50")/Table3[[#This Row],[Count]]</f>
        <v>0.6</v>
      </c>
      <c r="I31" s="2">
        <f>COUNTIFS(Table2[Sub-Sector],Table3[[#This Row],[Sub-Sector]],Table2[Relative Volume],"&gt;=1")/Table3[[#This Row],[Count]]</f>
        <v>0.3</v>
      </c>
      <c r="J31" s="2">
        <f>COUNTIFS(Table2[Sub-Sector],Table3[[#This Row],[Sub-Sector]],Table2[% Away From Day Low],"&gt;=0.05")/Table3[[#This Row],[Count]]</f>
        <v>0</v>
      </c>
      <c r="K31" s="2">
        <f>COUNTIFS(Table2[Sub-Sector],Table3[[#This Row],[Sub-Sector]],Table2[% Away From Day High],"&lt;=0.05")/Table3[[#This Row],[Count]]</f>
        <v>1</v>
      </c>
      <c r="L31" s="2">
        <f>COUNTIFS(Table2[Sub-Sector],Table3[[#This Row],[Sub-Sector]],Table2[% Away From Current Week Low],"&gt;=0.05")/Table3[[#This Row],[Count]]</f>
        <v>0.3</v>
      </c>
      <c r="M31" s="2">
        <f>COUNTIFS(Table2[Sub-Sector],Table3[[#This Row],[Sub-Sector]],Table2[% Away From Current Week High],"&lt;=0.05")/Table3[[#This Row],[Count]]</f>
        <v>0.9</v>
      </c>
      <c r="N31" s="2">
        <f>COUNTIFS(Table2[Sub-Sector],Table3[[#This Row],[Sub-Sector]],Table2[% Away From Current Month Low],"&gt;=0.05")/Table3[[#This Row],[Count]]</f>
        <v>0.9</v>
      </c>
      <c r="O31" s="2">
        <f>COUNTIFS(Table2[Sub-Sector],Table3[[#This Row],[Sub-Sector]],Table2[% Away From Current Month High],"&lt;=0.05")/Table3[[#This Row],[Count]]</f>
        <v>0.6</v>
      </c>
      <c r="P31" s="2">
        <f>COUNTIFS(Table2[Sub-Sector],Table3[[#This Row],[Sub-Sector]],Table2[% Away From 52W High],"&lt;=10")/Table3[[#This Row],[Count]]</f>
        <v>0.6</v>
      </c>
      <c r="Q31" s="2">
        <f>COUNTIFS(Table2[Sub-Sector],Table3[[#This Row],[Sub-Sector]],Table2[% Away From 52W Low],"&gt;=10")/Table3[[#This Row],[Count]]</f>
        <v>1</v>
      </c>
      <c r="R31" s="2">
        <f>COUNTIFS(Table2[Sub-Sector],Table3[[#This Row],[Sub-Sector]],Table2[% Price above 20 EMA],"&gt;=0")/Table3[[#This Row],[Count]]</f>
        <v>0.8</v>
      </c>
      <c r="S31" s="2">
        <f>COUNTIFS(Table2[Sub-Sector],Table3[[#This Row],[Sub-Sector]],Table2[% Price above 50 EMA],"&gt;=0")/Table3[[#This Row],[Count]]</f>
        <v>1</v>
      </c>
      <c r="T31" s="2">
        <f>COUNTIFS(Table2[Sub-Sector],Table3[[#This Row],[Sub-Sector]],Table2[% Price above 200 EMA],"&gt;=0")/Table3[[#This Row],[Count]]</f>
        <v>1</v>
      </c>
      <c r="U31" s="2">
        <f>COUNTIFS(Table2[Sub-Sector],Table3[[#This Row],[Sub-Sector]],Table2[Rate of Change - Zone],"Positive")/Table3[[#This Row],[Count]]</f>
        <v>0.7</v>
      </c>
      <c r="V31" s="2">
        <f>COUNTIFS(Table2[Sub-Sector],Table3[[#This Row],[Sub-Sector]],Table2[Sharpe Ratio],"&gt;=0.10")/Table3[[#This Row],[Count]]</f>
        <v>0.2</v>
      </c>
      <c r="W3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275.5</v>
      </c>
      <c r="X31">
        <f>_xlfn.RANK.AVG(Table3[[#This Row],[Score]],Table3[Score],1)</f>
        <v>17</v>
      </c>
      <c r="Y3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192.5</v>
      </c>
      <c r="Z31">
        <f>_xlfn.RANK.AVG(Table3[[#This Row],[Score 2 ]],Table3[[Score 2 ]],1)</f>
        <v>30</v>
      </c>
    </row>
    <row r="32" spans="1:26" x14ac:dyDescent="0.3">
      <c r="A32" t="s">
        <v>136</v>
      </c>
      <c r="B32">
        <f>COUNTIFS(Table2[Sub-Sector],Table3[[#This Row],[Sub-Sector]])</f>
        <v>4</v>
      </c>
      <c r="C32" s="2">
        <f>COUNTIFS(Table2[Sub-Sector],Table3[[#This Row],[Sub-Sector]],Table2[Uptrend],"Uptrend")/Table3[[#This Row],[Count]]</f>
        <v>0.25</v>
      </c>
      <c r="D32" s="2">
        <f>COUNTIFS(Table2[Sub-Sector],Table3[[#This Row],[Sub-Sector]],Table2[1W Return vs Nifty],"&gt;=5")/Table3[[#This Row],[Count]]</f>
        <v>0</v>
      </c>
      <c r="E32" s="2">
        <f>COUNTIFS(Table2[Sub-Sector],Table3[[#This Row],[Sub-Sector]],Table2[1M Return vs Nifty],"&gt;=5")/Table3[[#This Row],[Count]]</f>
        <v>0</v>
      </c>
      <c r="F32" s="2">
        <f>COUNTIFS(Table2[Sub-Sector],Table3[[#This Row],[Sub-Sector]],Table2[6M Return vs Nifty],"&gt;=10")/Table3[[#This Row],[Count]]</f>
        <v>0.5</v>
      </c>
      <c r="G32" s="2">
        <f>COUNTIFS(Table2[Sub-Sector],Table3[[#This Row],[Sub-Sector]],Table2[1Y Return vs Nifty],"&gt;=10")/Table3[[#This Row],[Count]]</f>
        <v>1</v>
      </c>
      <c r="H32" s="2">
        <f>COUNTIFS(Table2[Sub-Sector],Table3[[#This Row],[Sub-Sector]],Table2[RSI Exponential â€“ 14D],"&gt;=50")/Table3[[#This Row],[Count]]</f>
        <v>0.25</v>
      </c>
      <c r="I32" s="2">
        <f>COUNTIFS(Table2[Sub-Sector],Table3[[#This Row],[Sub-Sector]],Table2[Relative Volume],"&gt;=1")/Table3[[#This Row],[Count]]</f>
        <v>0.5</v>
      </c>
      <c r="J32" s="2">
        <f>COUNTIFS(Table2[Sub-Sector],Table3[[#This Row],[Sub-Sector]],Table2[% Away From Day Low],"&gt;=0.05")/Table3[[#This Row],[Count]]</f>
        <v>0</v>
      </c>
      <c r="K32" s="2">
        <f>COUNTIFS(Table2[Sub-Sector],Table3[[#This Row],[Sub-Sector]],Table2[% Away From Day High],"&lt;=0.05")/Table3[[#This Row],[Count]]</f>
        <v>1</v>
      </c>
      <c r="L32" s="2">
        <f>COUNTIFS(Table2[Sub-Sector],Table3[[#This Row],[Sub-Sector]],Table2[% Away From Current Week Low],"&gt;=0.05")/Table3[[#This Row],[Count]]</f>
        <v>0.25</v>
      </c>
      <c r="M32" s="2">
        <f>COUNTIFS(Table2[Sub-Sector],Table3[[#This Row],[Sub-Sector]],Table2[% Away From Current Week High],"&lt;=0.05")/Table3[[#This Row],[Count]]</f>
        <v>0.75</v>
      </c>
      <c r="N32" s="2">
        <f>COUNTIFS(Table2[Sub-Sector],Table3[[#This Row],[Sub-Sector]],Table2[% Away From Current Month Low],"&gt;=0.05")/Table3[[#This Row],[Count]]</f>
        <v>0.25</v>
      </c>
      <c r="O32" s="2">
        <f>COUNTIFS(Table2[Sub-Sector],Table3[[#This Row],[Sub-Sector]],Table2[% Away From Current Month High],"&lt;=0.05")/Table3[[#This Row],[Count]]</f>
        <v>0</v>
      </c>
      <c r="P32" s="2">
        <f>COUNTIFS(Table2[Sub-Sector],Table3[[#This Row],[Sub-Sector]],Table2[% Away From 52W High],"&lt;=10")/Table3[[#This Row],[Count]]</f>
        <v>0.25</v>
      </c>
      <c r="Q32" s="2">
        <f>COUNTIFS(Table2[Sub-Sector],Table3[[#This Row],[Sub-Sector]],Table2[% Away From 52W Low],"&gt;=10")/Table3[[#This Row],[Count]]</f>
        <v>1</v>
      </c>
      <c r="R32" s="2">
        <f>COUNTIFS(Table2[Sub-Sector],Table3[[#This Row],[Sub-Sector]],Table2[% Price above 20 EMA],"&gt;=0")/Table3[[#This Row],[Count]]</f>
        <v>0.25</v>
      </c>
      <c r="S32" s="2">
        <f>COUNTIFS(Table2[Sub-Sector],Table3[[#This Row],[Sub-Sector]],Table2[% Price above 50 EMA],"&gt;=0")/Table3[[#This Row],[Count]]</f>
        <v>0.25</v>
      </c>
      <c r="T32" s="2">
        <f>COUNTIFS(Table2[Sub-Sector],Table3[[#This Row],[Sub-Sector]],Table2[% Price above 200 EMA],"&gt;=0")/Table3[[#This Row],[Count]]</f>
        <v>0.75</v>
      </c>
      <c r="U32" s="2">
        <f>COUNTIFS(Table2[Sub-Sector],Table3[[#This Row],[Sub-Sector]],Table2[Rate of Change - Zone],"Positive")/Table3[[#This Row],[Count]]</f>
        <v>0.5</v>
      </c>
      <c r="V32" s="2">
        <f>COUNTIFS(Table2[Sub-Sector],Table3[[#This Row],[Sub-Sector]],Table2[Sharpe Ratio],"&gt;=0.10")/Table3[[#This Row],[Count]]</f>
        <v>0.25</v>
      </c>
      <c r="W3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469.5</v>
      </c>
      <c r="X32">
        <f>_xlfn.RANK.AVG(Table3[[#This Row],[Score]],Table3[Score],1)</f>
        <v>83</v>
      </c>
      <c r="Y3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195.5</v>
      </c>
      <c r="Z32">
        <f>_xlfn.RANK.AVG(Table3[[#This Row],[Score 2 ]],Table3[[Score 2 ]],1)</f>
        <v>31</v>
      </c>
    </row>
    <row r="33" spans="1:26" x14ac:dyDescent="0.3">
      <c r="A33" t="s">
        <v>89</v>
      </c>
      <c r="B33">
        <f>COUNTIFS(Table2[Sub-Sector],Table3[[#This Row],[Sub-Sector]])</f>
        <v>5</v>
      </c>
      <c r="C33" s="2">
        <f>COUNTIFS(Table2[Sub-Sector],Table3[[#This Row],[Sub-Sector]],Table2[Uptrend],"Uptrend")/Table3[[#This Row],[Count]]</f>
        <v>0.8</v>
      </c>
      <c r="D33" s="2">
        <f>COUNTIFS(Table2[Sub-Sector],Table3[[#This Row],[Sub-Sector]],Table2[1W Return vs Nifty],"&gt;=5")/Table3[[#This Row],[Count]]</f>
        <v>0</v>
      </c>
      <c r="E33" s="2">
        <f>COUNTIFS(Table2[Sub-Sector],Table3[[#This Row],[Sub-Sector]],Table2[1M Return vs Nifty],"&gt;=5")/Table3[[#This Row],[Count]]</f>
        <v>0.2</v>
      </c>
      <c r="F33" s="2">
        <f>COUNTIFS(Table2[Sub-Sector],Table3[[#This Row],[Sub-Sector]],Table2[6M Return vs Nifty],"&gt;=10")/Table3[[#This Row],[Count]]</f>
        <v>0.6</v>
      </c>
      <c r="G33" s="2">
        <f>COUNTIFS(Table2[Sub-Sector],Table3[[#This Row],[Sub-Sector]],Table2[1Y Return vs Nifty],"&gt;=10")/Table3[[#This Row],[Count]]</f>
        <v>0.6</v>
      </c>
      <c r="H33" s="2">
        <f>COUNTIFS(Table2[Sub-Sector],Table3[[#This Row],[Sub-Sector]],Table2[RSI Exponential â€“ 14D],"&gt;=50")/Table3[[#This Row],[Count]]</f>
        <v>0.8</v>
      </c>
      <c r="I33" s="2">
        <f>COUNTIFS(Table2[Sub-Sector],Table3[[#This Row],[Sub-Sector]],Table2[Relative Volume],"&gt;=1")/Table3[[#This Row],[Count]]</f>
        <v>0.4</v>
      </c>
      <c r="J33" s="2">
        <f>COUNTIFS(Table2[Sub-Sector],Table3[[#This Row],[Sub-Sector]],Table2[% Away From Day Low],"&gt;=0.05")/Table3[[#This Row],[Count]]</f>
        <v>0</v>
      </c>
      <c r="K33" s="2">
        <f>COUNTIFS(Table2[Sub-Sector],Table3[[#This Row],[Sub-Sector]],Table2[% Away From Day High],"&lt;=0.05")/Table3[[#This Row],[Count]]</f>
        <v>1</v>
      </c>
      <c r="L33" s="2">
        <f>COUNTIFS(Table2[Sub-Sector],Table3[[#This Row],[Sub-Sector]],Table2[% Away From Current Week Low],"&gt;=0.05")/Table3[[#This Row],[Count]]</f>
        <v>0.4</v>
      </c>
      <c r="M33" s="2">
        <f>COUNTIFS(Table2[Sub-Sector],Table3[[#This Row],[Sub-Sector]],Table2[% Away From Current Week High],"&lt;=0.05")/Table3[[#This Row],[Count]]</f>
        <v>1</v>
      </c>
      <c r="N33" s="2">
        <f>COUNTIFS(Table2[Sub-Sector],Table3[[#This Row],[Sub-Sector]],Table2[% Away From Current Month Low],"&gt;=0.05")/Table3[[#This Row],[Count]]</f>
        <v>0.8</v>
      </c>
      <c r="O33" s="2">
        <f>COUNTIFS(Table2[Sub-Sector],Table3[[#This Row],[Sub-Sector]],Table2[% Away From Current Month High],"&lt;=0.05")/Table3[[#This Row],[Count]]</f>
        <v>0.4</v>
      </c>
      <c r="P33" s="2">
        <f>COUNTIFS(Table2[Sub-Sector],Table3[[#This Row],[Sub-Sector]],Table2[% Away From 52W High],"&lt;=10")/Table3[[#This Row],[Count]]</f>
        <v>0.8</v>
      </c>
      <c r="Q33" s="2">
        <f>COUNTIFS(Table2[Sub-Sector],Table3[[#This Row],[Sub-Sector]],Table2[% Away From 52W Low],"&gt;=10")/Table3[[#This Row],[Count]]</f>
        <v>1</v>
      </c>
      <c r="R33" s="2">
        <f>COUNTIFS(Table2[Sub-Sector],Table3[[#This Row],[Sub-Sector]],Table2[% Price above 20 EMA],"&gt;=0")/Table3[[#This Row],[Count]]</f>
        <v>0.8</v>
      </c>
      <c r="S33" s="2">
        <f>COUNTIFS(Table2[Sub-Sector],Table3[[#This Row],[Sub-Sector]],Table2[% Price above 50 EMA],"&gt;=0")/Table3[[#This Row],[Count]]</f>
        <v>0.8</v>
      </c>
      <c r="T33" s="2">
        <f>COUNTIFS(Table2[Sub-Sector],Table3[[#This Row],[Sub-Sector]],Table2[% Price above 200 EMA],"&gt;=0")/Table3[[#This Row],[Count]]</f>
        <v>0.8</v>
      </c>
      <c r="U33" s="2">
        <f>COUNTIFS(Table2[Sub-Sector],Table3[[#This Row],[Sub-Sector]],Table2[Rate of Change - Zone],"Positive")/Table3[[#This Row],[Count]]</f>
        <v>0.8</v>
      </c>
      <c r="V33" s="2">
        <f>COUNTIFS(Table2[Sub-Sector],Table3[[#This Row],[Sub-Sector]],Table2[Sharpe Ratio],"&gt;=0.10")/Table3[[#This Row],[Count]]</f>
        <v>0.4</v>
      </c>
      <c r="W3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362.5</v>
      </c>
      <c r="X33">
        <f>_xlfn.RANK.AVG(Table3[[#This Row],[Score]],Table3[Score],1)</f>
        <v>35</v>
      </c>
      <c r="Y3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197.5</v>
      </c>
      <c r="Z33">
        <f>_xlfn.RANK.AVG(Table3[[#This Row],[Score 2 ]],Table3[[Score 2 ]],1)</f>
        <v>32</v>
      </c>
    </row>
    <row r="34" spans="1:26" x14ac:dyDescent="0.3">
      <c r="A34" t="s">
        <v>158</v>
      </c>
      <c r="B34">
        <f>COUNTIFS(Table2[Sub-Sector],Table3[[#This Row],[Sub-Sector]])</f>
        <v>3</v>
      </c>
      <c r="C34" s="2">
        <f>COUNTIFS(Table2[Sub-Sector],Table3[[#This Row],[Sub-Sector]],Table2[Uptrend],"Uptrend")/Table3[[#This Row],[Count]]</f>
        <v>0.66666666666666663</v>
      </c>
      <c r="D34" s="2">
        <f>COUNTIFS(Table2[Sub-Sector],Table3[[#This Row],[Sub-Sector]],Table2[1W Return vs Nifty],"&gt;=5")/Table3[[#This Row],[Count]]</f>
        <v>0</v>
      </c>
      <c r="E34" s="2">
        <f>COUNTIFS(Table2[Sub-Sector],Table3[[#This Row],[Sub-Sector]],Table2[1M Return vs Nifty],"&gt;=5")/Table3[[#This Row],[Count]]</f>
        <v>0</v>
      </c>
      <c r="F34" s="2">
        <f>COUNTIFS(Table2[Sub-Sector],Table3[[#This Row],[Sub-Sector]],Table2[6M Return vs Nifty],"&gt;=10")/Table3[[#This Row],[Count]]</f>
        <v>0.66666666666666663</v>
      </c>
      <c r="G34" s="2">
        <f>COUNTIFS(Table2[Sub-Sector],Table3[[#This Row],[Sub-Sector]],Table2[1Y Return vs Nifty],"&gt;=10")/Table3[[#This Row],[Count]]</f>
        <v>0.66666666666666663</v>
      </c>
      <c r="H34" s="2">
        <f>COUNTIFS(Table2[Sub-Sector],Table3[[#This Row],[Sub-Sector]],Table2[RSI Exponential â€“ 14D],"&gt;=50")/Table3[[#This Row],[Count]]</f>
        <v>0.66666666666666663</v>
      </c>
      <c r="I34" s="2">
        <f>COUNTIFS(Table2[Sub-Sector],Table3[[#This Row],[Sub-Sector]],Table2[Relative Volume],"&gt;=1")/Table3[[#This Row],[Count]]</f>
        <v>0</v>
      </c>
      <c r="J34" s="2">
        <f>COUNTIFS(Table2[Sub-Sector],Table3[[#This Row],[Sub-Sector]],Table2[% Away From Day Low],"&gt;=0.05")/Table3[[#This Row],[Count]]</f>
        <v>0</v>
      </c>
      <c r="K34" s="2">
        <f>COUNTIFS(Table2[Sub-Sector],Table3[[#This Row],[Sub-Sector]],Table2[% Away From Day High],"&lt;=0.05")/Table3[[#This Row],[Count]]</f>
        <v>1</v>
      </c>
      <c r="L34" s="2">
        <f>COUNTIFS(Table2[Sub-Sector],Table3[[#This Row],[Sub-Sector]],Table2[% Away From Current Week Low],"&gt;=0.05")/Table3[[#This Row],[Count]]</f>
        <v>0.33333333333333331</v>
      </c>
      <c r="M34" s="2">
        <f>COUNTIFS(Table2[Sub-Sector],Table3[[#This Row],[Sub-Sector]],Table2[% Away From Current Week High],"&lt;=0.05")/Table3[[#This Row],[Count]]</f>
        <v>1</v>
      </c>
      <c r="N34" s="2">
        <f>COUNTIFS(Table2[Sub-Sector],Table3[[#This Row],[Sub-Sector]],Table2[% Away From Current Month Low],"&gt;=0.05")/Table3[[#This Row],[Count]]</f>
        <v>1</v>
      </c>
      <c r="O34" s="2">
        <f>COUNTIFS(Table2[Sub-Sector],Table3[[#This Row],[Sub-Sector]],Table2[% Away From Current Month High],"&lt;=0.05")/Table3[[#This Row],[Count]]</f>
        <v>0.33333333333333331</v>
      </c>
      <c r="P34" s="2">
        <f>COUNTIFS(Table2[Sub-Sector],Table3[[#This Row],[Sub-Sector]],Table2[% Away From 52W High],"&lt;=10")/Table3[[#This Row],[Count]]</f>
        <v>0.33333333333333331</v>
      </c>
      <c r="Q34" s="2">
        <f>COUNTIFS(Table2[Sub-Sector],Table3[[#This Row],[Sub-Sector]],Table2[% Away From 52W Low],"&gt;=10")/Table3[[#This Row],[Count]]</f>
        <v>1</v>
      </c>
      <c r="R34" s="2">
        <f>COUNTIFS(Table2[Sub-Sector],Table3[[#This Row],[Sub-Sector]],Table2[% Price above 20 EMA],"&gt;=0")/Table3[[#This Row],[Count]]</f>
        <v>0.66666666666666663</v>
      </c>
      <c r="S34" s="2">
        <f>COUNTIFS(Table2[Sub-Sector],Table3[[#This Row],[Sub-Sector]],Table2[% Price above 50 EMA],"&gt;=0")/Table3[[#This Row],[Count]]</f>
        <v>0.66666666666666663</v>
      </c>
      <c r="T34" s="2">
        <f>COUNTIFS(Table2[Sub-Sector],Table3[[#This Row],[Sub-Sector]],Table2[% Price above 200 EMA],"&gt;=0")/Table3[[#This Row],[Count]]</f>
        <v>0.66666666666666663</v>
      </c>
      <c r="U34" s="2">
        <f>COUNTIFS(Table2[Sub-Sector],Table3[[#This Row],[Sub-Sector]],Table2[Rate of Change - Zone],"Positive")/Table3[[#This Row],[Count]]</f>
        <v>1</v>
      </c>
      <c r="V34" s="2">
        <f>COUNTIFS(Table2[Sub-Sector],Table3[[#This Row],[Sub-Sector]],Table2[Sharpe Ratio],"&gt;=0.10")/Table3[[#This Row],[Count]]</f>
        <v>0.33333333333333331</v>
      </c>
      <c r="W3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425.5</v>
      </c>
      <c r="X34">
        <f>_xlfn.RANK.AVG(Table3[[#This Row],[Score]],Table3[Score],1)</f>
        <v>59</v>
      </c>
      <c r="Y3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198</v>
      </c>
      <c r="Z34">
        <f>_xlfn.RANK.AVG(Table3[[#This Row],[Score 2 ]],Table3[[Score 2 ]],1)</f>
        <v>33.5</v>
      </c>
    </row>
    <row r="35" spans="1:26" x14ac:dyDescent="0.3">
      <c r="A35" t="s">
        <v>130</v>
      </c>
      <c r="B35">
        <f>COUNTIFS(Table2[Sub-Sector],Table3[[#This Row],[Sub-Sector]])</f>
        <v>8</v>
      </c>
      <c r="C35" s="2">
        <f>COUNTIFS(Table2[Sub-Sector],Table3[[#This Row],[Sub-Sector]],Table2[Uptrend],"Uptrend")/Table3[[#This Row],[Count]]</f>
        <v>0.75</v>
      </c>
      <c r="D35" s="2">
        <f>COUNTIFS(Table2[Sub-Sector],Table3[[#This Row],[Sub-Sector]],Table2[1W Return vs Nifty],"&gt;=5")/Table3[[#This Row],[Count]]</f>
        <v>0</v>
      </c>
      <c r="E35" s="2">
        <f>COUNTIFS(Table2[Sub-Sector],Table3[[#This Row],[Sub-Sector]],Table2[1M Return vs Nifty],"&gt;=5")/Table3[[#This Row],[Count]]</f>
        <v>0.375</v>
      </c>
      <c r="F35" s="2">
        <f>COUNTIFS(Table2[Sub-Sector],Table3[[#This Row],[Sub-Sector]],Table2[6M Return vs Nifty],"&gt;=10")/Table3[[#This Row],[Count]]</f>
        <v>0.5</v>
      </c>
      <c r="G35" s="2">
        <f>COUNTIFS(Table2[Sub-Sector],Table3[[#This Row],[Sub-Sector]],Table2[1Y Return vs Nifty],"&gt;=10")/Table3[[#This Row],[Count]]</f>
        <v>0.625</v>
      </c>
      <c r="H35" s="2">
        <f>COUNTIFS(Table2[Sub-Sector],Table3[[#This Row],[Sub-Sector]],Table2[RSI Exponential â€“ 14D],"&gt;=50")/Table3[[#This Row],[Count]]</f>
        <v>0.5</v>
      </c>
      <c r="I35" s="2">
        <f>COUNTIFS(Table2[Sub-Sector],Table3[[#This Row],[Sub-Sector]],Table2[Relative Volume],"&gt;=1")/Table3[[#This Row],[Count]]</f>
        <v>0.375</v>
      </c>
      <c r="J35" s="2">
        <f>COUNTIFS(Table2[Sub-Sector],Table3[[#This Row],[Sub-Sector]],Table2[% Away From Day Low],"&gt;=0.05")/Table3[[#This Row],[Count]]</f>
        <v>0</v>
      </c>
      <c r="K35" s="2">
        <f>COUNTIFS(Table2[Sub-Sector],Table3[[#This Row],[Sub-Sector]],Table2[% Away From Day High],"&lt;=0.05")/Table3[[#This Row],[Count]]</f>
        <v>1</v>
      </c>
      <c r="L35" s="2">
        <f>COUNTIFS(Table2[Sub-Sector],Table3[[#This Row],[Sub-Sector]],Table2[% Away From Current Week Low],"&gt;=0.05")/Table3[[#This Row],[Count]]</f>
        <v>0.25</v>
      </c>
      <c r="M35" s="2">
        <f>COUNTIFS(Table2[Sub-Sector],Table3[[#This Row],[Sub-Sector]],Table2[% Away From Current Week High],"&lt;=0.05")/Table3[[#This Row],[Count]]</f>
        <v>0.625</v>
      </c>
      <c r="N35" s="2">
        <f>COUNTIFS(Table2[Sub-Sector],Table3[[#This Row],[Sub-Sector]],Table2[% Away From Current Month Low],"&gt;=0.05")/Table3[[#This Row],[Count]]</f>
        <v>0.75</v>
      </c>
      <c r="O35" s="2">
        <f>COUNTIFS(Table2[Sub-Sector],Table3[[#This Row],[Sub-Sector]],Table2[% Away From Current Month High],"&lt;=0.05")/Table3[[#This Row],[Count]]</f>
        <v>0.5</v>
      </c>
      <c r="P35" s="2">
        <f>COUNTIFS(Table2[Sub-Sector],Table3[[#This Row],[Sub-Sector]],Table2[% Away From 52W High],"&lt;=10")/Table3[[#This Row],[Count]]</f>
        <v>0.375</v>
      </c>
      <c r="Q35" s="2">
        <f>COUNTIFS(Table2[Sub-Sector],Table3[[#This Row],[Sub-Sector]],Table2[% Away From 52W Low],"&gt;=10")/Table3[[#This Row],[Count]]</f>
        <v>1</v>
      </c>
      <c r="R35" s="2">
        <f>COUNTIFS(Table2[Sub-Sector],Table3[[#This Row],[Sub-Sector]],Table2[% Price above 20 EMA],"&gt;=0")/Table3[[#This Row],[Count]]</f>
        <v>0.5</v>
      </c>
      <c r="S35" s="2">
        <f>COUNTIFS(Table2[Sub-Sector],Table3[[#This Row],[Sub-Sector]],Table2[% Price above 50 EMA],"&gt;=0")/Table3[[#This Row],[Count]]</f>
        <v>0.75</v>
      </c>
      <c r="T35" s="2">
        <f>COUNTIFS(Table2[Sub-Sector],Table3[[#This Row],[Sub-Sector]],Table2[% Price above 200 EMA],"&gt;=0")/Table3[[#This Row],[Count]]</f>
        <v>0.875</v>
      </c>
      <c r="U35" s="2">
        <f>COUNTIFS(Table2[Sub-Sector],Table3[[#This Row],[Sub-Sector]],Table2[Rate of Change - Zone],"Positive")/Table3[[#This Row],[Count]]</f>
        <v>0.875</v>
      </c>
      <c r="V35" s="2">
        <f>COUNTIFS(Table2[Sub-Sector],Table3[[#This Row],[Sub-Sector]],Table2[Sharpe Ratio],"&gt;=0.10")/Table3[[#This Row],[Count]]</f>
        <v>0</v>
      </c>
      <c r="W3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347</v>
      </c>
      <c r="X35">
        <f>_xlfn.RANK.AVG(Table3[[#This Row],[Score]],Table3[Score],1)</f>
        <v>30</v>
      </c>
      <c r="Y3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198</v>
      </c>
      <c r="Z35">
        <f>_xlfn.RANK.AVG(Table3[[#This Row],[Score 2 ]],Table3[[Score 2 ]],1)</f>
        <v>33.5</v>
      </c>
    </row>
    <row r="36" spans="1:26" x14ac:dyDescent="0.3">
      <c r="A36" t="s">
        <v>365</v>
      </c>
      <c r="B36">
        <f>COUNTIFS(Table2[Sub-Sector],Table3[[#This Row],[Sub-Sector]])</f>
        <v>2</v>
      </c>
      <c r="C36" s="2">
        <f>COUNTIFS(Table2[Sub-Sector],Table3[[#This Row],[Sub-Sector]],Table2[Uptrend],"Uptrend")/Table3[[#This Row],[Count]]</f>
        <v>0.5</v>
      </c>
      <c r="D36" s="2">
        <f>COUNTIFS(Table2[Sub-Sector],Table3[[#This Row],[Sub-Sector]],Table2[1W Return vs Nifty],"&gt;=5")/Table3[[#This Row],[Count]]</f>
        <v>0</v>
      </c>
      <c r="E36" s="2">
        <f>COUNTIFS(Table2[Sub-Sector],Table3[[#This Row],[Sub-Sector]],Table2[1M Return vs Nifty],"&gt;=5")/Table3[[#This Row],[Count]]</f>
        <v>0.5</v>
      </c>
      <c r="F36" s="2">
        <f>COUNTIFS(Table2[Sub-Sector],Table3[[#This Row],[Sub-Sector]],Table2[6M Return vs Nifty],"&gt;=10")/Table3[[#This Row],[Count]]</f>
        <v>1</v>
      </c>
      <c r="G36" s="2">
        <f>COUNTIFS(Table2[Sub-Sector],Table3[[#This Row],[Sub-Sector]],Table2[1Y Return vs Nifty],"&gt;=10")/Table3[[#This Row],[Count]]</f>
        <v>0.5</v>
      </c>
      <c r="H36" s="2">
        <f>COUNTIFS(Table2[Sub-Sector],Table3[[#This Row],[Sub-Sector]],Table2[RSI Exponential â€“ 14D],"&gt;=50")/Table3[[#This Row],[Count]]</f>
        <v>0.5</v>
      </c>
      <c r="I36" s="2">
        <f>COUNTIFS(Table2[Sub-Sector],Table3[[#This Row],[Sub-Sector]],Table2[Relative Volume],"&gt;=1")/Table3[[#This Row],[Count]]</f>
        <v>0</v>
      </c>
      <c r="J36" s="2">
        <f>COUNTIFS(Table2[Sub-Sector],Table3[[#This Row],[Sub-Sector]],Table2[% Away From Day Low],"&gt;=0.05")/Table3[[#This Row],[Count]]</f>
        <v>0</v>
      </c>
      <c r="K36" s="2">
        <f>COUNTIFS(Table2[Sub-Sector],Table3[[#This Row],[Sub-Sector]],Table2[% Away From Day High],"&lt;=0.05")/Table3[[#This Row],[Count]]</f>
        <v>1</v>
      </c>
      <c r="L36" s="2">
        <f>COUNTIFS(Table2[Sub-Sector],Table3[[#This Row],[Sub-Sector]],Table2[% Away From Current Week Low],"&gt;=0.05")/Table3[[#This Row],[Count]]</f>
        <v>0.5</v>
      </c>
      <c r="M36" s="2">
        <f>COUNTIFS(Table2[Sub-Sector],Table3[[#This Row],[Sub-Sector]],Table2[% Away From Current Week High],"&lt;=0.05")/Table3[[#This Row],[Count]]</f>
        <v>1</v>
      </c>
      <c r="N36" s="2">
        <f>COUNTIFS(Table2[Sub-Sector],Table3[[#This Row],[Sub-Sector]],Table2[% Away From Current Month Low],"&gt;=0.05")/Table3[[#This Row],[Count]]</f>
        <v>1</v>
      </c>
      <c r="O36" s="2">
        <f>COUNTIFS(Table2[Sub-Sector],Table3[[#This Row],[Sub-Sector]],Table2[% Away From Current Month High],"&lt;=0.05")/Table3[[#This Row],[Count]]</f>
        <v>0.5</v>
      </c>
      <c r="P36" s="2">
        <f>COUNTIFS(Table2[Sub-Sector],Table3[[#This Row],[Sub-Sector]],Table2[% Away From 52W High],"&lt;=10")/Table3[[#This Row],[Count]]</f>
        <v>0.5</v>
      </c>
      <c r="Q36" s="2">
        <f>COUNTIFS(Table2[Sub-Sector],Table3[[#This Row],[Sub-Sector]],Table2[% Away From 52W Low],"&gt;=10")/Table3[[#This Row],[Count]]</f>
        <v>1</v>
      </c>
      <c r="R36" s="2">
        <f>COUNTIFS(Table2[Sub-Sector],Table3[[#This Row],[Sub-Sector]],Table2[% Price above 20 EMA],"&gt;=0")/Table3[[#This Row],[Count]]</f>
        <v>0.5</v>
      </c>
      <c r="S36" s="2">
        <f>COUNTIFS(Table2[Sub-Sector],Table3[[#This Row],[Sub-Sector]],Table2[% Price above 50 EMA],"&gt;=0")/Table3[[#This Row],[Count]]</f>
        <v>0.5</v>
      </c>
      <c r="T36" s="2">
        <f>COUNTIFS(Table2[Sub-Sector],Table3[[#This Row],[Sub-Sector]],Table2[% Price above 200 EMA],"&gt;=0")/Table3[[#This Row],[Count]]</f>
        <v>1</v>
      </c>
      <c r="U36" s="2">
        <f>COUNTIFS(Table2[Sub-Sector],Table3[[#This Row],[Sub-Sector]],Table2[Rate of Change - Zone],"Positive")/Table3[[#This Row],[Count]]</f>
        <v>1</v>
      </c>
      <c r="V36" s="2">
        <f>COUNTIFS(Table2[Sub-Sector],Table3[[#This Row],[Sub-Sector]],Table2[Sharpe Ratio],"&gt;=0.10")/Table3[[#This Row],[Count]]</f>
        <v>1</v>
      </c>
      <c r="W3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372.5</v>
      </c>
      <c r="X36">
        <f>_xlfn.RANK.AVG(Table3[[#This Row],[Score]],Table3[Score],1)</f>
        <v>36</v>
      </c>
      <c r="Y3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200</v>
      </c>
      <c r="Z36">
        <f>_xlfn.RANK.AVG(Table3[[#This Row],[Score 2 ]],Table3[[Score 2 ]],1)</f>
        <v>35.5</v>
      </c>
    </row>
    <row r="37" spans="1:26" x14ac:dyDescent="0.3">
      <c r="A37" t="s">
        <v>192</v>
      </c>
      <c r="B37">
        <f>COUNTIFS(Table2[Sub-Sector],Table3[[#This Row],[Sub-Sector]])</f>
        <v>2</v>
      </c>
      <c r="C37" s="2">
        <f>COUNTIFS(Table2[Sub-Sector],Table3[[#This Row],[Sub-Sector]],Table2[Uptrend],"Uptrend")/Table3[[#This Row],[Count]]</f>
        <v>1</v>
      </c>
      <c r="D37" s="2">
        <f>COUNTIFS(Table2[Sub-Sector],Table3[[#This Row],[Sub-Sector]],Table2[1W Return vs Nifty],"&gt;=5")/Table3[[#This Row],[Count]]</f>
        <v>0</v>
      </c>
      <c r="E37" s="2">
        <f>COUNTIFS(Table2[Sub-Sector],Table3[[#This Row],[Sub-Sector]],Table2[1M Return vs Nifty],"&gt;=5")/Table3[[#This Row],[Count]]</f>
        <v>0</v>
      </c>
      <c r="F37" s="2">
        <f>COUNTIFS(Table2[Sub-Sector],Table3[[#This Row],[Sub-Sector]],Table2[6M Return vs Nifty],"&gt;=10")/Table3[[#This Row],[Count]]</f>
        <v>1</v>
      </c>
      <c r="G37" s="2">
        <f>COUNTIFS(Table2[Sub-Sector],Table3[[#This Row],[Sub-Sector]],Table2[1Y Return vs Nifty],"&gt;=10")/Table3[[#This Row],[Count]]</f>
        <v>0.5</v>
      </c>
      <c r="H37" s="2">
        <f>COUNTIFS(Table2[Sub-Sector],Table3[[#This Row],[Sub-Sector]],Table2[RSI Exponential â€“ 14D],"&gt;=50")/Table3[[#This Row],[Count]]</f>
        <v>0.5</v>
      </c>
      <c r="I37" s="2">
        <f>COUNTIFS(Table2[Sub-Sector],Table3[[#This Row],[Sub-Sector]],Table2[Relative Volume],"&gt;=1")/Table3[[#This Row],[Count]]</f>
        <v>0</v>
      </c>
      <c r="J37" s="2">
        <f>COUNTIFS(Table2[Sub-Sector],Table3[[#This Row],[Sub-Sector]],Table2[% Away From Day Low],"&gt;=0.05")/Table3[[#This Row],[Count]]</f>
        <v>0</v>
      </c>
      <c r="K37" s="2">
        <f>COUNTIFS(Table2[Sub-Sector],Table3[[#This Row],[Sub-Sector]],Table2[% Away From Day High],"&lt;=0.05")/Table3[[#This Row],[Count]]</f>
        <v>1</v>
      </c>
      <c r="L37" s="2">
        <f>COUNTIFS(Table2[Sub-Sector],Table3[[#This Row],[Sub-Sector]],Table2[% Away From Current Week Low],"&gt;=0.05")/Table3[[#This Row],[Count]]</f>
        <v>0</v>
      </c>
      <c r="M37" s="2">
        <f>COUNTIFS(Table2[Sub-Sector],Table3[[#This Row],[Sub-Sector]],Table2[% Away From Current Week High],"&lt;=0.05")/Table3[[#This Row],[Count]]</f>
        <v>1</v>
      </c>
      <c r="N37" s="2">
        <f>COUNTIFS(Table2[Sub-Sector],Table3[[#This Row],[Sub-Sector]],Table2[% Away From Current Month Low],"&gt;=0.05")/Table3[[#This Row],[Count]]</f>
        <v>1</v>
      </c>
      <c r="O37" s="2">
        <f>COUNTIFS(Table2[Sub-Sector],Table3[[#This Row],[Sub-Sector]],Table2[% Away From Current Month High],"&lt;=0.05")/Table3[[#This Row],[Count]]</f>
        <v>1</v>
      </c>
      <c r="P37" s="2">
        <f>COUNTIFS(Table2[Sub-Sector],Table3[[#This Row],[Sub-Sector]],Table2[% Away From 52W High],"&lt;=10")/Table3[[#This Row],[Count]]</f>
        <v>1</v>
      </c>
      <c r="Q37" s="2">
        <f>COUNTIFS(Table2[Sub-Sector],Table3[[#This Row],[Sub-Sector]],Table2[% Away From 52W Low],"&gt;=10")/Table3[[#This Row],[Count]]</f>
        <v>1</v>
      </c>
      <c r="R37" s="2">
        <f>COUNTIFS(Table2[Sub-Sector],Table3[[#This Row],[Sub-Sector]],Table2[% Price above 20 EMA],"&gt;=0")/Table3[[#This Row],[Count]]</f>
        <v>1</v>
      </c>
      <c r="S37" s="2">
        <f>COUNTIFS(Table2[Sub-Sector],Table3[[#This Row],[Sub-Sector]],Table2[% Price above 50 EMA],"&gt;=0")/Table3[[#This Row],[Count]]</f>
        <v>1</v>
      </c>
      <c r="T37" s="2">
        <f>COUNTIFS(Table2[Sub-Sector],Table3[[#This Row],[Sub-Sector]],Table2[% Price above 200 EMA],"&gt;=0")/Table3[[#This Row],[Count]]</f>
        <v>1</v>
      </c>
      <c r="U37" s="2">
        <f>COUNTIFS(Table2[Sub-Sector],Table3[[#This Row],[Sub-Sector]],Table2[Rate of Change - Zone],"Positive")/Table3[[#This Row],[Count]]</f>
        <v>1</v>
      </c>
      <c r="V37" s="2">
        <f>COUNTIFS(Table2[Sub-Sector],Table3[[#This Row],[Sub-Sector]],Table2[Sharpe Ratio],"&gt;=0.10")/Table3[[#This Row],[Count]]</f>
        <v>0</v>
      </c>
      <c r="W3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385.5</v>
      </c>
      <c r="X37">
        <f>_xlfn.RANK.AVG(Table3[[#This Row],[Score]],Table3[Score],1)</f>
        <v>43</v>
      </c>
      <c r="Y3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200</v>
      </c>
      <c r="Z37">
        <f>_xlfn.RANK.AVG(Table3[[#This Row],[Score 2 ]],Table3[[Score 2 ]],1)</f>
        <v>35.5</v>
      </c>
    </row>
    <row r="38" spans="1:26" x14ac:dyDescent="0.3">
      <c r="A38" t="s">
        <v>531</v>
      </c>
      <c r="B38">
        <f>COUNTIFS(Table2[Sub-Sector],Table3[[#This Row],[Sub-Sector]])</f>
        <v>9</v>
      </c>
      <c r="C38" s="2">
        <f>COUNTIFS(Table2[Sub-Sector],Table3[[#This Row],[Sub-Sector]],Table2[Uptrend],"Uptrend")/Table3[[#This Row],[Count]]</f>
        <v>0.66666666666666663</v>
      </c>
      <c r="D38" s="2">
        <f>COUNTIFS(Table2[Sub-Sector],Table3[[#This Row],[Sub-Sector]],Table2[1W Return vs Nifty],"&gt;=5")/Table3[[#This Row],[Count]]</f>
        <v>0.1111111111111111</v>
      </c>
      <c r="E38" s="2">
        <f>COUNTIFS(Table2[Sub-Sector],Table3[[#This Row],[Sub-Sector]],Table2[1M Return vs Nifty],"&gt;=5")/Table3[[#This Row],[Count]]</f>
        <v>0.22222222222222221</v>
      </c>
      <c r="F38" s="2">
        <f>COUNTIFS(Table2[Sub-Sector],Table3[[#This Row],[Sub-Sector]],Table2[6M Return vs Nifty],"&gt;=10")/Table3[[#This Row],[Count]]</f>
        <v>0.33333333333333331</v>
      </c>
      <c r="G38" s="2">
        <f>COUNTIFS(Table2[Sub-Sector],Table3[[#This Row],[Sub-Sector]],Table2[1Y Return vs Nifty],"&gt;=10")/Table3[[#This Row],[Count]]</f>
        <v>0.33333333333333331</v>
      </c>
      <c r="H38" s="2">
        <f>COUNTIFS(Table2[Sub-Sector],Table3[[#This Row],[Sub-Sector]],Table2[RSI Exponential â€“ 14D],"&gt;=50")/Table3[[#This Row],[Count]]</f>
        <v>0.88888888888888884</v>
      </c>
      <c r="I38" s="2">
        <f>COUNTIFS(Table2[Sub-Sector],Table3[[#This Row],[Sub-Sector]],Table2[Relative Volume],"&gt;=1")/Table3[[#This Row],[Count]]</f>
        <v>0.66666666666666663</v>
      </c>
      <c r="J38" s="2">
        <f>COUNTIFS(Table2[Sub-Sector],Table3[[#This Row],[Sub-Sector]],Table2[% Away From Day Low],"&gt;=0.05")/Table3[[#This Row],[Count]]</f>
        <v>0</v>
      </c>
      <c r="K38" s="2">
        <f>COUNTIFS(Table2[Sub-Sector],Table3[[#This Row],[Sub-Sector]],Table2[% Away From Day High],"&lt;=0.05")/Table3[[#This Row],[Count]]</f>
        <v>1</v>
      </c>
      <c r="L38" s="2">
        <f>COUNTIFS(Table2[Sub-Sector],Table3[[#This Row],[Sub-Sector]],Table2[% Away From Current Week Low],"&gt;=0.05")/Table3[[#This Row],[Count]]</f>
        <v>0.33333333333333331</v>
      </c>
      <c r="M38" s="2">
        <f>COUNTIFS(Table2[Sub-Sector],Table3[[#This Row],[Sub-Sector]],Table2[% Away From Current Week High],"&lt;=0.05")/Table3[[#This Row],[Count]]</f>
        <v>0.66666666666666663</v>
      </c>
      <c r="N38" s="2">
        <f>COUNTIFS(Table2[Sub-Sector],Table3[[#This Row],[Sub-Sector]],Table2[% Away From Current Month Low],"&gt;=0.05")/Table3[[#This Row],[Count]]</f>
        <v>0.88888888888888884</v>
      </c>
      <c r="O38" s="2">
        <f>COUNTIFS(Table2[Sub-Sector],Table3[[#This Row],[Sub-Sector]],Table2[% Away From Current Month High],"&lt;=0.05")/Table3[[#This Row],[Count]]</f>
        <v>0.22222222222222221</v>
      </c>
      <c r="P38" s="2">
        <f>COUNTIFS(Table2[Sub-Sector],Table3[[#This Row],[Sub-Sector]],Table2[% Away From 52W High],"&lt;=10")/Table3[[#This Row],[Count]]</f>
        <v>0.55555555555555558</v>
      </c>
      <c r="Q38" s="2">
        <f>COUNTIFS(Table2[Sub-Sector],Table3[[#This Row],[Sub-Sector]],Table2[% Away From 52W Low],"&gt;=10")/Table3[[#This Row],[Count]]</f>
        <v>1</v>
      </c>
      <c r="R38" s="2">
        <f>COUNTIFS(Table2[Sub-Sector],Table3[[#This Row],[Sub-Sector]],Table2[% Price above 20 EMA],"&gt;=0")/Table3[[#This Row],[Count]]</f>
        <v>0.88888888888888884</v>
      </c>
      <c r="S38" s="2">
        <f>COUNTIFS(Table2[Sub-Sector],Table3[[#This Row],[Sub-Sector]],Table2[% Price above 50 EMA],"&gt;=0")/Table3[[#This Row],[Count]]</f>
        <v>0.88888888888888884</v>
      </c>
      <c r="T38" s="2">
        <f>COUNTIFS(Table2[Sub-Sector],Table3[[#This Row],[Sub-Sector]],Table2[% Price above 200 EMA],"&gt;=0")/Table3[[#This Row],[Count]]</f>
        <v>0.77777777777777779</v>
      </c>
      <c r="U38" s="2">
        <f>COUNTIFS(Table2[Sub-Sector],Table3[[#This Row],[Sub-Sector]],Table2[Rate of Change - Zone],"Positive")/Table3[[#This Row],[Count]]</f>
        <v>1</v>
      </c>
      <c r="V38" s="2">
        <f>COUNTIFS(Table2[Sub-Sector],Table3[[#This Row],[Sub-Sector]],Table2[Sharpe Ratio],"&gt;=0.10")/Table3[[#This Row],[Count]]</f>
        <v>0.33333333333333331</v>
      </c>
      <c r="W3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321.5</v>
      </c>
      <c r="X38">
        <f>_xlfn.RANK.AVG(Table3[[#This Row],[Score]],Table3[Score],1)</f>
        <v>20</v>
      </c>
      <c r="Y3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202</v>
      </c>
      <c r="Z38">
        <f>_xlfn.RANK.AVG(Table3[[#This Row],[Score 2 ]],Table3[[Score 2 ]],1)</f>
        <v>37</v>
      </c>
    </row>
    <row r="39" spans="1:26" x14ac:dyDescent="0.3">
      <c r="A39" t="s">
        <v>37</v>
      </c>
      <c r="B39">
        <f>COUNTIFS(Table2[Sub-Sector],Table3[[#This Row],[Sub-Sector]])</f>
        <v>10</v>
      </c>
      <c r="C39" s="2">
        <f>COUNTIFS(Table2[Sub-Sector],Table3[[#This Row],[Sub-Sector]],Table2[Uptrend],"Uptrend")/Table3[[#This Row],[Count]]</f>
        <v>1</v>
      </c>
      <c r="D39" s="2">
        <f>COUNTIFS(Table2[Sub-Sector],Table3[[#This Row],[Sub-Sector]],Table2[1W Return vs Nifty],"&gt;=5")/Table3[[#This Row],[Count]]</f>
        <v>0.1</v>
      </c>
      <c r="E39" s="2">
        <f>COUNTIFS(Table2[Sub-Sector],Table3[[#This Row],[Sub-Sector]],Table2[1M Return vs Nifty],"&gt;=5")/Table3[[#This Row],[Count]]</f>
        <v>0.3</v>
      </c>
      <c r="F39" s="2">
        <f>COUNTIFS(Table2[Sub-Sector],Table3[[#This Row],[Sub-Sector]],Table2[6M Return vs Nifty],"&gt;=10")/Table3[[#This Row],[Count]]</f>
        <v>0.3</v>
      </c>
      <c r="G39" s="2">
        <f>COUNTIFS(Table2[Sub-Sector],Table3[[#This Row],[Sub-Sector]],Table2[1Y Return vs Nifty],"&gt;=10")/Table3[[#This Row],[Count]]</f>
        <v>0.5</v>
      </c>
      <c r="H39" s="2">
        <f>COUNTIFS(Table2[Sub-Sector],Table3[[#This Row],[Sub-Sector]],Table2[RSI Exponential â€“ 14D],"&gt;=50")/Table3[[#This Row],[Count]]</f>
        <v>0.7</v>
      </c>
      <c r="I39" s="2">
        <f>COUNTIFS(Table2[Sub-Sector],Table3[[#This Row],[Sub-Sector]],Table2[Relative Volume],"&gt;=1")/Table3[[#This Row],[Count]]</f>
        <v>0.5</v>
      </c>
      <c r="J39" s="2">
        <f>COUNTIFS(Table2[Sub-Sector],Table3[[#This Row],[Sub-Sector]],Table2[% Away From Day Low],"&gt;=0.05")/Table3[[#This Row],[Count]]</f>
        <v>0</v>
      </c>
      <c r="K39" s="2">
        <f>COUNTIFS(Table2[Sub-Sector],Table3[[#This Row],[Sub-Sector]],Table2[% Away From Day High],"&lt;=0.05")/Table3[[#This Row],[Count]]</f>
        <v>1</v>
      </c>
      <c r="L39" s="2">
        <f>COUNTIFS(Table2[Sub-Sector],Table3[[#This Row],[Sub-Sector]],Table2[% Away From Current Week Low],"&gt;=0.05")/Table3[[#This Row],[Count]]</f>
        <v>0.2</v>
      </c>
      <c r="M39" s="2">
        <f>COUNTIFS(Table2[Sub-Sector],Table3[[#This Row],[Sub-Sector]],Table2[% Away From Current Week High],"&lt;=0.05")/Table3[[#This Row],[Count]]</f>
        <v>1</v>
      </c>
      <c r="N39" s="2">
        <f>COUNTIFS(Table2[Sub-Sector],Table3[[#This Row],[Sub-Sector]],Table2[% Away From Current Month Low],"&gt;=0.05")/Table3[[#This Row],[Count]]</f>
        <v>1</v>
      </c>
      <c r="O39" s="2">
        <f>COUNTIFS(Table2[Sub-Sector],Table3[[#This Row],[Sub-Sector]],Table2[% Away From Current Month High],"&lt;=0.05")/Table3[[#This Row],[Count]]</f>
        <v>0.6</v>
      </c>
      <c r="P39" s="2">
        <f>COUNTIFS(Table2[Sub-Sector],Table3[[#This Row],[Sub-Sector]],Table2[% Away From 52W High],"&lt;=10")/Table3[[#This Row],[Count]]</f>
        <v>0.7</v>
      </c>
      <c r="Q39" s="2">
        <f>COUNTIFS(Table2[Sub-Sector],Table3[[#This Row],[Sub-Sector]],Table2[% Away From 52W Low],"&gt;=10")/Table3[[#This Row],[Count]]</f>
        <v>1</v>
      </c>
      <c r="R39" s="2">
        <f>COUNTIFS(Table2[Sub-Sector],Table3[[#This Row],[Sub-Sector]],Table2[% Price above 20 EMA],"&gt;=0")/Table3[[#This Row],[Count]]</f>
        <v>0.9</v>
      </c>
      <c r="S39" s="2">
        <f>COUNTIFS(Table2[Sub-Sector],Table3[[#This Row],[Sub-Sector]],Table2[% Price above 50 EMA],"&gt;=0")/Table3[[#This Row],[Count]]</f>
        <v>0.9</v>
      </c>
      <c r="T39" s="2">
        <f>COUNTIFS(Table2[Sub-Sector],Table3[[#This Row],[Sub-Sector]],Table2[% Price above 200 EMA],"&gt;=0")/Table3[[#This Row],[Count]]</f>
        <v>1</v>
      </c>
      <c r="U39" s="2">
        <f>COUNTIFS(Table2[Sub-Sector],Table3[[#This Row],[Sub-Sector]],Table2[Rate of Change - Zone],"Positive")/Table3[[#This Row],[Count]]</f>
        <v>1</v>
      </c>
      <c r="V39" s="2">
        <f>COUNTIFS(Table2[Sub-Sector],Table3[[#This Row],[Sub-Sector]],Table2[Sharpe Ratio],"&gt;=0.10")/Table3[[#This Row],[Count]]</f>
        <v>0.1</v>
      </c>
      <c r="W3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274.5</v>
      </c>
      <c r="X39">
        <f>_xlfn.RANK.AVG(Table3[[#This Row],[Score]],Table3[Score],1)</f>
        <v>16</v>
      </c>
      <c r="Y3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202.5</v>
      </c>
      <c r="Z39">
        <f>_xlfn.RANK.AVG(Table3[[#This Row],[Score 2 ]],Table3[[Score 2 ]],1)</f>
        <v>38</v>
      </c>
    </row>
    <row r="40" spans="1:26" x14ac:dyDescent="0.3">
      <c r="A40" t="s">
        <v>124</v>
      </c>
      <c r="B40">
        <f>COUNTIFS(Table2[Sub-Sector],Table3[[#This Row],[Sub-Sector]])</f>
        <v>7</v>
      </c>
      <c r="C40" s="2">
        <f>COUNTIFS(Table2[Sub-Sector],Table3[[#This Row],[Sub-Sector]],Table2[Uptrend],"Uptrend")/Table3[[#This Row],[Count]]</f>
        <v>0.8571428571428571</v>
      </c>
      <c r="D40" s="2">
        <f>COUNTIFS(Table2[Sub-Sector],Table3[[#This Row],[Sub-Sector]],Table2[1W Return vs Nifty],"&gt;=5")/Table3[[#This Row],[Count]]</f>
        <v>0.14285714285714285</v>
      </c>
      <c r="E40" s="2">
        <f>COUNTIFS(Table2[Sub-Sector],Table3[[#This Row],[Sub-Sector]],Table2[1M Return vs Nifty],"&gt;=5")/Table3[[#This Row],[Count]]</f>
        <v>0</v>
      </c>
      <c r="F40" s="2">
        <f>COUNTIFS(Table2[Sub-Sector],Table3[[#This Row],[Sub-Sector]],Table2[6M Return vs Nifty],"&gt;=10")/Table3[[#This Row],[Count]]</f>
        <v>0.7142857142857143</v>
      </c>
      <c r="G40" s="2">
        <f>COUNTIFS(Table2[Sub-Sector],Table3[[#This Row],[Sub-Sector]],Table2[1Y Return vs Nifty],"&gt;=10")/Table3[[#This Row],[Count]]</f>
        <v>0.8571428571428571</v>
      </c>
      <c r="H40" s="2">
        <f>COUNTIFS(Table2[Sub-Sector],Table3[[#This Row],[Sub-Sector]],Table2[RSI Exponential â€“ 14D],"&gt;=50")/Table3[[#This Row],[Count]]</f>
        <v>0.7142857142857143</v>
      </c>
      <c r="I40" s="2">
        <f>COUNTIFS(Table2[Sub-Sector],Table3[[#This Row],[Sub-Sector]],Table2[Relative Volume],"&gt;=1")/Table3[[#This Row],[Count]]</f>
        <v>0.14285714285714285</v>
      </c>
      <c r="J40" s="2">
        <f>COUNTIFS(Table2[Sub-Sector],Table3[[#This Row],[Sub-Sector]],Table2[% Away From Day Low],"&gt;=0.05")/Table3[[#This Row],[Count]]</f>
        <v>0</v>
      </c>
      <c r="K40" s="2">
        <f>COUNTIFS(Table2[Sub-Sector],Table3[[#This Row],[Sub-Sector]],Table2[% Away From Day High],"&lt;=0.05")/Table3[[#This Row],[Count]]</f>
        <v>0.8571428571428571</v>
      </c>
      <c r="L40" s="2">
        <f>COUNTIFS(Table2[Sub-Sector],Table3[[#This Row],[Sub-Sector]],Table2[% Away From Current Week Low],"&gt;=0.05")/Table3[[#This Row],[Count]]</f>
        <v>0.5714285714285714</v>
      </c>
      <c r="M40" s="2">
        <f>COUNTIFS(Table2[Sub-Sector],Table3[[#This Row],[Sub-Sector]],Table2[% Away From Current Week High],"&lt;=0.05")/Table3[[#This Row],[Count]]</f>
        <v>0.5714285714285714</v>
      </c>
      <c r="N40" s="2">
        <f>COUNTIFS(Table2[Sub-Sector],Table3[[#This Row],[Sub-Sector]],Table2[% Away From Current Month Low],"&gt;=0.05")/Table3[[#This Row],[Count]]</f>
        <v>0.7142857142857143</v>
      </c>
      <c r="O40" s="2">
        <f>COUNTIFS(Table2[Sub-Sector],Table3[[#This Row],[Sub-Sector]],Table2[% Away From Current Month High],"&lt;=0.05")/Table3[[#This Row],[Count]]</f>
        <v>0.42857142857142855</v>
      </c>
      <c r="P40" s="2">
        <f>COUNTIFS(Table2[Sub-Sector],Table3[[#This Row],[Sub-Sector]],Table2[% Away From 52W High],"&lt;=10")/Table3[[#This Row],[Count]]</f>
        <v>0.42857142857142855</v>
      </c>
      <c r="Q40" s="2">
        <f>COUNTIFS(Table2[Sub-Sector],Table3[[#This Row],[Sub-Sector]],Table2[% Away From 52W Low],"&gt;=10")/Table3[[#This Row],[Count]]</f>
        <v>1</v>
      </c>
      <c r="R40" s="2">
        <f>COUNTIFS(Table2[Sub-Sector],Table3[[#This Row],[Sub-Sector]],Table2[% Price above 20 EMA],"&gt;=0")/Table3[[#This Row],[Count]]</f>
        <v>0.7142857142857143</v>
      </c>
      <c r="S40" s="2">
        <f>COUNTIFS(Table2[Sub-Sector],Table3[[#This Row],[Sub-Sector]],Table2[% Price above 50 EMA],"&gt;=0")/Table3[[#This Row],[Count]]</f>
        <v>0.7142857142857143</v>
      </c>
      <c r="T40" s="2">
        <f>COUNTIFS(Table2[Sub-Sector],Table3[[#This Row],[Sub-Sector]],Table2[% Price above 200 EMA],"&gt;=0")/Table3[[#This Row],[Count]]</f>
        <v>0.8571428571428571</v>
      </c>
      <c r="U40" s="2">
        <f>COUNTIFS(Table2[Sub-Sector],Table3[[#This Row],[Sub-Sector]],Table2[Rate of Change - Zone],"Positive")/Table3[[#This Row],[Count]]</f>
        <v>0.7142857142857143</v>
      </c>
      <c r="V40" s="2">
        <f>COUNTIFS(Table2[Sub-Sector],Table3[[#This Row],[Sub-Sector]],Table2[Sharpe Ratio],"&gt;=0.10")/Table3[[#This Row],[Count]]</f>
        <v>0.8571428571428571</v>
      </c>
      <c r="W4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348.5</v>
      </c>
      <c r="X40">
        <f>_xlfn.RANK.AVG(Table3[[#This Row],[Score]],Table3[Score],1)</f>
        <v>32.5</v>
      </c>
      <c r="Y4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204</v>
      </c>
      <c r="Z40">
        <f>_xlfn.RANK.AVG(Table3[[#This Row],[Score 2 ]],Table3[[Score 2 ]],1)</f>
        <v>39</v>
      </c>
    </row>
    <row r="41" spans="1:26" x14ac:dyDescent="0.3">
      <c r="A41" t="s">
        <v>92</v>
      </c>
      <c r="B41">
        <f>COUNTIFS(Table2[Sub-Sector],Table3[[#This Row],[Sub-Sector]])</f>
        <v>3</v>
      </c>
      <c r="C41" s="2">
        <f>COUNTIFS(Table2[Sub-Sector],Table3[[#This Row],[Sub-Sector]],Table2[Uptrend],"Uptrend")/Table3[[#This Row],[Count]]</f>
        <v>0.66666666666666663</v>
      </c>
      <c r="D41" s="2">
        <f>COUNTIFS(Table2[Sub-Sector],Table3[[#This Row],[Sub-Sector]],Table2[1W Return vs Nifty],"&gt;=5")/Table3[[#This Row],[Count]]</f>
        <v>0</v>
      </c>
      <c r="E41" s="2">
        <f>COUNTIFS(Table2[Sub-Sector],Table3[[#This Row],[Sub-Sector]],Table2[1M Return vs Nifty],"&gt;=5")/Table3[[#This Row],[Count]]</f>
        <v>0</v>
      </c>
      <c r="F41" s="2">
        <f>COUNTIFS(Table2[Sub-Sector],Table3[[#This Row],[Sub-Sector]],Table2[6M Return vs Nifty],"&gt;=10")/Table3[[#This Row],[Count]]</f>
        <v>0.33333333333333331</v>
      </c>
      <c r="G41" s="2">
        <f>COUNTIFS(Table2[Sub-Sector],Table3[[#This Row],[Sub-Sector]],Table2[1Y Return vs Nifty],"&gt;=10")/Table3[[#This Row],[Count]]</f>
        <v>1</v>
      </c>
      <c r="H41" s="2">
        <f>COUNTIFS(Table2[Sub-Sector],Table3[[#This Row],[Sub-Sector]],Table2[RSI Exponential â€“ 14D],"&gt;=50")/Table3[[#This Row],[Count]]</f>
        <v>0.33333333333333331</v>
      </c>
      <c r="I41" s="2">
        <f>COUNTIFS(Table2[Sub-Sector],Table3[[#This Row],[Sub-Sector]],Table2[Relative Volume],"&gt;=1")/Table3[[#This Row],[Count]]</f>
        <v>0</v>
      </c>
      <c r="J41" s="2">
        <f>COUNTIFS(Table2[Sub-Sector],Table3[[#This Row],[Sub-Sector]],Table2[% Away From Day Low],"&gt;=0.05")/Table3[[#This Row],[Count]]</f>
        <v>0.33333333333333331</v>
      </c>
      <c r="K41" s="2">
        <f>COUNTIFS(Table2[Sub-Sector],Table3[[#This Row],[Sub-Sector]],Table2[% Away From Day High],"&lt;=0.05")/Table3[[#This Row],[Count]]</f>
        <v>1</v>
      </c>
      <c r="L41" s="2">
        <f>COUNTIFS(Table2[Sub-Sector],Table3[[#This Row],[Sub-Sector]],Table2[% Away From Current Week Low],"&gt;=0.05")/Table3[[#This Row],[Count]]</f>
        <v>0.33333333333333331</v>
      </c>
      <c r="M41" s="2">
        <f>COUNTIFS(Table2[Sub-Sector],Table3[[#This Row],[Sub-Sector]],Table2[% Away From Current Week High],"&lt;=0.05")/Table3[[#This Row],[Count]]</f>
        <v>1</v>
      </c>
      <c r="N41" s="2">
        <f>COUNTIFS(Table2[Sub-Sector],Table3[[#This Row],[Sub-Sector]],Table2[% Away From Current Month Low],"&gt;=0.05")/Table3[[#This Row],[Count]]</f>
        <v>0.66666666666666663</v>
      </c>
      <c r="O41" s="2">
        <f>COUNTIFS(Table2[Sub-Sector],Table3[[#This Row],[Sub-Sector]],Table2[% Away From Current Month High],"&lt;=0.05")/Table3[[#This Row],[Count]]</f>
        <v>0</v>
      </c>
      <c r="P41" s="2">
        <f>COUNTIFS(Table2[Sub-Sector],Table3[[#This Row],[Sub-Sector]],Table2[% Away From 52W High],"&lt;=10")/Table3[[#This Row],[Count]]</f>
        <v>1</v>
      </c>
      <c r="Q41" s="2">
        <f>COUNTIFS(Table2[Sub-Sector],Table3[[#This Row],[Sub-Sector]],Table2[% Away From 52W Low],"&gt;=10")/Table3[[#This Row],[Count]]</f>
        <v>1</v>
      </c>
      <c r="R41" s="2">
        <f>COUNTIFS(Table2[Sub-Sector],Table3[[#This Row],[Sub-Sector]],Table2[% Price above 20 EMA],"&gt;=0")/Table3[[#This Row],[Count]]</f>
        <v>0.66666666666666663</v>
      </c>
      <c r="S41" s="2">
        <f>COUNTIFS(Table2[Sub-Sector],Table3[[#This Row],[Sub-Sector]],Table2[% Price above 50 EMA],"&gt;=0")/Table3[[#This Row],[Count]]</f>
        <v>1</v>
      </c>
      <c r="T41" s="2">
        <f>COUNTIFS(Table2[Sub-Sector],Table3[[#This Row],[Sub-Sector]],Table2[% Price above 200 EMA],"&gt;=0")/Table3[[#This Row],[Count]]</f>
        <v>1</v>
      </c>
      <c r="U41" s="2">
        <f>COUNTIFS(Table2[Sub-Sector],Table3[[#This Row],[Sub-Sector]],Table2[Rate of Change - Zone],"Positive")/Table3[[#This Row],[Count]]</f>
        <v>1</v>
      </c>
      <c r="V41" s="2">
        <f>COUNTIFS(Table2[Sub-Sector],Table3[[#This Row],[Sub-Sector]],Table2[Sharpe Ratio],"&gt;=0.10")/Table3[[#This Row],[Count]]</f>
        <v>1</v>
      </c>
      <c r="W4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441</v>
      </c>
      <c r="X41">
        <f>_xlfn.RANK.AVG(Table3[[#This Row],[Score]],Table3[Score],1)</f>
        <v>75</v>
      </c>
      <c r="Y4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213.5</v>
      </c>
      <c r="Z41">
        <f>_xlfn.RANK.AVG(Table3[[#This Row],[Score 2 ]],Table3[[Score 2 ]],1)</f>
        <v>40</v>
      </c>
    </row>
    <row r="42" spans="1:26" x14ac:dyDescent="0.3">
      <c r="A42" t="s">
        <v>426</v>
      </c>
      <c r="B42">
        <f>COUNTIFS(Table2[Sub-Sector],Table3[[#This Row],[Sub-Sector]])</f>
        <v>4</v>
      </c>
      <c r="C42" s="2">
        <f>COUNTIFS(Table2[Sub-Sector],Table3[[#This Row],[Sub-Sector]],Table2[Uptrend],"Uptrend")/Table3[[#This Row],[Count]]</f>
        <v>0.5</v>
      </c>
      <c r="D42" s="2">
        <f>COUNTIFS(Table2[Sub-Sector],Table3[[#This Row],[Sub-Sector]],Table2[1W Return vs Nifty],"&gt;=5")/Table3[[#This Row],[Count]]</f>
        <v>0</v>
      </c>
      <c r="E42" s="2">
        <f>COUNTIFS(Table2[Sub-Sector],Table3[[#This Row],[Sub-Sector]],Table2[1M Return vs Nifty],"&gt;=5")/Table3[[#This Row],[Count]]</f>
        <v>0</v>
      </c>
      <c r="F42" s="2">
        <f>COUNTIFS(Table2[Sub-Sector],Table3[[#This Row],[Sub-Sector]],Table2[6M Return vs Nifty],"&gt;=10")/Table3[[#This Row],[Count]]</f>
        <v>0.75</v>
      </c>
      <c r="G42" s="2">
        <f>COUNTIFS(Table2[Sub-Sector],Table3[[#This Row],[Sub-Sector]],Table2[1Y Return vs Nifty],"&gt;=10")/Table3[[#This Row],[Count]]</f>
        <v>0.75</v>
      </c>
      <c r="H42" s="2">
        <f>COUNTIFS(Table2[Sub-Sector],Table3[[#This Row],[Sub-Sector]],Table2[RSI Exponential â€“ 14D],"&gt;=50")/Table3[[#This Row],[Count]]</f>
        <v>0.25</v>
      </c>
      <c r="I42" s="2">
        <f>COUNTIFS(Table2[Sub-Sector],Table3[[#This Row],[Sub-Sector]],Table2[Relative Volume],"&gt;=1")/Table3[[#This Row],[Count]]</f>
        <v>0.25</v>
      </c>
      <c r="J42" s="2">
        <f>COUNTIFS(Table2[Sub-Sector],Table3[[#This Row],[Sub-Sector]],Table2[% Away From Day Low],"&gt;=0.05")/Table3[[#This Row],[Count]]</f>
        <v>0</v>
      </c>
      <c r="K42" s="2">
        <f>COUNTIFS(Table2[Sub-Sector],Table3[[#This Row],[Sub-Sector]],Table2[% Away From Day High],"&lt;=0.05")/Table3[[#This Row],[Count]]</f>
        <v>1</v>
      </c>
      <c r="L42" s="2">
        <f>COUNTIFS(Table2[Sub-Sector],Table3[[#This Row],[Sub-Sector]],Table2[% Away From Current Week Low],"&gt;=0.05")/Table3[[#This Row],[Count]]</f>
        <v>0.25</v>
      </c>
      <c r="M42" s="2">
        <f>COUNTIFS(Table2[Sub-Sector],Table3[[#This Row],[Sub-Sector]],Table2[% Away From Current Week High],"&lt;=0.05")/Table3[[#This Row],[Count]]</f>
        <v>0.75</v>
      </c>
      <c r="N42" s="2">
        <f>COUNTIFS(Table2[Sub-Sector],Table3[[#This Row],[Sub-Sector]],Table2[% Away From Current Month Low],"&gt;=0.05")/Table3[[#This Row],[Count]]</f>
        <v>0.75</v>
      </c>
      <c r="O42" s="2">
        <f>COUNTIFS(Table2[Sub-Sector],Table3[[#This Row],[Sub-Sector]],Table2[% Away From Current Month High],"&lt;=0.05")/Table3[[#This Row],[Count]]</f>
        <v>0.5</v>
      </c>
      <c r="P42" s="2">
        <f>COUNTIFS(Table2[Sub-Sector],Table3[[#This Row],[Sub-Sector]],Table2[% Away From 52W High],"&lt;=10")/Table3[[#This Row],[Count]]</f>
        <v>0.25</v>
      </c>
      <c r="Q42" s="2">
        <f>COUNTIFS(Table2[Sub-Sector],Table3[[#This Row],[Sub-Sector]],Table2[% Away From 52W Low],"&gt;=10")/Table3[[#This Row],[Count]]</f>
        <v>1</v>
      </c>
      <c r="R42" s="2">
        <f>COUNTIFS(Table2[Sub-Sector],Table3[[#This Row],[Sub-Sector]],Table2[% Price above 20 EMA],"&gt;=0")/Table3[[#This Row],[Count]]</f>
        <v>0.5</v>
      </c>
      <c r="S42" s="2">
        <f>COUNTIFS(Table2[Sub-Sector],Table3[[#This Row],[Sub-Sector]],Table2[% Price above 50 EMA],"&gt;=0")/Table3[[#This Row],[Count]]</f>
        <v>0.75</v>
      </c>
      <c r="T42" s="2">
        <f>COUNTIFS(Table2[Sub-Sector],Table3[[#This Row],[Sub-Sector]],Table2[% Price above 200 EMA],"&gt;=0")/Table3[[#This Row],[Count]]</f>
        <v>1</v>
      </c>
      <c r="U42" s="2">
        <f>COUNTIFS(Table2[Sub-Sector],Table3[[#This Row],[Sub-Sector]],Table2[Rate of Change - Zone],"Positive")/Table3[[#This Row],[Count]]</f>
        <v>0.5</v>
      </c>
      <c r="V42" s="2">
        <f>COUNTIFS(Table2[Sub-Sector],Table3[[#This Row],[Sub-Sector]],Table2[Sharpe Ratio],"&gt;=0.10")/Table3[[#This Row],[Count]]</f>
        <v>0.5</v>
      </c>
      <c r="W4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465.5</v>
      </c>
      <c r="X42">
        <f>_xlfn.RANK.AVG(Table3[[#This Row],[Score]],Table3[Score],1)</f>
        <v>82</v>
      </c>
      <c r="Y4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217.5</v>
      </c>
      <c r="Z42">
        <f>_xlfn.RANK.AVG(Table3[[#This Row],[Score 2 ]],Table3[[Score 2 ]],1)</f>
        <v>41.5</v>
      </c>
    </row>
    <row r="43" spans="1:26" x14ac:dyDescent="0.3">
      <c r="A43" t="s">
        <v>505</v>
      </c>
      <c r="B43">
        <f>COUNTIFS(Table2[Sub-Sector],Table3[[#This Row],[Sub-Sector]])</f>
        <v>4</v>
      </c>
      <c r="C43" s="2">
        <f>COUNTIFS(Table2[Sub-Sector],Table3[[#This Row],[Sub-Sector]],Table2[Uptrend],"Uptrend")/Table3[[#This Row],[Count]]</f>
        <v>0.75</v>
      </c>
      <c r="D43" s="2">
        <f>COUNTIFS(Table2[Sub-Sector],Table3[[#This Row],[Sub-Sector]],Table2[1W Return vs Nifty],"&gt;=5")/Table3[[#This Row],[Count]]</f>
        <v>0</v>
      </c>
      <c r="E43" s="2">
        <f>COUNTIFS(Table2[Sub-Sector],Table3[[#This Row],[Sub-Sector]],Table2[1M Return vs Nifty],"&gt;=5")/Table3[[#This Row],[Count]]</f>
        <v>0.25</v>
      </c>
      <c r="F43" s="2">
        <f>COUNTIFS(Table2[Sub-Sector],Table3[[#This Row],[Sub-Sector]],Table2[6M Return vs Nifty],"&gt;=10")/Table3[[#This Row],[Count]]</f>
        <v>0.75</v>
      </c>
      <c r="G43" s="2">
        <f>COUNTIFS(Table2[Sub-Sector],Table3[[#This Row],[Sub-Sector]],Table2[1Y Return vs Nifty],"&gt;=10")/Table3[[#This Row],[Count]]</f>
        <v>0.75</v>
      </c>
      <c r="H43" s="2">
        <f>COUNTIFS(Table2[Sub-Sector],Table3[[#This Row],[Sub-Sector]],Table2[RSI Exponential â€“ 14D],"&gt;=50")/Table3[[#This Row],[Count]]</f>
        <v>0</v>
      </c>
      <c r="I43" s="2">
        <f>COUNTIFS(Table2[Sub-Sector],Table3[[#This Row],[Sub-Sector]],Table2[Relative Volume],"&gt;=1")/Table3[[#This Row],[Count]]</f>
        <v>0.25</v>
      </c>
      <c r="J43" s="2">
        <f>COUNTIFS(Table2[Sub-Sector],Table3[[#This Row],[Sub-Sector]],Table2[% Away From Day Low],"&gt;=0.05")/Table3[[#This Row],[Count]]</f>
        <v>0</v>
      </c>
      <c r="K43" s="2">
        <f>COUNTIFS(Table2[Sub-Sector],Table3[[#This Row],[Sub-Sector]],Table2[% Away From Day High],"&lt;=0.05")/Table3[[#This Row],[Count]]</f>
        <v>1</v>
      </c>
      <c r="L43" s="2">
        <f>COUNTIFS(Table2[Sub-Sector],Table3[[#This Row],[Sub-Sector]],Table2[% Away From Current Week Low],"&gt;=0.05")/Table3[[#This Row],[Count]]</f>
        <v>0</v>
      </c>
      <c r="M43" s="2">
        <f>COUNTIFS(Table2[Sub-Sector],Table3[[#This Row],[Sub-Sector]],Table2[% Away From Current Week High],"&lt;=0.05")/Table3[[#This Row],[Count]]</f>
        <v>0.25</v>
      </c>
      <c r="N43" s="2">
        <f>COUNTIFS(Table2[Sub-Sector],Table3[[#This Row],[Sub-Sector]],Table2[% Away From Current Month Low],"&gt;=0.05")/Table3[[#This Row],[Count]]</f>
        <v>0.5</v>
      </c>
      <c r="O43" s="2">
        <f>COUNTIFS(Table2[Sub-Sector],Table3[[#This Row],[Sub-Sector]],Table2[% Away From Current Month High],"&lt;=0.05")/Table3[[#This Row],[Count]]</f>
        <v>0</v>
      </c>
      <c r="P43" s="2">
        <f>COUNTIFS(Table2[Sub-Sector],Table3[[#This Row],[Sub-Sector]],Table2[% Away From 52W High],"&lt;=10")/Table3[[#This Row],[Count]]</f>
        <v>0</v>
      </c>
      <c r="Q43" s="2">
        <f>COUNTIFS(Table2[Sub-Sector],Table3[[#This Row],[Sub-Sector]],Table2[% Away From 52W Low],"&gt;=10")/Table3[[#This Row],[Count]]</f>
        <v>1</v>
      </c>
      <c r="R43" s="2">
        <f>COUNTIFS(Table2[Sub-Sector],Table3[[#This Row],[Sub-Sector]],Table2[% Price above 20 EMA],"&gt;=0")/Table3[[#This Row],[Count]]</f>
        <v>0.25</v>
      </c>
      <c r="S43" s="2">
        <f>COUNTIFS(Table2[Sub-Sector],Table3[[#This Row],[Sub-Sector]],Table2[% Price above 50 EMA],"&gt;=0")/Table3[[#This Row],[Count]]</f>
        <v>0.75</v>
      </c>
      <c r="T43" s="2">
        <f>COUNTIFS(Table2[Sub-Sector],Table3[[#This Row],[Sub-Sector]],Table2[% Price above 200 EMA],"&gt;=0")/Table3[[#This Row],[Count]]</f>
        <v>1</v>
      </c>
      <c r="U43" s="2">
        <f>COUNTIFS(Table2[Sub-Sector],Table3[[#This Row],[Sub-Sector]],Table2[Rate of Change - Zone],"Positive")/Table3[[#This Row],[Count]]</f>
        <v>0.5</v>
      </c>
      <c r="V43" s="2">
        <f>COUNTIFS(Table2[Sub-Sector],Table3[[#This Row],[Sub-Sector]],Table2[Sharpe Ratio],"&gt;=0.10")/Table3[[#This Row],[Count]]</f>
        <v>0.5</v>
      </c>
      <c r="W4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382</v>
      </c>
      <c r="X43">
        <f>_xlfn.RANK.AVG(Table3[[#This Row],[Score]],Table3[Score],1)</f>
        <v>40.5</v>
      </c>
      <c r="Y4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217.5</v>
      </c>
      <c r="Z43">
        <f>_xlfn.RANK.AVG(Table3[[#This Row],[Score 2 ]],Table3[[Score 2 ]],1)</f>
        <v>41.5</v>
      </c>
    </row>
    <row r="44" spans="1:26" x14ac:dyDescent="0.3">
      <c r="A44" t="s">
        <v>387</v>
      </c>
      <c r="B44">
        <f>COUNTIFS(Table2[Sub-Sector],Table3[[#This Row],[Sub-Sector]])</f>
        <v>14</v>
      </c>
      <c r="C44" s="2">
        <f>COUNTIFS(Table2[Sub-Sector],Table3[[#This Row],[Sub-Sector]],Table2[Uptrend],"Uptrend")/Table3[[#This Row],[Count]]</f>
        <v>0.7857142857142857</v>
      </c>
      <c r="D44" s="2">
        <f>COUNTIFS(Table2[Sub-Sector],Table3[[#This Row],[Sub-Sector]],Table2[1W Return vs Nifty],"&gt;=5")/Table3[[#This Row],[Count]]</f>
        <v>0</v>
      </c>
      <c r="E44" s="2">
        <f>COUNTIFS(Table2[Sub-Sector],Table3[[#This Row],[Sub-Sector]],Table2[1M Return vs Nifty],"&gt;=5")/Table3[[#This Row],[Count]]</f>
        <v>7.1428571428571425E-2</v>
      </c>
      <c r="F44" s="2">
        <f>COUNTIFS(Table2[Sub-Sector],Table3[[#This Row],[Sub-Sector]],Table2[6M Return vs Nifty],"&gt;=10")/Table3[[#This Row],[Count]]</f>
        <v>0.6428571428571429</v>
      </c>
      <c r="G44" s="2">
        <f>COUNTIFS(Table2[Sub-Sector],Table3[[#This Row],[Sub-Sector]],Table2[1Y Return vs Nifty],"&gt;=10")/Table3[[#This Row],[Count]]</f>
        <v>0.5714285714285714</v>
      </c>
      <c r="H44" s="2">
        <f>COUNTIFS(Table2[Sub-Sector],Table3[[#This Row],[Sub-Sector]],Table2[RSI Exponential â€“ 14D],"&gt;=50")/Table3[[#This Row],[Count]]</f>
        <v>0.35714285714285715</v>
      </c>
      <c r="I44" s="2">
        <f>COUNTIFS(Table2[Sub-Sector],Table3[[#This Row],[Sub-Sector]],Table2[Relative Volume],"&gt;=1")/Table3[[#This Row],[Count]]</f>
        <v>7.1428571428571425E-2</v>
      </c>
      <c r="J44" s="2">
        <f>COUNTIFS(Table2[Sub-Sector],Table3[[#This Row],[Sub-Sector]],Table2[% Away From Day Low],"&gt;=0.05")/Table3[[#This Row],[Count]]</f>
        <v>7.1428571428571425E-2</v>
      </c>
      <c r="K44" s="2">
        <f>COUNTIFS(Table2[Sub-Sector],Table3[[#This Row],[Sub-Sector]],Table2[% Away From Day High],"&lt;=0.05")/Table3[[#This Row],[Count]]</f>
        <v>0.9285714285714286</v>
      </c>
      <c r="L44" s="2">
        <f>COUNTIFS(Table2[Sub-Sector],Table3[[#This Row],[Sub-Sector]],Table2[% Away From Current Week Low],"&gt;=0.05")/Table3[[#This Row],[Count]]</f>
        <v>0.21428571428571427</v>
      </c>
      <c r="M44" s="2">
        <f>COUNTIFS(Table2[Sub-Sector],Table3[[#This Row],[Sub-Sector]],Table2[% Away From Current Week High],"&lt;=0.05")/Table3[[#This Row],[Count]]</f>
        <v>0.7142857142857143</v>
      </c>
      <c r="N44" s="2">
        <f>COUNTIFS(Table2[Sub-Sector],Table3[[#This Row],[Sub-Sector]],Table2[% Away From Current Month Low],"&gt;=0.05")/Table3[[#This Row],[Count]]</f>
        <v>0.7857142857142857</v>
      </c>
      <c r="O44" s="2">
        <f>COUNTIFS(Table2[Sub-Sector],Table3[[#This Row],[Sub-Sector]],Table2[% Away From Current Month High],"&lt;=0.05")/Table3[[#This Row],[Count]]</f>
        <v>0.2857142857142857</v>
      </c>
      <c r="P44" s="2">
        <f>COUNTIFS(Table2[Sub-Sector],Table3[[#This Row],[Sub-Sector]],Table2[% Away From 52W High],"&lt;=10")/Table3[[#This Row],[Count]]</f>
        <v>0.35714285714285715</v>
      </c>
      <c r="Q44" s="2">
        <f>COUNTIFS(Table2[Sub-Sector],Table3[[#This Row],[Sub-Sector]],Table2[% Away From 52W Low],"&gt;=10")/Table3[[#This Row],[Count]]</f>
        <v>1</v>
      </c>
      <c r="R44" s="2">
        <f>COUNTIFS(Table2[Sub-Sector],Table3[[#This Row],[Sub-Sector]],Table2[% Price above 20 EMA],"&gt;=0")/Table3[[#This Row],[Count]]</f>
        <v>0.7857142857142857</v>
      </c>
      <c r="S44" s="2">
        <f>COUNTIFS(Table2[Sub-Sector],Table3[[#This Row],[Sub-Sector]],Table2[% Price above 50 EMA],"&gt;=0")/Table3[[#This Row],[Count]]</f>
        <v>0.7857142857142857</v>
      </c>
      <c r="T44" s="2">
        <f>COUNTIFS(Table2[Sub-Sector],Table3[[#This Row],[Sub-Sector]],Table2[% Price above 200 EMA],"&gt;=0")/Table3[[#This Row],[Count]]</f>
        <v>0.9285714285714286</v>
      </c>
      <c r="U44" s="2">
        <f>COUNTIFS(Table2[Sub-Sector],Table3[[#This Row],[Sub-Sector]],Table2[Rate of Change - Zone],"Positive")/Table3[[#This Row],[Count]]</f>
        <v>0.9285714285714286</v>
      </c>
      <c r="V44" s="2">
        <f>COUNTIFS(Table2[Sub-Sector],Table3[[#This Row],[Sub-Sector]],Table2[Sharpe Ratio],"&gt;=0.10")/Table3[[#This Row],[Count]]</f>
        <v>0.14285714285714285</v>
      </c>
      <c r="W4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400.5</v>
      </c>
      <c r="X44">
        <f>_xlfn.RANK.AVG(Table3[[#This Row],[Score]],Table3[Score],1)</f>
        <v>48</v>
      </c>
      <c r="Y4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218</v>
      </c>
      <c r="Z44">
        <f>_xlfn.RANK.AVG(Table3[[#This Row],[Score 2 ]],Table3[[Score 2 ]],1)</f>
        <v>43</v>
      </c>
    </row>
    <row r="45" spans="1:26" x14ac:dyDescent="0.3">
      <c r="A45" t="s">
        <v>547</v>
      </c>
      <c r="B45">
        <f>COUNTIFS(Table2[Sub-Sector],Table3[[#This Row],[Sub-Sector]])</f>
        <v>7</v>
      </c>
      <c r="C45" s="2">
        <f>COUNTIFS(Table2[Sub-Sector],Table3[[#This Row],[Sub-Sector]],Table2[Uptrend],"Uptrend")/Table3[[#This Row],[Count]]</f>
        <v>0.42857142857142855</v>
      </c>
      <c r="D45" s="2">
        <f>COUNTIFS(Table2[Sub-Sector],Table3[[#This Row],[Sub-Sector]],Table2[1W Return vs Nifty],"&gt;=5")/Table3[[#This Row],[Count]]</f>
        <v>0.14285714285714285</v>
      </c>
      <c r="E45" s="2">
        <f>COUNTIFS(Table2[Sub-Sector],Table3[[#This Row],[Sub-Sector]],Table2[1M Return vs Nifty],"&gt;=5")/Table3[[#This Row],[Count]]</f>
        <v>0.14285714285714285</v>
      </c>
      <c r="F45" s="2">
        <f>COUNTIFS(Table2[Sub-Sector],Table3[[#This Row],[Sub-Sector]],Table2[6M Return vs Nifty],"&gt;=10")/Table3[[#This Row],[Count]]</f>
        <v>0.2857142857142857</v>
      </c>
      <c r="G45" s="2">
        <f>COUNTIFS(Table2[Sub-Sector],Table3[[#This Row],[Sub-Sector]],Table2[1Y Return vs Nifty],"&gt;=10")/Table3[[#This Row],[Count]]</f>
        <v>0.42857142857142855</v>
      </c>
      <c r="H45" s="2">
        <f>COUNTIFS(Table2[Sub-Sector],Table3[[#This Row],[Sub-Sector]],Table2[RSI Exponential â€“ 14D],"&gt;=50")/Table3[[#This Row],[Count]]</f>
        <v>0.7142857142857143</v>
      </c>
      <c r="I45" s="2">
        <f>COUNTIFS(Table2[Sub-Sector],Table3[[#This Row],[Sub-Sector]],Table2[Relative Volume],"&gt;=1")/Table3[[#This Row],[Count]]</f>
        <v>0.42857142857142855</v>
      </c>
      <c r="J45" s="2">
        <f>COUNTIFS(Table2[Sub-Sector],Table3[[#This Row],[Sub-Sector]],Table2[% Away From Day Low],"&gt;=0.05")/Table3[[#This Row],[Count]]</f>
        <v>0</v>
      </c>
      <c r="K45" s="2">
        <f>COUNTIFS(Table2[Sub-Sector],Table3[[#This Row],[Sub-Sector]],Table2[% Away From Day High],"&lt;=0.05")/Table3[[#This Row],[Count]]</f>
        <v>1</v>
      </c>
      <c r="L45" s="2">
        <f>COUNTIFS(Table2[Sub-Sector],Table3[[#This Row],[Sub-Sector]],Table2[% Away From Current Week Low],"&gt;=0.05")/Table3[[#This Row],[Count]]</f>
        <v>0.42857142857142855</v>
      </c>
      <c r="M45" s="2">
        <f>COUNTIFS(Table2[Sub-Sector],Table3[[#This Row],[Sub-Sector]],Table2[% Away From Current Week High],"&lt;=0.05")/Table3[[#This Row],[Count]]</f>
        <v>0.8571428571428571</v>
      </c>
      <c r="N45" s="2">
        <f>COUNTIFS(Table2[Sub-Sector],Table3[[#This Row],[Sub-Sector]],Table2[% Away From Current Month Low],"&gt;=0.05")/Table3[[#This Row],[Count]]</f>
        <v>1</v>
      </c>
      <c r="O45" s="2">
        <f>COUNTIFS(Table2[Sub-Sector],Table3[[#This Row],[Sub-Sector]],Table2[% Away From Current Month High],"&lt;=0.05")/Table3[[#This Row],[Count]]</f>
        <v>0.7142857142857143</v>
      </c>
      <c r="P45" s="2">
        <f>COUNTIFS(Table2[Sub-Sector],Table3[[#This Row],[Sub-Sector]],Table2[% Away From 52W High],"&lt;=10")/Table3[[#This Row],[Count]]</f>
        <v>0.42857142857142855</v>
      </c>
      <c r="Q45" s="2">
        <f>COUNTIFS(Table2[Sub-Sector],Table3[[#This Row],[Sub-Sector]],Table2[% Away From 52W Low],"&gt;=10")/Table3[[#This Row],[Count]]</f>
        <v>1</v>
      </c>
      <c r="R45" s="2">
        <f>COUNTIFS(Table2[Sub-Sector],Table3[[#This Row],[Sub-Sector]],Table2[% Price above 20 EMA],"&gt;=0")/Table3[[#This Row],[Count]]</f>
        <v>0.7142857142857143</v>
      </c>
      <c r="S45" s="2">
        <f>COUNTIFS(Table2[Sub-Sector],Table3[[#This Row],[Sub-Sector]],Table2[% Price above 50 EMA],"&gt;=0")/Table3[[#This Row],[Count]]</f>
        <v>0.7142857142857143</v>
      </c>
      <c r="T45" s="2">
        <f>COUNTIFS(Table2[Sub-Sector],Table3[[#This Row],[Sub-Sector]],Table2[% Price above 200 EMA],"&gt;=0")/Table3[[#This Row],[Count]]</f>
        <v>0.8571428571428571</v>
      </c>
      <c r="U45" s="2">
        <f>COUNTIFS(Table2[Sub-Sector],Table3[[#This Row],[Sub-Sector]],Table2[Rate of Change - Zone],"Positive")/Table3[[#This Row],[Count]]</f>
        <v>1</v>
      </c>
      <c r="V45" s="2">
        <f>COUNTIFS(Table2[Sub-Sector],Table3[[#This Row],[Sub-Sector]],Table2[Sharpe Ratio],"&gt;=0.10")/Table3[[#This Row],[Count]]</f>
        <v>0</v>
      </c>
      <c r="W4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384.5</v>
      </c>
      <c r="X45">
        <f>_xlfn.RANK.AVG(Table3[[#This Row],[Score]],Table3[Score],1)</f>
        <v>42</v>
      </c>
      <c r="Y4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223.5</v>
      </c>
      <c r="Z45">
        <f>_xlfn.RANK.AVG(Table3[[#This Row],[Score 2 ]],Table3[[Score 2 ]],1)</f>
        <v>44</v>
      </c>
    </row>
    <row r="46" spans="1:26" x14ac:dyDescent="0.3">
      <c r="A46" t="s">
        <v>723</v>
      </c>
      <c r="B46">
        <f>COUNTIFS(Table2[Sub-Sector],Table3[[#This Row],[Sub-Sector]])</f>
        <v>5</v>
      </c>
      <c r="C46" s="2">
        <f>COUNTIFS(Table2[Sub-Sector],Table3[[#This Row],[Sub-Sector]],Table2[Uptrend],"Uptrend")/Table3[[#This Row],[Count]]</f>
        <v>0.4</v>
      </c>
      <c r="D46" s="2">
        <f>COUNTIFS(Table2[Sub-Sector],Table3[[#This Row],[Sub-Sector]],Table2[1W Return vs Nifty],"&gt;=5")/Table3[[#This Row],[Count]]</f>
        <v>0</v>
      </c>
      <c r="E46" s="2">
        <f>COUNTIFS(Table2[Sub-Sector],Table3[[#This Row],[Sub-Sector]],Table2[1M Return vs Nifty],"&gt;=5")/Table3[[#This Row],[Count]]</f>
        <v>0.2</v>
      </c>
      <c r="F46" s="2">
        <f>COUNTIFS(Table2[Sub-Sector],Table3[[#This Row],[Sub-Sector]],Table2[6M Return vs Nifty],"&gt;=10")/Table3[[#This Row],[Count]]</f>
        <v>0.8</v>
      </c>
      <c r="G46" s="2">
        <f>COUNTIFS(Table2[Sub-Sector],Table3[[#This Row],[Sub-Sector]],Table2[1Y Return vs Nifty],"&gt;=10")/Table3[[#This Row],[Count]]</f>
        <v>1</v>
      </c>
      <c r="H46" s="2">
        <f>COUNTIFS(Table2[Sub-Sector],Table3[[#This Row],[Sub-Sector]],Table2[RSI Exponential â€“ 14D],"&gt;=50")/Table3[[#This Row],[Count]]</f>
        <v>0.2</v>
      </c>
      <c r="I46" s="2">
        <f>COUNTIFS(Table2[Sub-Sector],Table3[[#This Row],[Sub-Sector]],Table2[Relative Volume],"&gt;=1")/Table3[[#This Row],[Count]]</f>
        <v>0</v>
      </c>
      <c r="J46" s="2">
        <f>COUNTIFS(Table2[Sub-Sector],Table3[[#This Row],[Sub-Sector]],Table2[% Away From Day Low],"&gt;=0.05")/Table3[[#This Row],[Count]]</f>
        <v>0</v>
      </c>
      <c r="K46" s="2">
        <f>COUNTIFS(Table2[Sub-Sector],Table3[[#This Row],[Sub-Sector]],Table2[% Away From Day High],"&lt;=0.05")/Table3[[#This Row],[Count]]</f>
        <v>1</v>
      </c>
      <c r="L46" s="2">
        <f>COUNTIFS(Table2[Sub-Sector],Table3[[#This Row],[Sub-Sector]],Table2[% Away From Current Week Low],"&gt;=0.05")/Table3[[#This Row],[Count]]</f>
        <v>0.2</v>
      </c>
      <c r="M46" s="2">
        <f>COUNTIFS(Table2[Sub-Sector],Table3[[#This Row],[Sub-Sector]],Table2[% Away From Current Week High],"&lt;=0.05")/Table3[[#This Row],[Count]]</f>
        <v>0.8</v>
      </c>
      <c r="N46" s="2">
        <f>COUNTIFS(Table2[Sub-Sector],Table3[[#This Row],[Sub-Sector]],Table2[% Away From Current Month Low],"&gt;=0.05")/Table3[[#This Row],[Count]]</f>
        <v>0.8</v>
      </c>
      <c r="O46" s="2">
        <f>COUNTIFS(Table2[Sub-Sector],Table3[[#This Row],[Sub-Sector]],Table2[% Away From Current Month High],"&lt;=0.05")/Table3[[#This Row],[Count]]</f>
        <v>0.2</v>
      </c>
      <c r="P46" s="2">
        <f>COUNTIFS(Table2[Sub-Sector],Table3[[#This Row],[Sub-Sector]],Table2[% Away From 52W High],"&lt;=10")/Table3[[#This Row],[Count]]</f>
        <v>0.2</v>
      </c>
      <c r="Q46" s="2">
        <f>COUNTIFS(Table2[Sub-Sector],Table3[[#This Row],[Sub-Sector]],Table2[% Away From 52W Low],"&gt;=10")/Table3[[#This Row],[Count]]</f>
        <v>1</v>
      </c>
      <c r="R46" s="2">
        <f>COUNTIFS(Table2[Sub-Sector],Table3[[#This Row],[Sub-Sector]],Table2[% Price above 20 EMA],"&gt;=0")/Table3[[#This Row],[Count]]</f>
        <v>0.4</v>
      </c>
      <c r="S46" s="2">
        <f>COUNTIFS(Table2[Sub-Sector],Table3[[#This Row],[Sub-Sector]],Table2[% Price above 50 EMA],"&gt;=0")/Table3[[#This Row],[Count]]</f>
        <v>0.2</v>
      </c>
      <c r="T46" s="2">
        <f>COUNTIFS(Table2[Sub-Sector],Table3[[#This Row],[Sub-Sector]],Table2[% Price above 200 EMA],"&gt;=0")/Table3[[#This Row],[Count]]</f>
        <v>1</v>
      </c>
      <c r="U46" s="2">
        <f>COUNTIFS(Table2[Sub-Sector],Table3[[#This Row],[Sub-Sector]],Table2[Rate of Change - Zone],"Positive")/Table3[[#This Row],[Count]]</f>
        <v>0.6</v>
      </c>
      <c r="V46" s="2">
        <f>COUNTIFS(Table2[Sub-Sector],Table3[[#This Row],[Sub-Sector]],Table2[Sharpe Ratio],"&gt;=0.10")/Table3[[#This Row],[Count]]</f>
        <v>1</v>
      </c>
      <c r="W4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438</v>
      </c>
      <c r="X46">
        <f>_xlfn.RANK.AVG(Table3[[#This Row],[Score]],Table3[Score],1)</f>
        <v>70.5</v>
      </c>
      <c r="Y4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224.5</v>
      </c>
      <c r="Z46">
        <f>_xlfn.RANK.AVG(Table3[[#This Row],[Score 2 ]],Table3[[Score 2 ]],1)</f>
        <v>45</v>
      </c>
    </row>
    <row r="47" spans="1:26" x14ac:dyDescent="0.3">
      <c r="A47" t="s">
        <v>597</v>
      </c>
      <c r="B47">
        <f>COUNTIFS(Table2[Sub-Sector],Table3[[#This Row],[Sub-Sector]])</f>
        <v>3</v>
      </c>
      <c r="C47" s="2">
        <f>COUNTIFS(Table2[Sub-Sector],Table3[[#This Row],[Sub-Sector]],Table2[Uptrend],"Uptrend")/Table3[[#This Row],[Count]]</f>
        <v>0.33333333333333331</v>
      </c>
      <c r="D47" s="2">
        <f>COUNTIFS(Table2[Sub-Sector],Table3[[#This Row],[Sub-Sector]],Table2[1W Return vs Nifty],"&gt;=5")/Table3[[#This Row],[Count]]</f>
        <v>0</v>
      </c>
      <c r="E47" s="2">
        <f>COUNTIFS(Table2[Sub-Sector],Table3[[#This Row],[Sub-Sector]],Table2[1M Return vs Nifty],"&gt;=5")/Table3[[#This Row],[Count]]</f>
        <v>0.33333333333333331</v>
      </c>
      <c r="F47" s="2">
        <f>COUNTIFS(Table2[Sub-Sector],Table3[[#This Row],[Sub-Sector]],Table2[6M Return vs Nifty],"&gt;=10")/Table3[[#This Row],[Count]]</f>
        <v>0.33333333333333331</v>
      </c>
      <c r="G47" s="2">
        <f>COUNTIFS(Table2[Sub-Sector],Table3[[#This Row],[Sub-Sector]],Table2[1Y Return vs Nifty],"&gt;=10")/Table3[[#This Row],[Count]]</f>
        <v>0</v>
      </c>
      <c r="H47" s="2">
        <f>COUNTIFS(Table2[Sub-Sector],Table3[[#This Row],[Sub-Sector]],Table2[RSI Exponential â€“ 14D],"&gt;=50")/Table3[[#This Row],[Count]]</f>
        <v>0.66666666666666663</v>
      </c>
      <c r="I47" s="2">
        <f>COUNTIFS(Table2[Sub-Sector],Table3[[#This Row],[Sub-Sector]],Table2[Relative Volume],"&gt;=1")/Table3[[#This Row],[Count]]</f>
        <v>0.66666666666666663</v>
      </c>
      <c r="J47" s="2">
        <f>COUNTIFS(Table2[Sub-Sector],Table3[[#This Row],[Sub-Sector]],Table2[% Away From Day Low],"&gt;=0.05")/Table3[[#This Row],[Count]]</f>
        <v>0</v>
      </c>
      <c r="K47" s="2">
        <f>COUNTIFS(Table2[Sub-Sector],Table3[[#This Row],[Sub-Sector]],Table2[% Away From Day High],"&lt;=0.05")/Table3[[#This Row],[Count]]</f>
        <v>1</v>
      </c>
      <c r="L47" s="2">
        <f>COUNTIFS(Table2[Sub-Sector],Table3[[#This Row],[Sub-Sector]],Table2[% Away From Current Week Low],"&gt;=0.05")/Table3[[#This Row],[Count]]</f>
        <v>0.66666666666666663</v>
      </c>
      <c r="M47" s="2">
        <f>COUNTIFS(Table2[Sub-Sector],Table3[[#This Row],[Sub-Sector]],Table2[% Away From Current Week High],"&lt;=0.05")/Table3[[#This Row],[Count]]</f>
        <v>0.33333333333333331</v>
      </c>
      <c r="N47" s="2">
        <f>COUNTIFS(Table2[Sub-Sector],Table3[[#This Row],[Sub-Sector]],Table2[% Away From Current Month Low],"&gt;=0.05")/Table3[[#This Row],[Count]]</f>
        <v>1</v>
      </c>
      <c r="O47" s="2">
        <f>COUNTIFS(Table2[Sub-Sector],Table3[[#This Row],[Sub-Sector]],Table2[% Away From Current Month High],"&lt;=0.05")/Table3[[#This Row],[Count]]</f>
        <v>0</v>
      </c>
      <c r="P47" s="2">
        <f>COUNTIFS(Table2[Sub-Sector],Table3[[#This Row],[Sub-Sector]],Table2[% Away From 52W High],"&lt;=10")/Table3[[#This Row],[Count]]</f>
        <v>0</v>
      </c>
      <c r="Q47" s="2">
        <f>COUNTIFS(Table2[Sub-Sector],Table3[[#This Row],[Sub-Sector]],Table2[% Away From 52W Low],"&gt;=10")/Table3[[#This Row],[Count]]</f>
        <v>1</v>
      </c>
      <c r="R47" s="2">
        <f>COUNTIFS(Table2[Sub-Sector],Table3[[#This Row],[Sub-Sector]],Table2[% Price above 20 EMA],"&gt;=0")/Table3[[#This Row],[Count]]</f>
        <v>1</v>
      </c>
      <c r="S47" s="2">
        <f>COUNTIFS(Table2[Sub-Sector],Table3[[#This Row],[Sub-Sector]],Table2[% Price above 50 EMA],"&gt;=0")/Table3[[#This Row],[Count]]</f>
        <v>0.66666666666666663</v>
      </c>
      <c r="T47" s="2">
        <f>COUNTIFS(Table2[Sub-Sector],Table3[[#This Row],[Sub-Sector]],Table2[% Price above 200 EMA],"&gt;=0")/Table3[[#This Row],[Count]]</f>
        <v>0.66666666666666663</v>
      </c>
      <c r="U47" s="2">
        <f>COUNTIFS(Table2[Sub-Sector],Table3[[#This Row],[Sub-Sector]],Table2[Rate of Change - Zone],"Positive")/Table3[[#This Row],[Count]]</f>
        <v>1</v>
      </c>
      <c r="V47" s="2">
        <f>COUNTIFS(Table2[Sub-Sector],Table3[[#This Row],[Sub-Sector]],Table2[Sharpe Ratio],"&gt;=0.10")/Table3[[#This Row],[Count]]</f>
        <v>0</v>
      </c>
      <c r="W4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432.5</v>
      </c>
      <c r="X47">
        <f>_xlfn.RANK.AVG(Table3[[#This Row],[Score]],Table3[Score],1)</f>
        <v>63</v>
      </c>
      <c r="Y4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228</v>
      </c>
      <c r="Z47">
        <f>_xlfn.RANK.AVG(Table3[[#This Row],[Score 2 ]],Table3[[Score 2 ]],1)</f>
        <v>46</v>
      </c>
    </row>
    <row r="48" spans="1:26" x14ac:dyDescent="0.3">
      <c r="A48" t="s">
        <v>897</v>
      </c>
      <c r="B48">
        <f>COUNTIFS(Table2[Sub-Sector],Table3[[#This Row],[Sub-Sector]])</f>
        <v>3</v>
      </c>
      <c r="C48" s="2">
        <f>COUNTIFS(Table2[Sub-Sector],Table3[[#This Row],[Sub-Sector]],Table2[Uptrend],"Uptrend")/Table3[[#This Row],[Count]]</f>
        <v>1</v>
      </c>
      <c r="D48" s="2">
        <f>COUNTIFS(Table2[Sub-Sector],Table3[[#This Row],[Sub-Sector]],Table2[1W Return vs Nifty],"&gt;=5")/Table3[[#This Row],[Count]]</f>
        <v>0</v>
      </c>
      <c r="E48" s="2">
        <f>COUNTIFS(Table2[Sub-Sector],Table3[[#This Row],[Sub-Sector]],Table2[1M Return vs Nifty],"&gt;=5")/Table3[[#This Row],[Count]]</f>
        <v>1</v>
      </c>
      <c r="F48" s="2">
        <f>COUNTIFS(Table2[Sub-Sector],Table3[[#This Row],[Sub-Sector]],Table2[6M Return vs Nifty],"&gt;=10")/Table3[[#This Row],[Count]]</f>
        <v>0.33333333333333331</v>
      </c>
      <c r="G48" s="2">
        <f>COUNTIFS(Table2[Sub-Sector],Table3[[#This Row],[Sub-Sector]],Table2[1Y Return vs Nifty],"&gt;=10")/Table3[[#This Row],[Count]]</f>
        <v>0.33333333333333331</v>
      </c>
      <c r="H48" s="2">
        <f>COUNTIFS(Table2[Sub-Sector],Table3[[#This Row],[Sub-Sector]],Table2[RSI Exponential â€“ 14D],"&gt;=50")/Table3[[#This Row],[Count]]</f>
        <v>1</v>
      </c>
      <c r="I48" s="2">
        <f>COUNTIFS(Table2[Sub-Sector],Table3[[#This Row],[Sub-Sector]],Table2[Relative Volume],"&gt;=1")/Table3[[#This Row],[Count]]</f>
        <v>0.33333333333333331</v>
      </c>
      <c r="J48" s="2">
        <f>COUNTIFS(Table2[Sub-Sector],Table3[[#This Row],[Sub-Sector]],Table2[% Away From Day Low],"&gt;=0.05")/Table3[[#This Row],[Count]]</f>
        <v>0</v>
      </c>
      <c r="K48" s="2">
        <f>COUNTIFS(Table2[Sub-Sector],Table3[[#This Row],[Sub-Sector]],Table2[% Away From Day High],"&lt;=0.05")/Table3[[#This Row],[Count]]</f>
        <v>1</v>
      </c>
      <c r="L48" s="2">
        <f>COUNTIFS(Table2[Sub-Sector],Table3[[#This Row],[Sub-Sector]],Table2[% Away From Current Week Low],"&gt;=0.05")/Table3[[#This Row],[Count]]</f>
        <v>0</v>
      </c>
      <c r="M48" s="2">
        <f>COUNTIFS(Table2[Sub-Sector],Table3[[#This Row],[Sub-Sector]],Table2[% Away From Current Week High],"&lt;=0.05")/Table3[[#This Row],[Count]]</f>
        <v>0.66666666666666663</v>
      </c>
      <c r="N48" s="2">
        <f>COUNTIFS(Table2[Sub-Sector],Table3[[#This Row],[Sub-Sector]],Table2[% Away From Current Month Low],"&gt;=0.05")/Table3[[#This Row],[Count]]</f>
        <v>1</v>
      </c>
      <c r="O48" s="2">
        <f>COUNTIFS(Table2[Sub-Sector],Table3[[#This Row],[Sub-Sector]],Table2[% Away From Current Month High],"&lt;=0.05")/Table3[[#This Row],[Count]]</f>
        <v>0.66666666666666663</v>
      </c>
      <c r="P48" s="2">
        <f>COUNTIFS(Table2[Sub-Sector],Table3[[#This Row],[Sub-Sector]],Table2[% Away From 52W High],"&lt;=10")/Table3[[#This Row],[Count]]</f>
        <v>0.66666666666666663</v>
      </c>
      <c r="Q48" s="2">
        <f>COUNTIFS(Table2[Sub-Sector],Table3[[#This Row],[Sub-Sector]],Table2[% Away From 52W Low],"&gt;=10")/Table3[[#This Row],[Count]]</f>
        <v>1</v>
      </c>
      <c r="R48" s="2">
        <f>COUNTIFS(Table2[Sub-Sector],Table3[[#This Row],[Sub-Sector]],Table2[% Price above 20 EMA],"&gt;=0")/Table3[[#This Row],[Count]]</f>
        <v>1</v>
      </c>
      <c r="S48" s="2">
        <f>COUNTIFS(Table2[Sub-Sector],Table3[[#This Row],[Sub-Sector]],Table2[% Price above 50 EMA],"&gt;=0")/Table3[[#This Row],[Count]]</f>
        <v>1</v>
      </c>
      <c r="T48" s="2">
        <f>COUNTIFS(Table2[Sub-Sector],Table3[[#This Row],[Sub-Sector]],Table2[% Price above 200 EMA],"&gt;=0")/Table3[[#This Row],[Count]]</f>
        <v>1</v>
      </c>
      <c r="U48" s="2">
        <f>COUNTIFS(Table2[Sub-Sector],Table3[[#This Row],[Sub-Sector]],Table2[Rate of Change - Zone],"Positive")/Table3[[#This Row],[Count]]</f>
        <v>1</v>
      </c>
      <c r="V48" s="2">
        <f>COUNTIFS(Table2[Sub-Sector],Table3[[#This Row],[Sub-Sector]],Table2[Sharpe Ratio],"&gt;=0.10")/Table3[[#This Row],[Count]]</f>
        <v>0</v>
      </c>
      <c r="W4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330.5</v>
      </c>
      <c r="X48">
        <f>_xlfn.RANK.AVG(Table3[[#This Row],[Score]],Table3[Score],1)</f>
        <v>23</v>
      </c>
      <c r="Y4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233.5</v>
      </c>
      <c r="Z48">
        <f>_xlfn.RANK.AVG(Table3[[#This Row],[Score 2 ]],Table3[[Score 2 ]],1)</f>
        <v>47</v>
      </c>
    </row>
    <row r="49" spans="1:26" x14ac:dyDescent="0.3">
      <c r="A49" t="s">
        <v>18</v>
      </c>
      <c r="B49">
        <f>COUNTIFS(Table2[Sub-Sector],Table3[[#This Row],[Sub-Sector]])</f>
        <v>6</v>
      </c>
      <c r="C49" s="2">
        <f>COUNTIFS(Table2[Sub-Sector],Table3[[#This Row],[Sub-Sector]],Table2[Uptrend],"Uptrend")/Table3[[#This Row],[Count]]</f>
        <v>0.66666666666666663</v>
      </c>
      <c r="D49" s="2">
        <f>COUNTIFS(Table2[Sub-Sector],Table3[[#This Row],[Sub-Sector]],Table2[1W Return vs Nifty],"&gt;=5")/Table3[[#This Row],[Count]]</f>
        <v>0</v>
      </c>
      <c r="E49" s="2">
        <f>COUNTIFS(Table2[Sub-Sector],Table3[[#This Row],[Sub-Sector]],Table2[1M Return vs Nifty],"&gt;=5")/Table3[[#This Row],[Count]]</f>
        <v>0.16666666666666666</v>
      </c>
      <c r="F49" s="2">
        <f>COUNTIFS(Table2[Sub-Sector],Table3[[#This Row],[Sub-Sector]],Table2[6M Return vs Nifty],"&gt;=10")/Table3[[#This Row],[Count]]</f>
        <v>0</v>
      </c>
      <c r="G49" s="2">
        <f>COUNTIFS(Table2[Sub-Sector],Table3[[#This Row],[Sub-Sector]],Table2[1Y Return vs Nifty],"&gt;=10")/Table3[[#This Row],[Count]]</f>
        <v>0.83333333333333337</v>
      </c>
      <c r="H49" s="2">
        <f>COUNTIFS(Table2[Sub-Sector],Table3[[#This Row],[Sub-Sector]],Table2[RSI Exponential â€“ 14D],"&gt;=50")/Table3[[#This Row],[Count]]</f>
        <v>0.83333333333333337</v>
      </c>
      <c r="I49" s="2">
        <f>COUNTIFS(Table2[Sub-Sector],Table3[[#This Row],[Sub-Sector]],Table2[Relative Volume],"&gt;=1")/Table3[[#This Row],[Count]]</f>
        <v>0.16666666666666666</v>
      </c>
      <c r="J49" s="2">
        <f>COUNTIFS(Table2[Sub-Sector],Table3[[#This Row],[Sub-Sector]],Table2[% Away From Day Low],"&gt;=0.05")/Table3[[#This Row],[Count]]</f>
        <v>0</v>
      </c>
      <c r="K49" s="2">
        <f>COUNTIFS(Table2[Sub-Sector],Table3[[#This Row],[Sub-Sector]],Table2[% Away From Day High],"&lt;=0.05")/Table3[[#This Row],[Count]]</f>
        <v>1</v>
      </c>
      <c r="L49" s="2">
        <f>COUNTIFS(Table2[Sub-Sector],Table3[[#This Row],[Sub-Sector]],Table2[% Away From Current Week Low],"&gt;=0.05")/Table3[[#This Row],[Count]]</f>
        <v>0.16666666666666666</v>
      </c>
      <c r="M49" s="2">
        <f>COUNTIFS(Table2[Sub-Sector],Table3[[#This Row],[Sub-Sector]],Table2[% Away From Current Week High],"&lt;=0.05")/Table3[[#This Row],[Count]]</f>
        <v>0.83333333333333337</v>
      </c>
      <c r="N49" s="2">
        <f>COUNTIFS(Table2[Sub-Sector],Table3[[#This Row],[Sub-Sector]],Table2[% Away From Current Month Low],"&gt;=0.05")/Table3[[#This Row],[Count]]</f>
        <v>0.83333333333333337</v>
      </c>
      <c r="O49" s="2">
        <f>COUNTIFS(Table2[Sub-Sector],Table3[[#This Row],[Sub-Sector]],Table2[% Away From Current Month High],"&lt;=0.05")/Table3[[#This Row],[Count]]</f>
        <v>0.66666666666666663</v>
      </c>
      <c r="P49" s="2">
        <f>COUNTIFS(Table2[Sub-Sector],Table3[[#This Row],[Sub-Sector]],Table2[% Away From 52W High],"&lt;=10")/Table3[[#This Row],[Count]]</f>
        <v>0.5</v>
      </c>
      <c r="Q49" s="2">
        <f>COUNTIFS(Table2[Sub-Sector],Table3[[#This Row],[Sub-Sector]],Table2[% Away From 52W Low],"&gt;=10")/Table3[[#This Row],[Count]]</f>
        <v>1</v>
      </c>
      <c r="R49" s="2">
        <f>COUNTIFS(Table2[Sub-Sector],Table3[[#This Row],[Sub-Sector]],Table2[% Price above 20 EMA],"&gt;=0")/Table3[[#This Row],[Count]]</f>
        <v>0.66666666666666663</v>
      </c>
      <c r="S49" s="2">
        <f>COUNTIFS(Table2[Sub-Sector],Table3[[#This Row],[Sub-Sector]],Table2[% Price above 50 EMA],"&gt;=0")/Table3[[#This Row],[Count]]</f>
        <v>0.66666666666666663</v>
      </c>
      <c r="T49" s="2">
        <f>COUNTIFS(Table2[Sub-Sector],Table3[[#This Row],[Sub-Sector]],Table2[% Price above 200 EMA],"&gt;=0")/Table3[[#This Row],[Count]]</f>
        <v>1</v>
      </c>
      <c r="U49" s="2">
        <f>COUNTIFS(Table2[Sub-Sector],Table3[[#This Row],[Sub-Sector]],Table2[Rate of Change - Zone],"Positive")/Table3[[#This Row],[Count]]</f>
        <v>1</v>
      </c>
      <c r="V49" s="2">
        <f>COUNTIFS(Table2[Sub-Sector],Table3[[#This Row],[Sub-Sector]],Table2[Sharpe Ratio],"&gt;=0.10")/Table3[[#This Row],[Count]]</f>
        <v>0.5</v>
      </c>
      <c r="W4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422</v>
      </c>
      <c r="X49">
        <f>_xlfn.RANK.AVG(Table3[[#This Row],[Score]],Table3[Score],1)</f>
        <v>53</v>
      </c>
      <c r="Y4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</v>
      </c>
      <c r="Z49">
        <f>_xlfn.RANK.AVG(Table3[[#This Row],[Score 2 ]],Table3[[Score 2 ]],1)</f>
        <v>48.5</v>
      </c>
    </row>
    <row r="50" spans="1:26" x14ac:dyDescent="0.3">
      <c r="A50" t="s">
        <v>121</v>
      </c>
      <c r="B50">
        <f>COUNTIFS(Table2[Sub-Sector],Table3[[#This Row],[Sub-Sector]])</f>
        <v>8</v>
      </c>
      <c r="C50" s="2">
        <f>COUNTIFS(Table2[Sub-Sector],Table3[[#This Row],[Sub-Sector]],Table2[Uptrend],"Uptrend")/Table3[[#This Row],[Count]]</f>
        <v>0.75</v>
      </c>
      <c r="D50" s="2">
        <f>COUNTIFS(Table2[Sub-Sector],Table3[[#This Row],[Sub-Sector]],Table2[1W Return vs Nifty],"&gt;=5")/Table3[[#This Row],[Count]]</f>
        <v>0</v>
      </c>
      <c r="E50" s="2">
        <f>COUNTIFS(Table2[Sub-Sector],Table3[[#This Row],[Sub-Sector]],Table2[1M Return vs Nifty],"&gt;=5")/Table3[[#This Row],[Count]]</f>
        <v>0.25</v>
      </c>
      <c r="F50" s="2">
        <f>COUNTIFS(Table2[Sub-Sector],Table3[[#This Row],[Sub-Sector]],Table2[6M Return vs Nifty],"&gt;=10")/Table3[[#This Row],[Count]]</f>
        <v>0.625</v>
      </c>
      <c r="G50" s="2">
        <f>COUNTIFS(Table2[Sub-Sector],Table3[[#This Row],[Sub-Sector]],Table2[1Y Return vs Nifty],"&gt;=10")/Table3[[#This Row],[Count]]</f>
        <v>0.5</v>
      </c>
      <c r="H50" s="2">
        <f>COUNTIFS(Table2[Sub-Sector],Table3[[#This Row],[Sub-Sector]],Table2[RSI Exponential â€“ 14D],"&gt;=50")/Table3[[#This Row],[Count]]</f>
        <v>0.5</v>
      </c>
      <c r="I50" s="2">
        <f>COUNTIFS(Table2[Sub-Sector],Table3[[#This Row],[Sub-Sector]],Table2[Relative Volume],"&gt;=1")/Table3[[#This Row],[Count]]</f>
        <v>0.125</v>
      </c>
      <c r="J50" s="2">
        <f>COUNTIFS(Table2[Sub-Sector],Table3[[#This Row],[Sub-Sector]],Table2[% Away From Day Low],"&gt;=0.05")/Table3[[#This Row],[Count]]</f>
        <v>0.125</v>
      </c>
      <c r="K50" s="2">
        <f>COUNTIFS(Table2[Sub-Sector],Table3[[#This Row],[Sub-Sector]],Table2[% Away From Day High],"&lt;=0.05")/Table3[[#This Row],[Count]]</f>
        <v>1</v>
      </c>
      <c r="L50" s="2">
        <f>COUNTIFS(Table2[Sub-Sector],Table3[[#This Row],[Sub-Sector]],Table2[% Away From Current Week Low],"&gt;=0.05")/Table3[[#This Row],[Count]]</f>
        <v>0.25</v>
      </c>
      <c r="M50" s="2">
        <f>COUNTIFS(Table2[Sub-Sector],Table3[[#This Row],[Sub-Sector]],Table2[% Away From Current Week High],"&lt;=0.05")/Table3[[#This Row],[Count]]</f>
        <v>0.75</v>
      </c>
      <c r="N50" s="2">
        <f>COUNTIFS(Table2[Sub-Sector],Table3[[#This Row],[Sub-Sector]],Table2[% Away From Current Month Low],"&gt;=0.05")/Table3[[#This Row],[Count]]</f>
        <v>0.625</v>
      </c>
      <c r="O50" s="2">
        <f>COUNTIFS(Table2[Sub-Sector],Table3[[#This Row],[Sub-Sector]],Table2[% Away From Current Month High],"&lt;=0.05")/Table3[[#This Row],[Count]]</f>
        <v>0.625</v>
      </c>
      <c r="P50" s="2">
        <f>COUNTIFS(Table2[Sub-Sector],Table3[[#This Row],[Sub-Sector]],Table2[% Away From 52W High],"&lt;=10")/Table3[[#This Row],[Count]]</f>
        <v>0.625</v>
      </c>
      <c r="Q50" s="2">
        <f>COUNTIFS(Table2[Sub-Sector],Table3[[#This Row],[Sub-Sector]],Table2[% Away From 52W Low],"&gt;=10")/Table3[[#This Row],[Count]]</f>
        <v>1</v>
      </c>
      <c r="R50" s="2">
        <f>COUNTIFS(Table2[Sub-Sector],Table3[[#This Row],[Sub-Sector]],Table2[% Price above 20 EMA],"&gt;=0")/Table3[[#This Row],[Count]]</f>
        <v>0.75</v>
      </c>
      <c r="S50" s="2">
        <f>COUNTIFS(Table2[Sub-Sector],Table3[[#This Row],[Sub-Sector]],Table2[% Price above 50 EMA],"&gt;=0")/Table3[[#This Row],[Count]]</f>
        <v>0.875</v>
      </c>
      <c r="T50" s="2">
        <f>COUNTIFS(Table2[Sub-Sector],Table3[[#This Row],[Sub-Sector]],Table2[% Price above 200 EMA],"&gt;=0")/Table3[[#This Row],[Count]]</f>
        <v>1</v>
      </c>
      <c r="U50" s="2">
        <f>COUNTIFS(Table2[Sub-Sector],Table3[[#This Row],[Sub-Sector]],Table2[Rate of Change - Zone],"Positive")/Table3[[#This Row],[Count]]</f>
        <v>0.875</v>
      </c>
      <c r="V50" s="2">
        <f>COUNTIFS(Table2[Sub-Sector],Table3[[#This Row],[Sub-Sector]],Table2[Sharpe Ratio],"&gt;=0.10")/Table3[[#This Row],[Count]]</f>
        <v>0.125</v>
      </c>
      <c r="W5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398.5</v>
      </c>
      <c r="X50">
        <f>_xlfn.RANK.AVG(Table3[[#This Row],[Score]],Table3[Score],1)</f>
        <v>47</v>
      </c>
      <c r="Y5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234</v>
      </c>
      <c r="Z50">
        <f>_xlfn.RANK.AVG(Table3[[#This Row],[Score 2 ]],Table3[[Score 2 ]],1)</f>
        <v>48.5</v>
      </c>
    </row>
    <row r="51" spans="1:26" x14ac:dyDescent="0.3">
      <c r="A51" t="s">
        <v>318</v>
      </c>
      <c r="B51">
        <f>COUNTIFS(Table2[Sub-Sector],Table3[[#This Row],[Sub-Sector]])</f>
        <v>3</v>
      </c>
      <c r="C51" s="2">
        <f>COUNTIFS(Table2[Sub-Sector],Table3[[#This Row],[Sub-Sector]],Table2[Uptrend],"Uptrend")/Table3[[#This Row],[Count]]</f>
        <v>0.33333333333333331</v>
      </c>
      <c r="D51" s="2">
        <f>COUNTIFS(Table2[Sub-Sector],Table3[[#This Row],[Sub-Sector]],Table2[1W Return vs Nifty],"&gt;=5")/Table3[[#This Row],[Count]]</f>
        <v>0</v>
      </c>
      <c r="E51" s="2">
        <f>COUNTIFS(Table2[Sub-Sector],Table3[[#This Row],[Sub-Sector]],Table2[1M Return vs Nifty],"&gt;=5")/Table3[[#This Row],[Count]]</f>
        <v>0</v>
      </c>
      <c r="F51" s="2">
        <f>COUNTIFS(Table2[Sub-Sector],Table3[[#This Row],[Sub-Sector]],Table2[6M Return vs Nifty],"&gt;=10")/Table3[[#This Row],[Count]]</f>
        <v>1</v>
      </c>
      <c r="G51" s="2">
        <f>COUNTIFS(Table2[Sub-Sector],Table3[[#This Row],[Sub-Sector]],Table2[1Y Return vs Nifty],"&gt;=10")/Table3[[#This Row],[Count]]</f>
        <v>1</v>
      </c>
      <c r="H51" s="2">
        <f>COUNTIFS(Table2[Sub-Sector],Table3[[#This Row],[Sub-Sector]],Table2[RSI Exponential â€“ 14D],"&gt;=50")/Table3[[#This Row],[Count]]</f>
        <v>0</v>
      </c>
      <c r="I51" s="2">
        <f>COUNTIFS(Table2[Sub-Sector],Table3[[#This Row],[Sub-Sector]],Table2[Relative Volume],"&gt;=1")/Table3[[#This Row],[Count]]</f>
        <v>0</v>
      </c>
      <c r="J51" s="2">
        <f>COUNTIFS(Table2[Sub-Sector],Table3[[#This Row],[Sub-Sector]],Table2[% Away From Day Low],"&gt;=0.05")/Table3[[#This Row],[Count]]</f>
        <v>0</v>
      </c>
      <c r="K51" s="2">
        <f>COUNTIFS(Table2[Sub-Sector],Table3[[#This Row],[Sub-Sector]],Table2[% Away From Day High],"&lt;=0.05")/Table3[[#This Row],[Count]]</f>
        <v>0.66666666666666663</v>
      </c>
      <c r="L51" s="2">
        <f>COUNTIFS(Table2[Sub-Sector],Table3[[#This Row],[Sub-Sector]],Table2[% Away From Current Week Low],"&gt;=0.05")/Table3[[#This Row],[Count]]</f>
        <v>0</v>
      </c>
      <c r="M51" s="2">
        <f>COUNTIFS(Table2[Sub-Sector],Table3[[#This Row],[Sub-Sector]],Table2[% Away From Current Week High],"&lt;=0.05")/Table3[[#This Row],[Count]]</f>
        <v>0.33333333333333331</v>
      </c>
      <c r="N51" s="2">
        <f>COUNTIFS(Table2[Sub-Sector],Table3[[#This Row],[Sub-Sector]],Table2[% Away From Current Month Low],"&gt;=0.05")/Table3[[#This Row],[Count]]</f>
        <v>0</v>
      </c>
      <c r="O51" s="2">
        <f>COUNTIFS(Table2[Sub-Sector],Table3[[#This Row],[Sub-Sector]],Table2[% Away From Current Month High],"&lt;=0.05")/Table3[[#This Row],[Count]]</f>
        <v>0</v>
      </c>
      <c r="P51" s="2">
        <f>COUNTIFS(Table2[Sub-Sector],Table3[[#This Row],[Sub-Sector]],Table2[% Away From 52W High],"&lt;=10")/Table3[[#This Row],[Count]]</f>
        <v>0</v>
      </c>
      <c r="Q51" s="2">
        <f>COUNTIFS(Table2[Sub-Sector],Table3[[#This Row],[Sub-Sector]],Table2[% Away From 52W Low],"&gt;=10")/Table3[[#This Row],[Count]]</f>
        <v>1</v>
      </c>
      <c r="R51" s="2">
        <f>COUNTIFS(Table2[Sub-Sector],Table3[[#This Row],[Sub-Sector]],Table2[% Price above 20 EMA],"&gt;=0")/Table3[[#This Row],[Count]]</f>
        <v>0</v>
      </c>
      <c r="S51" s="2">
        <f>COUNTIFS(Table2[Sub-Sector],Table3[[#This Row],[Sub-Sector]],Table2[% Price above 50 EMA],"&gt;=0")/Table3[[#This Row],[Count]]</f>
        <v>0</v>
      </c>
      <c r="T51" s="2">
        <f>COUNTIFS(Table2[Sub-Sector],Table3[[#This Row],[Sub-Sector]],Table2[% Price above 200 EMA],"&gt;=0")/Table3[[#This Row],[Count]]</f>
        <v>1</v>
      </c>
      <c r="U51" s="2">
        <f>COUNTIFS(Table2[Sub-Sector],Table3[[#This Row],[Sub-Sector]],Table2[Rate of Change - Zone],"Positive")/Table3[[#This Row],[Count]]</f>
        <v>0</v>
      </c>
      <c r="V51" s="2">
        <f>COUNTIFS(Table2[Sub-Sector],Table3[[#This Row],[Sub-Sector]],Table2[Sharpe Ratio],"&gt;=0.10")/Table3[[#This Row],[Count]]</f>
        <v>1</v>
      </c>
      <c r="W5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506.5</v>
      </c>
      <c r="X51">
        <f>_xlfn.RANK.AVG(Table3[[#This Row],[Score]],Table3[Score],1)</f>
        <v>89</v>
      </c>
      <c r="Y5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51">
        <f>_xlfn.RANK.AVG(Table3[[#This Row],[Score 2 ]],Table3[[Score 2 ]],1)</f>
        <v>51.5</v>
      </c>
    </row>
    <row r="52" spans="1:26" x14ac:dyDescent="0.3">
      <c r="A52" t="s">
        <v>1378</v>
      </c>
      <c r="B52">
        <f>COUNTIFS(Table2[Sub-Sector],Table3[[#This Row],[Sub-Sector]])</f>
        <v>1</v>
      </c>
      <c r="C52" s="2">
        <f>COUNTIFS(Table2[Sub-Sector],Table3[[#This Row],[Sub-Sector]],Table2[Uptrend],"Uptrend")/Table3[[#This Row],[Count]]</f>
        <v>1</v>
      </c>
      <c r="D52" s="2">
        <f>COUNTIFS(Table2[Sub-Sector],Table3[[#This Row],[Sub-Sector]],Table2[1W Return vs Nifty],"&gt;=5")/Table3[[#This Row],[Count]]</f>
        <v>0</v>
      </c>
      <c r="E52" s="2">
        <f>COUNTIFS(Table2[Sub-Sector],Table3[[#This Row],[Sub-Sector]],Table2[1M Return vs Nifty],"&gt;=5")/Table3[[#This Row],[Count]]</f>
        <v>0</v>
      </c>
      <c r="F52" s="2">
        <f>COUNTIFS(Table2[Sub-Sector],Table3[[#This Row],[Sub-Sector]],Table2[6M Return vs Nifty],"&gt;=10")/Table3[[#This Row],[Count]]</f>
        <v>1</v>
      </c>
      <c r="G52" s="2">
        <f>COUNTIFS(Table2[Sub-Sector],Table3[[#This Row],[Sub-Sector]],Table2[1Y Return vs Nifty],"&gt;=10")/Table3[[#This Row],[Count]]</f>
        <v>1</v>
      </c>
      <c r="H52" s="2">
        <f>COUNTIFS(Table2[Sub-Sector],Table3[[#This Row],[Sub-Sector]],Table2[RSI Exponential â€“ 14D],"&gt;=50")/Table3[[#This Row],[Count]]</f>
        <v>0</v>
      </c>
      <c r="I52" s="2">
        <f>COUNTIFS(Table2[Sub-Sector],Table3[[#This Row],[Sub-Sector]],Table2[Relative Volume],"&gt;=1")/Table3[[#This Row],[Count]]</f>
        <v>0</v>
      </c>
      <c r="J52" s="2">
        <f>COUNTIFS(Table2[Sub-Sector],Table3[[#This Row],[Sub-Sector]],Table2[% Away From Day Low],"&gt;=0.05")/Table3[[#This Row],[Count]]</f>
        <v>0</v>
      </c>
      <c r="K52" s="2">
        <f>COUNTIFS(Table2[Sub-Sector],Table3[[#This Row],[Sub-Sector]],Table2[% Away From Day High],"&lt;=0.05")/Table3[[#This Row],[Count]]</f>
        <v>1</v>
      </c>
      <c r="L52" s="2">
        <f>COUNTIFS(Table2[Sub-Sector],Table3[[#This Row],[Sub-Sector]],Table2[% Away From Current Week Low],"&gt;=0.05")/Table3[[#This Row],[Count]]</f>
        <v>0</v>
      </c>
      <c r="M52" s="2">
        <f>COUNTIFS(Table2[Sub-Sector],Table3[[#This Row],[Sub-Sector]],Table2[% Away From Current Week High],"&lt;=0.05")/Table3[[#This Row],[Count]]</f>
        <v>0</v>
      </c>
      <c r="N52" s="2">
        <f>COUNTIFS(Table2[Sub-Sector],Table3[[#This Row],[Sub-Sector]],Table2[% Away From Current Month Low],"&gt;=0.05")/Table3[[#This Row],[Count]]</f>
        <v>1</v>
      </c>
      <c r="O52" s="2">
        <f>COUNTIFS(Table2[Sub-Sector],Table3[[#This Row],[Sub-Sector]],Table2[% Away From Current Month High],"&lt;=0.05")/Table3[[#This Row],[Count]]</f>
        <v>0</v>
      </c>
      <c r="P52" s="2">
        <f>COUNTIFS(Table2[Sub-Sector],Table3[[#This Row],[Sub-Sector]],Table2[% Away From 52W High],"&lt;=10")/Table3[[#This Row],[Count]]</f>
        <v>0</v>
      </c>
      <c r="Q52" s="2">
        <f>COUNTIFS(Table2[Sub-Sector],Table3[[#This Row],[Sub-Sector]],Table2[% Away From 52W Low],"&gt;=10")/Table3[[#This Row],[Count]]</f>
        <v>1</v>
      </c>
      <c r="R52" s="2">
        <f>COUNTIFS(Table2[Sub-Sector],Table3[[#This Row],[Sub-Sector]],Table2[% Price above 20 EMA],"&gt;=0")/Table3[[#This Row],[Count]]</f>
        <v>0</v>
      </c>
      <c r="S52" s="2">
        <f>COUNTIFS(Table2[Sub-Sector],Table3[[#This Row],[Sub-Sector]],Table2[% Price above 50 EMA],"&gt;=0")/Table3[[#This Row],[Count]]</f>
        <v>1</v>
      </c>
      <c r="T52" s="2">
        <f>COUNTIFS(Table2[Sub-Sector],Table3[[#This Row],[Sub-Sector]],Table2[% Price above 200 EMA],"&gt;=0")/Table3[[#This Row],[Count]]</f>
        <v>1</v>
      </c>
      <c r="U52" s="2">
        <f>COUNTIFS(Table2[Sub-Sector],Table3[[#This Row],[Sub-Sector]],Table2[Rate of Change - Zone],"Positive")/Table3[[#This Row],[Count]]</f>
        <v>0</v>
      </c>
      <c r="V52" s="2">
        <f>COUNTIFS(Table2[Sub-Sector],Table3[[#This Row],[Sub-Sector]],Table2[Sharpe Ratio],"&gt;=0.10")/Table3[[#This Row],[Count]]</f>
        <v>1</v>
      </c>
      <c r="W5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424.5</v>
      </c>
      <c r="X52">
        <f>_xlfn.RANK.AVG(Table3[[#This Row],[Score]],Table3[Score],1)</f>
        <v>56.5</v>
      </c>
      <c r="Y5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52">
        <f>_xlfn.RANK.AVG(Table3[[#This Row],[Score 2 ]],Table3[[Score 2 ]],1)</f>
        <v>51.5</v>
      </c>
    </row>
    <row r="53" spans="1:26" x14ac:dyDescent="0.3">
      <c r="A53" t="s">
        <v>1385</v>
      </c>
      <c r="B53">
        <f>COUNTIFS(Table2[Sub-Sector],Table3[[#This Row],[Sub-Sector]])</f>
        <v>1</v>
      </c>
      <c r="C53" s="2">
        <f>COUNTIFS(Table2[Sub-Sector],Table3[[#This Row],[Sub-Sector]],Table2[Uptrend],"Uptrend")/Table3[[#This Row],[Count]]</f>
        <v>0</v>
      </c>
      <c r="D53" s="2">
        <f>COUNTIFS(Table2[Sub-Sector],Table3[[#This Row],[Sub-Sector]],Table2[1W Return vs Nifty],"&gt;=5")/Table3[[#This Row],[Count]]</f>
        <v>0</v>
      </c>
      <c r="E53" s="2">
        <f>COUNTIFS(Table2[Sub-Sector],Table3[[#This Row],[Sub-Sector]],Table2[1M Return vs Nifty],"&gt;=5")/Table3[[#This Row],[Count]]</f>
        <v>0</v>
      </c>
      <c r="F53" s="2">
        <f>COUNTIFS(Table2[Sub-Sector],Table3[[#This Row],[Sub-Sector]],Table2[6M Return vs Nifty],"&gt;=10")/Table3[[#This Row],[Count]]</f>
        <v>1</v>
      </c>
      <c r="G53" s="2">
        <f>COUNTIFS(Table2[Sub-Sector],Table3[[#This Row],[Sub-Sector]],Table2[1Y Return vs Nifty],"&gt;=10")/Table3[[#This Row],[Count]]</f>
        <v>1</v>
      </c>
      <c r="H53" s="2">
        <f>COUNTIFS(Table2[Sub-Sector],Table3[[#This Row],[Sub-Sector]],Table2[RSI Exponential â€“ 14D],"&gt;=50")/Table3[[#This Row],[Count]]</f>
        <v>0</v>
      </c>
      <c r="I53" s="2">
        <f>COUNTIFS(Table2[Sub-Sector],Table3[[#This Row],[Sub-Sector]],Table2[Relative Volume],"&gt;=1")/Table3[[#This Row],[Count]]</f>
        <v>0</v>
      </c>
      <c r="J53" s="2">
        <f>COUNTIFS(Table2[Sub-Sector],Table3[[#This Row],[Sub-Sector]],Table2[% Away From Day Low],"&gt;=0.05")/Table3[[#This Row],[Count]]</f>
        <v>0</v>
      </c>
      <c r="K53" s="2">
        <f>COUNTIFS(Table2[Sub-Sector],Table3[[#This Row],[Sub-Sector]],Table2[% Away From Day High],"&lt;=0.05")/Table3[[#This Row],[Count]]</f>
        <v>1</v>
      </c>
      <c r="L53" s="2">
        <f>COUNTIFS(Table2[Sub-Sector],Table3[[#This Row],[Sub-Sector]],Table2[% Away From Current Week Low],"&gt;=0.05")/Table3[[#This Row],[Count]]</f>
        <v>0</v>
      </c>
      <c r="M53" s="2">
        <f>COUNTIFS(Table2[Sub-Sector],Table3[[#This Row],[Sub-Sector]],Table2[% Away From Current Week High],"&lt;=0.05")/Table3[[#This Row],[Count]]</f>
        <v>1</v>
      </c>
      <c r="N53" s="2">
        <f>COUNTIFS(Table2[Sub-Sector],Table3[[#This Row],[Sub-Sector]],Table2[% Away From Current Month Low],"&gt;=0.05")/Table3[[#This Row],[Count]]</f>
        <v>0</v>
      </c>
      <c r="O53" s="2">
        <f>COUNTIFS(Table2[Sub-Sector],Table3[[#This Row],[Sub-Sector]],Table2[% Away From Current Month High],"&lt;=0.05")/Table3[[#This Row],[Count]]</f>
        <v>0</v>
      </c>
      <c r="P53" s="2">
        <f>COUNTIFS(Table2[Sub-Sector],Table3[[#This Row],[Sub-Sector]],Table2[% Away From 52W High],"&lt;=10")/Table3[[#This Row],[Count]]</f>
        <v>0</v>
      </c>
      <c r="Q53" s="2">
        <f>COUNTIFS(Table2[Sub-Sector],Table3[[#This Row],[Sub-Sector]],Table2[% Away From 52W Low],"&gt;=10")/Table3[[#This Row],[Count]]</f>
        <v>1</v>
      </c>
      <c r="R53" s="2">
        <f>COUNTIFS(Table2[Sub-Sector],Table3[[#This Row],[Sub-Sector]],Table2[% Price above 20 EMA],"&gt;=0")/Table3[[#This Row],[Count]]</f>
        <v>0</v>
      </c>
      <c r="S53" s="2">
        <f>COUNTIFS(Table2[Sub-Sector],Table3[[#This Row],[Sub-Sector]],Table2[% Price above 50 EMA],"&gt;=0")/Table3[[#This Row],[Count]]</f>
        <v>0</v>
      </c>
      <c r="T53" s="2">
        <f>COUNTIFS(Table2[Sub-Sector],Table3[[#This Row],[Sub-Sector]],Table2[% Price above 200 EMA],"&gt;=0")/Table3[[#This Row],[Count]]</f>
        <v>1</v>
      </c>
      <c r="U53" s="2">
        <f>COUNTIFS(Table2[Sub-Sector],Table3[[#This Row],[Sub-Sector]],Table2[Rate of Change - Zone],"Positive")/Table3[[#This Row],[Count]]</f>
        <v>0</v>
      </c>
      <c r="V53" s="2">
        <f>COUNTIFS(Table2[Sub-Sector],Table3[[#This Row],[Sub-Sector]],Table2[Sharpe Ratio],"&gt;=0.10")/Table3[[#This Row],[Count]]</f>
        <v>0</v>
      </c>
      <c r="W5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522</v>
      </c>
      <c r="X53">
        <f>_xlfn.RANK.AVG(Table3[[#This Row],[Score]],Table3[Score],1)</f>
        <v>96</v>
      </c>
      <c r="Y5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53">
        <f>_xlfn.RANK.AVG(Table3[[#This Row],[Score 2 ]],Table3[[Score 2 ]],1)</f>
        <v>51.5</v>
      </c>
    </row>
    <row r="54" spans="1:26" x14ac:dyDescent="0.3">
      <c r="A54" t="s">
        <v>1641</v>
      </c>
      <c r="B54">
        <f>COUNTIFS(Table2[Sub-Sector],Table3[[#This Row],[Sub-Sector]])</f>
        <v>1</v>
      </c>
      <c r="C54" s="2">
        <f>COUNTIFS(Table2[Sub-Sector],Table3[[#This Row],[Sub-Sector]],Table2[Uptrend],"Uptrend")/Table3[[#This Row],[Count]]</f>
        <v>1</v>
      </c>
      <c r="D54" s="2">
        <f>COUNTIFS(Table2[Sub-Sector],Table3[[#This Row],[Sub-Sector]],Table2[1W Return vs Nifty],"&gt;=5")/Table3[[#This Row],[Count]]</f>
        <v>0</v>
      </c>
      <c r="E54" s="2">
        <f>COUNTIFS(Table2[Sub-Sector],Table3[[#This Row],[Sub-Sector]],Table2[1M Return vs Nifty],"&gt;=5")/Table3[[#This Row],[Count]]</f>
        <v>0</v>
      </c>
      <c r="F54" s="2">
        <f>COUNTIFS(Table2[Sub-Sector],Table3[[#This Row],[Sub-Sector]],Table2[6M Return vs Nifty],"&gt;=10")/Table3[[#This Row],[Count]]</f>
        <v>1</v>
      </c>
      <c r="G54" s="2">
        <f>COUNTIFS(Table2[Sub-Sector],Table3[[#This Row],[Sub-Sector]],Table2[1Y Return vs Nifty],"&gt;=10")/Table3[[#This Row],[Count]]</f>
        <v>1</v>
      </c>
      <c r="H54" s="2">
        <f>COUNTIFS(Table2[Sub-Sector],Table3[[#This Row],[Sub-Sector]],Table2[RSI Exponential â€“ 14D],"&gt;=50")/Table3[[#This Row],[Count]]</f>
        <v>0</v>
      </c>
      <c r="I54" s="2">
        <f>COUNTIFS(Table2[Sub-Sector],Table3[[#This Row],[Sub-Sector]],Table2[Relative Volume],"&gt;=1")/Table3[[#This Row],[Count]]</f>
        <v>0</v>
      </c>
      <c r="J54" s="2">
        <f>COUNTIFS(Table2[Sub-Sector],Table3[[#This Row],[Sub-Sector]],Table2[% Away From Day Low],"&gt;=0.05")/Table3[[#This Row],[Count]]</f>
        <v>0</v>
      </c>
      <c r="K54" s="2">
        <f>COUNTIFS(Table2[Sub-Sector],Table3[[#This Row],[Sub-Sector]],Table2[% Away From Day High],"&lt;=0.05")/Table3[[#This Row],[Count]]</f>
        <v>1</v>
      </c>
      <c r="L54" s="2">
        <f>COUNTIFS(Table2[Sub-Sector],Table3[[#This Row],[Sub-Sector]],Table2[% Away From Current Week Low],"&gt;=0.05")/Table3[[#This Row],[Count]]</f>
        <v>0</v>
      </c>
      <c r="M54" s="2">
        <f>COUNTIFS(Table2[Sub-Sector],Table3[[#This Row],[Sub-Sector]],Table2[% Away From Current Week High],"&lt;=0.05")/Table3[[#This Row],[Count]]</f>
        <v>0</v>
      </c>
      <c r="N54" s="2">
        <f>COUNTIFS(Table2[Sub-Sector],Table3[[#This Row],[Sub-Sector]],Table2[% Away From Current Month Low],"&gt;=0.05")/Table3[[#This Row],[Count]]</f>
        <v>0</v>
      </c>
      <c r="O54" s="2">
        <f>COUNTIFS(Table2[Sub-Sector],Table3[[#This Row],[Sub-Sector]],Table2[% Away From Current Month High],"&lt;=0.05")/Table3[[#This Row],[Count]]</f>
        <v>0</v>
      </c>
      <c r="P54" s="2">
        <f>COUNTIFS(Table2[Sub-Sector],Table3[[#This Row],[Sub-Sector]],Table2[% Away From 52W High],"&lt;=10")/Table3[[#This Row],[Count]]</f>
        <v>0</v>
      </c>
      <c r="Q54" s="2">
        <f>COUNTIFS(Table2[Sub-Sector],Table3[[#This Row],[Sub-Sector]],Table2[% Away From 52W Low],"&gt;=10")/Table3[[#This Row],[Count]]</f>
        <v>1</v>
      </c>
      <c r="R54" s="2">
        <f>COUNTIFS(Table2[Sub-Sector],Table3[[#This Row],[Sub-Sector]],Table2[% Price above 20 EMA],"&gt;=0")/Table3[[#This Row],[Count]]</f>
        <v>0</v>
      </c>
      <c r="S54" s="2">
        <f>COUNTIFS(Table2[Sub-Sector],Table3[[#This Row],[Sub-Sector]],Table2[% Price above 50 EMA],"&gt;=0")/Table3[[#This Row],[Count]]</f>
        <v>1</v>
      </c>
      <c r="T54" s="2">
        <f>COUNTIFS(Table2[Sub-Sector],Table3[[#This Row],[Sub-Sector]],Table2[% Price above 200 EMA],"&gt;=0")/Table3[[#This Row],[Count]]</f>
        <v>1</v>
      </c>
      <c r="U54" s="2">
        <f>COUNTIFS(Table2[Sub-Sector],Table3[[#This Row],[Sub-Sector]],Table2[Rate of Change - Zone],"Positive")/Table3[[#This Row],[Count]]</f>
        <v>0</v>
      </c>
      <c r="V54" s="2">
        <f>COUNTIFS(Table2[Sub-Sector],Table3[[#This Row],[Sub-Sector]],Table2[Sharpe Ratio],"&gt;=0.10")/Table3[[#This Row],[Count]]</f>
        <v>0</v>
      </c>
      <c r="W5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424.5</v>
      </c>
      <c r="X54">
        <f>_xlfn.RANK.AVG(Table3[[#This Row],[Score]],Table3[Score],1)</f>
        <v>56.5</v>
      </c>
      <c r="Y5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</v>
      </c>
      <c r="Z54">
        <f>_xlfn.RANK.AVG(Table3[[#This Row],[Score 2 ]],Table3[[Score 2 ]],1)</f>
        <v>51.5</v>
      </c>
    </row>
    <row r="55" spans="1:26" x14ac:dyDescent="0.3">
      <c r="A55" t="s">
        <v>27</v>
      </c>
      <c r="B55">
        <f>COUNTIFS(Table2[Sub-Sector],Table3[[#This Row],[Sub-Sector]])</f>
        <v>4</v>
      </c>
      <c r="C55" s="2">
        <f>COUNTIFS(Table2[Sub-Sector],Table3[[#This Row],[Sub-Sector]],Table2[Uptrend],"Uptrend")/Table3[[#This Row],[Count]]</f>
        <v>1</v>
      </c>
      <c r="D55" s="2">
        <f>COUNTIFS(Table2[Sub-Sector],Table3[[#This Row],[Sub-Sector]],Table2[1W Return vs Nifty],"&gt;=5")/Table3[[#This Row],[Count]]</f>
        <v>0</v>
      </c>
      <c r="E55" s="2">
        <f>COUNTIFS(Table2[Sub-Sector],Table3[[#This Row],[Sub-Sector]],Table2[1M Return vs Nifty],"&gt;=5")/Table3[[#This Row],[Count]]</f>
        <v>0</v>
      </c>
      <c r="F55" s="2">
        <f>COUNTIFS(Table2[Sub-Sector],Table3[[#This Row],[Sub-Sector]],Table2[6M Return vs Nifty],"&gt;=10")/Table3[[#This Row],[Count]]</f>
        <v>0.25</v>
      </c>
      <c r="G55" s="2">
        <f>COUNTIFS(Table2[Sub-Sector],Table3[[#This Row],[Sub-Sector]],Table2[1Y Return vs Nifty],"&gt;=10")/Table3[[#This Row],[Count]]</f>
        <v>0.5</v>
      </c>
      <c r="H55" s="2">
        <f>COUNTIFS(Table2[Sub-Sector],Table3[[#This Row],[Sub-Sector]],Table2[RSI Exponential â€“ 14D],"&gt;=50")/Table3[[#This Row],[Count]]</f>
        <v>1</v>
      </c>
      <c r="I55" s="2">
        <f>COUNTIFS(Table2[Sub-Sector],Table3[[#This Row],[Sub-Sector]],Table2[Relative Volume],"&gt;=1")/Table3[[#This Row],[Count]]</f>
        <v>0.25</v>
      </c>
      <c r="J55" s="2">
        <f>COUNTIFS(Table2[Sub-Sector],Table3[[#This Row],[Sub-Sector]],Table2[% Away From Day Low],"&gt;=0.05")/Table3[[#This Row],[Count]]</f>
        <v>0</v>
      </c>
      <c r="K55" s="2">
        <f>COUNTIFS(Table2[Sub-Sector],Table3[[#This Row],[Sub-Sector]],Table2[% Away From Day High],"&lt;=0.05")/Table3[[#This Row],[Count]]</f>
        <v>0.75</v>
      </c>
      <c r="L55" s="2">
        <f>COUNTIFS(Table2[Sub-Sector],Table3[[#This Row],[Sub-Sector]],Table2[% Away From Current Week Low],"&gt;=0.05")/Table3[[#This Row],[Count]]</f>
        <v>0.5</v>
      </c>
      <c r="M55" s="2">
        <f>COUNTIFS(Table2[Sub-Sector],Table3[[#This Row],[Sub-Sector]],Table2[% Away From Current Week High],"&lt;=0.05")/Table3[[#This Row],[Count]]</f>
        <v>0.5</v>
      </c>
      <c r="N55" s="2">
        <f>COUNTIFS(Table2[Sub-Sector],Table3[[#This Row],[Sub-Sector]],Table2[% Away From Current Month Low],"&gt;=0.05")/Table3[[#This Row],[Count]]</f>
        <v>0.75</v>
      </c>
      <c r="O55" s="2">
        <f>COUNTIFS(Table2[Sub-Sector],Table3[[#This Row],[Sub-Sector]],Table2[% Away From Current Month High],"&lt;=0.05")/Table3[[#This Row],[Count]]</f>
        <v>0.5</v>
      </c>
      <c r="P55" s="2">
        <f>COUNTIFS(Table2[Sub-Sector],Table3[[#This Row],[Sub-Sector]],Table2[% Away From 52W High],"&lt;=10")/Table3[[#This Row],[Count]]</f>
        <v>0.5</v>
      </c>
      <c r="Q55" s="2">
        <f>COUNTIFS(Table2[Sub-Sector],Table3[[#This Row],[Sub-Sector]],Table2[% Away From 52W Low],"&gt;=10")/Table3[[#This Row],[Count]]</f>
        <v>1</v>
      </c>
      <c r="R55" s="2">
        <f>COUNTIFS(Table2[Sub-Sector],Table3[[#This Row],[Sub-Sector]],Table2[% Price above 20 EMA],"&gt;=0")/Table3[[#This Row],[Count]]</f>
        <v>0.75</v>
      </c>
      <c r="S55" s="2">
        <f>COUNTIFS(Table2[Sub-Sector],Table3[[#This Row],[Sub-Sector]],Table2[% Price above 50 EMA],"&gt;=0")/Table3[[#This Row],[Count]]</f>
        <v>0.75</v>
      </c>
      <c r="T55" s="2">
        <f>COUNTIFS(Table2[Sub-Sector],Table3[[#This Row],[Sub-Sector]],Table2[% Price above 200 EMA],"&gt;=0")/Table3[[#This Row],[Count]]</f>
        <v>1</v>
      </c>
      <c r="U55" s="2">
        <f>COUNTIFS(Table2[Sub-Sector],Table3[[#This Row],[Sub-Sector]],Table2[Rate of Change - Zone],"Positive")/Table3[[#This Row],[Count]]</f>
        <v>1</v>
      </c>
      <c r="V55" s="2">
        <f>COUNTIFS(Table2[Sub-Sector],Table3[[#This Row],[Sub-Sector]],Table2[Sharpe Ratio],"&gt;=0.10")/Table3[[#This Row],[Count]]</f>
        <v>0.25</v>
      </c>
      <c r="W5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425</v>
      </c>
      <c r="X55">
        <f>_xlfn.RANK.AVG(Table3[[#This Row],[Score]],Table3[Score],1)</f>
        <v>58</v>
      </c>
      <c r="Y5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55">
        <f>_xlfn.RANK.AVG(Table3[[#This Row],[Score 2 ]],Table3[[Score 2 ]],1)</f>
        <v>54.5</v>
      </c>
    </row>
    <row r="56" spans="1:26" x14ac:dyDescent="0.3">
      <c r="A56" t="s">
        <v>565</v>
      </c>
      <c r="B56">
        <f>COUNTIFS(Table2[Sub-Sector],Table3[[#This Row],[Sub-Sector]])</f>
        <v>4</v>
      </c>
      <c r="C56" s="2">
        <f>COUNTIFS(Table2[Sub-Sector],Table3[[#This Row],[Sub-Sector]],Table2[Uptrend],"Uptrend")/Table3[[#This Row],[Count]]</f>
        <v>0.25</v>
      </c>
      <c r="D56" s="2">
        <f>COUNTIFS(Table2[Sub-Sector],Table3[[#This Row],[Sub-Sector]],Table2[1W Return vs Nifty],"&gt;=5")/Table3[[#This Row],[Count]]</f>
        <v>0</v>
      </c>
      <c r="E56" s="2">
        <f>COUNTIFS(Table2[Sub-Sector],Table3[[#This Row],[Sub-Sector]],Table2[1M Return vs Nifty],"&gt;=5")/Table3[[#This Row],[Count]]</f>
        <v>0.5</v>
      </c>
      <c r="F56" s="2">
        <f>COUNTIFS(Table2[Sub-Sector],Table3[[#This Row],[Sub-Sector]],Table2[6M Return vs Nifty],"&gt;=10")/Table3[[#This Row],[Count]]</f>
        <v>0.5</v>
      </c>
      <c r="G56" s="2">
        <f>COUNTIFS(Table2[Sub-Sector],Table3[[#This Row],[Sub-Sector]],Table2[1Y Return vs Nifty],"&gt;=10")/Table3[[#This Row],[Count]]</f>
        <v>0.25</v>
      </c>
      <c r="H56" s="2">
        <f>COUNTIFS(Table2[Sub-Sector],Table3[[#This Row],[Sub-Sector]],Table2[RSI Exponential â€“ 14D],"&gt;=50")/Table3[[#This Row],[Count]]</f>
        <v>0.5</v>
      </c>
      <c r="I56" s="2">
        <f>COUNTIFS(Table2[Sub-Sector],Table3[[#This Row],[Sub-Sector]],Table2[Relative Volume],"&gt;=1")/Table3[[#This Row],[Count]]</f>
        <v>0.75</v>
      </c>
      <c r="J56" s="2">
        <f>COUNTIFS(Table2[Sub-Sector],Table3[[#This Row],[Sub-Sector]],Table2[% Away From Day Low],"&gt;=0.05")/Table3[[#This Row],[Count]]</f>
        <v>0.5</v>
      </c>
      <c r="K56" s="2">
        <f>COUNTIFS(Table2[Sub-Sector],Table3[[#This Row],[Sub-Sector]],Table2[% Away From Day High],"&lt;=0.05")/Table3[[#This Row],[Count]]</f>
        <v>1</v>
      </c>
      <c r="L56" s="2">
        <f>COUNTIFS(Table2[Sub-Sector],Table3[[#This Row],[Sub-Sector]],Table2[% Away From Current Week Low],"&gt;=0.05")/Table3[[#This Row],[Count]]</f>
        <v>0.75</v>
      </c>
      <c r="M56" s="2">
        <f>COUNTIFS(Table2[Sub-Sector],Table3[[#This Row],[Sub-Sector]],Table2[% Away From Current Week High],"&lt;=0.05")/Table3[[#This Row],[Count]]</f>
        <v>0.75</v>
      </c>
      <c r="N56" s="2">
        <f>COUNTIFS(Table2[Sub-Sector],Table3[[#This Row],[Sub-Sector]],Table2[% Away From Current Month Low],"&gt;=0.05")/Table3[[#This Row],[Count]]</f>
        <v>0.75</v>
      </c>
      <c r="O56" s="2">
        <f>COUNTIFS(Table2[Sub-Sector],Table3[[#This Row],[Sub-Sector]],Table2[% Away From Current Month High],"&lt;=0.05")/Table3[[#This Row],[Count]]</f>
        <v>0.25</v>
      </c>
      <c r="P56" s="2">
        <f>COUNTIFS(Table2[Sub-Sector],Table3[[#This Row],[Sub-Sector]],Table2[% Away From 52W High],"&lt;=10")/Table3[[#This Row],[Count]]</f>
        <v>0</v>
      </c>
      <c r="Q56" s="2">
        <f>COUNTIFS(Table2[Sub-Sector],Table3[[#This Row],[Sub-Sector]],Table2[% Away From 52W Low],"&gt;=10")/Table3[[#This Row],[Count]]</f>
        <v>1</v>
      </c>
      <c r="R56" s="2">
        <f>COUNTIFS(Table2[Sub-Sector],Table3[[#This Row],[Sub-Sector]],Table2[% Price above 20 EMA],"&gt;=0")/Table3[[#This Row],[Count]]</f>
        <v>0.5</v>
      </c>
      <c r="S56" s="2">
        <f>COUNTIFS(Table2[Sub-Sector],Table3[[#This Row],[Sub-Sector]],Table2[% Price above 50 EMA],"&gt;=0")/Table3[[#This Row],[Count]]</f>
        <v>0.5</v>
      </c>
      <c r="T56" s="2">
        <f>COUNTIFS(Table2[Sub-Sector],Table3[[#This Row],[Sub-Sector]],Table2[% Price above 200 EMA],"&gt;=0")/Table3[[#This Row],[Count]]</f>
        <v>0.75</v>
      </c>
      <c r="U56" s="2">
        <f>COUNTIFS(Table2[Sub-Sector],Table3[[#This Row],[Sub-Sector]],Table2[Rate of Change - Zone],"Positive")/Table3[[#This Row],[Count]]</f>
        <v>0.75</v>
      </c>
      <c r="V56" s="2">
        <f>COUNTIFS(Table2[Sub-Sector],Table3[[#This Row],[Sub-Sector]],Table2[Sharpe Ratio],"&gt;=0.10")/Table3[[#This Row],[Count]]</f>
        <v>0.25</v>
      </c>
      <c r="W5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438</v>
      </c>
      <c r="X56">
        <f>_xlfn.RANK.AVG(Table3[[#This Row],[Score]],Table3[Score],1)</f>
        <v>70.5</v>
      </c>
      <c r="Y5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239.5</v>
      </c>
      <c r="Z56">
        <f>_xlfn.RANK.AVG(Table3[[#This Row],[Score 2 ]],Table3[[Score 2 ]],1)</f>
        <v>54.5</v>
      </c>
    </row>
    <row r="57" spans="1:26" x14ac:dyDescent="0.3">
      <c r="A57" t="s">
        <v>230</v>
      </c>
      <c r="B57">
        <f>COUNTIFS(Table2[Sub-Sector],Table3[[#This Row],[Sub-Sector]])</f>
        <v>3</v>
      </c>
      <c r="C57" s="2">
        <f>COUNTIFS(Table2[Sub-Sector],Table3[[#This Row],[Sub-Sector]],Table2[Uptrend],"Uptrend")/Table3[[#This Row],[Count]]</f>
        <v>1</v>
      </c>
      <c r="D57" s="2">
        <f>COUNTIFS(Table2[Sub-Sector],Table3[[#This Row],[Sub-Sector]],Table2[1W Return vs Nifty],"&gt;=5")/Table3[[#This Row],[Count]]</f>
        <v>0</v>
      </c>
      <c r="E57" s="2">
        <f>COUNTIFS(Table2[Sub-Sector],Table3[[#This Row],[Sub-Sector]],Table2[1M Return vs Nifty],"&gt;=5")/Table3[[#This Row],[Count]]</f>
        <v>0.66666666666666663</v>
      </c>
      <c r="F57" s="2">
        <f>COUNTIFS(Table2[Sub-Sector],Table3[[#This Row],[Sub-Sector]],Table2[6M Return vs Nifty],"&gt;=10")/Table3[[#This Row],[Count]]</f>
        <v>0.33333333333333331</v>
      </c>
      <c r="G57" s="2">
        <f>COUNTIFS(Table2[Sub-Sector],Table3[[#This Row],[Sub-Sector]],Table2[1Y Return vs Nifty],"&gt;=10")/Table3[[#This Row],[Count]]</f>
        <v>0.66666666666666663</v>
      </c>
      <c r="H57" s="2">
        <f>COUNTIFS(Table2[Sub-Sector],Table3[[#This Row],[Sub-Sector]],Table2[RSI Exponential â€“ 14D],"&gt;=50")/Table3[[#This Row],[Count]]</f>
        <v>1</v>
      </c>
      <c r="I57" s="2">
        <f>COUNTIFS(Table2[Sub-Sector],Table3[[#This Row],[Sub-Sector]],Table2[Relative Volume],"&gt;=1")/Table3[[#This Row],[Count]]</f>
        <v>0</v>
      </c>
      <c r="J57" s="2">
        <f>COUNTIFS(Table2[Sub-Sector],Table3[[#This Row],[Sub-Sector]],Table2[% Away From Day Low],"&gt;=0.05")/Table3[[#This Row],[Count]]</f>
        <v>0</v>
      </c>
      <c r="K57" s="2">
        <f>COUNTIFS(Table2[Sub-Sector],Table3[[#This Row],[Sub-Sector]],Table2[% Away From Day High],"&lt;=0.05")/Table3[[#This Row],[Count]]</f>
        <v>1</v>
      </c>
      <c r="L57" s="2">
        <f>COUNTIFS(Table2[Sub-Sector],Table3[[#This Row],[Sub-Sector]],Table2[% Away From Current Week Low],"&gt;=0.05")/Table3[[#This Row],[Count]]</f>
        <v>0</v>
      </c>
      <c r="M57" s="2">
        <f>COUNTIFS(Table2[Sub-Sector],Table3[[#This Row],[Sub-Sector]],Table2[% Away From Current Week High],"&lt;=0.05")/Table3[[#This Row],[Count]]</f>
        <v>0.66666666666666663</v>
      </c>
      <c r="N57" s="2">
        <f>COUNTIFS(Table2[Sub-Sector],Table3[[#This Row],[Sub-Sector]],Table2[% Away From Current Month Low],"&gt;=0.05")/Table3[[#This Row],[Count]]</f>
        <v>0.66666666666666663</v>
      </c>
      <c r="O57" s="2">
        <f>COUNTIFS(Table2[Sub-Sector],Table3[[#This Row],[Sub-Sector]],Table2[% Away From Current Month High],"&lt;=0.05")/Table3[[#This Row],[Count]]</f>
        <v>0.66666666666666663</v>
      </c>
      <c r="P57" s="2">
        <f>COUNTIFS(Table2[Sub-Sector],Table3[[#This Row],[Sub-Sector]],Table2[% Away From 52W High],"&lt;=10")/Table3[[#This Row],[Count]]</f>
        <v>1</v>
      </c>
      <c r="Q57" s="2">
        <f>COUNTIFS(Table2[Sub-Sector],Table3[[#This Row],[Sub-Sector]],Table2[% Away From 52W Low],"&gt;=10")/Table3[[#This Row],[Count]]</f>
        <v>1</v>
      </c>
      <c r="R57" s="2">
        <f>COUNTIFS(Table2[Sub-Sector],Table3[[#This Row],[Sub-Sector]],Table2[% Price above 20 EMA],"&gt;=0")/Table3[[#This Row],[Count]]</f>
        <v>1</v>
      </c>
      <c r="S57" s="2">
        <f>COUNTIFS(Table2[Sub-Sector],Table3[[#This Row],[Sub-Sector]],Table2[% Price above 50 EMA],"&gt;=0")/Table3[[#This Row],[Count]]</f>
        <v>1</v>
      </c>
      <c r="T57" s="2">
        <f>COUNTIFS(Table2[Sub-Sector],Table3[[#This Row],[Sub-Sector]],Table2[% Price above 200 EMA],"&gt;=0")/Table3[[#This Row],[Count]]</f>
        <v>1</v>
      </c>
      <c r="U57" s="2">
        <f>COUNTIFS(Table2[Sub-Sector],Table3[[#This Row],[Sub-Sector]],Table2[Rate of Change - Zone],"Positive")/Table3[[#This Row],[Count]]</f>
        <v>1</v>
      </c>
      <c r="V57" s="2">
        <f>COUNTIFS(Table2[Sub-Sector],Table3[[#This Row],[Sub-Sector]],Table2[Sharpe Ratio],"&gt;=0.10")/Table3[[#This Row],[Count]]</f>
        <v>0</v>
      </c>
      <c r="W5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345</v>
      </c>
      <c r="X57">
        <f>_xlfn.RANK.AVG(Table3[[#This Row],[Score]],Table3[Score],1)</f>
        <v>28</v>
      </c>
      <c r="Y5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57">
        <f>_xlfn.RANK.AVG(Table3[[#This Row],[Score 2 ]],Table3[[Score 2 ]],1)</f>
        <v>56.5</v>
      </c>
    </row>
    <row r="58" spans="1:26" x14ac:dyDescent="0.3">
      <c r="A58" t="s">
        <v>60</v>
      </c>
      <c r="B58">
        <f>COUNTIFS(Table2[Sub-Sector],Table3[[#This Row],[Sub-Sector]])</f>
        <v>3</v>
      </c>
      <c r="C58" s="2">
        <f>COUNTIFS(Table2[Sub-Sector],Table3[[#This Row],[Sub-Sector]],Table2[Uptrend],"Uptrend")/Table3[[#This Row],[Count]]</f>
        <v>0.66666666666666663</v>
      </c>
      <c r="D58" s="2">
        <f>COUNTIFS(Table2[Sub-Sector],Table3[[#This Row],[Sub-Sector]],Table2[1W Return vs Nifty],"&gt;=5")/Table3[[#This Row],[Count]]</f>
        <v>0</v>
      </c>
      <c r="E58" s="2">
        <f>COUNTIFS(Table2[Sub-Sector],Table3[[#This Row],[Sub-Sector]],Table2[1M Return vs Nifty],"&gt;=5")/Table3[[#This Row],[Count]]</f>
        <v>0</v>
      </c>
      <c r="F58" s="2">
        <f>COUNTIFS(Table2[Sub-Sector],Table3[[#This Row],[Sub-Sector]],Table2[6M Return vs Nifty],"&gt;=10")/Table3[[#This Row],[Count]]</f>
        <v>0.33333333333333331</v>
      </c>
      <c r="G58" s="2">
        <f>COUNTIFS(Table2[Sub-Sector],Table3[[#This Row],[Sub-Sector]],Table2[1Y Return vs Nifty],"&gt;=10")/Table3[[#This Row],[Count]]</f>
        <v>0.66666666666666663</v>
      </c>
      <c r="H58" s="2">
        <f>COUNTIFS(Table2[Sub-Sector],Table3[[#This Row],[Sub-Sector]],Table2[RSI Exponential â€“ 14D],"&gt;=50")/Table3[[#This Row],[Count]]</f>
        <v>0.66666666666666663</v>
      </c>
      <c r="I58" s="2">
        <f>COUNTIFS(Table2[Sub-Sector],Table3[[#This Row],[Sub-Sector]],Table2[Relative Volume],"&gt;=1")/Table3[[#This Row],[Count]]</f>
        <v>0</v>
      </c>
      <c r="J58" s="2">
        <f>COUNTIFS(Table2[Sub-Sector],Table3[[#This Row],[Sub-Sector]],Table2[% Away From Day Low],"&gt;=0.05")/Table3[[#This Row],[Count]]</f>
        <v>0</v>
      </c>
      <c r="K58" s="2">
        <f>COUNTIFS(Table2[Sub-Sector],Table3[[#This Row],[Sub-Sector]],Table2[% Away From Day High],"&lt;=0.05")/Table3[[#This Row],[Count]]</f>
        <v>1</v>
      </c>
      <c r="L58" s="2">
        <f>COUNTIFS(Table2[Sub-Sector],Table3[[#This Row],[Sub-Sector]],Table2[% Away From Current Week Low],"&gt;=0.05")/Table3[[#This Row],[Count]]</f>
        <v>0</v>
      </c>
      <c r="M58" s="2">
        <f>COUNTIFS(Table2[Sub-Sector],Table3[[#This Row],[Sub-Sector]],Table2[% Away From Current Week High],"&lt;=0.05")/Table3[[#This Row],[Count]]</f>
        <v>1</v>
      </c>
      <c r="N58" s="2">
        <f>COUNTIFS(Table2[Sub-Sector],Table3[[#This Row],[Sub-Sector]],Table2[% Away From Current Month Low],"&gt;=0.05")/Table3[[#This Row],[Count]]</f>
        <v>0.66666666666666663</v>
      </c>
      <c r="O58" s="2">
        <f>COUNTIFS(Table2[Sub-Sector],Table3[[#This Row],[Sub-Sector]],Table2[% Away From Current Month High],"&lt;=0.05")/Table3[[#This Row],[Count]]</f>
        <v>0.33333333333333331</v>
      </c>
      <c r="P58" s="2">
        <f>COUNTIFS(Table2[Sub-Sector],Table3[[#This Row],[Sub-Sector]],Table2[% Away From 52W High],"&lt;=10")/Table3[[#This Row],[Count]]</f>
        <v>0.66666666666666663</v>
      </c>
      <c r="Q58" s="2">
        <f>COUNTIFS(Table2[Sub-Sector],Table3[[#This Row],[Sub-Sector]],Table2[% Away From 52W Low],"&gt;=10")/Table3[[#This Row],[Count]]</f>
        <v>1</v>
      </c>
      <c r="R58" s="2">
        <f>COUNTIFS(Table2[Sub-Sector],Table3[[#This Row],[Sub-Sector]],Table2[% Price above 20 EMA],"&gt;=0")/Table3[[#This Row],[Count]]</f>
        <v>1</v>
      </c>
      <c r="S58" s="2">
        <f>COUNTIFS(Table2[Sub-Sector],Table3[[#This Row],[Sub-Sector]],Table2[% Price above 50 EMA],"&gt;=0")/Table3[[#This Row],[Count]]</f>
        <v>0.66666666666666663</v>
      </c>
      <c r="T58" s="2">
        <f>COUNTIFS(Table2[Sub-Sector],Table3[[#This Row],[Sub-Sector]],Table2[% Price above 200 EMA],"&gt;=0")/Table3[[#This Row],[Count]]</f>
        <v>1</v>
      </c>
      <c r="U58" s="2">
        <f>COUNTIFS(Table2[Sub-Sector],Table3[[#This Row],[Sub-Sector]],Table2[Rate of Change - Zone],"Positive")/Table3[[#This Row],[Count]]</f>
        <v>1</v>
      </c>
      <c r="V58" s="2">
        <f>COUNTIFS(Table2[Sub-Sector],Table3[[#This Row],[Sub-Sector]],Table2[Sharpe Ratio],"&gt;=0.10")/Table3[[#This Row],[Count]]</f>
        <v>0.66666666666666663</v>
      </c>
      <c r="W5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470</v>
      </c>
      <c r="X58">
        <f>_xlfn.RANK.AVG(Table3[[#This Row],[Score]],Table3[Score],1)</f>
        <v>84</v>
      </c>
      <c r="Y5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242.5</v>
      </c>
      <c r="Z58">
        <f>_xlfn.RANK.AVG(Table3[[#This Row],[Score 2 ]],Table3[[Score 2 ]],1)</f>
        <v>56.5</v>
      </c>
    </row>
    <row r="59" spans="1:26" x14ac:dyDescent="0.3">
      <c r="A59" t="s">
        <v>1710</v>
      </c>
      <c r="B59">
        <f>COUNTIFS(Table2[Sub-Sector],Table3[[#This Row],[Sub-Sector]])</f>
        <v>1</v>
      </c>
      <c r="C59" s="2">
        <f>COUNTIFS(Table2[Sub-Sector],Table3[[#This Row],[Sub-Sector]],Table2[Uptrend],"Uptrend")/Table3[[#This Row],[Count]]</f>
        <v>1</v>
      </c>
      <c r="D59" s="2">
        <f>COUNTIFS(Table2[Sub-Sector],Table3[[#This Row],[Sub-Sector]],Table2[1W Return vs Nifty],"&gt;=5")/Table3[[#This Row],[Count]]</f>
        <v>0</v>
      </c>
      <c r="E59" s="2">
        <f>COUNTIFS(Table2[Sub-Sector],Table3[[#This Row],[Sub-Sector]],Table2[1M Return vs Nifty],"&gt;=5")/Table3[[#This Row],[Count]]</f>
        <v>0</v>
      </c>
      <c r="F59" s="2">
        <f>COUNTIFS(Table2[Sub-Sector],Table3[[#This Row],[Sub-Sector]],Table2[6M Return vs Nifty],"&gt;=10")/Table3[[#This Row],[Count]]</f>
        <v>1</v>
      </c>
      <c r="G59" s="2">
        <f>COUNTIFS(Table2[Sub-Sector],Table3[[#This Row],[Sub-Sector]],Table2[1Y Return vs Nifty],"&gt;=10")/Table3[[#This Row],[Count]]</f>
        <v>0</v>
      </c>
      <c r="H59" s="2">
        <f>COUNTIFS(Table2[Sub-Sector],Table3[[#This Row],[Sub-Sector]],Table2[RSI Exponential â€“ 14D],"&gt;=50")/Table3[[#This Row],[Count]]</f>
        <v>1</v>
      </c>
      <c r="I59" s="2">
        <f>COUNTIFS(Table2[Sub-Sector],Table3[[#This Row],[Sub-Sector]],Table2[Relative Volume],"&gt;=1")/Table3[[#This Row],[Count]]</f>
        <v>0</v>
      </c>
      <c r="J59" s="2">
        <f>COUNTIFS(Table2[Sub-Sector],Table3[[#This Row],[Sub-Sector]],Table2[% Away From Day Low],"&gt;=0.05")/Table3[[#This Row],[Count]]</f>
        <v>0</v>
      </c>
      <c r="K59" s="2">
        <f>COUNTIFS(Table2[Sub-Sector],Table3[[#This Row],[Sub-Sector]],Table2[% Away From Day High],"&lt;=0.05")/Table3[[#This Row],[Count]]</f>
        <v>1</v>
      </c>
      <c r="L59" s="2">
        <f>COUNTIFS(Table2[Sub-Sector],Table3[[#This Row],[Sub-Sector]],Table2[% Away From Current Week Low],"&gt;=0.05")/Table3[[#This Row],[Count]]</f>
        <v>0</v>
      </c>
      <c r="M59" s="2">
        <f>COUNTIFS(Table2[Sub-Sector],Table3[[#This Row],[Sub-Sector]],Table2[% Away From Current Week High],"&lt;=0.05")/Table3[[#This Row],[Count]]</f>
        <v>0</v>
      </c>
      <c r="N59" s="2">
        <f>COUNTIFS(Table2[Sub-Sector],Table3[[#This Row],[Sub-Sector]],Table2[% Away From Current Month Low],"&gt;=0.05")/Table3[[#This Row],[Count]]</f>
        <v>1</v>
      </c>
      <c r="O59" s="2">
        <f>COUNTIFS(Table2[Sub-Sector],Table3[[#This Row],[Sub-Sector]],Table2[% Away From Current Month High],"&lt;=0.05")/Table3[[#This Row],[Count]]</f>
        <v>0</v>
      </c>
      <c r="P59" s="2">
        <f>COUNTIFS(Table2[Sub-Sector],Table3[[#This Row],[Sub-Sector]],Table2[% Away From 52W High],"&lt;=10")/Table3[[#This Row],[Count]]</f>
        <v>0</v>
      </c>
      <c r="Q59" s="2">
        <f>COUNTIFS(Table2[Sub-Sector],Table3[[#This Row],[Sub-Sector]],Table2[% Away From 52W Low],"&gt;=10")/Table3[[#This Row],[Count]]</f>
        <v>1</v>
      </c>
      <c r="R59" s="2">
        <f>COUNTIFS(Table2[Sub-Sector],Table3[[#This Row],[Sub-Sector]],Table2[% Price above 20 EMA],"&gt;=0")/Table3[[#This Row],[Count]]</f>
        <v>1</v>
      </c>
      <c r="S59" s="2">
        <f>COUNTIFS(Table2[Sub-Sector],Table3[[#This Row],[Sub-Sector]],Table2[% Price above 50 EMA],"&gt;=0")/Table3[[#This Row],[Count]]</f>
        <v>1</v>
      </c>
      <c r="T59" s="2">
        <f>COUNTIFS(Table2[Sub-Sector],Table3[[#This Row],[Sub-Sector]],Table2[% Price above 200 EMA],"&gt;=0")/Table3[[#This Row],[Count]]</f>
        <v>1</v>
      </c>
      <c r="U59" s="2">
        <f>COUNTIFS(Table2[Sub-Sector],Table3[[#This Row],[Sub-Sector]],Table2[Rate of Change - Zone],"Positive")/Table3[[#This Row],[Count]]</f>
        <v>1</v>
      </c>
      <c r="V59" s="2">
        <f>COUNTIFS(Table2[Sub-Sector],Table3[[#This Row],[Sub-Sector]],Table2[Sharpe Ratio],"&gt;=0.10")/Table3[[#This Row],[Count]]</f>
        <v>0</v>
      </c>
      <c r="W5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430</v>
      </c>
      <c r="X59">
        <f>_xlfn.RANK.AVG(Table3[[#This Row],[Score]],Table3[Score],1)</f>
        <v>61.5</v>
      </c>
      <c r="Y5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244.5</v>
      </c>
      <c r="Z59">
        <f>_xlfn.RANK.AVG(Table3[[#This Row],[Score 2 ]],Table3[[Score 2 ]],1)</f>
        <v>59</v>
      </c>
    </row>
    <row r="60" spans="1:26" x14ac:dyDescent="0.3">
      <c r="A60" t="s">
        <v>494</v>
      </c>
      <c r="B60">
        <f>COUNTIFS(Table2[Sub-Sector],Table3[[#This Row],[Sub-Sector]])</f>
        <v>1</v>
      </c>
      <c r="C60" s="2">
        <f>COUNTIFS(Table2[Sub-Sector],Table3[[#This Row],[Sub-Sector]],Table2[Uptrend],"Uptrend")/Table3[[#This Row],[Count]]</f>
        <v>1</v>
      </c>
      <c r="D60" s="2">
        <f>COUNTIFS(Table2[Sub-Sector],Table3[[#This Row],[Sub-Sector]],Table2[1W Return vs Nifty],"&gt;=5")/Table3[[#This Row],[Count]]</f>
        <v>0</v>
      </c>
      <c r="E60" s="2">
        <f>COUNTIFS(Table2[Sub-Sector],Table3[[#This Row],[Sub-Sector]],Table2[1M Return vs Nifty],"&gt;=5")/Table3[[#This Row],[Count]]</f>
        <v>0</v>
      </c>
      <c r="F60" s="2">
        <f>COUNTIFS(Table2[Sub-Sector],Table3[[#This Row],[Sub-Sector]],Table2[6M Return vs Nifty],"&gt;=10")/Table3[[#This Row],[Count]]</f>
        <v>1</v>
      </c>
      <c r="G60" s="2">
        <f>COUNTIFS(Table2[Sub-Sector],Table3[[#This Row],[Sub-Sector]],Table2[1Y Return vs Nifty],"&gt;=10")/Table3[[#This Row],[Count]]</f>
        <v>0</v>
      </c>
      <c r="H60" s="2">
        <f>COUNTIFS(Table2[Sub-Sector],Table3[[#This Row],[Sub-Sector]],Table2[RSI Exponential â€“ 14D],"&gt;=50")/Table3[[#This Row],[Count]]</f>
        <v>1</v>
      </c>
      <c r="I60" s="2">
        <f>COUNTIFS(Table2[Sub-Sector],Table3[[#This Row],[Sub-Sector]],Table2[Relative Volume],"&gt;=1")/Table3[[#This Row],[Count]]</f>
        <v>0</v>
      </c>
      <c r="J60" s="2">
        <f>COUNTIFS(Table2[Sub-Sector],Table3[[#This Row],[Sub-Sector]],Table2[% Away From Day Low],"&gt;=0.05")/Table3[[#This Row],[Count]]</f>
        <v>0</v>
      </c>
      <c r="K60" s="2">
        <f>COUNTIFS(Table2[Sub-Sector],Table3[[#This Row],[Sub-Sector]],Table2[% Away From Day High],"&lt;=0.05")/Table3[[#This Row],[Count]]</f>
        <v>1</v>
      </c>
      <c r="L60" s="2">
        <f>COUNTIFS(Table2[Sub-Sector],Table3[[#This Row],[Sub-Sector]],Table2[% Away From Current Week Low],"&gt;=0.05")/Table3[[#This Row],[Count]]</f>
        <v>0</v>
      </c>
      <c r="M60" s="2">
        <f>COUNTIFS(Table2[Sub-Sector],Table3[[#This Row],[Sub-Sector]],Table2[% Away From Current Week High],"&lt;=0.05")/Table3[[#This Row],[Count]]</f>
        <v>1</v>
      </c>
      <c r="N60" s="2">
        <f>COUNTIFS(Table2[Sub-Sector],Table3[[#This Row],[Sub-Sector]],Table2[% Away From Current Month Low],"&gt;=0.05")/Table3[[#This Row],[Count]]</f>
        <v>1</v>
      </c>
      <c r="O60" s="2">
        <f>COUNTIFS(Table2[Sub-Sector],Table3[[#This Row],[Sub-Sector]],Table2[% Away From Current Month High],"&lt;=0.05")/Table3[[#This Row],[Count]]</f>
        <v>1</v>
      </c>
      <c r="P60" s="2">
        <f>COUNTIFS(Table2[Sub-Sector],Table3[[#This Row],[Sub-Sector]],Table2[% Away From 52W High],"&lt;=10")/Table3[[#This Row],[Count]]</f>
        <v>1</v>
      </c>
      <c r="Q60" s="2">
        <f>COUNTIFS(Table2[Sub-Sector],Table3[[#This Row],[Sub-Sector]],Table2[% Away From 52W Low],"&gt;=10")/Table3[[#This Row],[Count]]</f>
        <v>1</v>
      </c>
      <c r="R60" s="2">
        <f>COUNTIFS(Table2[Sub-Sector],Table3[[#This Row],[Sub-Sector]],Table2[% Price above 20 EMA],"&gt;=0")/Table3[[#This Row],[Count]]</f>
        <v>1</v>
      </c>
      <c r="S60" s="2">
        <f>COUNTIFS(Table2[Sub-Sector],Table3[[#This Row],[Sub-Sector]],Table2[% Price above 50 EMA],"&gt;=0")/Table3[[#This Row],[Count]]</f>
        <v>1</v>
      </c>
      <c r="T60" s="2">
        <f>COUNTIFS(Table2[Sub-Sector],Table3[[#This Row],[Sub-Sector]],Table2[% Price above 200 EMA],"&gt;=0")/Table3[[#This Row],[Count]]</f>
        <v>1</v>
      </c>
      <c r="U60" s="2">
        <f>COUNTIFS(Table2[Sub-Sector],Table3[[#This Row],[Sub-Sector]],Table2[Rate of Change - Zone],"Positive")/Table3[[#This Row],[Count]]</f>
        <v>1</v>
      </c>
      <c r="V60" s="2">
        <f>COUNTIFS(Table2[Sub-Sector],Table3[[#This Row],[Sub-Sector]],Table2[Sharpe Ratio],"&gt;=0.10")/Table3[[#This Row],[Count]]</f>
        <v>0</v>
      </c>
      <c r="W6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430</v>
      </c>
      <c r="X60">
        <f>_xlfn.RANK.AVG(Table3[[#This Row],[Score]],Table3[Score],1)</f>
        <v>61.5</v>
      </c>
      <c r="Y6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244.5</v>
      </c>
      <c r="Z60">
        <f>_xlfn.RANK.AVG(Table3[[#This Row],[Score 2 ]],Table3[[Score 2 ]],1)</f>
        <v>59</v>
      </c>
    </row>
    <row r="61" spans="1:26" x14ac:dyDescent="0.3">
      <c r="A61" t="s">
        <v>510</v>
      </c>
      <c r="B61">
        <f>COUNTIFS(Table2[Sub-Sector],Table3[[#This Row],[Sub-Sector]])</f>
        <v>2</v>
      </c>
      <c r="C61" s="2">
        <f>COUNTIFS(Table2[Sub-Sector],Table3[[#This Row],[Sub-Sector]],Table2[Uptrend],"Uptrend")/Table3[[#This Row],[Count]]</f>
        <v>0.5</v>
      </c>
      <c r="D61" s="2">
        <f>COUNTIFS(Table2[Sub-Sector],Table3[[#This Row],[Sub-Sector]],Table2[1W Return vs Nifty],"&gt;=5")/Table3[[#This Row],[Count]]</f>
        <v>0.5</v>
      </c>
      <c r="E61" s="2">
        <f>COUNTIFS(Table2[Sub-Sector],Table3[[#This Row],[Sub-Sector]],Table2[1M Return vs Nifty],"&gt;=5")/Table3[[#This Row],[Count]]</f>
        <v>0</v>
      </c>
      <c r="F61" s="2">
        <f>COUNTIFS(Table2[Sub-Sector],Table3[[#This Row],[Sub-Sector]],Table2[6M Return vs Nifty],"&gt;=10")/Table3[[#This Row],[Count]]</f>
        <v>1</v>
      </c>
      <c r="G61" s="2">
        <f>COUNTIFS(Table2[Sub-Sector],Table3[[#This Row],[Sub-Sector]],Table2[1Y Return vs Nifty],"&gt;=10")/Table3[[#This Row],[Count]]</f>
        <v>0</v>
      </c>
      <c r="H61" s="2">
        <f>COUNTIFS(Table2[Sub-Sector],Table3[[#This Row],[Sub-Sector]],Table2[RSI Exponential â€“ 14D],"&gt;=50")/Table3[[#This Row],[Count]]</f>
        <v>0.5</v>
      </c>
      <c r="I61" s="2">
        <f>COUNTIFS(Table2[Sub-Sector],Table3[[#This Row],[Sub-Sector]],Table2[Relative Volume],"&gt;=1")/Table3[[#This Row],[Count]]</f>
        <v>0</v>
      </c>
      <c r="J61" s="2">
        <f>COUNTIFS(Table2[Sub-Sector],Table3[[#This Row],[Sub-Sector]],Table2[% Away From Day Low],"&gt;=0.05")/Table3[[#This Row],[Count]]</f>
        <v>0</v>
      </c>
      <c r="K61" s="2">
        <f>COUNTIFS(Table2[Sub-Sector],Table3[[#This Row],[Sub-Sector]],Table2[% Away From Day High],"&lt;=0.05")/Table3[[#This Row],[Count]]</f>
        <v>1</v>
      </c>
      <c r="L61" s="2">
        <f>COUNTIFS(Table2[Sub-Sector],Table3[[#This Row],[Sub-Sector]],Table2[% Away From Current Week Low],"&gt;=0.05")/Table3[[#This Row],[Count]]</f>
        <v>0.5</v>
      </c>
      <c r="M61" s="2">
        <f>COUNTIFS(Table2[Sub-Sector],Table3[[#This Row],[Sub-Sector]],Table2[% Away From Current Week High],"&lt;=0.05")/Table3[[#This Row],[Count]]</f>
        <v>1</v>
      </c>
      <c r="N61" s="2">
        <f>COUNTIFS(Table2[Sub-Sector],Table3[[#This Row],[Sub-Sector]],Table2[% Away From Current Month Low],"&gt;=0.05")/Table3[[#This Row],[Count]]</f>
        <v>1</v>
      </c>
      <c r="O61" s="2">
        <f>COUNTIFS(Table2[Sub-Sector],Table3[[#This Row],[Sub-Sector]],Table2[% Away From Current Month High],"&lt;=0.05")/Table3[[#This Row],[Count]]</f>
        <v>0.5</v>
      </c>
      <c r="P61" s="2">
        <f>COUNTIFS(Table2[Sub-Sector],Table3[[#This Row],[Sub-Sector]],Table2[% Away From 52W High],"&lt;=10")/Table3[[#This Row],[Count]]</f>
        <v>0.5</v>
      </c>
      <c r="Q61" s="2">
        <f>COUNTIFS(Table2[Sub-Sector],Table3[[#This Row],[Sub-Sector]],Table2[% Away From 52W Low],"&gt;=10")/Table3[[#This Row],[Count]]</f>
        <v>1</v>
      </c>
      <c r="R61" s="2">
        <f>COUNTIFS(Table2[Sub-Sector],Table3[[#This Row],[Sub-Sector]],Table2[% Price above 20 EMA],"&gt;=0")/Table3[[#This Row],[Count]]</f>
        <v>1</v>
      </c>
      <c r="S61" s="2">
        <f>COUNTIFS(Table2[Sub-Sector],Table3[[#This Row],[Sub-Sector]],Table2[% Price above 50 EMA],"&gt;=0")/Table3[[#This Row],[Count]]</f>
        <v>0.5</v>
      </c>
      <c r="T61" s="2">
        <f>COUNTIFS(Table2[Sub-Sector],Table3[[#This Row],[Sub-Sector]],Table2[% Price above 200 EMA],"&gt;=0")/Table3[[#This Row],[Count]]</f>
        <v>1</v>
      </c>
      <c r="U61" s="2">
        <f>COUNTIFS(Table2[Sub-Sector],Table3[[#This Row],[Sub-Sector]],Table2[Rate of Change - Zone],"Positive")/Table3[[#This Row],[Count]]</f>
        <v>1</v>
      </c>
      <c r="V61" s="2">
        <f>COUNTIFS(Table2[Sub-Sector],Table3[[#This Row],[Sub-Sector]],Table2[Sharpe Ratio],"&gt;=0.10")/Table3[[#This Row],[Count]]</f>
        <v>0.5</v>
      </c>
      <c r="W6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420</v>
      </c>
      <c r="X61">
        <f>_xlfn.RANK.AVG(Table3[[#This Row],[Score]],Table3[Score],1)</f>
        <v>52</v>
      </c>
      <c r="Y6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244.5</v>
      </c>
      <c r="Z61">
        <f>_xlfn.RANK.AVG(Table3[[#This Row],[Score 2 ]],Table3[[Score 2 ]],1)</f>
        <v>59</v>
      </c>
    </row>
    <row r="62" spans="1:26" x14ac:dyDescent="0.3">
      <c r="A62" t="s">
        <v>198</v>
      </c>
      <c r="B62">
        <f>COUNTIFS(Table2[Sub-Sector],Table3[[#This Row],[Sub-Sector]])</f>
        <v>25</v>
      </c>
      <c r="C62" s="2">
        <f>COUNTIFS(Table2[Sub-Sector],Table3[[#This Row],[Sub-Sector]],Table2[Uptrend],"Uptrend")/Table3[[#This Row],[Count]]</f>
        <v>0.68</v>
      </c>
      <c r="D62" s="2">
        <f>COUNTIFS(Table2[Sub-Sector],Table3[[#This Row],[Sub-Sector]],Table2[1W Return vs Nifty],"&gt;=5")/Table3[[#This Row],[Count]]</f>
        <v>0.08</v>
      </c>
      <c r="E62" s="2">
        <f>COUNTIFS(Table2[Sub-Sector],Table3[[#This Row],[Sub-Sector]],Table2[1M Return vs Nifty],"&gt;=5")/Table3[[#This Row],[Count]]</f>
        <v>0.16</v>
      </c>
      <c r="F62" s="2">
        <f>COUNTIFS(Table2[Sub-Sector],Table3[[#This Row],[Sub-Sector]],Table2[6M Return vs Nifty],"&gt;=10")/Table3[[#This Row],[Count]]</f>
        <v>0.56000000000000005</v>
      </c>
      <c r="G62" s="2">
        <f>COUNTIFS(Table2[Sub-Sector],Table3[[#This Row],[Sub-Sector]],Table2[1Y Return vs Nifty],"&gt;=10")/Table3[[#This Row],[Count]]</f>
        <v>0.48</v>
      </c>
      <c r="H62" s="2">
        <f>COUNTIFS(Table2[Sub-Sector],Table3[[#This Row],[Sub-Sector]],Table2[RSI Exponential â€“ 14D],"&gt;=50")/Table3[[#This Row],[Count]]</f>
        <v>0.32</v>
      </c>
      <c r="I62" s="2">
        <f>COUNTIFS(Table2[Sub-Sector],Table3[[#This Row],[Sub-Sector]],Table2[Relative Volume],"&gt;=1")/Table3[[#This Row],[Count]]</f>
        <v>0.24</v>
      </c>
      <c r="J62" s="2">
        <f>COUNTIFS(Table2[Sub-Sector],Table3[[#This Row],[Sub-Sector]],Table2[% Away From Day Low],"&gt;=0.05")/Table3[[#This Row],[Count]]</f>
        <v>0.08</v>
      </c>
      <c r="K62" s="2">
        <f>COUNTIFS(Table2[Sub-Sector],Table3[[#This Row],[Sub-Sector]],Table2[% Away From Day High],"&lt;=0.05")/Table3[[#This Row],[Count]]</f>
        <v>1</v>
      </c>
      <c r="L62" s="2">
        <f>COUNTIFS(Table2[Sub-Sector],Table3[[#This Row],[Sub-Sector]],Table2[% Away From Current Week Low],"&gt;=0.05")/Table3[[#This Row],[Count]]</f>
        <v>0.08</v>
      </c>
      <c r="M62" s="2">
        <f>COUNTIFS(Table2[Sub-Sector],Table3[[#This Row],[Sub-Sector]],Table2[% Away From Current Week High],"&lt;=0.05")/Table3[[#This Row],[Count]]</f>
        <v>0.6</v>
      </c>
      <c r="N62" s="2">
        <f>COUNTIFS(Table2[Sub-Sector],Table3[[#This Row],[Sub-Sector]],Table2[% Away From Current Month Low],"&gt;=0.05")/Table3[[#This Row],[Count]]</f>
        <v>0.68</v>
      </c>
      <c r="O62" s="2">
        <f>COUNTIFS(Table2[Sub-Sector],Table3[[#This Row],[Sub-Sector]],Table2[% Away From Current Month High],"&lt;=0.05")/Table3[[#This Row],[Count]]</f>
        <v>0.24</v>
      </c>
      <c r="P62" s="2">
        <f>COUNTIFS(Table2[Sub-Sector],Table3[[#This Row],[Sub-Sector]],Table2[% Away From 52W High],"&lt;=10")/Table3[[#This Row],[Count]]</f>
        <v>0.36</v>
      </c>
      <c r="Q62" s="2">
        <f>COUNTIFS(Table2[Sub-Sector],Table3[[#This Row],[Sub-Sector]],Table2[% Away From 52W Low],"&gt;=10")/Table3[[#This Row],[Count]]</f>
        <v>1</v>
      </c>
      <c r="R62" s="2">
        <f>COUNTIFS(Table2[Sub-Sector],Table3[[#This Row],[Sub-Sector]],Table2[% Price above 20 EMA],"&gt;=0")/Table3[[#This Row],[Count]]</f>
        <v>0.52</v>
      </c>
      <c r="S62" s="2">
        <f>COUNTIFS(Table2[Sub-Sector],Table3[[#This Row],[Sub-Sector]],Table2[% Price above 50 EMA],"&gt;=0")/Table3[[#This Row],[Count]]</f>
        <v>0.64</v>
      </c>
      <c r="T62" s="2">
        <f>COUNTIFS(Table2[Sub-Sector],Table3[[#This Row],[Sub-Sector]],Table2[% Price above 200 EMA],"&gt;=0")/Table3[[#This Row],[Count]]</f>
        <v>0.92</v>
      </c>
      <c r="U62" s="2">
        <f>COUNTIFS(Table2[Sub-Sector],Table3[[#This Row],[Sub-Sector]],Table2[Rate of Change - Zone],"Positive")/Table3[[#This Row],[Count]]</f>
        <v>0.8</v>
      </c>
      <c r="V62" s="2">
        <f>COUNTIFS(Table2[Sub-Sector],Table3[[#This Row],[Sub-Sector]],Table2[Sharpe Ratio],"&gt;=0.10")/Table3[[#This Row],[Count]]</f>
        <v>0.48</v>
      </c>
      <c r="W6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382</v>
      </c>
      <c r="X62">
        <f>_xlfn.RANK.AVG(Table3[[#This Row],[Score]],Table3[Score],1)</f>
        <v>40.5</v>
      </c>
      <c r="Y6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247</v>
      </c>
      <c r="Z62">
        <f>_xlfn.RANK.AVG(Table3[[#This Row],[Score 2 ]],Table3[[Score 2 ]],1)</f>
        <v>61</v>
      </c>
    </row>
    <row r="63" spans="1:26" x14ac:dyDescent="0.3">
      <c r="A63" t="s">
        <v>730</v>
      </c>
      <c r="B63">
        <f>COUNTIFS(Table2[Sub-Sector],Table3[[#This Row],[Sub-Sector]])</f>
        <v>2</v>
      </c>
      <c r="C63" s="2">
        <f>COUNTIFS(Table2[Sub-Sector],Table3[[#This Row],[Sub-Sector]],Table2[Uptrend],"Uptrend")/Table3[[#This Row],[Count]]</f>
        <v>0.5</v>
      </c>
      <c r="D63" s="2">
        <f>COUNTIFS(Table2[Sub-Sector],Table3[[#This Row],[Sub-Sector]],Table2[1W Return vs Nifty],"&gt;=5")/Table3[[#This Row],[Count]]</f>
        <v>0.5</v>
      </c>
      <c r="E63" s="2">
        <f>COUNTIFS(Table2[Sub-Sector],Table3[[#This Row],[Sub-Sector]],Table2[1M Return vs Nifty],"&gt;=5")/Table3[[#This Row],[Count]]</f>
        <v>0.5</v>
      </c>
      <c r="F63" s="2">
        <f>COUNTIFS(Table2[Sub-Sector],Table3[[#This Row],[Sub-Sector]],Table2[6M Return vs Nifty],"&gt;=10")/Table3[[#This Row],[Count]]</f>
        <v>0.5</v>
      </c>
      <c r="G63" s="2">
        <f>COUNTIFS(Table2[Sub-Sector],Table3[[#This Row],[Sub-Sector]],Table2[1Y Return vs Nifty],"&gt;=10")/Table3[[#This Row],[Count]]</f>
        <v>0.5</v>
      </c>
      <c r="H63" s="2">
        <f>COUNTIFS(Table2[Sub-Sector],Table3[[#This Row],[Sub-Sector]],Table2[RSI Exponential â€“ 14D],"&gt;=50")/Table3[[#This Row],[Count]]</f>
        <v>0.5</v>
      </c>
      <c r="I63" s="2">
        <f>COUNTIFS(Table2[Sub-Sector],Table3[[#This Row],[Sub-Sector]],Table2[Relative Volume],"&gt;=1")/Table3[[#This Row],[Count]]</f>
        <v>0.5</v>
      </c>
      <c r="J63" s="2">
        <f>COUNTIFS(Table2[Sub-Sector],Table3[[#This Row],[Sub-Sector]],Table2[% Away From Day Low],"&gt;=0.05")/Table3[[#This Row],[Count]]</f>
        <v>0</v>
      </c>
      <c r="K63" s="2">
        <f>COUNTIFS(Table2[Sub-Sector],Table3[[#This Row],[Sub-Sector]],Table2[% Away From Day High],"&lt;=0.05")/Table3[[#This Row],[Count]]</f>
        <v>1</v>
      </c>
      <c r="L63" s="2">
        <f>COUNTIFS(Table2[Sub-Sector],Table3[[#This Row],[Sub-Sector]],Table2[% Away From Current Week Low],"&gt;=0.05")/Table3[[#This Row],[Count]]</f>
        <v>0</v>
      </c>
      <c r="M63" s="2">
        <f>COUNTIFS(Table2[Sub-Sector],Table3[[#This Row],[Sub-Sector]],Table2[% Away From Current Week High],"&lt;=0.05")/Table3[[#This Row],[Count]]</f>
        <v>1</v>
      </c>
      <c r="N63" s="2">
        <f>COUNTIFS(Table2[Sub-Sector],Table3[[#This Row],[Sub-Sector]],Table2[% Away From Current Month Low],"&gt;=0.05")/Table3[[#This Row],[Count]]</f>
        <v>1</v>
      </c>
      <c r="O63" s="2">
        <f>COUNTIFS(Table2[Sub-Sector],Table3[[#This Row],[Sub-Sector]],Table2[% Away From Current Month High],"&lt;=0.05")/Table3[[#This Row],[Count]]</f>
        <v>0.5</v>
      </c>
      <c r="P63" s="2">
        <f>COUNTIFS(Table2[Sub-Sector],Table3[[#This Row],[Sub-Sector]],Table2[% Away From 52W High],"&lt;=10")/Table3[[#This Row],[Count]]</f>
        <v>0.5</v>
      </c>
      <c r="Q63" s="2">
        <f>COUNTIFS(Table2[Sub-Sector],Table3[[#This Row],[Sub-Sector]],Table2[% Away From 52W Low],"&gt;=10")/Table3[[#This Row],[Count]]</f>
        <v>1</v>
      </c>
      <c r="R63" s="2">
        <f>COUNTIFS(Table2[Sub-Sector],Table3[[#This Row],[Sub-Sector]],Table2[% Price above 20 EMA],"&gt;=0")/Table3[[#This Row],[Count]]</f>
        <v>0.5</v>
      </c>
      <c r="S63" s="2">
        <f>COUNTIFS(Table2[Sub-Sector],Table3[[#This Row],[Sub-Sector]],Table2[% Price above 50 EMA],"&gt;=0")/Table3[[#This Row],[Count]]</f>
        <v>0.5</v>
      </c>
      <c r="T63" s="2">
        <f>COUNTIFS(Table2[Sub-Sector],Table3[[#This Row],[Sub-Sector]],Table2[% Price above 200 EMA],"&gt;=0")/Table3[[#This Row],[Count]]</f>
        <v>0.5</v>
      </c>
      <c r="U63" s="2">
        <f>COUNTIFS(Table2[Sub-Sector],Table3[[#This Row],[Sub-Sector]],Table2[Rate of Change - Zone],"Positive")/Table3[[#This Row],[Count]]</f>
        <v>0.5</v>
      </c>
      <c r="V63" s="2">
        <f>COUNTIFS(Table2[Sub-Sector],Table3[[#This Row],[Sub-Sector]],Table2[Sharpe Ratio],"&gt;=0.10")/Table3[[#This Row],[Count]]</f>
        <v>0</v>
      </c>
      <c r="W6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347.5</v>
      </c>
      <c r="X63">
        <f>_xlfn.RANK.AVG(Table3[[#This Row],[Score]],Table3[Score],1)</f>
        <v>31</v>
      </c>
      <c r="Y6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247.5</v>
      </c>
      <c r="Z63">
        <f>_xlfn.RANK.AVG(Table3[[#This Row],[Score 2 ]],Table3[[Score 2 ]],1)</f>
        <v>62.5</v>
      </c>
    </row>
    <row r="64" spans="1:26" x14ac:dyDescent="0.3">
      <c r="A64" t="s">
        <v>966</v>
      </c>
      <c r="B64">
        <f>COUNTIFS(Table2[Sub-Sector],Table3[[#This Row],[Sub-Sector]])</f>
        <v>2</v>
      </c>
      <c r="C64" s="2">
        <f>COUNTIFS(Table2[Sub-Sector],Table3[[#This Row],[Sub-Sector]],Table2[Uptrend],"Uptrend")/Table3[[#This Row],[Count]]</f>
        <v>0.5</v>
      </c>
      <c r="D64" s="2">
        <f>COUNTIFS(Table2[Sub-Sector],Table3[[#This Row],[Sub-Sector]],Table2[1W Return vs Nifty],"&gt;=5")/Table3[[#This Row],[Count]]</f>
        <v>0</v>
      </c>
      <c r="E64" s="2">
        <f>COUNTIFS(Table2[Sub-Sector],Table3[[#This Row],[Sub-Sector]],Table2[1M Return vs Nifty],"&gt;=5")/Table3[[#This Row],[Count]]</f>
        <v>0</v>
      </c>
      <c r="F64" s="2">
        <f>COUNTIFS(Table2[Sub-Sector],Table3[[#This Row],[Sub-Sector]],Table2[6M Return vs Nifty],"&gt;=10")/Table3[[#This Row],[Count]]</f>
        <v>0.5</v>
      </c>
      <c r="G64" s="2">
        <f>COUNTIFS(Table2[Sub-Sector],Table3[[#This Row],[Sub-Sector]],Table2[1Y Return vs Nifty],"&gt;=10")/Table3[[#This Row],[Count]]</f>
        <v>0.5</v>
      </c>
      <c r="H64" s="2">
        <f>COUNTIFS(Table2[Sub-Sector],Table3[[#This Row],[Sub-Sector]],Table2[RSI Exponential â€“ 14D],"&gt;=50")/Table3[[#This Row],[Count]]</f>
        <v>0.5</v>
      </c>
      <c r="I64" s="2">
        <f>COUNTIFS(Table2[Sub-Sector],Table3[[#This Row],[Sub-Sector]],Table2[Relative Volume],"&gt;=1")/Table3[[#This Row],[Count]]</f>
        <v>0.5</v>
      </c>
      <c r="J64" s="2">
        <f>COUNTIFS(Table2[Sub-Sector],Table3[[#This Row],[Sub-Sector]],Table2[% Away From Day Low],"&gt;=0.05")/Table3[[#This Row],[Count]]</f>
        <v>0</v>
      </c>
      <c r="K64" s="2">
        <f>COUNTIFS(Table2[Sub-Sector],Table3[[#This Row],[Sub-Sector]],Table2[% Away From Day High],"&lt;=0.05")/Table3[[#This Row],[Count]]</f>
        <v>1</v>
      </c>
      <c r="L64" s="2">
        <f>COUNTIFS(Table2[Sub-Sector],Table3[[#This Row],[Sub-Sector]],Table2[% Away From Current Week Low],"&gt;=0.05")/Table3[[#This Row],[Count]]</f>
        <v>0.5</v>
      </c>
      <c r="M64" s="2">
        <f>COUNTIFS(Table2[Sub-Sector],Table3[[#This Row],[Sub-Sector]],Table2[% Away From Current Week High],"&lt;=0.05")/Table3[[#This Row],[Count]]</f>
        <v>1</v>
      </c>
      <c r="N64" s="2">
        <f>COUNTIFS(Table2[Sub-Sector],Table3[[#This Row],[Sub-Sector]],Table2[% Away From Current Month Low],"&gt;=0.05")/Table3[[#This Row],[Count]]</f>
        <v>0.5</v>
      </c>
      <c r="O64" s="2">
        <f>COUNTIFS(Table2[Sub-Sector],Table3[[#This Row],[Sub-Sector]],Table2[% Away From Current Month High],"&lt;=0.05")/Table3[[#This Row],[Count]]</f>
        <v>0.5</v>
      </c>
      <c r="P64" s="2">
        <f>COUNTIFS(Table2[Sub-Sector],Table3[[#This Row],[Sub-Sector]],Table2[% Away From 52W High],"&lt;=10")/Table3[[#This Row],[Count]]</f>
        <v>0</v>
      </c>
      <c r="Q64" s="2">
        <f>COUNTIFS(Table2[Sub-Sector],Table3[[#This Row],[Sub-Sector]],Table2[% Away From 52W Low],"&gt;=10")/Table3[[#This Row],[Count]]</f>
        <v>1</v>
      </c>
      <c r="R64" s="2">
        <f>COUNTIFS(Table2[Sub-Sector],Table3[[#This Row],[Sub-Sector]],Table2[% Price above 20 EMA],"&gt;=0")/Table3[[#This Row],[Count]]</f>
        <v>0.5</v>
      </c>
      <c r="S64" s="2">
        <f>COUNTIFS(Table2[Sub-Sector],Table3[[#This Row],[Sub-Sector]],Table2[% Price above 50 EMA],"&gt;=0")/Table3[[#This Row],[Count]]</f>
        <v>1</v>
      </c>
      <c r="T64" s="2">
        <f>COUNTIFS(Table2[Sub-Sector],Table3[[#This Row],[Sub-Sector]],Table2[% Price above 200 EMA],"&gt;=0")/Table3[[#This Row],[Count]]</f>
        <v>0.5</v>
      </c>
      <c r="U64" s="2">
        <f>COUNTIFS(Table2[Sub-Sector],Table3[[#This Row],[Sub-Sector]],Table2[Rate of Change - Zone],"Positive")/Table3[[#This Row],[Count]]</f>
        <v>0.5</v>
      </c>
      <c r="V64" s="2">
        <f>COUNTIFS(Table2[Sub-Sector],Table3[[#This Row],[Sub-Sector]],Table2[Sharpe Ratio],"&gt;=0.10")/Table3[[#This Row],[Count]]</f>
        <v>0</v>
      </c>
      <c r="W6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495.5</v>
      </c>
      <c r="X64">
        <f>_xlfn.RANK.AVG(Table3[[#This Row],[Score]],Table3[Score],1)</f>
        <v>86.5</v>
      </c>
      <c r="Y6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247.5</v>
      </c>
      <c r="Z64">
        <f>_xlfn.RANK.AVG(Table3[[#This Row],[Score 2 ]],Table3[[Score 2 ]],1)</f>
        <v>62.5</v>
      </c>
    </row>
    <row r="65" spans="1:26" x14ac:dyDescent="0.3">
      <c r="A65" t="s">
        <v>21</v>
      </c>
      <c r="B65">
        <f>COUNTIFS(Table2[Sub-Sector],Table3[[#This Row],[Sub-Sector]])</f>
        <v>20</v>
      </c>
      <c r="C65" s="2">
        <f>COUNTIFS(Table2[Sub-Sector],Table3[[#This Row],[Sub-Sector]],Table2[Uptrend],"Uptrend")/Table3[[#This Row],[Count]]</f>
        <v>0.75</v>
      </c>
      <c r="D65" s="2">
        <f>COUNTIFS(Table2[Sub-Sector],Table3[[#This Row],[Sub-Sector]],Table2[1W Return vs Nifty],"&gt;=5")/Table3[[#This Row],[Count]]</f>
        <v>0.15</v>
      </c>
      <c r="E65" s="2">
        <f>COUNTIFS(Table2[Sub-Sector],Table3[[#This Row],[Sub-Sector]],Table2[1M Return vs Nifty],"&gt;=5")/Table3[[#This Row],[Count]]</f>
        <v>0.25</v>
      </c>
      <c r="F65" s="2">
        <f>COUNTIFS(Table2[Sub-Sector],Table3[[#This Row],[Sub-Sector]],Table2[6M Return vs Nifty],"&gt;=10")/Table3[[#This Row],[Count]]</f>
        <v>0.2</v>
      </c>
      <c r="G65" s="2">
        <f>COUNTIFS(Table2[Sub-Sector],Table3[[#This Row],[Sub-Sector]],Table2[1Y Return vs Nifty],"&gt;=10")/Table3[[#This Row],[Count]]</f>
        <v>0.3</v>
      </c>
      <c r="H65" s="2">
        <f>COUNTIFS(Table2[Sub-Sector],Table3[[#This Row],[Sub-Sector]],Table2[RSI Exponential â€“ 14D],"&gt;=50")/Table3[[#This Row],[Count]]</f>
        <v>0.85</v>
      </c>
      <c r="I65" s="2">
        <f>COUNTIFS(Table2[Sub-Sector],Table3[[#This Row],[Sub-Sector]],Table2[Relative Volume],"&gt;=1")/Table3[[#This Row],[Count]]</f>
        <v>0.35</v>
      </c>
      <c r="J65" s="2">
        <f>COUNTIFS(Table2[Sub-Sector],Table3[[#This Row],[Sub-Sector]],Table2[% Away From Day Low],"&gt;=0.05")/Table3[[#This Row],[Count]]</f>
        <v>0.05</v>
      </c>
      <c r="K65" s="2">
        <f>COUNTIFS(Table2[Sub-Sector],Table3[[#This Row],[Sub-Sector]],Table2[% Away From Day High],"&lt;=0.05")/Table3[[#This Row],[Count]]</f>
        <v>1</v>
      </c>
      <c r="L65" s="2">
        <f>COUNTIFS(Table2[Sub-Sector],Table3[[#This Row],[Sub-Sector]],Table2[% Away From Current Week Low],"&gt;=0.05")/Table3[[#This Row],[Count]]</f>
        <v>0.35</v>
      </c>
      <c r="M65" s="2">
        <f>COUNTIFS(Table2[Sub-Sector],Table3[[#This Row],[Sub-Sector]],Table2[% Away From Current Week High],"&lt;=0.05")/Table3[[#This Row],[Count]]</f>
        <v>0.9</v>
      </c>
      <c r="N65" s="2">
        <f>COUNTIFS(Table2[Sub-Sector],Table3[[#This Row],[Sub-Sector]],Table2[% Away From Current Month Low],"&gt;=0.05")/Table3[[#This Row],[Count]]</f>
        <v>0.9</v>
      </c>
      <c r="O65" s="2">
        <f>COUNTIFS(Table2[Sub-Sector],Table3[[#This Row],[Sub-Sector]],Table2[% Away From Current Month High],"&lt;=0.05")/Table3[[#This Row],[Count]]</f>
        <v>0.65</v>
      </c>
      <c r="P65" s="2">
        <f>COUNTIFS(Table2[Sub-Sector],Table3[[#This Row],[Sub-Sector]],Table2[% Away From 52W High],"&lt;=10")/Table3[[#This Row],[Count]]</f>
        <v>0.6</v>
      </c>
      <c r="Q65" s="2">
        <f>COUNTIFS(Table2[Sub-Sector],Table3[[#This Row],[Sub-Sector]],Table2[% Away From 52W Low],"&gt;=10")/Table3[[#This Row],[Count]]</f>
        <v>0.95</v>
      </c>
      <c r="R65" s="2">
        <f>COUNTIFS(Table2[Sub-Sector],Table3[[#This Row],[Sub-Sector]],Table2[% Price above 20 EMA],"&gt;=0")/Table3[[#This Row],[Count]]</f>
        <v>0.85</v>
      </c>
      <c r="S65" s="2">
        <f>COUNTIFS(Table2[Sub-Sector],Table3[[#This Row],[Sub-Sector]],Table2[% Price above 50 EMA],"&gt;=0")/Table3[[#This Row],[Count]]</f>
        <v>0.85</v>
      </c>
      <c r="T65" s="2">
        <f>COUNTIFS(Table2[Sub-Sector],Table3[[#This Row],[Sub-Sector]],Table2[% Price above 200 EMA],"&gt;=0")/Table3[[#This Row],[Count]]</f>
        <v>0.95</v>
      </c>
      <c r="U65" s="2">
        <f>COUNTIFS(Table2[Sub-Sector],Table3[[#This Row],[Sub-Sector]],Table2[Rate of Change - Zone],"Positive")/Table3[[#This Row],[Count]]</f>
        <v>1</v>
      </c>
      <c r="V65" s="2">
        <f>COUNTIFS(Table2[Sub-Sector],Table3[[#This Row],[Sub-Sector]],Table2[Sharpe Ratio],"&gt;=0.10")/Table3[[#This Row],[Count]]</f>
        <v>0.1</v>
      </c>
      <c r="W6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348.5</v>
      </c>
      <c r="X65">
        <f>_xlfn.RANK.AVG(Table3[[#This Row],[Score]],Table3[Score],1)</f>
        <v>32.5</v>
      </c>
      <c r="Y6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</v>
      </c>
      <c r="Z65">
        <f>_xlfn.RANK.AVG(Table3[[#This Row],[Score 2 ]],Table3[[Score 2 ]],1)</f>
        <v>64</v>
      </c>
    </row>
    <row r="66" spans="1:26" x14ac:dyDescent="0.3">
      <c r="A66" t="s">
        <v>80</v>
      </c>
      <c r="B66">
        <f>COUNTIFS(Table2[Sub-Sector],Table3[[#This Row],[Sub-Sector]])</f>
        <v>1</v>
      </c>
      <c r="C66" s="2">
        <f>COUNTIFS(Table2[Sub-Sector],Table3[[#This Row],[Sub-Sector]],Table2[Uptrend],"Uptrend")/Table3[[#This Row],[Count]]</f>
        <v>1</v>
      </c>
      <c r="D66" s="2">
        <f>COUNTIFS(Table2[Sub-Sector],Table3[[#This Row],[Sub-Sector]],Table2[1W Return vs Nifty],"&gt;=5")/Table3[[#This Row],[Count]]</f>
        <v>0</v>
      </c>
      <c r="E66" s="2">
        <f>COUNTIFS(Table2[Sub-Sector],Table3[[#This Row],[Sub-Sector]],Table2[1M Return vs Nifty],"&gt;=5")/Table3[[#This Row],[Count]]</f>
        <v>0</v>
      </c>
      <c r="F66" s="2">
        <f>COUNTIFS(Table2[Sub-Sector],Table3[[#This Row],[Sub-Sector]],Table2[6M Return vs Nifty],"&gt;=10")/Table3[[#This Row],[Count]]</f>
        <v>0</v>
      </c>
      <c r="G66" s="2">
        <f>COUNTIFS(Table2[Sub-Sector],Table3[[#This Row],[Sub-Sector]],Table2[1Y Return vs Nifty],"&gt;=10")/Table3[[#This Row],[Count]]</f>
        <v>1</v>
      </c>
      <c r="H66" s="2">
        <f>COUNTIFS(Table2[Sub-Sector],Table3[[#This Row],[Sub-Sector]],Table2[RSI Exponential â€“ 14D],"&gt;=50")/Table3[[#This Row],[Count]]</f>
        <v>1</v>
      </c>
      <c r="I66" s="2">
        <f>COUNTIFS(Table2[Sub-Sector],Table3[[#This Row],[Sub-Sector]],Table2[Relative Volume],"&gt;=1")/Table3[[#This Row],[Count]]</f>
        <v>0</v>
      </c>
      <c r="J66" s="2">
        <f>COUNTIFS(Table2[Sub-Sector],Table3[[#This Row],[Sub-Sector]],Table2[% Away From Day Low],"&gt;=0.05")/Table3[[#This Row],[Count]]</f>
        <v>0</v>
      </c>
      <c r="K66" s="2">
        <f>COUNTIFS(Table2[Sub-Sector],Table3[[#This Row],[Sub-Sector]],Table2[% Away From Day High],"&lt;=0.05")/Table3[[#This Row],[Count]]</f>
        <v>1</v>
      </c>
      <c r="L66" s="2">
        <f>COUNTIFS(Table2[Sub-Sector],Table3[[#This Row],[Sub-Sector]],Table2[% Away From Current Week Low],"&gt;=0.05")/Table3[[#This Row],[Count]]</f>
        <v>0</v>
      </c>
      <c r="M66" s="2">
        <f>COUNTIFS(Table2[Sub-Sector],Table3[[#This Row],[Sub-Sector]],Table2[% Away From Current Week High],"&lt;=0.05")/Table3[[#This Row],[Count]]</f>
        <v>1</v>
      </c>
      <c r="N66" s="2">
        <f>COUNTIFS(Table2[Sub-Sector],Table3[[#This Row],[Sub-Sector]],Table2[% Away From Current Month Low],"&gt;=0.05")/Table3[[#This Row],[Count]]</f>
        <v>1</v>
      </c>
      <c r="O66" s="2">
        <f>COUNTIFS(Table2[Sub-Sector],Table3[[#This Row],[Sub-Sector]],Table2[% Away From Current Month High],"&lt;=0.05")/Table3[[#This Row],[Count]]</f>
        <v>1</v>
      </c>
      <c r="P66" s="2">
        <f>COUNTIFS(Table2[Sub-Sector],Table3[[#This Row],[Sub-Sector]],Table2[% Away From 52W High],"&lt;=10")/Table3[[#This Row],[Count]]</f>
        <v>1</v>
      </c>
      <c r="Q66" s="2">
        <f>COUNTIFS(Table2[Sub-Sector],Table3[[#This Row],[Sub-Sector]],Table2[% Away From 52W Low],"&gt;=10")/Table3[[#This Row],[Count]]</f>
        <v>1</v>
      </c>
      <c r="R66" s="2">
        <f>COUNTIFS(Table2[Sub-Sector],Table3[[#This Row],[Sub-Sector]],Table2[% Price above 20 EMA],"&gt;=0")/Table3[[#This Row],[Count]]</f>
        <v>1</v>
      </c>
      <c r="S66" s="2">
        <f>COUNTIFS(Table2[Sub-Sector],Table3[[#This Row],[Sub-Sector]],Table2[% Price above 50 EMA],"&gt;=0")/Table3[[#This Row],[Count]]</f>
        <v>1</v>
      </c>
      <c r="T66" s="2">
        <f>COUNTIFS(Table2[Sub-Sector],Table3[[#This Row],[Sub-Sector]],Table2[% Price above 200 EMA],"&gt;=0")/Table3[[#This Row],[Count]]</f>
        <v>1</v>
      </c>
      <c r="U66" s="2">
        <f>COUNTIFS(Table2[Sub-Sector],Table3[[#This Row],[Sub-Sector]],Table2[Rate of Change - Zone],"Positive")/Table3[[#This Row],[Count]]</f>
        <v>1</v>
      </c>
      <c r="V66" s="2">
        <f>COUNTIFS(Table2[Sub-Sector],Table3[[#This Row],[Sub-Sector]],Table2[Sharpe Ratio],"&gt;=0.10")/Table3[[#This Row],[Count]]</f>
        <v>1</v>
      </c>
      <c r="W6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435</v>
      </c>
      <c r="X66">
        <f>_xlfn.RANK.AVG(Table3[[#This Row],[Score]],Table3[Score],1)</f>
        <v>66.5</v>
      </c>
      <c r="Y6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249.5</v>
      </c>
      <c r="Z66">
        <f>_xlfn.RANK.AVG(Table3[[#This Row],[Score 2 ]],Table3[[Score 2 ]],1)</f>
        <v>66.5</v>
      </c>
    </row>
    <row r="67" spans="1:26" x14ac:dyDescent="0.3">
      <c r="A67" t="s">
        <v>542</v>
      </c>
      <c r="B67">
        <f>COUNTIFS(Table2[Sub-Sector],Table3[[#This Row],[Sub-Sector]])</f>
        <v>5</v>
      </c>
      <c r="C67" s="2">
        <f>COUNTIFS(Table2[Sub-Sector],Table3[[#This Row],[Sub-Sector]],Table2[Uptrend],"Uptrend")/Table3[[#This Row],[Count]]</f>
        <v>0.8</v>
      </c>
      <c r="D67" s="2">
        <f>COUNTIFS(Table2[Sub-Sector],Table3[[#This Row],[Sub-Sector]],Table2[1W Return vs Nifty],"&gt;=5")/Table3[[#This Row],[Count]]</f>
        <v>0</v>
      </c>
      <c r="E67" s="2">
        <f>COUNTIFS(Table2[Sub-Sector],Table3[[#This Row],[Sub-Sector]],Table2[1M Return vs Nifty],"&gt;=5")/Table3[[#This Row],[Count]]</f>
        <v>0.6</v>
      </c>
      <c r="F67" s="2">
        <f>COUNTIFS(Table2[Sub-Sector],Table3[[#This Row],[Sub-Sector]],Table2[6M Return vs Nifty],"&gt;=10")/Table3[[#This Row],[Count]]</f>
        <v>0.4</v>
      </c>
      <c r="G67" s="2">
        <f>COUNTIFS(Table2[Sub-Sector],Table3[[#This Row],[Sub-Sector]],Table2[1Y Return vs Nifty],"&gt;=10")/Table3[[#This Row],[Count]]</f>
        <v>0.6</v>
      </c>
      <c r="H67" s="2">
        <f>COUNTIFS(Table2[Sub-Sector],Table3[[#This Row],[Sub-Sector]],Table2[RSI Exponential â€“ 14D],"&gt;=50")/Table3[[#This Row],[Count]]</f>
        <v>0.8</v>
      </c>
      <c r="I67" s="2">
        <f>COUNTIFS(Table2[Sub-Sector],Table3[[#This Row],[Sub-Sector]],Table2[Relative Volume],"&gt;=1")/Table3[[#This Row],[Count]]</f>
        <v>0.2</v>
      </c>
      <c r="J67" s="2">
        <f>COUNTIFS(Table2[Sub-Sector],Table3[[#This Row],[Sub-Sector]],Table2[% Away From Day Low],"&gt;=0.05")/Table3[[#This Row],[Count]]</f>
        <v>0</v>
      </c>
      <c r="K67" s="2">
        <f>COUNTIFS(Table2[Sub-Sector],Table3[[#This Row],[Sub-Sector]],Table2[% Away From Day High],"&lt;=0.05")/Table3[[#This Row],[Count]]</f>
        <v>1</v>
      </c>
      <c r="L67" s="2">
        <f>COUNTIFS(Table2[Sub-Sector],Table3[[#This Row],[Sub-Sector]],Table2[% Away From Current Week Low],"&gt;=0.05")/Table3[[#This Row],[Count]]</f>
        <v>0.4</v>
      </c>
      <c r="M67" s="2">
        <f>COUNTIFS(Table2[Sub-Sector],Table3[[#This Row],[Sub-Sector]],Table2[% Away From Current Week High],"&lt;=0.05")/Table3[[#This Row],[Count]]</f>
        <v>0.8</v>
      </c>
      <c r="N67" s="2">
        <f>COUNTIFS(Table2[Sub-Sector],Table3[[#This Row],[Sub-Sector]],Table2[% Away From Current Month Low],"&gt;=0.05")/Table3[[#This Row],[Count]]</f>
        <v>1</v>
      </c>
      <c r="O67" s="2">
        <f>COUNTIFS(Table2[Sub-Sector],Table3[[#This Row],[Sub-Sector]],Table2[% Away From Current Month High],"&lt;=0.05")/Table3[[#This Row],[Count]]</f>
        <v>0.8</v>
      </c>
      <c r="P67" s="2">
        <f>COUNTIFS(Table2[Sub-Sector],Table3[[#This Row],[Sub-Sector]],Table2[% Away From 52W High],"&lt;=10")/Table3[[#This Row],[Count]]</f>
        <v>0.2</v>
      </c>
      <c r="Q67" s="2">
        <f>COUNTIFS(Table2[Sub-Sector],Table3[[#This Row],[Sub-Sector]],Table2[% Away From 52W Low],"&gt;=10")/Table3[[#This Row],[Count]]</f>
        <v>1</v>
      </c>
      <c r="R67" s="2">
        <f>COUNTIFS(Table2[Sub-Sector],Table3[[#This Row],[Sub-Sector]],Table2[% Price above 20 EMA],"&gt;=0")/Table3[[#This Row],[Count]]</f>
        <v>0.6</v>
      </c>
      <c r="S67" s="2">
        <f>COUNTIFS(Table2[Sub-Sector],Table3[[#This Row],[Sub-Sector]],Table2[% Price above 50 EMA],"&gt;=0")/Table3[[#This Row],[Count]]</f>
        <v>0.8</v>
      </c>
      <c r="T67" s="2">
        <f>COUNTIFS(Table2[Sub-Sector],Table3[[#This Row],[Sub-Sector]],Table2[% Price above 200 EMA],"&gt;=0")/Table3[[#This Row],[Count]]</f>
        <v>0.8</v>
      </c>
      <c r="U67" s="2">
        <f>COUNTIFS(Table2[Sub-Sector],Table3[[#This Row],[Sub-Sector]],Table2[Rate of Change - Zone],"Positive")/Table3[[#This Row],[Count]]</f>
        <v>0.8</v>
      </c>
      <c r="V67" s="2">
        <f>COUNTIFS(Table2[Sub-Sector],Table3[[#This Row],[Sub-Sector]],Table2[Sharpe Ratio],"&gt;=0.10")/Table3[[#This Row],[Count]]</f>
        <v>0.4</v>
      </c>
      <c r="W6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380</v>
      </c>
      <c r="X67">
        <f>_xlfn.RANK.AVG(Table3[[#This Row],[Score]],Table3[Score],1)</f>
        <v>39</v>
      </c>
      <c r="Y6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249.5</v>
      </c>
      <c r="Z67">
        <f>_xlfn.RANK.AVG(Table3[[#This Row],[Score 2 ]],Table3[[Score 2 ]],1)</f>
        <v>66.5</v>
      </c>
    </row>
    <row r="68" spans="1:26" x14ac:dyDescent="0.3">
      <c r="A68" t="s">
        <v>336</v>
      </c>
      <c r="B68">
        <f>COUNTIFS(Table2[Sub-Sector],Table3[[#This Row],[Sub-Sector]])</f>
        <v>1</v>
      </c>
      <c r="C68" s="2">
        <f>COUNTIFS(Table2[Sub-Sector],Table3[[#This Row],[Sub-Sector]],Table2[Uptrend],"Uptrend")/Table3[[#This Row],[Count]]</f>
        <v>1</v>
      </c>
      <c r="D68" s="2">
        <f>COUNTIFS(Table2[Sub-Sector],Table3[[#This Row],[Sub-Sector]],Table2[1W Return vs Nifty],"&gt;=5")/Table3[[#This Row],[Count]]</f>
        <v>0</v>
      </c>
      <c r="E68" s="2">
        <f>COUNTIFS(Table2[Sub-Sector],Table3[[#This Row],[Sub-Sector]],Table2[1M Return vs Nifty],"&gt;=5")/Table3[[#This Row],[Count]]</f>
        <v>0</v>
      </c>
      <c r="F68" s="2">
        <f>COUNTIFS(Table2[Sub-Sector],Table3[[#This Row],[Sub-Sector]],Table2[6M Return vs Nifty],"&gt;=10")/Table3[[#This Row],[Count]]</f>
        <v>0</v>
      </c>
      <c r="G68" s="2">
        <f>COUNTIFS(Table2[Sub-Sector],Table3[[#This Row],[Sub-Sector]],Table2[1Y Return vs Nifty],"&gt;=10")/Table3[[#This Row],[Count]]</f>
        <v>1</v>
      </c>
      <c r="H68" s="2">
        <f>COUNTIFS(Table2[Sub-Sector],Table3[[#This Row],[Sub-Sector]],Table2[RSI Exponential â€“ 14D],"&gt;=50")/Table3[[#This Row],[Count]]</f>
        <v>0</v>
      </c>
      <c r="I68" s="2">
        <f>COUNTIFS(Table2[Sub-Sector],Table3[[#This Row],[Sub-Sector]],Table2[Relative Volume],"&gt;=1")/Table3[[#This Row],[Count]]</f>
        <v>0</v>
      </c>
      <c r="J68" s="2">
        <f>COUNTIFS(Table2[Sub-Sector],Table3[[#This Row],[Sub-Sector]],Table2[% Away From Day Low],"&gt;=0.05")/Table3[[#This Row],[Count]]</f>
        <v>0</v>
      </c>
      <c r="K68" s="2">
        <f>COUNTIFS(Table2[Sub-Sector],Table3[[#This Row],[Sub-Sector]],Table2[% Away From Day High],"&lt;=0.05")/Table3[[#This Row],[Count]]</f>
        <v>1</v>
      </c>
      <c r="L68" s="2">
        <f>COUNTIFS(Table2[Sub-Sector],Table3[[#This Row],[Sub-Sector]],Table2[% Away From Current Week Low],"&gt;=0.05")/Table3[[#This Row],[Count]]</f>
        <v>0</v>
      </c>
      <c r="M68" s="2">
        <f>COUNTIFS(Table2[Sub-Sector],Table3[[#This Row],[Sub-Sector]],Table2[% Away From Current Week High],"&lt;=0.05")/Table3[[#This Row],[Count]]</f>
        <v>1</v>
      </c>
      <c r="N68" s="2">
        <f>COUNTIFS(Table2[Sub-Sector],Table3[[#This Row],[Sub-Sector]],Table2[% Away From Current Month Low],"&gt;=0.05")/Table3[[#This Row],[Count]]</f>
        <v>0</v>
      </c>
      <c r="O68" s="2">
        <f>COUNTIFS(Table2[Sub-Sector],Table3[[#This Row],[Sub-Sector]],Table2[% Away From Current Month High],"&lt;=0.05")/Table3[[#This Row],[Count]]</f>
        <v>1</v>
      </c>
      <c r="P68" s="2">
        <f>COUNTIFS(Table2[Sub-Sector],Table3[[#This Row],[Sub-Sector]],Table2[% Away From 52W High],"&lt;=10")/Table3[[#This Row],[Count]]</f>
        <v>0</v>
      </c>
      <c r="Q68" s="2">
        <f>COUNTIFS(Table2[Sub-Sector],Table3[[#This Row],[Sub-Sector]],Table2[% Away From 52W Low],"&gt;=10")/Table3[[#This Row],[Count]]</f>
        <v>1</v>
      </c>
      <c r="R68" s="2">
        <f>COUNTIFS(Table2[Sub-Sector],Table3[[#This Row],[Sub-Sector]],Table2[% Price above 20 EMA],"&gt;=0")/Table3[[#This Row],[Count]]</f>
        <v>0</v>
      </c>
      <c r="S68" s="2">
        <f>COUNTIFS(Table2[Sub-Sector],Table3[[#This Row],[Sub-Sector]],Table2[% Price above 50 EMA],"&gt;=0")/Table3[[#This Row],[Count]]</f>
        <v>0</v>
      </c>
      <c r="T68" s="2">
        <f>COUNTIFS(Table2[Sub-Sector],Table3[[#This Row],[Sub-Sector]],Table2[% Price above 200 EMA],"&gt;=0")/Table3[[#This Row],[Count]]</f>
        <v>1</v>
      </c>
      <c r="U68" s="2">
        <f>COUNTIFS(Table2[Sub-Sector],Table3[[#This Row],[Sub-Sector]],Table2[Rate of Change - Zone],"Positive")/Table3[[#This Row],[Count]]</f>
        <v>1</v>
      </c>
      <c r="V68" s="2">
        <f>COUNTIFS(Table2[Sub-Sector],Table3[[#This Row],[Sub-Sector]],Table2[Sharpe Ratio],"&gt;=0.10")/Table3[[#This Row],[Count]]</f>
        <v>1</v>
      </c>
      <c r="W6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435</v>
      </c>
      <c r="X68">
        <f>_xlfn.RANK.AVG(Table3[[#This Row],[Score]],Table3[Score],1)</f>
        <v>66.5</v>
      </c>
      <c r="Y6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249.5</v>
      </c>
      <c r="Z68">
        <f>_xlfn.RANK.AVG(Table3[[#This Row],[Score 2 ]],Table3[[Score 2 ]],1)</f>
        <v>66.5</v>
      </c>
    </row>
    <row r="69" spans="1:26" x14ac:dyDescent="0.3">
      <c r="A69" t="s">
        <v>267</v>
      </c>
      <c r="B69">
        <f>COUNTIFS(Table2[Sub-Sector],Table3[[#This Row],[Sub-Sector]])</f>
        <v>1</v>
      </c>
      <c r="C69" s="2">
        <f>COUNTIFS(Table2[Sub-Sector],Table3[[#This Row],[Sub-Sector]],Table2[Uptrend],"Uptrend")/Table3[[#This Row],[Count]]</f>
        <v>1</v>
      </c>
      <c r="D69" s="2">
        <f>COUNTIFS(Table2[Sub-Sector],Table3[[#This Row],[Sub-Sector]],Table2[1W Return vs Nifty],"&gt;=5")/Table3[[#This Row],[Count]]</f>
        <v>0</v>
      </c>
      <c r="E69" s="2">
        <f>COUNTIFS(Table2[Sub-Sector],Table3[[#This Row],[Sub-Sector]],Table2[1M Return vs Nifty],"&gt;=5")/Table3[[#This Row],[Count]]</f>
        <v>0</v>
      </c>
      <c r="F69" s="2">
        <f>COUNTIFS(Table2[Sub-Sector],Table3[[#This Row],[Sub-Sector]],Table2[6M Return vs Nifty],"&gt;=10")/Table3[[#This Row],[Count]]</f>
        <v>0</v>
      </c>
      <c r="G69" s="2">
        <f>COUNTIFS(Table2[Sub-Sector],Table3[[#This Row],[Sub-Sector]],Table2[1Y Return vs Nifty],"&gt;=10")/Table3[[#This Row],[Count]]</f>
        <v>1</v>
      </c>
      <c r="H69" s="2">
        <f>COUNTIFS(Table2[Sub-Sector],Table3[[#This Row],[Sub-Sector]],Table2[RSI Exponential â€“ 14D],"&gt;=50")/Table3[[#This Row],[Count]]</f>
        <v>0</v>
      </c>
      <c r="I69" s="2">
        <f>COUNTIFS(Table2[Sub-Sector],Table3[[#This Row],[Sub-Sector]],Table2[Relative Volume],"&gt;=1")/Table3[[#This Row],[Count]]</f>
        <v>0</v>
      </c>
      <c r="J69" s="2">
        <f>COUNTIFS(Table2[Sub-Sector],Table3[[#This Row],[Sub-Sector]],Table2[% Away From Day Low],"&gt;=0.05")/Table3[[#This Row],[Count]]</f>
        <v>0</v>
      </c>
      <c r="K69" s="2">
        <f>COUNTIFS(Table2[Sub-Sector],Table3[[#This Row],[Sub-Sector]],Table2[% Away From Day High],"&lt;=0.05")/Table3[[#This Row],[Count]]</f>
        <v>1</v>
      </c>
      <c r="L69" s="2">
        <f>COUNTIFS(Table2[Sub-Sector],Table3[[#This Row],[Sub-Sector]],Table2[% Away From Current Week Low],"&gt;=0.05")/Table3[[#This Row],[Count]]</f>
        <v>0</v>
      </c>
      <c r="M69" s="2">
        <f>COUNTIFS(Table2[Sub-Sector],Table3[[#This Row],[Sub-Sector]],Table2[% Away From Current Week High],"&lt;=0.05")/Table3[[#This Row],[Count]]</f>
        <v>1</v>
      </c>
      <c r="N69" s="2">
        <f>COUNTIFS(Table2[Sub-Sector],Table3[[#This Row],[Sub-Sector]],Table2[% Away From Current Month Low],"&gt;=0.05")/Table3[[#This Row],[Count]]</f>
        <v>0</v>
      </c>
      <c r="O69" s="2">
        <f>COUNTIFS(Table2[Sub-Sector],Table3[[#This Row],[Sub-Sector]],Table2[% Away From Current Month High],"&lt;=0.05")/Table3[[#This Row],[Count]]</f>
        <v>0</v>
      </c>
      <c r="P69" s="2">
        <f>COUNTIFS(Table2[Sub-Sector],Table3[[#This Row],[Sub-Sector]],Table2[% Away From 52W High],"&lt;=10")/Table3[[#This Row],[Count]]</f>
        <v>0</v>
      </c>
      <c r="Q69" s="2">
        <f>COUNTIFS(Table2[Sub-Sector],Table3[[#This Row],[Sub-Sector]],Table2[% Away From 52W Low],"&gt;=10")/Table3[[#This Row],[Count]]</f>
        <v>1</v>
      </c>
      <c r="R69" s="2">
        <f>COUNTIFS(Table2[Sub-Sector],Table3[[#This Row],[Sub-Sector]],Table2[% Price above 20 EMA],"&gt;=0")/Table3[[#This Row],[Count]]</f>
        <v>0</v>
      </c>
      <c r="S69" s="2">
        <f>COUNTIFS(Table2[Sub-Sector],Table3[[#This Row],[Sub-Sector]],Table2[% Price above 50 EMA],"&gt;=0")/Table3[[#This Row],[Count]]</f>
        <v>1</v>
      </c>
      <c r="T69" s="2">
        <f>COUNTIFS(Table2[Sub-Sector],Table3[[#This Row],[Sub-Sector]],Table2[% Price above 200 EMA],"&gt;=0")/Table3[[#This Row],[Count]]</f>
        <v>1</v>
      </c>
      <c r="U69" s="2">
        <f>COUNTIFS(Table2[Sub-Sector],Table3[[#This Row],[Sub-Sector]],Table2[Rate of Change - Zone],"Positive")/Table3[[#This Row],[Count]]</f>
        <v>1</v>
      </c>
      <c r="V69" s="2">
        <f>COUNTIFS(Table2[Sub-Sector],Table3[[#This Row],[Sub-Sector]],Table2[Sharpe Ratio],"&gt;=0.10")/Table3[[#This Row],[Count]]</f>
        <v>0</v>
      </c>
      <c r="W6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435</v>
      </c>
      <c r="X69">
        <f>_xlfn.RANK.AVG(Table3[[#This Row],[Score]],Table3[Score],1)</f>
        <v>66.5</v>
      </c>
      <c r="Y6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249.5</v>
      </c>
      <c r="Z69">
        <f>_xlfn.RANK.AVG(Table3[[#This Row],[Score 2 ]],Table3[[Score 2 ]],1)</f>
        <v>66.5</v>
      </c>
    </row>
    <row r="70" spans="1:26" x14ac:dyDescent="0.3">
      <c r="A70" t="s">
        <v>680</v>
      </c>
      <c r="B70">
        <f>COUNTIFS(Table2[Sub-Sector],Table3[[#This Row],[Sub-Sector]])</f>
        <v>3</v>
      </c>
      <c r="C70" s="2">
        <f>COUNTIFS(Table2[Sub-Sector],Table3[[#This Row],[Sub-Sector]],Table2[Uptrend],"Uptrend")/Table3[[#This Row],[Count]]</f>
        <v>0.33333333333333331</v>
      </c>
      <c r="D70" s="2">
        <f>COUNTIFS(Table2[Sub-Sector],Table3[[#This Row],[Sub-Sector]],Table2[1W Return vs Nifty],"&gt;=5")/Table3[[#This Row],[Count]]</f>
        <v>0</v>
      </c>
      <c r="E70" s="2">
        <f>COUNTIFS(Table2[Sub-Sector],Table3[[#This Row],[Sub-Sector]],Table2[1M Return vs Nifty],"&gt;=5")/Table3[[#This Row],[Count]]</f>
        <v>0</v>
      </c>
      <c r="F70" s="2">
        <f>COUNTIFS(Table2[Sub-Sector],Table3[[#This Row],[Sub-Sector]],Table2[6M Return vs Nifty],"&gt;=10")/Table3[[#This Row],[Count]]</f>
        <v>0.66666666666666663</v>
      </c>
      <c r="G70" s="2">
        <f>COUNTIFS(Table2[Sub-Sector],Table3[[#This Row],[Sub-Sector]],Table2[1Y Return vs Nifty],"&gt;=10")/Table3[[#This Row],[Count]]</f>
        <v>0.33333333333333331</v>
      </c>
      <c r="H70" s="2">
        <f>COUNTIFS(Table2[Sub-Sector],Table3[[#This Row],[Sub-Sector]],Table2[RSI Exponential â€“ 14D],"&gt;=50")/Table3[[#This Row],[Count]]</f>
        <v>0.33333333333333331</v>
      </c>
      <c r="I70" s="2">
        <f>COUNTIFS(Table2[Sub-Sector],Table3[[#This Row],[Sub-Sector]],Table2[Relative Volume],"&gt;=1")/Table3[[#This Row],[Count]]</f>
        <v>0.33333333333333331</v>
      </c>
      <c r="J70" s="2">
        <f>COUNTIFS(Table2[Sub-Sector],Table3[[#This Row],[Sub-Sector]],Table2[% Away From Day Low],"&gt;=0.05")/Table3[[#This Row],[Count]]</f>
        <v>0</v>
      </c>
      <c r="K70" s="2">
        <f>COUNTIFS(Table2[Sub-Sector],Table3[[#This Row],[Sub-Sector]],Table2[% Away From Day High],"&lt;=0.05")/Table3[[#This Row],[Count]]</f>
        <v>1</v>
      </c>
      <c r="L70" s="2">
        <f>COUNTIFS(Table2[Sub-Sector],Table3[[#This Row],[Sub-Sector]],Table2[% Away From Current Week Low],"&gt;=0.05")/Table3[[#This Row],[Count]]</f>
        <v>0</v>
      </c>
      <c r="M70" s="2">
        <f>COUNTIFS(Table2[Sub-Sector],Table3[[#This Row],[Sub-Sector]],Table2[% Away From Current Week High],"&lt;=0.05")/Table3[[#This Row],[Count]]</f>
        <v>0.33333333333333331</v>
      </c>
      <c r="N70" s="2">
        <f>COUNTIFS(Table2[Sub-Sector],Table3[[#This Row],[Sub-Sector]],Table2[% Away From Current Month Low],"&gt;=0.05")/Table3[[#This Row],[Count]]</f>
        <v>0.66666666666666663</v>
      </c>
      <c r="O70" s="2">
        <f>COUNTIFS(Table2[Sub-Sector],Table3[[#This Row],[Sub-Sector]],Table2[% Away From Current Month High],"&lt;=0.05")/Table3[[#This Row],[Count]]</f>
        <v>0</v>
      </c>
      <c r="P70" s="2">
        <f>COUNTIFS(Table2[Sub-Sector],Table3[[#This Row],[Sub-Sector]],Table2[% Away From 52W High],"&lt;=10")/Table3[[#This Row],[Count]]</f>
        <v>0.33333333333333331</v>
      </c>
      <c r="Q70" s="2">
        <f>COUNTIFS(Table2[Sub-Sector],Table3[[#This Row],[Sub-Sector]],Table2[% Away From 52W Low],"&gt;=10")/Table3[[#This Row],[Count]]</f>
        <v>1</v>
      </c>
      <c r="R70" s="2">
        <f>COUNTIFS(Table2[Sub-Sector],Table3[[#This Row],[Sub-Sector]],Table2[% Price above 20 EMA],"&gt;=0")/Table3[[#This Row],[Count]]</f>
        <v>0.33333333333333331</v>
      </c>
      <c r="S70" s="2">
        <f>COUNTIFS(Table2[Sub-Sector],Table3[[#This Row],[Sub-Sector]],Table2[% Price above 50 EMA],"&gt;=0")/Table3[[#This Row],[Count]]</f>
        <v>0.33333333333333331</v>
      </c>
      <c r="T70" s="2">
        <f>COUNTIFS(Table2[Sub-Sector],Table3[[#This Row],[Sub-Sector]],Table2[% Price above 200 EMA],"&gt;=0")/Table3[[#This Row],[Count]]</f>
        <v>0.66666666666666663</v>
      </c>
      <c r="U70" s="2">
        <f>COUNTIFS(Table2[Sub-Sector],Table3[[#This Row],[Sub-Sector]],Table2[Rate of Change - Zone],"Positive")/Table3[[#This Row],[Count]]</f>
        <v>0.66666666666666663</v>
      </c>
      <c r="V70" s="2">
        <f>COUNTIFS(Table2[Sub-Sector],Table3[[#This Row],[Sub-Sector]],Table2[Sharpe Ratio],"&gt;=0.10")/Table3[[#This Row],[Count]]</f>
        <v>0.66666666666666663</v>
      </c>
      <c r="W7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518.5</v>
      </c>
      <c r="X70">
        <f>_xlfn.RANK.AVG(Table3[[#This Row],[Score]],Table3[Score],1)</f>
        <v>94</v>
      </c>
      <c r="Y7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251</v>
      </c>
      <c r="Z70">
        <f>_xlfn.RANK.AVG(Table3[[#This Row],[Score 2 ]],Table3[[Score 2 ]],1)</f>
        <v>69</v>
      </c>
    </row>
    <row r="71" spans="1:26" x14ac:dyDescent="0.3">
      <c r="A71" t="s">
        <v>513</v>
      </c>
      <c r="B71">
        <f>COUNTIFS(Table2[Sub-Sector],Table3[[#This Row],[Sub-Sector]])</f>
        <v>5</v>
      </c>
      <c r="C71" s="2">
        <f>COUNTIFS(Table2[Sub-Sector],Table3[[#This Row],[Sub-Sector]],Table2[Uptrend],"Uptrend")/Table3[[#This Row],[Count]]</f>
        <v>0.4</v>
      </c>
      <c r="D71" s="2">
        <f>COUNTIFS(Table2[Sub-Sector],Table3[[#This Row],[Sub-Sector]],Table2[1W Return vs Nifty],"&gt;=5")/Table3[[#This Row],[Count]]</f>
        <v>0</v>
      </c>
      <c r="E71" s="2">
        <f>COUNTIFS(Table2[Sub-Sector],Table3[[#This Row],[Sub-Sector]],Table2[1M Return vs Nifty],"&gt;=5")/Table3[[#This Row],[Count]]</f>
        <v>0</v>
      </c>
      <c r="F71" s="2">
        <f>COUNTIFS(Table2[Sub-Sector],Table3[[#This Row],[Sub-Sector]],Table2[6M Return vs Nifty],"&gt;=10")/Table3[[#This Row],[Count]]</f>
        <v>0.4</v>
      </c>
      <c r="G71" s="2">
        <f>COUNTIFS(Table2[Sub-Sector],Table3[[#This Row],[Sub-Sector]],Table2[1Y Return vs Nifty],"&gt;=10")/Table3[[#This Row],[Count]]</f>
        <v>0.2</v>
      </c>
      <c r="H71" s="2">
        <f>COUNTIFS(Table2[Sub-Sector],Table3[[#This Row],[Sub-Sector]],Table2[RSI Exponential â€“ 14D],"&gt;=50")/Table3[[#This Row],[Count]]</f>
        <v>0.2</v>
      </c>
      <c r="I71" s="2">
        <f>COUNTIFS(Table2[Sub-Sector],Table3[[#This Row],[Sub-Sector]],Table2[Relative Volume],"&gt;=1")/Table3[[#This Row],[Count]]</f>
        <v>0.6</v>
      </c>
      <c r="J71" s="2">
        <f>COUNTIFS(Table2[Sub-Sector],Table3[[#This Row],[Sub-Sector]],Table2[% Away From Day Low],"&gt;=0.05")/Table3[[#This Row],[Count]]</f>
        <v>0</v>
      </c>
      <c r="K71" s="2">
        <f>COUNTIFS(Table2[Sub-Sector],Table3[[#This Row],[Sub-Sector]],Table2[% Away From Day High],"&lt;=0.05")/Table3[[#This Row],[Count]]</f>
        <v>1</v>
      </c>
      <c r="L71" s="2">
        <f>COUNTIFS(Table2[Sub-Sector],Table3[[#This Row],[Sub-Sector]],Table2[% Away From Current Week Low],"&gt;=0.05")/Table3[[#This Row],[Count]]</f>
        <v>0</v>
      </c>
      <c r="M71" s="2">
        <f>COUNTIFS(Table2[Sub-Sector],Table3[[#This Row],[Sub-Sector]],Table2[% Away From Current Week High],"&lt;=0.05")/Table3[[#This Row],[Count]]</f>
        <v>1</v>
      </c>
      <c r="N71" s="2">
        <f>COUNTIFS(Table2[Sub-Sector],Table3[[#This Row],[Sub-Sector]],Table2[% Away From Current Month Low],"&gt;=0.05")/Table3[[#This Row],[Count]]</f>
        <v>0.4</v>
      </c>
      <c r="O71" s="2">
        <f>COUNTIFS(Table2[Sub-Sector],Table3[[#This Row],[Sub-Sector]],Table2[% Away From Current Month High],"&lt;=0.05")/Table3[[#This Row],[Count]]</f>
        <v>0.2</v>
      </c>
      <c r="P71" s="2">
        <f>COUNTIFS(Table2[Sub-Sector],Table3[[#This Row],[Sub-Sector]],Table2[% Away From 52W High],"&lt;=10")/Table3[[#This Row],[Count]]</f>
        <v>0.2</v>
      </c>
      <c r="Q71" s="2">
        <f>COUNTIFS(Table2[Sub-Sector],Table3[[#This Row],[Sub-Sector]],Table2[% Away From 52W Low],"&gt;=10")/Table3[[#This Row],[Count]]</f>
        <v>1</v>
      </c>
      <c r="R71" s="2">
        <f>COUNTIFS(Table2[Sub-Sector],Table3[[#This Row],[Sub-Sector]],Table2[% Price above 20 EMA],"&gt;=0")/Table3[[#This Row],[Count]]</f>
        <v>0.2</v>
      </c>
      <c r="S71" s="2">
        <f>COUNTIFS(Table2[Sub-Sector],Table3[[#This Row],[Sub-Sector]],Table2[% Price above 50 EMA],"&gt;=0")/Table3[[#This Row],[Count]]</f>
        <v>0.2</v>
      </c>
      <c r="T71" s="2">
        <f>COUNTIFS(Table2[Sub-Sector],Table3[[#This Row],[Sub-Sector]],Table2[% Price above 200 EMA],"&gt;=0")/Table3[[#This Row],[Count]]</f>
        <v>1</v>
      </c>
      <c r="U71" s="2">
        <f>COUNTIFS(Table2[Sub-Sector],Table3[[#This Row],[Sub-Sector]],Table2[Rate of Change - Zone],"Positive")/Table3[[#This Row],[Count]]</f>
        <v>0.8</v>
      </c>
      <c r="V71" s="2">
        <f>COUNTIFS(Table2[Sub-Sector],Table3[[#This Row],[Sub-Sector]],Table2[Sharpe Ratio],"&gt;=0.10")/Table3[[#This Row],[Count]]</f>
        <v>0.4</v>
      </c>
      <c r="W7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513</v>
      </c>
      <c r="X71">
        <f>_xlfn.RANK.AVG(Table3[[#This Row],[Score]],Table3[Score],1)</f>
        <v>91</v>
      </c>
      <c r="Y7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252.5</v>
      </c>
      <c r="Z71">
        <f>_xlfn.RANK.AVG(Table3[[#This Row],[Score 2 ]],Table3[[Score 2 ]],1)</f>
        <v>70</v>
      </c>
    </row>
    <row r="72" spans="1:26" x14ac:dyDescent="0.3">
      <c r="A72" t="s">
        <v>629</v>
      </c>
      <c r="B72">
        <f>COUNTIFS(Table2[Sub-Sector],Table3[[#This Row],[Sub-Sector]])</f>
        <v>14</v>
      </c>
      <c r="C72" s="2">
        <f>COUNTIFS(Table2[Sub-Sector],Table3[[#This Row],[Sub-Sector]],Table2[Uptrend],"Uptrend")/Table3[[#This Row],[Count]]</f>
        <v>0.8571428571428571</v>
      </c>
      <c r="D72" s="2">
        <f>COUNTIFS(Table2[Sub-Sector],Table3[[#This Row],[Sub-Sector]],Table2[1W Return vs Nifty],"&gt;=5")/Table3[[#This Row],[Count]]</f>
        <v>0</v>
      </c>
      <c r="E72" s="2">
        <f>COUNTIFS(Table2[Sub-Sector],Table3[[#This Row],[Sub-Sector]],Table2[1M Return vs Nifty],"&gt;=5")/Table3[[#This Row],[Count]]</f>
        <v>0.14285714285714285</v>
      </c>
      <c r="F72" s="2">
        <f>COUNTIFS(Table2[Sub-Sector],Table3[[#This Row],[Sub-Sector]],Table2[6M Return vs Nifty],"&gt;=10")/Table3[[#This Row],[Count]]</f>
        <v>7.1428571428571425E-2</v>
      </c>
      <c r="G72" s="2">
        <f>COUNTIFS(Table2[Sub-Sector],Table3[[#This Row],[Sub-Sector]],Table2[1Y Return vs Nifty],"&gt;=10")/Table3[[#This Row],[Count]]</f>
        <v>0.5714285714285714</v>
      </c>
      <c r="H72" s="2">
        <f>COUNTIFS(Table2[Sub-Sector],Table3[[#This Row],[Sub-Sector]],Table2[RSI Exponential â€“ 14D],"&gt;=50")/Table3[[#This Row],[Count]]</f>
        <v>0.5714285714285714</v>
      </c>
      <c r="I72" s="2">
        <f>COUNTIFS(Table2[Sub-Sector],Table3[[#This Row],[Sub-Sector]],Table2[Relative Volume],"&gt;=1")/Table3[[#This Row],[Count]]</f>
        <v>0.5</v>
      </c>
      <c r="J72" s="2">
        <f>COUNTIFS(Table2[Sub-Sector],Table3[[#This Row],[Sub-Sector]],Table2[% Away From Day Low],"&gt;=0.05")/Table3[[#This Row],[Count]]</f>
        <v>0</v>
      </c>
      <c r="K72" s="2">
        <f>COUNTIFS(Table2[Sub-Sector],Table3[[#This Row],[Sub-Sector]],Table2[% Away From Day High],"&lt;=0.05")/Table3[[#This Row],[Count]]</f>
        <v>0.9285714285714286</v>
      </c>
      <c r="L72" s="2">
        <f>COUNTIFS(Table2[Sub-Sector],Table3[[#This Row],[Sub-Sector]],Table2[% Away From Current Week Low],"&gt;=0.05")/Table3[[#This Row],[Count]]</f>
        <v>0.14285714285714285</v>
      </c>
      <c r="M72" s="2">
        <f>COUNTIFS(Table2[Sub-Sector],Table3[[#This Row],[Sub-Sector]],Table2[% Away From Current Week High],"&lt;=0.05")/Table3[[#This Row],[Count]]</f>
        <v>0.35714285714285715</v>
      </c>
      <c r="N72" s="2">
        <f>COUNTIFS(Table2[Sub-Sector],Table3[[#This Row],[Sub-Sector]],Table2[% Away From Current Month Low],"&gt;=0.05")/Table3[[#This Row],[Count]]</f>
        <v>0.5714285714285714</v>
      </c>
      <c r="O72" s="2">
        <f>COUNTIFS(Table2[Sub-Sector],Table3[[#This Row],[Sub-Sector]],Table2[% Away From Current Month High],"&lt;=0.05")/Table3[[#This Row],[Count]]</f>
        <v>0.21428571428571427</v>
      </c>
      <c r="P72" s="2">
        <f>COUNTIFS(Table2[Sub-Sector],Table3[[#This Row],[Sub-Sector]],Table2[% Away From 52W High],"&lt;=10")/Table3[[#This Row],[Count]]</f>
        <v>7.1428571428571425E-2</v>
      </c>
      <c r="Q72" s="2">
        <f>COUNTIFS(Table2[Sub-Sector],Table3[[#This Row],[Sub-Sector]],Table2[% Away From 52W Low],"&gt;=10")/Table3[[#This Row],[Count]]</f>
        <v>1</v>
      </c>
      <c r="R72" s="2">
        <f>COUNTIFS(Table2[Sub-Sector],Table3[[#This Row],[Sub-Sector]],Table2[% Price above 20 EMA],"&gt;=0")/Table3[[#This Row],[Count]]</f>
        <v>0.5</v>
      </c>
      <c r="S72" s="2">
        <f>COUNTIFS(Table2[Sub-Sector],Table3[[#This Row],[Sub-Sector]],Table2[% Price above 50 EMA],"&gt;=0")/Table3[[#This Row],[Count]]</f>
        <v>0.6428571428571429</v>
      </c>
      <c r="T72" s="2">
        <f>COUNTIFS(Table2[Sub-Sector],Table3[[#This Row],[Sub-Sector]],Table2[% Price above 200 EMA],"&gt;=0")/Table3[[#This Row],[Count]]</f>
        <v>0.8571428571428571</v>
      </c>
      <c r="U72" s="2">
        <f>COUNTIFS(Table2[Sub-Sector],Table3[[#This Row],[Sub-Sector]],Table2[Rate of Change - Zone],"Positive")/Table3[[#This Row],[Count]]</f>
        <v>0.7857142857142857</v>
      </c>
      <c r="V72" s="2">
        <f>COUNTIFS(Table2[Sub-Sector],Table3[[#This Row],[Sub-Sector]],Table2[Sharpe Ratio],"&gt;=0.10")/Table3[[#This Row],[Count]]</f>
        <v>0.21428571428571427</v>
      </c>
      <c r="W7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426</v>
      </c>
      <c r="X72">
        <f>_xlfn.RANK.AVG(Table3[[#This Row],[Score]],Table3[Score],1)</f>
        <v>60</v>
      </c>
      <c r="Y7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</v>
      </c>
      <c r="Z72">
        <f>_xlfn.RANK.AVG(Table3[[#This Row],[Score 2 ]],Table3[[Score 2 ]],1)</f>
        <v>71</v>
      </c>
    </row>
    <row r="73" spans="1:26" x14ac:dyDescent="0.3">
      <c r="A73" t="s">
        <v>360</v>
      </c>
      <c r="B73">
        <f>COUNTIFS(Table2[Sub-Sector],Table3[[#This Row],[Sub-Sector]])</f>
        <v>1</v>
      </c>
      <c r="C73" s="2">
        <f>COUNTIFS(Table2[Sub-Sector],Table3[[#This Row],[Sub-Sector]],Table2[Uptrend],"Uptrend")/Table3[[#This Row],[Count]]</f>
        <v>0</v>
      </c>
      <c r="D73" s="2">
        <f>COUNTIFS(Table2[Sub-Sector],Table3[[#This Row],[Sub-Sector]],Table2[1W Return vs Nifty],"&gt;=5")/Table3[[#This Row],[Count]]</f>
        <v>0</v>
      </c>
      <c r="E73" s="2">
        <f>COUNTIFS(Table2[Sub-Sector],Table3[[#This Row],[Sub-Sector]],Table2[1M Return vs Nifty],"&gt;=5")/Table3[[#This Row],[Count]]</f>
        <v>0</v>
      </c>
      <c r="F73" s="2">
        <f>COUNTIFS(Table2[Sub-Sector],Table3[[#This Row],[Sub-Sector]],Table2[6M Return vs Nifty],"&gt;=10")/Table3[[#This Row],[Count]]</f>
        <v>0</v>
      </c>
      <c r="G73" s="2">
        <f>COUNTIFS(Table2[Sub-Sector],Table3[[#This Row],[Sub-Sector]],Table2[1Y Return vs Nifty],"&gt;=10")/Table3[[#This Row],[Count]]</f>
        <v>0</v>
      </c>
      <c r="H73" s="2">
        <f>COUNTIFS(Table2[Sub-Sector],Table3[[#This Row],[Sub-Sector]],Table2[RSI Exponential â€“ 14D],"&gt;=50")/Table3[[#This Row],[Count]]</f>
        <v>1</v>
      </c>
      <c r="I73" s="2">
        <f>COUNTIFS(Table2[Sub-Sector],Table3[[#This Row],[Sub-Sector]],Table2[Relative Volume],"&gt;=1")/Table3[[#This Row],[Count]]</f>
        <v>1</v>
      </c>
      <c r="J73" s="2">
        <f>COUNTIFS(Table2[Sub-Sector],Table3[[#This Row],[Sub-Sector]],Table2[% Away From Day Low],"&gt;=0.05")/Table3[[#This Row],[Count]]</f>
        <v>0</v>
      </c>
      <c r="K73" s="2">
        <f>COUNTIFS(Table2[Sub-Sector],Table3[[#This Row],[Sub-Sector]],Table2[% Away From Day High],"&lt;=0.05")/Table3[[#This Row],[Count]]</f>
        <v>1</v>
      </c>
      <c r="L73" s="2">
        <f>COUNTIFS(Table2[Sub-Sector],Table3[[#This Row],[Sub-Sector]],Table2[% Away From Current Week Low],"&gt;=0.05")/Table3[[#This Row],[Count]]</f>
        <v>0</v>
      </c>
      <c r="M73" s="2">
        <f>COUNTIFS(Table2[Sub-Sector],Table3[[#This Row],[Sub-Sector]],Table2[% Away From Current Week High],"&lt;=0.05")/Table3[[#This Row],[Count]]</f>
        <v>1</v>
      </c>
      <c r="N73" s="2">
        <f>COUNTIFS(Table2[Sub-Sector],Table3[[#This Row],[Sub-Sector]],Table2[% Away From Current Month Low],"&gt;=0.05")/Table3[[#This Row],[Count]]</f>
        <v>0</v>
      </c>
      <c r="O73" s="2">
        <f>COUNTIFS(Table2[Sub-Sector],Table3[[#This Row],[Sub-Sector]],Table2[% Away From Current Month High],"&lt;=0.05")/Table3[[#This Row],[Count]]</f>
        <v>1</v>
      </c>
      <c r="P73" s="2">
        <f>COUNTIFS(Table2[Sub-Sector],Table3[[#This Row],[Sub-Sector]],Table2[% Away From 52W High],"&lt;=10")/Table3[[#This Row],[Count]]</f>
        <v>0</v>
      </c>
      <c r="Q73" s="2">
        <f>COUNTIFS(Table2[Sub-Sector],Table3[[#This Row],[Sub-Sector]],Table2[% Away From 52W Low],"&gt;=10")/Table3[[#This Row],[Count]]</f>
        <v>1</v>
      </c>
      <c r="R73" s="2">
        <f>COUNTIFS(Table2[Sub-Sector],Table3[[#This Row],[Sub-Sector]],Table2[% Price above 20 EMA],"&gt;=0")/Table3[[#This Row],[Count]]</f>
        <v>1</v>
      </c>
      <c r="S73" s="2">
        <f>COUNTIFS(Table2[Sub-Sector],Table3[[#This Row],[Sub-Sector]],Table2[% Price above 50 EMA],"&gt;=0")/Table3[[#This Row],[Count]]</f>
        <v>1</v>
      </c>
      <c r="T73" s="2">
        <f>COUNTIFS(Table2[Sub-Sector],Table3[[#This Row],[Sub-Sector]],Table2[% Price above 200 EMA],"&gt;=0")/Table3[[#This Row],[Count]]</f>
        <v>0</v>
      </c>
      <c r="U73" s="2">
        <f>COUNTIFS(Table2[Sub-Sector],Table3[[#This Row],[Sub-Sector]],Table2[Rate of Change - Zone],"Positive")/Table3[[#This Row],[Count]]</f>
        <v>1</v>
      </c>
      <c r="V73" s="2">
        <f>COUNTIFS(Table2[Sub-Sector],Table3[[#This Row],[Sub-Sector]],Table2[Sharpe Ratio],"&gt;=0.10")/Table3[[#This Row],[Count]]</f>
        <v>0</v>
      </c>
      <c r="W7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536.5</v>
      </c>
      <c r="X73">
        <f>_xlfn.RANK.AVG(Table3[[#This Row],[Score]],Table3[Score],1)</f>
        <v>99</v>
      </c>
      <c r="Y7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253.5</v>
      </c>
      <c r="Z73">
        <f>_xlfn.RANK.AVG(Table3[[#This Row],[Score 2 ]],Table3[[Score 2 ]],1)</f>
        <v>72</v>
      </c>
    </row>
    <row r="74" spans="1:26" x14ac:dyDescent="0.3">
      <c r="A74" t="s">
        <v>859</v>
      </c>
      <c r="B74">
        <f>COUNTIFS(Table2[Sub-Sector],Table3[[#This Row],[Sub-Sector]])</f>
        <v>3</v>
      </c>
      <c r="C74" s="2">
        <f>COUNTIFS(Table2[Sub-Sector],Table3[[#This Row],[Sub-Sector]],Table2[Uptrend],"Uptrend")/Table3[[#This Row],[Count]]</f>
        <v>0.66666666666666663</v>
      </c>
      <c r="D74" s="2">
        <f>COUNTIFS(Table2[Sub-Sector],Table3[[#This Row],[Sub-Sector]],Table2[1W Return vs Nifty],"&gt;=5")/Table3[[#This Row],[Count]]</f>
        <v>0</v>
      </c>
      <c r="E74" s="2">
        <f>COUNTIFS(Table2[Sub-Sector],Table3[[#This Row],[Sub-Sector]],Table2[1M Return vs Nifty],"&gt;=5")/Table3[[#This Row],[Count]]</f>
        <v>0.33333333333333331</v>
      </c>
      <c r="F74" s="2">
        <f>COUNTIFS(Table2[Sub-Sector],Table3[[#This Row],[Sub-Sector]],Table2[6M Return vs Nifty],"&gt;=10")/Table3[[#This Row],[Count]]</f>
        <v>0.33333333333333331</v>
      </c>
      <c r="G74" s="2">
        <f>COUNTIFS(Table2[Sub-Sector],Table3[[#This Row],[Sub-Sector]],Table2[1Y Return vs Nifty],"&gt;=10")/Table3[[#This Row],[Count]]</f>
        <v>0.66666666666666663</v>
      </c>
      <c r="H74" s="2">
        <f>COUNTIFS(Table2[Sub-Sector],Table3[[#This Row],[Sub-Sector]],Table2[RSI Exponential â€“ 14D],"&gt;=50")/Table3[[#This Row],[Count]]</f>
        <v>0.66666666666666663</v>
      </c>
      <c r="I74" s="2">
        <f>COUNTIFS(Table2[Sub-Sector],Table3[[#This Row],[Sub-Sector]],Table2[Relative Volume],"&gt;=1")/Table3[[#This Row],[Count]]</f>
        <v>0.33333333333333331</v>
      </c>
      <c r="J74" s="2">
        <f>COUNTIFS(Table2[Sub-Sector],Table3[[#This Row],[Sub-Sector]],Table2[% Away From Day Low],"&gt;=0.05")/Table3[[#This Row],[Count]]</f>
        <v>0</v>
      </c>
      <c r="K74" s="2">
        <f>COUNTIFS(Table2[Sub-Sector],Table3[[#This Row],[Sub-Sector]],Table2[% Away From Day High],"&lt;=0.05")/Table3[[#This Row],[Count]]</f>
        <v>1</v>
      </c>
      <c r="L74" s="2">
        <f>COUNTIFS(Table2[Sub-Sector],Table3[[#This Row],[Sub-Sector]],Table2[% Away From Current Week Low],"&gt;=0.05")/Table3[[#This Row],[Count]]</f>
        <v>0.33333333333333331</v>
      </c>
      <c r="M74" s="2">
        <f>COUNTIFS(Table2[Sub-Sector],Table3[[#This Row],[Sub-Sector]],Table2[% Away From Current Week High],"&lt;=0.05")/Table3[[#This Row],[Count]]</f>
        <v>0.66666666666666663</v>
      </c>
      <c r="N74" s="2">
        <f>COUNTIFS(Table2[Sub-Sector],Table3[[#This Row],[Sub-Sector]],Table2[% Away From Current Month Low],"&gt;=0.05")/Table3[[#This Row],[Count]]</f>
        <v>1</v>
      </c>
      <c r="O74" s="2">
        <f>COUNTIFS(Table2[Sub-Sector],Table3[[#This Row],[Sub-Sector]],Table2[% Away From Current Month High],"&lt;=0.05")/Table3[[#This Row],[Count]]</f>
        <v>0.33333333333333331</v>
      </c>
      <c r="P74" s="2">
        <f>COUNTIFS(Table2[Sub-Sector],Table3[[#This Row],[Sub-Sector]],Table2[% Away From 52W High],"&lt;=10")/Table3[[#This Row],[Count]]</f>
        <v>0.33333333333333331</v>
      </c>
      <c r="Q74" s="2">
        <f>COUNTIFS(Table2[Sub-Sector],Table3[[#This Row],[Sub-Sector]],Table2[% Away From 52W Low],"&gt;=10")/Table3[[#This Row],[Count]]</f>
        <v>1</v>
      </c>
      <c r="R74" s="2">
        <f>COUNTIFS(Table2[Sub-Sector],Table3[[#This Row],[Sub-Sector]],Table2[% Price above 20 EMA],"&gt;=0")/Table3[[#This Row],[Count]]</f>
        <v>0.66666666666666663</v>
      </c>
      <c r="S74" s="2">
        <f>COUNTIFS(Table2[Sub-Sector],Table3[[#This Row],[Sub-Sector]],Table2[% Price above 50 EMA],"&gt;=0")/Table3[[#This Row],[Count]]</f>
        <v>1</v>
      </c>
      <c r="T74" s="2">
        <f>COUNTIFS(Table2[Sub-Sector],Table3[[#This Row],[Sub-Sector]],Table2[% Price above 200 EMA],"&gt;=0")/Table3[[#This Row],[Count]]</f>
        <v>1</v>
      </c>
      <c r="U74" s="2">
        <f>COUNTIFS(Table2[Sub-Sector],Table3[[#This Row],[Sub-Sector]],Table2[Rate of Change - Zone],"Positive")/Table3[[#This Row],[Count]]</f>
        <v>0.66666666666666663</v>
      </c>
      <c r="V74" s="2">
        <f>COUNTIFS(Table2[Sub-Sector],Table3[[#This Row],[Sub-Sector]],Table2[Sharpe Ratio],"&gt;=0.10")/Table3[[#This Row],[Count]]</f>
        <v>0</v>
      </c>
      <c r="W7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418.5</v>
      </c>
      <c r="X74">
        <f>_xlfn.RANK.AVG(Table3[[#This Row],[Score]],Table3[Score],1)</f>
        <v>51</v>
      </c>
      <c r="Y7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</v>
      </c>
      <c r="Z74">
        <f>_xlfn.RANK.AVG(Table3[[#This Row],[Score 2 ]],Table3[[Score 2 ]],1)</f>
        <v>73</v>
      </c>
    </row>
    <row r="75" spans="1:26" x14ac:dyDescent="0.3">
      <c r="A75" t="s">
        <v>180</v>
      </c>
      <c r="B75">
        <f>COUNTIFS(Table2[Sub-Sector],Table3[[#This Row],[Sub-Sector]])</f>
        <v>6</v>
      </c>
      <c r="C75" s="2">
        <f>COUNTIFS(Table2[Sub-Sector],Table3[[#This Row],[Sub-Sector]],Table2[Uptrend],"Uptrend")/Table3[[#This Row],[Count]]</f>
        <v>0.66666666666666663</v>
      </c>
      <c r="D75" s="2">
        <f>COUNTIFS(Table2[Sub-Sector],Table3[[#This Row],[Sub-Sector]],Table2[1W Return vs Nifty],"&gt;=5")/Table3[[#This Row],[Count]]</f>
        <v>0.16666666666666666</v>
      </c>
      <c r="E75" s="2">
        <f>COUNTIFS(Table2[Sub-Sector],Table3[[#This Row],[Sub-Sector]],Table2[1M Return vs Nifty],"&gt;=5")/Table3[[#This Row],[Count]]</f>
        <v>0.16666666666666666</v>
      </c>
      <c r="F75" s="2">
        <f>COUNTIFS(Table2[Sub-Sector],Table3[[#This Row],[Sub-Sector]],Table2[6M Return vs Nifty],"&gt;=10")/Table3[[#This Row],[Count]]</f>
        <v>0.33333333333333331</v>
      </c>
      <c r="G75" s="2">
        <f>COUNTIFS(Table2[Sub-Sector],Table3[[#This Row],[Sub-Sector]],Table2[1Y Return vs Nifty],"&gt;=10")/Table3[[#This Row],[Count]]</f>
        <v>0.5</v>
      </c>
      <c r="H75" s="2">
        <f>COUNTIFS(Table2[Sub-Sector],Table3[[#This Row],[Sub-Sector]],Table2[RSI Exponential â€“ 14D],"&gt;=50")/Table3[[#This Row],[Count]]</f>
        <v>0.33333333333333331</v>
      </c>
      <c r="I75" s="2">
        <f>COUNTIFS(Table2[Sub-Sector],Table3[[#This Row],[Sub-Sector]],Table2[Relative Volume],"&gt;=1")/Table3[[#This Row],[Count]]</f>
        <v>0.33333333333333331</v>
      </c>
      <c r="J75" s="2">
        <f>COUNTIFS(Table2[Sub-Sector],Table3[[#This Row],[Sub-Sector]],Table2[% Away From Day Low],"&gt;=0.05")/Table3[[#This Row],[Count]]</f>
        <v>0.16666666666666666</v>
      </c>
      <c r="K75" s="2">
        <f>COUNTIFS(Table2[Sub-Sector],Table3[[#This Row],[Sub-Sector]],Table2[% Away From Day High],"&lt;=0.05")/Table3[[#This Row],[Count]]</f>
        <v>1</v>
      </c>
      <c r="L75" s="2">
        <f>COUNTIFS(Table2[Sub-Sector],Table3[[#This Row],[Sub-Sector]],Table2[% Away From Current Week Low],"&gt;=0.05")/Table3[[#This Row],[Count]]</f>
        <v>0.33333333333333331</v>
      </c>
      <c r="M75" s="2">
        <f>COUNTIFS(Table2[Sub-Sector],Table3[[#This Row],[Sub-Sector]],Table2[% Away From Current Week High],"&lt;=0.05")/Table3[[#This Row],[Count]]</f>
        <v>1</v>
      </c>
      <c r="N75" s="2">
        <f>COUNTIFS(Table2[Sub-Sector],Table3[[#This Row],[Sub-Sector]],Table2[% Away From Current Month Low],"&gt;=0.05")/Table3[[#This Row],[Count]]</f>
        <v>0.66666666666666663</v>
      </c>
      <c r="O75" s="2">
        <f>COUNTIFS(Table2[Sub-Sector],Table3[[#This Row],[Sub-Sector]],Table2[% Away From Current Month High],"&lt;=0.05")/Table3[[#This Row],[Count]]</f>
        <v>0.5</v>
      </c>
      <c r="P75" s="2">
        <f>COUNTIFS(Table2[Sub-Sector],Table3[[#This Row],[Sub-Sector]],Table2[% Away From 52W High],"&lt;=10")/Table3[[#This Row],[Count]]</f>
        <v>0.66666666666666663</v>
      </c>
      <c r="Q75" s="2">
        <f>COUNTIFS(Table2[Sub-Sector],Table3[[#This Row],[Sub-Sector]],Table2[% Away From 52W Low],"&gt;=10")/Table3[[#This Row],[Count]]</f>
        <v>1</v>
      </c>
      <c r="R75" s="2">
        <f>COUNTIFS(Table2[Sub-Sector],Table3[[#This Row],[Sub-Sector]],Table2[% Price above 20 EMA],"&gt;=0")/Table3[[#This Row],[Count]]</f>
        <v>0.66666666666666663</v>
      </c>
      <c r="S75" s="2">
        <f>COUNTIFS(Table2[Sub-Sector],Table3[[#This Row],[Sub-Sector]],Table2[% Price above 50 EMA],"&gt;=0")/Table3[[#This Row],[Count]]</f>
        <v>0.66666666666666663</v>
      </c>
      <c r="T75" s="2">
        <f>COUNTIFS(Table2[Sub-Sector],Table3[[#This Row],[Sub-Sector]],Table2[% Price above 200 EMA],"&gt;=0")/Table3[[#This Row],[Count]]</f>
        <v>0.83333333333333337</v>
      </c>
      <c r="U75" s="2">
        <f>COUNTIFS(Table2[Sub-Sector],Table3[[#This Row],[Sub-Sector]],Table2[Rate of Change - Zone],"Positive")/Table3[[#This Row],[Count]]</f>
        <v>0.83333333333333337</v>
      </c>
      <c r="V75" s="2">
        <f>COUNTIFS(Table2[Sub-Sector],Table3[[#This Row],[Sub-Sector]],Table2[Sharpe Ratio],"&gt;=0.10")/Table3[[#This Row],[Count]]</f>
        <v>0.16666666666666666</v>
      </c>
      <c r="W7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376.5</v>
      </c>
      <c r="X75">
        <f>_xlfn.RANK.AVG(Table3[[#This Row],[Score]],Table3[Score],1)</f>
        <v>37.5</v>
      </c>
      <c r="Y7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254.5</v>
      </c>
      <c r="Z75">
        <f>_xlfn.RANK.AVG(Table3[[#This Row],[Score 2 ]],Table3[[Score 2 ]],1)</f>
        <v>74</v>
      </c>
    </row>
    <row r="76" spans="1:26" x14ac:dyDescent="0.3">
      <c r="A76" t="s">
        <v>127</v>
      </c>
      <c r="B76">
        <f>COUNTIFS(Table2[Sub-Sector],Table3[[#This Row],[Sub-Sector]])</f>
        <v>20</v>
      </c>
      <c r="C76" s="2">
        <f>COUNTIFS(Table2[Sub-Sector],Table3[[#This Row],[Sub-Sector]],Table2[Uptrend],"Uptrend")/Table3[[#This Row],[Count]]</f>
        <v>0.45</v>
      </c>
      <c r="D76" s="2">
        <f>COUNTIFS(Table2[Sub-Sector],Table3[[#This Row],[Sub-Sector]],Table2[1W Return vs Nifty],"&gt;=5")/Table3[[#This Row],[Count]]</f>
        <v>0</v>
      </c>
      <c r="E76" s="2">
        <f>COUNTIFS(Table2[Sub-Sector],Table3[[#This Row],[Sub-Sector]],Table2[1M Return vs Nifty],"&gt;=5")/Table3[[#This Row],[Count]]</f>
        <v>0.3</v>
      </c>
      <c r="F76" s="2">
        <f>COUNTIFS(Table2[Sub-Sector],Table3[[#This Row],[Sub-Sector]],Table2[6M Return vs Nifty],"&gt;=10")/Table3[[#This Row],[Count]]</f>
        <v>0.25</v>
      </c>
      <c r="G76" s="2">
        <f>COUNTIFS(Table2[Sub-Sector],Table3[[#This Row],[Sub-Sector]],Table2[1Y Return vs Nifty],"&gt;=10")/Table3[[#This Row],[Count]]</f>
        <v>0.55000000000000004</v>
      </c>
      <c r="H76" s="2">
        <f>COUNTIFS(Table2[Sub-Sector],Table3[[#This Row],[Sub-Sector]],Table2[RSI Exponential â€“ 14D],"&gt;=50")/Table3[[#This Row],[Count]]</f>
        <v>0.5</v>
      </c>
      <c r="I76" s="2">
        <f>COUNTIFS(Table2[Sub-Sector],Table3[[#This Row],[Sub-Sector]],Table2[Relative Volume],"&gt;=1")/Table3[[#This Row],[Count]]</f>
        <v>0.35</v>
      </c>
      <c r="J76" s="2">
        <f>COUNTIFS(Table2[Sub-Sector],Table3[[#This Row],[Sub-Sector]],Table2[% Away From Day Low],"&gt;=0.05")/Table3[[#This Row],[Count]]</f>
        <v>0.05</v>
      </c>
      <c r="K76" s="2">
        <f>COUNTIFS(Table2[Sub-Sector],Table3[[#This Row],[Sub-Sector]],Table2[% Away From Day High],"&lt;=0.05")/Table3[[#This Row],[Count]]</f>
        <v>1</v>
      </c>
      <c r="L76" s="2">
        <f>COUNTIFS(Table2[Sub-Sector],Table3[[#This Row],[Sub-Sector]],Table2[% Away From Current Week Low],"&gt;=0.05")/Table3[[#This Row],[Count]]</f>
        <v>0.1</v>
      </c>
      <c r="M76" s="2">
        <f>COUNTIFS(Table2[Sub-Sector],Table3[[#This Row],[Sub-Sector]],Table2[% Away From Current Week High],"&lt;=0.05")/Table3[[#This Row],[Count]]</f>
        <v>0.7</v>
      </c>
      <c r="N76" s="2">
        <f>COUNTIFS(Table2[Sub-Sector],Table3[[#This Row],[Sub-Sector]],Table2[% Away From Current Month Low],"&gt;=0.05")/Table3[[#This Row],[Count]]</f>
        <v>0.8</v>
      </c>
      <c r="O76" s="2">
        <f>COUNTIFS(Table2[Sub-Sector],Table3[[#This Row],[Sub-Sector]],Table2[% Away From Current Month High],"&lt;=0.05")/Table3[[#This Row],[Count]]</f>
        <v>0.35</v>
      </c>
      <c r="P76" s="2">
        <f>COUNTIFS(Table2[Sub-Sector],Table3[[#This Row],[Sub-Sector]],Table2[% Away From 52W High],"&lt;=10")/Table3[[#This Row],[Count]]</f>
        <v>0.3</v>
      </c>
      <c r="Q76" s="2">
        <f>COUNTIFS(Table2[Sub-Sector],Table3[[#This Row],[Sub-Sector]],Table2[% Away From 52W Low],"&gt;=10")/Table3[[#This Row],[Count]]</f>
        <v>1</v>
      </c>
      <c r="R76" s="2">
        <f>COUNTIFS(Table2[Sub-Sector],Table3[[#This Row],[Sub-Sector]],Table2[% Price above 20 EMA],"&gt;=0")/Table3[[#This Row],[Count]]</f>
        <v>0.5</v>
      </c>
      <c r="S76" s="2">
        <f>COUNTIFS(Table2[Sub-Sector],Table3[[#This Row],[Sub-Sector]],Table2[% Price above 50 EMA],"&gt;=0")/Table3[[#This Row],[Count]]</f>
        <v>0.55000000000000004</v>
      </c>
      <c r="T76" s="2">
        <f>COUNTIFS(Table2[Sub-Sector],Table3[[#This Row],[Sub-Sector]],Table2[% Price above 200 EMA],"&gt;=0")/Table3[[#This Row],[Count]]</f>
        <v>0.9</v>
      </c>
      <c r="U76" s="2">
        <f>COUNTIFS(Table2[Sub-Sector],Table3[[#This Row],[Sub-Sector]],Table2[Rate of Change - Zone],"Positive")/Table3[[#This Row],[Count]]</f>
        <v>0.8</v>
      </c>
      <c r="V76" s="2">
        <f>COUNTIFS(Table2[Sub-Sector],Table3[[#This Row],[Sub-Sector]],Table2[Sharpe Ratio],"&gt;=0.10")/Table3[[#This Row],[Count]]</f>
        <v>0.45</v>
      </c>
      <c r="W7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454.5</v>
      </c>
      <c r="X76">
        <f>_xlfn.RANK.AVG(Table3[[#This Row],[Score]],Table3[Score],1)</f>
        <v>78</v>
      </c>
      <c r="Y7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6">
        <f>_xlfn.RANK.AVG(Table3[[#This Row],[Score 2 ]],Table3[[Score 2 ]],1)</f>
        <v>75.5</v>
      </c>
    </row>
    <row r="77" spans="1:26" x14ac:dyDescent="0.3">
      <c r="A77" t="s">
        <v>445</v>
      </c>
      <c r="B77">
        <f>COUNTIFS(Table2[Sub-Sector],Table3[[#This Row],[Sub-Sector]])</f>
        <v>9</v>
      </c>
      <c r="C77" s="2">
        <f>COUNTIFS(Table2[Sub-Sector],Table3[[#This Row],[Sub-Sector]],Table2[Uptrend],"Uptrend")/Table3[[#This Row],[Count]]</f>
        <v>0.33333333333333331</v>
      </c>
      <c r="D77" s="2">
        <f>COUNTIFS(Table2[Sub-Sector],Table3[[#This Row],[Sub-Sector]],Table2[1W Return vs Nifty],"&gt;=5")/Table3[[#This Row],[Count]]</f>
        <v>0.1111111111111111</v>
      </c>
      <c r="E77" s="2">
        <f>COUNTIFS(Table2[Sub-Sector],Table3[[#This Row],[Sub-Sector]],Table2[1M Return vs Nifty],"&gt;=5")/Table3[[#This Row],[Count]]</f>
        <v>0.22222222222222221</v>
      </c>
      <c r="F77" s="2">
        <f>COUNTIFS(Table2[Sub-Sector],Table3[[#This Row],[Sub-Sector]],Table2[6M Return vs Nifty],"&gt;=10")/Table3[[#This Row],[Count]]</f>
        <v>0.33333333333333331</v>
      </c>
      <c r="G77" s="2">
        <f>COUNTIFS(Table2[Sub-Sector],Table3[[#This Row],[Sub-Sector]],Table2[1Y Return vs Nifty],"&gt;=10")/Table3[[#This Row],[Count]]</f>
        <v>0.33333333333333331</v>
      </c>
      <c r="H77" s="2">
        <f>COUNTIFS(Table2[Sub-Sector],Table3[[#This Row],[Sub-Sector]],Table2[RSI Exponential â€“ 14D],"&gt;=50")/Table3[[#This Row],[Count]]</f>
        <v>0.55555555555555558</v>
      </c>
      <c r="I77" s="2">
        <f>COUNTIFS(Table2[Sub-Sector],Table3[[#This Row],[Sub-Sector]],Table2[Relative Volume],"&gt;=1")/Table3[[#This Row],[Count]]</f>
        <v>0.55555555555555558</v>
      </c>
      <c r="J77" s="2">
        <f>COUNTIFS(Table2[Sub-Sector],Table3[[#This Row],[Sub-Sector]],Table2[% Away From Day Low],"&gt;=0.05")/Table3[[#This Row],[Count]]</f>
        <v>0</v>
      </c>
      <c r="K77" s="2">
        <f>COUNTIFS(Table2[Sub-Sector],Table3[[#This Row],[Sub-Sector]],Table2[% Away From Day High],"&lt;=0.05")/Table3[[#This Row],[Count]]</f>
        <v>1</v>
      </c>
      <c r="L77" s="2">
        <f>COUNTIFS(Table2[Sub-Sector],Table3[[#This Row],[Sub-Sector]],Table2[% Away From Current Week Low],"&gt;=0.05")/Table3[[#This Row],[Count]]</f>
        <v>0.22222222222222221</v>
      </c>
      <c r="M77" s="2">
        <f>COUNTIFS(Table2[Sub-Sector],Table3[[#This Row],[Sub-Sector]],Table2[% Away From Current Week High],"&lt;=0.05")/Table3[[#This Row],[Count]]</f>
        <v>0.77777777777777779</v>
      </c>
      <c r="N77" s="2">
        <f>COUNTIFS(Table2[Sub-Sector],Table3[[#This Row],[Sub-Sector]],Table2[% Away From Current Month Low],"&gt;=0.05")/Table3[[#This Row],[Count]]</f>
        <v>0.66666666666666663</v>
      </c>
      <c r="O77" s="2">
        <f>COUNTIFS(Table2[Sub-Sector],Table3[[#This Row],[Sub-Sector]],Table2[% Away From Current Month High],"&lt;=0.05")/Table3[[#This Row],[Count]]</f>
        <v>0.44444444444444442</v>
      </c>
      <c r="P77" s="2">
        <f>COUNTIFS(Table2[Sub-Sector],Table3[[#This Row],[Sub-Sector]],Table2[% Away From 52W High],"&lt;=10")/Table3[[#This Row],[Count]]</f>
        <v>0.33333333333333331</v>
      </c>
      <c r="Q77" s="2">
        <f>COUNTIFS(Table2[Sub-Sector],Table3[[#This Row],[Sub-Sector]],Table2[% Away From 52W Low],"&gt;=10")/Table3[[#This Row],[Count]]</f>
        <v>1</v>
      </c>
      <c r="R77" s="2">
        <f>COUNTIFS(Table2[Sub-Sector],Table3[[#This Row],[Sub-Sector]],Table2[% Price above 20 EMA],"&gt;=0")/Table3[[#This Row],[Count]]</f>
        <v>0.66666666666666663</v>
      </c>
      <c r="S77" s="2">
        <f>COUNTIFS(Table2[Sub-Sector],Table3[[#This Row],[Sub-Sector]],Table2[% Price above 50 EMA],"&gt;=0")/Table3[[#This Row],[Count]]</f>
        <v>0.55555555555555558</v>
      </c>
      <c r="T77" s="2">
        <f>COUNTIFS(Table2[Sub-Sector],Table3[[#This Row],[Sub-Sector]],Table2[% Price above 200 EMA],"&gt;=0")/Table3[[#This Row],[Count]]</f>
        <v>0.55555555555555558</v>
      </c>
      <c r="U77" s="2">
        <f>COUNTIFS(Table2[Sub-Sector],Table3[[#This Row],[Sub-Sector]],Table2[Rate of Change - Zone],"Positive")/Table3[[#This Row],[Count]]</f>
        <v>0.77777777777777779</v>
      </c>
      <c r="V77" s="2">
        <f>COUNTIFS(Table2[Sub-Sector],Table3[[#This Row],[Sub-Sector]],Table2[Sharpe Ratio],"&gt;=0.10")/Table3[[#This Row],[Count]]</f>
        <v>0.44444444444444442</v>
      </c>
      <c r="W7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415.5</v>
      </c>
      <c r="X77">
        <f>_xlfn.RANK.AVG(Table3[[#This Row],[Score]],Table3[Score],1)</f>
        <v>50</v>
      </c>
      <c r="Y7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256</v>
      </c>
      <c r="Z77">
        <f>_xlfn.RANK.AVG(Table3[[#This Row],[Score 2 ]],Table3[[Score 2 ]],1)</f>
        <v>75.5</v>
      </c>
    </row>
    <row r="78" spans="1:26" x14ac:dyDescent="0.3">
      <c r="A78" t="s">
        <v>282</v>
      </c>
      <c r="B78">
        <f>COUNTIFS(Table2[Sub-Sector],Table3[[#This Row],[Sub-Sector]])</f>
        <v>14</v>
      </c>
      <c r="C78" s="2">
        <f>COUNTIFS(Table2[Sub-Sector],Table3[[#This Row],[Sub-Sector]],Table2[Uptrend],"Uptrend")/Table3[[#This Row],[Count]]</f>
        <v>0.7857142857142857</v>
      </c>
      <c r="D78" s="2">
        <f>COUNTIFS(Table2[Sub-Sector],Table3[[#This Row],[Sub-Sector]],Table2[1W Return vs Nifty],"&gt;=5")/Table3[[#This Row],[Count]]</f>
        <v>0</v>
      </c>
      <c r="E78" s="2">
        <f>COUNTIFS(Table2[Sub-Sector],Table3[[#This Row],[Sub-Sector]],Table2[1M Return vs Nifty],"&gt;=5")/Table3[[#This Row],[Count]]</f>
        <v>0.42857142857142855</v>
      </c>
      <c r="F78" s="2">
        <f>COUNTIFS(Table2[Sub-Sector],Table3[[#This Row],[Sub-Sector]],Table2[6M Return vs Nifty],"&gt;=10")/Table3[[#This Row],[Count]]</f>
        <v>0.2857142857142857</v>
      </c>
      <c r="G78" s="2">
        <f>COUNTIFS(Table2[Sub-Sector],Table3[[#This Row],[Sub-Sector]],Table2[1Y Return vs Nifty],"&gt;=10")/Table3[[#This Row],[Count]]</f>
        <v>0.5</v>
      </c>
      <c r="H78" s="2">
        <f>COUNTIFS(Table2[Sub-Sector],Table3[[#This Row],[Sub-Sector]],Table2[RSI Exponential â€“ 14D],"&gt;=50")/Table3[[#This Row],[Count]]</f>
        <v>0.8571428571428571</v>
      </c>
      <c r="I78" s="2">
        <f>COUNTIFS(Table2[Sub-Sector],Table3[[#This Row],[Sub-Sector]],Table2[Relative Volume],"&gt;=1")/Table3[[#This Row],[Count]]</f>
        <v>0.2857142857142857</v>
      </c>
      <c r="J78" s="2">
        <f>COUNTIFS(Table2[Sub-Sector],Table3[[#This Row],[Sub-Sector]],Table2[% Away From Day Low],"&gt;=0.05")/Table3[[#This Row],[Count]]</f>
        <v>0</v>
      </c>
      <c r="K78" s="2">
        <f>COUNTIFS(Table2[Sub-Sector],Table3[[#This Row],[Sub-Sector]],Table2[% Away From Day High],"&lt;=0.05")/Table3[[#This Row],[Count]]</f>
        <v>1</v>
      </c>
      <c r="L78" s="2">
        <f>COUNTIFS(Table2[Sub-Sector],Table3[[#This Row],[Sub-Sector]],Table2[% Away From Current Week Low],"&gt;=0.05")/Table3[[#This Row],[Count]]</f>
        <v>7.1428571428571425E-2</v>
      </c>
      <c r="M78" s="2">
        <f>COUNTIFS(Table2[Sub-Sector],Table3[[#This Row],[Sub-Sector]],Table2[% Away From Current Week High],"&lt;=0.05")/Table3[[#This Row],[Count]]</f>
        <v>1</v>
      </c>
      <c r="N78" s="2">
        <f>COUNTIFS(Table2[Sub-Sector],Table3[[#This Row],[Sub-Sector]],Table2[% Away From Current Month Low],"&gt;=0.05")/Table3[[#This Row],[Count]]</f>
        <v>0.9285714285714286</v>
      </c>
      <c r="O78" s="2">
        <f>COUNTIFS(Table2[Sub-Sector],Table3[[#This Row],[Sub-Sector]],Table2[% Away From Current Month High],"&lt;=0.05")/Table3[[#This Row],[Count]]</f>
        <v>0.8571428571428571</v>
      </c>
      <c r="P78" s="2">
        <f>COUNTIFS(Table2[Sub-Sector],Table3[[#This Row],[Sub-Sector]],Table2[% Away From 52W High],"&lt;=10")/Table3[[#This Row],[Count]]</f>
        <v>0.5714285714285714</v>
      </c>
      <c r="Q78" s="2">
        <f>COUNTIFS(Table2[Sub-Sector],Table3[[#This Row],[Sub-Sector]],Table2[% Away From 52W Low],"&gt;=10")/Table3[[#This Row],[Count]]</f>
        <v>1</v>
      </c>
      <c r="R78" s="2">
        <f>COUNTIFS(Table2[Sub-Sector],Table3[[#This Row],[Sub-Sector]],Table2[% Price above 20 EMA],"&gt;=0")/Table3[[#This Row],[Count]]</f>
        <v>0.9285714285714286</v>
      </c>
      <c r="S78" s="2">
        <f>COUNTIFS(Table2[Sub-Sector],Table3[[#This Row],[Sub-Sector]],Table2[% Price above 50 EMA],"&gt;=0")/Table3[[#This Row],[Count]]</f>
        <v>0.8571428571428571</v>
      </c>
      <c r="T78" s="2">
        <f>COUNTIFS(Table2[Sub-Sector],Table3[[#This Row],[Sub-Sector]],Table2[% Price above 200 EMA],"&gt;=0")/Table3[[#This Row],[Count]]</f>
        <v>0.9285714285714286</v>
      </c>
      <c r="U78" s="2">
        <f>COUNTIFS(Table2[Sub-Sector],Table3[[#This Row],[Sub-Sector]],Table2[Rate of Change - Zone],"Positive")/Table3[[#This Row],[Count]]</f>
        <v>0.9285714285714286</v>
      </c>
      <c r="V78" s="2">
        <f>COUNTIFS(Table2[Sub-Sector],Table3[[#This Row],[Sub-Sector]],Table2[Sharpe Ratio],"&gt;=0.10")/Table3[[#This Row],[Count]]</f>
        <v>0.14285714285714285</v>
      </c>
      <c r="W7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405</v>
      </c>
      <c r="X78">
        <f>_xlfn.RANK.AVG(Table3[[#This Row],[Score]],Table3[Score],1)</f>
        <v>49</v>
      </c>
      <c r="Y7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260.5</v>
      </c>
      <c r="Z78">
        <f>_xlfn.RANK.AVG(Table3[[#This Row],[Score 2 ]],Table3[[Score 2 ]],1)</f>
        <v>77</v>
      </c>
    </row>
    <row r="79" spans="1:26" x14ac:dyDescent="0.3">
      <c r="A79" t="s">
        <v>264</v>
      </c>
      <c r="B79">
        <f>COUNTIFS(Table2[Sub-Sector],Table3[[#This Row],[Sub-Sector]])</f>
        <v>23</v>
      </c>
      <c r="C79" s="2">
        <f>COUNTIFS(Table2[Sub-Sector],Table3[[#This Row],[Sub-Sector]],Table2[Uptrend],"Uptrend")/Table3[[#This Row],[Count]]</f>
        <v>0.39130434782608697</v>
      </c>
      <c r="D79" s="2">
        <f>COUNTIFS(Table2[Sub-Sector],Table3[[#This Row],[Sub-Sector]],Table2[1W Return vs Nifty],"&gt;=5")/Table3[[#This Row],[Count]]</f>
        <v>8.6956521739130432E-2</v>
      </c>
      <c r="E79" s="2">
        <f>COUNTIFS(Table2[Sub-Sector],Table3[[#This Row],[Sub-Sector]],Table2[1M Return vs Nifty],"&gt;=5")/Table3[[#This Row],[Count]]</f>
        <v>4.3478260869565216E-2</v>
      </c>
      <c r="F79" s="2">
        <f>COUNTIFS(Table2[Sub-Sector],Table3[[#This Row],[Sub-Sector]],Table2[6M Return vs Nifty],"&gt;=10")/Table3[[#This Row],[Count]]</f>
        <v>0.34782608695652173</v>
      </c>
      <c r="G79" s="2">
        <f>COUNTIFS(Table2[Sub-Sector],Table3[[#This Row],[Sub-Sector]],Table2[1Y Return vs Nifty],"&gt;=10")/Table3[[#This Row],[Count]]</f>
        <v>0.34782608695652173</v>
      </c>
      <c r="H79" s="2">
        <f>COUNTIFS(Table2[Sub-Sector],Table3[[#This Row],[Sub-Sector]],Table2[RSI Exponential â€“ 14D],"&gt;=50")/Table3[[#This Row],[Count]]</f>
        <v>0.2608695652173913</v>
      </c>
      <c r="I79" s="2">
        <f>COUNTIFS(Table2[Sub-Sector],Table3[[#This Row],[Sub-Sector]],Table2[Relative Volume],"&gt;=1")/Table3[[#This Row],[Count]]</f>
        <v>0.34782608695652173</v>
      </c>
      <c r="J79" s="2">
        <f>COUNTIFS(Table2[Sub-Sector],Table3[[#This Row],[Sub-Sector]],Table2[% Away From Day Low],"&gt;=0.05")/Table3[[#This Row],[Count]]</f>
        <v>4.3478260869565216E-2</v>
      </c>
      <c r="K79" s="2">
        <f>COUNTIFS(Table2[Sub-Sector],Table3[[#This Row],[Sub-Sector]],Table2[% Away From Day High],"&lt;=0.05")/Table3[[#This Row],[Count]]</f>
        <v>1</v>
      </c>
      <c r="L79" s="2">
        <f>COUNTIFS(Table2[Sub-Sector],Table3[[#This Row],[Sub-Sector]],Table2[% Away From Current Week Low],"&gt;=0.05")/Table3[[#This Row],[Count]]</f>
        <v>0.17391304347826086</v>
      </c>
      <c r="M79" s="2">
        <f>COUNTIFS(Table2[Sub-Sector],Table3[[#This Row],[Sub-Sector]],Table2[% Away From Current Week High],"&lt;=0.05")/Table3[[#This Row],[Count]]</f>
        <v>0.73913043478260865</v>
      </c>
      <c r="N79" s="2">
        <f>COUNTIFS(Table2[Sub-Sector],Table3[[#This Row],[Sub-Sector]],Table2[% Away From Current Month Low],"&gt;=0.05")/Table3[[#This Row],[Count]]</f>
        <v>0.65217391304347827</v>
      </c>
      <c r="O79" s="2">
        <f>COUNTIFS(Table2[Sub-Sector],Table3[[#This Row],[Sub-Sector]],Table2[% Away From Current Month High],"&lt;=0.05")/Table3[[#This Row],[Count]]</f>
        <v>0.17391304347826086</v>
      </c>
      <c r="P79" s="2">
        <f>COUNTIFS(Table2[Sub-Sector],Table3[[#This Row],[Sub-Sector]],Table2[% Away From 52W High],"&lt;=10")/Table3[[#This Row],[Count]]</f>
        <v>8.6956521739130432E-2</v>
      </c>
      <c r="Q79" s="2">
        <f>COUNTIFS(Table2[Sub-Sector],Table3[[#This Row],[Sub-Sector]],Table2[% Away From 52W Low],"&gt;=10")/Table3[[#This Row],[Count]]</f>
        <v>0.91304347826086951</v>
      </c>
      <c r="R79" s="2">
        <f>COUNTIFS(Table2[Sub-Sector],Table3[[#This Row],[Sub-Sector]],Table2[% Price above 20 EMA],"&gt;=0")/Table3[[#This Row],[Count]]</f>
        <v>0.47826086956521741</v>
      </c>
      <c r="S79" s="2">
        <f>COUNTIFS(Table2[Sub-Sector],Table3[[#This Row],[Sub-Sector]],Table2[% Price above 50 EMA],"&gt;=0")/Table3[[#This Row],[Count]]</f>
        <v>0.39130434782608697</v>
      </c>
      <c r="T79" s="2">
        <f>COUNTIFS(Table2[Sub-Sector],Table3[[#This Row],[Sub-Sector]],Table2[% Price above 200 EMA],"&gt;=0")/Table3[[#This Row],[Count]]</f>
        <v>0.82608695652173914</v>
      </c>
      <c r="U79" s="2">
        <f>COUNTIFS(Table2[Sub-Sector],Table3[[#This Row],[Sub-Sector]],Table2[Rate of Change - Zone],"Positive")/Table3[[#This Row],[Count]]</f>
        <v>0.78260869565217395</v>
      </c>
      <c r="V79" s="2">
        <f>COUNTIFS(Table2[Sub-Sector],Table3[[#This Row],[Sub-Sector]],Table2[Sharpe Ratio],"&gt;=0.10")/Table3[[#This Row],[Count]]</f>
        <v>0.47826086956521741</v>
      </c>
      <c r="W7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443</v>
      </c>
      <c r="X79">
        <f>_xlfn.RANK.AVG(Table3[[#This Row],[Score]],Table3[Score],1)</f>
        <v>77</v>
      </c>
      <c r="Y7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262</v>
      </c>
      <c r="Z79">
        <f>_xlfn.RANK.AVG(Table3[[#This Row],[Score 2 ]],Table3[[Score 2 ]],1)</f>
        <v>78</v>
      </c>
    </row>
    <row r="80" spans="1:26" x14ac:dyDescent="0.3">
      <c r="A80" t="s">
        <v>644</v>
      </c>
      <c r="B80">
        <f>COUNTIFS(Table2[Sub-Sector],Table3[[#This Row],[Sub-Sector]])</f>
        <v>4</v>
      </c>
      <c r="C80" s="2">
        <f>COUNTIFS(Table2[Sub-Sector],Table3[[#This Row],[Sub-Sector]],Table2[Uptrend],"Uptrend")/Table3[[#This Row],[Count]]</f>
        <v>0.5</v>
      </c>
      <c r="D80" s="2">
        <f>COUNTIFS(Table2[Sub-Sector],Table3[[#This Row],[Sub-Sector]],Table2[1W Return vs Nifty],"&gt;=5")/Table3[[#This Row],[Count]]</f>
        <v>0</v>
      </c>
      <c r="E80" s="2">
        <f>COUNTIFS(Table2[Sub-Sector],Table3[[#This Row],[Sub-Sector]],Table2[1M Return vs Nifty],"&gt;=5")/Table3[[#This Row],[Count]]</f>
        <v>0.25</v>
      </c>
      <c r="F80" s="2">
        <f>COUNTIFS(Table2[Sub-Sector],Table3[[#This Row],[Sub-Sector]],Table2[6M Return vs Nifty],"&gt;=10")/Table3[[#This Row],[Count]]</f>
        <v>0.5</v>
      </c>
      <c r="G80" s="2">
        <f>COUNTIFS(Table2[Sub-Sector],Table3[[#This Row],[Sub-Sector]],Table2[1Y Return vs Nifty],"&gt;=10")/Table3[[#This Row],[Count]]</f>
        <v>0.75</v>
      </c>
      <c r="H80" s="2">
        <f>COUNTIFS(Table2[Sub-Sector],Table3[[#This Row],[Sub-Sector]],Table2[RSI Exponential â€“ 14D],"&gt;=50")/Table3[[#This Row],[Count]]</f>
        <v>0.75</v>
      </c>
      <c r="I80" s="2">
        <f>COUNTIFS(Table2[Sub-Sector],Table3[[#This Row],[Sub-Sector]],Table2[Relative Volume],"&gt;=1")/Table3[[#This Row],[Count]]</f>
        <v>0</v>
      </c>
      <c r="J80" s="2">
        <f>COUNTIFS(Table2[Sub-Sector],Table3[[#This Row],[Sub-Sector]],Table2[% Away From Day Low],"&gt;=0.05")/Table3[[#This Row],[Count]]</f>
        <v>0</v>
      </c>
      <c r="K80" s="2">
        <f>COUNTIFS(Table2[Sub-Sector],Table3[[#This Row],[Sub-Sector]],Table2[% Away From Day High],"&lt;=0.05")/Table3[[#This Row],[Count]]</f>
        <v>1</v>
      </c>
      <c r="L80" s="2">
        <f>COUNTIFS(Table2[Sub-Sector],Table3[[#This Row],[Sub-Sector]],Table2[% Away From Current Week Low],"&gt;=0.05")/Table3[[#This Row],[Count]]</f>
        <v>0.5</v>
      </c>
      <c r="M80" s="2">
        <f>COUNTIFS(Table2[Sub-Sector],Table3[[#This Row],[Sub-Sector]],Table2[% Away From Current Week High],"&lt;=0.05")/Table3[[#This Row],[Count]]</f>
        <v>0.75</v>
      </c>
      <c r="N80" s="2">
        <f>COUNTIFS(Table2[Sub-Sector],Table3[[#This Row],[Sub-Sector]],Table2[% Away From Current Month Low],"&gt;=0.05")/Table3[[#This Row],[Count]]</f>
        <v>0.75</v>
      </c>
      <c r="O80" s="2">
        <f>COUNTIFS(Table2[Sub-Sector],Table3[[#This Row],[Sub-Sector]],Table2[% Away From Current Month High],"&lt;=0.05")/Table3[[#This Row],[Count]]</f>
        <v>0.75</v>
      </c>
      <c r="P80" s="2">
        <f>COUNTIFS(Table2[Sub-Sector],Table3[[#This Row],[Sub-Sector]],Table2[% Away From 52W High],"&lt;=10")/Table3[[#This Row],[Count]]</f>
        <v>0.25</v>
      </c>
      <c r="Q80" s="2">
        <f>COUNTIFS(Table2[Sub-Sector],Table3[[#This Row],[Sub-Sector]],Table2[% Away From 52W Low],"&gt;=10")/Table3[[#This Row],[Count]]</f>
        <v>1</v>
      </c>
      <c r="R80" s="2">
        <f>COUNTIFS(Table2[Sub-Sector],Table3[[#This Row],[Sub-Sector]],Table2[% Price above 20 EMA],"&gt;=0")/Table3[[#This Row],[Count]]</f>
        <v>0.75</v>
      </c>
      <c r="S80" s="2">
        <f>COUNTIFS(Table2[Sub-Sector],Table3[[#This Row],[Sub-Sector]],Table2[% Price above 50 EMA],"&gt;=0")/Table3[[#This Row],[Count]]</f>
        <v>0.75</v>
      </c>
      <c r="T80" s="2">
        <f>COUNTIFS(Table2[Sub-Sector],Table3[[#This Row],[Sub-Sector]],Table2[% Price above 200 EMA],"&gt;=0")/Table3[[#This Row],[Count]]</f>
        <v>0.75</v>
      </c>
      <c r="U80" s="2">
        <f>COUNTIFS(Table2[Sub-Sector],Table3[[#This Row],[Sub-Sector]],Table2[Rate of Change - Zone],"Positive")/Table3[[#This Row],[Count]]</f>
        <v>0.75</v>
      </c>
      <c r="V80" s="2">
        <f>COUNTIFS(Table2[Sub-Sector],Table3[[#This Row],[Sub-Sector]],Table2[Sharpe Ratio],"&gt;=0.10")/Table3[[#This Row],[Count]]</f>
        <v>0.25</v>
      </c>
      <c r="W8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459.5</v>
      </c>
      <c r="X80">
        <f>_xlfn.RANK.AVG(Table3[[#This Row],[Score]],Table3[Score],1)</f>
        <v>80</v>
      </c>
      <c r="Y8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264.5</v>
      </c>
      <c r="Z80">
        <f>_xlfn.RANK.AVG(Table3[[#This Row],[Score 2 ]],Table3[[Score 2 ]],1)</f>
        <v>79</v>
      </c>
    </row>
    <row r="81" spans="1:26" x14ac:dyDescent="0.3">
      <c r="A81" t="s">
        <v>472</v>
      </c>
      <c r="B81">
        <f>COUNTIFS(Table2[Sub-Sector],Table3[[#This Row],[Sub-Sector]])</f>
        <v>11</v>
      </c>
      <c r="C81" s="2">
        <f>COUNTIFS(Table2[Sub-Sector],Table3[[#This Row],[Sub-Sector]],Table2[Uptrend],"Uptrend")/Table3[[#This Row],[Count]]</f>
        <v>0.63636363636363635</v>
      </c>
      <c r="D81" s="2">
        <f>COUNTIFS(Table2[Sub-Sector],Table3[[#This Row],[Sub-Sector]],Table2[1W Return vs Nifty],"&gt;=5")/Table3[[#This Row],[Count]]</f>
        <v>0</v>
      </c>
      <c r="E81" s="2">
        <f>COUNTIFS(Table2[Sub-Sector],Table3[[#This Row],[Sub-Sector]],Table2[1M Return vs Nifty],"&gt;=5")/Table3[[#This Row],[Count]]</f>
        <v>0.18181818181818182</v>
      </c>
      <c r="F81" s="2">
        <f>COUNTIFS(Table2[Sub-Sector],Table3[[#This Row],[Sub-Sector]],Table2[6M Return vs Nifty],"&gt;=10")/Table3[[#This Row],[Count]]</f>
        <v>0.45454545454545453</v>
      </c>
      <c r="G81" s="2">
        <f>COUNTIFS(Table2[Sub-Sector],Table3[[#This Row],[Sub-Sector]],Table2[1Y Return vs Nifty],"&gt;=10")/Table3[[#This Row],[Count]]</f>
        <v>0.27272727272727271</v>
      </c>
      <c r="H81" s="2">
        <f>COUNTIFS(Table2[Sub-Sector],Table3[[#This Row],[Sub-Sector]],Table2[RSI Exponential â€“ 14D],"&gt;=50")/Table3[[#This Row],[Count]]</f>
        <v>0.63636363636363635</v>
      </c>
      <c r="I81" s="2">
        <f>COUNTIFS(Table2[Sub-Sector],Table3[[#This Row],[Sub-Sector]],Table2[Relative Volume],"&gt;=1")/Table3[[#This Row],[Count]]</f>
        <v>0.27272727272727271</v>
      </c>
      <c r="J81" s="2">
        <f>COUNTIFS(Table2[Sub-Sector],Table3[[#This Row],[Sub-Sector]],Table2[% Away From Day Low],"&gt;=0.05")/Table3[[#This Row],[Count]]</f>
        <v>0</v>
      </c>
      <c r="K81" s="2">
        <f>COUNTIFS(Table2[Sub-Sector],Table3[[#This Row],[Sub-Sector]],Table2[% Away From Day High],"&lt;=0.05")/Table3[[#This Row],[Count]]</f>
        <v>1</v>
      </c>
      <c r="L81" s="2">
        <f>COUNTIFS(Table2[Sub-Sector],Table3[[#This Row],[Sub-Sector]],Table2[% Away From Current Week Low],"&gt;=0.05")/Table3[[#This Row],[Count]]</f>
        <v>0.27272727272727271</v>
      </c>
      <c r="M81" s="2">
        <f>COUNTIFS(Table2[Sub-Sector],Table3[[#This Row],[Sub-Sector]],Table2[% Away From Current Week High],"&lt;=0.05")/Table3[[#This Row],[Count]]</f>
        <v>0.81818181818181823</v>
      </c>
      <c r="N81" s="2">
        <f>COUNTIFS(Table2[Sub-Sector],Table3[[#This Row],[Sub-Sector]],Table2[% Away From Current Month Low],"&gt;=0.05")/Table3[[#This Row],[Count]]</f>
        <v>0.90909090909090906</v>
      </c>
      <c r="O81" s="2">
        <f>COUNTIFS(Table2[Sub-Sector],Table3[[#This Row],[Sub-Sector]],Table2[% Away From Current Month High],"&lt;=0.05")/Table3[[#This Row],[Count]]</f>
        <v>0.45454545454545453</v>
      </c>
      <c r="P81" s="2">
        <f>COUNTIFS(Table2[Sub-Sector],Table3[[#This Row],[Sub-Sector]],Table2[% Away From 52W High],"&lt;=10")/Table3[[#This Row],[Count]]</f>
        <v>0.45454545454545453</v>
      </c>
      <c r="Q81" s="2">
        <f>COUNTIFS(Table2[Sub-Sector],Table3[[#This Row],[Sub-Sector]],Table2[% Away From 52W Low],"&gt;=10")/Table3[[#This Row],[Count]]</f>
        <v>1</v>
      </c>
      <c r="R81" s="2">
        <f>COUNTIFS(Table2[Sub-Sector],Table3[[#This Row],[Sub-Sector]],Table2[% Price above 20 EMA],"&gt;=0")/Table3[[#This Row],[Count]]</f>
        <v>0.72727272727272729</v>
      </c>
      <c r="S81" s="2">
        <f>COUNTIFS(Table2[Sub-Sector],Table3[[#This Row],[Sub-Sector]],Table2[% Price above 50 EMA],"&gt;=0")/Table3[[#This Row],[Count]]</f>
        <v>0.81818181818181823</v>
      </c>
      <c r="T81" s="2">
        <f>COUNTIFS(Table2[Sub-Sector],Table3[[#This Row],[Sub-Sector]],Table2[% Price above 200 EMA],"&gt;=0")/Table3[[#This Row],[Count]]</f>
        <v>0.72727272727272729</v>
      </c>
      <c r="U81" s="2">
        <f>COUNTIFS(Table2[Sub-Sector],Table3[[#This Row],[Sub-Sector]],Table2[Rate of Change - Zone],"Positive")/Table3[[#This Row],[Count]]</f>
        <v>0.90909090909090906</v>
      </c>
      <c r="V81" s="2">
        <f>COUNTIFS(Table2[Sub-Sector],Table3[[#This Row],[Sub-Sector]],Table2[Sharpe Ratio],"&gt;=0.10")/Table3[[#This Row],[Count]]</f>
        <v>0.36363636363636365</v>
      </c>
      <c r="W8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456.5</v>
      </c>
      <c r="X81">
        <f>_xlfn.RANK.AVG(Table3[[#This Row],[Score]],Table3[Score],1)</f>
        <v>79</v>
      </c>
      <c r="Y8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266.5</v>
      </c>
      <c r="Z81">
        <f>_xlfn.RANK.AVG(Table3[[#This Row],[Score 2 ]],Table3[[Score 2 ]],1)</f>
        <v>80</v>
      </c>
    </row>
    <row r="82" spans="1:26" x14ac:dyDescent="0.3">
      <c r="A82" t="s">
        <v>261</v>
      </c>
      <c r="B82">
        <f>COUNTIFS(Table2[Sub-Sector],Table3[[#This Row],[Sub-Sector]])</f>
        <v>2</v>
      </c>
      <c r="C82" s="2">
        <f>COUNTIFS(Table2[Sub-Sector],Table3[[#This Row],[Sub-Sector]],Table2[Uptrend],"Uptrend")/Table3[[#This Row],[Count]]</f>
        <v>0.5</v>
      </c>
      <c r="D82" s="2">
        <f>COUNTIFS(Table2[Sub-Sector],Table3[[#This Row],[Sub-Sector]],Table2[1W Return vs Nifty],"&gt;=5")/Table3[[#This Row],[Count]]</f>
        <v>0</v>
      </c>
      <c r="E82" s="2">
        <f>COUNTIFS(Table2[Sub-Sector],Table3[[#This Row],[Sub-Sector]],Table2[1M Return vs Nifty],"&gt;=5")/Table3[[#This Row],[Count]]</f>
        <v>0.5</v>
      </c>
      <c r="F82" s="2">
        <f>COUNTIFS(Table2[Sub-Sector],Table3[[#This Row],[Sub-Sector]],Table2[6M Return vs Nifty],"&gt;=10")/Table3[[#This Row],[Count]]</f>
        <v>0.5</v>
      </c>
      <c r="G82" s="2">
        <f>COUNTIFS(Table2[Sub-Sector],Table3[[#This Row],[Sub-Sector]],Table2[1Y Return vs Nifty],"&gt;=10")/Table3[[#This Row],[Count]]</f>
        <v>1</v>
      </c>
      <c r="H82" s="2">
        <f>COUNTIFS(Table2[Sub-Sector],Table3[[#This Row],[Sub-Sector]],Table2[RSI Exponential â€“ 14D],"&gt;=50")/Table3[[#This Row],[Count]]</f>
        <v>0.5</v>
      </c>
      <c r="I82" s="2">
        <f>COUNTIFS(Table2[Sub-Sector],Table3[[#This Row],[Sub-Sector]],Table2[Relative Volume],"&gt;=1")/Table3[[#This Row],[Count]]</f>
        <v>0</v>
      </c>
      <c r="J82" s="2">
        <f>COUNTIFS(Table2[Sub-Sector],Table3[[#This Row],[Sub-Sector]],Table2[% Away From Day Low],"&gt;=0.05")/Table3[[#This Row],[Count]]</f>
        <v>0</v>
      </c>
      <c r="K82" s="2">
        <f>COUNTIFS(Table2[Sub-Sector],Table3[[#This Row],[Sub-Sector]],Table2[% Away From Day High],"&lt;=0.05")/Table3[[#This Row],[Count]]</f>
        <v>1</v>
      </c>
      <c r="L82" s="2">
        <f>COUNTIFS(Table2[Sub-Sector],Table3[[#This Row],[Sub-Sector]],Table2[% Away From Current Week Low],"&gt;=0.05")/Table3[[#This Row],[Count]]</f>
        <v>0</v>
      </c>
      <c r="M82" s="2">
        <f>COUNTIFS(Table2[Sub-Sector],Table3[[#This Row],[Sub-Sector]],Table2[% Away From Current Week High],"&lt;=0.05")/Table3[[#This Row],[Count]]</f>
        <v>0.5</v>
      </c>
      <c r="N82" s="2">
        <f>COUNTIFS(Table2[Sub-Sector],Table3[[#This Row],[Sub-Sector]],Table2[% Away From Current Month Low],"&gt;=0.05")/Table3[[#This Row],[Count]]</f>
        <v>1</v>
      </c>
      <c r="O82" s="2">
        <f>COUNTIFS(Table2[Sub-Sector],Table3[[#This Row],[Sub-Sector]],Table2[% Away From Current Month High],"&lt;=0.05")/Table3[[#This Row],[Count]]</f>
        <v>0</v>
      </c>
      <c r="P82" s="2">
        <f>COUNTIFS(Table2[Sub-Sector],Table3[[#This Row],[Sub-Sector]],Table2[% Away From 52W High],"&lt;=10")/Table3[[#This Row],[Count]]</f>
        <v>0</v>
      </c>
      <c r="Q82" s="2">
        <f>COUNTIFS(Table2[Sub-Sector],Table3[[#This Row],[Sub-Sector]],Table2[% Away From 52W Low],"&gt;=10")/Table3[[#This Row],[Count]]</f>
        <v>1</v>
      </c>
      <c r="R82" s="2">
        <f>COUNTIFS(Table2[Sub-Sector],Table3[[#This Row],[Sub-Sector]],Table2[% Price above 20 EMA],"&gt;=0")/Table3[[#This Row],[Count]]</f>
        <v>1</v>
      </c>
      <c r="S82" s="2">
        <f>COUNTIFS(Table2[Sub-Sector],Table3[[#This Row],[Sub-Sector]],Table2[% Price above 50 EMA],"&gt;=0")/Table3[[#This Row],[Count]]</f>
        <v>0.5</v>
      </c>
      <c r="T82" s="2">
        <f>COUNTIFS(Table2[Sub-Sector],Table3[[#This Row],[Sub-Sector]],Table2[% Price above 200 EMA],"&gt;=0")/Table3[[#This Row],[Count]]</f>
        <v>1</v>
      </c>
      <c r="U82" s="2">
        <f>COUNTIFS(Table2[Sub-Sector],Table3[[#This Row],[Sub-Sector]],Table2[Rate of Change - Zone],"Positive")/Table3[[#This Row],[Count]]</f>
        <v>0.5</v>
      </c>
      <c r="V82" s="2">
        <f>COUNTIFS(Table2[Sub-Sector],Table3[[#This Row],[Sub-Sector]],Table2[Sharpe Ratio],"&gt;=0.10")/Table3[[#This Row],[Count]]</f>
        <v>0.5</v>
      </c>
      <c r="W8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439.5</v>
      </c>
      <c r="X82">
        <f>_xlfn.RANK.AVG(Table3[[#This Row],[Score]],Table3[Score],1)</f>
        <v>72</v>
      </c>
      <c r="Y8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</v>
      </c>
      <c r="Z82">
        <f>_xlfn.RANK.AVG(Table3[[#This Row],[Score 2 ]],Table3[[Score 2 ]],1)</f>
        <v>82.5</v>
      </c>
    </row>
    <row r="83" spans="1:26" x14ac:dyDescent="0.3">
      <c r="A83" t="s">
        <v>374</v>
      </c>
      <c r="B83">
        <f>COUNTIFS(Table2[Sub-Sector],Table3[[#This Row],[Sub-Sector]])</f>
        <v>2</v>
      </c>
      <c r="C83" s="2">
        <f>COUNTIFS(Table2[Sub-Sector],Table3[[#This Row],[Sub-Sector]],Table2[Uptrend],"Uptrend")/Table3[[#This Row],[Count]]</f>
        <v>0.5</v>
      </c>
      <c r="D83" s="2">
        <f>COUNTIFS(Table2[Sub-Sector],Table3[[#This Row],[Sub-Sector]],Table2[1W Return vs Nifty],"&gt;=5")/Table3[[#This Row],[Count]]</f>
        <v>0</v>
      </c>
      <c r="E83" s="2">
        <f>COUNTIFS(Table2[Sub-Sector],Table3[[#This Row],[Sub-Sector]],Table2[1M Return vs Nifty],"&gt;=5")/Table3[[#This Row],[Count]]</f>
        <v>0</v>
      </c>
      <c r="F83" s="2">
        <f>COUNTIFS(Table2[Sub-Sector],Table3[[#This Row],[Sub-Sector]],Table2[6M Return vs Nifty],"&gt;=10")/Table3[[#This Row],[Count]]</f>
        <v>0.5</v>
      </c>
      <c r="G83" s="2">
        <f>COUNTIFS(Table2[Sub-Sector],Table3[[#This Row],[Sub-Sector]],Table2[1Y Return vs Nifty],"&gt;=10")/Table3[[#This Row],[Count]]</f>
        <v>1</v>
      </c>
      <c r="H83" s="2">
        <f>COUNTIFS(Table2[Sub-Sector],Table3[[#This Row],[Sub-Sector]],Table2[RSI Exponential â€“ 14D],"&gt;=50")/Table3[[#This Row],[Count]]</f>
        <v>0.5</v>
      </c>
      <c r="I83" s="2">
        <f>COUNTIFS(Table2[Sub-Sector],Table3[[#This Row],[Sub-Sector]],Table2[Relative Volume],"&gt;=1")/Table3[[#This Row],[Count]]</f>
        <v>0</v>
      </c>
      <c r="J83" s="2">
        <f>COUNTIFS(Table2[Sub-Sector],Table3[[#This Row],[Sub-Sector]],Table2[% Away From Day Low],"&gt;=0.05")/Table3[[#This Row],[Count]]</f>
        <v>0</v>
      </c>
      <c r="K83" s="2">
        <f>COUNTIFS(Table2[Sub-Sector],Table3[[#This Row],[Sub-Sector]],Table2[% Away From Day High],"&lt;=0.05")/Table3[[#This Row],[Count]]</f>
        <v>1</v>
      </c>
      <c r="L83" s="2">
        <f>COUNTIFS(Table2[Sub-Sector],Table3[[#This Row],[Sub-Sector]],Table2[% Away From Current Week Low],"&gt;=0.05")/Table3[[#This Row],[Count]]</f>
        <v>0</v>
      </c>
      <c r="M83" s="2">
        <f>COUNTIFS(Table2[Sub-Sector],Table3[[#This Row],[Sub-Sector]],Table2[% Away From Current Week High],"&lt;=0.05")/Table3[[#This Row],[Count]]</f>
        <v>1</v>
      </c>
      <c r="N83" s="2">
        <f>COUNTIFS(Table2[Sub-Sector],Table3[[#This Row],[Sub-Sector]],Table2[% Away From Current Month Low],"&gt;=0.05")/Table3[[#This Row],[Count]]</f>
        <v>1</v>
      </c>
      <c r="O83" s="2">
        <f>COUNTIFS(Table2[Sub-Sector],Table3[[#This Row],[Sub-Sector]],Table2[% Away From Current Month High],"&lt;=0.05")/Table3[[#This Row],[Count]]</f>
        <v>0.5</v>
      </c>
      <c r="P83" s="2">
        <f>COUNTIFS(Table2[Sub-Sector],Table3[[#This Row],[Sub-Sector]],Table2[% Away From 52W High],"&lt;=10")/Table3[[#This Row],[Count]]</f>
        <v>0.5</v>
      </c>
      <c r="Q83" s="2">
        <f>COUNTIFS(Table2[Sub-Sector],Table3[[#This Row],[Sub-Sector]],Table2[% Away From 52W Low],"&gt;=10")/Table3[[#This Row],[Count]]</f>
        <v>1</v>
      </c>
      <c r="R83" s="2">
        <f>COUNTIFS(Table2[Sub-Sector],Table3[[#This Row],[Sub-Sector]],Table2[% Price above 20 EMA],"&gt;=0")/Table3[[#This Row],[Count]]</f>
        <v>0.5</v>
      </c>
      <c r="S83" s="2">
        <f>COUNTIFS(Table2[Sub-Sector],Table3[[#This Row],[Sub-Sector]],Table2[% Price above 50 EMA],"&gt;=0")/Table3[[#This Row],[Count]]</f>
        <v>0.5</v>
      </c>
      <c r="T83" s="2">
        <f>COUNTIFS(Table2[Sub-Sector],Table3[[#This Row],[Sub-Sector]],Table2[% Price above 200 EMA],"&gt;=0")/Table3[[#This Row],[Count]]</f>
        <v>1</v>
      </c>
      <c r="U83" s="2">
        <f>COUNTIFS(Table2[Sub-Sector],Table3[[#This Row],[Sub-Sector]],Table2[Rate of Change - Zone],"Positive")/Table3[[#This Row],[Count]]</f>
        <v>0.5</v>
      </c>
      <c r="V83" s="2">
        <f>COUNTIFS(Table2[Sub-Sector],Table3[[#This Row],[Sub-Sector]],Table2[Sharpe Ratio],"&gt;=0.10")/Table3[[#This Row],[Count]]</f>
        <v>0</v>
      </c>
      <c r="W8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515</v>
      </c>
      <c r="X83">
        <f>_xlfn.RANK.AVG(Table3[[#This Row],[Score]],Table3[Score],1)</f>
        <v>92.5</v>
      </c>
      <c r="Y8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</v>
      </c>
      <c r="Z83">
        <f>_xlfn.RANK.AVG(Table3[[#This Row],[Score 2 ]],Table3[[Score 2 ]],1)</f>
        <v>82.5</v>
      </c>
    </row>
    <row r="84" spans="1:26" x14ac:dyDescent="0.3">
      <c r="A84" t="s">
        <v>46</v>
      </c>
      <c r="B84">
        <f>COUNTIFS(Table2[Sub-Sector],Table3[[#This Row],[Sub-Sector]])</f>
        <v>27</v>
      </c>
      <c r="C84" s="2">
        <f>COUNTIFS(Table2[Sub-Sector],Table3[[#This Row],[Sub-Sector]],Table2[Uptrend],"Uptrend")/Table3[[#This Row],[Count]]</f>
        <v>0.62962962962962965</v>
      </c>
      <c r="D84" s="2">
        <f>COUNTIFS(Table2[Sub-Sector],Table3[[#This Row],[Sub-Sector]],Table2[1W Return vs Nifty],"&gt;=5")/Table3[[#This Row],[Count]]</f>
        <v>7.407407407407407E-2</v>
      </c>
      <c r="E84" s="2">
        <f>COUNTIFS(Table2[Sub-Sector],Table3[[#This Row],[Sub-Sector]],Table2[1M Return vs Nifty],"&gt;=5")/Table3[[#This Row],[Count]]</f>
        <v>3.7037037037037035E-2</v>
      </c>
      <c r="F84" s="2">
        <f>COUNTIFS(Table2[Sub-Sector],Table3[[#This Row],[Sub-Sector]],Table2[6M Return vs Nifty],"&gt;=10")/Table3[[#This Row],[Count]]</f>
        <v>0.48148148148148145</v>
      </c>
      <c r="G84" s="2">
        <f>COUNTIFS(Table2[Sub-Sector],Table3[[#This Row],[Sub-Sector]],Table2[1Y Return vs Nifty],"&gt;=10")/Table3[[#This Row],[Count]]</f>
        <v>0.62962962962962965</v>
      </c>
      <c r="H84" s="2">
        <f>COUNTIFS(Table2[Sub-Sector],Table3[[#This Row],[Sub-Sector]],Table2[RSI Exponential â€“ 14D],"&gt;=50")/Table3[[#This Row],[Count]]</f>
        <v>0.37037037037037035</v>
      </c>
      <c r="I84" s="2">
        <f>COUNTIFS(Table2[Sub-Sector],Table3[[#This Row],[Sub-Sector]],Table2[Relative Volume],"&gt;=1")/Table3[[#This Row],[Count]]</f>
        <v>0.18518518518518517</v>
      </c>
      <c r="J84" s="2">
        <f>COUNTIFS(Table2[Sub-Sector],Table3[[#This Row],[Sub-Sector]],Table2[% Away From Day Low],"&gt;=0.05")/Table3[[#This Row],[Count]]</f>
        <v>3.7037037037037035E-2</v>
      </c>
      <c r="K84" s="2">
        <f>COUNTIFS(Table2[Sub-Sector],Table3[[#This Row],[Sub-Sector]],Table2[% Away From Day High],"&lt;=0.05")/Table3[[#This Row],[Count]]</f>
        <v>0.96296296296296291</v>
      </c>
      <c r="L84" s="2">
        <f>COUNTIFS(Table2[Sub-Sector],Table3[[#This Row],[Sub-Sector]],Table2[% Away From Current Week Low],"&gt;=0.05")/Table3[[#This Row],[Count]]</f>
        <v>0.18518518518518517</v>
      </c>
      <c r="M84" s="2">
        <f>COUNTIFS(Table2[Sub-Sector],Table3[[#This Row],[Sub-Sector]],Table2[% Away From Current Week High],"&lt;=0.05")/Table3[[#This Row],[Count]]</f>
        <v>0.7407407407407407</v>
      </c>
      <c r="N84" s="2">
        <f>COUNTIFS(Table2[Sub-Sector],Table3[[#This Row],[Sub-Sector]],Table2[% Away From Current Month Low],"&gt;=0.05")/Table3[[#This Row],[Count]]</f>
        <v>0.62962962962962965</v>
      </c>
      <c r="O84" s="2">
        <f>COUNTIFS(Table2[Sub-Sector],Table3[[#This Row],[Sub-Sector]],Table2[% Away From Current Month High],"&lt;=0.05")/Table3[[#This Row],[Count]]</f>
        <v>0.22222222222222221</v>
      </c>
      <c r="P84" s="2">
        <f>COUNTIFS(Table2[Sub-Sector],Table3[[#This Row],[Sub-Sector]],Table2[% Away From 52W High],"&lt;=10")/Table3[[#This Row],[Count]]</f>
        <v>0.37037037037037035</v>
      </c>
      <c r="Q84" s="2">
        <f>COUNTIFS(Table2[Sub-Sector],Table3[[#This Row],[Sub-Sector]],Table2[% Away From 52W Low],"&gt;=10")/Table3[[#This Row],[Count]]</f>
        <v>1</v>
      </c>
      <c r="R84" s="2">
        <f>COUNTIFS(Table2[Sub-Sector],Table3[[#This Row],[Sub-Sector]],Table2[% Price above 20 EMA],"&gt;=0")/Table3[[#This Row],[Count]]</f>
        <v>0.48148148148148145</v>
      </c>
      <c r="S84" s="2">
        <f>COUNTIFS(Table2[Sub-Sector],Table3[[#This Row],[Sub-Sector]],Table2[% Price above 50 EMA],"&gt;=0")/Table3[[#This Row],[Count]]</f>
        <v>0.55555555555555558</v>
      </c>
      <c r="T84" s="2">
        <f>COUNTIFS(Table2[Sub-Sector],Table3[[#This Row],[Sub-Sector]],Table2[% Price above 200 EMA],"&gt;=0")/Table3[[#This Row],[Count]]</f>
        <v>0.92592592592592593</v>
      </c>
      <c r="U84" s="2">
        <f>COUNTIFS(Table2[Sub-Sector],Table3[[#This Row],[Sub-Sector]],Table2[Rate of Change - Zone],"Positive")/Table3[[#This Row],[Count]]</f>
        <v>0.59259259259259256</v>
      </c>
      <c r="V84" s="2">
        <f>COUNTIFS(Table2[Sub-Sector],Table3[[#This Row],[Sub-Sector]],Table2[Sharpe Ratio],"&gt;=0.10")/Table3[[#This Row],[Count]]</f>
        <v>0.66666666666666663</v>
      </c>
      <c r="W8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424</v>
      </c>
      <c r="X84">
        <f>_xlfn.RANK.AVG(Table3[[#This Row],[Score]],Table3[Score],1)</f>
        <v>55</v>
      </c>
      <c r="Y8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</v>
      </c>
      <c r="Z84">
        <f>_xlfn.RANK.AVG(Table3[[#This Row],[Score 2 ]],Table3[[Score 2 ]],1)</f>
        <v>82.5</v>
      </c>
    </row>
    <row r="85" spans="1:26" x14ac:dyDescent="0.3">
      <c r="A85" t="s">
        <v>972</v>
      </c>
      <c r="B85">
        <f>COUNTIFS(Table2[Sub-Sector],Table3[[#This Row],[Sub-Sector]])</f>
        <v>2</v>
      </c>
      <c r="C85" s="2">
        <f>COUNTIFS(Table2[Sub-Sector],Table3[[#This Row],[Sub-Sector]],Table2[Uptrend],"Uptrend")/Table3[[#This Row],[Count]]</f>
        <v>0.5</v>
      </c>
      <c r="D85" s="2">
        <f>COUNTIFS(Table2[Sub-Sector],Table3[[#This Row],[Sub-Sector]],Table2[1W Return vs Nifty],"&gt;=5")/Table3[[#This Row],[Count]]</f>
        <v>0</v>
      </c>
      <c r="E85" s="2">
        <f>COUNTIFS(Table2[Sub-Sector],Table3[[#This Row],[Sub-Sector]],Table2[1M Return vs Nifty],"&gt;=5")/Table3[[#This Row],[Count]]</f>
        <v>0</v>
      </c>
      <c r="F85" s="2">
        <f>COUNTIFS(Table2[Sub-Sector],Table3[[#This Row],[Sub-Sector]],Table2[6M Return vs Nifty],"&gt;=10")/Table3[[#This Row],[Count]]</f>
        <v>0.5</v>
      </c>
      <c r="G85" s="2">
        <f>COUNTIFS(Table2[Sub-Sector],Table3[[#This Row],[Sub-Sector]],Table2[1Y Return vs Nifty],"&gt;=10")/Table3[[#This Row],[Count]]</f>
        <v>1</v>
      </c>
      <c r="H85" s="2">
        <f>COUNTIFS(Table2[Sub-Sector],Table3[[#This Row],[Sub-Sector]],Table2[RSI Exponential â€“ 14D],"&gt;=50")/Table3[[#This Row],[Count]]</f>
        <v>0</v>
      </c>
      <c r="I85" s="2">
        <f>COUNTIFS(Table2[Sub-Sector],Table3[[#This Row],[Sub-Sector]],Table2[Relative Volume],"&gt;=1")/Table3[[#This Row],[Count]]</f>
        <v>0</v>
      </c>
      <c r="J85" s="2">
        <f>COUNTIFS(Table2[Sub-Sector],Table3[[#This Row],[Sub-Sector]],Table2[% Away From Day Low],"&gt;=0.05")/Table3[[#This Row],[Count]]</f>
        <v>0</v>
      </c>
      <c r="K85" s="2">
        <f>COUNTIFS(Table2[Sub-Sector],Table3[[#This Row],[Sub-Sector]],Table2[% Away From Day High],"&lt;=0.05")/Table3[[#This Row],[Count]]</f>
        <v>0.5</v>
      </c>
      <c r="L85" s="2">
        <f>COUNTIFS(Table2[Sub-Sector],Table3[[#This Row],[Sub-Sector]],Table2[% Away From Current Week Low],"&gt;=0.05")/Table3[[#This Row],[Count]]</f>
        <v>0</v>
      </c>
      <c r="M85" s="2">
        <f>COUNTIFS(Table2[Sub-Sector],Table3[[#This Row],[Sub-Sector]],Table2[% Away From Current Week High],"&lt;=0.05")/Table3[[#This Row],[Count]]</f>
        <v>0.5</v>
      </c>
      <c r="N85" s="2">
        <f>COUNTIFS(Table2[Sub-Sector],Table3[[#This Row],[Sub-Sector]],Table2[% Away From Current Month Low],"&gt;=0.05")/Table3[[#This Row],[Count]]</f>
        <v>1</v>
      </c>
      <c r="O85" s="2">
        <f>COUNTIFS(Table2[Sub-Sector],Table3[[#This Row],[Sub-Sector]],Table2[% Away From Current Month High],"&lt;=0.05")/Table3[[#This Row],[Count]]</f>
        <v>0</v>
      </c>
      <c r="P85" s="2">
        <f>COUNTIFS(Table2[Sub-Sector],Table3[[#This Row],[Sub-Sector]],Table2[% Away From 52W High],"&lt;=10")/Table3[[#This Row],[Count]]</f>
        <v>0</v>
      </c>
      <c r="Q85" s="2">
        <f>COUNTIFS(Table2[Sub-Sector],Table3[[#This Row],[Sub-Sector]],Table2[% Away From 52W Low],"&gt;=10")/Table3[[#This Row],[Count]]</f>
        <v>1</v>
      </c>
      <c r="R85" s="2">
        <f>COUNTIFS(Table2[Sub-Sector],Table3[[#This Row],[Sub-Sector]],Table2[% Price above 20 EMA],"&gt;=0")/Table3[[#This Row],[Count]]</f>
        <v>0</v>
      </c>
      <c r="S85" s="2">
        <f>COUNTIFS(Table2[Sub-Sector],Table3[[#This Row],[Sub-Sector]],Table2[% Price above 50 EMA],"&gt;=0")/Table3[[#This Row],[Count]]</f>
        <v>0.5</v>
      </c>
      <c r="T85" s="2">
        <f>COUNTIFS(Table2[Sub-Sector],Table3[[#This Row],[Sub-Sector]],Table2[% Price above 200 EMA],"&gt;=0")/Table3[[#This Row],[Count]]</f>
        <v>1</v>
      </c>
      <c r="U85" s="2">
        <f>COUNTIFS(Table2[Sub-Sector],Table3[[#This Row],[Sub-Sector]],Table2[Rate of Change - Zone],"Positive")/Table3[[#This Row],[Count]]</f>
        <v>0.5</v>
      </c>
      <c r="V85" s="2">
        <f>COUNTIFS(Table2[Sub-Sector],Table3[[#This Row],[Sub-Sector]],Table2[Sharpe Ratio],"&gt;=0.10")/Table3[[#This Row],[Count]]</f>
        <v>0.5</v>
      </c>
      <c r="W8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515</v>
      </c>
      <c r="X85">
        <f>_xlfn.RANK.AVG(Table3[[#This Row],[Score]],Table3[Score],1)</f>
        <v>92.5</v>
      </c>
      <c r="Y8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</v>
      </c>
      <c r="Z85">
        <f>_xlfn.RANK.AVG(Table3[[#This Row],[Score 2 ]],Table3[[Score 2 ]],1)</f>
        <v>82.5</v>
      </c>
    </row>
    <row r="86" spans="1:26" x14ac:dyDescent="0.3">
      <c r="A86" t="s">
        <v>305</v>
      </c>
      <c r="B86">
        <f>COUNTIFS(Table2[Sub-Sector],Table3[[#This Row],[Sub-Sector]])</f>
        <v>6</v>
      </c>
      <c r="C86" s="2">
        <f>COUNTIFS(Table2[Sub-Sector],Table3[[#This Row],[Sub-Sector]],Table2[Uptrend],"Uptrend")/Table3[[#This Row],[Count]]</f>
        <v>0.33333333333333331</v>
      </c>
      <c r="D86" s="2">
        <f>COUNTIFS(Table2[Sub-Sector],Table3[[#This Row],[Sub-Sector]],Table2[1W Return vs Nifty],"&gt;=5")/Table3[[#This Row],[Count]]</f>
        <v>0</v>
      </c>
      <c r="E86" s="2">
        <f>COUNTIFS(Table2[Sub-Sector],Table3[[#This Row],[Sub-Sector]],Table2[1M Return vs Nifty],"&gt;=5")/Table3[[#This Row],[Count]]</f>
        <v>0.16666666666666666</v>
      </c>
      <c r="F86" s="2">
        <f>COUNTIFS(Table2[Sub-Sector],Table3[[#This Row],[Sub-Sector]],Table2[6M Return vs Nifty],"&gt;=10")/Table3[[#This Row],[Count]]</f>
        <v>0</v>
      </c>
      <c r="G86" s="2">
        <f>COUNTIFS(Table2[Sub-Sector],Table3[[#This Row],[Sub-Sector]],Table2[1Y Return vs Nifty],"&gt;=10")/Table3[[#This Row],[Count]]</f>
        <v>0.66666666666666663</v>
      </c>
      <c r="H86" s="2">
        <f>COUNTIFS(Table2[Sub-Sector],Table3[[#This Row],[Sub-Sector]],Table2[RSI Exponential â€“ 14D],"&gt;=50")/Table3[[#This Row],[Count]]</f>
        <v>0.66666666666666663</v>
      </c>
      <c r="I86" s="2">
        <f>COUNTIFS(Table2[Sub-Sector],Table3[[#This Row],[Sub-Sector]],Table2[Relative Volume],"&gt;=1")/Table3[[#This Row],[Count]]</f>
        <v>0.33333333333333331</v>
      </c>
      <c r="J86" s="2">
        <f>COUNTIFS(Table2[Sub-Sector],Table3[[#This Row],[Sub-Sector]],Table2[% Away From Day Low],"&gt;=0.05")/Table3[[#This Row],[Count]]</f>
        <v>0</v>
      </c>
      <c r="K86" s="2">
        <f>COUNTIFS(Table2[Sub-Sector],Table3[[#This Row],[Sub-Sector]],Table2[% Away From Day High],"&lt;=0.05")/Table3[[#This Row],[Count]]</f>
        <v>1</v>
      </c>
      <c r="L86" s="2">
        <f>COUNTIFS(Table2[Sub-Sector],Table3[[#This Row],[Sub-Sector]],Table2[% Away From Current Week Low],"&gt;=0.05")/Table3[[#This Row],[Count]]</f>
        <v>0.16666666666666666</v>
      </c>
      <c r="M86" s="2">
        <f>COUNTIFS(Table2[Sub-Sector],Table3[[#This Row],[Sub-Sector]],Table2[% Away From Current Week High],"&lt;=0.05")/Table3[[#This Row],[Count]]</f>
        <v>1</v>
      </c>
      <c r="N86" s="2">
        <f>COUNTIFS(Table2[Sub-Sector],Table3[[#This Row],[Sub-Sector]],Table2[% Away From Current Month Low],"&gt;=0.05")/Table3[[#This Row],[Count]]</f>
        <v>0.83333333333333337</v>
      </c>
      <c r="O86" s="2">
        <f>COUNTIFS(Table2[Sub-Sector],Table3[[#This Row],[Sub-Sector]],Table2[% Away From Current Month High],"&lt;=0.05")/Table3[[#This Row],[Count]]</f>
        <v>0.5</v>
      </c>
      <c r="P86" s="2">
        <f>COUNTIFS(Table2[Sub-Sector],Table3[[#This Row],[Sub-Sector]],Table2[% Away From 52W High],"&lt;=10")/Table3[[#This Row],[Count]]</f>
        <v>0.16666666666666666</v>
      </c>
      <c r="Q86" s="2">
        <f>COUNTIFS(Table2[Sub-Sector],Table3[[#This Row],[Sub-Sector]],Table2[% Away From 52W Low],"&gt;=10")/Table3[[#This Row],[Count]]</f>
        <v>1</v>
      </c>
      <c r="R86" s="2">
        <f>COUNTIFS(Table2[Sub-Sector],Table3[[#This Row],[Sub-Sector]],Table2[% Price above 20 EMA],"&gt;=0")/Table3[[#This Row],[Count]]</f>
        <v>0.66666666666666663</v>
      </c>
      <c r="S86" s="2">
        <f>COUNTIFS(Table2[Sub-Sector],Table3[[#This Row],[Sub-Sector]],Table2[% Price above 50 EMA],"&gt;=0")/Table3[[#This Row],[Count]]</f>
        <v>0.5</v>
      </c>
      <c r="T86" s="2">
        <f>COUNTIFS(Table2[Sub-Sector],Table3[[#This Row],[Sub-Sector]],Table2[% Price above 200 EMA],"&gt;=0")/Table3[[#This Row],[Count]]</f>
        <v>0.83333333333333337</v>
      </c>
      <c r="U86" s="2">
        <f>COUNTIFS(Table2[Sub-Sector],Table3[[#This Row],[Sub-Sector]],Table2[Rate of Change - Zone],"Positive")/Table3[[#This Row],[Count]]</f>
        <v>0.83333333333333337</v>
      </c>
      <c r="V86" s="2">
        <f>COUNTIFS(Table2[Sub-Sector],Table3[[#This Row],[Sub-Sector]],Table2[Sharpe Ratio],"&gt;=0.10")/Table3[[#This Row],[Count]]</f>
        <v>0.66666666666666663</v>
      </c>
      <c r="W8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495.5</v>
      </c>
      <c r="X86">
        <f>_xlfn.RANK.AVG(Table3[[#This Row],[Score]],Table3[Score],1)</f>
        <v>86.5</v>
      </c>
      <c r="Y8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267.5</v>
      </c>
      <c r="Z86">
        <f>_xlfn.RANK.AVG(Table3[[#This Row],[Score 2 ]],Table3[[Score 2 ]],1)</f>
        <v>85</v>
      </c>
    </row>
    <row r="87" spans="1:26" x14ac:dyDescent="0.3">
      <c r="A87" t="s">
        <v>34</v>
      </c>
      <c r="B87">
        <f>COUNTIFS(Table2[Sub-Sector],Table3[[#This Row],[Sub-Sector]])</f>
        <v>11</v>
      </c>
      <c r="C87" s="2">
        <f>COUNTIFS(Table2[Sub-Sector],Table3[[#This Row],[Sub-Sector]],Table2[Uptrend],"Uptrend")/Table3[[#This Row],[Count]]</f>
        <v>9.0909090909090912E-2</v>
      </c>
      <c r="D87" s="2">
        <f>COUNTIFS(Table2[Sub-Sector],Table3[[#This Row],[Sub-Sector]],Table2[1W Return vs Nifty],"&gt;=5")/Table3[[#This Row],[Count]]</f>
        <v>0</v>
      </c>
      <c r="E87" s="2">
        <f>COUNTIFS(Table2[Sub-Sector],Table3[[#This Row],[Sub-Sector]],Table2[1M Return vs Nifty],"&gt;=5")/Table3[[#This Row],[Count]]</f>
        <v>0</v>
      </c>
      <c r="F87" s="2">
        <f>COUNTIFS(Table2[Sub-Sector],Table3[[#This Row],[Sub-Sector]],Table2[6M Return vs Nifty],"&gt;=10")/Table3[[#This Row],[Count]]</f>
        <v>0</v>
      </c>
      <c r="G87" s="2">
        <f>COUNTIFS(Table2[Sub-Sector],Table3[[#This Row],[Sub-Sector]],Table2[1Y Return vs Nifty],"&gt;=10")/Table3[[#This Row],[Count]]</f>
        <v>0.81818181818181823</v>
      </c>
      <c r="H87" s="2">
        <f>COUNTIFS(Table2[Sub-Sector],Table3[[#This Row],[Sub-Sector]],Table2[RSI Exponential â€“ 14D],"&gt;=50")/Table3[[#This Row],[Count]]</f>
        <v>0.27272727272727271</v>
      </c>
      <c r="I87" s="2">
        <f>COUNTIFS(Table2[Sub-Sector],Table3[[#This Row],[Sub-Sector]],Table2[Relative Volume],"&gt;=1")/Table3[[#This Row],[Count]]</f>
        <v>0</v>
      </c>
      <c r="J87" s="2">
        <f>COUNTIFS(Table2[Sub-Sector],Table3[[#This Row],[Sub-Sector]],Table2[% Away From Day Low],"&gt;=0.05")/Table3[[#This Row],[Count]]</f>
        <v>0</v>
      </c>
      <c r="K87" s="2">
        <f>COUNTIFS(Table2[Sub-Sector],Table3[[#This Row],[Sub-Sector]],Table2[% Away From Day High],"&lt;=0.05")/Table3[[#This Row],[Count]]</f>
        <v>1</v>
      </c>
      <c r="L87" s="2">
        <f>COUNTIFS(Table2[Sub-Sector],Table3[[#This Row],[Sub-Sector]],Table2[% Away From Current Week Low],"&gt;=0.05")/Table3[[#This Row],[Count]]</f>
        <v>0</v>
      </c>
      <c r="M87" s="2">
        <f>COUNTIFS(Table2[Sub-Sector],Table3[[#This Row],[Sub-Sector]],Table2[% Away From Current Week High],"&lt;=0.05")/Table3[[#This Row],[Count]]</f>
        <v>0.90909090909090906</v>
      </c>
      <c r="N87" s="2">
        <f>COUNTIFS(Table2[Sub-Sector],Table3[[#This Row],[Sub-Sector]],Table2[% Away From Current Month Low],"&gt;=0.05")/Table3[[#This Row],[Count]]</f>
        <v>0.36363636363636365</v>
      </c>
      <c r="O87" s="2">
        <f>COUNTIFS(Table2[Sub-Sector],Table3[[#This Row],[Sub-Sector]],Table2[% Away From Current Month High],"&lt;=0.05")/Table3[[#This Row],[Count]]</f>
        <v>0.18181818181818182</v>
      </c>
      <c r="P87" s="2">
        <f>COUNTIFS(Table2[Sub-Sector],Table3[[#This Row],[Sub-Sector]],Table2[% Away From 52W High],"&lt;=10")/Table3[[#This Row],[Count]]</f>
        <v>0</v>
      </c>
      <c r="Q87" s="2">
        <f>COUNTIFS(Table2[Sub-Sector],Table3[[#This Row],[Sub-Sector]],Table2[% Away From 52W Low],"&gt;=10")/Table3[[#This Row],[Count]]</f>
        <v>1</v>
      </c>
      <c r="R87" s="2">
        <f>COUNTIFS(Table2[Sub-Sector],Table3[[#This Row],[Sub-Sector]],Table2[% Price above 20 EMA],"&gt;=0")/Table3[[#This Row],[Count]]</f>
        <v>0.45454545454545453</v>
      </c>
      <c r="S87" s="2">
        <f>COUNTIFS(Table2[Sub-Sector],Table3[[#This Row],[Sub-Sector]],Table2[% Price above 50 EMA],"&gt;=0")/Table3[[#This Row],[Count]]</f>
        <v>9.0909090909090912E-2</v>
      </c>
      <c r="T87" s="2">
        <f>COUNTIFS(Table2[Sub-Sector],Table3[[#This Row],[Sub-Sector]],Table2[% Price above 200 EMA],"&gt;=0")/Table3[[#This Row],[Count]]</f>
        <v>0.81818181818181823</v>
      </c>
      <c r="U87" s="2">
        <f>COUNTIFS(Table2[Sub-Sector],Table3[[#This Row],[Sub-Sector]],Table2[Rate of Change - Zone],"Positive")/Table3[[#This Row],[Count]]</f>
        <v>1</v>
      </c>
      <c r="V87" s="2">
        <f>COUNTIFS(Table2[Sub-Sector],Table3[[#This Row],[Sub-Sector]],Table2[Sharpe Ratio],"&gt;=0.10")/Table3[[#This Row],[Count]]</f>
        <v>0.81818181818181823</v>
      </c>
      <c r="W8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544.5</v>
      </c>
      <c r="X87">
        <f>_xlfn.RANK.AVG(Table3[[#This Row],[Score]],Table3[Score],1)</f>
        <v>100</v>
      </c>
      <c r="Y8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268</v>
      </c>
      <c r="Z87">
        <f>_xlfn.RANK.AVG(Table3[[#This Row],[Score 2 ]],Table3[[Score 2 ]],1)</f>
        <v>86.5</v>
      </c>
    </row>
    <row r="88" spans="1:26" x14ac:dyDescent="0.3">
      <c r="A88" t="s">
        <v>141</v>
      </c>
      <c r="B88">
        <f>COUNTIFS(Table2[Sub-Sector],Table3[[#This Row],[Sub-Sector]])</f>
        <v>20</v>
      </c>
      <c r="C88" s="2">
        <f>COUNTIFS(Table2[Sub-Sector],Table3[[#This Row],[Sub-Sector]],Table2[Uptrend],"Uptrend")/Table3[[#This Row],[Count]]</f>
        <v>0.55000000000000004</v>
      </c>
      <c r="D88" s="2">
        <f>COUNTIFS(Table2[Sub-Sector],Table3[[#This Row],[Sub-Sector]],Table2[1W Return vs Nifty],"&gt;=5")/Table3[[#This Row],[Count]]</f>
        <v>0.05</v>
      </c>
      <c r="E88" s="2">
        <f>COUNTIFS(Table2[Sub-Sector],Table3[[#This Row],[Sub-Sector]],Table2[1M Return vs Nifty],"&gt;=5")/Table3[[#This Row],[Count]]</f>
        <v>0.15</v>
      </c>
      <c r="F88" s="2">
        <f>COUNTIFS(Table2[Sub-Sector],Table3[[#This Row],[Sub-Sector]],Table2[6M Return vs Nifty],"&gt;=10")/Table3[[#This Row],[Count]]</f>
        <v>0.3</v>
      </c>
      <c r="G88" s="2">
        <f>COUNTIFS(Table2[Sub-Sector],Table3[[#This Row],[Sub-Sector]],Table2[1Y Return vs Nifty],"&gt;=10")/Table3[[#This Row],[Count]]</f>
        <v>0.8</v>
      </c>
      <c r="H88" s="2">
        <f>COUNTIFS(Table2[Sub-Sector],Table3[[#This Row],[Sub-Sector]],Table2[RSI Exponential â€“ 14D],"&gt;=50")/Table3[[#This Row],[Count]]</f>
        <v>0.35</v>
      </c>
      <c r="I88" s="2">
        <f>COUNTIFS(Table2[Sub-Sector],Table3[[#This Row],[Sub-Sector]],Table2[Relative Volume],"&gt;=1")/Table3[[#This Row],[Count]]</f>
        <v>0.15</v>
      </c>
      <c r="J88" s="2">
        <f>COUNTIFS(Table2[Sub-Sector],Table3[[#This Row],[Sub-Sector]],Table2[% Away From Day Low],"&gt;=0.05")/Table3[[#This Row],[Count]]</f>
        <v>0.05</v>
      </c>
      <c r="K88" s="2">
        <f>COUNTIFS(Table2[Sub-Sector],Table3[[#This Row],[Sub-Sector]],Table2[% Away From Day High],"&lt;=0.05")/Table3[[#This Row],[Count]]</f>
        <v>1</v>
      </c>
      <c r="L88" s="2">
        <f>COUNTIFS(Table2[Sub-Sector],Table3[[#This Row],[Sub-Sector]],Table2[% Away From Current Week Low],"&gt;=0.05")/Table3[[#This Row],[Count]]</f>
        <v>0.35</v>
      </c>
      <c r="M88" s="2">
        <f>COUNTIFS(Table2[Sub-Sector],Table3[[#This Row],[Sub-Sector]],Table2[% Away From Current Week High],"&lt;=0.05")/Table3[[#This Row],[Count]]</f>
        <v>0.65</v>
      </c>
      <c r="N88" s="2">
        <f>COUNTIFS(Table2[Sub-Sector],Table3[[#This Row],[Sub-Sector]],Table2[% Away From Current Month Low],"&gt;=0.05")/Table3[[#This Row],[Count]]</f>
        <v>0.7</v>
      </c>
      <c r="O88" s="2">
        <f>COUNTIFS(Table2[Sub-Sector],Table3[[#This Row],[Sub-Sector]],Table2[% Away From Current Month High],"&lt;=0.05")/Table3[[#This Row],[Count]]</f>
        <v>0.25</v>
      </c>
      <c r="P88" s="2">
        <f>COUNTIFS(Table2[Sub-Sector],Table3[[#This Row],[Sub-Sector]],Table2[% Away From 52W High],"&lt;=10")/Table3[[#This Row],[Count]]</f>
        <v>0.25</v>
      </c>
      <c r="Q88" s="2">
        <f>COUNTIFS(Table2[Sub-Sector],Table3[[#This Row],[Sub-Sector]],Table2[% Away From 52W Low],"&gt;=10")/Table3[[#This Row],[Count]]</f>
        <v>1</v>
      </c>
      <c r="R88" s="2">
        <f>COUNTIFS(Table2[Sub-Sector],Table3[[#This Row],[Sub-Sector]],Table2[% Price above 20 EMA],"&gt;=0")/Table3[[#This Row],[Count]]</f>
        <v>0.55000000000000004</v>
      </c>
      <c r="S88" s="2">
        <f>COUNTIFS(Table2[Sub-Sector],Table3[[#This Row],[Sub-Sector]],Table2[% Price above 50 EMA],"&gt;=0")/Table3[[#This Row],[Count]]</f>
        <v>0.6</v>
      </c>
      <c r="T88" s="2">
        <f>COUNTIFS(Table2[Sub-Sector],Table3[[#This Row],[Sub-Sector]],Table2[% Price above 200 EMA],"&gt;=0")/Table3[[#This Row],[Count]]</f>
        <v>0.85</v>
      </c>
      <c r="U88" s="2">
        <f>COUNTIFS(Table2[Sub-Sector],Table3[[#This Row],[Sub-Sector]],Table2[Rate of Change - Zone],"Positive")/Table3[[#This Row],[Count]]</f>
        <v>0.7</v>
      </c>
      <c r="V88" s="2">
        <f>COUNTIFS(Table2[Sub-Sector],Table3[[#This Row],[Sub-Sector]],Table2[Sharpe Ratio],"&gt;=0.10")/Table3[[#This Row],[Count]]</f>
        <v>0.45</v>
      </c>
      <c r="W8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423</v>
      </c>
      <c r="X88">
        <f>_xlfn.RANK.AVG(Table3[[#This Row],[Score]],Table3[Score],1)</f>
        <v>54</v>
      </c>
      <c r="Y8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268</v>
      </c>
      <c r="Z88">
        <f>_xlfn.RANK.AVG(Table3[[#This Row],[Score 2 ]],Table3[[Score 2 ]],1)</f>
        <v>86.5</v>
      </c>
    </row>
    <row r="89" spans="1:26" x14ac:dyDescent="0.3">
      <c r="A89" t="s">
        <v>300</v>
      </c>
      <c r="B89">
        <f>COUNTIFS(Table2[Sub-Sector],Table3[[#This Row],[Sub-Sector]])</f>
        <v>14</v>
      </c>
      <c r="C89" s="2">
        <f>COUNTIFS(Table2[Sub-Sector],Table3[[#This Row],[Sub-Sector]],Table2[Uptrend],"Uptrend")/Table3[[#This Row],[Count]]</f>
        <v>0.5714285714285714</v>
      </c>
      <c r="D89" s="2">
        <f>COUNTIFS(Table2[Sub-Sector],Table3[[#This Row],[Sub-Sector]],Table2[1W Return vs Nifty],"&gt;=5")/Table3[[#This Row],[Count]]</f>
        <v>0.14285714285714285</v>
      </c>
      <c r="E89" s="2">
        <f>COUNTIFS(Table2[Sub-Sector],Table3[[#This Row],[Sub-Sector]],Table2[1M Return vs Nifty],"&gt;=5")/Table3[[#This Row],[Count]]</f>
        <v>0.2857142857142857</v>
      </c>
      <c r="F89" s="2">
        <f>COUNTIFS(Table2[Sub-Sector],Table3[[#This Row],[Sub-Sector]],Table2[6M Return vs Nifty],"&gt;=10")/Table3[[#This Row],[Count]]</f>
        <v>0.2857142857142857</v>
      </c>
      <c r="G89" s="2">
        <f>COUNTIFS(Table2[Sub-Sector],Table3[[#This Row],[Sub-Sector]],Table2[1Y Return vs Nifty],"&gt;=10")/Table3[[#This Row],[Count]]</f>
        <v>0.35714285714285715</v>
      </c>
      <c r="H89" s="2">
        <f>COUNTIFS(Table2[Sub-Sector],Table3[[#This Row],[Sub-Sector]],Table2[RSI Exponential â€“ 14D],"&gt;=50")/Table3[[#This Row],[Count]]</f>
        <v>0.5714285714285714</v>
      </c>
      <c r="I89" s="2">
        <f>COUNTIFS(Table2[Sub-Sector],Table3[[#This Row],[Sub-Sector]],Table2[Relative Volume],"&gt;=1")/Table3[[#This Row],[Count]]</f>
        <v>0.42857142857142855</v>
      </c>
      <c r="J89" s="2">
        <f>COUNTIFS(Table2[Sub-Sector],Table3[[#This Row],[Sub-Sector]],Table2[% Away From Day Low],"&gt;=0.05")/Table3[[#This Row],[Count]]</f>
        <v>7.1428571428571425E-2</v>
      </c>
      <c r="K89" s="2">
        <f>COUNTIFS(Table2[Sub-Sector],Table3[[#This Row],[Sub-Sector]],Table2[% Away From Day High],"&lt;=0.05")/Table3[[#This Row],[Count]]</f>
        <v>1</v>
      </c>
      <c r="L89" s="2">
        <f>COUNTIFS(Table2[Sub-Sector],Table3[[#This Row],[Sub-Sector]],Table2[% Away From Current Week Low],"&gt;=0.05")/Table3[[#This Row],[Count]]</f>
        <v>0.21428571428571427</v>
      </c>
      <c r="M89" s="2">
        <f>COUNTIFS(Table2[Sub-Sector],Table3[[#This Row],[Sub-Sector]],Table2[% Away From Current Week High],"&lt;=0.05")/Table3[[#This Row],[Count]]</f>
        <v>0.8571428571428571</v>
      </c>
      <c r="N89" s="2">
        <f>COUNTIFS(Table2[Sub-Sector],Table3[[#This Row],[Sub-Sector]],Table2[% Away From Current Month Low],"&gt;=0.05")/Table3[[#This Row],[Count]]</f>
        <v>0.7142857142857143</v>
      </c>
      <c r="O89" s="2">
        <f>COUNTIFS(Table2[Sub-Sector],Table3[[#This Row],[Sub-Sector]],Table2[% Away From Current Month High],"&lt;=0.05")/Table3[[#This Row],[Count]]</f>
        <v>0.5</v>
      </c>
      <c r="P89" s="2">
        <f>COUNTIFS(Table2[Sub-Sector],Table3[[#This Row],[Sub-Sector]],Table2[% Away From 52W High],"&lt;=10")/Table3[[#This Row],[Count]]</f>
        <v>0.42857142857142855</v>
      </c>
      <c r="Q89" s="2">
        <f>COUNTIFS(Table2[Sub-Sector],Table3[[#This Row],[Sub-Sector]],Table2[% Away From 52W Low],"&gt;=10")/Table3[[#This Row],[Count]]</f>
        <v>1</v>
      </c>
      <c r="R89" s="2">
        <f>COUNTIFS(Table2[Sub-Sector],Table3[[#This Row],[Sub-Sector]],Table2[% Price above 20 EMA],"&gt;=0")/Table3[[#This Row],[Count]]</f>
        <v>0.6428571428571429</v>
      </c>
      <c r="S89" s="2">
        <f>COUNTIFS(Table2[Sub-Sector],Table3[[#This Row],[Sub-Sector]],Table2[% Price above 50 EMA],"&gt;=0")/Table3[[#This Row],[Count]]</f>
        <v>0.7142857142857143</v>
      </c>
      <c r="T89" s="2">
        <f>COUNTIFS(Table2[Sub-Sector],Table3[[#This Row],[Sub-Sector]],Table2[% Price above 200 EMA],"&gt;=0")/Table3[[#This Row],[Count]]</f>
        <v>0.9285714285714286</v>
      </c>
      <c r="U89" s="2">
        <f>COUNTIFS(Table2[Sub-Sector],Table3[[#This Row],[Sub-Sector]],Table2[Rate of Change - Zone],"Positive")/Table3[[#This Row],[Count]]</f>
        <v>0.7857142857142857</v>
      </c>
      <c r="V89" s="2">
        <f>COUNTIFS(Table2[Sub-Sector],Table3[[#This Row],[Sub-Sector]],Table2[Sharpe Ratio],"&gt;=0.10")/Table3[[#This Row],[Count]]</f>
        <v>0.2857142857142857</v>
      </c>
      <c r="W8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390.5</v>
      </c>
      <c r="X89">
        <f>_xlfn.RANK.AVG(Table3[[#This Row],[Score]],Table3[Score],1)</f>
        <v>45</v>
      </c>
      <c r="Y8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272.5</v>
      </c>
      <c r="Z89">
        <f>_xlfn.RANK.AVG(Table3[[#This Row],[Score 2 ]],Table3[[Score 2 ]],1)</f>
        <v>88</v>
      </c>
    </row>
    <row r="90" spans="1:26" x14ac:dyDescent="0.3">
      <c r="A90" t="s">
        <v>51</v>
      </c>
      <c r="B90">
        <f>COUNTIFS(Table2[Sub-Sector],Table3[[#This Row],[Sub-Sector]])</f>
        <v>17</v>
      </c>
      <c r="C90" s="2">
        <f>COUNTIFS(Table2[Sub-Sector],Table3[[#This Row],[Sub-Sector]],Table2[Uptrend],"Uptrend")/Table3[[#This Row],[Count]]</f>
        <v>0.35294117647058826</v>
      </c>
      <c r="D90" s="2">
        <f>COUNTIFS(Table2[Sub-Sector],Table3[[#This Row],[Sub-Sector]],Table2[1W Return vs Nifty],"&gt;=5")/Table3[[#This Row],[Count]]</f>
        <v>0.11764705882352941</v>
      </c>
      <c r="E90" s="2">
        <f>COUNTIFS(Table2[Sub-Sector],Table3[[#This Row],[Sub-Sector]],Table2[1M Return vs Nifty],"&gt;=5")/Table3[[#This Row],[Count]]</f>
        <v>0.17647058823529413</v>
      </c>
      <c r="F90" s="2">
        <f>COUNTIFS(Table2[Sub-Sector],Table3[[#This Row],[Sub-Sector]],Table2[6M Return vs Nifty],"&gt;=10")/Table3[[#This Row],[Count]]</f>
        <v>0.17647058823529413</v>
      </c>
      <c r="G90" s="2">
        <f>COUNTIFS(Table2[Sub-Sector],Table3[[#This Row],[Sub-Sector]],Table2[1Y Return vs Nifty],"&gt;=10")/Table3[[#This Row],[Count]]</f>
        <v>0.29411764705882354</v>
      </c>
      <c r="H90" s="2">
        <f>COUNTIFS(Table2[Sub-Sector],Table3[[#This Row],[Sub-Sector]],Table2[RSI Exponential â€“ 14D],"&gt;=50")/Table3[[#This Row],[Count]]</f>
        <v>0.70588235294117652</v>
      </c>
      <c r="I90" s="2">
        <f>COUNTIFS(Table2[Sub-Sector],Table3[[#This Row],[Sub-Sector]],Table2[Relative Volume],"&gt;=1")/Table3[[#This Row],[Count]]</f>
        <v>0.35294117647058826</v>
      </c>
      <c r="J90" s="2">
        <f>COUNTIFS(Table2[Sub-Sector],Table3[[#This Row],[Sub-Sector]],Table2[% Away From Day Low],"&gt;=0.05")/Table3[[#This Row],[Count]]</f>
        <v>0.11764705882352941</v>
      </c>
      <c r="K90" s="2">
        <f>COUNTIFS(Table2[Sub-Sector],Table3[[#This Row],[Sub-Sector]],Table2[% Away From Day High],"&lt;=0.05")/Table3[[#This Row],[Count]]</f>
        <v>0.94117647058823528</v>
      </c>
      <c r="L90" s="2">
        <f>COUNTIFS(Table2[Sub-Sector],Table3[[#This Row],[Sub-Sector]],Table2[% Away From Current Week Low],"&gt;=0.05")/Table3[[#This Row],[Count]]</f>
        <v>0.29411764705882354</v>
      </c>
      <c r="M90" s="2">
        <f>COUNTIFS(Table2[Sub-Sector],Table3[[#This Row],[Sub-Sector]],Table2[% Away From Current Week High],"&lt;=0.05")/Table3[[#This Row],[Count]]</f>
        <v>0.88235294117647056</v>
      </c>
      <c r="N90" s="2">
        <f>COUNTIFS(Table2[Sub-Sector],Table3[[#This Row],[Sub-Sector]],Table2[% Away From Current Month Low],"&gt;=0.05")/Table3[[#This Row],[Count]]</f>
        <v>0.88235294117647056</v>
      </c>
      <c r="O90" s="2">
        <f>COUNTIFS(Table2[Sub-Sector],Table3[[#This Row],[Sub-Sector]],Table2[% Away From Current Month High],"&lt;=0.05")/Table3[[#This Row],[Count]]</f>
        <v>0.52941176470588236</v>
      </c>
      <c r="P90" s="2">
        <f>COUNTIFS(Table2[Sub-Sector],Table3[[#This Row],[Sub-Sector]],Table2[% Away From 52W High],"&lt;=10")/Table3[[#This Row],[Count]]</f>
        <v>0.35294117647058826</v>
      </c>
      <c r="Q90" s="2">
        <f>COUNTIFS(Table2[Sub-Sector],Table3[[#This Row],[Sub-Sector]],Table2[% Away From 52W Low],"&gt;=10")/Table3[[#This Row],[Count]]</f>
        <v>0.88235294117647056</v>
      </c>
      <c r="R90" s="2">
        <f>COUNTIFS(Table2[Sub-Sector],Table3[[#This Row],[Sub-Sector]],Table2[% Price above 20 EMA],"&gt;=0")/Table3[[#This Row],[Count]]</f>
        <v>0.6470588235294118</v>
      </c>
      <c r="S90" s="2">
        <f>COUNTIFS(Table2[Sub-Sector],Table3[[#This Row],[Sub-Sector]],Table2[% Price above 50 EMA],"&gt;=0")/Table3[[#This Row],[Count]]</f>
        <v>0.52941176470588236</v>
      </c>
      <c r="T90" s="2">
        <f>COUNTIFS(Table2[Sub-Sector],Table3[[#This Row],[Sub-Sector]],Table2[% Price above 200 EMA],"&gt;=0")/Table3[[#This Row],[Count]]</f>
        <v>0.70588235294117652</v>
      </c>
      <c r="U90" s="2">
        <f>COUNTIFS(Table2[Sub-Sector],Table3[[#This Row],[Sub-Sector]],Table2[Rate of Change - Zone],"Positive")/Table3[[#This Row],[Count]]</f>
        <v>0.94117647058823528</v>
      </c>
      <c r="V90" s="2">
        <f>COUNTIFS(Table2[Sub-Sector],Table3[[#This Row],[Sub-Sector]],Table2[Sharpe Ratio],"&gt;=0.10")/Table3[[#This Row],[Count]]</f>
        <v>0.11764705882352941</v>
      </c>
      <c r="W9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436</v>
      </c>
      <c r="X90">
        <f>_xlfn.RANK.AVG(Table3[[#This Row],[Score]],Table3[Score],1)</f>
        <v>69</v>
      </c>
      <c r="Y9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275</v>
      </c>
      <c r="Z90">
        <f>_xlfn.RANK.AVG(Table3[[#This Row],[Score 2 ]],Table3[[Score 2 ]],1)</f>
        <v>89</v>
      </c>
    </row>
    <row r="91" spans="1:26" x14ac:dyDescent="0.3">
      <c r="A91" t="s">
        <v>183</v>
      </c>
      <c r="B91">
        <f>COUNTIFS(Table2[Sub-Sector],Table3[[#This Row],[Sub-Sector]])</f>
        <v>9</v>
      </c>
      <c r="C91" s="2">
        <f>COUNTIFS(Table2[Sub-Sector],Table3[[#This Row],[Sub-Sector]],Table2[Uptrend],"Uptrend")/Table3[[#This Row],[Count]]</f>
        <v>1</v>
      </c>
      <c r="D91" s="2">
        <f>COUNTIFS(Table2[Sub-Sector],Table3[[#This Row],[Sub-Sector]],Table2[1W Return vs Nifty],"&gt;=5")/Table3[[#This Row],[Count]]</f>
        <v>0.22222222222222221</v>
      </c>
      <c r="E91" s="2">
        <f>COUNTIFS(Table2[Sub-Sector],Table3[[#This Row],[Sub-Sector]],Table2[1M Return vs Nifty],"&gt;=5")/Table3[[#This Row],[Count]]</f>
        <v>0.33333333333333331</v>
      </c>
      <c r="F91" s="2">
        <f>COUNTIFS(Table2[Sub-Sector],Table3[[#This Row],[Sub-Sector]],Table2[6M Return vs Nifty],"&gt;=10")/Table3[[#This Row],[Count]]</f>
        <v>0.44444444444444442</v>
      </c>
      <c r="G91" s="2">
        <f>COUNTIFS(Table2[Sub-Sector],Table3[[#This Row],[Sub-Sector]],Table2[1Y Return vs Nifty],"&gt;=10")/Table3[[#This Row],[Count]]</f>
        <v>0.55555555555555558</v>
      </c>
      <c r="H91" s="2">
        <f>COUNTIFS(Table2[Sub-Sector],Table3[[#This Row],[Sub-Sector]],Table2[RSI Exponential â€“ 14D],"&gt;=50")/Table3[[#This Row],[Count]]</f>
        <v>0.66666666666666663</v>
      </c>
      <c r="I91" s="2">
        <f>COUNTIFS(Table2[Sub-Sector],Table3[[#This Row],[Sub-Sector]],Table2[Relative Volume],"&gt;=1")/Table3[[#This Row],[Count]]</f>
        <v>0.22222222222222221</v>
      </c>
      <c r="J91" s="2">
        <f>COUNTIFS(Table2[Sub-Sector],Table3[[#This Row],[Sub-Sector]],Table2[% Away From Day Low],"&gt;=0.05")/Table3[[#This Row],[Count]]</f>
        <v>0</v>
      </c>
      <c r="K91" s="2">
        <f>COUNTIFS(Table2[Sub-Sector],Table3[[#This Row],[Sub-Sector]],Table2[% Away From Day High],"&lt;=0.05")/Table3[[#This Row],[Count]]</f>
        <v>1</v>
      </c>
      <c r="L91" s="2">
        <f>COUNTIFS(Table2[Sub-Sector],Table3[[#This Row],[Sub-Sector]],Table2[% Away From Current Week Low],"&gt;=0.05")/Table3[[#This Row],[Count]]</f>
        <v>0.1111111111111111</v>
      </c>
      <c r="M91" s="2">
        <f>COUNTIFS(Table2[Sub-Sector],Table3[[#This Row],[Sub-Sector]],Table2[% Away From Current Week High],"&lt;=0.05")/Table3[[#This Row],[Count]]</f>
        <v>0.55555555555555558</v>
      </c>
      <c r="N91" s="2">
        <f>COUNTIFS(Table2[Sub-Sector],Table3[[#This Row],[Sub-Sector]],Table2[% Away From Current Month Low],"&gt;=0.05")/Table3[[#This Row],[Count]]</f>
        <v>0.66666666666666663</v>
      </c>
      <c r="O91" s="2">
        <f>COUNTIFS(Table2[Sub-Sector],Table3[[#This Row],[Sub-Sector]],Table2[% Away From Current Month High],"&lt;=0.05")/Table3[[#This Row],[Count]]</f>
        <v>0.44444444444444442</v>
      </c>
      <c r="P91" s="2">
        <f>COUNTIFS(Table2[Sub-Sector],Table3[[#This Row],[Sub-Sector]],Table2[% Away From 52W High],"&lt;=10")/Table3[[#This Row],[Count]]</f>
        <v>0.88888888888888884</v>
      </c>
      <c r="Q91" s="2">
        <f>COUNTIFS(Table2[Sub-Sector],Table3[[#This Row],[Sub-Sector]],Table2[% Away From 52W Low],"&gt;=10")/Table3[[#This Row],[Count]]</f>
        <v>0.88888888888888884</v>
      </c>
      <c r="R91" s="2">
        <f>COUNTIFS(Table2[Sub-Sector],Table3[[#This Row],[Sub-Sector]],Table2[% Price above 20 EMA],"&gt;=0")/Table3[[#This Row],[Count]]</f>
        <v>0.66666666666666663</v>
      </c>
      <c r="S91" s="2">
        <f>COUNTIFS(Table2[Sub-Sector],Table3[[#This Row],[Sub-Sector]],Table2[% Price above 50 EMA],"&gt;=0")/Table3[[#This Row],[Count]]</f>
        <v>0.66666666666666663</v>
      </c>
      <c r="T91" s="2">
        <f>COUNTIFS(Table2[Sub-Sector],Table3[[#This Row],[Sub-Sector]],Table2[% Price above 200 EMA],"&gt;=0")/Table3[[#This Row],[Count]]</f>
        <v>1</v>
      </c>
      <c r="U91" s="2">
        <f>COUNTIFS(Table2[Sub-Sector],Table3[[#This Row],[Sub-Sector]],Table2[Rate of Change - Zone],"Positive")/Table3[[#This Row],[Count]]</f>
        <v>0.55555555555555558</v>
      </c>
      <c r="V91" s="2">
        <f>COUNTIFS(Table2[Sub-Sector],Table3[[#This Row],[Sub-Sector]],Table2[Sharpe Ratio],"&gt;=0.10")/Table3[[#This Row],[Count]]</f>
        <v>0</v>
      </c>
      <c r="W9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331.5</v>
      </c>
      <c r="X91">
        <f>_xlfn.RANK.AVG(Table3[[#This Row],[Score]],Table3[Score],1)</f>
        <v>24</v>
      </c>
      <c r="Y9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276</v>
      </c>
      <c r="Z91">
        <f>_xlfn.RANK.AVG(Table3[[#This Row],[Score 2 ]],Table3[[Score 2 ]],1)</f>
        <v>90</v>
      </c>
    </row>
    <row r="92" spans="1:26" x14ac:dyDescent="0.3">
      <c r="A92" t="s">
        <v>175</v>
      </c>
      <c r="B92">
        <f>COUNTIFS(Table2[Sub-Sector],Table3[[#This Row],[Sub-Sector]])</f>
        <v>9</v>
      </c>
      <c r="C92" s="2">
        <f>COUNTIFS(Table2[Sub-Sector],Table3[[#This Row],[Sub-Sector]],Table2[Uptrend],"Uptrend")/Table3[[#This Row],[Count]]</f>
        <v>0.88888888888888884</v>
      </c>
      <c r="D92" s="2">
        <f>COUNTIFS(Table2[Sub-Sector],Table3[[#This Row],[Sub-Sector]],Table2[1W Return vs Nifty],"&gt;=5")/Table3[[#This Row],[Count]]</f>
        <v>0.1111111111111111</v>
      </c>
      <c r="E92" s="2">
        <f>COUNTIFS(Table2[Sub-Sector],Table3[[#This Row],[Sub-Sector]],Table2[1M Return vs Nifty],"&gt;=5")/Table3[[#This Row],[Count]]</f>
        <v>0.44444444444444442</v>
      </c>
      <c r="F92" s="2">
        <f>COUNTIFS(Table2[Sub-Sector],Table3[[#This Row],[Sub-Sector]],Table2[6M Return vs Nifty],"&gt;=10")/Table3[[#This Row],[Count]]</f>
        <v>0.44444444444444442</v>
      </c>
      <c r="G92" s="2">
        <f>COUNTIFS(Table2[Sub-Sector],Table3[[#This Row],[Sub-Sector]],Table2[1Y Return vs Nifty],"&gt;=10")/Table3[[#This Row],[Count]]</f>
        <v>0.33333333333333331</v>
      </c>
      <c r="H92" s="2">
        <f>COUNTIFS(Table2[Sub-Sector],Table3[[#This Row],[Sub-Sector]],Table2[RSI Exponential â€“ 14D],"&gt;=50")/Table3[[#This Row],[Count]]</f>
        <v>0.66666666666666663</v>
      </c>
      <c r="I92" s="2">
        <f>COUNTIFS(Table2[Sub-Sector],Table3[[#This Row],[Sub-Sector]],Table2[Relative Volume],"&gt;=1")/Table3[[#This Row],[Count]]</f>
        <v>0.1111111111111111</v>
      </c>
      <c r="J92" s="2">
        <f>COUNTIFS(Table2[Sub-Sector],Table3[[#This Row],[Sub-Sector]],Table2[% Away From Day Low],"&gt;=0.05")/Table3[[#This Row],[Count]]</f>
        <v>0</v>
      </c>
      <c r="K92" s="2">
        <f>COUNTIFS(Table2[Sub-Sector],Table3[[#This Row],[Sub-Sector]],Table2[% Away From Day High],"&lt;=0.05")/Table3[[#This Row],[Count]]</f>
        <v>0.88888888888888884</v>
      </c>
      <c r="L92" s="2">
        <f>COUNTIFS(Table2[Sub-Sector],Table3[[#This Row],[Sub-Sector]],Table2[% Away From Current Week Low],"&gt;=0.05")/Table3[[#This Row],[Count]]</f>
        <v>0.1111111111111111</v>
      </c>
      <c r="M92" s="2">
        <f>COUNTIFS(Table2[Sub-Sector],Table3[[#This Row],[Sub-Sector]],Table2[% Away From Current Week High],"&lt;=0.05")/Table3[[#This Row],[Count]]</f>
        <v>0.88888888888888884</v>
      </c>
      <c r="N92" s="2">
        <f>COUNTIFS(Table2[Sub-Sector],Table3[[#This Row],[Sub-Sector]],Table2[% Away From Current Month Low],"&gt;=0.05")/Table3[[#This Row],[Count]]</f>
        <v>0.77777777777777779</v>
      </c>
      <c r="O92" s="2">
        <f>COUNTIFS(Table2[Sub-Sector],Table3[[#This Row],[Sub-Sector]],Table2[% Away From Current Month High],"&lt;=0.05")/Table3[[#This Row],[Count]]</f>
        <v>0.88888888888888884</v>
      </c>
      <c r="P92" s="2">
        <f>COUNTIFS(Table2[Sub-Sector],Table3[[#This Row],[Sub-Sector]],Table2[% Away From 52W High],"&lt;=10")/Table3[[#This Row],[Count]]</f>
        <v>0.77777777777777779</v>
      </c>
      <c r="Q92" s="2">
        <f>COUNTIFS(Table2[Sub-Sector],Table3[[#This Row],[Sub-Sector]],Table2[% Away From 52W Low],"&gt;=10")/Table3[[#This Row],[Count]]</f>
        <v>1</v>
      </c>
      <c r="R92" s="2">
        <f>COUNTIFS(Table2[Sub-Sector],Table3[[#This Row],[Sub-Sector]],Table2[% Price above 20 EMA],"&gt;=0")/Table3[[#This Row],[Count]]</f>
        <v>0.88888888888888884</v>
      </c>
      <c r="S92" s="2">
        <f>COUNTIFS(Table2[Sub-Sector],Table3[[#This Row],[Sub-Sector]],Table2[% Price above 50 EMA],"&gt;=0")/Table3[[#This Row],[Count]]</f>
        <v>1</v>
      </c>
      <c r="T92" s="2">
        <f>COUNTIFS(Table2[Sub-Sector],Table3[[#This Row],[Sub-Sector]],Table2[% Price above 200 EMA],"&gt;=0")/Table3[[#This Row],[Count]]</f>
        <v>1</v>
      </c>
      <c r="U92" s="2">
        <f>COUNTIFS(Table2[Sub-Sector],Table3[[#This Row],[Sub-Sector]],Table2[Rate of Change - Zone],"Positive")/Table3[[#This Row],[Count]]</f>
        <v>0.88888888888888884</v>
      </c>
      <c r="V92" s="2">
        <f>COUNTIFS(Table2[Sub-Sector],Table3[[#This Row],[Sub-Sector]],Table2[Sharpe Ratio],"&gt;=0.10")/Table3[[#This Row],[Count]]</f>
        <v>0</v>
      </c>
      <c r="W9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354</v>
      </c>
      <c r="X92">
        <f>_xlfn.RANK.AVG(Table3[[#This Row],[Score]],Table3[Score],1)</f>
        <v>34</v>
      </c>
      <c r="Y9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278</v>
      </c>
      <c r="Z92">
        <f>_xlfn.RANK.AVG(Table3[[#This Row],[Score 2 ]],Table3[[Score 2 ]],1)</f>
        <v>91.5</v>
      </c>
    </row>
    <row r="93" spans="1:26" x14ac:dyDescent="0.3">
      <c r="A93" t="s">
        <v>491</v>
      </c>
      <c r="B93">
        <f>COUNTIFS(Table2[Sub-Sector],Table3[[#This Row],[Sub-Sector]])</f>
        <v>6</v>
      </c>
      <c r="C93" s="2">
        <f>COUNTIFS(Table2[Sub-Sector],Table3[[#This Row],[Sub-Sector]],Table2[Uptrend],"Uptrend")/Table3[[#This Row],[Count]]</f>
        <v>0.66666666666666663</v>
      </c>
      <c r="D93" s="2">
        <f>COUNTIFS(Table2[Sub-Sector],Table3[[#This Row],[Sub-Sector]],Table2[1W Return vs Nifty],"&gt;=5")/Table3[[#This Row],[Count]]</f>
        <v>0</v>
      </c>
      <c r="E93" s="2">
        <f>COUNTIFS(Table2[Sub-Sector],Table3[[#This Row],[Sub-Sector]],Table2[1M Return vs Nifty],"&gt;=5")/Table3[[#This Row],[Count]]</f>
        <v>0.33333333333333331</v>
      </c>
      <c r="F93" s="2">
        <f>COUNTIFS(Table2[Sub-Sector],Table3[[#This Row],[Sub-Sector]],Table2[6M Return vs Nifty],"&gt;=10")/Table3[[#This Row],[Count]]</f>
        <v>0.16666666666666666</v>
      </c>
      <c r="G93" s="2">
        <f>COUNTIFS(Table2[Sub-Sector],Table3[[#This Row],[Sub-Sector]],Table2[1Y Return vs Nifty],"&gt;=10")/Table3[[#This Row],[Count]]</f>
        <v>0</v>
      </c>
      <c r="H93" s="2">
        <f>COUNTIFS(Table2[Sub-Sector],Table3[[#This Row],[Sub-Sector]],Table2[RSI Exponential â€“ 14D],"&gt;=50")/Table3[[#This Row],[Count]]</f>
        <v>0.66666666666666663</v>
      </c>
      <c r="I93" s="2">
        <f>COUNTIFS(Table2[Sub-Sector],Table3[[#This Row],[Sub-Sector]],Table2[Relative Volume],"&gt;=1")/Table3[[#This Row],[Count]]</f>
        <v>0.33333333333333331</v>
      </c>
      <c r="J93" s="2">
        <f>COUNTIFS(Table2[Sub-Sector],Table3[[#This Row],[Sub-Sector]],Table2[% Away From Day Low],"&gt;=0.05")/Table3[[#This Row],[Count]]</f>
        <v>0.16666666666666666</v>
      </c>
      <c r="K93" s="2">
        <f>COUNTIFS(Table2[Sub-Sector],Table3[[#This Row],[Sub-Sector]],Table2[% Away From Day High],"&lt;=0.05")/Table3[[#This Row],[Count]]</f>
        <v>1</v>
      </c>
      <c r="L93" s="2">
        <f>COUNTIFS(Table2[Sub-Sector],Table3[[#This Row],[Sub-Sector]],Table2[% Away From Current Week Low],"&gt;=0.05")/Table3[[#This Row],[Count]]</f>
        <v>0.16666666666666666</v>
      </c>
      <c r="M93" s="2">
        <f>COUNTIFS(Table2[Sub-Sector],Table3[[#This Row],[Sub-Sector]],Table2[% Away From Current Week High],"&lt;=0.05")/Table3[[#This Row],[Count]]</f>
        <v>0.33333333333333331</v>
      </c>
      <c r="N93" s="2">
        <f>COUNTIFS(Table2[Sub-Sector],Table3[[#This Row],[Sub-Sector]],Table2[% Away From Current Month Low],"&gt;=0.05")/Table3[[#This Row],[Count]]</f>
        <v>1</v>
      </c>
      <c r="O93" s="2">
        <f>COUNTIFS(Table2[Sub-Sector],Table3[[#This Row],[Sub-Sector]],Table2[% Away From Current Month High],"&lt;=0.05")/Table3[[#This Row],[Count]]</f>
        <v>0.16666666666666666</v>
      </c>
      <c r="P93" s="2">
        <f>COUNTIFS(Table2[Sub-Sector],Table3[[#This Row],[Sub-Sector]],Table2[% Away From 52W High],"&lt;=10")/Table3[[#This Row],[Count]]</f>
        <v>0.33333333333333331</v>
      </c>
      <c r="Q93" s="2">
        <f>COUNTIFS(Table2[Sub-Sector],Table3[[#This Row],[Sub-Sector]],Table2[% Away From 52W Low],"&gt;=10")/Table3[[#This Row],[Count]]</f>
        <v>1</v>
      </c>
      <c r="R93" s="2">
        <f>COUNTIFS(Table2[Sub-Sector],Table3[[#This Row],[Sub-Sector]],Table2[% Price above 20 EMA],"&gt;=0")/Table3[[#This Row],[Count]]</f>
        <v>0.66666666666666663</v>
      </c>
      <c r="S93" s="2">
        <f>COUNTIFS(Table2[Sub-Sector],Table3[[#This Row],[Sub-Sector]],Table2[% Price above 50 EMA],"&gt;=0")/Table3[[#This Row],[Count]]</f>
        <v>0.83333333333333337</v>
      </c>
      <c r="T93" s="2">
        <f>COUNTIFS(Table2[Sub-Sector],Table3[[#This Row],[Sub-Sector]],Table2[% Price above 200 EMA],"&gt;=0")/Table3[[#This Row],[Count]]</f>
        <v>0.83333333333333337</v>
      </c>
      <c r="U93" s="2">
        <f>COUNTIFS(Table2[Sub-Sector],Table3[[#This Row],[Sub-Sector]],Table2[Rate of Change - Zone],"Positive")/Table3[[#This Row],[Count]]</f>
        <v>1</v>
      </c>
      <c r="V93" s="2">
        <f>COUNTIFS(Table2[Sub-Sector],Table3[[#This Row],[Sub-Sector]],Table2[Sharpe Ratio],"&gt;=0.10")/Table3[[#This Row],[Count]]</f>
        <v>0</v>
      </c>
      <c r="W9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442.5</v>
      </c>
      <c r="X93">
        <f>_xlfn.RANK.AVG(Table3[[#This Row],[Score]],Table3[Score],1)</f>
        <v>76</v>
      </c>
      <c r="Y9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278</v>
      </c>
      <c r="Z93">
        <f>_xlfn.RANK.AVG(Table3[[#This Row],[Score 2 ]],Table3[[Score 2 ]],1)</f>
        <v>91.5</v>
      </c>
    </row>
    <row r="94" spans="1:26" x14ac:dyDescent="0.3">
      <c r="A94" t="s">
        <v>355</v>
      </c>
      <c r="B94">
        <f>COUNTIFS(Table2[Sub-Sector],Table3[[#This Row],[Sub-Sector]])</f>
        <v>6</v>
      </c>
      <c r="C94" s="2">
        <f>COUNTIFS(Table2[Sub-Sector],Table3[[#This Row],[Sub-Sector]],Table2[Uptrend],"Uptrend")/Table3[[#This Row],[Count]]</f>
        <v>0.66666666666666663</v>
      </c>
      <c r="D94" s="2">
        <f>COUNTIFS(Table2[Sub-Sector],Table3[[#This Row],[Sub-Sector]],Table2[1W Return vs Nifty],"&gt;=5")/Table3[[#This Row],[Count]]</f>
        <v>0</v>
      </c>
      <c r="E94" s="2">
        <f>COUNTIFS(Table2[Sub-Sector],Table3[[#This Row],[Sub-Sector]],Table2[1M Return vs Nifty],"&gt;=5")/Table3[[#This Row],[Count]]</f>
        <v>0.5</v>
      </c>
      <c r="F94" s="2">
        <f>COUNTIFS(Table2[Sub-Sector],Table3[[#This Row],[Sub-Sector]],Table2[6M Return vs Nifty],"&gt;=10")/Table3[[#This Row],[Count]]</f>
        <v>0.66666666666666663</v>
      </c>
      <c r="G94" s="2">
        <f>COUNTIFS(Table2[Sub-Sector],Table3[[#This Row],[Sub-Sector]],Table2[1Y Return vs Nifty],"&gt;=10")/Table3[[#This Row],[Count]]</f>
        <v>0.5</v>
      </c>
      <c r="H94" s="2">
        <f>COUNTIFS(Table2[Sub-Sector],Table3[[#This Row],[Sub-Sector]],Table2[RSI Exponential â€“ 14D],"&gt;=50")/Table3[[#This Row],[Count]]</f>
        <v>0.66666666666666663</v>
      </c>
      <c r="I94" s="2">
        <f>COUNTIFS(Table2[Sub-Sector],Table3[[#This Row],[Sub-Sector]],Table2[Relative Volume],"&gt;=1")/Table3[[#This Row],[Count]]</f>
        <v>0</v>
      </c>
      <c r="J94" s="2">
        <f>COUNTIFS(Table2[Sub-Sector],Table3[[#This Row],[Sub-Sector]],Table2[% Away From Day Low],"&gt;=0.05")/Table3[[#This Row],[Count]]</f>
        <v>0</v>
      </c>
      <c r="K94" s="2">
        <f>COUNTIFS(Table2[Sub-Sector],Table3[[#This Row],[Sub-Sector]],Table2[% Away From Day High],"&lt;=0.05")/Table3[[#This Row],[Count]]</f>
        <v>1</v>
      </c>
      <c r="L94" s="2">
        <f>COUNTIFS(Table2[Sub-Sector],Table3[[#This Row],[Sub-Sector]],Table2[% Away From Current Week Low],"&gt;=0.05")/Table3[[#This Row],[Count]]</f>
        <v>0.16666666666666666</v>
      </c>
      <c r="M94" s="2">
        <f>COUNTIFS(Table2[Sub-Sector],Table3[[#This Row],[Sub-Sector]],Table2[% Away From Current Week High],"&lt;=0.05")/Table3[[#This Row],[Count]]</f>
        <v>1</v>
      </c>
      <c r="N94" s="2">
        <f>COUNTIFS(Table2[Sub-Sector],Table3[[#This Row],[Sub-Sector]],Table2[% Away From Current Month Low],"&gt;=0.05")/Table3[[#This Row],[Count]]</f>
        <v>1</v>
      </c>
      <c r="O94" s="2">
        <f>COUNTIFS(Table2[Sub-Sector],Table3[[#This Row],[Sub-Sector]],Table2[% Away From Current Month High],"&lt;=0.05")/Table3[[#This Row],[Count]]</f>
        <v>0.5</v>
      </c>
      <c r="P94" s="2">
        <f>COUNTIFS(Table2[Sub-Sector],Table3[[#This Row],[Sub-Sector]],Table2[% Away From 52W High],"&lt;=10")/Table3[[#This Row],[Count]]</f>
        <v>0.5</v>
      </c>
      <c r="Q94" s="2">
        <f>COUNTIFS(Table2[Sub-Sector],Table3[[#This Row],[Sub-Sector]],Table2[% Away From 52W Low],"&gt;=10")/Table3[[#This Row],[Count]]</f>
        <v>0.83333333333333337</v>
      </c>
      <c r="R94" s="2">
        <f>COUNTIFS(Table2[Sub-Sector],Table3[[#This Row],[Sub-Sector]],Table2[% Price above 20 EMA],"&gt;=0")/Table3[[#This Row],[Count]]</f>
        <v>0.66666666666666663</v>
      </c>
      <c r="S94" s="2">
        <f>COUNTIFS(Table2[Sub-Sector],Table3[[#This Row],[Sub-Sector]],Table2[% Price above 50 EMA],"&gt;=0")/Table3[[#This Row],[Count]]</f>
        <v>0.83333333333333337</v>
      </c>
      <c r="T94" s="2">
        <f>COUNTIFS(Table2[Sub-Sector],Table3[[#This Row],[Sub-Sector]],Table2[% Price above 200 EMA],"&gt;=0")/Table3[[#This Row],[Count]]</f>
        <v>0.66666666666666663</v>
      </c>
      <c r="U94" s="2">
        <f>COUNTIFS(Table2[Sub-Sector],Table3[[#This Row],[Sub-Sector]],Table2[Rate of Change - Zone],"Positive")/Table3[[#This Row],[Count]]</f>
        <v>0.66666666666666663</v>
      </c>
      <c r="V94" s="2">
        <f>COUNTIFS(Table2[Sub-Sector],Table3[[#This Row],[Sub-Sector]],Table2[Sharpe Ratio],"&gt;=0.10")/Table3[[#This Row],[Count]]</f>
        <v>0.16666666666666666</v>
      </c>
      <c r="W9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435</v>
      </c>
      <c r="X94">
        <f>_xlfn.RANK.AVG(Table3[[#This Row],[Score]],Table3[Score],1)</f>
        <v>66.5</v>
      </c>
      <c r="Y9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283</v>
      </c>
      <c r="Z94">
        <f>_xlfn.RANK.AVG(Table3[[#This Row],[Score 2 ]],Table3[[Score 2 ]],1)</f>
        <v>93</v>
      </c>
    </row>
    <row r="95" spans="1:26" x14ac:dyDescent="0.3">
      <c r="A95" t="s">
        <v>411</v>
      </c>
      <c r="B95">
        <f>COUNTIFS(Table2[Sub-Sector],Table3[[#This Row],[Sub-Sector]])</f>
        <v>11</v>
      </c>
      <c r="C95" s="2">
        <f>COUNTIFS(Table2[Sub-Sector],Table3[[#This Row],[Sub-Sector]],Table2[Uptrend],"Uptrend")/Table3[[#This Row],[Count]]</f>
        <v>0.27272727272727271</v>
      </c>
      <c r="D95" s="2">
        <f>COUNTIFS(Table2[Sub-Sector],Table3[[#This Row],[Sub-Sector]],Table2[1W Return vs Nifty],"&gt;=5")/Table3[[#This Row],[Count]]</f>
        <v>9.0909090909090912E-2</v>
      </c>
      <c r="E95" s="2">
        <f>COUNTIFS(Table2[Sub-Sector],Table3[[#This Row],[Sub-Sector]],Table2[1M Return vs Nifty],"&gt;=5")/Table3[[#This Row],[Count]]</f>
        <v>0.18181818181818182</v>
      </c>
      <c r="F95" s="2">
        <f>COUNTIFS(Table2[Sub-Sector],Table3[[#This Row],[Sub-Sector]],Table2[6M Return vs Nifty],"&gt;=10")/Table3[[#This Row],[Count]]</f>
        <v>9.0909090909090912E-2</v>
      </c>
      <c r="G95" s="2">
        <f>COUNTIFS(Table2[Sub-Sector],Table3[[#This Row],[Sub-Sector]],Table2[1Y Return vs Nifty],"&gt;=10")/Table3[[#This Row],[Count]]</f>
        <v>0.18181818181818182</v>
      </c>
      <c r="H95" s="2">
        <f>COUNTIFS(Table2[Sub-Sector],Table3[[#This Row],[Sub-Sector]],Table2[RSI Exponential â€“ 14D],"&gt;=50")/Table3[[#This Row],[Count]]</f>
        <v>0.36363636363636365</v>
      </c>
      <c r="I95" s="2">
        <f>COUNTIFS(Table2[Sub-Sector],Table3[[#This Row],[Sub-Sector]],Table2[Relative Volume],"&gt;=1")/Table3[[#This Row],[Count]]</f>
        <v>0.45454545454545453</v>
      </c>
      <c r="J95" s="2">
        <f>COUNTIFS(Table2[Sub-Sector],Table3[[#This Row],[Sub-Sector]],Table2[% Away From Day Low],"&gt;=0.05")/Table3[[#This Row],[Count]]</f>
        <v>9.0909090909090912E-2</v>
      </c>
      <c r="K95" s="2">
        <f>COUNTIFS(Table2[Sub-Sector],Table3[[#This Row],[Sub-Sector]],Table2[% Away From Day High],"&lt;=0.05")/Table3[[#This Row],[Count]]</f>
        <v>1</v>
      </c>
      <c r="L95" s="2">
        <f>COUNTIFS(Table2[Sub-Sector],Table3[[#This Row],[Sub-Sector]],Table2[% Away From Current Week Low],"&gt;=0.05")/Table3[[#This Row],[Count]]</f>
        <v>0.18181818181818182</v>
      </c>
      <c r="M95" s="2">
        <f>COUNTIFS(Table2[Sub-Sector],Table3[[#This Row],[Sub-Sector]],Table2[% Away From Current Week High],"&lt;=0.05")/Table3[[#This Row],[Count]]</f>
        <v>0.81818181818181823</v>
      </c>
      <c r="N95" s="2">
        <f>COUNTIFS(Table2[Sub-Sector],Table3[[#This Row],[Sub-Sector]],Table2[% Away From Current Month Low],"&gt;=0.05")/Table3[[#This Row],[Count]]</f>
        <v>0.63636363636363635</v>
      </c>
      <c r="O95" s="2">
        <f>COUNTIFS(Table2[Sub-Sector],Table3[[#This Row],[Sub-Sector]],Table2[% Away From Current Month High],"&lt;=0.05")/Table3[[#This Row],[Count]]</f>
        <v>0.27272727272727271</v>
      </c>
      <c r="P95" s="2">
        <f>COUNTIFS(Table2[Sub-Sector],Table3[[#This Row],[Sub-Sector]],Table2[% Away From 52W High],"&lt;=10")/Table3[[#This Row],[Count]]</f>
        <v>0</v>
      </c>
      <c r="Q95" s="2">
        <f>COUNTIFS(Table2[Sub-Sector],Table3[[#This Row],[Sub-Sector]],Table2[% Away From 52W Low],"&gt;=10")/Table3[[#This Row],[Count]]</f>
        <v>0.90909090909090906</v>
      </c>
      <c r="R95" s="2">
        <f>COUNTIFS(Table2[Sub-Sector],Table3[[#This Row],[Sub-Sector]],Table2[% Price above 20 EMA],"&gt;=0")/Table3[[#This Row],[Count]]</f>
        <v>0.45454545454545453</v>
      </c>
      <c r="S95" s="2">
        <f>COUNTIFS(Table2[Sub-Sector],Table3[[#This Row],[Sub-Sector]],Table2[% Price above 50 EMA],"&gt;=0")/Table3[[#This Row],[Count]]</f>
        <v>0.63636363636363635</v>
      </c>
      <c r="T95" s="2">
        <f>COUNTIFS(Table2[Sub-Sector],Table3[[#This Row],[Sub-Sector]],Table2[% Price above 200 EMA],"&gt;=0")/Table3[[#This Row],[Count]]</f>
        <v>0.63636363636363635</v>
      </c>
      <c r="U95" s="2">
        <f>COUNTIFS(Table2[Sub-Sector],Table3[[#This Row],[Sub-Sector]],Table2[Rate of Change - Zone],"Positive")/Table3[[#This Row],[Count]]</f>
        <v>0.90909090909090906</v>
      </c>
      <c r="V95" s="2">
        <f>COUNTIFS(Table2[Sub-Sector],Table3[[#This Row],[Sub-Sector]],Table2[Sharpe Ratio],"&gt;=0.10")/Table3[[#This Row],[Count]]</f>
        <v>9.0909090909090912E-2</v>
      </c>
      <c r="W9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460.5</v>
      </c>
      <c r="X95">
        <f>_xlfn.RANK.AVG(Table3[[#This Row],[Score]],Table3[Score],1)</f>
        <v>81</v>
      </c>
      <c r="Y9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284.5</v>
      </c>
      <c r="Z95">
        <f>_xlfn.RANK.AVG(Table3[[#This Row],[Score 2 ]],Table3[[Score 2 ]],1)</f>
        <v>94</v>
      </c>
    </row>
    <row r="96" spans="1:26" x14ac:dyDescent="0.3">
      <c r="A96" t="s">
        <v>95</v>
      </c>
      <c r="B96">
        <f>COUNTIFS(Table2[Sub-Sector],Table3[[#This Row],[Sub-Sector]])</f>
        <v>5</v>
      </c>
      <c r="C96" s="2">
        <f>COUNTIFS(Table2[Sub-Sector],Table3[[#This Row],[Sub-Sector]],Table2[Uptrend],"Uptrend")/Table3[[#This Row],[Count]]</f>
        <v>0.2</v>
      </c>
      <c r="D96" s="2">
        <f>COUNTIFS(Table2[Sub-Sector],Table3[[#This Row],[Sub-Sector]],Table2[1W Return vs Nifty],"&gt;=5")/Table3[[#This Row],[Count]]</f>
        <v>0</v>
      </c>
      <c r="E96" s="2">
        <f>COUNTIFS(Table2[Sub-Sector],Table3[[#This Row],[Sub-Sector]],Table2[1M Return vs Nifty],"&gt;=5")/Table3[[#This Row],[Count]]</f>
        <v>0</v>
      </c>
      <c r="F96" s="2">
        <f>COUNTIFS(Table2[Sub-Sector],Table3[[#This Row],[Sub-Sector]],Table2[6M Return vs Nifty],"&gt;=10")/Table3[[#This Row],[Count]]</f>
        <v>0.6</v>
      </c>
      <c r="G96" s="2">
        <f>COUNTIFS(Table2[Sub-Sector],Table3[[#This Row],[Sub-Sector]],Table2[1Y Return vs Nifty],"&gt;=10")/Table3[[#This Row],[Count]]</f>
        <v>0.6</v>
      </c>
      <c r="H96" s="2">
        <f>COUNTIFS(Table2[Sub-Sector],Table3[[#This Row],[Sub-Sector]],Table2[RSI Exponential â€“ 14D],"&gt;=50")/Table3[[#This Row],[Count]]</f>
        <v>0</v>
      </c>
      <c r="I96" s="2">
        <f>COUNTIFS(Table2[Sub-Sector],Table3[[#This Row],[Sub-Sector]],Table2[Relative Volume],"&gt;=1")/Table3[[#This Row],[Count]]</f>
        <v>0</v>
      </c>
      <c r="J96" s="2">
        <f>COUNTIFS(Table2[Sub-Sector],Table3[[#This Row],[Sub-Sector]],Table2[% Away From Day Low],"&gt;=0.05")/Table3[[#This Row],[Count]]</f>
        <v>0.2</v>
      </c>
      <c r="K96" s="2">
        <f>COUNTIFS(Table2[Sub-Sector],Table3[[#This Row],[Sub-Sector]],Table2[% Away From Day High],"&lt;=0.05")/Table3[[#This Row],[Count]]</f>
        <v>1</v>
      </c>
      <c r="L96" s="2">
        <f>COUNTIFS(Table2[Sub-Sector],Table3[[#This Row],[Sub-Sector]],Table2[% Away From Current Week Low],"&gt;=0.05")/Table3[[#This Row],[Count]]</f>
        <v>0.2</v>
      </c>
      <c r="M96" s="2">
        <f>COUNTIFS(Table2[Sub-Sector],Table3[[#This Row],[Sub-Sector]],Table2[% Away From Current Week High],"&lt;=0.05")/Table3[[#This Row],[Count]]</f>
        <v>1</v>
      </c>
      <c r="N96" s="2">
        <f>COUNTIFS(Table2[Sub-Sector],Table3[[#This Row],[Sub-Sector]],Table2[% Away From Current Month Low],"&gt;=0.05")/Table3[[#This Row],[Count]]</f>
        <v>0.6</v>
      </c>
      <c r="O96" s="2">
        <f>COUNTIFS(Table2[Sub-Sector],Table3[[#This Row],[Sub-Sector]],Table2[% Away From Current Month High],"&lt;=0.05")/Table3[[#This Row],[Count]]</f>
        <v>0.2</v>
      </c>
      <c r="P96" s="2">
        <f>COUNTIFS(Table2[Sub-Sector],Table3[[#This Row],[Sub-Sector]],Table2[% Away From 52W High],"&lt;=10")/Table3[[#This Row],[Count]]</f>
        <v>0</v>
      </c>
      <c r="Q96" s="2">
        <f>COUNTIFS(Table2[Sub-Sector],Table3[[#This Row],[Sub-Sector]],Table2[% Away From 52W Low],"&gt;=10")/Table3[[#This Row],[Count]]</f>
        <v>1</v>
      </c>
      <c r="R96" s="2">
        <f>COUNTIFS(Table2[Sub-Sector],Table3[[#This Row],[Sub-Sector]],Table2[% Price above 20 EMA],"&gt;=0")/Table3[[#This Row],[Count]]</f>
        <v>0.4</v>
      </c>
      <c r="S96" s="2">
        <f>COUNTIFS(Table2[Sub-Sector],Table3[[#This Row],[Sub-Sector]],Table2[% Price above 50 EMA],"&gt;=0")/Table3[[#This Row],[Count]]</f>
        <v>0.2</v>
      </c>
      <c r="T96" s="2">
        <f>COUNTIFS(Table2[Sub-Sector],Table3[[#This Row],[Sub-Sector]],Table2[% Price above 200 EMA],"&gt;=0")/Table3[[#This Row],[Count]]</f>
        <v>0.8</v>
      </c>
      <c r="U96" s="2">
        <f>COUNTIFS(Table2[Sub-Sector],Table3[[#This Row],[Sub-Sector]],Table2[Rate of Change - Zone],"Positive")/Table3[[#This Row],[Count]]</f>
        <v>0.4</v>
      </c>
      <c r="V96" s="2">
        <f>COUNTIFS(Table2[Sub-Sector],Table3[[#This Row],[Sub-Sector]],Table2[Sharpe Ratio],"&gt;=0.10")/Table3[[#This Row],[Count]]</f>
        <v>0.6</v>
      </c>
      <c r="W9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571.5</v>
      </c>
      <c r="X96">
        <f>_xlfn.RANK.AVG(Table3[[#This Row],[Score]],Table3[Score],1)</f>
        <v>105</v>
      </c>
      <c r="Y9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296</v>
      </c>
      <c r="Z96">
        <f>_xlfn.RANK.AVG(Table3[[#This Row],[Score 2 ]],Table3[[Score 2 ]],1)</f>
        <v>95.5</v>
      </c>
    </row>
    <row r="97" spans="1:26" x14ac:dyDescent="0.3">
      <c r="A97" t="s">
        <v>227</v>
      </c>
      <c r="B97">
        <f>COUNTIFS(Table2[Sub-Sector],Table3[[#This Row],[Sub-Sector]])</f>
        <v>9</v>
      </c>
      <c r="C97" s="2">
        <f>COUNTIFS(Table2[Sub-Sector],Table3[[#This Row],[Sub-Sector]],Table2[Uptrend],"Uptrend")/Table3[[#This Row],[Count]]</f>
        <v>0.55555555555555558</v>
      </c>
      <c r="D97" s="2">
        <f>COUNTIFS(Table2[Sub-Sector],Table3[[#This Row],[Sub-Sector]],Table2[1W Return vs Nifty],"&gt;=5")/Table3[[#This Row],[Count]]</f>
        <v>0</v>
      </c>
      <c r="E97" s="2">
        <f>COUNTIFS(Table2[Sub-Sector],Table3[[#This Row],[Sub-Sector]],Table2[1M Return vs Nifty],"&gt;=5")/Table3[[#This Row],[Count]]</f>
        <v>0</v>
      </c>
      <c r="F97" s="2">
        <f>COUNTIFS(Table2[Sub-Sector],Table3[[#This Row],[Sub-Sector]],Table2[6M Return vs Nifty],"&gt;=10")/Table3[[#This Row],[Count]]</f>
        <v>0.55555555555555558</v>
      </c>
      <c r="G97" s="2">
        <f>COUNTIFS(Table2[Sub-Sector],Table3[[#This Row],[Sub-Sector]],Table2[1Y Return vs Nifty],"&gt;=10")/Table3[[#This Row],[Count]]</f>
        <v>0.33333333333333331</v>
      </c>
      <c r="H97" s="2">
        <f>COUNTIFS(Table2[Sub-Sector],Table3[[#This Row],[Sub-Sector]],Table2[RSI Exponential â€“ 14D],"&gt;=50")/Table3[[#This Row],[Count]]</f>
        <v>0.33333333333333331</v>
      </c>
      <c r="I97" s="2">
        <f>COUNTIFS(Table2[Sub-Sector],Table3[[#This Row],[Sub-Sector]],Table2[Relative Volume],"&gt;=1")/Table3[[#This Row],[Count]]</f>
        <v>0.1111111111111111</v>
      </c>
      <c r="J97" s="2">
        <f>COUNTIFS(Table2[Sub-Sector],Table3[[#This Row],[Sub-Sector]],Table2[% Away From Day Low],"&gt;=0.05")/Table3[[#This Row],[Count]]</f>
        <v>0</v>
      </c>
      <c r="K97" s="2">
        <f>COUNTIFS(Table2[Sub-Sector],Table3[[#This Row],[Sub-Sector]],Table2[% Away From Day High],"&lt;=0.05")/Table3[[#This Row],[Count]]</f>
        <v>1</v>
      </c>
      <c r="L97" s="2">
        <f>COUNTIFS(Table2[Sub-Sector],Table3[[#This Row],[Sub-Sector]],Table2[% Away From Current Week Low],"&gt;=0.05")/Table3[[#This Row],[Count]]</f>
        <v>0</v>
      </c>
      <c r="M97" s="2">
        <f>COUNTIFS(Table2[Sub-Sector],Table3[[#This Row],[Sub-Sector]],Table2[% Away From Current Week High],"&lt;=0.05")/Table3[[#This Row],[Count]]</f>
        <v>0.77777777777777779</v>
      </c>
      <c r="N97" s="2">
        <f>COUNTIFS(Table2[Sub-Sector],Table3[[#This Row],[Sub-Sector]],Table2[% Away From Current Month Low],"&gt;=0.05")/Table3[[#This Row],[Count]]</f>
        <v>0.55555555555555558</v>
      </c>
      <c r="O97" s="2">
        <f>COUNTIFS(Table2[Sub-Sector],Table3[[#This Row],[Sub-Sector]],Table2[% Away From Current Month High],"&lt;=0.05")/Table3[[#This Row],[Count]]</f>
        <v>0.33333333333333331</v>
      </c>
      <c r="P97" s="2">
        <f>COUNTIFS(Table2[Sub-Sector],Table3[[#This Row],[Sub-Sector]],Table2[% Away From 52W High],"&lt;=10")/Table3[[#This Row],[Count]]</f>
        <v>0.33333333333333331</v>
      </c>
      <c r="Q97" s="2">
        <f>COUNTIFS(Table2[Sub-Sector],Table3[[#This Row],[Sub-Sector]],Table2[% Away From 52W Low],"&gt;=10")/Table3[[#This Row],[Count]]</f>
        <v>1</v>
      </c>
      <c r="R97" s="2">
        <f>COUNTIFS(Table2[Sub-Sector],Table3[[#This Row],[Sub-Sector]],Table2[% Price above 20 EMA],"&gt;=0")/Table3[[#This Row],[Count]]</f>
        <v>0.33333333333333331</v>
      </c>
      <c r="S97" s="2">
        <f>COUNTIFS(Table2[Sub-Sector],Table3[[#This Row],[Sub-Sector]],Table2[% Price above 50 EMA],"&gt;=0")/Table3[[#This Row],[Count]]</f>
        <v>0.55555555555555558</v>
      </c>
      <c r="T97" s="2">
        <f>COUNTIFS(Table2[Sub-Sector],Table3[[#This Row],[Sub-Sector]],Table2[% Price above 200 EMA],"&gt;=0")/Table3[[#This Row],[Count]]</f>
        <v>0.66666666666666663</v>
      </c>
      <c r="U97" s="2">
        <f>COUNTIFS(Table2[Sub-Sector],Table3[[#This Row],[Sub-Sector]],Table2[Rate of Change - Zone],"Positive")/Table3[[#This Row],[Count]]</f>
        <v>0.55555555555555558</v>
      </c>
      <c r="V97" s="2">
        <f>COUNTIFS(Table2[Sub-Sector],Table3[[#This Row],[Sub-Sector]],Table2[Sharpe Ratio],"&gt;=0.10")/Table3[[#This Row],[Count]]</f>
        <v>0.33333333333333331</v>
      </c>
      <c r="W9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533.5</v>
      </c>
      <c r="X97">
        <f>_xlfn.RANK.AVG(Table3[[#This Row],[Score]],Table3[Score],1)</f>
        <v>98</v>
      </c>
      <c r="Y9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296</v>
      </c>
      <c r="Z97">
        <f>_xlfn.RANK.AVG(Table3[[#This Row],[Score 2 ]],Table3[[Score 2 ]],1)</f>
        <v>95.5</v>
      </c>
    </row>
    <row r="98" spans="1:26" x14ac:dyDescent="0.3">
      <c r="A98" t="s">
        <v>86</v>
      </c>
      <c r="B98">
        <f>COUNTIFS(Table2[Sub-Sector],Table3[[#This Row],[Sub-Sector]])</f>
        <v>3</v>
      </c>
      <c r="C98" s="2">
        <f>COUNTIFS(Table2[Sub-Sector],Table3[[#This Row],[Sub-Sector]],Table2[Uptrend],"Uptrend")/Table3[[#This Row],[Count]]</f>
        <v>1</v>
      </c>
      <c r="D98" s="2">
        <f>COUNTIFS(Table2[Sub-Sector],Table3[[#This Row],[Sub-Sector]],Table2[1W Return vs Nifty],"&gt;=5")/Table3[[#This Row],[Count]]</f>
        <v>0</v>
      </c>
      <c r="E98" s="2">
        <f>COUNTIFS(Table2[Sub-Sector],Table3[[#This Row],[Sub-Sector]],Table2[1M Return vs Nifty],"&gt;=5")/Table3[[#This Row],[Count]]</f>
        <v>0</v>
      </c>
      <c r="F98" s="2">
        <f>COUNTIFS(Table2[Sub-Sector],Table3[[#This Row],[Sub-Sector]],Table2[6M Return vs Nifty],"&gt;=10")/Table3[[#This Row],[Count]]</f>
        <v>0.33333333333333331</v>
      </c>
      <c r="G98" s="2">
        <f>COUNTIFS(Table2[Sub-Sector],Table3[[#This Row],[Sub-Sector]],Table2[1Y Return vs Nifty],"&gt;=10")/Table3[[#This Row],[Count]]</f>
        <v>1</v>
      </c>
      <c r="H98" s="2">
        <f>COUNTIFS(Table2[Sub-Sector],Table3[[#This Row],[Sub-Sector]],Table2[RSI Exponential â€“ 14D],"&gt;=50")/Table3[[#This Row],[Count]]</f>
        <v>0.33333333333333331</v>
      </c>
      <c r="I98" s="2">
        <f>COUNTIFS(Table2[Sub-Sector],Table3[[#This Row],[Sub-Sector]],Table2[Relative Volume],"&gt;=1")/Table3[[#This Row],[Count]]</f>
        <v>0</v>
      </c>
      <c r="J98" s="2">
        <f>COUNTIFS(Table2[Sub-Sector],Table3[[#This Row],[Sub-Sector]],Table2[% Away From Day Low],"&gt;=0.05")/Table3[[#This Row],[Count]]</f>
        <v>0</v>
      </c>
      <c r="K98" s="2">
        <f>COUNTIFS(Table2[Sub-Sector],Table3[[#This Row],[Sub-Sector]],Table2[% Away From Day High],"&lt;=0.05")/Table3[[#This Row],[Count]]</f>
        <v>1</v>
      </c>
      <c r="L98" s="2">
        <f>COUNTIFS(Table2[Sub-Sector],Table3[[#This Row],[Sub-Sector]],Table2[% Away From Current Week Low],"&gt;=0.05")/Table3[[#This Row],[Count]]</f>
        <v>0.33333333333333331</v>
      </c>
      <c r="M98" s="2">
        <f>COUNTIFS(Table2[Sub-Sector],Table3[[#This Row],[Sub-Sector]],Table2[% Away From Current Week High],"&lt;=0.05")/Table3[[#This Row],[Count]]</f>
        <v>0.66666666666666663</v>
      </c>
      <c r="N98" s="2">
        <f>COUNTIFS(Table2[Sub-Sector],Table3[[#This Row],[Sub-Sector]],Table2[% Away From Current Month Low],"&gt;=0.05")/Table3[[#This Row],[Count]]</f>
        <v>0.66666666666666663</v>
      </c>
      <c r="O98" s="2">
        <f>COUNTIFS(Table2[Sub-Sector],Table3[[#This Row],[Sub-Sector]],Table2[% Away From Current Month High],"&lt;=0.05")/Table3[[#This Row],[Count]]</f>
        <v>0</v>
      </c>
      <c r="P98" s="2">
        <f>COUNTIFS(Table2[Sub-Sector],Table3[[#This Row],[Sub-Sector]],Table2[% Away From 52W High],"&lt;=10")/Table3[[#This Row],[Count]]</f>
        <v>0.33333333333333331</v>
      </c>
      <c r="Q98" s="2">
        <f>COUNTIFS(Table2[Sub-Sector],Table3[[#This Row],[Sub-Sector]],Table2[% Away From 52W Low],"&gt;=10")/Table3[[#This Row],[Count]]</f>
        <v>1</v>
      </c>
      <c r="R98" s="2">
        <f>COUNTIFS(Table2[Sub-Sector],Table3[[#This Row],[Sub-Sector]],Table2[% Price above 20 EMA],"&gt;=0")/Table3[[#This Row],[Count]]</f>
        <v>0.33333333333333331</v>
      </c>
      <c r="S98" s="2">
        <f>COUNTIFS(Table2[Sub-Sector],Table3[[#This Row],[Sub-Sector]],Table2[% Price above 50 EMA],"&gt;=0")/Table3[[#This Row],[Count]]</f>
        <v>1</v>
      </c>
      <c r="T98" s="2">
        <f>COUNTIFS(Table2[Sub-Sector],Table3[[#This Row],[Sub-Sector]],Table2[% Price above 200 EMA],"&gt;=0")/Table3[[#This Row],[Count]]</f>
        <v>1</v>
      </c>
      <c r="U98" s="2">
        <f>COUNTIFS(Table2[Sub-Sector],Table3[[#This Row],[Sub-Sector]],Table2[Rate of Change - Zone],"Positive")/Table3[[#This Row],[Count]]</f>
        <v>0.33333333333333331</v>
      </c>
      <c r="V98" s="2">
        <f>COUNTIFS(Table2[Sub-Sector],Table3[[#This Row],[Sub-Sector]],Table2[Sharpe Ratio],"&gt;=0.10")/Table3[[#This Row],[Count]]</f>
        <v>0</v>
      </c>
      <c r="W9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483</v>
      </c>
      <c r="X98">
        <f>_xlfn.RANK.AVG(Table3[[#This Row],[Score]],Table3[Score],1)</f>
        <v>85</v>
      </c>
      <c r="Y9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297.5</v>
      </c>
      <c r="Z98">
        <f>_xlfn.RANK.AVG(Table3[[#This Row],[Score 2 ]],Table3[[Score 2 ]],1)</f>
        <v>97</v>
      </c>
    </row>
    <row r="99" spans="1:26" x14ac:dyDescent="0.3">
      <c r="A99" t="s">
        <v>118</v>
      </c>
      <c r="B99">
        <f>COUNTIFS(Table2[Sub-Sector],Table3[[#This Row],[Sub-Sector]])</f>
        <v>3</v>
      </c>
      <c r="C99" s="2">
        <f>COUNTIFS(Table2[Sub-Sector],Table3[[#This Row],[Sub-Sector]],Table2[Uptrend],"Uptrend")/Table3[[#This Row],[Count]]</f>
        <v>0</v>
      </c>
      <c r="D99" s="2">
        <f>COUNTIFS(Table2[Sub-Sector],Table3[[#This Row],[Sub-Sector]],Table2[1W Return vs Nifty],"&gt;=5")/Table3[[#This Row],[Count]]</f>
        <v>0</v>
      </c>
      <c r="E99" s="2">
        <f>COUNTIFS(Table2[Sub-Sector],Table3[[#This Row],[Sub-Sector]],Table2[1M Return vs Nifty],"&gt;=5")/Table3[[#This Row],[Count]]</f>
        <v>0</v>
      </c>
      <c r="F99" s="2">
        <f>COUNTIFS(Table2[Sub-Sector],Table3[[#This Row],[Sub-Sector]],Table2[6M Return vs Nifty],"&gt;=10")/Table3[[#This Row],[Count]]</f>
        <v>0.33333333333333331</v>
      </c>
      <c r="G99" s="2">
        <f>COUNTIFS(Table2[Sub-Sector],Table3[[#This Row],[Sub-Sector]],Table2[1Y Return vs Nifty],"&gt;=10")/Table3[[#This Row],[Count]]</f>
        <v>0.66666666666666663</v>
      </c>
      <c r="H99" s="2">
        <f>COUNTIFS(Table2[Sub-Sector],Table3[[#This Row],[Sub-Sector]],Table2[RSI Exponential â€“ 14D],"&gt;=50")/Table3[[#This Row],[Count]]</f>
        <v>0.33333333333333331</v>
      </c>
      <c r="I99" s="2">
        <f>COUNTIFS(Table2[Sub-Sector],Table3[[#This Row],[Sub-Sector]],Table2[Relative Volume],"&gt;=1")/Table3[[#This Row],[Count]]</f>
        <v>0</v>
      </c>
      <c r="J99" s="2">
        <f>COUNTIFS(Table2[Sub-Sector],Table3[[#This Row],[Sub-Sector]],Table2[% Away From Day Low],"&gt;=0.05")/Table3[[#This Row],[Count]]</f>
        <v>0</v>
      </c>
      <c r="K99" s="2">
        <f>COUNTIFS(Table2[Sub-Sector],Table3[[#This Row],[Sub-Sector]],Table2[% Away From Day High],"&lt;=0.05")/Table3[[#This Row],[Count]]</f>
        <v>1</v>
      </c>
      <c r="L99" s="2">
        <f>COUNTIFS(Table2[Sub-Sector],Table3[[#This Row],[Sub-Sector]],Table2[% Away From Current Week Low],"&gt;=0.05")/Table3[[#This Row],[Count]]</f>
        <v>0</v>
      </c>
      <c r="M99" s="2">
        <f>COUNTIFS(Table2[Sub-Sector],Table3[[#This Row],[Sub-Sector]],Table2[% Away From Current Week High],"&lt;=0.05")/Table3[[#This Row],[Count]]</f>
        <v>1</v>
      </c>
      <c r="N99" s="2">
        <f>COUNTIFS(Table2[Sub-Sector],Table3[[#This Row],[Sub-Sector]],Table2[% Away From Current Month Low],"&gt;=0.05")/Table3[[#This Row],[Count]]</f>
        <v>0.33333333333333331</v>
      </c>
      <c r="O99" s="2">
        <f>COUNTIFS(Table2[Sub-Sector],Table3[[#This Row],[Sub-Sector]],Table2[% Away From Current Month High],"&lt;=0.05")/Table3[[#This Row],[Count]]</f>
        <v>0</v>
      </c>
      <c r="P99" s="2">
        <f>COUNTIFS(Table2[Sub-Sector],Table3[[#This Row],[Sub-Sector]],Table2[% Away From 52W High],"&lt;=10")/Table3[[#This Row],[Count]]</f>
        <v>0</v>
      </c>
      <c r="Q99" s="2">
        <f>COUNTIFS(Table2[Sub-Sector],Table3[[#This Row],[Sub-Sector]],Table2[% Away From 52W Low],"&gt;=10")/Table3[[#This Row],[Count]]</f>
        <v>1</v>
      </c>
      <c r="R99" s="2">
        <f>COUNTIFS(Table2[Sub-Sector],Table3[[#This Row],[Sub-Sector]],Table2[% Price above 20 EMA],"&gt;=0")/Table3[[#This Row],[Count]]</f>
        <v>0.33333333333333331</v>
      </c>
      <c r="S99" s="2">
        <f>COUNTIFS(Table2[Sub-Sector],Table3[[#This Row],[Sub-Sector]],Table2[% Price above 50 EMA],"&gt;=0")/Table3[[#This Row],[Count]]</f>
        <v>0.33333333333333331</v>
      </c>
      <c r="T99" s="2">
        <f>COUNTIFS(Table2[Sub-Sector],Table3[[#This Row],[Sub-Sector]],Table2[% Price above 200 EMA],"&gt;=0")/Table3[[#This Row],[Count]]</f>
        <v>0.66666666666666663</v>
      </c>
      <c r="U99" s="2">
        <f>COUNTIFS(Table2[Sub-Sector],Table3[[#This Row],[Sub-Sector]],Table2[Rate of Change - Zone],"Positive")/Table3[[#This Row],[Count]]</f>
        <v>0.66666666666666663</v>
      </c>
      <c r="V99" s="2">
        <f>COUNTIFS(Table2[Sub-Sector],Table3[[#This Row],[Sub-Sector]],Table2[Sharpe Ratio],"&gt;=0.10")/Table3[[#This Row],[Count]]</f>
        <v>0.33333333333333331</v>
      </c>
      <c r="W9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587.5</v>
      </c>
      <c r="X99">
        <f>_xlfn.RANK.AVG(Table3[[#This Row],[Score]],Table3[Score],1)</f>
        <v>107</v>
      </c>
      <c r="Y9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304.5</v>
      </c>
      <c r="Z99">
        <f>_xlfn.RANK.AVG(Table3[[#This Row],[Score 2 ]],Table3[[Score 2 ]],1)</f>
        <v>98</v>
      </c>
    </row>
    <row r="100" spans="1:26" x14ac:dyDescent="0.3">
      <c r="A100" t="s">
        <v>417</v>
      </c>
      <c r="B100">
        <f>COUNTIFS(Table2[Sub-Sector],Table3[[#This Row],[Sub-Sector]])</f>
        <v>6</v>
      </c>
      <c r="C100" s="2">
        <f>COUNTIFS(Table2[Sub-Sector],Table3[[#This Row],[Sub-Sector]],Table2[Uptrend],"Uptrend")/Table3[[#This Row],[Count]]</f>
        <v>0.5</v>
      </c>
      <c r="D100" s="2">
        <f>COUNTIFS(Table2[Sub-Sector],Table3[[#This Row],[Sub-Sector]],Table2[1W Return vs Nifty],"&gt;=5")/Table3[[#This Row],[Count]]</f>
        <v>0</v>
      </c>
      <c r="E100" s="2">
        <f>COUNTIFS(Table2[Sub-Sector],Table3[[#This Row],[Sub-Sector]],Table2[1M Return vs Nifty],"&gt;=5")/Table3[[#This Row],[Count]]</f>
        <v>0</v>
      </c>
      <c r="F100" s="2">
        <f>COUNTIFS(Table2[Sub-Sector],Table3[[#This Row],[Sub-Sector]],Table2[6M Return vs Nifty],"&gt;=10")/Table3[[#This Row],[Count]]</f>
        <v>0.16666666666666666</v>
      </c>
      <c r="G100" s="2">
        <f>COUNTIFS(Table2[Sub-Sector],Table3[[#This Row],[Sub-Sector]],Table2[1Y Return vs Nifty],"&gt;=10")/Table3[[#This Row],[Count]]</f>
        <v>0.33333333333333331</v>
      </c>
      <c r="H100" s="2">
        <f>COUNTIFS(Table2[Sub-Sector],Table3[[#This Row],[Sub-Sector]],Table2[RSI Exponential â€“ 14D],"&gt;=50")/Table3[[#This Row],[Count]]</f>
        <v>0.16666666666666666</v>
      </c>
      <c r="I100" s="2">
        <f>COUNTIFS(Table2[Sub-Sector],Table3[[#This Row],[Sub-Sector]],Table2[Relative Volume],"&gt;=1")/Table3[[#This Row],[Count]]</f>
        <v>0.16666666666666666</v>
      </c>
      <c r="J100" s="2">
        <f>COUNTIFS(Table2[Sub-Sector],Table3[[#This Row],[Sub-Sector]],Table2[% Away From Day Low],"&gt;=0.05")/Table3[[#This Row],[Count]]</f>
        <v>0</v>
      </c>
      <c r="K100" s="2">
        <f>COUNTIFS(Table2[Sub-Sector],Table3[[#This Row],[Sub-Sector]],Table2[% Away From Day High],"&lt;=0.05")/Table3[[#This Row],[Count]]</f>
        <v>1</v>
      </c>
      <c r="L100" s="2">
        <f>COUNTIFS(Table2[Sub-Sector],Table3[[#This Row],[Sub-Sector]],Table2[% Away From Current Week Low],"&gt;=0.05")/Table3[[#This Row],[Count]]</f>
        <v>0</v>
      </c>
      <c r="M100" s="2">
        <f>COUNTIFS(Table2[Sub-Sector],Table3[[#This Row],[Sub-Sector]],Table2[% Away From Current Week High],"&lt;=0.05")/Table3[[#This Row],[Count]]</f>
        <v>0.83333333333333337</v>
      </c>
      <c r="N100" s="2">
        <f>COUNTIFS(Table2[Sub-Sector],Table3[[#This Row],[Sub-Sector]],Table2[% Away From Current Month Low],"&gt;=0.05")/Table3[[#This Row],[Count]]</f>
        <v>0.16666666666666666</v>
      </c>
      <c r="O100" s="2">
        <f>COUNTIFS(Table2[Sub-Sector],Table3[[#This Row],[Sub-Sector]],Table2[% Away From Current Month High],"&lt;=0.05")/Table3[[#This Row],[Count]]</f>
        <v>0</v>
      </c>
      <c r="P100" s="2">
        <f>COUNTIFS(Table2[Sub-Sector],Table3[[#This Row],[Sub-Sector]],Table2[% Away From 52W High],"&lt;=10")/Table3[[#This Row],[Count]]</f>
        <v>0.33333333333333331</v>
      </c>
      <c r="Q100" s="2">
        <f>COUNTIFS(Table2[Sub-Sector],Table3[[#This Row],[Sub-Sector]],Table2[% Away From 52W Low],"&gt;=10")/Table3[[#This Row],[Count]]</f>
        <v>1</v>
      </c>
      <c r="R100" s="2">
        <f>COUNTIFS(Table2[Sub-Sector],Table3[[#This Row],[Sub-Sector]],Table2[% Price above 20 EMA],"&gt;=0")/Table3[[#This Row],[Count]]</f>
        <v>0.33333333333333331</v>
      </c>
      <c r="S100" s="2">
        <f>COUNTIFS(Table2[Sub-Sector],Table3[[#This Row],[Sub-Sector]],Table2[% Price above 50 EMA],"&gt;=0")/Table3[[#This Row],[Count]]</f>
        <v>0.5</v>
      </c>
      <c r="T100" s="2">
        <f>COUNTIFS(Table2[Sub-Sector],Table3[[#This Row],[Sub-Sector]],Table2[% Price above 200 EMA],"&gt;=0")/Table3[[#This Row],[Count]]</f>
        <v>1</v>
      </c>
      <c r="U100" s="2">
        <f>COUNTIFS(Table2[Sub-Sector],Table3[[#This Row],[Sub-Sector]],Table2[Rate of Change - Zone],"Positive")/Table3[[#This Row],[Count]]</f>
        <v>0.83333333333333337</v>
      </c>
      <c r="V100" s="2">
        <f>COUNTIFS(Table2[Sub-Sector],Table3[[#This Row],[Sub-Sector]],Table2[Sharpe Ratio],"&gt;=0.10")/Table3[[#This Row],[Count]]</f>
        <v>0.33333333333333331</v>
      </c>
      <c r="W10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557</v>
      </c>
      <c r="X100">
        <f>_xlfn.RANK.AVG(Table3[[#This Row],[Score]],Table3[Score],1)</f>
        <v>102</v>
      </c>
      <c r="Y10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309</v>
      </c>
      <c r="Z100">
        <f>_xlfn.RANK.AVG(Table3[[#This Row],[Score 2 ]],Table3[[Score 2 ]],1)</f>
        <v>99</v>
      </c>
    </row>
    <row r="101" spans="1:26" x14ac:dyDescent="0.3">
      <c r="A101" t="s">
        <v>104</v>
      </c>
      <c r="B101">
        <f>COUNTIFS(Table2[Sub-Sector],Table3[[#This Row],[Sub-Sector]])</f>
        <v>5</v>
      </c>
      <c r="C101" s="2">
        <f>COUNTIFS(Table2[Sub-Sector],Table3[[#This Row],[Sub-Sector]],Table2[Uptrend],"Uptrend")/Table3[[#This Row],[Count]]</f>
        <v>0.4</v>
      </c>
      <c r="D101" s="2">
        <f>COUNTIFS(Table2[Sub-Sector],Table3[[#This Row],[Sub-Sector]],Table2[1W Return vs Nifty],"&gt;=5")/Table3[[#This Row],[Count]]</f>
        <v>0</v>
      </c>
      <c r="E101" s="2">
        <f>COUNTIFS(Table2[Sub-Sector],Table3[[#This Row],[Sub-Sector]],Table2[1M Return vs Nifty],"&gt;=5")/Table3[[#This Row],[Count]]</f>
        <v>0</v>
      </c>
      <c r="F101" s="2">
        <f>COUNTIFS(Table2[Sub-Sector],Table3[[#This Row],[Sub-Sector]],Table2[6M Return vs Nifty],"&gt;=10")/Table3[[#This Row],[Count]]</f>
        <v>0</v>
      </c>
      <c r="G101" s="2">
        <f>COUNTIFS(Table2[Sub-Sector],Table3[[#This Row],[Sub-Sector]],Table2[1Y Return vs Nifty],"&gt;=10")/Table3[[#This Row],[Count]]</f>
        <v>1</v>
      </c>
      <c r="H101" s="2">
        <f>COUNTIFS(Table2[Sub-Sector],Table3[[#This Row],[Sub-Sector]],Table2[RSI Exponential â€“ 14D],"&gt;=50")/Table3[[#This Row],[Count]]</f>
        <v>0</v>
      </c>
      <c r="I101" s="2">
        <f>COUNTIFS(Table2[Sub-Sector],Table3[[#This Row],[Sub-Sector]],Table2[Relative Volume],"&gt;=1")/Table3[[#This Row],[Count]]</f>
        <v>0</v>
      </c>
      <c r="J101" s="2">
        <f>COUNTIFS(Table2[Sub-Sector],Table3[[#This Row],[Sub-Sector]],Table2[% Away From Day Low],"&gt;=0.05")/Table3[[#This Row],[Count]]</f>
        <v>0</v>
      </c>
      <c r="K101" s="2">
        <f>COUNTIFS(Table2[Sub-Sector],Table3[[#This Row],[Sub-Sector]],Table2[% Away From Day High],"&lt;=0.05")/Table3[[#This Row],[Count]]</f>
        <v>1</v>
      </c>
      <c r="L101" s="2">
        <f>COUNTIFS(Table2[Sub-Sector],Table3[[#This Row],[Sub-Sector]],Table2[% Away From Current Week Low],"&gt;=0.05")/Table3[[#This Row],[Count]]</f>
        <v>0.2</v>
      </c>
      <c r="M101" s="2">
        <f>COUNTIFS(Table2[Sub-Sector],Table3[[#This Row],[Sub-Sector]],Table2[% Away From Current Week High],"&lt;=0.05")/Table3[[#This Row],[Count]]</f>
        <v>1</v>
      </c>
      <c r="N101" s="2">
        <f>COUNTIFS(Table2[Sub-Sector],Table3[[#This Row],[Sub-Sector]],Table2[% Away From Current Month Low],"&gt;=0.05")/Table3[[#This Row],[Count]]</f>
        <v>0.6</v>
      </c>
      <c r="O101" s="2">
        <f>COUNTIFS(Table2[Sub-Sector],Table3[[#This Row],[Sub-Sector]],Table2[% Away From Current Month High],"&lt;=0.05")/Table3[[#This Row],[Count]]</f>
        <v>0</v>
      </c>
      <c r="P101" s="2">
        <f>COUNTIFS(Table2[Sub-Sector],Table3[[#This Row],[Sub-Sector]],Table2[% Away From 52W High],"&lt;=10")/Table3[[#This Row],[Count]]</f>
        <v>0</v>
      </c>
      <c r="Q101" s="2">
        <f>COUNTIFS(Table2[Sub-Sector],Table3[[#This Row],[Sub-Sector]],Table2[% Away From 52W Low],"&gt;=10")/Table3[[#This Row],[Count]]</f>
        <v>1</v>
      </c>
      <c r="R101" s="2">
        <f>COUNTIFS(Table2[Sub-Sector],Table3[[#This Row],[Sub-Sector]],Table2[% Price above 20 EMA],"&gt;=0")/Table3[[#This Row],[Count]]</f>
        <v>0</v>
      </c>
      <c r="S101" s="2">
        <f>COUNTIFS(Table2[Sub-Sector],Table3[[#This Row],[Sub-Sector]],Table2[% Price above 50 EMA],"&gt;=0")/Table3[[#This Row],[Count]]</f>
        <v>0.2</v>
      </c>
      <c r="T101" s="2">
        <f>COUNTIFS(Table2[Sub-Sector],Table3[[#This Row],[Sub-Sector]],Table2[% Price above 200 EMA],"&gt;=0")/Table3[[#This Row],[Count]]</f>
        <v>1</v>
      </c>
      <c r="U101" s="2">
        <f>COUNTIFS(Table2[Sub-Sector],Table3[[#This Row],[Sub-Sector]],Table2[Rate of Change - Zone],"Positive")/Table3[[#This Row],[Count]]</f>
        <v>0.6</v>
      </c>
      <c r="V101" s="2">
        <f>COUNTIFS(Table2[Sub-Sector],Table3[[#This Row],[Sub-Sector]],Table2[Sharpe Ratio],"&gt;=0.10")/Table3[[#This Row],[Count]]</f>
        <v>0.8</v>
      </c>
      <c r="W10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577</v>
      </c>
      <c r="X101">
        <f>_xlfn.RANK.AVG(Table3[[#This Row],[Score]],Table3[Score],1)</f>
        <v>106</v>
      </c>
      <c r="Y10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316.5</v>
      </c>
      <c r="Z101">
        <f>_xlfn.RANK.AVG(Table3[[#This Row],[Score 2 ]],Table3[[Score 2 ]],1)</f>
        <v>100</v>
      </c>
    </row>
    <row r="102" spans="1:26" x14ac:dyDescent="0.3">
      <c r="A102" t="s">
        <v>217</v>
      </c>
      <c r="B102">
        <f>COUNTIFS(Table2[Sub-Sector],Table3[[#This Row],[Sub-Sector]])</f>
        <v>3</v>
      </c>
      <c r="C102" s="2">
        <f>COUNTIFS(Table2[Sub-Sector],Table3[[#This Row],[Sub-Sector]],Table2[Uptrend],"Uptrend")/Table3[[#This Row],[Count]]</f>
        <v>1</v>
      </c>
      <c r="D102" s="2">
        <f>COUNTIFS(Table2[Sub-Sector],Table3[[#This Row],[Sub-Sector]],Table2[1W Return vs Nifty],"&gt;=5")/Table3[[#This Row],[Count]]</f>
        <v>0</v>
      </c>
      <c r="E102" s="2">
        <f>COUNTIFS(Table2[Sub-Sector],Table3[[#This Row],[Sub-Sector]],Table2[1M Return vs Nifty],"&gt;=5")/Table3[[#This Row],[Count]]</f>
        <v>0</v>
      </c>
      <c r="F102" s="2">
        <f>COUNTIFS(Table2[Sub-Sector],Table3[[#This Row],[Sub-Sector]],Table2[6M Return vs Nifty],"&gt;=10")/Table3[[#This Row],[Count]]</f>
        <v>0.33333333333333331</v>
      </c>
      <c r="G102" s="2">
        <f>COUNTIFS(Table2[Sub-Sector],Table3[[#This Row],[Sub-Sector]],Table2[1Y Return vs Nifty],"&gt;=10")/Table3[[#This Row],[Count]]</f>
        <v>0.33333333333333331</v>
      </c>
      <c r="H102" s="2">
        <f>COUNTIFS(Table2[Sub-Sector],Table3[[#This Row],[Sub-Sector]],Table2[RSI Exponential â€“ 14D],"&gt;=50")/Table3[[#This Row],[Count]]</f>
        <v>0.33333333333333331</v>
      </c>
      <c r="I102" s="2">
        <f>COUNTIFS(Table2[Sub-Sector],Table3[[#This Row],[Sub-Sector]],Table2[Relative Volume],"&gt;=1")/Table3[[#This Row],[Count]]</f>
        <v>0.33333333333333331</v>
      </c>
      <c r="J102" s="2">
        <f>COUNTIFS(Table2[Sub-Sector],Table3[[#This Row],[Sub-Sector]],Table2[% Away From Day Low],"&gt;=0.05")/Table3[[#This Row],[Count]]</f>
        <v>0</v>
      </c>
      <c r="K102" s="2">
        <f>COUNTIFS(Table2[Sub-Sector],Table3[[#This Row],[Sub-Sector]],Table2[% Away From Day High],"&lt;=0.05")/Table3[[#This Row],[Count]]</f>
        <v>1</v>
      </c>
      <c r="L102" s="2">
        <f>COUNTIFS(Table2[Sub-Sector],Table3[[#This Row],[Sub-Sector]],Table2[% Away From Current Week Low],"&gt;=0.05")/Table3[[#This Row],[Count]]</f>
        <v>0.33333333333333331</v>
      </c>
      <c r="M102" s="2">
        <f>COUNTIFS(Table2[Sub-Sector],Table3[[#This Row],[Sub-Sector]],Table2[% Away From Current Week High],"&lt;=0.05")/Table3[[#This Row],[Count]]</f>
        <v>0.66666666666666663</v>
      </c>
      <c r="N102" s="2">
        <f>COUNTIFS(Table2[Sub-Sector],Table3[[#This Row],[Sub-Sector]],Table2[% Away From Current Month Low],"&gt;=0.05")/Table3[[#This Row],[Count]]</f>
        <v>0.66666666666666663</v>
      </c>
      <c r="O102" s="2">
        <f>COUNTIFS(Table2[Sub-Sector],Table3[[#This Row],[Sub-Sector]],Table2[% Away From Current Month High],"&lt;=0.05")/Table3[[#This Row],[Count]]</f>
        <v>0.33333333333333331</v>
      </c>
      <c r="P102" s="2">
        <f>COUNTIFS(Table2[Sub-Sector],Table3[[#This Row],[Sub-Sector]],Table2[% Away From 52W High],"&lt;=10")/Table3[[#This Row],[Count]]</f>
        <v>0.33333333333333331</v>
      </c>
      <c r="Q102" s="2">
        <f>COUNTIFS(Table2[Sub-Sector],Table3[[#This Row],[Sub-Sector]],Table2[% Away From 52W Low],"&gt;=10")/Table3[[#This Row],[Count]]</f>
        <v>1</v>
      </c>
      <c r="R102" s="2">
        <f>COUNTIFS(Table2[Sub-Sector],Table3[[#This Row],[Sub-Sector]],Table2[% Price above 20 EMA],"&gt;=0")/Table3[[#This Row],[Count]]</f>
        <v>0.33333333333333331</v>
      </c>
      <c r="S102" s="2">
        <f>COUNTIFS(Table2[Sub-Sector],Table3[[#This Row],[Sub-Sector]],Table2[% Price above 50 EMA],"&gt;=0")/Table3[[#This Row],[Count]]</f>
        <v>0.66666666666666663</v>
      </c>
      <c r="T102" s="2">
        <f>COUNTIFS(Table2[Sub-Sector],Table3[[#This Row],[Sub-Sector]],Table2[% Price above 200 EMA],"&gt;=0")/Table3[[#This Row],[Count]]</f>
        <v>0.66666666666666663</v>
      </c>
      <c r="U102" s="2">
        <f>COUNTIFS(Table2[Sub-Sector],Table3[[#This Row],[Sub-Sector]],Table2[Rate of Change - Zone],"Positive")/Table3[[#This Row],[Count]]</f>
        <v>0.33333333333333331</v>
      </c>
      <c r="V102" s="2">
        <f>COUNTIFS(Table2[Sub-Sector],Table3[[#This Row],[Sub-Sector]],Table2[Sharpe Ratio],"&gt;=0.10")/Table3[[#This Row],[Count]]</f>
        <v>0.66666666666666663</v>
      </c>
      <c r="W10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503</v>
      </c>
      <c r="X102">
        <f>_xlfn.RANK.AVG(Table3[[#This Row],[Score]],Table3[Score],1)</f>
        <v>88</v>
      </c>
      <c r="Y10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317.5</v>
      </c>
      <c r="Z102">
        <f>_xlfn.RANK.AVG(Table3[[#This Row],[Score 2 ]],Table3[[Score 2 ]],1)</f>
        <v>101</v>
      </c>
    </row>
    <row r="103" spans="1:26" x14ac:dyDescent="0.3">
      <c r="A103" t="s">
        <v>77</v>
      </c>
      <c r="B103">
        <f>COUNTIFS(Table2[Sub-Sector],Table3[[#This Row],[Sub-Sector]])</f>
        <v>3</v>
      </c>
      <c r="C103" s="2">
        <f>COUNTIFS(Table2[Sub-Sector],Table3[[#This Row],[Sub-Sector]],Table2[Uptrend],"Uptrend")/Table3[[#This Row],[Count]]</f>
        <v>1</v>
      </c>
      <c r="D103" s="2">
        <f>COUNTIFS(Table2[Sub-Sector],Table3[[#This Row],[Sub-Sector]],Table2[1W Return vs Nifty],"&gt;=5")/Table3[[#This Row],[Count]]</f>
        <v>0</v>
      </c>
      <c r="E103" s="2">
        <f>COUNTIFS(Table2[Sub-Sector],Table3[[#This Row],[Sub-Sector]],Table2[1M Return vs Nifty],"&gt;=5")/Table3[[#This Row],[Count]]</f>
        <v>0</v>
      </c>
      <c r="F103" s="2">
        <f>COUNTIFS(Table2[Sub-Sector],Table3[[#This Row],[Sub-Sector]],Table2[6M Return vs Nifty],"&gt;=10")/Table3[[#This Row],[Count]]</f>
        <v>0.66666666666666663</v>
      </c>
      <c r="G103" s="2">
        <f>COUNTIFS(Table2[Sub-Sector],Table3[[#This Row],[Sub-Sector]],Table2[1Y Return vs Nifty],"&gt;=10")/Table3[[#This Row],[Count]]</f>
        <v>0.33333333333333331</v>
      </c>
      <c r="H103" s="2">
        <f>COUNTIFS(Table2[Sub-Sector],Table3[[#This Row],[Sub-Sector]],Table2[RSI Exponential â€“ 14D],"&gt;=50")/Table3[[#This Row],[Count]]</f>
        <v>0.33333333333333331</v>
      </c>
      <c r="I103" s="2">
        <f>COUNTIFS(Table2[Sub-Sector],Table3[[#This Row],[Sub-Sector]],Table2[Relative Volume],"&gt;=1")/Table3[[#This Row],[Count]]</f>
        <v>0</v>
      </c>
      <c r="J103" s="2">
        <f>COUNTIFS(Table2[Sub-Sector],Table3[[#This Row],[Sub-Sector]],Table2[% Away From Day Low],"&gt;=0.05")/Table3[[#This Row],[Count]]</f>
        <v>0.33333333333333331</v>
      </c>
      <c r="K103" s="2">
        <f>COUNTIFS(Table2[Sub-Sector],Table3[[#This Row],[Sub-Sector]],Table2[% Away From Day High],"&lt;=0.05")/Table3[[#This Row],[Count]]</f>
        <v>1</v>
      </c>
      <c r="L103" s="2">
        <f>COUNTIFS(Table2[Sub-Sector],Table3[[#This Row],[Sub-Sector]],Table2[% Away From Current Week Low],"&gt;=0.05")/Table3[[#This Row],[Count]]</f>
        <v>0.33333333333333331</v>
      </c>
      <c r="M103" s="2">
        <f>COUNTIFS(Table2[Sub-Sector],Table3[[#This Row],[Sub-Sector]],Table2[% Away From Current Week High],"&lt;=0.05")/Table3[[#This Row],[Count]]</f>
        <v>1</v>
      </c>
      <c r="N103" s="2">
        <f>COUNTIFS(Table2[Sub-Sector],Table3[[#This Row],[Sub-Sector]],Table2[% Away From Current Month Low],"&gt;=0.05")/Table3[[#This Row],[Count]]</f>
        <v>0.66666666666666663</v>
      </c>
      <c r="O103" s="2">
        <f>COUNTIFS(Table2[Sub-Sector],Table3[[#This Row],[Sub-Sector]],Table2[% Away From Current Month High],"&lt;=0.05")/Table3[[#This Row],[Count]]</f>
        <v>0.66666666666666663</v>
      </c>
      <c r="P103" s="2">
        <f>COUNTIFS(Table2[Sub-Sector],Table3[[#This Row],[Sub-Sector]],Table2[% Away From 52W High],"&lt;=10")/Table3[[#This Row],[Count]]</f>
        <v>0.66666666666666663</v>
      </c>
      <c r="Q103" s="2">
        <f>COUNTIFS(Table2[Sub-Sector],Table3[[#This Row],[Sub-Sector]],Table2[% Away From 52W Low],"&gt;=10")/Table3[[#This Row],[Count]]</f>
        <v>1</v>
      </c>
      <c r="R103" s="2">
        <f>COUNTIFS(Table2[Sub-Sector],Table3[[#This Row],[Sub-Sector]],Table2[% Price above 20 EMA],"&gt;=0")/Table3[[#This Row],[Count]]</f>
        <v>0.66666666666666663</v>
      </c>
      <c r="S103" s="2">
        <f>COUNTIFS(Table2[Sub-Sector],Table3[[#This Row],[Sub-Sector]],Table2[% Price above 50 EMA],"&gt;=0")/Table3[[#This Row],[Count]]</f>
        <v>1</v>
      </c>
      <c r="T103" s="2">
        <f>COUNTIFS(Table2[Sub-Sector],Table3[[#This Row],[Sub-Sector]],Table2[% Price above 200 EMA],"&gt;=0")/Table3[[#This Row],[Count]]</f>
        <v>1</v>
      </c>
      <c r="U103" s="2">
        <f>COUNTIFS(Table2[Sub-Sector],Table3[[#This Row],[Sub-Sector]],Table2[Rate of Change - Zone],"Positive")/Table3[[#This Row],[Count]]</f>
        <v>0.33333333333333331</v>
      </c>
      <c r="V103" s="2">
        <f>COUNTIFS(Table2[Sub-Sector],Table3[[#This Row],[Sub-Sector]],Table2[Sharpe Ratio],"&gt;=0.10")/Table3[[#This Row],[Count]]</f>
        <v>0.33333333333333331</v>
      </c>
      <c r="W10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509</v>
      </c>
      <c r="X103">
        <f>_xlfn.RANK.AVG(Table3[[#This Row],[Score]],Table3[Score],1)</f>
        <v>90</v>
      </c>
      <c r="Y10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323.5</v>
      </c>
      <c r="Z103">
        <f>_xlfn.RANK.AVG(Table3[[#This Row],[Score 2 ]],Table3[[Score 2 ]],1)</f>
        <v>102</v>
      </c>
    </row>
    <row r="104" spans="1:26" x14ac:dyDescent="0.3">
      <c r="A104" t="s">
        <v>24</v>
      </c>
      <c r="B104">
        <f>COUNTIFS(Table2[Sub-Sector],Table3[[#This Row],[Sub-Sector]])</f>
        <v>21</v>
      </c>
      <c r="C104" s="2">
        <f>COUNTIFS(Table2[Sub-Sector],Table3[[#This Row],[Sub-Sector]],Table2[Uptrend],"Uptrend")/Table3[[#This Row],[Count]]</f>
        <v>0.2857142857142857</v>
      </c>
      <c r="D104" s="2">
        <f>COUNTIFS(Table2[Sub-Sector],Table3[[#This Row],[Sub-Sector]],Table2[1W Return vs Nifty],"&gt;=5")/Table3[[#This Row],[Count]]</f>
        <v>0</v>
      </c>
      <c r="E104" s="2">
        <f>COUNTIFS(Table2[Sub-Sector],Table3[[#This Row],[Sub-Sector]],Table2[1M Return vs Nifty],"&gt;=5")/Table3[[#This Row],[Count]]</f>
        <v>0</v>
      </c>
      <c r="F104" s="2">
        <f>COUNTIFS(Table2[Sub-Sector],Table3[[#This Row],[Sub-Sector]],Table2[6M Return vs Nifty],"&gt;=10")/Table3[[#This Row],[Count]]</f>
        <v>9.5238095238095233E-2</v>
      </c>
      <c r="G104" s="2">
        <f>COUNTIFS(Table2[Sub-Sector],Table3[[#This Row],[Sub-Sector]],Table2[1Y Return vs Nifty],"&gt;=10")/Table3[[#This Row],[Count]]</f>
        <v>9.5238095238095233E-2</v>
      </c>
      <c r="H104" s="2">
        <f>COUNTIFS(Table2[Sub-Sector],Table3[[#This Row],[Sub-Sector]],Table2[RSI Exponential â€“ 14D],"&gt;=50")/Table3[[#This Row],[Count]]</f>
        <v>0.52380952380952384</v>
      </c>
      <c r="I104" s="2">
        <f>COUNTIFS(Table2[Sub-Sector],Table3[[#This Row],[Sub-Sector]],Table2[Relative Volume],"&gt;=1")/Table3[[#This Row],[Count]]</f>
        <v>0.14285714285714285</v>
      </c>
      <c r="J104" s="2">
        <f>COUNTIFS(Table2[Sub-Sector],Table3[[#This Row],[Sub-Sector]],Table2[% Away From Day Low],"&gt;=0.05")/Table3[[#This Row],[Count]]</f>
        <v>0</v>
      </c>
      <c r="K104" s="2">
        <f>COUNTIFS(Table2[Sub-Sector],Table3[[#This Row],[Sub-Sector]],Table2[% Away From Day High],"&lt;=0.05")/Table3[[#This Row],[Count]]</f>
        <v>1</v>
      </c>
      <c r="L104" s="2">
        <f>COUNTIFS(Table2[Sub-Sector],Table3[[#This Row],[Sub-Sector]],Table2[% Away From Current Week Low],"&gt;=0.05")/Table3[[#This Row],[Count]]</f>
        <v>0</v>
      </c>
      <c r="M104" s="2">
        <f>COUNTIFS(Table2[Sub-Sector],Table3[[#This Row],[Sub-Sector]],Table2[% Away From Current Week High],"&lt;=0.05")/Table3[[#This Row],[Count]]</f>
        <v>1</v>
      </c>
      <c r="N104" s="2">
        <f>COUNTIFS(Table2[Sub-Sector],Table3[[#This Row],[Sub-Sector]],Table2[% Away From Current Month Low],"&gt;=0.05")/Table3[[#This Row],[Count]]</f>
        <v>0.5714285714285714</v>
      </c>
      <c r="O104" s="2">
        <f>COUNTIFS(Table2[Sub-Sector],Table3[[#This Row],[Sub-Sector]],Table2[% Away From Current Month High],"&lt;=0.05")/Table3[[#This Row],[Count]]</f>
        <v>0.7142857142857143</v>
      </c>
      <c r="P104" s="2">
        <f>COUNTIFS(Table2[Sub-Sector],Table3[[#This Row],[Sub-Sector]],Table2[% Away From 52W High],"&lt;=10")/Table3[[#This Row],[Count]]</f>
        <v>0.2857142857142857</v>
      </c>
      <c r="Q104" s="2">
        <f>COUNTIFS(Table2[Sub-Sector],Table3[[#This Row],[Sub-Sector]],Table2[% Away From 52W Low],"&gt;=10")/Table3[[#This Row],[Count]]</f>
        <v>0.66666666666666663</v>
      </c>
      <c r="R104" s="2">
        <f>COUNTIFS(Table2[Sub-Sector],Table3[[#This Row],[Sub-Sector]],Table2[% Price above 20 EMA],"&gt;=0")/Table3[[#This Row],[Count]]</f>
        <v>0.5714285714285714</v>
      </c>
      <c r="S104" s="2">
        <f>COUNTIFS(Table2[Sub-Sector],Table3[[#This Row],[Sub-Sector]],Table2[% Price above 50 EMA],"&gt;=0")/Table3[[#This Row],[Count]]</f>
        <v>0.42857142857142855</v>
      </c>
      <c r="T104" s="2">
        <f>COUNTIFS(Table2[Sub-Sector],Table3[[#This Row],[Sub-Sector]],Table2[% Price above 200 EMA],"&gt;=0")/Table3[[#This Row],[Count]]</f>
        <v>0.42857142857142855</v>
      </c>
      <c r="U104" s="2">
        <f>COUNTIFS(Table2[Sub-Sector],Table3[[#This Row],[Sub-Sector]],Table2[Rate of Change - Zone],"Positive")/Table3[[#This Row],[Count]]</f>
        <v>0.8571428571428571</v>
      </c>
      <c r="V104" s="2">
        <f>COUNTIFS(Table2[Sub-Sector],Table3[[#This Row],[Sub-Sector]],Table2[Sharpe Ratio],"&gt;=0.10")/Table3[[#This Row],[Count]]</f>
        <v>0.23809523809523808</v>
      </c>
      <c r="W10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599.5</v>
      </c>
      <c r="X104">
        <f>_xlfn.RANK.AVG(Table3[[#This Row],[Score]],Table3[Score],1)</f>
        <v>111</v>
      </c>
      <c r="Y10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328</v>
      </c>
      <c r="Z104">
        <f>_xlfn.RANK.AVG(Table3[[#This Row],[Score 2 ]],Table3[[Score 2 ]],1)</f>
        <v>103</v>
      </c>
    </row>
    <row r="105" spans="1:26" x14ac:dyDescent="0.3">
      <c r="A105" t="s">
        <v>72</v>
      </c>
      <c r="B105">
        <f>COUNTIFS(Table2[Sub-Sector],Table3[[#This Row],[Sub-Sector]])</f>
        <v>3</v>
      </c>
      <c r="C105" s="2">
        <f>COUNTIFS(Table2[Sub-Sector],Table3[[#This Row],[Sub-Sector]],Table2[Uptrend],"Uptrend")/Table3[[#This Row],[Count]]</f>
        <v>0.33333333333333331</v>
      </c>
      <c r="D105" s="2">
        <f>COUNTIFS(Table2[Sub-Sector],Table3[[#This Row],[Sub-Sector]],Table2[1W Return vs Nifty],"&gt;=5")/Table3[[#This Row],[Count]]</f>
        <v>0</v>
      </c>
      <c r="E105" s="2">
        <f>COUNTIFS(Table2[Sub-Sector],Table3[[#This Row],[Sub-Sector]],Table2[1M Return vs Nifty],"&gt;=5")/Table3[[#This Row],[Count]]</f>
        <v>0</v>
      </c>
      <c r="F105" s="2">
        <f>COUNTIFS(Table2[Sub-Sector],Table3[[#This Row],[Sub-Sector]],Table2[6M Return vs Nifty],"&gt;=10")/Table3[[#This Row],[Count]]</f>
        <v>0.33333333333333331</v>
      </c>
      <c r="G105" s="2">
        <f>COUNTIFS(Table2[Sub-Sector],Table3[[#This Row],[Sub-Sector]],Table2[1Y Return vs Nifty],"&gt;=10")/Table3[[#This Row],[Count]]</f>
        <v>0.66666666666666663</v>
      </c>
      <c r="H105" s="2">
        <f>COUNTIFS(Table2[Sub-Sector],Table3[[#This Row],[Sub-Sector]],Table2[RSI Exponential â€“ 14D],"&gt;=50")/Table3[[#This Row],[Count]]</f>
        <v>0</v>
      </c>
      <c r="I105" s="2">
        <f>COUNTIFS(Table2[Sub-Sector],Table3[[#This Row],[Sub-Sector]],Table2[Relative Volume],"&gt;=1")/Table3[[#This Row],[Count]]</f>
        <v>0</v>
      </c>
      <c r="J105" s="2">
        <f>COUNTIFS(Table2[Sub-Sector],Table3[[#This Row],[Sub-Sector]],Table2[% Away From Day Low],"&gt;=0.05")/Table3[[#This Row],[Count]]</f>
        <v>0</v>
      </c>
      <c r="K105" s="2">
        <f>COUNTIFS(Table2[Sub-Sector],Table3[[#This Row],[Sub-Sector]],Table2[% Away From Day High],"&lt;=0.05")/Table3[[#This Row],[Count]]</f>
        <v>1</v>
      </c>
      <c r="L105" s="2">
        <f>COUNTIFS(Table2[Sub-Sector],Table3[[#This Row],[Sub-Sector]],Table2[% Away From Current Week Low],"&gt;=0.05")/Table3[[#This Row],[Count]]</f>
        <v>0</v>
      </c>
      <c r="M105" s="2">
        <f>COUNTIFS(Table2[Sub-Sector],Table3[[#This Row],[Sub-Sector]],Table2[% Away From Current Week High],"&lt;=0.05")/Table3[[#This Row],[Count]]</f>
        <v>1</v>
      </c>
      <c r="N105" s="2">
        <f>COUNTIFS(Table2[Sub-Sector],Table3[[#This Row],[Sub-Sector]],Table2[% Away From Current Month Low],"&gt;=0.05")/Table3[[#This Row],[Count]]</f>
        <v>0.33333333333333331</v>
      </c>
      <c r="O105" s="2">
        <f>COUNTIFS(Table2[Sub-Sector],Table3[[#This Row],[Sub-Sector]],Table2[% Away From Current Month High],"&lt;=0.05")/Table3[[#This Row],[Count]]</f>
        <v>0</v>
      </c>
      <c r="P105" s="2">
        <f>COUNTIFS(Table2[Sub-Sector],Table3[[#This Row],[Sub-Sector]],Table2[% Away From 52W High],"&lt;=10")/Table3[[#This Row],[Count]]</f>
        <v>0</v>
      </c>
      <c r="Q105" s="2">
        <f>COUNTIFS(Table2[Sub-Sector],Table3[[#This Row],[Sub-Sector]],Table2[% Away From 52W Low],"&gt;=10")/Table3[[#This Row],[Count]]</f>
        <v>1</v>
      </c>
      <c r="R105" s="2">
        <f>COUNTIFS(Table2[Sub-Sector],Table3[[#This Row],[Sub-Sector]],Table2[% Price above 20 EMA],"&gt;=0")/Table3[[#This Row],[Count]]</f>
        <v>0</v>
      </c>
      <c r="S105" s="2">
        <f>COUNTIFS(Table2[Sub-Sector],Table3[[#This Row],[Sub-Sector]],Table2[% Price above 50 EMA],"&gt;=0")/Table3[[#This Row],[Count]]</f>
        <v>0.33333333333333331</v>
      </c>
      <c r="T105" s="2">
        <f>COUNTIFS(Table2[Sub-Sector],Table3[[#This Row],[Sub-Sector]],Table2[% Price above 200 EMA],"&gt;=0")/Table3[[#This Row],[Count]]</f>
        <v>1</v>
      </c>
      <c r="U105" s="2">
        <f>COUNTIFS(Table2[Sub-Sector],Table3[[#This Row],[Sub-Sector]],Table2[Rate of Change - Zone],"Positive")/Table3[[#This Row],[Count]]</f>
        <v>0</v>
      </c>
      <c r="V105" s="2">
        <f>COUNTIFS(Table2[Sub-Sector],Table3[[#This Row],[Sub-Sector]],Table2[Sharpe Ratio],"&gt;=0.10")/Table3[[#This Row],[Count]]</f>
        <v>0.33333333333333331</v>
      </c>
      <c r="W10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601</v>
      </c>
      <c r="X105">
        <f>_xlfn.RANK.AVG(Table3[[#This Row],[Score]],Table3[Score],1)</f>
        <v>112</v>
      </c>
      <c r="Y10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333.5</v>
      </c>
      <c r="Z105">
        <f>_xlfn.RANK.AVG(Table3[[#This Row],[Score 2 ]],Table3[[Score 2 ]],1)</f>
        <v>104</v>
      </c>
    </row>
    <row r="106" spans="1:26" x14ac:dyDescent="0.3">
      <c r="A106" t="s">
        <v>1361</v>
      </c>
      <c r="B106">
        <f>COUNTIFS(Table2[Sub-Sector],Table3[[#This Row],[Sub-Sector]])</f>
        <v>1</v>
      </c>
      <c r="C106" s="2">
        <f>COUNTIFS(Table2[Sub-Sector],Table3[[#This Row],[Sub-Sector]],Table2[Uptrend],"Uptrend")/Table3[[#This Row],[Count]]</f>
        <v>1</v>
      </c>
      <c r="D106" s="2">
        <f>COUNTIFS(Table2[Sub-Sector],Table3[[#This Row],[Sub-Sector]],Table2[1W Return vs Nifty],"&gt;=5")/Table3[[#This Row],[Count]]</f>
        <v>0</v>
      </c>
      <c r="E106" s="2">
        <f>COUNTIFS(Table2[Sub-Sector],Table3[[#This Row],[Sub-Sector]],Table2[1M Return vs Nifty],"&gt;=5")/Table3[[#This Row],[Count]]</f>
        <v>0</v>
      </c>
      <c r="F106" s="2">
        <f>COUNTIFS(Table2[Sub-Sector],Table3[[#This Row],[Sub-Sector]],Table2[6M Return vs Nifty],"&gt;=10")/Table3[[#This Row],[Count]]</f>
        <v>1</v>
      </c>
      <c r="G106" s="2">
        <f>COUNTIFS(Table2[Sub-Sector],Table3[[#This Row],[Sub-Sector]],Table2[1Y Return vs Nifty],"&gt;=10")/Table3[[#This Row],[Count]]</f>
        <v>0</v>
      </c>
      <c r="H106" s="2">
        <f>COUNTIFS(Table2[Sub-Sector],Table3[[#This Row],[Sub-Sector]],Table2[RSI Exponential â€“ 14D],"&gt;=50")/Table3[[#This Row],[Count]]</f>
        <v>0</v>
      </c>
      <c r="I106" s="2">
        <f>COUNTIFS(Table2[Sub-Sector],Table3[[#This Row],[Sub-Sector]],Table2[Relative Volume],"&gt;=1")/Table3[[#This Row],[Count]]</f>
        <v>0</v>
      </c>
      <c r="J106" s="2">
        <f>COUNTIFS(Table2[Sub-Sector],Table3[[#This Row],[Sub-Sector]],Table2[% Away From Day Low],"&gt;=0.05")/Table3[[#This Row],[Count]]</f>
        <v>0</v>
      </c>
      <c r="K106" s="2">
        <f>COUNTIFS(Table2[Sub-Sector],Table3[[#This Row],[Sub-Sector]],Table2[% Away From Day High],"&lt;=0.05")/Table3[[#This Row],[Count]]</f>
        <v>1</v>
      </c>
      <c r="L106" s="2">
        <f>COUNTIFS(Table2[Sub-Sector],Table3[[#This Row],[Sub-Sector]],Table2[% Away From Current Week Low],"&gt;=0.05")/Table3[[#This Row],[Count]]</f>
        <v>0</v>
      </c>
      <c r="M106" s="2">
        <f>COUNTIFS(Table2[Sub-Sector],Table3[[#This Row],[Sub-Sector]],Table2[% Away From Current Week High],"&lt;=0.05")/Table3[[#This Row],[Count]]</f>
        <v>0</v>
      </c>
      <c r="N106" s="2">
        <f>COUNTIFS(Table2[Sub-Sector],Table3[[#This Row],[Sub-Sector]],Table2[% Away From Current Month Low],"&gt;=0.05")/Table3[[#This Row],[Count]]</f>
        <v>0</v>
      </c>
      <c r="O106" s="2">
        <f>COUNTIFS(Table2[Sub-Sector],Table3[[#This Row],[Sub-Sector]],Table2[% Away From Current Month High],"&lt;=0.05")/Table3[[#This Row],[Count]]</f>
        <v>0</v>
      </c>
      <c r="P106" s="2">
        <f>COUNTIFS(Table2[Sub-Sector],Table3[[#This Row],[Sub-Sector]],Table2[% Away From 52W High],"&lt;=10")/Table3[[#This Row],[Count]]</f>
        <v>0</v>
      </c>
      <c r="Q106" s="2">
        <f>COUNTIFS(Table2[Sub-Sector],Table3[[#This Row],[Sub-Sector]],Table2[% Away From 52W Low],"&gt;=10")/Table3[[#This Row],[Count]]</f>
        <v>1</v>
      </c>
      <c r="R106" s="2">
        <f>COUNTIFS(Table2[Sub-Sector],Table3[[#This Row],[Sub-Sector]],Table2[% Price above 20 EMA],"&gt;=0")/Table3[[#This Row],[Count]]</f>
        <v>0</v>
      </c>
      <c r="S106" s="2">
        <f>COUNTIFS(Table2[Sub-Sector],Table3[[#This Row],[Sub-Sector]],Table2[% Price above 50 EMA],"&gt;=0")/Table3[[#This Row],[Count]]</f>
        <v>0</v>
      </c>
      <c r="T106" s="2">
        <f>COUNTIFS(Table2[Sub-Sector],Table3[[#This Row],[Sub-Sector]],Table2[% Price above 200 EMA],"&gt;=0")/Table3[[#This Row],[Count]]</f>
        <v>1</v>
      </c>
      <c r="U106" s="2">
        <f>COUNTIFS(Table2[Sub-Sector],Table3[[#This Row],[Sub-Sector]],Table2[Rate of Change - Zone],"Positive")/Table3[[#This Row],[Count]]</f>
        <v>0</v>
      </c>
      <c r="V106" s="2">
        <f>COUNTIFS(Table2[Sub-Sector],Table3[[#This Row],[Sub-Sector]],Table2[Sharpe Ratio],"&gt;=0.10")/Table3[[#This Row],[Count]]</f>
        <v>1</v>
      </c>
      <c r="W10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521</v>
      </c>
      <c r="X106">
        <f>_xlfn.RANK.AVG(Table3[[#This Row],[Score]],Table3[Score],1)</f>
        <v>95</v>
      </c>
      <c r="Y10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335.5</v>
      </c>
      <c r="Z106">
        <f>_xlfn.RANK.AVG(Table3[[#This Row],[Score 2 ]],Table3[[Score 2 ]],1)</f>
        <v>105</v>
      </c>
    </row>
    <row r="107" spans="1:26" x14ac:dyDescent="0.3">
      <c r="A107" t="s">
        <v>568</v>
      </c>
      <c r="B107">
        <f>COUNTIFS(Table2[Sub-Sector],Table3[[#This Row],[Sub-Sector]])</f>
        <v>17</v>
      </c>
      <c r="C107" s="2">
        <f>COUNTIFS(Table2[Sub-Sector],Table3[[#This Row],[Sub-Sector]],Table2[Uptrend],"Uptrend")/Table3[[#This Row],[Count]]</f>
        <v>0.52941176470588236</v>
      </c>
      <c r="D107" s="2">
        <f>COUNTIFS(Table2[Sub-Sector],Table3[[#This Row],[Sub-Sector]],Table2[1W Return vs Nifty],"&gt;=5")/Table3[[#This Row],[Count]]</f>
        <v>0</v>
      </c>
      <c r="E107" s="2">
        <f>COUNTIFS(Table2[Sub-Sector],Table3[[#This Row],[Sub-Sector]],Table2[1M Return vs Nifty],"&gt;=5")/Table3[[#This Row],[Count]]</f>
        <v>0.11764705882352941</v>
      </c>
      <c r="F107" s="2">
        <f>COUNTIFS(Table2[Sub-Sector],Table3[[#This Row],[Sub-Sector]],Table2[6M Return vs Nifty],"&gt;=10")/Table3[[#This Row],[Count]]</f>
        <v>0.11764705882352941</v>
      </c>
      <c r="G107" s="2">
        <f>COUNTIFS(Table2[Sub-Sector],Table3[[#This Row],[Sub-Sector]],Table2[1Y Return vs Nifty],"&gt;=10")/Table3[[#This Row],[Count]]</f>
        <v>5.8823529411764705E-2</v>
      </c>
      <c r="H107" s="2">
        <f>COUNTIFS(Table2[Sub-Sector],Table3[[#This Row],[Sub-Sector]],Table2[RSI Exponential â€“ 14D],"&gt;=50")/Table3[[#This Row],[Count]]</f>
        <v>0.29411764705882354</v>
      </c>
      <c r="I107" s="2">
        <f>COUNTIFS(Table2[Sub-Sector],Table3[[#This Row],[Sub-Sector]],Table2[Relative Volume],"&gt;=1")/Table3[[#This Row],[Count]]</f>
        <v>0.23529411764705882</v>
      </c>
      <c r="J107" s="2">
        <f>COUNTIFS(Table2[Sub-Sector],Table3[[#This Row],[Sub-Sector]],Table2[% Away From Day Low],"&gt;=0.05")/Table3[[#This Row],[Count]]</f>
        <v>0</v>
      </c>
      <c r="K107" s="2">
        <f>COUNTIFS(Table2[Sub-Sector],Table3[[#This Row],[Sub-Sector]],Table2[% Away From Day High],"&lt;=0.05")/Table3[[#This Row],[Count]]</f>
        <v>1</v>
      </c>
      <c r="L107" s="2">
        <f>COUNTIFS(Table2[Sub-Sector],Table3[[#This Row],[Sub-Sector]],Table2[% Away From Current Week Low],"&gt;=0.05")/Table3[[#This Row],[Count]]</f>
        <v>5.8823529411764705E-2</v>
      </c>
      <c r="M107" s="2">
        <f>COUNTIFS(Table2[Sub-Sector],Table3[[#This Row],[Sub-Sector]],Table2[% Away From Current Week High],"&lt;=0.05")/Table3[[#This Row],[Count]]</f>
        <v>0.70588235294117652</v>
      </c>
      <c r="N107" s="2">
        <f>COUNTIFS(Table2[Sub-Sector],Table3[[#This Row],[Sub-Sector]],Table2[% Away From Current Month Low],"&gt;=0.05")/Table3[[#This Row],[Count]]</f>
        <v>0.6470588235294118</v>
      </c>
      <c r="O107" s="2">
        <f>COUNTIFS(Table2[Sub-Sector],Table3[[#This Row],[Sub-Sector]],Table2[% Away From Current Month High],"&lt;=0.05")/Table3[[#This Row],[Count]]</f>
        <v>0.23529411764705882</v>
      </c>
      <c r="P107" s="2">
        <f>COUNTIFS(Table2[Sub-Sector],Table3[[#This Row],[Sub-Sector]],Table2[% Away From 52W High],"&lt;=10")/Table3[[#This Row],[Count]]</f>
        <v>0.29411764705882354</v>
      </c>
      <c r="Q107" s="2">
        <f>COUNTIFS(Table2[Sub-Sector],Table3[[#This Row],[Sub-Sector]],Table2[% Away From 52W Low],"&gt;=10")/Table3[[#This Row],[Count]]</f>
        <v>0.94117647058823528</v>
      </c>
      <c r="R107" s="2">
        <f>COUNTIFS(Table2[Sub-Sector],Table3[[#This Row],[Sub-Sector]],Table2[% Price above 20 EMA],"&gt;=0")/Table3[[#This Row],[Count]]</f>
        <v>0.41176470588235292</v>
      </c>
      <c r="S107" s="2">
        <f>COUNTIFS(Table2[Sub-Sector],Table3[[#This Row],[Sub-Sector]],Table2[% Price above 50 EMA],"&gt;=0")/Table3[[#This Row],[Count]]</f>
        <v>0.52941176470588236</v>
      </c>
      <c r="T107" s="2">
        <f>COUNTIFS(Table2[Sub-Sector],Table3[[#This Row],[Sub-Sector]],Table2[% Price above 200 EMA],"&gt;=0")/Table3[[#This Row],[Count]]</f>
        <v>0.58823529411764708</v>
      </c>
      <c r="U107" s="2">
        <f>COUNTIFS(Table2[Sub-Sector],Table3[[#This Row],[Sub-Sector]],Table2[Rate of Change - Zone],"Positive")/Table3[[#This Row],[Count]]</f>
        <v>0.70588235294117652</v>
      </c>
      <c r="V107" s="2">
        <f>COUNTIFS(Table2[Sub-Sector],Table3[[#This Row],[Sub-Sector]],Table2[Sharpe Ratio],"&gt;=0.10")/Table3[[#This Row],[Count]]</f>
        <v>0.11764705882352941</v>
      </c>
      <c r="W10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545</v>
      </c>
      <c r="X107">
        <f>_xlfn.RANK.AVG(Table3[[#This Row],[Score]],Table3[Score],1)</f>
        <v>101</v>
      </c>
      <c r="Y10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338</v>
      </c>
      <c r="Z107">
        <f>_xlfn.RANK.AVG(Table3[[#This Row],[Score 2 ]],Table3[[Score 2 ]],1)</f>
        <v>106</v>
      </c>
    </row>
    <row r="108" spans="1:26" x14ac:dyDescent="0.3">
      <c r="A108" t="s">
        <v>83</v>
      </c>
      <c r="B108">
        <f>COUNTIFS(Table2[Sub-Sector],Table3[[#This Row],[Sub-Sector]])</f>
        <v>19</v>
      </c>
      <c r="C108" s="2">
        <f>COUNTIFS(Table2[Sub-Sector],Table3[[#This Row],[Sub-Sector]],Table2[Uptrend],"Uptrend")/Table3[[#This Row],[Count]]</f>
        <v>0.42105263157894735</v>
      </c>
      <c r="D108" s="2">
        <f>COUNTIFS(Table2[Sub-Sector],Table3[[#This Row],[Sub-Sector]],Table2[1W Return vs Nifty],"&gt;=5")/Table3[[#This Row],[Count]]</f>
        <v>0</v>
      </c>
      <c r="E108" s="2">
        <f>COUNTIFS(Table2[Sub-Sector],Table3[[#This Row],[Sub-Sector]],Table2[1M Return vs Nifty],"&gt;=5")/Table3[[#This Row],[Count]]</f>
        <v>0</v>
      </c>
      <c r="F108" s="2">
        <f>COUNTIFS(Table2[Sub-Sector],Table3[[#This Row],[Sub-Sector]],Table2[6M Return vs Nifty],"&gt;=10")/Table3[[#This Row],[Count]]</f>
        <v>0.10526315789473684</v>
      </c>
      <c r="G108" s="2">
        <f>COUNTIFS(Table2[Sub-Sector],Table3[[#This Row],[Sub-Sector]],Table2[1Y Return vs Nifty],"&gt;=10")/Table3[[#This Row],[Count]]</f>
        <v>0.21052631578947367</v>
      </c>
      <c r="H108" s="2">
        <f>COUNTIFS(Table2[Sub-Sector],Table3[[#This Row],[Sub-Sector]],Table2[RSI Exponential â€“ 14D],"&gt;=50")/Table3[[#This Row],[Count]]</f>
        <v>0.36842105263157893</v>
      </c>
      <c r="I108" s="2">
        <f>COUNTIFS(Table2[Sub-Sector],Table3[[#This Row],[Sub-Sector]],Table2[Relative Volume],"&gt;=1")/Table3[[#This Row],[Count]]</f>
        <v>0.15789473684210525</v>
      </c>
      <c r="J108" s="2">
        <f>COUNTIFS(Table2[Sub-Sector],Table3[[#This Row],[Sub-Sector]],Table2[% Away From Day Low],"&gt;=0.05")/Table3[[#This Row],[Count]]</f>
        <v>5.2631578947368418E-2</v>
      </c>
      <c r="K108" s="2">
        <f>COUNTIFS(Table2[Sub-Sector],Table3[[#This Row],[Sub-Sector]],Table2[% Away From Day High],"&lt;=0.05")/Table3[[#This Row],[Count]]</f>
        <v>1</v>
      </c>
      <c r="L108" s="2">
        <f>COUNTIFS(Table2[Sub-Sector],Table3[[#This Row],[Sub-Sector]],Table2[% Away From Current Week Low],"&gt;=0.05")/Table3[[#This Row],[Count]]</f>
        <v>0.10526315789473684</v>
      </c>
      <c r="M108" s="2">
        <f>COUNTIFS(Table2[Sub-Sector],Table3[[#This Row],[Sub-Sector]],Table2[% Away From Current Week High],"&lt;=0.05")/Table3[[#This Row],[Count]]</f>
        <v>0.84210526315789469</v>
      </c>
      <c r="N108" s="2">
        <f>COUNTIFS(Table2[Sub-Sector],Table3[[#This Row],[Sub-Sector]],Table2[% Away From Current Month Low],"&gt;=0.05")/Table3[[#This Row],[Count]]</f>
        <v>0.63157894736842102</v>
      </c>
      <c r="O108" s="2">
        <f>COUNTIFS(Table2[Sub-Sector],Table3[[#This Row],[Sub-Sector]],Table2[% Away From Current Month High],"&lt;=0.05")/Table3[[#This Row],[Count]]</f>
        <v>0.42105263157894735</v>
      </c>
      <c r="P108" s="2">
        <f>COUNTIFS(Table2[Sub-Sector],Table3[[#This Row],[Sub-Sector]],Table2[% Away From 52W High],"&lt;=10")/Table3[[#This Row],[Count]]</f>
        <v>0.26315789473684209</v>
      </c>
      <c r="Q108" s="2">
        <f>COUNTIFS(Table2[Sub-Sector],Table3[[#This Row],[Sub-Sector]],Table2[% Away From 52W Low],"&gt;=10")/Table3[[#This Row],[Count]]</f>
        <v>0.89473684210526316</v>
      </c>
      <c r="R108" s="2">
        <f>COUNTIFS(Table2[Sub-Sector],Table3[[#This Row],[Sub-Sector]],Table2[% Price above 20 EMA],"&gt;=0")/Table3[[#This Row],[Count]]</f>
        <v>0.47368421052631576</v>
      </c>
      <c r="S108" s="2">
        <f>COUNTIFS(Table2[Sub-Sector],Table3[[#This Row],[Sub-Sector]],Table2[% Price above 50 EMA],"&gt;=0")/Table3[[#This Row],[Count]]</f>
        <v>0.47368421052631576</v>
      </c>
      <c r="T108" s="2">
        <f>COUNTIFS(Table2[Sub-Sector],Table3[[#This Row],[Sub-Sector]],Table2[% Price above 200 EMA],"&gt;=0")/Table3[[#This Row],[Count]]</f>
        <v>0.47368421052631576</v>
      </c>
      <c r="U108" s="2">
        <f>COUNTIFS(Table2[Sub-Sector],Table3[[#This Row],[Sub-Sector]],Table2[Rate of Change - Zone],"Positive")/Table3[[#This Row],[Count]]</f>
        <v>0.73684210526315785</v>
      </c>
      <c r="V108" s="2">
        <f>COUNTIFS(Table2[Sub-Sector],Table3[[#This Row],[Sub-Sector]],Table2[Sharpe Ratio],"&gt;=0.10")/Table3[[#This Row],[Count]]</f>
        <v>0</v>
      </c>
      <c r="W10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597.5</v>
      </c>
      <c r="X108">
        <f>_xlfn.RANK.AVG(Table3[[#This Row],[Score]],Table3[Score],1)</f>
        <v>110</v>
      </c>
      <c r="Y10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339</v>
      </c>
      <c r="Z108">
        <f>_xlfn.RANK.AVG(Table3[[#This Row],[Score 2 ]],Table3[[Score 2 ]],1)</f>
        <v>107</v>
      </c>
    </row>
    <row r="109" spans="1:26" x14ac:dyDescent="0.3">
      <c r="A109" t="s">
        <v>1569</v>
      </c>
      <c r="B109">
        <f>COUNTIFS(Table2[Sub-Sector],Table3[[#This Row],[Sub-Sector]])</f>
        <v>1</v>
      </c>
      <c r="C109" s="2">
        <f>COUNTIFS(Table2[Sub-Sector],Table3[[#This Row],[Sub-Sector]],Table2[Uptrend],"Uptrend")/Table3[[#This Row],[Count]]</f>
        <v>0</v>
      </c>
      <c r="D109" s="2">
        <f>COUNTIFS(Table2[Sub-Sector],Table3[[#This Row],[Sub-Sector]],Table2[1W Return vs Nifty],"&gt;=5")/Table3[[#This Row],[Count]]</f>
        <v>0</v>
      </c>
      <c r="E109" s="2">
        <f>COUNTIFS(Table2[Sub-Sector],Table3[[#This Row],[Sub-Sector]],Table2[1M Return vs Nifty],"&gt;=5")/Table3[[#This Row],[Count]]</f>
        <v>0</v>
      </c>
      <c r="F109" s="2">
        <f>COUNTIFS(Table2[Sub-Sector],Table3[[#This Row],[Sub-Sector]],Table2[6M Return vs Nifty],"&gt;=10")/Table3[[#This Row],[Count]]</f>
        <v>0</v>
      </c>
      <c r="G109" s="2">
        <f>COUNTIFS(Table2[Sub-Sector],Table3[[#This Row],[Sub-Sector]],Table2[1Y Return vs Nifty],"&gt;=10")/Table3[[#This Row],[Count]]</f>
        <v>0</v>
      </c>
      <c r="H109" s="2">
        <f>COUNTIFS(Table2[Sub-Sector],Table3[[#This Row],[Sub-Sector]],Table2[RSI Exponential â€“ 14D],"&gt;=50")/Table3[[#This Row],[Count]]</f>
        <v>0</v>
      </c>
      <c r="I109" s="2">
        <f>COUNTIFS(Table2[Sub-Sector],Table3[[#This Row],[Sub-Sector]],Table2[Relative Volume],"&gt;=1")/Table3[[#This Row],[Count]]</f>
        <v>1</v>
      </c>
      <c r="J109" s="2">
        <f>COUNTIFS(Table2[Sub-Sector],Table3[[#This Row],[Sub-Sector]],Table2[% Away From Day Low],"&gt;=0.05")/Table3[[#This Row],[Count]]</f>
        <v>0</v>
      </c>
      <c r="K109" s="2">
        <f>COUNTIFS(Table2[Sub-Sector],Table3[[#This Row],[Sub-Sector]],Table2[% Away From Day High],"&lt;=0.05")/Table3[[#This Row],[Count]]</f>
        <v>1</v>
      </c>
      <c r="L109" s="2">
        <f>COUNTIFS(Table2[Sub-Sector],Table3[[#This Row],[Sub-Sector]],Table2[% Away From Current Week Low],"&gt;=0.05")/Table3[[#This Row],[Count]]</f>
        <v>0</v>
      </c>
      <c r="M109" s="2">
        <f>COUNTIFS(Table2[Sub-Sector],Table3[[#This Row],[Sub-Sector]],Table2[% Away From Current Week High],"&lt;=0.05")/Table3[[#This Row],[Count]]</f>
        <v>0</v>
      </c>
      <c r="N109" s="2">
        <f>COUNTIFS(Table2[Sub-Sector],Table3[[#This Row],[Sub-Sector]],Table2[% Away From Current Month Low],"&gt;=0.05")/Table3[[#This Row],[Count]]</f>
        <v>1</v>
      </c>
      <c r="O109" s="2">
        <f>COUNTIFS(Table2[Sub-Sector],Table3[[#This Row],[Sub-Sector]],Table2[% Away From Current Month High],"&lt;=0.05")/Table3[[#This Row],[Count]]</f>
        <v>0</v>
      </c>
      <c r="P109" s="2">
        <f>COUNTIFS(Table2[Sub-Sector],Table3[[#This Row],[Sub-Sector]],Table2[% Away From 52W High],"&lt;=10")/Table3[[#This Row],[Count]]</f>
        <v>0</v>
      </c>
      <c r="Q109" s="2">
        <f>COUNTIFS(Table2[Sub-Sector],Table3[[#This Row],[Sub-Sector]],Table2[% Away From 52W Low],"&gt;=10")/Table3[[#This Row],[Count]]</f>
        <v>0</v>
      </c>
      <c r="R109" s="2">
        <f>COUNTIFS(Table2[Sub-Sector],Table3[[#This Row],[Sub-Sector]],Table2[% Price above 20 EMA],"&gt;=0")/Table3[[#This Row],[Count]]</f>
        <v>0</v>
      </c>
      <c r="S109" s="2">
        <f>COUNTIFS(Table2[Sub-Sector],Table3[[#This Row],[Sub-Sector]],Table2[% Price above 50 EMA],"&gt;=0")/Table3[[#This Row],[Count]]</f>
        <v>0</v>
      </c>
      <c r="T109" s="2">
        <f>COUNTIFS(Table2[Sub-Sector],Table3[[#This Row],[Sub-Sector]],Table2[% Price above 200 EMA],"&gt;=0")/Table3[[#This Row],[Count]]</f>
        <v>0</v>
      </c>
      <c r="U109" s="2">
        <f>COUNTIFS(Table2[Sub-Sector],Table3[[#This Row],[Sub-Sector]],Table2[Rate of Change - Zone],"Positive")/Table3[[#This Row],[Count]]</f>
        <v>0</v>
      </c>
      <c r="V109" s="2">
        <f>COUNTIFS(Table2[Sub-Sector],Table3[[#This Row],[Sub-Sector]],Table2[Sharpe Ratio],"&gt;=0.10")/Table3[[#This Row],[Count]]</f>
        <v>0</v>
      </c>
      <c r="W10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627.5</v>
      </c>
      <c r="X109">
        <f>_xlfn.RANK.AVG(Table3[[#This Row],[Score]],Table3[Score],1)</f>
        <v>114</v>
      </c>
      <c r="Y10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344.5</v>
      </c>
      <c r="Z109">
        <f>_xlfn.RANK.AVG(Table3[[#This Row],[Score 2 ]],Table3[[Score 2 ]],1)</f>
        <v>108</v>
      </c>
    </row>
    <row r="110" spans="1:26" x14ac:dyDescent="0.3">
      <c r="A110" t="s">
        <v>1509</v>
      </c>
      <c r="B110">
        <f>COUNTIFS(Table2[Sub-Sector],Table3[[#This Row],[Sub-Sector]])</f>
        <v>2</v>
      </c>
      <c r="C110" s="2">
        <f>COUNTIFS(Table2[Sub-Sector],Table3[[#This Row],[Sub-Sector]],Table2[Uptrend],"Uptrend")/Table3[[#This Row],[Count]]</f>
        <v>0.5</v>
      </c>
      <c r="D110" s="2">
        <f>COUNTIFS(Table2[Sub-Sector],Table3[[#This Row],[Sub-Sector]],Table2[1W Return vs Nifty],"&gt;=5")/Table3[[#This Row],[Count]]</f>
        <v>0</v>
      </c>
      <c r="E110" s="2">
        <f>COUNTIFS(Table2[Sub-Sector],Table3[[#This Row],[Sub-Sector]],Table2[1M Return vs Nifty],"&gt;=5")/Table3[[#This Row],[Count]]</f>
        <v>0</v>
      </c>
      <c r="F110" s="2">
        <f>COUNTIFS(Table2[Sub-Sector],Table3[[#This Row],[Sub-Sector]],Table2[6M Return vs Nifty],"&gt;=10")/Table3[[#This Row],[Count]]</f>
        <v>0</v>
      </c>
      <c r="G110" s="2">
        <f>COUNTIFS(Table2[Sub-Sector],Table3[[#This Row],[Sub-Sector]],Table2[1Y Return vs Nifty],"&gt;=10")/Table3[[#This Row],[Count]]</f>
        <v>0</v>
      </c>
      <c r="H110" s="2">
        <f>COUNTIFS(Table2[Sub-Sector],Table3[[#This Row],[Sub-Sector]],Table2[RSI Exponential â€“ 14D],"&gt;=50")/Table3[[#This Row],[Count]]</f>
        <v>1</v>
      </c>
      <c r="I110" s="2">
        <f>COUNTIFS(Table2[Sub-Sector],Table3[[#This Row],[Sub-Sector]],Table2[Relative Volume],"&gt;=1")/Table3[[#This Row],[Count]]</f>
        <v>0</v>
      </c>
      <c r="J110" s="2">
        <f>COUNTIFS(Table2[Sub-Sector],Table3[[#This Row],[Sub-Sector]],Table2[% Away From Day Low],"&gt;=0.05")/Table3[[#This Row],[Count]]</f>
        <v>0</v>
      </c>
      <c r="K110" s="2">
        <f>COUNTIFS(Table2[Sub-Sector],Table3[[#This Row],[Sub-Sector]],Table2[% Away From Day High],"&lt;=0.05")/Table3[[#This Row],[Count]]</f>
        <v>1</v>
      </c>
      <c r="L110" s="2">
        <f>COUNTIFS(Table2[Sub-Sector],Table3[[#This Row],[Sub-Sector]],Table2[% Away From Current Week Low],"&gt;=0.05")/Table3[[#This Row],[Count]]</f>
        <v>0.5</v>
      </c>
      <c r="M110" s="2">
        <f>COUNTIFS(Table2[Sub-Sector],Table3[[#This Row],[Sub-Sector]],Table2[% Away From Current Week High],"&lt;=0.05")/Table3[[#This Row],[Count]]</f>
        <v>1</v>
      </c>
      <c r="N110" s="2">
        <f>COUNTIFS(Table2[Sub-Sector],Table3[[#This Row],[Sub-Sector]],Table2[% Away From Current Month Low],"&gt;=0.05")/Table3[[#This Row],[Count]]</f>
        <v>1</v>
      </c>
      <c r="O110" s="2">
        <f>COUNTIFS(Table2[Sub-Sector],Table3[[#This Row],[Sub-Sector]],Table2[% Away From Current Month High],"&lt;=0.05")/Table3[[#This Row],[Count]]</f>
        <v>0.5</v>
      </c>
      <c r="P110" s="2">
        <f>COUNTIFS(Table2[Sub-Sector],Table3[[#This Row],[Sub-Sector]],Table2[% Away From 52W High],"&lt;=10")/Table3[[#This Row],[Count]]</f>
        <v>0</v>
      </c>
      <c r="Q110" s="2">
        <f>COUNTIFS(Table2[Sub-Sector],Table3[[#This Row],[Sub-Sector]],Table2[% Away From 52W Low],"&gt;=10")/Table3[[#This Row],[Count]]</f>
        <v>1</v>
      </c>
      <c r="R110" s="2">
        <f>COUNTIFS(Table2[Sub-Sector],Table3[[#This Row],[Sub-Sector]],Table2[% Price above 20 EMA],"&gt;=0")/Table3[[#This Row],[Count]]</f>
        <v>0.5</v>
      </c>
      <c r="S110" s="2">
        <f>COUNTIFS(Table2[Sub-Sector],Table3[[#This Row],[Sub-Sector]],Table2[% Price above 50 EMA],"&gt;=0")/Table3[[#This Row],[Count]]</f>
        <v>1</v>
      </c>
      <c r="T110" s="2">
        <f>COUNTIFS(Table2[Sub-Sector],Table3[[#This Row],[Sub-Sector]],Table2[% Price above 200 EMA],"&gt;=0")/Table3[[#This Row],[Count]]</f>
        <v>0.5</v>
      </c>
      <c r="U110" s="2">
        <f>COUNTIFS(Table2[Sub-Sector],Table3[[#This Row],[Sub-Sector]],Table2[Rate of Change - Zone],"Positive")/Table3[[#This Row],[Count]]</f>
        <v>1</v>
      </c>
      <c r="V110" s="2">
        <f>COUNTIFS(Table2[Sub-Sector],Table3[[#This Row],[Sub-Sector]],Table2[Sharpe Ratio],"&gt;=0.10")/Table3[[#This Row],[Count]]</f>
        <v>0</v>
      </c>
      <c r="W11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594</v>
      </c>
      <c r="X110">
        <f>_xlfn.RANK.AVG(Table3[[#This Row],[Score]],Table3[Score],1)</f>
        <v>108.5</v>
      </c>
      <c r="Y11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346</v>
      </c>
      <c r="Z110">
        <f>_xlfn.RANK.AVG(Table3[[#This Row],[Score 2 ]],Table3[[Score 2 ]],1)</f>
        <v>111</v>
      </c>
    </row>
    <row r="111" spans="1:26" x14ac:dyDescent="0.3">
      <c r="A111" t="s">
        <v>977</v>
      </c>
      <c r="B111">
        <f>COUNTIFS(Table2[Sub-Sector],Table3[[#This Row],[Sub-Sector]])</f>
        <v>1</v>
      </c>
      <c r="C111" s="2">
        <f>COUNTIFS(Table2[Sub-Sector],Table3[[#This Row],[Sub-Sector]],Table2[Uptrend],"Uptrend")/Table3[[#This Row],[Count]]</f>
        <v>0</v>
      </c>
      <c r="D111" s="2">
        <f>COUNTIFS(Table2[Sub-Sector],Table3[[#This Row],[Sub-Sector]],Table2[1W Return vs Nifty],"&gt;=5")/Table3[[#This Row],[Count]]</f>
        <v>0</v>
      </c>
      <c r="E111" s="2">
        <f>COUNTIFS(Table2[Sub-Sector],Table3[[#This Row],[Sub-Sector]],Table2[1M Return vs Nifty],"&gt;=5")/Table3[[#This Row],[Count]]</f>
        <v>0</v>
      </c>
      <c r="F111" s="2">
        <f>COUNTIFS(Table2[Sub-Sector],Table3[[#This Row],[Sub-Sector]],Table2[6M Return vs Nifty],"&gt;=10")/Table3[[#This Row],[Count]]</f>
        <v>0</v>
      </c>
      <c r="G111" s="2">
        <f>COUNTIFS(Table2[Sub-Sector],Table3[[#This Row],[Sub-Sector]],Table2[1Y Return vs Nifty],"&gt;=10")/Table3[[#This Row],[Count]]</f>
        <v>0</v>
      </c>
      <c r="H111" s="2">
        <f>COUNTIFS(Table2[Sub-Sector],Table3[[#This Row],[Sub-Sector]],Table2[RSI Exponential â€“ 14D],"&gt;=50")/Table3[[#This Row],[Count]]</f>
        <v>1</v>
      </c>
      <c r="I111" s="2">
        <f>COUNTIFS(Table2[Sub-Sector],Table3[[#This Row],[Sub-Sector]],Table2[Relative Volume],"&gt;=1")/Table3[[#This Row],[Count]]</f>
        <v>0</v>
      </c>
      <c r="J111" s="2">
        <f>COUNTIFS(Table2[Sub-Sector],Table3[[#This Row],[Sub-Sector]],Table2[% Away From Day Low],"&gt;=0.05")/Table3[[#This Row],[Count]]</f>
        <v>0</v>
      </c>
      <c r="K111" s="2">
        <f>COUNTIFS(Table2[Sub-Sector],Table3[[#This Row],[Sub-Sector]],Table2[% Away From Day High],"&lt;=0.05")/Table3[[#This Row],[Count]]</f>
        <v>1</v>
      </c>
      <c r="L111" s="2">
        <f>COUNTIFS(Table2[Sub-Sector],Table3[[#This Row],[Sub-Sector]],Table2[% Away From Current Week Low],"&gt;=0.05")/Table3[[#This Row],[Count]]</f>
        <v>0</v>
      </c>
      <c r="M111" s="2">
        <f>COUNTIFS(Table2[Sub-Sector],Table3[[#This Row],[Sub-Sector]],Table2[% Away From Current Week High],"&lt;=0.05")/Table3[[#This Row],[Count]]</f>
        <v>1</v>
      </c>
      <c r="N111" s="2">
        <f>COUNTIFS(Table2[Sub-Sector],Table3[[#This Row],[Sub-Sector]],Table2[% Away From Current Month Low],"&gt;=0.05")/Table3[[#This Row],[Count]]</f>
        <v>1</v>
      </c>
      <c r="O111" s="2">
        <f>COUNTIFS(Table2[Sub-Sector],Table3[[#This Row],[Sub-Sector]],Table2[% Away From Current Month High],"&lt;=0.05")/Table3[[#This Row],[Count]]</f>
        <v>1</v>
      </c>
      <c r="P111" s="2">
        <f>COUNTIFS(Table2[Sub-Sector],Table3[[#This Row],[Sub-Sector]],Table2[% Away From 52W High],"&lt;=10")/Table3[[#This Row],[Count]]</f>
        <v>0</v>
      </c>
      <c r="Q111" s="2">
        <f>COUNTIFS(Table2[Sub-Sector],Table3[[#This Row],[Sub-Sector]],Table2[% Away From 52W Low],"&gt;=10")/Table3[[#This Row],[Count]]</f>
        <v>1</v>
      </c>
      <c r="R111" s="2">
        <f>COUNTIFS(Table2[Sub-Sector],Table3[[#This Row],[Sub-Sector]],Table2[% Price above 20 EMA],"&gt;=0")/Table3[[#This Row],[Count]]</f>
        <v>1</v>
      </c>
      <c r="S111" s="2">
        <f>COUNTIFS(Table2[Sub-Sector],Table3[[#This Row],[Sub-Sector]],Table2[% Price above 50 EMA],"&gt;=0")/Table3[[#This Row],[Count]]</f>
        <v>1</v>
      </c>
      <c r="T111" s="2">
        <f>COUNTIFS(Table2[Sub-Sector],Table3[[#This Row],[Sub-Sector]],Table2[% Price above 200 EMA],"&gt;=0")/Table3[[#This Row],[Count]]</f>
        <v>1</v>
      </c>
      <c r="U111" s="2">
        <f>COUNTIFS(Table2[Sub-Sector],Table3[[#This Row],[Sub-Sector]],Table2[Rate of Change - Zone],"Positive")/Table3[[#This Row],[Count]]</f>
        <v>1</v>
      </c>
      <c r="V111" s="2">
        <f>COUNTIFS(Table2[Sub-Sector],Table3[[#This Row],[Sub-Sector]],Table2[Sharpe Ratio],"&gt;=0.10")/Table3[[#This Row],[Count]]</f>
        <v>0</v>
      </c>
      <c r="W11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629</v>
      </c>
      <c r="X111">
        <f>_xlfn.RANK.AVG(Table3[[#This Row],[Score]],Table3[Score],1)</f>
        <v>115</v>
      </c>
      <c r="Y11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346</v>
      </c>
      <c r="Z111">
        <f>_xlfn.RANK.AVG(Table3[[#This Row],[Score 2 ]],Table3[[Score 2 ]],1)</f>
        <v>111</v>
      </c>
    </row>
    <row r="112" spans="1:26" x14ac:dyDescent="0.3">
      <c r="A112" t="s">
        <v>101</v>
      </c>
      <c r="B112">
        <f>COUNTIFS(Table2[Sub-Sector],Table3[[#This Row],[Sub-Sector]])</f>
        <v>4</v>
      </c>
      <c r="C112" s="2">
        <f>COUNTIFS(Table2[Sub-Sector],Table3[[#This Row],[Sub-Sector]],Table2[Uptrend],"Uptrend")/Table3[[#This Row],[Count]]</f>
        <v>0.75</v>
      </c>
      <c r="D112" s="2">
        <f>COUNTIFS(Table2[Sub-Sector],Table3[[#This Row],[Sub-Sector]],Table2[1W Return vs Nifty],"&gt;=5")/Table3[[#This Row],[Count]]</f>
        <v>0</v>
      </c>
      <c r="E112" s="2">
        <f>COUNTIFS(Table2[Sub-Sector],Table3[[#This Row],[Sub-Sector]],Table2[1M Return vs Nifty],"&gt;=5")/Table3[[#This Row],[Count]]</f>
        <v>0</v>
      </c>
      <c r="F112" s="2">
        <f>COUNTIFS(Table2[Sub-Sector],Table3[[#This Row],[Sub-Sector]],Table2[6M Return vs Nifty],"&gt;=10")/Table3[[#This Row],[Count]]</f>
        <v>0</v>
      </c>
      <c r="G112" s="2">
        <f>COUNTIFS(Table2[Sub-Sector],Table3[[#This Row],[Sub-Sector]],Table2[1Y Return vs Nifty],"&gt;=10")/Table3[[#This Row],[Count]]</f>
        <v>0</v>
      </c>
      <c r="H112" s="2">
        <f>COUNTIFS(Table2[Sub-Sector],Table3[[#This Row],[Sub-Sector]],Table2[RSI Exponential â€“ 14D],"&gt;=50")/Table3[[#This Row],[Count]]</f>
        <v>0.75</v>
      </c>
      <c r="I112" s="2">
        <f>COUNTIFS(Table2[Sub-Sector],Table3[[#This Row],[Sub-Sector]],Table2[Relative Volume],"&gt;=1")/Table3[[#This Row],[Count]]</f>
        <v>0</v>
      </c>
      <c r="J112" s="2">
        <f>COUNTIFS(Table2[Sub-Sector],Table3[[#This Row],[Sub-Sector]],Table2[% Away From Day Low],"&gt;=0.05")/Table3[[#This Row],[Count]]</f>
        <v>0</v>
      </c>
      <c r="K112" s="2">
        <f>COUNTIFS(Table2[Sub-Sector],Table3[[#This Row],[Sub-Sector]],Table2[% Away From Day High],"&lt;=0.05")/Table3[[#This Row],[Count]]</f>
        <v>1</v>
      </c>
      <c r="L112" s="2">
        <f>COUNTIFS(Table2[Sub-Sector],Table3[[#This Row],[Sub-Sector]],Table2[% Away From Current Week Low],"&gt;=0.05")/Table3[[#This Row],[Count]]</f>
        <v>0</v>
      </c>
      <c r="M112" s="2">
        <f>COUNTIFS(Table2[Sub-Sector],Table3[[#This Row],[Sub-Sector]],Table2[% Away From Current Week High],"&lt;=0.05")/Table3[[#This Row],[Count]]</f>
        <v>1</v>
      </c>
      <c r="N112" s="2">
        <f>COUNTIFS(Table2[Sub-Sector],Table3[[#This Row],[Sub-Sector]],Table2[% Away From Current Month Low],"&gt;=0.05")/Table3[[#This Row],[Count]]</f>
        <v>0.5</v>
      </c>
      <c r="O112" s="2">
        <f>COUNTIFS(Table2[Sub-Sector],Table3[[#This Row],[Sub-Sector]],Table2[% Away From Current Month High],"&lt;=0.05")/Table3[[#This Row],[Count]]</f>
        <v>1</v>
      </c>
      <c r="P112" s="2">
        <f>COUNTIFS(Table2[Sub-Sector],Table3[[#This Row],[Sub-Sector]],Table2[% Away From 52W High],"&lt;=10")/Table3[[#This Row],[Count]]</f>
        <v>0.25</v>
      </c>
      <c r="Q112" s="2">
        <f>COUNTIFS(Table2[Sub-Sector],Table3[[#This Row],[Sub-Sector]],Table2[% Away From 52W Low],"&gt;=10")/Table3[[#This Row],[Count]]</f>
        <v>1</v>
      </c>
      <c r="R112" s="2">
        <f>COUNTIFS(Table2[Sub-Sector],Table3[[#This Row],[Sub-Sector]],Table2[% Price above 20 EMA],"&gt;=0")/Table3[[#This Row],[Count]]</f>
        <v>0.75</v>
      </c>
      <c r="S112" s="2">
        <f>COUNTIFS(Table2[Sub-Sector],Table3[[#This Row],[Sub-Sector]],Table2[% Price above 50 EMA],"&gt;=0")/Table3[[#This Row],[Count]]</f>
        <v>1</v>
      </c>
      <c r="T112" s="2">
        <f>COUNTIFS(Table2[Sub-Sector],Table3[[#This Row],[Sub-Sector]],Table2[% Price above 200 EMA],"&gt;=0")/Table3[[#This Row],[Count]]</f>
        <v>1</v>
      </c>
      <c r="U112" s="2">
        <f>COUNTIFS(Table2[Sub-Sector],Table3[[#This Row],[Sub-Sector]],Table2[Rate of Change - Zone],"Positive")/Table3[[#This Row],[Count]]</f>
        <v>1</v>
      </c>
      <c r="V112" s="2">
        <f>COUNTIFS(Table2[Sub-Sector],Table3[[#This Row],[Sub-Sector]],Table2[Sharpe Ratio],"&gt;=0.10")/Table3[[#This Row],[Count]]</f>
        <v>0</v>
      </c>
      <c r="W11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563.5</v>
      </c>
      <c r="X112">
        <f>_xlfn.RANK.AVG(Table3[[#This Row],[Score]],Table3[Score],1)</f>
        <v>104</v>
      </c>
      <c r="Y11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346</v>
      </c>
      <c r="Z112">
        <f>_xlfn.RANK.AVG(Table3[[#This Row],[Score 2 ]],Table3[[Score 2 ]],1)</f>
        <v>111</v>
      </c>
    </row>
    <row r="113" spans="1:26" x14ac:dyDescent="0.3">
      <c r="A113" t="s">
        <v>558</v>
      </c>
      <c r="B113">
        <f>COUNTIFS(Table2[Sub-Sector],Table3[[#This Row],[Sub-Sector]])</f>
        <v>2</v>
      </c>
      <c r="C113" s="2">
        <f>COUNTIFS(Table2[Sub-Sector],Table3[[#This Row],[Sub-Sector]],Table2[Uptrend],"Uptrend")/Table3[[#This Row],[Count]]</f>
        <v>0.5</v>
      </c>
      <c r="D113" s="2">
        <f>COUNTIFS(Table2[Sub-Sector],Table3[[#This Row],[Sub-Sector]],Table2[1W Return vs Nifty],"&gt;=5")/Table3[[#This Row],[Count]]</f>
        <v>0</v>
      </c>
      <c r="E113" s="2">
        <f>COUNTIFS(Table2[Sub-Sector],Table3[[#This Row],[Sub-Sector]],Table2[1M Return vs Nifty],"&gt;=5")/Table3[[#This Row],[Count]]</f>
        <v>0</v>
      </c>
      <c r="F113" s="2">
        <f>COUNTIFS(Table2[Sub-Sector],Table3[[#This Row],[Sub-Sector]],Table2[6M Return vs Nifty],"&gt;=10")/Table3[[#This Row],[Count]]</f>
        <v>0</v>
      </c>
      <c r="G113" s="2">
        <f>COUNTIFS(Table2[Sub-Sector],Table3[[#This Row],[Sub-Sector]],Table2[1Y Return vs Nifty],"&gt;=10")/Table3[[#This Row],[Count]]</f>
        <v>0</v>
      </c>
      <c r="H113" s="2">
        <f>COUNTIFS(Table2[Sub-Sector],Table3[[#This Row],[Sub-Sector]],Table2[RSI Exponential â€“ 14D],"&gt;=50")/Table3[[#This Row],[Count]]</f>
        <v>0</v>
      </c>
      <c r="I113" s="2">
        <f>COUNTIFS(Table2[Sub-Sector],Table3[[#This Row],[Sub-Sector]],Table2[Relative Volume],"&gt;=1")/Table3[[#This Row],[Count]]</f>
        <v>0</v>
      </c>
      <c r="J113" s="2">
        <f>COUNTIFS(Table2[Sub-Sector],Table3[[#This Row],[Sub-Sector]],Table2[% Away From Day Low],"&gt;=0.05")/Table3[[#This Row],[Count]]</f>
        <v>0</v>
      </c>
      <c r="K113" s="2">
        <f>COUNTIFS(Table2[Sub-Sector],Table3[[#This Row],[Sub-Sector]],Table2[% Away From Day High],"&lt;=0.05")/Table3[[#This Row],[Count]]</f>
        <v>1</v>
      </c>
      <c r="L113" s="2">
        <f>COUNTIFS(Table2[Sub-Sector],Table3[[#This Row],[Sub-Sector]],Table2[% Away From Current Week Low],"&gt;=0.05")/Table3[[#This Row],[Count]]</f>
        <v>0</v>
      </c>
      <c r="M113" s="2">
        <f>COUNTIFS(Table2[Sub-Sector],Table3[[#This Row],[Sub-Sector]],Table2[% Away From Current Week High],"&lt;=0.05")/Table3[[#This Row],[Count]]</f>
        <v>1</v>
      </c>
      <c r="N113" s="2">
        <f>COUNTIFS(Table2[Sub-Sector],Table3[[#This Row],[Sub-Sector]],Table2[% Away From Current Month Low],"&gt;=0.05")/Table3[[#This Row],[Count]]</f>
        <v>0.5</v>
      </c>
      <c r="O113" s="2">
        <f>COUNTIFS(Table2[Sub-Sector],Table3[[#This Row],[Sub-Sector]],Table2[% Away From Current Month High],"&lt;=0.05")/Table3[[#This Row],[Count]]</f>
        <v>0</v>
      </c>
      <c r="P113" s="2">
        <f>COUNTIFS(Table2[Sub-Sector],Table3[[#This Row],[Sub-Sector]],Table2[% Away From 52W High],"&lt;=10")/Table3[[#This Row],[Count]]</f>
        <v>0</v>
      </c>
      <c r="Q113" s="2">
        <f>COUNTIFS(Table2[Sub-Sector],Table3[[#This Row],[Sub-Sector]],Table2[% Away From 52W Low],"&gt;=10")/Table3[[#This Row],[Count]]</f>
        <v>1</v>
      </c>
      <c r="R113" s="2">
        <f>COUNTIFS(Table2[Sub-Sector],Table3[[#This Row],[Sub-Sector]],Table2[% Price above 20 EMA],"&gt;=0")/Table3[[#This Row],[Count]]</f>
        <v>0</v>
      </c>
      <c r="S113" s="2">
        <f>COUNTIFS(Table2[Sub-Sector],Table3[[#This Row],[Sub-Sector]],Table2[% Price above 50 EMA],"&gt;=0")/Table3[[#This Row],[Count]]</f>
        <v>0.5</v>
      </c>
      <c r="T113" s="2">
        <f>COUNTIFS(Table2[Sub-Sector],Table3[[#This Row],[Sub-Sector]],Table2[% Price above 200 EMA],"&gt;=0")/Table3[[#This Row],[Count]]</f>
        <v>0.5</v>
      </c>
      <c r="U113" s="2">
        <f>COUNTIFS(Table2[Sub-Sector],Table3[[#This Row],[Sub-Sector]],Table2[Rate of Change - Zone],"Positive")/Table3[[#This Row],[Count]]</f>
        <v>1</v>
      </c>
      <c r="V113" s="2">
        <f>COUNTIFS(Table2[Sub-Sector],Table3[[#This Row],[Sub-Sector]],Table2[Sharpe Ratio],"&gt;=0.10")/Table3[[#This Row],[Count]]</f>
        <v>0.5</v>
      </c>
      <c r="W113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594</v>
      </c>
      <c r="X113">
        <f>_xlfn.RANK.AVG(Table3[[#This Row],[Score]],Table3[Score],1)</f>
        <v>108.5</v>
      </c>
      <c r="Y113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346</v>
      </c>
      <c r="Z113">
        <f>_xlfn.RANK.AVG(Table3[[#This Row],[Score 2 ]],Table3[[Score 2 ]],1)</f>
        <v>111</v>
      </c>
    </row>
    <row r="114" spans="1:26" x14ac:dyDescent="0.3">
      <c r="A114" t="s">
        <v>1546</v>
      </c>
      <c r="B114">
        <f>COUNTIFS(Table2[Sub-Sector],Table3[[#This Row],[Sub-Sector]])</f>
        <v>1</v>
      </c>
      <c r="C114" s="2">
        <f>COUNTIFS(Table2[Sub-Sector],Table3[[#This Row],[Sub-Sector]],Table2[Uptrend],"Uptrend")/Table3[[#This Row],[Count]]</f>
        <v>1</v>
      </c>
      <c r="D114" s="2">
        <f>COUNTIFS(Table2[Sub-Sector],Table3[[#This Row],[Sub-Sector]],Table2[1W Return vs Nifty],"&gt;=5")/Table3[[#This Row],[Count]]</f>
        <v>0</v>
      </c>
      <c r="E114" s="2">
        <f>COUNTIFS(Table2[Sub-Sector],Table3[[#This Row],[Sub-Sector]],Table2[1M Return vs Nifty],"&gt;=5")/Table3[[#This Row],[Count]]</f>
        <v>0</v>
      </c>
      <c r="F114" s="2">
        <f>COUNTIFS(Table2[Sub-Sector],Table3[[#This Row],[Sub-Sector]],Table2[6M Return vs Nifty],"&gt;=10")/Table3[[#This Row],[Count]]</f>
        <v>0</v>
      </c>
      <c r="G114" s="2">
        <f>COUNTIFS(Table2[Sub-Sector],Table3[[#This Row],[Sub-Sector]],Table2[1Y Return vs Nifty],"&gt;=10")/Table3[[#This Row],[Count]]</f>
        <v>0</v>
      </c>
      <c r="H114" s="2">
        <f>COUNTIFS(Table2[Sub-Sector],Table3[[#This Row],[Sub-Sector]],Table2[RSI Exponential â€“ 14D],"&gt;=50")/Table3[[#This Row],[Count]]</f>
        <v>0</v>
      </c>
      <c r="I114" s="2">
        <f>COUNTIFS(Table2[Sub-Sector],Table3[[#This Row],[Sub-Sector]],Table2[Relative Volume],"&gt;=1")/Table3[[#This Row],[Count]]</f>
        <v>0</v>
      </c>
      <c r="J114" s="2">
        <f>COUNTIFS(Table2[Sub-Sector],Table3[[#This Row],[Sub-Sector]],Table2[% Away From Day Low],"&gt;=0.05")/Table3[[#This Row],[Count]]</f>
        <v>1</v>
      </c>
      <c r="K114" s="2">
        <f>COUNTIFS(Table2[Sub-Sector],Table3[[#This Row],[Sub-Sector]],Table2[% Away From Day High],"&lt;=0.05")/Table3[[#This Row],[Count]]</f>
        <v>1</v>
      </c>
      <c r="L114" s="2">
        <f>COUNTIFS(Table2[Sub-Sector],Table3[[#This Row],[Sub-Sector]],Table2[% Away From Current Week Low],"&gt;=0.05")/Table3[[#This Row],[Count]]</f>
        <v>1</v>
      </c>
      <c r="M114" s="2">
        <f>COUNTIFS(Table2[Sub-Sector],Table3[[#This Row],[Sub-Sector]],Table2[% Away From Current Week High],"&lt;=0.05")/Table3[[#This Row],[Count]]</f>
        <v>1</v>
      </c>
      <c r="N114" s="2">
        <f>COUNTIFS(Table2[Sub-Sector],Table3[[#This Row],[Sub-Sector]],Table2[% Away From Current Month Low],"&gt;=0.05")/Table3[[#This Row],[Count]]</f>
        <v>1</v>
      </c>
      <c r="O114" s="2">
        <f>COUNTIFS(Table2[Sub-Sector],Table3[[#This Row],[Sub-Sector]],Table2[% Away From Current Month High],"&lt;=0.05")/Table3[[#This Row],[Count]]</f>
        <v>1</v>
      </c>
      <c r="P114" s="2">
        <f>COUNTIFS(Table2[Sub-Sector],Table3[[#This Row],[Sub-Sector]],Table2[% Away From 52W High],"&lt;=10")/Table3[[#This Row],[Count]]</f>
        <v>0</v>
      </c>
      <c r="Q114" s="2">
        <f>COUNTIFS(Table2[Sub-Sector],Table3[[#This Row],[Sub-Sector]],Table2[% Away From 52W Low],"&gt;=10")/Table3[[#This Row],[Count]]</f>
        <v>1</v>
      </c>
      <c r="R114" s="2">
        <f>COUNTIFS(Table2[Sub-Sector],Table3[[#This Row],[Sub-Sector]],Table2[% Price above 20 EMA],"&gt;=0")/Table3[[#This Row],[Count]]</f>
        <v>1</v>
      </c>
      <c r="S114" s="2">
        <f>COUNTIFS(Table2[Sub-Sector],Table3[[#This Row],[Sub-Sector]],Table2[% Price above 50 EMA],"&gt;=0")/Table3[[#This Row],[Count]]</f>
        <v>1</v>
      </c>
      <c r="T114" s="2">
        <f>COUNTIFS(Table2[Sub-Sector],Table3[[#This Row],[Sub-Sector]],Table2[% Price above 200 EMA],"&gt;=0")/Table3[[#This Row],[Count]]</f>
        <v>1</v>
      </c>
      <c r="U114" s="2">
        <f>COUNTIFS(Table2[Sub-Sector],Table3[[#This Row],[Sub-Sector]],Table2[Rate of Change - Zone],"Positive")/Table3[[#This Row],[Count]]</f>
        <v>1</v>
      </c>
      <c r="V114" s="2">
        <f>COUNTIFS(Table2[Sub-Sector],Table3[[#This Row],[Sub-Sector]],Table2[Sharpe Ratio],"&gt;=0.10")/Table3[[#This Row],[Count]]</f>
        <v>0</v>
      </c>
      <c r="W114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531.5</v>
      </c>
      <c r="X114">
        <f>_xlfn.RANK.AVG(Table3[[#This Row],[Score]],Table3[Score],1)</f>
        <v>97</v>
      </c>
      <c r="Y114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346</v>
      </c>
      <c r="Z114">
        <f>_xlfn.RANK.AVG(Table3[[#This Row],[Score 2 ]],Table3[[Score 2 ]],1)</f>
        <v>111</v>
      </c>
    </row>
    <row r="115" spans="1:26" x14ac:dyDescent="0.3">
      <c r="A115" t="s">
        <v>1460</v>
      </c>
      <c r="B115">
        <f>COUNTIFS(Table2[Sub-Sector],Table3[[#This Row],[Sub-Sector]])</f>
        <v>3</v>
      </c>
      <c r="C115" s="2">
        <f>COUNTIFS(Table2[Sub-Sector],Table3[[#This Row],[Sub-Sector]],Table2[Uptrend],"Uptrend")/Table3[[#This Row],[Count]]</f>
        <v>0.33333333333333331</v>
      </c>
      <c r="D115" s="2">
        <f>COUNTIFS(Table2[Sub-Sector],Table3[[#This Row],[Sub-Sector]],Table2[1W Return vs Nifty],"&gt;=5")/Table3[[#This Row],[Count]]</f>
        <v>0</v>
      </c>
      <c r="E115" s="2">
        <f>COUNTIFS(Table2[Sub-Sector],Table3[[#This Row],[Sub-Sector]],Table2[1M Return vs Nifty],"&gt;=5")/Table3[[#This Row],[Count]]</f>
        <v>0</v>
      </c>
      <c r="F115" s="2">
        <f>COUNTIFS(Table2[Sub-Sector],Table3[[#This Row],[Sub-Sector]],Table2[6M Return vs Nifty],"&gt;=10")/Table3[[#This Row],[Count]]</f>
        <v>0.33333333333333331</v>
      </c>
      <c r="G115" s="2">
        <f>COUNTIFS(Table2[Sub-Sector],Table3[[#This Row],[Sub-Sector]],Table2[1Y Return vs Nifty],"&gt;=10")/Table3[[#This Row],[Count]]</f>
        <v>0</v>
      </c>
      <c r="H115" s="2">
        <f>COUNTIFS(Table2[Sub-Sector],Table3[[#This Row],[Sub-Sector]],Table2[RSI Exponential â€“ 14D],"&gt;=50")/Table3[[#This Row],[Count]]</f>
        <v>1</v>
      </c>
      <c r="I115" s="2">
        <f>COUNTIFS(Table2[Sub-Sector],Table3[[#This Row],[Sub-Sector]],Table2[Relative Volume],"&gt;=1")/Table3[[#This Row],[Count]]</f>
        <v>0</v>
      </c>
      <c r="J115" s="2">
        <f>COUNTIFS(Table2[Sub-Sector],Table3[[#This Row],[Sub-Sector]],Table2[% Away From Day Low],"&gt;=0.05")/Table3[[#This Row],[Count]]</f>
        <v>0</v>
      </c>
      <c r="K115" s="2">
        <f>COUNTIFS(Table2[Sub-Sector],Table3[[#This Row],[Sub-Sector]],Table2[% Away From Day High],"&lt;=0.05")/Table3[[#This Row],[Count]]</f>
        <v>1</v>
      </c>
      <c r="L115" s="2">
        <f>COUNTIFS(Table2[Sub-Sector],Table3[[#This Row],[Sub-Sector]],Table2[% Away From Current Week Low],"&gt;=0.05")/Table3[[#This Row],[Count]]</f>
        <v>0</v>
      </c>
      <c r="M115" s="2">
        <f>COUNTIFS(Table2[Sub-Sector],Table3[[#This Row],[Sub-Sector]],Table2[% Away From Current Week High],"&lt;=0.05")/Table3[[#This Row],[Count]]</f>
        <v>0.33333333333333331</v>
      </c>
      <c r="N115" s="2">
        <f>COUNTIFS(Table2[Sub-Sector],Table3[[#This Row],[Sub-Sector]],Table2[% Away From Current Month Low],"&gt;=0.05")/Table3[[#This Row],[Count]]</f>
        <v>0.66666666666666663</v>
      </c>
      <c r="O115" s="2">
        <f>COUNTIFS(Table2[Sub-Sector],Table3[[#This Row],[Sub-Sector]],Table2[% Away From Current Month High],"&lt;=0.05")/Table3[[#This Row],[Count]]</f>
        <v>0.33333333333333331</v>
      </c>
      <c r="P115" s="2">
        <f>COUNTIFS(Table2[Sub-Sector],Table3[[#This Row],[Sub-Sector]],Table2[% Away From 52W High],"&lt;=10")/Table3[[#This Row],[Count]]</f>
        <v>0</v>
      </c>
      <c r="Q115" s="2">
        <f>COUNTIFS(Table2[Sub-Sector],Table3[[#This Row],[Sub-Sector]],Table2[% Away From 52W Low],"&gt;=10")/Table3[[#This Row],[Count]]</f>
        <v>1</v>
      </c>
      <c r="R115" s="2">
        <f>COUNTIFS(Table2[Sub-Sector],Table3[[#This Row],[Sub-Sector]],Table2[% Price above 20 EMA],"&gt;=0")/Table3[[#This Row],[Count]]</f>
        <v>0.66666666666666663</v>
      </c>
      <c r="S115" s="2">
        <f>COUNTIFS(Table2[Sub-Sector],Table3[[#This Row],[Sub-Sector]],Table2[% Price above 50 EMA],"&gt;=0")/Table3[[#This Row],[Count]]</f>
        <v>0.66666666666666663</v>
      </c>
      <c r="T115" s="2">
        <f>COUNTIFS(Table2[Sub-Sector],Table3[[#This Row],[Sub-Sector]],Table2[% Price above 200 EMA],"&gt;=0")/Table3[[#This Row],[Count]]</f>
        <v>0.33333333333333331</v>
      </c>
      <c r="U115" s="2">
        <f>COUNTIFS(Table2[Sub-Sector],Table3[[#This Row],[Sub-Sector]],Table2[Rate of Change - Zone],"Positive")/Table3[[#This Row],[Count]]</f>
        <v>0.66666666666666663</v>
      </c>
      <c r="V115" s="2">
        <f>COUNTIFS(Table2[Sub-Sector],Table3[[#This Row],[Sub-Sector]],Table2[Sharpe Ratio],"&gt;=0.10")/Table3[[#This Row],[Count]]</f>
        <v>0.33333333333333331</v>
      </c>
      <c r="W115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639.5</v>
      </c>
      <c r="X115">
        <f>_xlfn.RANK.AVG(Table3[[#This Row],[Score]],Table3[Score],1)</f>
        <v>116</v>
      </c>
      <c r="Y115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372</v>
      </c>
      <c r="Z115">
        <f>_xlfn.RANK.AVG(Table3[[#This Row],[Score 2 ]],Table3[[Score 2 ]],1)</f>
        <v>114</v>
      </c>
    </row>
    <row r="116" spans="1:26" x14ac:dyDescent="0.3">
      <c r="A116" t="s">
        <v>1610</v>
      </c>
      <c r="B116">
        <f>COUNTIFS(Table2[Sub-Sector],Table3[[#This Row],[Sub-Sector]])</f>
        <v>2</v>
      </c>
      <c r="C116" s="2">
        <f>COUNTIFS(Table2[Sub-Sector],Table3[[#This Row],[Sub-Sector]],Table2[Uptrend],"Uptrend")/Table3[[#This Row],[Count]]</f>
        <v>1</v>
      </c>
      <c r="D116" s="2">
        <f>COUNTIFS(Table2[Sub-Sector],Table3[[#This Row],[Sub-Sector]],Table2[1W Return vs Nifty],"&gt;=5")/Table3[[#This Row],[Count]]</f>
        <v>0</v>
      </c>
      <c r="E116" s="2">
        <f>COUNTIFS(Table2[Sub-Sector],Table3[[#This Row],[Sub-Sector]],Table2[1M Return vs Nifty],"&gt;=5")/Table3[[#This Row],[Count]]</f>
        <v>0</v>
      </c>
      <c r="F116" s="2">
        <f>COUNTIFS(Table2[Sub-Sector],Table3[[#This Row],[Sub-Sector]],Table2[6M Return vs Nifty],"&gt;=10")/Table3[[#This Row],[Count]]</f>
        <v>0</v>
      </c>
      <c r="G116" s="2">
        <f>COUNTIFS(Table2[Sub-Sector],Table3[[#This Row],[Sub-Sector]],Table2[1Y Return vs Nifty],"&gt;=10")/Table3[[#This Row],[Count]]</f>
        <v>0.5</v>
      </c>
      <c r="H116" s="2">
        <f>COUNTIFS(Table2[Sub-Sector],Table3[[#This Row],[Sub-Sector]],Table2[RSI Exponential â€“ 14D],"&gt;=50")/Table3[[#This Row],[Count]]</f>
        <v>0</v>
      </c>
      <c r="I116" s="2">
        <f>COUNTIFS(Table2[Sub-Sector],Table3[[#This Row],[Sub-Sector]],Table2[Relative Volume],"&gt;=1")/Table3[[#This Row],[Count]]</f>
        <v>0</v>
      </c>
      <c r="J116" s="2">
        <f>COUNTIFS(Table2[Sub-Sector],Table3[[#This Row],[Sub-Sector]],Table2[% Away From Day Low],"&gt;=0.05")/Table3[[#This Row],[Count]]</f>
        <v>0.5</v>
      </c>
      <c r="K116" s="2">
        <f>COUNTIFS(Table2[Sub-Sector],Table3[[#This Row],[Sub-Sector]],Table2[% Away From Day High],"&lt;=0.05")/Table3[[#This Row],[Count]]</f>
        <v>1</v>
      </c>
      <c r="L116" s="2">
        <f>COUNTIFS(Table2[Sub-Sector],Table3[[#This Row],[Sub-Sector]],Table2[% Away From Current Week Low],"&gt;=0.05")/Table3[[#This Row],[Count]]</f>
        <v>0.5</v>
      </c>
      <c r="M116" s="2">
        <f>COUNTIFS(Table2[Sub-Sector],Table3[[#This Row],[Sub-Sector]],Table2[% Away From Current Week High],"&lt;=0.05")/Table3[[#This Row],[Count]]</f>
        <v>1</v>
      </c>
      <c r="N116" s="2">
        <f>COUNTIFS(Table2[Sub-Sector],Table3[[#This Row],[Sub-Sector]],Table2[% Away From Current Month Low],"&gt;=0.05")/Table3[[#This Row],[Count]]</f>
        <v>0.5</v>
      </c>
      <c r="O116" s="2">
        <f>COUNTIFS(Table2[Sub-Sector],Table3[[#This Row],[Sub-Sector]],Table2[% Away From Current Month High],"&lt;=0.05")/Table3[[#This Row],[Count]]</f>
        <v>0</v>
      </c>
      <c r="P116" s="2">
        <f>COUNTIFS(Table2[Sub-Sector],Table3[[#This Row],[Sub-Sector]],Table2[% Away From 52W High],"&lt;=10")/Table3[[#This Row],[Count]]</f>
        <v>0</v>
      </c>
      <c r="Q116" s="2">
        <f>COUNTIFS(Table2[Sub-Sector],Table3[[#This Row],[Sub-Sector]],Table2[% Away From 52W Low],"&gt;=10")/Table3[[#This Row],[Count]]</f>
        <v>1</v>
      </c>
      <c r="R116" s="2">
        <f>COUNTIFS(Table2[Sub-Sector],Table3[[#This Row],[Sub-Sector]],Table2[% Price above 20 EMA],"&gt;=0")/Table3[[#This Row],[Count]]</f>
        <v>0</v>
      </c>
      <c r="S116" s="2">
        <f>COUNTIFS(Table2[Sub-Sector],Table3[[#This Row],[Sub-Sector]],Table2[% Price above 50 EMA],"&gt;=0")/Table3[[#This Row],[Count]]</f>
        <v>1</v>
      </c>
      <c r="T116" s="2">
        <f>COUNTIFS(Table2[Sub-Sector],Table3[[#This Row],[Sub-Sector]],Table2[% Price above 200 EMA],"&gt;=0")/Table3[[#This Row],[Count]]</f>
        <v>1</v>
      </c>
      <c r="U116" s="2">
        <f>COUNTIFS(Table2[Sub-Sector],Table3[[#This Row],[Sub-Sector]],Table2[Rate of Change - Zone],"Positive")/Table3[[#This Row],[Count]]</f>
        <v>0.5</v>
      </c>
      <c r="V116" s="2">
        <f>COUNTIFS(Table2[Sub-Sector],Table3[[#This Row],[Sub-Sector]],Table2[Sharpe Ratio],"&gt;=0.10")/Table3[[#This Row],[Count]]</f>
        <v>0.5</v>
      </c>
      <c r="W116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563</v>
      </c>
      <c r="X116">
        <f>_xlfn.RANK.AVG(Table3[[#This Row],[Score]],Table3[Score],1)</f>
        <v>103</v>
      </c>
      <c r="Y116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377.5</v>
      </c>
      <c r="Z116">
        <f>_xlfn.RANK.AVG(Table3[[#This Row],[Score 2 ]],Table3[[Score 2 ]],1)</f>
        <v>115</v>
      </c>
    </row>
    <row r="117" spans="1:26" x14ac:dyDescent="0.3">
      <c r="A117" t="s">
        <v>40</v>
      </c>
      <c r="B117">
        <f>COUNTIFS(Table2[Sub-Sector],Table3[[#This Row],[Sub-Sector]])</f>
        <v>3</v>
      </c>
      <c r="C117" s="2">
        <f>COUNTIFS(Table2[Sub-Sector],Table3[[#This Row],[Sub-Sector]],Table2[Uptrend],"Uptrend")/Table3[[#This Row],[Count]]</f>
        <v>0.66666666666666663</v>
      </c>
      <c r="D117" s="2">
        <f>COUNTIFS(Table2[Sub-Sector],Table3[[#This Row],[Sub-Sector]],Table2[1W Return vs Nifty],"&gt;=5")/Table3[[#This Row],[Count]]</f>
        <v>0</v>
      </c>
      <c r="E117" s="2">
        <f>COUNTIFS(Table2[Sub-Sector],Table3[[#This Row],[Sub-Sector]],Table2[1M Return vs Nifty],"&gt;=5")/Table3[[#This Row],[Count]]</f>
        <v>0</v>
      </c>
      <c r="F117" s="2">
        <f>COUNTIFS(Table2[Sub-Sector],Table3[[#This Row],[Sub-Sector]],Table2[6M Return vs Nifty],"&gt;=10")/Table3[[#This Row],[Count]]</f>
        <v>0</v>
      </c>
      <c r="G117" s="2">
        <f>COUNTIFS(Table2[Sub-Sector],Table3[[#This Row],[Sub-Sector]],Table2[1Y Return vs Nifty],"&gt;=10")/Table3[[#This Row],[Count]]</f>
        <v>0.33333333333333331</v>
      </c>
      <c r="H117" s="2">
        <f>COUNTIFS(Table2[Sub-Sector],Table3[[#This Row],[Sub-Sector]],Table2[RSI Exponential â€“ 14D],"&gt;=50")/Table3[[#This Row],[Count]]</f>
        <v>0.33333333333333331</v>
      </c>
      <c r="I117" s="2">
        <f>COUNTIFS(Table2[Sub-Sector],Table3[[#This Row],[Sub-Sector]],Table2[Relative Volume],"&gt;=1")/Table3[[#This Row],[Count]]</f>
        <v>0</v>
      </c>
      <c r="J117" s="2">
        <f>COUNTIFS(Table2[Sub-Sector],Table3[[#This Row],[Sub-Sector]],Table2[% Away From Day Low],"&gt;=0.05")/Table3[[#This Row],[Count]]</f>
        <v>0</v>
      </c>
      <c r="K117" s="2">
        <f>COUNTIFS(Table2[Sub-Sector],Table3[[#This Row],[Sub-Sector]],Table2[% Away From Day High],"&lt;=0.05")/Table3[[#This Row],[Count]]</f>
        <v>1</v>
      </c>
      <c r="L117" s="2">
        <f>COUNTIFS(Table2[Sub-Sector],Table3[[#This Row],[Sub-Sector]],Table2[% Away From Current Week Low],"&gt;=0.05")/Table3[[#This Row],[Count]]</f>
        <v>0</v>
      </c>
      <c r="M117" s="2">
        <f>COUNTIFS(Table2[Sub-Sector],Table3[[#This Row],[Sub-Sector]],Table2[% Away From Current Week High],"&lt;=0.05")/Table3[[#This Row],[Count]]</f>
        <v>1</v>
      </c>
      <c r="N117" s="2">
        <f>COUNTIFS(Table2[Sub-Sector],Table3[[#This Row],[Sub-Sector]],Table2[% Away From Current Month Low],"&gt;=0.05")/Table3[[#This Row],[Count]]</f>
        <v>0.33333333333333331</v>
      </c>
      <c r="O117" s="2">
        <f>COUNTIFS(Table2[Sub-Sector],Table3[[#This Row],[Sub-Sector]],Table2[% Away From Current Month High],"&lt;=0.05")/Table3[[#This Row],[Count]]</f>
        <v>0.33333333333333331</v>
      </c>
      <c r="P117" s="2">
        <f>COUNTIFS(Table2[Sub-Sector],Table3[[#This Row],[Sub-Sector]],Table2[% Away From 52W High],"&lt;=10")/Table3[[#This Row],[Count]]</f>
        <v>0.66666666666666663</v>
      </c>
      <c r="Q117" s="2">
        <f>COUNTIFS(Table2[Sub-Sector],Table3[[#This Row],[Sub-Sector]],Table2[% Away From 52W Low],"&gt;=10")/Table3[[#This Row],[Count]]</f>
        <v>1</v>
      </c>
      <c r="R117" s="2">
        <f>COUNTIFS(Table2[Sub-Sector],Table3[[#This Row],[Sub-Sector]],Table2[% Price above 20 EMA],"&gt;=0")/Table3[[#This Row],[Count]]</f>
        <v>0.33333333333333331</v>
      </c>
      <c r="S117" s="2">
        <f>COUNTIFS(Table2[Sub-Sector],Table3[[#This Row],[Sub-Sector]],Table2[% Price above 50 EMA],"&gt;=0")/Table3[[#This Row],[Count]]</f>
        <v>0.66666666666666663</v>
      </c>
      <c r="T117" s="2">
        <f>COUNTIFS(Table2[Sub-Sector],Table3[[#This Row],[Sub-Sector]],Table2[% Price above 200 EMA],"&gt;=0")/Table3[[#This Row],[Count]]</f>
        <v>1</v>
      </c>
      <c r="U117" s="2">
        <f>COUNTIFS(Table2[Sub-Sector],Table3[[#This Row],[Sub-Sector]],Table2[Rate of Change - Zone],"Positive")/Table3[[#This Row],[Count]]</f>
        <v>0.66666666666666663</v>
      </c>
      <c r="V117" s="2">
        <f>COUNTIFS(Table2[Sub-Sector],Table3[[#This Row],[Sub-Sector]],Table2[Sharpe Ratio],"&gt;=0.10")/Table3[[#This Row],[Count]]</f>
        <v>0.33333333333333331</v>
      </c>
      <c r="W117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609.5</v>
      </c>
      <c r="X117">
        <f>_xlfn.RANK.AVG(Table3[[#This Row],[Score]],Table3[Score],1)</f>
        <v>113</v>
      </c>
      <c r="Y117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382</v>
      </c>
      <c r="Z117">
        <f>_xlfn.RANK.AVG(Table3[[#This Row],[Score 2 ]],Table3[[Score 2 ]],1)</f>
        <v>116</v>
      </c>
    </row>
    <row r="118" spans="1:26" x14ac:dyDescent="0.3">
      <c r="A118" t="s">
        <v>1903</v>
      </c>
      <c r="B118">
        <f>COUNTIFS(Table2[Sub-Sector],Table3[[#This Row],[Sub-Sector]])</f>
        <v>3</v>
      </c>
      <c r="C118" s="2">
        <f>COUNTIFS(Table2[Sub-Sector],Table3[[#This Row],[Sub-Sector]],Table2[Uptrend],"Uptrend")/Table3[[#This Row],[Count]]</f>
        <v>0</v>
      </c>
      <c r="D118" s="2">
        <f>COUNTIFS(Table2[Sub-Sector],Table3[[#This Row],[Sub-Sector]],Table2[1W Return vs Nifty],"&gt;=5")/Table3[[#This Row],[Count]]</f>
        <v>0</v>
      </c>
      <c r="E118" s="2">
        <f>COUNTIFS(Table2[Sub-Sector],Table3[[#This Row],[Sub-Sector]],Table2[1M Return vs Nifty],"&gt;=5")/Table3[[#This Row],[Count]]</f>
        <v>0</v>
      </c>
      <c r="F118" s="2">
        <f>COUNTIFS(Table2[Sub-Sector],Table3[[#This Row],[Sub-Sector]],Table2[6M Return vs Nifty],"&gt;=10")/Table3[[#This Row],[Count]]</f>
        <v>0</v>
      </c>
      <c r="G118" s="2">
        <f>COUNTIFS(Table2[Sub-Sector],Table3[[#This Row],[Sub-Sector]],Table2[1Y Return vs Nifty],"&gt;=10")/Table3[[#This Row],[Count]]</f>
        <v>0</v>
      </c>
      <c r="H118" s="2">
        <f>COUNTIFS(Table2[Sub-Sector],Table3[[#This Row],[Sub-Sector]],Table2[RSI Exponential â€“ 14D],"&gt;=50")/Table3[[#This Row],[Count]]</f>
        <v>0.33333333333333331</v>
      </c>
      <c r="I118" s="2">
        <f>COUNTIFS(Table2[Sub-Sector],Table3[[#This Row],[Sub-Sector]],Table2[Relative Volume],"&gt;=1")/Table3[[#This Row],[Count]]</f>
        <v>0</v>
      </c>
      <c r="J118" s="2">
        <f>COUNTIFS(Table2[Sub-Sector],Table3[[#This Row],[Sub-Sector]],Table2[% Away From Day Low],"&gt;=0.05")/Table3[[#This Row],[Count]]</f>
        <v>0</v>
      </c>
      <c r="K118" s="2">
        <f>COUNTIFS(Table2[Sub-Sector],Table3[[#This Row],[Sub-Sector]],Table2[% Away From Day High],"&lt;=0.05")/Table3[[#This Row],[Count]]</f>
        <v>1</v>
      </c>
      <c r="L118" s="2">
        <f>COUNTIFS(Table2[Sub-Sector],Table3[[#This Row],[Sub-Sector]],Table2[% Away From Current Week Low],"&gt;=0.05")/Table3[[#This Row],[Count]]</f>
        <v>0</v>
      </c>
      <c r="M118" s="2">
        <f>COUNTIFS(Table2[Sub-Sector],Table3[[#This Row],[Sub-Sector]],Table2[% Away From Current Week High],"&lt;=0.05")/Table3[[#This Row],[Count]]</f>
        <v>0.66666666666666663</v>
      </c>
      <c r="N118" s="2">
        <f>COUNTIFS(Table2[Sub-Sector],Table3[[#This Row],[Sub-Sector]],Table2[% Away From Current Month Low],"&gt;=0.05")/Table3[[#This Row],[Count]]</f>
        <v>0.33333333333333331</v>
      </c>
      <c r="O118" s="2">
        <f>COUNTIFS(Table2[Sub-Sector],Table3[[#This Row],[Sub-Sector]],Table2[% Away From Current Month High],"&lt;=0.05")/Table3[[#This Row],[Count]]</f>
        <v>0</v>
      </c>
      <c r="P118" s="2">
        <f>COUNTIFS(Table2[Sub-Sector],Table3[[#This Row],[Sub-Sector]],Table2[% Away From 52W High],"&lt;=10")/Table3[[#This Row],[Count]]</f>
        <v>0</v>
      </c>
      <c r="Q118" s="2">
        <f>COUNTIFS(Table2[Sub-Sector],Table3[[#This Row],[Sub-Sector]],Table2[% Away From 52W Low],"&gt;=10")/Table3[[#This Row],[Count]]</f>
        <v>1</v>
      </c>
      <c r="R118" s="2">
        <f>COUNTIFS(Table2[Sub-Sector],Table3[[#This Row],[Sub-Sector]],Table2[% Price above 20 EMA],"&gt;=0")/Table3[[#This Row],[Count]]</f>
        <v>0.33333333333333331</v>
      </c>
      <c r="S118" s="2">
        <f>COUNTIFS(Table2[Sub-Sector],Table3[[#This Row],[Sub-Sector]],Table2[% Price above 50 EMA],"&gt;=0")/Table3[[#This Row],[Count]]</f>
        <v>0.33333333333333331</v>
      </c>
      <c r="T118" s="2">
        <f>COUNTIFS(Table2[Sub-Sector],Table3[[#This Row],[Sub-Sector]],Table2[% Price above 200 EMA],"&gt;=0")/Table3[[#This Row],[Count]]</f>
        <v>0.33333333333333331</v>
      </c>
      <c r="U118" s="2">
        <f>COUNTIFS(Table2[Sub-Sector],Table3[[#This Row],[Sub-Sector]],Table2[Rate of Change - Zone],"Positive")/Table3[[#This Row],[Count]]</f>
        <v>0.66666666666666663</v>
      </c>
      <c r="V118" s="2">
        <f>COUNTIFS(Table2[Sub-Sector],Table3[[#This Row],[Sub-Sector]],Table2[Sharpe Ratio],"&gt;=0.10")/Table3[[#This Row],[Count]]</f>
        <v>0</v>
      </c>
      <c r="W118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691</v>
      </c>
      <c r="X118">
        <f>_xlfn.RANK.AVG(Table3[[#This Row],[Score]],Table3[Score],1)</f>
        <v>118</v>
      </c>
      <c r="Y118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408</v>
      </c>
      <c r="Z118">
        <f>_xlfn.RANK.AVG(Table3[[#This Row],[Score 2 ]],Table3[[Score 2 ]],1)</f>
        <v>117</v>
      </c>
    </row>
    <row r="119" spans="1:26" x14ac:dyDescent="0.3">
      <c r="A119" t="s">
        <v>1193</v>
      </c>
      <c r="B119">
        <f>COUNTIFS(Table2[Sub-Sector],Table3[[#This Row],[Sub-Sector]])</f>
        <v>2</v>
      </c>
      <c r="C119" s="2">
        <f>COUNTIFS(Table2[Sub-Sector],Table3[[#This Row],[Sub-Sector]],Table2[Uptrend],"Uptrend")/Table3[[#This Row],[Count]]</f>
        <v>0</v>
      </c>
      <c r="D119" s="2">
        <f>COUNTIFS(Table2[Sub-Sector],Table3[[#This Row],[Sub-Sector]],Table2[1W Return vs Nifty],"&gt;=5")/Table3[[#This Row],[Count]]</f>
        <v>0</v>
      </c>
      <c r="E119" s="2">
        <f>COUNTIFS(Table2[Sub-Sector],Table3[[#This Row],[Sub-Sector]],Table2[1M Return vs Nifty],"&gt;=5")/Table3[[#This Row],[Count]]</f>
        <v>0</v>
      </c>
      <c r="F119" s="2">
        <f>COUNTIFS(Table2[Sub-Sector],Table3[[#This Row],[Sub-Sector]],Table2[6M Return vs Nifty],"&gt;=10")/Table3[[#This Row],[Count]]</f>
        <v>0</v>
      </c>
      <c r="G119" s="2">
        <f>COUNTIFS(Table2[Sub-Sector],Table3[[#This Row],[Sub-Sector]],Table2[1Y Return vs Nifty],"&gt;=10")/Table3[[#This Row],[Count]]</f>
        <v>0</v>
      </c>
      <c r="H119" s="2">
        <f>COUNTIFS(Table2[Sub-Sector],Table3[[#This Row],[Sub-Sector]],Table2[RSI Exponential â€“ 14D],"&gt;=50")/Table3[[#This Row],[Count]]</f>
        <v>0</v>
      </c>
      <c r="I119" s="2">
        <f>COUNTIFS(Table2[Sub-Sector],Table3[[#This Row],[Sub-Sector]],Table2[Relative Volume],"&gt;=1")/Table3[[#This Row],[Count]]</f>
        <v>0</v>
      </c>
      <c r="J119" s="2">
        <f>COUNTIFS(Table2[Sub-Sector],Table3[[#This Row],[Sub-Sector]],Table2[% Away From Day Low],"&gt;=0.05")/Table3[[#This Row],[Count]]</f>
        <v>0</v>
      </c>
      <c r="K119" s="2">
        <f>COUNTIFS(Table2[Sub-Sector],Table3[[#This Row],[Sub-Sector]],Table2[% Away From Day High],"&lt;=0.05")/Table3[[#This Row],[Count]]</f>
        <v>1</v>
      </c>
      <c r="L119" s="2">
        <f>COUNTIFS(Table2[Sub-Sector],Table3[[#This Row],[Sub-Sector]],Table2[% Away From Current Week Low],"&gt;=0.05")/Table3[[#This Row],[Count]]</f>
        <v>0</v>
      </c>
      <c r="M119" s="2">
        <f>COUNTIFS(Table2[Sub-Sector],Table3[[#This Row],[Sub-Sector]],Table2[% Away From Current Week High],"&lt;=0.05")/Table3[[#This Row],[Count]]</f>
        <v>0.5</v>
      </c>
      <c r="N119" s="2">
        <f>COUNTIFS(Table2[Sub-Sector],Table3[[#This Row],[Sub-Sector]],Table2[% Away From Current Month Low],"&gt;=0.05")/Table3[[#This Row],[Count]]</f>
        <v>0</v>
      </c>
      <c r="O119" s="2">
        <f>COUNTIFS(Table2[Sub-Sector],Table3[[#This Row],[Sub-Sector]],Table2[% Away From Current Month High],"&lt;=0.05")/Table3[[#This Row],[Count]]</f>
        <v>0</v>
      </c>
      <c r="P119" s="2">
        <f>COUNTIFS(Table2[Sub-Sector],Table3[[#This Row],[Sub-Sector]],Table2[% Away From 52W High],"&lt;=10")/Table3[[#This Row],[Count]]</f>
        <v>0</v>
      </c>
      <c r="Q119" s="2">
        <f>COUNTIFS(Table2[Sub-Sector],Table3[[#This Row],[Sub-Sector]],Table2[% Away From 52W Low],"&gt;=10")/Table3[[#This Row],[Count]]</f>
        <v>0.5</v>
      </c>
      <c r="R119" s="2">
        <f>COUNTIFS(Table2[Sub-Sector],Table3[[#This Row],[Sub-Sector]],Table2[% Price above 20 EMA],"&gt;=0")/Table3[[#This Row],[Count]]</f>
        <v>0</v>
      </c>
      <c r="S119" s="2">
        <f>COUNTIFS(Table2[Sub-Sector],Table3[[#This Row],[Sub-Sector]],Table2[% Price above 50 EMA],"&gt;=0")/Table3[[#This Row],[Count]]</f>
        <v>0</v>
      </c>
      <c r="T119" s="2">
        <f>COUNTIFS(Table2[Sub-Sector],Table3[[#This Row],[Sub-Sector]],Table2[% Price above 200 EMA],"&gt;=0")/Table3[[#This Row],[Count]]</f>
        <v>0</v>
      </c>
      <c r="U119" s="2">
        <f>COUNTIFS(Table2[Sub-Sector],Table3[[#This Row],[Sub-Sector]],Table2[Rate of Change - Zone],"Positive")/Table3[[#This Row],[Count]]</f>
        <v>0.5</v>
      </c>
      <c r="V119" s="2">
        <f>COUNTIFS(Table2[Sub-Sector],Table3[[#This Row],[Sub-Sector]],Table2[Sharpe Ratio],"&gt;=0.10")/Table3[[#This Row],[Count]]</f>
        <v>0</v>
      </c>
      <c r="W119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705</v>
      </c>
      <c r="X119">
        <f>_xlfn.RANK.AVG(Table3[[#This Row],[Score]],Table3[Score],1)</f>
        <v>119</v>
      </c>
      <c r="Y119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422</v>
      </c>
      <c r="Z119">
        <f>_xlfn.RANK.AVG(Table3[[#This Row],[Score 2 ]],Table3[[Score 2 ]],1)</f>
        <v>118</v>
      </c>
    </row>
    <row r="120" spans="1:26" x14ac:dyDescent="0.3">
      <c r="A120" t="s">
        <v>769</v>
      </c>
      <c r="B120">
        <f>COUNTIFS(Table2[Sub-Sector],Table3[[#This Row],[Sub-Sector]])</f>
        <v>2</v>
      </c>
      <c r="C120" s="2">
        <f>COUNTIFS(Table2[Sub-Sector],Table3[[#This Row],[Sub-Sector]],Table2[Uptrend],"Uptrend")/Table3[[#This Row],[Count]]</f>
        <v>0.5</v>
      </c>
      <c r="D120" s="2">
        <f>COUNTIFS(Table2[Sub-Sector],Table3[[#This Row],[Sub-Sector]],Table2[1W Return vs Nifty],"&gt;=5")/Table3[[#This Row],[Count]]</f>
        <v>0</v>
      </c>
      <c r="E120" s="2">
        <f>COUNTIFS(Table2[Sub-Sector],Table3[[#This Row],[Sub-Sector]],Table2[1M Return vs Nifty],"&gt;=5")/Table3[[#This Row],[Count]]</f>
        <v>0</v>
      </c>
      <c r="F120" s="2">
        <f>COUNTIFS(Table2[Sub-Sector],Table3[[#This Row],[Sub-Sector]],Table2[6M Return vs Nifty],"&gt;=10")/Table3[[#This Row],[Count]]</f>
        <v>0</v>
      </c>
      <c r="G120" s="2">
        <f>COUNTIFS(Table2[Sub-Sector],Table3[[#This Row],[Sub-Sector]],Table2[1Y Return vs Nifty],"&gt;=10")/Table3[[#This Row],[Count]]</f>
        <v>0</v>
      </c>
      <c r="H120" s="2">
        <f>COUNTIFS(Table2[Sub-Sector],Table3[[#This Row],[Sub-Sector]],Table2[RSI Exponential â€“ 14D],"&gt;=50")/Table3[[#This Row],[Count]]</f>
        <v>0</v>
      </c>
      <c r="I120" s="2">
        <f>COUNTIFS(Table2[Sub-Sector],Table3[[#This Row],[Sub-Sector]],Table2[Relative Volume],"&gt;=1")/Table3[[#This Row],[Count]]</f>
        <v>0</v>
      </c>
      <c r="J120" s="2">
        <f>COUNTIFS(Table2[Sub-Sector],Table3[[#This Row],[Sub-Sector]],Table2[% Away From Day Low],"&gt;=0.05")/Table3[[#This Row],[Count]]</f>
        <v>0</v>
      </c>
      <c r="K120" s="2">
        <f>COUNTIFS(Table2[Sub-Sector],Table3[[#This Row],[Sub-Sector]],Table2[% Away From Day High],"&lt;=0.05")/Table3[[#This Row],[Count]]</f>
        <v>1</v>
      </c>
      <c r="L120" s="2">
        <f>COUNTIFS(Table2[Sub-Sector],Table3[[#This Row],[Sub-Sector]],Table2[% Away From Current Week Low],"&gt;=0.05")/Table3[[#This Row],[Count]]</f>
        <v>0</v>
      </c>
      <c r="M120" s="2">
        <f>COUNTIFS(Table2[Sub-Sector],Table3[[#This Row],[Sub-Sector]],Table2[% Away From Current Week High],"&lt;=0.05")/Table3[[#This Row],[Count]]</f>
        <v>0.5</v>
      </c>
      <c r="N120" s="2">
        <f>COUNTIFS(Table2[Sub-Sector],Table3[[#This Row],[Sub-Sector]],Table2[% Away From Current Month Low],"&gt;=0.05")/Table3[[#This Row],[Count]]</f>
        <v>0.5</v>
      </c>
      <c r="O120" s="2">
        <f>COUNTIFS(Table2[Sub-Sector],Table3[[#This Row],[Sub-Sector]],Table2[% Away From Current Month High],"&lt;=0.05")/Table3[[#This Row],[Count]]</f>
        <v>0</v>
      </c>
      <c r="P120" s="2">
        <f>COUNTIFS(Table2[Sub-Sector],Table3[[#This Row],[Sub-Sector]],Table2[% Away From 52W High],"&lt;=10")/Table3[[#This Row],[Count]]</f>
        <v>0</v>
      </c>
      <c r="Q120" s="2">
        <f>COUNTIFS(Table2[Sub-Sector],Table3[[#This Row],[Sub-Sector]],Table2[% Away From 52W Low],"&gt;=10")/Table3[[#This Row],[Count]]</f>
        <v>1</v>
      </c>
      <c r="R120" s="2">
        <f>COUNTIFS(Table2[Sub-Sector],Table3[[#This Row],[Sub-Sector]],Table2[% Price above 20 EMA],"&gt;=0")/Table3[[#This Row],[Count]]</f>
        <v>0</v>
      </c>
      <c r="S120" s="2">
        <f>COUNTIFS(Table2[Sub-Sector],Table3[[#This Row],[Sub-Sector]],Table2[% Price above 50 EMA],"&gt;=0")/Table3[[#This Row],[Count]]</f>
        <v>0.5</v>
      </c>
      <c r="T120" s="2">
        <f>COUNTIFS(Table2[Sub-Sector],Table3[[#This Row],[Sub-Sector]],Table2[% Price above 200 EMA],"&gt;=0")/Table3[[#This Row],[Count]]</f>
        <v>1</v>
      </c>
      <c r="U120" s="2">
        <f>COUNTIFS(Table2[Sub-Sector],Table3[[#This Row],[Sub-Sector]],Table2[Rate of Change - Zone],"Positive")/Table3[[#This Row],[Count]]</f>
        <v>0</v>
      </c>
      <c r="V120" s="2">
        <f>COUNTIFS(Table2[Sub-Sector],Table3[[#This Row],[Sub-Sector]],Table2[Sharpe Ratio],"&gt;=0.10")/Table3[[#This Row],[Count]]</f>
        <v>0</v>
      </c>
      <c r="W120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685</v>
      </c>
      <c r="X120">
        <f>_xlfn.RANK.AVG(Table3[[#This Row],[Score]],Table3[Score],1)</f>
        <v>117</v>
      </c>
      <c r="Y120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437</v>
      </c>
      <c r="Z120">
        <f>_xlfn.RANK.AVG(Table3[[#This Row],[Score 2 ]],Table3[[Score 2 ]],1)</f>
        <v>120</v>
      </c>
    </row>
    <row r="121" spans="1:26" x14ac:dyDescent="0.3">
      <c r="A121" t="s">
        <v>526</v>
      </c>
      <c r="B121">
        <f>COUNTIFS(Table2[Sub-Sector],Table3[[#This Row],[Sub-Sector]])</f>
        <v>1</v>
      </c>
      <c r="C121" s="2">
        <f>COUNTIFS(Table2[Sub-Sector],Table3[[#This Row],[Sub-Sector]],Table2[Uptrend],"Uptrend")/Table3[[#This Row],[Count]]</f>
        <v>0</v>
      </c>
      <c r="D121" s="2">
        <f>COUNTIFS(Table2[Sub-Sector],Table3[[#This Row],[Sub-Sector]],Table2[1W Return vs Nifty],"&gt;=5")/Table3[[#This Row],[Count]]</f>
        <v>0</v>
      </c>
      <c r="E121" s="2">
        <f>COUNTIFS(Table2[Sub-Sector],Table3[[#This Row],[Sub-Sector]],Table2[1M Return vs Nifty],"&gt;=5")/Table3[[#This Row],[Count]]</f>
        <v>0</v>
      </c>
      <c r="F121" s="2">
        <f>COUNTIFS(Table2[Sub-Sector],Table3[[#This Row],[Sub-Sector]],Table2[6M Return vs Nifty],"&gt;=10")/Table3[[#This Row],[Count]]</f>
        <v>0</v>
      </c>
      <c r="G121" s="2">
        <f>COUNTIFS(Table2[Sub-Sector],Table3[[#This Row],[Sub-Sector]],Table2[1Y Return vs Nifty],"&gt;=10")/Table3[[#This Row],[Count]]</f>
        <v>0</v>
      </c>
      <c r="H121" s="2">
        <f>COUNTIFS(Table2[Sub-Sector],Table3[[#This Row],[Sub-Sector]],Table2[RSI Exponential â€“ 14D],"&gt;=50")/Table3[[#This Row],[Count]]</f>
        <v>0</v>
      </c>
      <c r="I121" s="2">
        <f>COUNTIFS(Table2[Sub-Sector],Table3[[#This Row],[Sub-Sector]],Table2[Relative Volume],"&gt;=1")/Table3[[#This Row],[Count]]</f>
        <v>0</v>
      </c>
      <c r="J121" s="2">
        <f>COUNTIFS(Table2[Sub-Sector],Table3[[#This Row],[Sub-Sector]],Table2[% Away From Day Low],"&gt;=0.05")/Table3[[#This Row],[Count]]</f>
        <v>0</v>
      </c>
      <c r="K121" s="2">
        <f>COUNTIFS(Table2[Sub-Sector],Table3[[#This Row],[Sub-Sector]],Table2[% Away From Day High],"&lt;=0.05")/Table3[[#This Row],[Count]]</f>
        <v>1</v>
      </c>
      <c r="L121" s="2">
        <f>COUNTIFS(Table2[Sub-Sector],Table3[[#This Row],[Sub-Sector]],Table2[% Away From Current Week Low],"&gt;=0.05")/Table3[[#This Row],[Count]]</f>
        <v>0</v>
      </c>
      <c r="M121" s="2">
        <f>COUNTIFS(Table2[Sub-Sector],Table3[[#This Row],[Sub-Sector]],Table2[% Away From Current Week High],"&lt;=0.05")/Table3[[#This Row],[Count]]</f>
        <v>1</v>
      </c>
      <c r="N121" s="2">
        <f>COUNTIFS(Table2[Sub-Sector],Table3[[#This Row],[Sub-Sector]],Table2[% Away From Current Month Low],"&gt;=0.05")/Table3[[#This Row],[Count]]</f>
        <v>0</v>
      </c>
      <c r="O121" s="2">
        <f>COUNTIFS(Table2[Sub-Sector],Table3[[#This Row],[Sub-Sector]],Table2[% Away From Current Month High],"&lt;=0.05")/Table3[[#This Row],[Count]]</f>
        <v>0</v>
      </c>
      <c r="P121" s="2">
        <f>COUNTIFS(Table2[Sub-Sector],Table3[[#This Row],[Sub-Sector]],Table2[% Away From 52W High],"&lt;=10")/Table3[[#This Row],[Count]]</f>
        <v>0</v>
      </c>
      <c r="Q121" s="2">
        <f>COUNTIFS(Table2[Sub-Sector],Table3[[#This Row],[Sub-Sector]],Table2[% Away From 52W Low],"&gt;=10")/Table3[[#This Row],[Count]]</f>
        <v>1</v>
      </c>
      <c r="R121" s="2">
        <f>COUNTIFS(Table2[Sub-Sector],Table3[[#This Row],[Sub-Sector]],Table2[% Price above 20 EMA],"&gt;=0")/Table3[[#This Row],[Count]]</f>
        <v>0</v>
      </c>
      <c r="S121" s="2">
        <f>COUNTIFS(Table2[Sub-Sector],Table3[[#This Row],[Sub-Sector]],Table2[% Price above 50 EMA],"&gt;=0")/Table3[[#This Row],[Count]]</f>
        <v>0</v>
      </c>
      <c r="T121" s="2">
        <f>COUNTIFS(Table2[Sub-Sector],Table3[[#This Row],[Sub-Sector]],Table2[% Price above 200 EMA],"&gt;=0")/Table3[[#This Row],[Count]]</f>
        <v>1</v>
      </c>
      <c r="U121" s="2">
        <f>COUNTIFS(Table2[Sub-Sector],Table3[[#This Row],[Sub-Sector]],Table2[Rate of Change - Zone],"Positive")/Table3[[#This Row],[Count]]</f>
        <v>0</v>
      </c>
      <c r="V121" s="2">
        <f>COUNTIFS(Table2[Sub-Sector],Table3[[#This Row],[Sub-Sector]],Table2[Sharpe Ratio],"&gt;=0.10")/Table3[[#This Row],[Count]]</f>
        <v>0</v>
      </c>
      <c r="W121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720</v>
      </c>
      <c r="X121">
        <f>_xlfn.RANK.AVG(Table3[[#This Row],[Score]],Table3[Score],1)</f>
        <v>120.5</v>
      </c>
      <c r="Y121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437</v>
      </c>
      <c r="Z121">
        <f>_xlfn.RANK.AVG(Table3[[#This Row],[Score 2 ]],Table3[[Score 2 ]],1)</f>
        <v>120</v>
      </c>
    </row>
    <row r="122" spans="1:26" x14ac:dyDescent="0.3">
      <c r="A122" t="s">
        <v>1482</v>
      </c>
      <c r="B122">
        <f>COUNTIFS(Table2[Sub-Sector],Table3[[#This Row],[Sub-Sector]])</f>
        <v>1</v>
      </c>
      <c r="C122" s="2">
        <f>COUNTIFS(Table2[Sub-Sector],Table3[[#This Row],[Sub-Sector]],Table2[Uptrend],"Uptrend")/Table3[[#This Row],[Count]]</f>
        <v>0</v>
      </c>
      <c r="D122" s="2">
        <f>COUNTIFS(Table2[Sub-Sector],Table3[[#This Row],[Sub-Sector]],Table2[1W Return vs Nifty],"&gt;=5")/Table3[[#This Row],[Count]]</f>
        <v>0</v>
      </c>
      <c r="E122" s="2">
        <f>COUNTIFS(Table2[Sub-Sector],Table3[[#This Row],[Sub-Sector]],Table2[1M Return vs Nifty],"&gt;=5")/Table3[[#This Row],[Count]]</f>
        <v>0</v>
      </c>
      <c r="F122" s="2">
        <f>COUNTIFS(Table2[Sub-Sector],Table3[[#This Row],[Sub-Sector]],Table2[6M Return vs Nifty],"&gt;=10")/Table3[[#This Row],[Count]]</f>
        <v>0</v>
      </c>
      <c r="G122" s="2">
        <f>COUNTIFS(Table2[Sub-Sector],Table3[[#This Row],[Sub-Sector]],Table2[1Y Return vs Nifty],"&gt;=10")/Table3[[#This Row],[Count]]</f>
        <v>0</v>
      </c>
      <c r="H122" s="2">
        <f>COUNTIFS(Table2[Sub-Sector],Table3[[#This Row],[Sub-Sector]],Table2[RSI Exponential â€“ 14D],"&gt;=50")/Table3[[#This Row],[Count]]</f>
        <v>0</v>
      </c>
      <c r="I122" s="2">
        <f>COUNTIFS(Table2[Sub-Sector],Table3[[#This Row],[Sub-Sector]],Table2[Relative Volume],"&gt;=1")/Table3[[#This Row],[Count]]</f>
        <v>0</v>
      </c>
      <c r="J122" s="2">
        <f>COUNTIFS(Table2[Sub-Sector],Table3[[#This Row],[Sub-Sector]],Table2[% Away From Day Low],"&gt;=0.05")/Table3[[#This Row],[Count]]</f>
        <v>0</v>
      </c>
      <c r="K122" s="2">
        <f>COUNTIFS(Table2[Sub-Sector],Table3[[#This Row],[Sub-Sector]],Table2[% Away From Day High],"&lt;=0.05")/Table3[[#This Row],[Count]]</f>
        <v>1</v>
      </c>
      <c r="L122" s="2">
        <f>COUNTIFS(Table2[Sub-Sector],Table3[[#This Row],[Sub-Sector]],Table2[% Away From Current Week Low],"&gt;=0.05")/Table3[[#This Row],[Count]]</f>
        <v>0</v>
      </c>
      <c r="M122" s="2">
        <f>COUNTIFS(Table2[Sub-Sector],Table3[[#This Row],[Sub-Sector]],Table2[% Away From Current Week High],"&lt;=0.05")/Table3[[#This Row],[Count]]</f>
        <v>1</v>
      </c>
      <c r="N122" s="2">
        <f>COUNTIFS(Table2[Sub-Sector],Table3[[#This Row],[Sub-Sector]],Table2[% Away From Current Month Low],"&gt;=0.05")/Table3[[#This Row],[Count]]</f>
        <v>0</v>
      </c>
      <c r="O122" s="2">
        <f>COUNTIFS(Table2[Sub-Sector],Table3[[#This Row],[Sub-Sector]],Table2[% Away From Current Month High],"&lt;=0.05")/Table3[[#This Row],[Count]]</f>
        <v>0</v>
      </c>
      <c r="P122" s="2">
        <f>COUNTIFS(Table2[Sub-Sector],Table3[[#This Row],[Sub-Sector]],Table2[% Away From 52W High],"&lt;=10")/Table3[[#This Row],[Count]]</f>
        <v>0</v>
      </c>
      <c r="Q122" s="2">
        <f>COUNTIFS(Table2[Sub-Sector],Table3[[#This Row],[Sub-Sector]],Table2[% Away From 52W Low],"&gt;=10")/Table3[[#This Row],[Count]]</f>
        <v>1</v>
      </c>
      <c r="R122" s="2">
        <f>COUNTIFS(Table2[Sub-Sector],Table3[[#This Row],[Sub-Sector]],Table2[% Price above 20 EMA],"&gt;=0")/Table3[[#This Row],[Count]]</f>
        <v>0</v>
      </c>
      <c r="S122" s="2">
        <f>COUNTIFS(Table2[Sub-Sector],Table3[[#This Row],[Sub-Sector]],Table2[% Price above 50 EMA],"&gt;=0")/Table3[[#This Row],[Count]]</f>
        <v>0</v>
      </c>
      <c r="T122" s="2">
        <f>COUNTIFS(Table2[Sub-Sector],Table3[[#This Row],[Sub-Sector]],Table2[% Price above 200 EMA],"&gt;=0")/Table3[[#This Row],[Count]]</f>
        <v>0</v>
      </c>
      <c r="U122" s="2">
        <f>COUNTIFS(Table2[Sub-Sector],Table3[[#This Row],[Sub-Sector]],Table2[Rate of Change - Zone],"Positive")/Table3[[#This Row],[Count]]</f>
        <v>0</v>
      </c>
      <c r="V122" s="2">
        <f>COUNTIFS(Table2[Sub-Sector],Table3[[#This Row],[Sub-Sector]],Table2[Sharpe Ratio],"&gt;=0.10")/Table3[[#This Row],[Count]]</f>
        <v>0</v>
      </c>
      <c r="W122">
        <f>_xlfn.RANK.AVG(Table3[[#This Row],[Uptrend]],Table3[Uptrend])+_xlfn.RANK.AVG(Table3[[#This Row],[1W Out-Performance]],Table3[1W Out-Performance])+_xlfn.RANK.AVG(Table3[[#This Row],[1M Out-Performance]],Table3[1M Out-Performance])+_xlfn.RANK.AVG(Table3[[#This Row],[Relative Volume]],Table3[Relative Volume])+_xlfn.RANK.AVG(Table3[[#This Row],[Rate of Change - Zone]],Table3[Rate of Change - Zone])+_xlfn.RANK.AVG(Table3[[#This Row],[6M Return vs Nifty]],Table3[6M Return vs Nifty])+_xlfn.RANK.AVG(Table3[[#This Row],[1Y Return vs Nifty]],Table3[1Y Return vs Nifty])</f>
        <v>720</v>
      </c>
      <c r="X122">
        <f>_xlfn.RANK.AVG(Table3[[#This Row],[Score]],Table3[Score],1)</f>
        <v>120.5</v>
      </c>
      <c r="Y122">
        <f>_xlfn.RANK.AVG(Table3[[#This Row],[6M Return vs Nifty]],Table3[6M Return vs Nifty])+_xlfn.RANK.AVG(Table3[[#This Row],[1Y Return vs Nifty]],Table3[1Y Return vs Nifty])+_xlfn.RANK.AVG(Table3[[#This Row],[Rate of Change - Zone]],Table3[Rate of Change - Zone])+_xlfn.RANK.AVG(Table3[[#This Row],[Relative Volume]],Table3[Relative Volume])</f>
        <v>437</v>
      </c>
      <c r="Z122">
        <f>_xlfn.RANK.AVG(Table3[[#This Row],[Score 2 ]],Table3[[Score 2 ]],1)</f>
        <v>120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EA690A-F5DA-472B-B958-E0765121FC93}">
  <dimension ref="A1:AV738"/>
  <sheetViews>
    <sheetView tabSelected="1" topLeftCell="AK1" workbookViewId="0">
      <selection activeCell="AK1" sqref="AK1"/>
    </sheetView>
  </sheetViews>
  <sheetFormatPr defaultRowHeight="14.4" x14ac:dyDescent="0.3"/>
  <cols>
    <col min="1" max="1" width="46" bestFit="1" customWidth="1"/>
    <col min="2" max="2" width="13.5546875" bestFit="1" customWidth="1"/>
    <col min="3" max="3" width="30" bestFit="1" customWidth="1"/>
    <col min="4" max="4" width="34.44140625" bestFit="1" customWidth="1"/>
    <col min="5" max="5" width="13" bestFit="1" customWidth="1"/>
    <col min="6" max="6" width="12.21875" bestFit="1" customWidth="1"/>
    <col min="7" max="7" width="18.21875" bestFit="1" customWidth="1"/>
    <col min="8" max="8" width="25.21875" bestFit="1" customWidth="1"/>
    <col min="9" max="9" width="19" bestFit="1" customWidth="1"/>
    <col min="10" max="10" width="26" bestFit="1" customWidth="1"/>
    <col min="11" max="11" width="19" bestFit="1" customWidth="1"/>
    <col min="12" max="12" width="26" bestFit="1" customWidth="1"/>
    <col min="13" max="13" width="19" bestFit="1" customWidth="1"/>
    <col min="14" max="14" width="26" bestFit="1" customWidth="1"/>
    <col min="15" max="15" width="10.88671875" bestFit="1" customWidth="1"/>
    <col min="16" max="17" width="12" bestFit="1" customWidth="1"/>
    <col min="18" max="18" width="23.5546875" bestFit="1" customWidth="1"/>
    <col min="19" max="20" width="22" bestFit="1" customWidth="1"/>
    <col min="21" max="21" width="23" bestFit="1" customWidth="1"/>
    <col min="22" max="22" width="17" bestFit="1" customWidth="1"/>
    <col min="23" max="23" width="10.33203125" bestFit="1" customWidth="1"/>
    <col min="24" max="24" width="10.6640625" bestFit="1" customWidth="1"/>
    <col min="25" max="25" width="18.77734375" bestFit="1" customWidth="1"/>
    <col min="26" max="26" width="19.109375" bestFit="1" customWidth="1"/>
    <col min="27" max="27" width="19.88671875" bestFit="1" customWidth="1"/>
    <col min="28" max="28" width="20.21875" bestFit="1" customWidth="1"/>
    <col min="29" max="29" width="22.33203125" bestFit="1" customWidth="1"/>
    <col min="30" max="30" width="22.6640625" bestFit="1" customWidth="1"/>
    <col min="31" max="31" width="30.88671875" bestFit="1" customWidth="1"/>
    <col min="32" max="32" width="31.21875" bestFit="1" customWidth="1"/>
    <col min="33" max="33" width="32" bestFit="1" customWidth="1"/>
    <col min="34" max="34" width="32.33203125" bestFit="1" customWidth="1"/>
    <col min="35" max="35" width="23.21875" bestFit="1" customWidth="1"/>
    <col min="36" max="36" width="22.88671875" bestFit="1" customWidth="1"/>
    <col min="37" max="37" width="18.21875" bestFit="1" customWidth="1"/>
    <col min="38" max="38" width="28.88671875" bestFit="1" customWidth="1"/>
    <col min="39" max="39" width="34.77734375" bestFit="1" customWidth="1"/>
    <col min="40" max="40" width="16.109375" bestFit="1" customWidth="1"/>
    <col min="41" max="41" width="22" bestFit="1" customWidth="1"/>
    <col min="42" max="42" width="13.88671875" bestFit="1" customWidth="1"/>
    <col min="43" max="43" width="20.88671875" bestFit="1" customWidth="1"/>
    <col min="44" max="44" width="12.6640625" bestFit="1" customWidth="1"/>
    <col min="45" max="45" width="9.88671875" bestFit="1" customWidth="1"/>
    <col min="46" max="46" width="10.6640625" bestFit="1" customWidth="1"/>
    <col min="47" max="47" width="13.77734375" bestFit="1" customWidth="1"/>
    <col min="48" max="48" width="12" bestFit="1" customWidth="1"/>
  </cols>
  <sheetData>
    <row r="1" spans="1:48" x14ac:dyDescent="0.3">
      <c r="A1" t="s">
        <v>0</v>
      </c>
      <c r="B1" t="s">
        <v>1</v>
      </c>
      <c r="C1" t="s">
        <v>10633</v>
      </c>
      <c r="D1" t="s">
        <v>2</v>
      </c>
      <c r="E1" t="s">
        <v>3</v>
      </c>
      <c r="F1" t="s">
        <v>4</v>
      </c>
      <c r="G1" t="s">
        <v>5</v>
      </c>
      <c r="H1" t="s">
        <v>10655</v>
      </c>
      <c r="I1" t="s">
        <v>6</v>
      </c>
      <c r="J1" t="s">
        <v>10656</v>
      </c>
      <c r="K1" t="s">
        <v>7</v>
      </c>
      <c r="L1" t="s">
        <v>10657</v>
      </c>
      <c r="M1" t="s">
        <v>8</v>
      </c>
      <c r="N1" t="s">
        <v>10658</v>
      </c>
      <c r="O1" t="s">
        <v>10659</v>
      </c>
      <c r="P1" t="s">
        <v>9</v>
      </c>
      <c r="Q1" t="s">
        <v>10</v>
      </c>
      <c r="R1" t="s">
        <v>11</v>
      </c>
      <c r="S1" s="2" t="s">
        <v>10660</v>
      </c>
      <c r="T1" s="2" t="s">
        <v>10661</v>
      </c>
      <c r="U1" s="2" t="s">
        <v>10662</v>
      </c>
      <c r="V1" t="s">
        <v>12</v>
      </c>
      <c r="W1" t="s">
        <v>10663</v>
      </c>
      <c r="X1" t="s">
        <v>10664</v>
      </c>
      <c r="Y1" t="s">
        <v>10665</v>
      </c>
      <c r="Z1" t="s">
        <v>10666</v>
      </c>
      <c r="AA1" t="s">
        <v>10667</v>
      </c>
      <c r="AB1" t="s">
        <v>10668</v>
      </c>
      <c r="AC1" s="2" t="s">
        <v>10669</v>
      </c>
      <c r="AD1" s="2" t="s">
        <v>10670</v>
      </c>
      <c r="AE1" s="2" t="s">
        <v>10671</v>
      </c>
      <c r="AF1" s="2" t="s">
        <v>10672</v>
      </c>
      <c r="AG1" s="2" t="s">
        <v>10673</v>
      </c>
      <c r="AH1" s="2" t="s">
        <v>10674</v>
      </c>
      <c r="AI1" t="s">
        <v>13</v>
      </c>
      <c r="AJ1" t="s">
        <v>14</v>
      </c>
      <c r="AK1" t="s">
        <v>10675</v>
      </c>
      <c r="AL1" t="s">
        <v>10676</v>
      </c>
      <c r="AM1" t="s">
        <v>10677</v>
      </c>
      <c r="AN1" t="s">
        <v>10678</v>
      </c>
      <c r="AO1" t="s">
        <v>10679</v>
      </c>
      <c r="AP1" t="s">
        <v>15</v>
      </c>
      <c r="AQ1" s="3" t="s">
        <v>10683</v>
      </c>
      <c r="AR1" s="3" t="s">
        <v>10684</v>
      </c>
      <c r="AS1" s="3" t="s">
        <v>10685</v>
      </c>
      <c r="AT1" s="3" t="s">
        <v>10686</v>
      </c>
      <c r="AU1" s="3" t="s">
        <v>10687</v>
      </c>
      <c r="AV1" s="3" t="s">
        <v>10688</v>
      </c>
    </row>
    <row r="2" spans="1:48" x14ac:dyDescent="0.3">
      <c r="A2" t="s">
        <v>213</v>
      </c>
      <c r="B2" t="s">
        <v>214</v>
      </c>
      <c r="C2" t="s">
        <v>10639</v>
      </c>
      <c r="D2" t="s">
        <v>124</v>
      </c>
      <c r="E2">
        <v>120889.465398</v>
      </c>
      <c r="F2">
        <v>607.4</v>
      </c>
      <c r="G2">
        <v>342.24954790239502</v>
      </c>
      <c r="H2">
        <f>(Table2[[#This Row],[1Y Return vs Nifty]]-AVERAGE(Table2[1Y Return vs Nifty]))/_xlfn.STDEV.P(Table2[1Y Return vs Nifty])</f>
        <v>5.0840761579074414</v>
      </c>
      <c r="I2">
        <v>-7.8785811812273998</v>
      </c>
      <c r="J2">
        <f>(Table2[[#This Row],[1M Return vs Nifty]]-AVERAGE(Table2[1M Return vs Nifty]))/_xlfn.STDEV.P(Table2[1M Return vs Nifty])</f>
        <v>-0.65226117705457931</v>
      </c>
      <c r="K2">
        <v>133.740823950833</v>
      </c>
      <c r="L2">
        <f>(Table2[[#This Row],[6M Return vs Nifty]]-AVERAGE(Table2[6M Return vs Nifty]))/_xlfn.STDEV.P(Table2[6M Return vs Nifty])</f>
        <v>4.3007905768365244</v>
      </c>
      <c r="M2">
        <v>-0.12160651418361899</v>
      </c>
      <c r="N2">
        <f>(Table2[[#This Row],[1W Return vs Nifty]]-AVERAGE(Table2[1W Return vs Nifty]))/_xlfn.STDEV.P(Table2[1W Return vs Nifty])</f>
        <v>0.52253269819213222</v>
      </c>
      <c r="O2">
        <v>572.41</v>
      </c>
      <c r="P2">
        <v>531.27552461840901</v>
      </c>
      <c r="Q2">
        <v>363.619767579621</v>
      </c>
      <c r="R2">
        <v>57.754542790898697</v>
      </c>
      <c r="S2" s="2">
        <f>(Table2[[#This Row],[Close Price]]-Table2[[#This Row],[20D EMA]])/Table2[[#This Row],[20D EMA]]</f>
        <v>6.1127513495571377E-2</v>
      </c>
      <c r="T2" s="2">
        <f>(Table2[[#This Row],[Close Price]]-Table2[[#This Row],[50D EMA]])/Table2[[#This Row],[50D EMA]]</f>
        <v>0.14328624575029633</v>
      </c>
      <c r="U2" s="2">
        <f>(Table2[[#This Row],[Close Price]]-Table2[[#This Row],[200D EMA]])/Table2[[#This Row],[200D EMA]]</f>
        <v>0.6704262368436803</v>
      </c>
      <c r="V2">
        <v>0.63503350222972899</v>
      </c>
      <c r="W2">
        <v>580.65</v>
      </c>
      <c r="X2">
        <v>615</v>
      </c>
      <c r="Y2">
        <v>572</v>
      </c>
      <c r="Z2">
        <v>615</v>
      </c>
      <c r="AA2">
        <v>514</v>
      </c>
      <c r="AB2">
        <v>615</v>
      </c>
      <c r="AC2" s="2">
        <f>(Table2[[#This Row],[Close Price]]/Table2[[#This Row],[Day Low]])-1</f>
        <v>4.6069060535606665E-2</v>
      </c>
      <c r="AD2" s="2">
        <f>(Table2[[#This Row],[Day High]]/Table2[[#This Row],[Close Price]])-1</f>
        <v>1.2512347711557403E-2</v>
      </c>
      <c r="AE2" s="2">
        <f>(Table2[[#This Row],[Close Price]]/Table2[[#This Row],[Current Week Low]])-1</f>
        <v>6.188811188811183E-2</v>
      </c>
      <c r="AF2" s="2">
        <f>(Table2[[#This Row],[Current Week High]]/Table2[[#This Row],[Close Price]])-1</f>
        <v>1.2512347711557403E-2</v>
      </c>
      <c r="AG2" s="2">
        <f>(Table2[[#This Row],[Close Price]]/Table2[[#This Row],[Current Month Low]])-1</f>
        <v>0.18171206225680936</v>
      </c>
      <c r="AH2" s="2">
        <f>(Table2[[#This Row],[Current Month High]]/Table2[[#This Row],[Close Price]])-1</f>
        <v>1.2512347711557403E-2</v>
      </c>
      <c r="AI2">
        <v>6.5195917023378396</v>
      </c>
      <c r="AJ2">
        <v>374.34595860991698</v>
      </c>
      <c r="AK2" t="str">
        <f>IF(AND(Table2[[#This Row],[20D EMA]]&gt;Table2[[#This Row],[50D EMA]],Table2[[#This Row],[50D EMA]]&gt;Table2[[#This Row],[200D EMA]]),"Uptrend","Downtrend/NoTrend")</f>
        <v>Uptrend</v>
      </c>
      <c r="AL2">
        <v>0.47</v>
      </c>
      <c r="AM2" t="s">
        <v>10681</v>
      </c>
      <c r="AN2">
        <v>6.66</v>
      </c>
      <c r="AO2" t="s">
        <v>10681</v>
      </c>
      <c r="AP2">
        <v>0.22481377402191499</v>
      </c>
      <c r="AQ2">
        <f>(Table2[[#This Row],[Sharpe Ratio]]-AVERAGE(Table2[Sharpe Ratio]))/_xlfn.STDEV.P(Table2[Sharpe Ratio])</f>
        <v>1.8511445928154302</v>
      </c>
      <c r="AR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11.106282848696948</v>
      </c>
      <c r="AS2">
        <f>_xlfn.RANK.AVG(Table2[[#This Row],[1Y Return vs Nifty Z-Score]],Table2[1Y Return vs Nifty Z-Score])</f>
        <v>2</v>
      </c>
      <c r="AT2">
        <f>_xlfn.RANK.AVG(Table2[[#This Row],[6M Return vs Nifty Z-Score]],Table2[6M Return vs Nifty Z-Score])</f>
        <v>2</v>
      </c>
      <c r="AU2">
        <f>_xlfn.RANK.AVG(Table2[[#This Row],[Sharpe Ratio Z-Score]],Table2[Sharpe Ratio Z-Score])</f>
        <v>23</v>
      </c>
      <c r="AV2">
        <f>(Table2[[#This Row],[Rank 1Y]]+Table2[[#This Row],[Rank 6M]]+Table2[[#This Row],[Rank Sharpe]])/3</f>
        <v>9</v>
      </c>
    </row>
    <row r="3" spans="1:48" x14ac:dyDescent="0.3">
      <c r="A3" t="s">
        <v>978</v>
      </c>
      <c r="B3" t="s">
        <v>979</v>
      </c>
      <c r="C3" t="s">
        <v>10643</v>
      </c>
      <c r="D3" t="s">
        <v>980</v>
      </c>
      <c r="E3">
        <v>14655.026486029999</v>
      </c>
      <c r="F3">
        <v>2277.15</v>
      </c>
      <c r="G3">
        <v>172.55853578657801</v>
      </c>
      <c r="H3">
        <f>(Table2[[#This Row],[1Y Return vs Nifty]]-AVERAGE(Table2[1Y Return vs Nifty]))/_xlfn.STDEV.P(Table2[1Y Return vs Nifty])</f>
        <v>2.3536950810167609</v>
      </c>
      <c r="I3">
        <v>26.012580287885299</v>
      </c>
      <c r="J3">
        <f>(Table2[[#This Row],[1M Return vs Nifty]]-AVERAGE(Table2[1M Return vs Nifty]))/_xlfn.STDEV.P(Table2[1M Return vs Nifty])</f>
        <v>2.6242238097858155</v>
      </c>
      <c r="K3">
        <v>128.93341878488499</v>
      </c>
      <c r="L3">
        <f>(Table2[[#This Row],[6M Return vs Nifty]]-AVERAGE(Table2[6M Return vs Nifty]))/_xlfn.STDEV.P(Table2[6M Return vs Nifty])</f>
        <v>4.1360258453723171</v>
      </c>
      <c r="M3">
        <v>-3.3492839019199798</v>
      </c>
      <c r="N3">
        <f>(Table2[[#This Row],[1W Return vs Nifty]]-AVERAGE(Table2[1W Return vs Nifty]))/_xlfn.STDEV.P(Table2[1W Return vs Nifty])</f>
        <v>-0.30603359942851427</v>
      </c>
      <c r="O3">
        <v>2011</v>
      </c>
      <c r="P3">
        <v>1742.4712474804101</v>
      </c>
      <c r="Q3">
        <v>1252.8210590415299</v>
      </c>
      <c r="R3">
        <v>61.059739589575898</v>
      </c>
      <c r="S3" s="2">
        <f>(Table2[[#This Row],[Close Price]]-Table2[[#This Row],[20D EMA]])/Table2[[#This Row],[20D EMA]]</f>
        <v>0.13234709099950279</v>
      </c>
      <c r="T3" s="2">
        <f>(Table2[[#This Row],[Close Price]]-Table2[[#This Row],[50D EMA]])/Table2[[#This Row],[50D EMA]]</f>
        <v>0.3068508322835905</v>
      </c>
      <c r="U3" s="2">
        <f>(Table2[[#This Row],[Close Price]]-Table2[[#This Row],[200D EMA]])/Table2[[#This Row],[200D EMA]]</f>
        <v>0.81761791403964146</v>
      </c>
      <c r="V3">
        <v>1.6538605020043</v>
      </c>
      <c r="W3">
        <v>2148.4</v>
      </c>
      <c r="X3">
        <v>2297</v>
      </c>
      <c r="Y3">
        <v>2020.55</v>
      </c>
      <c r="Z3">
        <v>2297</v>
      </c>
      <c r="AA3">
        <v>1550</v>
      </c>
      <c r="AB3">
        <v>2544</v>
      </c>
      <c r="AC3" s="2">
        <f>(Table2[[#This Row],[Close Price]]/Table2[[#This Row],[Day Low]])-1</f>
        <v>5.9928318748836418E-2</v>
      </c>
      <c r="AD3" s="2">
        <f>(Table2[[#This Row],[Day High]]/Table2[[#This Row],[Close Price]])-1</f>
        <v>8.7170366466855498E-3</v>
      </c>
      <c r="AE3" s="2">
        <f>(Table2[[#This Row],[Close Price]]/Table2[[#This Row],[Current Week Low]])-1</f>
        <v>0.12699512508970345</v>
      </c>
      <c r="AF3" s="2">
        <f>(Table2[[#This Row],[Current Week High]]/Table2[[#This Row],[Close Price]])-1</f>
        <v>8.7170366466855498E-3</v>
      </c>
      <c r="AG3" s="2">
        <f>(Table2[[#This Row],[Close Price]]/Table2[[#This Row],[Current Month Low]])-1</f>
        <v>0.46912903225806457</v>
      </c>
      <c r="AH3" s="2">
        <f>(Table2[[#This Row],[Current Month High]]/Table2[[#This Row],[Close Price]])-1</f>
        <v>0.11718595612937222</v>
      </c>
      <c r="AI3">
        <v>11.7185956129372</v>
      </c>
      <c r="AJ3">
        <v>222.26861024624901</v>
      </c>
      <c r="AK3" t="str">
        <f>IF(AND(Table2[[#This Row],[20D EMA]]&gt;Table2[[#This Row],[50D EMA]],Table2[[#This Row],[50D EMA]]&gt;Table2[[#This Row],[200D EMA]]),"Uptrend","Downtrend/NoTrend")</f>
        <v>Uptrend</v>
      </c>
      <c r="AL3">
        <v>1.06</v>
      </c>
      <c r="AM3" t="s">
        <v>10681</v>
      </c>
      <c r="AN3">
        <v>25.77</v>
      </c>
      <c r="AO3" t="s">
        <v>10681</v>
      </c>
      <c r="AP3">
        <v>0.24100086345782101</v>
      </c>
      <c r="AQ3">
        <f>(Table2[[#This Row],[Sharpe Ratio]]-AVERAGE(Table2[Sharpe Ratio]))/_xlfn.STDEV.P(Table2[Sharpe Ratio])</f>
        <v>2.0370974400827961</v>
      </c>
      <c r="AR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10.845008576829175</v>
      </c>
      <c r="AS3">
        <f>_xlfn.RANK.AVG(Table2[[#This Row],[1Y Return vs Nifty Z-Score]],Table2[1Y Return vs Nifty Z-Score])</f>
        <v>22</v>
      </c>
      <c r="AT3">
        <f>_xlfn.RANK.AVG(Table2[[#This Row],[6M Return vs Nifty Z-Score]],Table2[6M Return vs Nifty Z-Score])</f>
        <v>3</v>
      </c>
      <c r="AU3">
        <f>_xlfn.RANK.AVG(Table2[[#This Row],[Sharpe Ratio Z-Score]],Table2[Sharpe Ratio Z-Score])</f>
        <v>12</v>
      </c>
      <c r="AV3">
        <f>(Table2[[#This Row],[Rank 1Y]]+Table2[[#This Row],[Rank 6M]]+Table2[[#This Row],[Rank Sharpe]])/3</f>
        <v>12.333333333333334</v>
      </c>
    </row>
    <row r="4" spans="1:48" x14ac:dyDescent="0.3">
      <c r="A4" t="s">
        <v>446</v>
      </c>
      <c r="B4" t="s">
        <v>447</v>
      </c>
      <c r="C4" t="s">
        <v>10647</v>
      </c>
      <c r="D4" t="s">
        <v>318</v>
      </c>
      <c r="E4">
        <v>51427.030874399999</v>
      </c>
      <c r="F4">
        <v>1886.65</v>
      </c>
      <c r="G4">
        <v>303.67654996699798</v>
      </c>
      <c r="H4">
        <f>(Table2[[#This Row],[1Y Return vs Nifty]]-AVERAGE(Table2[1Y Return vs Nifty]))/_xlfn.STDEV.P(Table2[1Y Return vs Nifty])</f>
        <v>4.463424643554581</v>
      </c>
      <c r="I4">
        <v>-25.843651310811001</v>
      </c>
      <c r="J4">
        <f>(Table2[[#This Row],[1M Return vs Nifty]]-AVERAGE(Table2[1M Return vs Nifty]))/_xlfn.STDEV.P(Table2[1M Return vs Nifty])</f>
        <v>-2.3890645209222914</v>
      </c>
      <c r="K4">
        <v>102.944084534827</v>
      </c>
      <c r="L4">
        <f>(Table2[[#This Row],[6M Return vs Nifty]]-AVERAGE(Table2[6M Return vs Nifty]))/_xlfn.STDEV.P(Table2[6M Return vs Nifty])</f>
        <v>3.2452905046160079</v>
      </c>
      <c r="M4">
        <v>-7.7903075213066098</v>
      </c>
      <c r="N4">
        <f>(Table2[[#This Row],[1W Return vs Nifty]]-AVERAGE(Table2[1W Return vs Nifty]))/_xlfn.STDEV.P(Table2[1W Return vs Nifty])</f>
        <v>-1.4460739615607605</v>
      </c>
      <c r="O4">
        <v>2162.54</v>
      </c>
      <c r="P4">
        <v>2205.7914527665098</v>
      </c>
      <c r="Q4">
        <v>1545.0206337314301</v>
      </c>
      <c r="R4">
        <v>19.441613278619599</v>
      </c>
      <c r="S4" s="2">
        <f>(Table2[[#This Row],[Close Price]]-Table2[[#This Row],[20D EMA]])/Table2[[#This Row],[20D EMA]]</f>
        <v>-0.12757683094879163</v>
      </c>
      <c r="T4" s="2">
        <f>(Table2[[#This Row],[Close Price]]-Table2[[#This Row],[50D EMA]])/Table2[[#This Row],[50D EMA]]</f>
        <v>-0.1446834207133415</v>
      </c>
      <c r="U4" s="2">
        <f>(Table2[[#This Row],[Close Price]]-Table2[[#This Row],[200D EMA]])/Table2[[#This Row],[200D EMA]]</f>
        <v>0.22111637787224223</v>
      </c>
      <c r="V4">
        <v>0.53534011253181202</v>
      </c>
      <c r="W4">
        <v>1860</v>
      </c>
      <c r="X4">
        <v>2024</v>
      </c>
      <c r="Y4">
        <v>1860</v>
      </c>
      <c r="Z4">
        <v>2120</v>
      </c>
      <c r="AA4">
        <v>1860</v>
      </c>
      <c r="AB4">
        <v>2689.8</v>
      </c>
      <c r="AC4" s="2">
        <f>(Table2[[#This Row],[Close Price]]/Table2[[#This Row],[Day Low]])-1</f>
        <v>1.4327956989247381E-2</v>
      </c>
      <c r="AD4" s="2">
        <f>(Table2[[#This Row],[Day High]]/Table2[[#This Row],[Close Price]])-1</f>
        <v>7.2800996475233859E-2</v>
      </c>
      <c r="AE4" s="2">
        <f>(Table2[[#This Row],[Close Price]]/Table2[[#This Row],[Current Week Low]])-1</f>
        <v>1.4327956989247381E-2</v>
      </c>
      <c r="AF4" s="2">
        <f>(Table2[[#This Row],[Current Week High]]/Table2[[#This Row],[Close Price]])-1</f>
        <v>0.12368483820528442</v>
      </c>
      <c r="AG4" s="2">
        <f>(Table2[[#This Row],[Close Price]]/Table2[[#This Row],[Current Month Low]])-1</f>
        <v>1.4327956989247381E-2</v>
      </c>
      <c r="AH4" s="2">
        <f>(Table2[[#This Row],[Current Month High]]/Table2[[#This Row],[Close Price]])-1</f>
        <v>0.42570164047385584</v>
      </c>
      <c r="AI4">
        <v>57.922773169374203</v>
      </c>
      <c r="AJ4">
        <v>347.60379596678501</v>
      </c>
      <c r="AK4" t="str">
        <f>IF(AND(Table2[[#This Row],[20D EMA]]&gt;Table2[[#This Row],[50D EMA]],Table2[[#This Row],[50D EMA]]&gt;Table2[[#This Row],[200D EMA]]),"Uptrend","Downtrend/NoTrend")</f>
        <v>Downtrend/NoTrend</v>
      </c>
      <c r="AL4">
        <v>-0.06</v>
      </c>
      <c r="AM4" t="s">
        <v>10680</v>
      </c>
      <c r="AN4">
        <v>-14.4</v>
      </c>
      <c r="AO4" t="s">
        <v>10680</v>
      </c>
      <c r="AP4">
        <v>0.215341886933028</v>
      </c>
      <c r="AQ4">
        <f>(Table2[[#This Row],[Sharpe Ratio]]-AVERAGE(Table2[Sharpe Ratio]))/_xlfn.STDEV.P(Table2[Sharpe Ratio])</f>
        <v>1.7423341497677391</v>
      </c>
      <c r="AR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">
        <f>_xlfn.RANK.AVG(Table2[[#This Row],[1Y Return vs Nifty Z-Score]],Table2[1Y Return vs Nifty Z-Score])</f>
        <v>3</v>
      </c>
      <c r="AT4">
        <f>_xlfn.RANK.AVG(Table2[[#This Row],[6M Return vs Nifty Z-Score]],Table2[6M Return vs Nifty Z-Score])</f>
        <v>7</v>
      </c>
      <c r="AU4">
        <f>_xlfn.RANK.AVG(Table2[[#This Row],[Sharpe Ratio Z-Score]],Table2[Sharpe Ratio Z-Score])</f>
        <v>29</v>
      </c>
      <c r="AV4">
        <f>(Table2[[#This Row],[Rank 1Y]]+Table2[[#This Row],[Rank 6M]]+Table2[[#This Row],[Rank Sharpe]])/3</f>
        <v>13</v>
      </c>
    </row>
    <row r="5" spans="1:48" x14ac:dyDescent="0.3">
      <c r="A5" t="s">
        <v>109</v>
      </c>
      <c r="B5" t="s">
        <v>110</v>
      </c>
      <c r="C5" t="s">
        <v>10644</v>
      </c>
      <c r="D5" t="s">
        <v>111</v>
      </c>
      <c r="E5">
        <v>254907.616221965</v>
      </c>
      <c r="F5">
        <v>7158.75</v>
      </c>
      <c r="G5">
        <v>217.224173679655</v>
      </c>
      <c r="H5">
        <f>(Table2[[#This Row],[1Y Return vs Nifty]]-AVERAGE(Table2[1Y Return vs Nifty]))/_xlfn.STDEV.P(Table2[1Y Return vs Nifty])</f>
        <v>3.0723790641570874</v>
      </c>
      <c r="I5">
        <v>28.136873451988901</v>
      </c>
      <c r="J5">
        <f>(Table2[[#This Row],[1M Return vs Nifty]]-AVERAGE(Table2[1M Return vs Nifty]))/_xlfn.STDEV.P(Table2[1M Return vs Nifty])</f>
        <v>2.8295934211570999</v>
      </c>
      <c r="K5">
        <v>70.529710638872899</v>
      </c>
      <c r="L5">
        <f>(Table2[[#This Row],[6M Return vs Nifty]]-AVERAGE(Table2[6M Return vs Nifty]))/_xlfn.STDEV.P(Table2[6M Return vs Nifty])</f>
        <v>2.1343490661083764</v>
      </c>
      <c r="M5">
        <v>0.46870037350957</v>
      </c>
      <c r="N5">
        <f>(Table2[[#This Row],[1W Return vs Nifty]]-AVERAGE(Table2[1W Return vs Nifty]))/_xlfn.STDEV.P(Table2[1W Return vs Nifty])</f>
        <v>0.67406841060697642</v>
      </c>
      <c r="O5">
        <v>6573.52</v>
      </c>
      <c r="P5">
        <v>5960.4574063977898</v>
      </c>
      <c r="Q5">
        <v>4466.7840579861704</v>
      </c>
      <c r="R5">
        <v>77.666842782549494</v>
      </c>
      <c r="S5" s="2">
        <f>(Table2[[#This Row],[Close Price]]-Table2[[#This Row],[20D EMA]])/Table2[[#This Row],[20D EMA]]</f>
        <v>8.9028404872883868E-2</v>
      </c>
      <c r="T5" s="2">
        <f>(Table2[[#This Row],[Close Price]]-Table2[[#This Row],[50D EMA]])/Table2[[#This Row],[50D EMA]]</f>
        <v>0.20104037524301344</v>
      </c>
      <c r="U5" s="2">
        <f>(Table2[[#This Row],[Close Price]]-Table2[[#This Row],[200D EMA]])/Table2[[#This Row],[200D EMA]]</f>
        <v>0.60266310326796735</v>
      </c>
      <c r="V5">
        <v>1.1707340471713299</v>
      </c>
      <c r="W5">
        <v>7130.05</v>
      </c>
      <c r="X5">
        <v>7274.75</v>
      </c>
      <c r="Y5">
        <v>6779.25</v>
      </c>
      <c r="Z5">
        <v>7325</v>
      </c>
      <c r="AA5">
        <v>5194.55</v>
      </c>
      <c r="AB5">
        <v>7325</v>
      </c>
      <c r="AC5" s="2">
        <f>(Table2[[#This Row],[Close Price]]/Table2[[#This Row],[Day Low]])-1</f>
        <v>4.0252172144654708E-3</v>
      </c>
      <c r="AD5" s="2">
        <f>(Table2[[#This Row],[Day High]]/Table2[[#This Row],[Close Price]])-1</f>
        <v>1.6203946219661258E-2</v>
      </c>
      <c r="AE5" s="2">
        <f>(Table2[[#This Row],[Close Price]]/Table2[[#This Row],[Current Week Low]])-1</f>
        <v>5.5979643765903253E-2</v>
      </c>
      <c r="AF5" s="2">
        <f>(Table2[[#This Row],[Current Week High]]/Table2[[#This Row],[Close Price]])-1</f>
        <v>2.3223328094988727E-2</v>
      </c>
      <c r="AG5" s="2">
        <f>(Table2[[#This Row],[Close Price]]/Table2[[#This Row],[Current Month Low]])-1</f>
        <v>0.37812707549258362</v>
      </c>
      <c r="AH5" s="2">
        <f>(Table2[[#This Row],[Current Month High]]/Table2[[#This Row],[Close Price]])-1</f>
        <v>2.3223328094988727E-2</v>
      </c>
      <c r="AI5">
        <v>2.32233280949887</v>
      </c>
      <c r="AJ5">
        <v>268.05912596400998</v>
      </c>
      <c r="AK5" t="str">
        <f>IF(AND(Table2[[#This Row],[20D EMA]]&gt;Table2[[#This Row],[50D EMA]],Table2[[#This Row],[50D EMA]]&gt;Table2[[#This Row],[200D EMA]]),"Uptrend","Downtrend/NoTrend")</f>
        <v>Uptrend</v>
      </c>
      <c r="AL5">
        <v>0.34</v>
      </c>
      <c r="AM5" t="s">
        <v>10681</v>
      </c>
      <c r="AN5">
        <v>12.18</v>
      </c>
      <c r="AO5" t="s">
        <v>10681</v>
      </c>
      <c r="AP5">
        <v>0.27718918950617799</v>
      </c>
      <c r="AQ5">
        <f>(Table2[[#This Row],[Sharpe Ratio]]-AVERAGE(Table2[Sharpe Ratio]))/_xlfn.STDEV.P(Table2[Sharpe Ratio])</f>
        <v>2.4528190120909699</v>
      </c>
      <c r="AR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11.16320897412051</v>
      </c>
      <c r="AS5">
        <f>_xlfn.RANK.AVG(Table2[[#This Row],[1Y Return vs Nifty Z-Score]],Table2[1Y Return vs Nifty Z-Score])</f>
        <v>13</v>
      </c>
      <c r="AT5">
        <f>_xlfn.RANK.AVG(Table2[[#This Row],[6M Return vs Nifty Z-Score]],Table2[6M Return vs Nifty Z-Score])</f>
        <v>23</v>
      </c>
      <c r="AU5">
        <f>_xlfn.RANK.AVG(Table2[[#This Row],[Sharpe Ratio Z-Score]],Table2[Sharpe Ratio Z-Score])</f>
        <v>4</v>
      </c>
      <c r="AV5">
        <f>(Table2[[#This Row],[Rank 1Y]]+Table2[[#This Row],[Rank 6M]]+Table2[[#This Row],[Rank Sharpe]])/3</f>
        <v>13.333333333333334</v>
      </c>
    </row>
    <row r="6" spans="1:48" x14ac:dyDescent="0.3">
      <c r="A6" t="s">
        <v>1053</v>
      </c>
      <c r="B6" t="s">
        <v>1054</v>
      </c>
      <c r="C6" t="s">
        <v>10646</v>
      </c>
      <c r="D6" t="s">
        <v>133</v>
      </c>
      <c r="E6">
        <v>12819.89107</v>
      </c>
      <c r="F6">
        <v>525.15</v>
      </c>
      <c r="G6">
        <v>146.236131250027</v>
      </c>
      <c r="H6">
        <f>(Table2[[#This Row],[1Y Return vs Nifty]]-AVERAGE(Table2[1Y Return vs Nifty]))/_xlfn.STDEV.P(Table2[1Y Return vs Nifty])</f>
        <v>1.9301594184690734</v>
      </c>
      <c r="I6">
        <v>5.6979127450295799</v>
      </c>
      <c r="J6">
        <f>(Table2[[#This Row],[1M Return vs Nifty]]-AVERAGE(Table2[1M Return vs Nifty]))/_xlfn.STDEV.P(Table2[1M Return vs Nifty])</f>
        <v>0.66026918764983833</v>
      </c>
      <c r="K6">
        <v>173.512747954513</v>
      </c>
      <c r="L6">
        <f>(Table2[[#This Row],[6M Return vs Nifty]]-AVERAGE(Table2[6M Return vs Nifty]))/_xlfn.STDEV.P(Table2[6M Return vs Nifty])</f>
        <v>5.6638981477768171</v>
      </c>
      <c r="M6">
        <v>-15.6827658904713</v>
      </c>
      <c r="N6">
        <f>(Table2[[#This Row],[1W Return vs Nifty]]-AVERAGE(Table2[1W Return vs Nifty]))/_xlfn.STDEV.P(Table2[1W Return vs Nifty])</f>
        <v>-3.4721206274730907</v>
      </c>
      <c r="O6">
        <v>485.94</v>
      </c>
      <c r="P6">
        <v>424.676783775329</v>
      </c>
      <c r="Q6">
        <v>292.53067004021801</v>
      </c>
      <c r="R6">
        <v>47.2099285977636</v>
      </c>
      <c r="S6" s="2">
        <f>(Table2[[#This Row],[Close Price]]-Table2[[#This Row],[20D EMA]])/Table2[[#This Row],[20D EMA]]</f>
        <v>8.0688973947400877E-2</v>
      </c>
      <c r="T6" s="2">
        <f>(Table2[[#This Row],[Close Price]]-Table2[[#This Row],[50D EMA]])/Table2[[#This Row],[50D EMA]]</f>
        <v>0.23658749445042734</v>
      </c>
      <c r="U6" s="2">
        <f>(Table2[[#This Row],[Close Price]]-Table2[[#This Row],[200D EMA]])/Table2[[#This Row],[200D EMA]]</f>
        <v>0.79519638035834239</v>
      </c>
      <c r="V6">
        <v>1.0450473555797</v>
      </c>
      <c r="W6">
        <v>487.9</v>
      </c>
      <c r="X6">
        <v>534.95000000000005</v>
      </c>
      <c r="Y6">
        <v>487.15</v>
      </c>
      <c r="Z6">
        <v>566.9</v>
      </c>
      <c r="AA6">
        <v>404</v>
      </c>
      <c r="AB6">
        <v>592</v>
      </c>
      <c r="AC6" s="2">
        <f>(Table2[[#This Row],[Close Price]]/Table2[[#This Row],[Day Low]])-1</f>
        <v>7.6347612215617922E-2</v>
      </c>
      <c r="AD6" s="2">
        <f>(Table2[[#This Row],[Day High]]/Table2[[#This Row],[Close Price]])-1</f>
        <v>1.8661334856707734E-2</v>
      </c>
      <c r="AE6" s="2">
        <f>(Table2[[#This Row],[Close Price]]/Table2[[#This Row],[Current Week Low]])-1</f>
        <v>7.8004721338396754E-2</v>
      </c>
      <c r="AF6" s="2">
        <f>(Table2[[#This Row],[Current Week High]]/Table2[[#This Row],[Close Price]])-1</f>
        <v>7.9501094925259475E-2</v>
      </c>
      <c r="AG6" s="2">
        <f>(Table2[[#This Row],[Close Price]]/Table2[[#This Row],[Current Month Low]])-1</f>
        <v>0.29987623762376225</v>
      </c>
      <c r="AH6" s="2">
        <f>(Table2[[#This Row],[Current Month High]]/Table2[[#This Row],[Close Price]])-1</f>
        <v>0.12729696277254132</v>
      </c>
      <c r="AI6">
        <v>12.729696277254099</v>
      </c>
      <c r="AJ6">
        <v>257.96325960260299</v>
      </c>
      <c r="AK6" t="str">
        <f>IF(AND(Table2[[#This Row],[20D EMA]]&gt;Table2[[#This Row],[50D EMA]],Table2[[#This Row],[50D EMA]]&gt;Table2[[#This Row],[200D EMA]]),"Uptrend","Downtrend/NoTrend")</f>
        <v>Uptrend</v>
      </c>
      <c r="AL6">
        <v>0.64</v>
      </c>
      <c r="AM6" t="s">
        <v>10681</v>
      </c>
      <c r="AN6">
        <v>21.28</v>
      </c>
      <c r="AO6" t="s">
        <v>10681</v>
      </c>
      <c r="AP6">
        <v>0.26000163498088302</v>
      </c>
      <c r="AQ6">
        <f>(Table2[[#This Row],[Sharpe Ratio]]-AVERAGE(Table2[Sharpe Ratio]))/_xlfn.STDEV.P(Table2[Sharpe Ratio])</f>
        <v>2.2553730960603708</v>
      </c>
      <c r="AR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7.0375792224830089</v>
      </c>
      <c r="AS6">
        <f>_xlfn.RANK.AVG(Table2[[#This Row],[1Y Return vs Nifty Z-Score]],Table2[1Y Return vs Nifty Z-Score])</f>
        <v>33</v>
      </c>
      <c r="AT6">
        <f>_xlfn.RANK.AVG(Table2[[#This Row],[6M Return vs Nifty Z-Score]],Table2[6M Return vs Nifty Z-Score])</f>
        <v>1</v>
      </c>
      <c r="AU6">
        <f>_xlfn.RANK.AVG(Table2[[#This Row],[Sharpe Ratio Z-Score]],Table2[Sharpe Ratio Z-Score])</f>
        <v>7</v>
      </c>
      <c r="AV6">
        <f>(Table2[[#This Row],[Rank 1Y]]+Table2[[#This Row],[Rank 6M]]+Table2[[#This Row],[Rank Sharpe]])/3</f>
        <v>13.666666666666666</v>
      </c>
    </row>
    <row r="7" spans="1:48" x14ac:dyDescent="0.3">
      <c r="A7" t="s">
        <v>837</v>
      </c>
      <c r="B7" t="s">
        <v>838</v>
      </c>
      <c r="C7" t="s">
        <v>10639</v>
      </c>
      <c r="D7" t="s">
        <v>46</v>
      </c>
      <c r="E7">
        <v>18953.923072649999</v>
      </c>
      <c r="F7">
        <v>1635.25</v>
      </c>
      <c r="G7">
        <v>178.91962273482099</v>
      </c>
      <c r="H7">
        <f>(Table2[[#This Row],[1Y Return vs Nifty]]-AVERAGE(Table2[1Y Return vs Nifty]))/_xlfn.STDEV.P(Table2[1Y Return vs Nifty])</f>
        <v>2.4560469452397458</v>
      </c>
      <c r="I7">
        <v>-2.4162786965559699</v>
      </c>
      <c r="J7">
        <f>(Table2[[#This Row],[1M Return vs Nifty]]-AVERAGE(Table2[1M Return vs Nifty]))/_xlfn.STDEV.P(Table2[1M Return vs Nifty])</f>
        <v>-0.12418390531758657</v>
      </c>
      <c r="K7">
        <v>112.396047068797</v>
      </c>
      <c r="L7">
        <f>(Table2[[#This Row],[6M Return vs Nifty]]-AVERAGE(Table2[6M Return vs Nifty]))/_xlfn.STDEV.P(Table2[6M Return vs Nifty])</f>
        <v>3.5692386668700236</v>
      </c>
      <c r="M7">
        <v>-7.6952449796916698</v>
      </c>
      <c r="N7">
        <f>(Table2[[#This Row],[1W Return vs Nifty]]-AVERAGE(Table2[1W Return vs Nifty]))/_xlfn.STDEV.P(Table2[1W Return vs Nifty])</f>
        <v>-1.4216707735446437</v>
      </c>
      <c r="O7">
        <v>1654.56</v>
      </c>
      <c r="P7">
        <v>1561.6170090385899</v>
      </c>
      <c r="Q7">
        <v>1132.9380832037</v>
      </c>
      <c r="R7">
        <v>40.942593973050997</v>
      </c>
      <c r="S7" s="2">
        <f>(Table2[[#This Row],[Close Price]]-Table2[[#This Row],[20D EMA]])/Table2[[#This Row],[20D EMA]]</f>
        <v>-1.167077652064594E-2</v>
      </c>
      <c r="T7" s="2">
        <f>(Table2[[#This Row],[Close Price]]-Table2[[#This Row],[50D EMA]])/Table2[[#This Row],[50D EMA]]</f>
        <v>4.7151760345350145E-2</v>
      </c>
      <c r="U7" s="2">
        <f>(Table2[[#This Row],[Close Price]]-Table2[[#This Row],[200D EMA]])/Table2[[#This Row],[200D EMA]]</f>
        <v>0.443371022868145</v>
      </c>
      <c r="V7">
        <v>0.44695458840852598</v>
      </c>
      <c r="W7">
        <v>1575</v>
      </c>
      <c r="X7">
        <v>1658.9</v>
      </c>
      <c r="Y7">
        <v>1575</v>
      </c>
      <c r="Z7">
        <v>1746</v>
      </c>
      <c r="AA7">
        <v>1550</v>
      </c>
      <c r="AB7">
        <v>1796.7</v>
      </c>
      <c r="AC7" s="2">
        <f>(Table2[[#This Row],[Close Price]]/Table2[[#This Row],[Day Low]])-1</f>
        <v>3.8253968253968207E-2</v>
      </c>
      <c r="AD7" s="2">
        <f>(Table2[[#This Row],[Day High]]/Table2[[#This Row],[Close Price]])-1</f>
        <v>1.4462620394435133E-2</v>
      </c>
      <c r="AE7" s="2">
        <f>(Table2[[#This Row],[Close Price]]/Table2[[#This Row],[Current Week Low]])-1</f>
        <v>3.8253968253968207E-2</v>
      </c>
      <c r="AF7" s="2">
        <f>(Table2[[#This Row],[Current Week High]]/Table2[[#This Row],[Close Price]])-1</f>
        <v>6.7726647301635801E-2</v>
      </c>
      <c r="AG7" s="2">
        <f>(Table2[[#This Row],[Close Price]]/Table2[[#This Row],[Current Month Low]])-1</f>
        <v>5.4999999999999938E-2</v>
      </c>
      <c r="AH7" s="2">
        <f>(Table2[[#This Row],[Current Month High]]/Table2[[#This Row],[Close Price]])-1</f>
        <v>9.8731080874484123E-2</v>
      </c>
      <c r="AI7">
        <v>9.8731080874484096</v>
      </c>
      <c r="AJ7">
        <v>240.677083333333</v>
      </c>
      <c r="AK7" t="str">
        <f>IF(AND(Table2[[#This Row],[20D EMA]]&gt;Table2[[#This Row],[50D EMA]],Table2[[#This Row],[50D EMA]]&gt;Table2[[#This Row],[200D EMA]]),"Uptrend","Downtrend/NoTrend")</f>
        <v>Uptrend</v>
      </c>
      <c r="AL7">
        <v>0.16</v>
      </c>
      <c r="AM7" t="s">
        <v>10681</v>
      </c>
      <c r="AN7">
        <v>0.36</v>
      </c>
      <c r="AO7" t="s">
        <v>10681</v>
      </c>
      <c r="AP7">
        <v>0.184238122582876</v>
      </c>
      <c r="AQ7">
        <f>(Table2[[#This Row],[Sharpe Ratio]]-AVERAGE(Table2[Sharpe Ratio]))/_xlfn.STDEV.P(Table2[Sharpe Ratio])</f>
        <v>1.385022629092854</v>
      </c>
      <c r="AR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5.8644535623403922</v>
      </c>
      <c r="AS7">
        <f>_xlfn.RANK.AVG(Table2[[#This Row],[1Y Return vs Nifty Z-Score]],Table2[1Y Return vs Nifty Z-Score])</f>
        <v>20</v>
      </c>
      <c r="AT7">
        <f>_xlfn.RANK.AVG(Table2[[#This Row],[6M Return vs Nifty Z-Score]],Table2[6M Return vs Nifty Z-Score])</f>
        <v>4</v>
      </c>
      <c r="AU7">
        <f>_xlfn.RANK.AVG(Table2[[#This Row],[Sharpe Ratio Z-Score]],Table2[Sharpe Ratio Z-Score])</f>
        <v>65</v>
      </c>
      <c r="AV7">
        <f>(Table2[[#This Row],[Rank 1Y]]+Table2[[#This Row],[Rank 6M]]+Table2[[#This Row],[Rank Sharpe]])/3</f>
        <v>29.666666666666668</v>
      </c>
    </row>
    <row r="8" spans="1:48" x14ac:dyDescent="0.3">
      <c r="A8" t="s">
        <v>601</v>
      </c>
      <c r="B8" t="s">
        <v>602</v>
      </c>
      <c r="C8" t="s">
        <v>10638</v>
      </c>
      <c r="D8" t="s">
        <v>43</v>
      </c>
      <c r="E8">
        <v>31742.364547900001</v>
      </c>
      <c r="F8">
        <v>6508.4</v>
      </c>
      <c r="G8">
        <v>170.97023854833199</v>
      </c>
      <c r="H8">
        <f>(Table2[[#This Row],[1Y Return vs Nifty]]-AVERAGE(Table2[1Y Return vs Nifty]))/_xlfn.STDEV.P(Table2[1Y Return vs Nifty])</f>
        <v>2.3281388852600595</v>
      </c>
      <c r="I8">
        <v>41.689998720720602</v>
      </c>
      <c r="J8">
        <f>(Table2[[#This Row],[1M Return vs Nifty]]-AVERAGE(Table2[1M Return vs Nifty]))/_xlfn.STDEV.P(Table2[1M Return vs Nifty])</f>
        <v>4.1398645816258064</v>
      </c>
      <c r="K8">
        <v>106.723659078529</v>
      </c>
      <c r="L8">
        <f>(Table2[[#This Row],[6M Return vs Nifty]]-AVERAGE(Table2[6M Return vs Nifty]))/_xlfn.STDEV.P(Table2[6M Return vs Nifty])</f>
        <v>3.3748282829487004</v>
      </c>
      <c r="M8">
        <v>8.4890794877392093</v>
      </c>
      <c r="N8">
        <f>(Table2[[#This Row],[1W Return vs Nifty]]-AVERAGE(Table2[1W Return vs Nifty]))/_xlfn.STDEV.P(Table2[1W Return vs Nifty])</f>
        <v>2.7329531843581054</v>
      </c>
      <c r="O8">
        <v>5268.35</v>
      </c>
      <c r="P8">
        <v>4683.1682411556503</v>
      </c>
      <c r="Q8">
        <v>3537.4869963706101</v>
      </c>
      <c r="R8">
        <v>80.351650411829695</v>
      </c>
      <c r="S8" s="2">
        <f>(Table2[[#This Row],[Close Price]]-Table2[[#This Row],[20D EMA]])/Table2[[#This Row],[20D EMA]]</f>
        <v>0.23537730029326054</v>
      </c>
      <c r="T8" s="2">
        <f>(Table2[[#This Row],[Close Price]]-Table2[[#This Row],[50D EMA]])/Table2[[#This Row],[50D EMA]]</f>
        <v>0.38974294000463727</v>
      </c>
      <c r="U8" s="2">
        <f>(Table2[[#This Row],[Close Price]]-Table2[[#This Row],[200D EMA]])/Table2[[#This Row],[200D EMA]]</f>
        <v>0.83983715181921126</v>
      </c>
      <c r="V8">
        <v>2.1348513637292599</v>
      </c>
      <c r="W8">
        <v>6018</v>
      </c>
      <c r="X8">
        <v>6570</v>
      </c>
      <c r="Y8">
        <v>5451</v>
      </c>
      <c r="Z8">
        <v>6570</v>
      </c>
      <c r="AA8">
        <v>3965.5</v>
      </c>
      <c r="AB8">
        <v>6570</v>
      </c>
      <c r="AC8" s="2">
        <f>(Table2[[#This Row],[Close Price]]/Table2[[#This Row],[Day Low]])-1</f>
        <v>8.1488866733133936E-2</v>
      </c>
      <c r="AD8" s="2">
        <f>(Table2[[#This Row],[Day High]]/Table2[[#This Row],[Close Price]])-1</f>
        <v>9.4646917829266375E-3</v>
      </c>
      <c r="AE8" s="2">
        <f>(Table2[[#This Row],[Close Price]]/Table2[[#This Row],[Current Week Low]])-1</f>
        <v>0.19398275545771404</v>
      </c>
      <c r="AF8" s="2">
        <f>(Table2[[#This Row],[Current Week High]]/Table2[[#This Row],[Close Price]])-1</f>
        <v>9.4646917829266375E-3</v>
      </c>
      <c r="AG8" s="2">
        <f>(Table2[[#This Row],[Close Price]]/Table2[[#This Row],[Current Month Low]])-1</f>
        <v>0.64125583154709354</v>
      </c>
      <c r="AH8" s="2">
        <f>(Table2[[#This Row],[Current Month High]]/Table2[[#This Row],[Close Price]])-1</f>
        <v>9.4646917829266375E-3</v>
      </c>
      <c r="AI8">
        <v>0.94646917829266297</v>
      </c>
      <c r="AJ8">
        <v>226.71050650067701</v>
      </c>
      <c r="AK8" t="str">
        <f>IF(AND(Table2[[#This Row],[20D EMA]]&gt;Table2[[#This Row],[50D EMA]],Table2[[#This Row],[50D EMA]]&gt;Table2[[#This Row],[200D EMA]]),"Uptrend","Downtrend/NoTrend")</f>
        <v>Uptrend</v>
      </c>
      <c r="AL8">
        <v>0.54</v>
      </c>
      <c r="AM8" t="s">
        <v>10681</v>
      </c>
      <c r="AN8">
        <v>48.21</v>
      </c>
      <c r="AO8" t="s">
        <v>10681</v>
      </c>
      <c r="AP8">
        <v>0.185371220893293</v>
      </c>
      <c r="AQ8">
        <f>(Table2[[#This Row],[Sharpe Ratio]]-AVERAGE(Table2[Sharpe Ratio]))/_xlfn.STDEV.P(Table2[Sharpe Ratio])</f>
        <v>1.3980393519503003</v>
      </c>
      <c r="AR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13.973824286142973</v>
      </c>
      <c r="AS8">
        <f>_xlfn.RANK.AVG(Table2[[#This Row],[1Y Return vs Nifty Z-Score]],Table2[1Y Return vs Nifty Z-Score])</f>
        <v>23</v>
      </c>
      <c r="AT8">
        <f>_xlfn.RANK.AVG(Table2[[#This Row],[6M Return vs Nifty Z-Score]],Table2[6M Return vs Nifty Z-Score])</f>
        <v>6</v>
      </c>
      <c r="AU8">
        <f>_xlfn.RANK.AVG(Table2[[#This Row],[Sharpe Ratio Z-Score]],Table2[Sharpe Ratio Z-Score])</f>
        <v>63</v>
      </c>
      <c r="AV8">
        <f>(Table2[[#This Row],[Rank 1Y]]+Table2[[#This Row],[Rank 6M]]+Table2[[#This Row],[Rank Sharpe]])/3</f>
        <v>30.666666666666668</v>
      </c>
    </row>
    <row r="9" spans="1:48" x14ac:dyDescent="0.3">
      <c r="A9" t="s">
        <v>223</v>
      </c>
      <c r="B9" t="s">
        <v>224</v>
      </c>
      <c r="C9" t="s">
        <v>10634</v>
      </c>
      <c r="D9" t="s">
        <v>57</v>
      </c>
      <c r="E9">
        <v>119376.74578149</v>
      </c>
      <c r="F9">
        <v>741</v>
      </c>
      <c r="G9">
        <v>272.428079288182</v>
      </c>
      <c r="H9">
        <f>(Table2[[#This Row],[1Y Return vs Nifty]]-AVERAGE(Table2[1Y Return vs Nifty]))/_xlfn.STDEV.P(Table2[1Y Return vs Nifty])</f>
        <v>3.9606270471504779</v>
      </c>
      <c r="I9">
        <v>25.4492245195785</v>
      </c>
      <c r="J9">
        <f>(Table2[[#This Row],[1M Return vs Nifty]]-AVERAGE(Table2[1M Return vs Nifty]))/_xlfn.STDEV.P(Table2[1M Return vs Nifty])</f>
        <v>2.5697604442033346</v>
      </c>
      <c r="K9">
        <v>75.692463237851001</v>
      </c>
      <c r="L9">
        <f>(Table2[[#This Row],[6M Return vs Nifty]]-AVERAGE(Table2[6M Return vs Nifty]))/_xlfn.STDEV.P(Table2[6M Return vs Nifty])</f>
        <v>2.3112926596319778</v>
      </c>
      <c r="M9">
        <v>6.2240439401216499</v>
      </c>
      <c r="N9">
        <f>(Table2[[#This Row],[1W Return vs Nifty]]-AVERAGE(Table2[1W Return vs Nifty]))/_xlfn.STDEV.P(Table2[1W Return vs Nifty])</f>
        <v>2.151503463019993</v>
      </c>
      <c r="O9">
        <v>672.27</v>
      </c>
      <c r="P9">
        <v>600.75776422390197</v>
      </c>
      <c r="Q9">
        <v>434.14092825446602</v>
      </c>
      <c r="R9">
        <v>79.837528740961702</v>
      </c>
      <c r="S9" s="2">
        <f>(Table2[[#This Row],[Close Price]]-Table2[[#This Row],[20D EMA]])/Table2[[#This Row],[20D EMA]]</f>
        <v>0.10223570886697313</v>
      </c>
      <c r="T9" s="2">
        <f>(Table2[[#This Row],[Close Price]]-Table2[[#This Row],[50D EMA]])/Table2[[#This Row],[50D EMA]]</f>
        <v>0.23344223600217984</v>
      </c>
      <c r="U9" s="2">
        <f>(Table2[[#This Row],[Close Price]]-Table2[[#This Row],[200D EMA]])/Table2[[#This Row],[200D EMA]]</f>
        <v>0.70681903449948991</v>
      </c>
      <c r="V9">
        <v>1.2914761543542299</v>
      </c>
      <c r="W9">
        <v>721</v>
      </c>
      <c r="X9">
        <v>767.9</v>
      </c>
      <c r="Y9">
        <v>686.45</v>
      </c>
      <c r="Z9">
        <v>767.9</v>
      </c>
      <c r="AA9">
        <v>568.29999999999995</v>
      </c>
      <c r="AB9">
        <v>767.9</v>
      </c>
      <c r="AC9" s="2">
        <f>(Table2[[#This Row],[Close Price]]/Table2[[#This Row],[Day Low]])-1</f>
        <v>2.7739251040221902E-2</v>
      </c>
      <c r="AD9" s="2">
        <f>(Table2[[#This Row],[Day High]]/Table2[[#This Row],[Close Price]])-1</f>
        <v>3.6302294197031015E-2</v>
      </c>
      <c r="AE9" s="2">
        <f>(Table2[[#This Row],[Close Price]]/Table2[[#This Row],[Current Week Low]])-1</f>
        <v>7.9466822055502817E-2</v>
      </c>
      <c r="AF9" s="2">
        <f>(Table2[[#This Row],[Current Week High]]/Table2[[#This Row],[Close Price]])-1</f>
        <v>3.6302294197031015E-2</v>
      </c>
      <c r="AG9" s="2">
        <f>(Table2[[#This Row],[Close Price]]/Table2[[#This Row],[Current Month Low]])-1</f>
        <v>0.30388879113144474</v>
      </c>
      <c r="AH9" s="2">
        <f>(Table2[[#This Row],[Current Month High]]/Table2[[#This Row],[Close Price]])-1</f>
        <v>3.6302294197031015E-2</v>
      </c>
      <c r="AI9">
        <v>3.6302294197031002</v>
      </c>
      <c r="AJ9">
        <v>310.90573012939001</v>
      </c>
      <c r="AK9" t="str">
        <f>IF(AND(Table2[[#This Row],[20D EMA]]&gt;Table2[[#This Row],[50D EMA]],Table2[[#This Row],[50D EMA]]&gt;Table2[[#This Row],[200D EMA]]),"Uptrend","Downtrend/NoTrend")</f>
        <v>Uptrend</v>
      </c>
      <c r="AL9">
        <v>0.59</v>
      </c>
      <c r="AM9" t="s">
        <v>10681</v>
      </c>
      <c r="AN9">
        <v>7.81</v>
      </c>
      <c r="AO9" t="s">
        <v>10681</v>
      </c>
      <c r="AP9">
        <v>0.178114832052536</v>
      </c>
      <c r="AQ9">
        <f>(Table2[[#This Row],[Sharpe Ratio]]-AVERAGE(Table2[Sharpe Ratio]))/_xlfn.STDEV.P(Table2[Sharpe Ratio])</f>
        <v>1.3146799456060814</v>
      </c>
      <c r="AR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12.307863559611864</v>
      </c>
      <c r="AS9">
        <f>_xlfn.RANK.AVG(Table2[[#This Row],[1Y Return vs Nifty Z-Score]],Table2[1Y Return vs Nifty Z-Score])</f>
        <v>7</v>
      </c>
      <c r="AT9">
        <f>_xlfn.RANK.AVG(Table2[[#This Row],[6M Return vs Nifty Z-Score]],Table2[6M Return vs Nifty Z-Score])</f>
        <v>17</v>
      </c>
      <c r="AU9">
        <f>_xlfn.RANK.AVG(Table2[[#This Row],[Sharpe Ratio Z-Score]],Table2[Sharpe Ratio Z-Score])</f>
        <v>74</v>
      </c>
      <c r="AV9">
        <f>(Table2[[#This Row],[Rank 1Y]]+Table2[[#This Row],[Rank 6M]]+Table2[[#This Row],[Rank Sharpe]])/3</f>
        <v>32.666666666666664</v>
      </c>
    </row>
    <row r="10" spans="1:48" x14ac:dyDescent="0.3">
      <c r="A10" t="s">
        <v>259</v>
      </c>
      <c r="B10" t="s">
        <v>260</v>
      </c>
      <c r="C10" t="s">
        <v>10647</v>
      </c>
      <c r="D10" t="s">
        <v>261</v>
      </c>
      <c r="E10">
        <v>105031.8659467</v>
      </c>
      <c r="F10">
        <v>75.84</v>
      </c>
      <c r="G10">
        <v>162.94963595905199</v>
      </c>
      <c r="H10">
        <f>(Table2[[#This Row],[1Y Return vs Nifty]]-AVERAGE(Table2[1Y Return vs Nifty]))/_xlfn.STDEV.P(Table2[1Y Return vs Nifty])</f>
        <v>2.1990848990649399</v>
      </c>
      <c r="I10">
        <v>15.373824352635401</v>
      </c>
      <c r="J10">
        <f>(Table2[[#This Row],[1M Return vs Nifty]]-AVERAGE(Table2[1M Return vs Nifty]))/_xlfn.STDEV.P(Table2[1M Return vs Nifty])</f>
        <v>1.5957042020328138</v>
      </c>
      <c r="K10">
        <v>58.227220336161302</v>
      </c>
      <c r="L10">
        <f>(Table2[[#This Row],[6M Return vs Nifty]]-AVERAGE(Table2[6M Return vs Nifty]))/_xlfn.STDEV.P(Table2[6M Return vs Nifty])</f>
        <v>1.7127044488780387</v>
      </c>
      <c r="M10">
        <v>-2.6655908716983401</v>
      </c>
      <c r="N10">
        <f>(Table2[[#This Row],[1W Return vs Nifty]]-AVERAGE(Table2[1W Return vs Nifty]))/_xlfn.STDEV.P(Table2[1W Return vs Nifty])</f>
        <v>-0.13052504181610897</v>
      </c>
      <c r="O10">
        <v>74.849999999999994</v>
      </c>
      <c r="P10">
        <v>66.630287179618904</v>
      </c>
      <c r="Q10">
        <v>48.806914520912699</v>
      </c>
      <c r="R10">
        <v>51.901125366753</v>
      </c>
      <c r="S10" s="2">
        <f>(Table2[[#This Row],[Close Price]]-Table2[[#This Row],[20D EMA]])/Table2[[#This Row],[20D EMA]]</f>
        <v>1.3226452905811746E-2</v>
      </c>
      <c r="T10" s="2">
        <f>(Table2[[#This Row],[Close Price]]-Table2[[#This Row],[50D EMA]])/Table2[[#This Row],[50D EMA]]</f>
        <v>0.13822111850657307</v>
      </c>
      <c r="U10" s="2">
        <f>(Table2[[#This Row],[Close Price]]-Table2[[#This Row],[200D EMA]])/Table2[[#This Row],[200D EMA]]</f>
        <v>0.55387819009751615</v>
      </c>
      <c r="V10">
        <v>0.76100614176499304</v>
      </c>
      <c r="W10">
        <v>75.12</v>
      </c>
      <c r="X10">
        <v>77.58</v>
      </c>
      <c r="Y10">
        <v>75.12</v>
      </c>
      <c r="Z10">
        <v>79.790000000000006</v>
      </c>
      <c r="AA10">
        <v>65.599999999999994</v>
      </c>
      <c r="AB10">
        <v>84.29</v>
      </c>
      <c r="AC10" s="2">
        <f>(Table2[[#This Row],[Close Price]]/Table2[[#This Row],[Day Low]])-1</f>
        <v>9.5846645367412275E-3</v>
      </c>
      <c r="AD10" s="2">
        <f>(Table2[[#This Row],[Day High]]/Table2[[#This Row],[Close Price]])-1</f>
        <v>2.2943037974683556E-2</v>
      </c>
      <c r="AE10" s="2">
        <f>(Table2[[#This Row],[Close Price]]/Table2[[#This Row],[Current Week Low]])-1</f>
        <v>9.5846645367412275E-3</v>
      </c>
      <c r="AF10" s="2">
        <f>(Table2[[#This Row],[Current Week High]]/Table2[[#This Row],[Close Price]])-1</f>
        <v>5.2083333333333259E-2</v>
      </c>
      <c r="AG10" s="2">
        <f>(Table2[[#This Row],[Close Price]]/Table2[[#This Row],[Current Month Low]])-1</f>
        <v>0.15609756097560989</v>
      </c>
      <c r="AH10" s="2">
        <f>(Table2[[#This Row],[Current Month High]]/Table2[[#This Row],[Close Price]])-1</f>
        <v>0.11141877637130815</v>
      </c>
      <c r="AI10">
        <v>11.141877637130801</v>
      </c>
      <c r="AJ10">
        <v>249.49308755760299</v>
      </c>
      <c r="AK10" t="str">
        <f>IF(AND(Table2[[#This Row],[20D EMA]]&gt;Table2[[#This Row],[50D EMA]],Table2[[#This Row],[50D EMA]]&gt;Table2[[#This Row],[200D EMA]]),"Uptrend","Downtrend/NoTrend")</f>
        <v>Uptrend</v>
      </c>
      <c r="AL10">
        <v>0.48</v>
      </c>
      <c r="AM10" t="s">
        <v>10681</v>
      </c>
      <c r="AN10">
        <v>-6.13</v>
      </c>
      <c r="AO10" t="s">
        <v>10680</v>
      </c>
      <c r="AP10">
        <v>0.22392072519168099</v>
      </c>
      <c r="AQ10">
        <f>(Table2[[#This Row],[Sharpe Ratio]]-AVERAGE(Table2[Sharpe Ratio]))/_xlfn.STDEV.P(Table2[Sharpe Ratio])</f>
        <v>1.8408854925992766</v>
      </c>
      <c r="AR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7.2178540007589591</v>
      </c>
      <c r="AS10">
        <f>_xlfn.RANK.AVG(Table2[[#This Row],[1Y Return vs Nifty Z-Score]],Table2[1Y Return vs Nifty Z-Score])</f>
        <v>27</v>
      </c>
      <c r="AT10">
        <f>_xlfn.RANK.AVG(Table2[[#This Row],[6M Return vs Nifty Z-Score]],Table2[6M Return vs Nifty Z-Score])</f>
        <v>49</v>
      </c>
      <c r="AU10">
        <f>_xlfn.RANK.AVG(Table2[[#This Row],[Sharpe Ratio Z-Score]],Table2[Sharpe Ratio Z-Score])</f>
        <v>25</v>
      </c>
      <c r="AV10">
        <f>(Table2[[#This Row],[Rank 1Y]]+Table2[[#This Row],[Rank 6M]]+Table2[[#This Row],[Rank Sharpe]])/3</f>
        <v>33.666666666666664</v>
      </c>
    </row>
    <row r="11" spans="1:48" x14ac:dyDescent="0.3">
      <c r="A11" t="s">
        <v>791</v>
      </c>
      <c r="B11" t="s">
        <v>792</v>
      </c>
      <c r="C11" t="s">
        <v>10648</v>
      </c>
      <c r="D11" t="s">
        <v>141</v>
      </c>
      <c r="E11">
        <v>20520.282995059999</v>
      </c>
      <c r="F11">
        <v>595.9</v>
      </c>
      <c r="G11">
        <v>144.870798305747</v>
      </c>
      <c r="H11">
        <f>(Table2[[#This Row],[1Y Return vs Nifty]]-AVERAGE(Table2[1Y Return vs Nifty]))/_xlfn.STDEV.P(Table2[1Y Return vs Nifty])</f>
        <v>1.9081907874364927</v>
      </c>
      <c r="I11">
        <v>6.0685526804333403</v>
      </c>
      <c r="J11">
        <f>(Table2[[#This Row],[1M Return vs Nifty]]-AVERAGE(Table2[1M Return vs Nifty]))/_xlfn.STDEV.P(Table2[1M Return vs Nifty])</f>
        <v>0.6961014262404418</v>
      </c>
      <c r="K11">
        <v>55.055645270419099</v>
      </c>
      <c r="L11">
        <f>(Table2[[#This Row],[6M Return vs Nifty]]-AVERAGE(Table2[6M Return vs Nifty]))/_xlfn.STDEV.P(Table2[6M Return vs Nifty])</f>
        <v>1.6040047042159842</v>
      </c>
      <c r="M11">
        <v>0.429430168669584</v>
      </c>
      <c r="N11">
        <f>(Table2[[#This Row],[1W Return vs Nifty]]-AVERAGE(Table2[1W Return vs Nifty]))/_xlfn.STDEV.P(Table2[1W Return vs Nifty])</f>
        <v>0.66398748729205637</v>
      </c>
      <c r="O11">
        <v>570.22</v>
      </c>
      <c r="P11">
        <v>522.14754944188803</v>
      </c>
      <c r="Q11">
        <v>394.18467631735501</v>
      </c>
      <c r="R11">
        <v>64.122993458912902</v>
      </c>
      <c r="S11" s="2">
        <f>(Table2[[#This Row],[Close Price]]-Table2[[#This Row],[20D EMA]])/Table2[[#This Row],[20D EMA]]</f>
        <v>4.5035249552804094E-2</v>
      </c>
      <c r="T11" s="2">
        <f>(Table2[[#This Row],[Close Price]]-Table2[[#This Row],[50D EMA]])/Table2[[#This Row],[50D EMA]]</f>
        <v>0.1412482939677574</v>
      </c>
      <c r="U11" s="2">
        <f>(Table2[[#This Row],[Close Price]]-Table2[[#This Row],[200D EMA]])/Table2[[#This Row],[200D EMA]]</f>
        <v>0.51172796864443693</v>
      </c>
      <c r="V11">
        <v>1.1898592668571699</v>
      </c>
      <c r="W11">
        <v>592</v>
      </c>
      <c r="X11">
        <v>610.5</v>
      </c>
      <c r="Y11">
        <v>587.29999999999995</v>
      </c>
      <c r="Z11">
        <v>636.85</v>
      </c>
      <c r="AA11">
        <v>493.8</v>
      </c>
      <c r="AB11">
        <v>636.85</v>
      </c>
      <c r="AC11" s="2">
        <f>(Table2[[#This Row],[Close Price]]/Table2[[#This Row],[Day Low]])-1</f>
        <v>6.5878378378378954E-3</v>
      </c>
      <c r="AD11" s="2">
        <f>(Table2[[#This Row],[Day High]]/Table2[[#This Row],[Close Price]])-1</f>
        <v>2.4500755160261845E-2</v>
      </c>
      <c r="AE11" s="2">
        <f>(Table2[[#This Row],[Close Price]]/Table2[[#This Row],[Current Week Low]])-1</f>
        <v>1.4643282819683412E-2</v>
      </c>
      <c r="AF11" s="2">
        <f>(Table2[[#This Row],[Current Week High]]/Table2[[#This Row],[Close Price]])-1</f>
        <v>6.8719583822789199E-2</v>
      </c>
      <c r="AG11" s="2">
        <f>(Table2[[#This Row],[Close Price]]/Table2[[#This Row],[Current Month Low]])-1</f>
        <v>0.20676387201296054</v>
      </c>
      <c r="AH11" s="2">
        <f>(Table2[[#This Row],[Current Month High]]/Table2[[#This Row],[Close Price]])-1</f>
        <v>6.8719583822789199E-2</v>
      </c>
      <c r="AI11">
        <v>6.8719583822789199</v>
      </c>
      <c r="AJ11">
        <v>183.69435848607401</v>
      </c>
      <c r="AK11" t="str">
        <f>IF(AND(Table2[[#This Row],[20D EMA]]&gt;Table2[[#This Row],[50D EMA]],Table2[[#This Row],[50D EMA]]&gt;Table2[[#This Row],[200D EMA]]),"Uptrend","Downtrend/NoTrend")</f>
        <v>Uptrend</v>
      </c>
      <c r="AL11">
        <v>0.46</v>
      </c>
      <c r="AM11" t="s">
        <v>10681</v>
      </c>
      <c r="AN11">
        <v>17.41</v>
      </c>
      <c r="AO11" t="s">
        <v>10681</v>
      </c>
      <c r="AP11">
        <v>0.23569789735300001</v>
      </c>
      <c r="AQ11">
        <f>(Table2[[#This Row],[Sharpe Ratio]]-AVERAGE(Table2[Sharpe Ratio]))/_xlfn.STDEV.P(Table2[Sharpe Ratio])</f>
        <v>1.9761784187813853</v>
      </c>
      <c r="AR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6.8484628239663596</v>
      </c>
      <c r="AS11">
        <f>_xlfn.RANK.AVG(Table2[[#This Row],[1Y Return vs Nifty Z-Score]],Table2[1Y Return vs Nifty Z-Score])</f>
        <v>34</v>
      </c>
      <c r="AT11">
        <f>_xlfn.RANK.AVG(Table2[[#This Row],[6M Return vs Nifty Z-Score]],Table2[6M Return vs Nifty Z-Score])</f>
        <v>52</v>
      </c>
      <c r="AU11">
        <f>_xlfn.RANK.AVG(Table2[[#This Row],[Sharpe Ratio Z-Score]],Table2[Sharpe Ratio Z-Score])</f>
        <v>16</v>
      </c>
      <c r="AV11">
        <f>(Table2[[#This Row],[Rank 1Y]]+Table2[[#This Row],[Rank 6M]]+Table2[[#This Row],[Rank Sharpe]])/3</f>
        <v>34</v>
      </c>
    </row>
    <row r="12" spans="1:48" x14ac:dyDescent="0.3">
      <c r="A12" t="s">
        <v>316</v>
      </c>
      <c r="B12" t="s">
        <v>317</v>
      </c>
      <c r="C12" t="s">
        <v>10647</v>
      </c>
      <c r="D12" t="s">
        <v>318</v>
      </c>
      <c r="E12">
        <v>85484.289600000004</v>
      </c>
      <c r="F12">
        <v>4241.45</v>
      </c>
      <c r="G12">
        <v>97.116427712781004</v>
      </c>
      <c r="H12">
        <f>(Table2[[#This Row],[1Y Return vs Nifty]]-AVERAGE(Table2[1Y Return vs Nifty]))/_xlfn.STDEV.P(Table2[1Y Return vs Nifty])</f>
        <v>1.1398081360508823</v>
      </c>
      <c r="I12">
        <v>-21.954129920672599</v>
      </c>
      <c r="J12">
        <f>(Table2[[#This Row],[1M Return vs Nifty]]-AVERAGE(Table2[1M Return vs Nifty]))/_xlfn.STDEV.P(Table2[1M Return vs Nifty])</f>
        <v>-2.013038504451965</v>
      </c>
      <c r="K12">
        <v>89.081613324310297</v>
      </c>
      <c r="L12">
        <f>(Table2[[#This Row],[6M Return vs Nifty]]-AVERAGE(Table2[6M Return vs Nifty]))/_xlfn.STDEV.P(Table2[6M Return vs Nifty])</f>
        <v>2.7701804883832311</v>
      </c>
      <c r="M12">
        <v>-7.0524517680052297</v>
      </c>
      <c r="N12">
        <f>(Table2[[#This Row],[1W Return vs Nifty]]-AVERAGE(Table2[1W Return vs Nifty]))/_xlfn.STDEV.P(Table2[1W Return vs Nifty])</f>
        <v>-1.2566614719439531</v>
      </c>
      <c r="O12">
        <v>4575.43</v>
      </c>
      <c r="P12">
        <v>4496.4250278734598</v>
      </c>
      <c r="Q12">
        <v>3244.0569456480298</v>
      </c>
      <c r="R12">
        <v>29.404780624534599</v>
      </c>
      <c r="S12" s="2">
        <f>(Table2[[#This Row],[Close Price]]-Table2[[#This Row],[20D EMA]])/Table2[[#This Row],[20D EMA]]</f>
        <v>-7.2994232236095941E-2</v>
      </c>
      <c r="T12" s="2">
        <f>(Table2[[#This Row],[Close Price]]-Table2[[#This Row],[50D EMA]])/Table2[[#This Row],[50D EMA]]</f>
        <v>-5.6706166853191804E-2</v>
      </c>
      <c r="U12" s="2">
        <f>(Table2[[#This Row],[Close Price]]-Table2[[#This Row],[200D EMA]])/Table2[[#This Row],[200D EMA]]</f>
        <v>0.30745238787808382</v>
      </c>
      <c r="V12">
        <v>0.76373586321913001</v>
      </c>
      <c r="W12">
        <v>4174</v>
      </c>
      <c r="X12">
        <v>4414.8999999999996</v>
      </c>
      <c r="Y12">
        <v>4174</v>
      </c>
      <c r="Z12">
        <v>4457.6000000000004</v>
      </c>
      <c r="AA12">
        <v>4111.1000000000004</v>
      </c>
      <c r="AB12">
        <v>5359.6</v>
      </c>
      <c r="AC12" s="2">
        <f>(Table2[[#This Row],[Close Price]]/Table2[[#This Row],[Day Low]])-1</f>
        <v>1.6159559175850546E-2</v>
      </c>
      <c r="AD12" s="2">
        <f>(Table2[[#This Row],[Day High]]/Table2[[#This Row],[Close Price]])-1</f>
        <v>4.0894033879923075E-2</v>
      </c>
      <c r="AE12" s="2">
        <f>(Table2[[#This Row],[Close Price]]/Table2[[#This Row],[Current Week Low]])-1</f>
        <v>1.6159559175850546E-2</v>
      </c>
      <c r="AF12" s="2">
        <f>(Table2[[#This Row],[Current Week High]]/Table2[[#This Row],[Close Price]])-1</f>
        <v>5.0961345766188604E-2</v>
      </c>
      <c r="AG12" s="2">
        <f>(Table2[[#This Row],[Close Price]]/Table2[[#This Row],[Current Month Low]])-1</f>
        <v>3.1706842450925476E-2</v>
      </c>
      <c r="AH12" s="2">
        <f>(Table2[[#This Row],[Current Month High]]/Table2[[#This Row],[Close Price]])-1</f>
        <v>0.26362446804748396</v>
      </c>
      <c r="AI12">
        <v>38.160298954367001</v>
      </c>
      <c r="AJ12">
        <v>143.48163030998799</v>
      </c>
      <c r="AK12" t="str">
        <f>IF(AND(Table2[[#This Row],[20D EMA]]&gt;Table2[[#This Row],[50D EMA]],Table2[[#This Row],[50D EMA]]&gt;Table2[[#This Row],[200D EMA]]),"Uptrend","Downtrend/NoTrend")</f>
        <v>Uptrend</v>
      </c>
      <c r="AL12">
        <v>0.25</v>
      </c>
      <c r="AM12" t="s">
        <v>10681</v>
      </c>
      <c r="AN12">
        <v>-12.25</v>
      </c>
      <c r="AO12" t="s">
        <v>10680</v>
      </c>
      <c r="AP12">
        <v>0.25240060866962299</v>
      </c>
      <c r="AQ12">
        <f>(Table2[[#This Row],[Sharpe Ratio]]-AVERAGE(Table2[Sharpe Ratio]))/_xlfn.STDEV.P(Table2[Sharpe Ratio])</f>
        <v>2.1680545889050511</v>
      </c>
      <c r="AR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2.8083432369432466</v>
      </c>
      <c r="AS12">
        <f>_xlfn.RANK.AVG(Table2[[#This Row],[1Y Return vs Nifty Z-Score]],Table2[1Y Return vs Nifty Z-Score])</f>
        <v>94</v>
      </c>
      <c r="AT12">
        <f>_xlfn.RANK.AVG(Table2[[#This Row],[6M Return vs Nifty Z-Score]],Table2[6M Return vs Nifty Z-Score])</f>
        <v>11</v>
      </c>
      <c r="AU12">
        <f>_xlfn.RANK.AVG(Table2[[#This Row],[Sharpe Ratio Z-Score]],Table2[Sharpe Ratio Z-Score])</f>
        <v>9</v>
      </c>
      <c r="AV12">
        <f>(Table2[[#This Row],[Rank 1Y]]+Table2[[#This Row],[Rank 6M]]+Table2[[#This Row],[Rank Sharpe]])/3</f>
        <v>38</v>
      </c>
    </row>
    <row r="13" spans="1:48" x14ac:dyDescent="0.3">
      <c r="A13" t="s">
        <v>1235</v>
      </c>
      <c r="B13" t="s">
        <v>1236</v>
      </c>
      <c r="C13" t="s">
        <v>10639</v>
      </c>
      <c r="D13" t="s">
        <v>46</v>
      </c>
      <c r="E13">
        <v>9470.6495059200006</v>
      </c>
      <c r="F13">
        <v>554.45000000000005</v>
      </c>
      <c r="G13">
        <v>130.48237005849501</v>
      </c>
      <c r="H13">
        <f>(Table2[[#This Row],[1Y Return vs Nifty]]-AVERAGE(Table2[1Y Return vs Nifty]))/_xlfn.STDEV.P(Table2[1Y Return vs Nifty])</f>
        <v>1.6766765090863647</v>
      </c>
      <c r="I13">
        <v>1.50437768113223</v>
      </c>
      <c r="J13">
        <f>(Table2[[#This Row],[1M Return vs Nifty]]-AVERAGE(Table2[1M Return vs Nifty]))/_xlfn.STDEV.P(Table2[1M Return vs Nifty])</f>
        <v>0.2548521383943656</v>
      </c>
      <c r="K13">
        <v>56.717136588464797</v>
      </c>
      <c r="L13">
        <f>(Table2[[#This Row],[6M Return vs Nifty]]-AVERAGE(Table2[6M Return vs Nifty]))/_xlfn.STDEV.P(Table2[6M Return vs Nifty])</f>
        <v>1.6609491807887069</v>
      </c>
      <c r="M13">
        <v>-1.7986196403900001</v>
      </c>
      <c r="N13">
        <f>(Table2[[#This Row],[1W Return vs Nifty]]-AVERAGE(Table2[1W Return vs Nifty]))/_xlfn.STDEV.P(Table2[1W Return vs Nifty])</f>
        <v>9.20322515485026E-2</v>
      </c>
      <c r="O13">
        <v>541.83000000000004</v>
      </c>
      <c r="P13">
        <v>512.10799294499202</v>
      </c>
      <c r="Q13">
        <v>395.74247046743602</v>
      </c>
      <c r="R13">
        <v>53.566189577656502</v>
      </c>
      <c r="S13" s="2">
        <f>(Table2[[#This Row],[Close Price]]-Table2[[#This Row],[20D EMA]])/Table2[[#This Row],[20D EMA]]</f>
        <v>2.3291438273997385E-2</v>
      </c>
      <c r="T13" s="2">
        <f>(Table2[[#This Row],[Close Price]]-Table2[[#This Row],[50D EMA]])/Table2[[#This Row],[50D EMA]]</f>
        <v>8.2681792977904539E-2</v>
      </c>
      <c r="U13" s="2">
        <f>(Table2[[#This Row],[Close Price]]-Table2[[#This Row],[200D EMA]])/Table2[[#This Row],[200D EMA]]</f>
        <v>0.4010373952158956</v>
      </c>
      <c r="V13">
        <v>0.42797791153118397</v>
      </c>
      <c r="W13">
        <v>549.20000000000005</v>
      </c>
      <c r="X13">
        <v>557.65</v>
      </c>
      <c r="Y13">
        <v>546.15</v>
      </c>
      <c r="Z13">
        <v>575.95000000000005</v>
      </c>
      <c r="AA13">
        <v>463</v>
      </c>
      <c r="AB13">
        <v>582.70000000000005</v>
      </c>
      <c r="AC13" s="2">
        <f>(Table2[[#This Row],[Close Price]]/Table2[[#This Row],[Day Low]])-1</f>
        <v>9.5593590677349738E-3</v>
      </c>
      <c r="AD13" s="2">
        <f>(Table2[[#This Row],[Day High]]/Table2[[#This Row],[Close Price]])-1</f>
        <v>5.771485255658737E-3</v>
      </c>
      <c r="AE13" s="2">
        <f>(Table2[[#This Row],[Close Price]]/Table2[[#This Row],[Current Week Low]])-1</f>
        <v>1.5197290121761631E-2</v>
      </c>
      <c r="AF13" s="2">
        <f>(Table2[[#This Row],[Current Week High]]/Table2[[#This Row],[Close Price]])-1</f>
        <v>3.8777166561457355E-2</v>
      </c>
      <c r="AG13" s="2">
        <f>(Table2[[#This Row],[Close Price]]/Table2[[#This Row],[Current Month Low]])-1</f>
        <v>0.19751619870410386</v>
      </c>
      <c r="AH13" s="2">
        <f>(Table2[[#This Row],[Current Month High]]/Table2[[#This Row],[Close Price]])-1</f>
        <v>5.0951393272612444E-2</v>
      </c>
      <c r="AI13">
        <v>6.4027414554964404</v>
      </c>
      <c r="AJ13">
        <v>194.92021276595699</v>
      </c>
      <c r="AK13" t="str">
        <f>IF(AND(Table2[[#This Row],[20D EMA]]&gt;Table2[[#This Row],[50D EMA]],Table2[[#This Row],[50D EMA]]&gt;Table2[[#This Row],[200D EMA]]),"Uptrend","Downtrend/NoTrend")</f>
        <v>Uptrend</v>
      </c>
      <c r="AL13">
        <v>0.18</v>
      </c>
      <c r="AM13" t="s">
        <v>10681</v>
      </c>
      <c r="AN13">
        <v>3.65</v>
      </c>
      <c r="AO13" t="s">
        <v>10681</v>
      </c>
      <c r="AP13">
        <v>0.23101487061599699</v>
      </c>
      <c r="AQ13">
        <f>(Table2[[#This Row],[Sharpe Ratio]]-AVERAGE(Table2[Sharpe Ratio]))/_xlfn.STDEV.P(Table2[Sharpe Ratio])</f>
        <v>1.9223810910392365</v>
      </c>
      <c r="AR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5.6068911708571765</v>
      </c>
      <c r="AS13">
        <f>_xlfn.RANK.AVG(Table2[[#This Row],[1Y Return vs Nifty Z-Score]],Table2[1Y Return vs Nifty Z-Score])</f>
        <v>44</v>
      </c>
      <c r="AT13">
        <f>_xlfn.RANK.AVG(Table2[[#This Row],[6M Return vs Nifty Z-Score]],Table2[6M Return vs Nifty Z-Score])</f>
        <v>51</v>
      </c>
      <c r="AU13">
        <f>_xlfn.RANK.AVG(Table2[[#This Row],[Sharpe Ratio Z-Score]],Table2[Sharpe Ratio Z-Score])</f>
        <v>20</v>
      </c>
      <c r="AV13">
        <f>(Table2[[#This Row],[Rank 1Y]]+Table2[[#This Row],[Rank 6M]]+Table2[[#This Row],[Rank Sharpe]])/3</f>
        <v>38.333333333333336</v>
      </c>
    </row>
    <row r="14" spans="1:48" x14ac:dyDescent="0.3">
      <c r="A14" t="s">
        <v>1291</v>
      </c>
      <c r="B14" t="s">
        <v>1292</v>
      </c>
      <c r="C14" t="s">
        <v>10636</v>
      </c>
      <c r="D14" t="s">
        <v>531</v>
      </c>
      <c r="E14">
        <v>8763.7039449999993</v>
      </c>
      <c r="F14">
        <v>450.95</v>
      </c>
      <c r="G14">
        <v>118.467717342158</v>
      </c>
      <c r="H14">
        <f>(Table2[[#This Row],[1Y Return vs Nifty]]-AVERAGE(Table2[1Y Return vs Nifty]))/_xlfn.STDEV.P(Table2[1Y Return vs Nifty])</f>
        <v>1.4833570161263596</v>
      </c>
      <c r="I14">
        <v>10.378637341374199</v>
      </c>
      <c r="J14">
        <f>(Table2[[#This Row],[1M Return vs Nifty]]-AVERAGE(Table2[1M Return vs Nifty]))/_xlfn.STDEV.P(Table2[1M Return vs Nifty])</f>
        <v>1.1127861036438429</v>
      </c>
      <c r="K14">
        <v>51.731343396443201</v>
      </c>
      <c r="L14">
        <f>(Table2[[#This Row],[6M Return vs Nifty]]-AVERAGE(Table2[6M Return vs Nifty]))/_xlfn.STDEV.P(Table2[6M Return vs Nifty])</f>
        <v>1.4900705366839262</v>
      </c>
      <c r="M14">
        <v>0.60573459425357901</v>
      </c>
      <c r="N14">
        <f>(Table2[[#This Row],[1W Return vs Nifty]]-AVERAGE(Table2[1W Return vs Nifty]))/_xlfn.STDEV.P(Table2[1W Return vs Nifty])</f>
        <v>0.7092460083931118</v>
      </c>
      <c r="O14">
        <v>417.26</v>
      </c>
      <c r="P14">
        <v>395.95440972244802</v>
      </c>
      <c r="Q14">
        <v>321.22082450627499</v>
      </c>
      <c r="R14">
        <v>83.291481463763702</v>
      </c>
      <c r="S14" s="2">
        <f>(Table2[[#This Row],[Close Price]]-Table2[[#This Row],[20D EMA]])/Table2[[#This Row],[20D EMA]]</f>
        <v>8.0741024780712267E-2</v>
      </c>
      <c r="T14" s="2">
        <f>(Table2[[#This Row],[Close Price]]-Table2[[#This Row],[50D EMA]])/Table2[[#This Row],[50D EMA]]</f>
        <v>0.13889374364109797</v>
      </c>
      <c r="U14" s="2">
        <f>(Table2[[#This Row],[Close Price]]-Table2[[#This Row],[200D EMA]])/Table2[[#This Row],[200D EMA]]</f>
        <v>0.40386290550471693</v>
      </c>
      <c r="V14">
        <v>1.2089854885676801</v>
      </c>
      <c r="W14">
        <v>443</v>
      </c>
      <c r="X14">
        <v>454.7</v>
      </c>
      <c r="Y14">
        <v>426.3</v>
      </c>
      <c r="Z14">
        <v>454.7</v>
      </c>
      <c r="AA14">
        <v>378.3</v>
      </c>
      <c r="AB14">
        <v>454.7</v>
      </c>
      <c r="AC14" s="2">
        <f>(Table2[[#This Row],[Close Price]]/Table2[[#This Row],[Day Low]])-1</f>
        <v>1.7945823927765225E-2</v>
      </c>
      <c r="AD14" s="2">
        <f>(Table2[[#This Row],[Day High]]/Table2[[#This Row],[Close Price]])-1</f>
        <v>8.3157778024172124E-3</v>
      </c>
      <c r="AE14" s="2">
        <f>(Table2[[#This Row],[Close Price]]/Table2[[#This Row],[Current Week Low]])-1</f>
        <v>5.7823129251700633E-2</v>
      </c>
      <c r="AF14" s="2">
        <f>(Table2[[#This Row],[Current Week High]]/Table2[[#This Row],[Close Price]])-1</f>
        <v>8.3157778024172124E-3</v>
      </c>
      <c r="AG14" s="2">
        <f>(Table2[[#This Row],[Close Price]]/Table2[[#This Row],[Current Month Low]])-1</f>
        <v>0.19204335183716625</v>
      </c>
      <c r="AH14" s="2">
        <f>(Table2[[#This Row],[Current Month High]]/Table2[[#This Row],[Close Price]])-1</f>
        <v>8.3157778024172124E-3</v>
      </c>
      <c r="AI14">
        <v>0.83157778024172102</v>
      </c>
      <c r="AJ14">
        <v>149.79919678714799</v>
      </c>
      <c r="AK14" t="str">
        <f>IF(AND(Table2[[#This Row],[20D EMA]]&gt;Table2[[#This Row],[50D EMA]],Table2[[#This Row],[50D EMA]]&gt;Table2[[#This Row],[200D EMA]]),"Uptrend","Downtrend/NoTrend")</f>
        <v>Uptrend</v>
      </c>
      <c r="AL14">
        <v>0.16</v>
      </c>
      <c r="AM14" t="s">
        <v>10681</v>
      </c>
      <c r="AN14">
        <v>14.4</v>
      </c>
      <c r="AO14" t="s">
        <v>10681</v>
      </c>
      <c r="AP14">
        <v>0.335960062830918</v>
      </c>
      <c r="AQ14">
        <f>(Table2[[#This Row],[Sharpe Ratio]]-AVERAGE(Table2[Sharpe Ratio]))/_xlfn.STDEV.P(Table2[Sharpe Ratio])</f>
        <v>3.1279626983229956</v>
      </c>
      <c r="AR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7.9234223631702356</v>
      </c>
      <c r="AS14">
        <f>_xlfn.RANK.AVG(Table2[[#This Row],[1Y Return vs Nifty Z-Score]],Table2[1Y Return vs Nifty Z-Score])</f>
        <v>59</v>
      </c>
      <c r="AT14">
        <f>_xlfn.RANK.AVG(Table2[[#This Row],[6M Return vs Nifty Z-Score]],Table2[6M Return vs Nifty Z-Score])</f>
        <v>55</v>
      </c>
      <c r="AU14">
        <f>_xlfn.RANK.AVG(Table2[[#This Row],[Sharpe Ratio Z-Score]],Table2[Sharpe Ratio Z-Score])</f>
        <v>1</v>
      </c>
      <c r="AV14">
        <f>(Table2[[#This Row],[Rank 1Y]]+Table2[[#This Row],[Rank 6M]]+Table2[[#This Row],[Rank Sharpe]])/3</f>
        <v>38.333333333333336</v>
      </c>
    </row>
    <row r="15" spans="1:48" x14ac:dyDescent="0.3">
      <c r="A15" t="s">
        <v>985</v>
      </c>
      <c r="B15" t="s">
        <v>986</v>
      </c>
      <c r="C15" t="s">
        <v>10647</v>
      </c>
      <c r="D15" t="s">
        <v>163</v>
      </c>
      <c r="E15">
        <v>14538.503782399999</v>
      </c>
      <c r="F15">
        <v>14104.45</v>
      </c>
      <c r="G15">
        <v>126.85541984132399</v>
      </c>
      <c r="H15">
        <f>(Table2[[#This Row],[1Y Return vs Nifty]]-AVERAGE(Table2[1Y Return vs Nifty]))/_xlfn.STDEV.P(Table2[1Y Return vs Nifty])</f>
        <v>1.6183177538623146</v>
      </c>
      <c r="I15">
        <v>-2.9024041643494201</v>
      </c>
      <c r="J15">
        <f>(Table2[[#This Row],[1M Return vs Nifty]]-AVERAGE(Table2[1M Return vs Nifty]))/_xlfn.STDEV.P(Table2[1M Return vs Nifty])</f>
        <v>-0.17118090181762136</v>
      </c>
      <c r="K15">
        <v>50.030583607006903</v>
      </c>
      <c r="L15">
        <f>(Table2[[#This Row],[6M Return vs Nifty]]-AVERAGE(Table2[6M Return vs Nifty]))/_xlfn.STDEV.P(Table2[6M Return vs Nifty])</f>
        <v>1.4317802074276167</v>
      </c>
      <c r="M15">
        <v>-3.6494174872020801</v>
      </c>
      <c r="N15">
        <f>(Table2[[#This Row],[1W Return vs Nifty]]-AVERAGE(Table2[1W Return vs Nifty]))/_xlfn.STDEV.P(Table2[1W Return vs Nifty])</f>
        <v>-0.38307989113463964</v>
      </c>
      <c r="O15">
        <v>13813.34</v>
      </c>
      <c r="P15">
        <v>12927.771714622701</v>
      </c>
      <c r="Q15">
        <v>9896.72152554272</v>
      </c>
      <c r="R15">
        <v>65.756159585591305</v>
      </c>
      <c r="S15" s="2">
        <f>(Table2[[#This Row],[Close Price]]-Table2[[#This Row],[20D EMA]])/Table2[[#This Row],[20D EMA]]</f>
        <v>2.1074555465948178E-2</v>
      </c>
      <c r="T15" s="2">
        <f>(Table2[[#This Row],[Close Price]]-Table2[[#This Row],[50D EMA]])/Table2[[#This Row],[50D EMA]]</f>
        <v>9.1019420156247852E-2</v>
      </c>
      <c r="U15" s="2">
        <f>(Table2[[#This Row],[Close Price]]-Table2[[#This Row],[200D EMA]])/Table2[[#This Row],[200D EMA]]</f>
        <v>0.42516387508706183</v>
      </c>
      <c r="V15">
        <v>0.89536887597687798</v>
      </c>
      <c r="W15">
        <v>13960</v>
      </c>
      <c r="X15">
        <v>14350</v>
      </c>
      <c r="Y15">
        <v>13960</v>
      </c>
      <c r="Z15">
        <v>14800</v>
      </c>
      <c r="AA15">
        <v>12900.1</v>
      </c>
      <c r="AB15">
        <v>14800</v>
      </c>
      <c r="AC15" s="2">
        <f>(Table2[[#This Row],[Close Price]]/Table2[[#This Row],[Day Low]])-1</f>
        <v>1.0347421203438456E-2</v>
      </c>
      <c r="AD15" s="2">
        <f>(Table2[[#This Row],[Day High]]/Table2[[#This Row],[Close Price]])-1</f>
        <v>1.740939916125761E-2</v>
      </c>
      <c r="AE15" s="2">
        <f>(Table2[[#This Row],[Close Price]]/Table2[[#This Row],[Current Week Low]])-1</f>
        <v>1.0347421203438456E-2</v>
      </c>
      <c r="AF15" s="2">
        <f>(Table2[[#This Row],[Current Week High]]/Table2[[#This Row],[Close Price]])-1</f>
        <v>4.9314223525199541E-2</v>
      </c>
      <c r="AG15" s="2">
        <f>(Table2[[#This Row],[Close Price]]/Table2[[#This Row],[Current Month Low]])-1</f>
        <v>9.335974139735348E-2</v>
      </c>
      <c r="AH15" s="2">
        <f>(Table2[[#This Row],[Current Month High]]/Table2[[#This Row],[Close Price]])-1</f>
        <v>4.9314223525199541E-2</v>
      </c>
      <c r="AI15">
        <v>4.9314223525199496</v>
      </c>
      <c r="AJ15">
        <v>234.85951021474099</v>
      </c>
      <c r="AK15" t="str">
        <f>IF(AND(Table2[[#This Row],[20D EMA]]&gt;Table2[[#This Row],[50D EMA]],Table2[[#This Row],[50D EMA]]&gt;Table2[[#This Row],[200D EMA]]),"Uptrend","Downtrend/NoTrend")</f>
        <v>Uptrend</v>
      </c>
      <c r="AL15">
        <v>0.24</v>
      </c>
      <c r="AM15" t="s">
        <v>10681</v>
      </c>
      <c r="AN15">
        <v>7.04</v>
      </c>
      <c r="AO15" t="s">
        <v>10681</v>
      </c>
      <c r="AP15">
        <v>0.240403952964657</v>
      </c>
      <c r="AQ15">
        <f>(Table2[[#This Row],[Sharpe Ratio]]-AVERAGE(Table2[Sharpe Ratio]))/_xlfn.STDEV.P(Table2[Sharpe Ratio])</f>
        <v>2.0302402959243531</v>
      </c>
      <c r="AR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4.5260774642620243</v>
      </c>
      <c r="AS15">
        <f>_xlfn.RANK.AVG(Table2[[#This Row],[1Y Return vs Nifty Z-Score]],Table2[1Y Return vs Nifty Z-Score])</f>
        <v>48</v>
      </c>
      <c r="AT15">
        <f>_xlfn.RANK.AVG(Table2[[#This Row],[6M Return vs Nifty Z-Score]],Table2[6M Return vs Nifty Z-Score])</f>
        <v>63</v>
      </c>
      <c r="AU15">
        <f>_xlfn.RANK.AVG(Table2[[#This Row],[Sharpe Ratio Z-Score]],Table2[Sharpe Ratio Z-Score])</f>
        <v>13</v>
      </c>
      <c r="AV15">
        <f>(Table2[[#This Row],[Rank 1Y]]+Table2[[#This Row],[Rank 6M]]+Table2[[#This Row],[Rank Sharpe]])/3</f>
        <v>41.333333333333336</v>
      </c>
    </row>
    <row r="16" spans="1:48" x14ac:dyDescent="0.3">
      <c r="A16" t="s">
        <v>1006</v>
      </c>
      <c r="B16" t="s">
        <v>1007</v>
      </c>
      <c r="C16" t="s">
        <v>10642</v>
      </c>
      <c r="D16" t="s">
        <v>127</v>
      </c>
      <c r="E16">
        <v>13921.68071291</v>
      </c>
      <c r="F16">
        <v>952.45</v>
      </c>
      <c r="G16">
        <v>108.513543872727</v>
      </c>
      <c r="H16">
        <f>(Table2[[#This Row],[1Y Return vs Nifty]]-AVERAGE(Table2[1Y Return vs Nifty]))/_xlfn.STDEV.P(Table2[1Y Return vs Nifty])</f>
        <v>1.3231912740629455</v>
      </c>
      <c r="I16">
        <v>5.7379458674541297</v>
      </c>
      <c r="J16">
        <f>(Table2[[#This Row],[1M Return vs Nifty]]-AVERAGE(Table2[1M Return vs Nifty]))/_xlfn.STDEV.P(Table2[1M Return vs Nifty])</f>
        <v>0.66413945703319732</v>
      </c>
      <c r="K16">
        <v>68.570906409581397</v>
      </c>
      <c r="L16">
        <f>(Table2[[#This Row],[6M Return vs Nifty]]-AVERAGE(Table2[6M Return vs Nifty]))/_xlfn.STDEV.P(Table2[6M Return vs Nifty])</f>
        <v>2.0672147510903236</v>
      </c>
      <c r="M16">
        <v>0.79332176649483399</v>
      </c>
      <c r="N16">
        <f>(Table2[[#This Row],[1W Return vs Nifty]]-AVERAGE(Table2[1W Return vs Nifty]))/_xlfn.STDEV.P(Table2[1W Return vs Nifty])</f>
        <v>0.75740088575960984</v>
      </c>
      <c r="O16">
        <v>925.65</v>
      </c>
      <c r="P16">
        <v>842.22042809929701</v>
      </c>
      <c r="Q16">
        <v>619.48396618504103</v>
      </c>
      <c r="R16">
        <v>63.910078756809298</v>
      </c>
      <c r="S16" s="2">
        <f>(Table2[[#This Row],[Close Price]]-Table2[[#This Row],[20D EMA]])/Table2[[#This Row],[20D EMA]]</f>
        <v>2.895262788310924E-2</v>
      </c>
      <c r="T16" s="2">
        <f>(Table2[[#This Row],[Close Price]]-Table2[[#This Row],[50D EMA]])/Table2[[#This Row],[50D EMA]]</f>
        <v>0.13087971773549414</v>
      </c>
      <c r="U16" s="2">
        <f>(Table2[[#This Row],[Close Price]]-Table2[[#This Row],[200D EMA]])/Table2[[#This Row],[200D EMA]]</f>
        <v>0.53748934918438462</v>
      </c>
      <c r="V16">
        <v>0.70664257504809802</v>
      </c>
      <c r="W16">
        <v>946.5</v>
      </c>
      <c r="X16">
        <v>966.9</v>
      </c>
      <c r="Y16">
        <v>935.55</v>
      </c>
      <c r="Z16">
        <v>1019</v>
      </c>
      <c r="AA16">
        <v>853.2</v>
      </c>
      <c r="AB16">
        <v>1019</v>
      </c>
      <c r="AC16" s="2">
        <f>(Table2[[#This Row],[Close Price]]/Table2[[#This Row],[Day Low]])-1</f>
        <v>6.2863180137349151E-3</v>
      </c>
      <c r="AD16" s="2">
        <f>(Table2[[#This Row],[Day High]]/Table2[[#This Row],[Close Price]])-1</f>
        <v>1.5171400073494601E-2</v>
      </c>
      <c r="AE16" s="2">
        <f>(Table2[[#This Row],[Close Price]]/Table2[[#This Row],[Current Week Low]])-1</f>
        <v>1.8064240286462585E-2</v>
      </c>
      <c r="AF16" s="2">
        <f>(Table2[[#This Row],[Current Week High]]/Table2[[#This Row],[Close Price]])-1</f>
        <v>6.9872434248516857E-2</v>
      </c>
      <c r="AG16" s="2">
        <f>(Table2[[#This Row],[Close Price]]/Table2[[#This Row],[Current Month Low]])-1</f>
        <v>0.11632676980778256</v>
      </c>
      <c r="AH16" s="2">
        <f>(Table2[[#This Row],[Current Month High]]/Table2[[#This Row],[Close Price]])-1</f>
        <v>6.9872434248516857E-2</v>
      </c>
      <c r="AI16">
        <v>6.9872434248516804</v>
      </c>
      <c r="AJ16">
        <v>154.59770114942501</v>
      </c>
      <c r="AK16" t="str">
        <f>IF(AND(Table2[[#This Row],[20D EMA]]&gt;Table2[[#This Row],[50D EMA]],Table2[[#This Row],[50D EMA]]&gt;Table2[[#This Row],[200D EMA]]),"Uptrend","Downtrend/NoTrend")</f>
        <v>Uptrend</v>
      </c>
      <c r="AL16">
        <v>0.36</v>
      </c>
      <c r="AM16" t="s">
        <v>10681</v>
      </c>
      <c r="AN16">
        <v>4.62</v>
      </c>
      <c r="AO16" t="s">
        <v>10681</v>
      </c>
      <c r="AP16">
        <v>0.1978249078506</v>
      </c>
      <c r="AQ16">
        <f>(Table2[[#This Row],[Sharpe Ratio]]-AVERAGE(Table2[Sharpe Ratio]))/_xlfn.STDEV.P(Table2[Sharpe Ratio])</f>
        <v>1.5411038947056404</v>
      </c>
      <c r="AR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6.3530502626517169</v>
      </c>
      <c r="AS16">
        <f>_xlfn.RANK.AVG(Table2[[#This Row],[1Y Return vs Nifty Z-Score]],Table2[1Y Return vs Nifty Z-Score])</f>
        <v>71</v>
      </c>
      <c r="AT16">
        <f>_xlfn.RANK.AVG(Table2[[#This Row],[6M Return vs Nifty Z-Score]],Table2[6M Return vs Nifty Z-Score])</f>
        <v>26</v>
      </c>
      <c r="AU16">
        <f>_xlfn.RANK.AVG(Table2[[#This Row],[Sharpe Ratio Z-Score]],Table2[Sharpe Ratio Z-Score])</f>
        <v>40</v>
      </c>
      <c r="AV16">
        <f>(Table2[[#This Row],[Rank 1Y]]+Table2[[#This Row],[Rank 6M]]+Table2[[#This Row],[Rank Sharpe]])/3</f>
        <v>45.666666666666664</v>
      </c>
    </row>
    <row r="17" spans="1:48" x14ac:dyDescent="0.3">
      <c r="A17" t="s">
        <v>922</v>
      </c>
      <c r="B17" t="s">
        <v>923</v>
      </c>
      <c r="C17" t="s">
        <v>10640</v>
      </c>
      <c r="D17" t="s">
        <v>54</v>
      </c>
      <c r="E17">
        <v>15915.22070672</v>
      </c>
      <c r="F17">
        <v>12502.2</v>
      </c>
      <c r="G17">
        <v>197.52138787382401</v>
      </c>
      <c r="H17">
        <f>(Table2[[#This Row],[1Y Return vs Nifty]]-AVERAGE(Table2[1Y Return vs Nifty]))/_xlfn.STDEV.P(Table2[1Y Return vs Nifty])</f>
        <v>2.755355122490958</v>
      </c>
      <c r="I17">
        <v>44.4119280765605</v>
      </c>
      <c r="J17">
        <f>(Table2[[#This Row],[1M Return vs Nifty]]-AVERAGE(Table2[1M Return vs Nifty]))/_xlfn.STDEV.P(Table2[1M Return vs Nifty])</f>
        <v>4.4030116761205607</v>
      </c>
      <c r="K17">
        <v>59.036060113107801</v>
      </c>
      <c r="L17">
        <f>(Table2[[#This Row],[6M Return vs Nifty]]-AVERAGE(Table2[6M Return vs Nifty]))/_xlfn.STDEV.P(Table2[6M Return vs Nifty])</f>
        <v>1.7404259044337573</v>
      </c>
      <c r="M17">
        <v>0.66172859190778999</v>
      </c>
      <c r="N17">
        <f>(Table2[[#This Row],[1W Return vs Nifty]]-AVERAGE(Table2[1W Return vs Nifty]))/_xlfn.STDEV.P(Table2[1W Return vs Nifty])</f>
        <v>0.72362004078606612</v>
      </c>
      <c r="O17">
        <v>11441.94</v>
      </c>
      <c r="P17">
        <v>9921.9560941342806</v>
      </c>
      <c r="Q17">
        <v>7222.1910994382197</v>
      </c>
      <c r="R17">
        <v>72.577778054442206</v>
      </c>
      <c r="S17" s="2">
        <f>(Table2[[#This Row],[Close Price]]-Table2[[#This Row],[20D EMA]])/Table2[[#This Row],[20D EMA]]</f>
        <v>9.266435586972141E-2</v>
      </c>
      <c r="T17" s="2">
        <f>(Table2[[#This Row],[Close Price]]-Table2[[#This Row],[50D EMA]])/Table2[[#This Row],[50D EMA]]</f>
        <v>0.26005395321101288</v>
      </c>
      <c r="U17" s="2">
        <f>(Table2[[#This Row],[Close Price]]-Table2[[#This Row],[200D EMA]])/Table2[[#This Row],[200D EMA]]</f>
        <v>0.7310813059173259</v>
      </c>
      <c r="V17">
        <v>0.52662620350469203</v>
      </c>
      <c r="W17">
        <v>12337.3</v>
      </c>
      <c r="X17">
        <v>12710.5</v>
      </c>
      <c r="Y17">
        <v>11849.95</v>
      </c>
      <c r="Z17">
        <v>12710.5</v>
      </c>
      <c r="AA17">
        <v>8756</v>
      </c>
      <c r="AB17">
        <v>12710.5</v>
      </c>
      <c r="AC17" s="2">
        <f>(Table2[[#This Row],[Close Price]]/Table2[[#This Row],[Day Low]])-1</f>
        <v>1.3365971484846861E-2</v>
      </c>
      <c r="AD17" s="2">
        <f>(Table2[[#This Row],[Day High]]/Table2[[#This Row],[Close Price]])-1</f>
        <v>1.6661067652093076E-2</v>
      </c>
      <c r="AE17" s="2">
        <f>(Table2[[#This Row],[Close Price]]/Table2[[#This Row],[Current Week Low]])-1</f>
        <v>5.5042426339351636E-2</v>
      </c>
      <c r="AF17" s="2">
        <f>(Table2[[#This Row],[Current Week High]]/Table2[[#This Row],[Close Price]])-1</f>
        <v>1.6661067652093076E-2</v>
      </c>
      <c r="AG17" s="2">
        <f>(Table2[[#This Row],[Close Price]]/Table2[[#This Row],[Current Month Low]])-1</f>
        <v>0.42784376427592519</v>
      </c>
      <c r="AH17" s="2">
        <f>(Table2[[#This Row],[Current Month High]]/Table2[[#This Row],[Close Price]])-1</f>
        <v>1.6661067652093076E-2</v>
      </c>
      <c r="AI17">
        <v>1.6661067652093</v>
      </c>
      <c r="AJ17">
        <v>267.71176470588199</v>
      </c>
      <c r="AK17" t="str">
        <f>IF(AND(Table2[[#This Row],[20D EMA]]&gt;Table2[[#This Row],[50D EMA]],Table2[[#This Row],[50D EMA]]&gt;Table2[[#This Row],[200D EMA]]),"Uptrend","Downtrend/NoTrend")</f>
        <v>Uptrend</v>
      </c>
      <c r="AL17">
        <v>0.63</v>
      </c>
      <c r="AM17" t="s">
        <v>10681</v>
      </c>
      <c r="AN17">
        <v>8.89</v>
      </c>
      <c r="AO17" t="s">
        <v>10681</v>
      </c>
      <c r="AP17">
        <v>0.17568971084282201</v>
      </c>
      <c r="AQ17">
        <f>(Table2[[#This Row],[Sharpe Ratio]]-AVERAGE(Table2[Sharpe Ratio]))/_xlfn.STDEV.P(Table2[Sharpe Ratio])</f>
        <v>1.2868208177684055</v>
      </c>
      <c r="AR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10.909233561599748</v>
      </c>
      <c r="AS17">
        <f>_xlfn.RANK.AVG(Table2[[#This Row],[1Y Return vs Nifty Z-Score]],Table2[1Y Return vs Nifty Z-Score])</f>
        <v>15</v>
      </c>
      <c r="AT17">
        <f>_xlfn.RANK.AVG(Table2[[#This Row],[6M Return vs Nifty Z-Score]],Table2[6M Return vs Nifty Z-Score])</f>
        <v>46</v>
      </c>
      <c r="AU17">
        <f>_xlfn.RANK.AVG(Table2[[#This Row],[Sharpe Ratio Z-Score]],Table2[Sharpe Ratio Z-Score])</f>
        <v>82</v>
      </c>
      <c r="AV17">
        <f>(Table2[[#This Row],[Rank 1Y]]+Table2[[#This Row],[Rank 6M]]+Table2[[#This Row],[Rank Sharpe]])/3</f>
        <v>47.666666666666664</v>
      </c>
    </row>
    <row r="18" spans="1:48" x14ac:dyDescent="0.3">
      <c r="A18" t="s">
        <v>1051</v>
      </c>
      <c r="B18" t="s">
        <v>1052</v>
      </c>
      <c r="C18" t="s">
        <v>10638</v>
      </c>
      <c r="D18" t="s">
        <v>355</v>
      </c>
      <c r="E18">
        <v>12843.150133839999</v>
      </c>
      <c r="F18">
        <v>379.4</v>
      </c>
      <c r="G18">
        <v>100.48377351701799</v>
      </c>
      <c r="H18">
        <f>(Table2[[#This Row],[1Y Return vs Nifty]]-AVERAGE(Table2[1Y Return vs Nifty]))/_xlfn.STDEV.P(Table2[1Y Return vs Nifty])</f>
        <v>1.1939897756592359</v>
      </c>
      <c r="I18">
        <v>27.847535551107502</v>
      </c>
      <c r="J18">
        <f>(Table2[[#This Row],[1M Return vs Nifty]]-AVERAGE(Table2[1M Return vs Nifty]))/_xlfn.STDEV.P(Table2[1M Return vs Nifty])</f>
        <v>2.8016211933765383</v>
      </c>
      <c r="K18">
        <v>102.782893490289</v>
      </c>
      <c r="L18">
        <f>(Table2[[#This Row],[6M Return vs Nifty]]-AVERAGE(Table2[6M Return vs Nifty]))/_xlfn.STDEV.P(Table2[6M Return vs Nifty])</f>
        <v>3.2397659860345787</v>
      </c>
      <c r="M18">
        <v>4.7049248404197197</v>
      </c>
      <c r="N18">
        <f>(Table2[[#This Row],[1W Return vs Nifty]]-AVERAGE(Table2[1W Return vs Nifty]))/_xlfn.STDEV.P(Table2[1W Return vs Nifty])</f>
        <v>1.7615354653299928</v>
      </c>
      <c r="O18">
        <v>340.82</v>
      </c>
      <c r="P18">
        <v>305.65110507624399</v>
      </c>
      <c r="Q18">
        <v>236.9921520609</v>
      </c>
      <c r="R18">
        <v>77.139991885857299</v>
      </c>
      <c r="S18" s="2">
        <f>(Table2[[#This Row],[Close Price]]-Table2[[#This Row],[20D EMA]])/Table2[[#This Row],[20D EMA]]</f>
        <v>0.11319758230150809</v>
      </c>
      <c r="T18" s="2">
        <f>(Table2[[#This Row],[Close Price]]-Table2[[#This Row],[50D EMA]])/Table2[[#This Row],[50D EMA]]</f>
        <v>0.24128456825097847</v>
      </c>
      <c r="U18" s="2">
        <f>(Table2[[#This Row],[Close Price]]-Table2[[#This Row],[200D EMA]])/Table2[[#This Row],[200D EMA]]</f>
        <v>0.60089689342331198</v>
      </c>
      <c r="V18">
        <v>0.85452903756017995</v>
      </c>
      <c r="W18">
        <v>368</v>
      </c>
      <c r="X18">
        <v>379.95</v>
      </c>
      <c r="Y18">
        <v>361.25</v>
      </c>
      <c r="Z18">
        <v>379.95</v>
      </c>
      <c r="AA18">
        <v>289</v>
      </c>
      <c r="AB18">
        <v>379.95</v>
      </c>
      <c r="AC18" s="2">
        <f>(Table2[[#This Row],[Close Price]]/Table2[[#This Row],[Day Low]])-1</f>
        <v>3.0978260869565233E-2</v>
      </c>
      <c r="AD18" s="2">
        <f>(Table2[[#This Row],[Day High]]/Table2[[#This Row],[Close Price]])-1</f>
        <v>1.4496573537163826E-3</v>
      </c>
      <c r="AE18" s="2">
        <f>(Table2[[#This Row],[Close Price]]/Table2[[#This Row],[Current Week Low]])-1</f>
        <v>5.0242214532871809E-2</v>
      </c>
      <c r="AF18" s="2">
        <f>(Table2[[#This Row],[Current Week High]]/Table2[[#This Row],[Close Price]])-1</f>
        <v>1.4496573537163826E-3</v>
      </c>
      <c r="AG18" s="2">
        <f>(Table2[[#This Row],[Close Price]]/Table2[[#This Row],[Current Month Low]])-1</f>
        <v>0.31280276816608987</v>
      </c>
      <c r="AH18" s="2">
        <f>(Table2[[#This Row],[Current Month High]]/Table2[[#This Row],[Close Price]])-1</f>
        <v>1.4496573537163826E-3</v>
      </c>
      <c r="AI18">
        <v>0.14496573537163801</v>
      </c>
      <c r="AJ18">
        <v>158.79945429740701</v>
      </c>
      <c r="AK18" t="str">
        <f>IF(AND(Table2[[#This Row],[20D EMA]]&gt;Table2[[#This Row],[50D EMA]],Table2[[#This Row],[50D EMA]]&gt;Table2[[#This Row],[200D EMA]]),"Uptrend","Downtrend/NoTrend")</f>
        <v>Uptrend</v>
      </c>
      <c r="AL18">
        <v>0.41</v>
      </c>
      <c r="AM18" t="s">
        <v>10681</v>
      </c>
      <c r="AN18">
        <v>24.8</v>
      </c>
      <c r="AO18" t="s">
        <v>10681</v>
      </c>
      <c r="AP18">
        <v>0.18780226232928199</v>
      </c>
      <c r="AQ18">
        <f>(Table2[[#This Row],[Sharpe Ratio]]-AVERAGE(Table2[Sharpe Ratio]))/_xlfn.STDEV.P(Table2[Sharpe Ratio])</f>
        <v>1.4259664897249482</v>
      </c>
      <c r="AR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10.422878910125295</v>
      </c>
      <c r="AS18">
        <f>_xlfn.RANK.AVG(Table2[[#This Row],[1Y Return vs Nifty Z-Score]],Table2[1Y Return vs Nifty Z-Score])</f>
        <v>81</v>
      </c>
      <c r="AT18">
        <f>_xlfn.RANK.AVG(Table2[[#This Row],[6M Return vs Nifty Z-Score]],Table2[6M Return vs Nifty Z-Score])</f>
        <v>8</v>
      </c>
      <c r="AU18">
        <f>_xlfn.RANK.AVG(Table2[[#This Row],[Sharpe Ratio Z-Score]],Table2[Sharpe Ratio Z-Score])</f>
        <v>56</v>
      </c>
      <c r="AV18">
        <f>(Table2[[#This Row],[Rank 1Y]]+Table2[[#This Row],[Rank 6M]]+Table2[[#This Row],[Rank Sharpe]])/3</f>
        <v>48.333333333333336</v>
      </c>
    </row>
    <row r="19" spans="1:48" x14ac:dyDescent="0.3">
      <c r="A19" t="s">
        <v>797</v>
      </c>
      <c r="B19" t="s">
        <v>798</v>
      </c>
      <c r="C19" t="s">
        <v>10636</v>
      </c>
      <c r="D19" t="s">
        <v>124</v>
      </c>
      <c r="E19">
        <v>20297.148102065999</v>
      </c>
      <c r="F19">
        <v>74.930000000000007</v>
      </c>
      <c r="G19">
        <v>391.72500174531598</v>
      </c>
      <c r="H19">
        <f>(Table2[[#This Row],[1Y Return vs Nifty]]-AVERAGE(Table2[1Y Return vs Nifty]))/_xlfn.STDEV.P(Table2[1Y Return vs Nifty])</f>
        <v>5.8801515732104663</v>
      </c>
      <c r="I19">
        <v>-8.6505752832864893</v>
      </c>
      <c r="J19">
        <f>(Table2[[#This Row],[1M Return vs Nifty]]-AVERAGE(Table2[1M Return vs Nifty]))/_xlfn.STDEV.P(Table2[1M Return vs Nifty])</f>
        <v>-0.72689500415522845</v>
      </c>
      <c r="K19">
        <v>51.712150755628997</v>
      </c>
      <c r="L19">
        <f>(Table2[[#This Row],[6M Return vs Nifty]]-AVERAGE(Table2[6M Return vs Nifty]))/_xlfn.STDEV.P(Table2[6M Return vs Nifty])</f>
        <v>1.4894127451725638</v>
      </c>
      <c r="M19">
        <v>6.2283184747094698</v>
      </c>
      <c r="N19">
        <f>(Table2[[#This Row],[1W Return vs Nifty]]-AVERAGE(Table2[1W Return vs Nifty]))/_xlfn.STDEV.P(Table2[1W Return vs Nifty])</f>
        <v>2.1526007645380871</v>
      </c>
      <c r="O19">
        <v>73.819999999999993</v>
      </c>
      <c r="P19">
        <v>70.642249928503503</v>
      </c>
      <c r="Q19">
        <v>52.736145037349999</v>
      </c>
      <c r="R19">
        <v>67.496136655969295</v>
      </c>
      <c r="S19" s="2">
        <f>(Table2[[#This Row],[Close Price]]-Table2[[#This Row],[20D EMA]])/Table2[[#This Row],[20D EMA]]</f>
        <v>1.5036575453806742E-2</v>
      </c>
      <c r="T19" s="2">
        <f>(Table2[[#This Row],[Close Price]]-Table2[[#This Row],[50D EMA]])/Table2[[#This Row],[50D EMA]]</f>
        <v>6.0696680468644529E-2</v>
      </c>
      <c r="U19" s="2">
        <f>(Table2[[#This Row],[Close Price]]-Table2[[#This Row],[200D EMA]])/Table2[[#This Row],[200D EMA]]</f>
        <v>0.42084712386412332</v>
      </c>
      <c r="V19">
        <v>0.66066324837202794</v>
      </c>
      <c r="W19">
        <v>74.55</v>
      </c>
      <c r="X19">
        <v>78.05</v>
      </c>
      <c r="Y19">
        <v>70.5</v>
      </c>
      <c r="Z19">
        <v>80.83</v>
      </c>
      <c r="AA19">
        <v>68.11</v>
      </c>
      <c r="AB19">
        <v>88.8</v>
      </c>
      <c r="AC19" s="2">
        <f>(Table2[[#This Row],[Close Price]]/Table2[[#This Row],[Day Low]])-1</f>
        <v>5.0972501676729287E-3</v>
      </c>
      <c r="AD19" s="2">
        <f>(Table2[[#This Row],[Day High]]/Table2[[#This Row],[Close Price]])-1</f>
        <v>4.1638862938742749E-2</v>
      </c>
      <c r="AE19" s="2">
        <f>(Table2[[#This Row],[Close Price]]/Table2[[#This Row],[Current Week Low]])-1</f>
        <v>6.2836879432624171E-2</v>
      </c>
      <c r="AF19" s="2">
        <f>(Table2[[#This Row],[Current Week High]]/Table2[[#This Row],[Close Price]])-1</f>
        <v>7.8740157480314821E-2</v>
      </c>
      <c r="AG19" s="2">
        <f>(Table2[[#This Row],[Close Price]]/Table2[[#This Row],[Current Month Low]])-1</f>
        <v>0.1001321391866099</v>
      </c>
      <c r="AH19" s="2">
        <f>(Table2[[#This Row],[Current Month High]]/Table2[[#This Row],[Close Price]])-1</f>
        <v>0.18510609902575714</v>
      </c>
      <c r="AI19">
        <v>21.9805151474709</v>
      </c>
      <c r="AJ19">
        <v>423.98601398601397</v>
      </c>
      <c r="AK19" t="str">
        <f>IF(AND(Table2[[#This Row],[20D EMA]]&gt;Table2[[#This Row],[50D EMA]],Table2[[#This Row],[50D EMA]]&gt;Table2[[#This Row],[200D EMA]]),"Uptrend","Downtrend/NoTrend")</f>
        <v>Uptrend</v>
      </c>
      <c r="AL19">
        <v>0.06</v>
      </c>
      <c r="AM19" t="s">
        <v>10681</v>
      </c>
      <c r="AN19">
        <v>4.13</v>
      </c>
      <c r="AO19" t="s">
        <v>10681</v>
      </c>
      <c r="AP19">
        <v>0.16183004385997099</v>
      </c>
      <c r="AQ19">
        <f>(Table2[[#This Row],[Sharpe Ratio]]-AVERAGE(Table2[Sharpe Ratio]))/_xlfn.STDEV.P(Table2[Sharpe Ratio])</f>
        <v>1.1276047617971678</v>
      </c>
      <c r="AR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9.9228748405630576</v>
      </c>
      <c r="AS19">
        <f>_xlfn.RANK.AVG(Table2[[#This Row],[1Y Return vs Nifty Z-Score]],Table2[1Y Return vs Nifty Z-Score])</f>
        <v>1</v>
      </c>
      <c r="AT19">
        <f>_xlfn.RANK.AVG(Table2[[#This Row],[6M Return vs Nifty Z-Score]],Table2[6M Return vs Nifty Z-Score])</f>
        <v>56</v>
      </c>
      <c r="AU19">
        <f>_xlfn.RANK.AVG(Table2[[#This Row],[Sharpe Ratio Z-Score]],Table2[Sharpe Ratio Z-Score])</f>
        <v>92</v>
      </c>
      <c r="AV19">
        <f>(Table2[[#This Row],[Rank 1Y]]+Table2[[#This Row],[Rank 6M]]+Table2[[#This Row],[Rank Sharpe]])/3</f>
        <v>49.666666666666664</v>
      </c>
    </row>
    <row r="20" spans="1:48" x14ac:dyDescent="0.3">
      <c r="A20" t="s">
        <v>381</v>
      </c>
      <c r="B20" t="s">
        <v>382</v>
      </c>
      <c r="C20" t="s">
        <v>10646</v>
      </c>
      <c r="D20" t="s">
        <v>89</v>
      </c>
      <c r="E20">
        <v>62967.043566339999</v>
      </c>
      <c r="F20">
        <v>615.20000000000005</v>
      </c>
      <c r="G20">
        <v>133.825891384551</v>
      </c>
      <c r="H20">
        <f>(Table2[[#This Row],[1Y Return vs Nifty]]-AVERAGE(Table2[1Y Return vs Nifty]))/_xlfn.STDEV.P(Table2[1Y Return vs Nifty])</f>
        <v>1.7304748054428798</v>
      </c>
      <c r="I20">
        <v>4.8069018269735899</v>
      </c>
      <c r="J20">
        <f>(Table2[[#This Row],[1M Return vs Nifty]]-AVERAGE(Table2[1M Return vs Nifty]))/_xlfn.STDEV.P(Table2[1M Return vs Nifty])</f>
        <v>0.57412920986294658</v>
      </c>
      <c r="K20">
        <v>41.042598252805703</v>
      </c>
      <c r="L20">
        <f>(Table2[[#This Row],[6M Return vs Nifty]]-AVERAGE(Table2[6M Return vs Nifty]))/_xlfn.STDEV.P(Table2[6M Return vs Nifty])</f>
        <v>1.1237339866141978</v>
      </c>
      <c r="M20">
        <v>-0.57841505884223898</v>
      </c>
      <c r="N20">
        <f>(Table2[[#This Row],[1W Return vs Nifty]]-AVERAGE(Table2[1W Return vs Nifty]))/_xlfn.STDEV.P(Table2[1W Return vs Nifty])</f>
        <v>0.40526690018909334</v>
      </c>
      <c r="O20">
        <v>578.14</v>
      </c>
      <c r="P20">
        <v>536.82784487222204</v>
      </c>
      <c r="Q20">
        <v>420.77230427714801</v>
      </c>
      <c r="R20">
        <v>69.554400449074507</v>
      </c>
      <c r="S20" s="2">
        <f>(Table2[[#This Row],[Close Price]]-Table2[[#This Row],[20D EMA]])/Table2[[#This Row],[20D EMA]]</f>
        <v>6.4102120593627951E-2</v>
      </c>
      <c r="T20" s="2">
        <f>(Table2[[#This Row],[Close Price]]-Table2[[#This Row],[50D EMA]])/Table2[[#This Row],[50D EMA]]</f>
        <v>0.14599122582106833</v>
      </c>
      <c r="U20" s="2">
        <f>(Table2[[#This Row],[Close Price]]-Table2[[#This Row],[200D EMA]])/Table2[[#This Row],[200D EMA]]</f>
        <v>0.46207341535195079</v>
      </c>
      <c r="V20">
        <v>2.4583008885536102</v>
      </c>
      <c r="W20">
        <v>609</v>
      </c>
      <c r="X20">
        <v>624.5</v>
      </c>
      <c r="Y20">
        <v>580.4</v>
      </c>
      <c r="Z20">
        <v>624.95000000000005</v>
      </c>
      <c r="AA20">
        <v>515.95000000000005</v>
      </c>
      <c r="AB20">
        <v>624.95000000000005</v>
      </c>
      <c r="AC20" s="2">
        <f>(Table2[[#This Row],[Close Price]]/Table2[[#This Row],[Day Low]])-1</f>
        <v>1.0180623973727432E-2</v>
      </c>
      <c r="AD20" s="2">
        <f>(Table2[[#This Row],[Day High]]/Table2[[#This Row],[Close Price]])-1</f>
        <v>1.5117035110533195E-2</v>
      </c>
      <c r="AE20" s="2">
        <f>(Table2[[#This Row],[Close Price]]/Table2[[#This Row],[Current Week Low]])-1</f>
        <v>5.9958649207443315E-2</v>
      </c>
      <c r="AF20" s="2">
        <f>(Table2[[#This Row],[Current Week High]]/Table2[[#This Row],[Close Price]])-1</f>
        <v>1.5848504551365439E-2</v>
      </c>
      <c r="AG20" s="2">
        <f>(Table2[[#This Row],[Close Price]]/Table2[[#This Row],[Current Month Low]])-1</f>
        <v>0.19236360112413986</v>
      </c>
      <c r="AH20" s="2">
        <f>(Table2[[#This Row],[Current Month High]]/Table2[[#This Row],[Close Price]])-1</f>
        <v>1.5848504551365439E-2</v>
      </c>
      <c r="AI20">
        <v>2.9908972691807501</v>
      </c>
      <c r="AJ20">
        <v>203.35305719921101</v>
      </c>
      <c r="AK20" t="str">
        <f>IF(AND(Table2[[#This Row],[20D EMA]]&gt;Table2[[#This Row],[50D EMA]],Table2[[#This Row],[50D EMA]]&gt;Table2[[#This Row],[200D EMA]]),"Uptrend","Downtrend/NoTrend")</f>
        <v>Uptrend</v>
      </c>
      <c r="AL20">
        <v>0.38</v>
      </c>
      <c r="AM20" t="s">
        <v>10681</v>
      </c>
      <c r="AN20">
        <v>10.220000000000001</v>
      </c>
      <c r="AO20" t="s">
        <v>10681</v>
      </c>
      <c r="AP20">
        <v>0.237171820810537</v>
      </c>
      <c r="AQ20">
        <f>(Table2[[#This Row],[Sharpe Ratio]]-AVERAGE(Table2[Sharpe Ratio]))/_xlfn.STDEV.P(Table2[Sharpe Ratio])</f>
        <v>1.9931104475236991</v>
      </c>
      <c r="AR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5.826715349632817</v>
      </c>
      <c r="AS20">
        <f>_xlfn.RANK.AVG(Table2[[#This Row],[1Y Return vs Nifty Z-Score]],Table2[1Y Return vs Nifty Z-Score])</f>
        <v>43</v>
      </c>
      <c r="AT20">
        <f>_xlfn.RANK.AVG(Table2[[#This Row],[6M Return vs Nifty Z-Score]],Table2[6M Return vs Nifty Z-Score])</f>
        <v>93</v>
      </c>
      <c r="AU20">
        <f>_xlfn.RANK.AVG(Table2[[#This Row],[Sharpe Ratio Z-Score]],Table2[Sharpe Ratio Z-Score])</f>
        <v>15</v>
      </c>
      <c r="AV20">
        <f>(Table2[[#This Row],[Rank 1Y]]+Table2[[#This Row],[Rank 6M]]+Table2[[#This Row],[Rank Sharpe]])/3</f>
        <v>50.333333333333336</v>
      </c>
    </row>
    <row r="21" spans="1:48" x14ac:dyDescent="0.3">
      <c r="A21" t="s">
        <v>803</v>
      </c>
      <c r="B21" t="s">
        <v>804</v>
      </c>
      <c r="C21" t="s">
        <v>10647</v>
      </c>
      <c r="D21" t="s">
        <v>318</v>
      </c>
      <c r="E21">
        <v>20127.35916</v>
      </c>
      <c r="F21">
        <v>1811</v>
      </c>
      <c r="G21">
        <v>95.079946211177898</v>
      </c>
      <c r="H21">
        <f>(Table2[[#This Row],[1Y Return vs Nifty]]-AVERAGE(Table2[1Y Return vs Nifty]))/_xlfn.STDEV.P(Table2[1Y Return vs Nifty])</f>
        <v>1.1070405163279238</v>
      </c>
      <c r="I21">
        <v>-27.321780447195501</v>
      </c>
      <c r="J21">
        <f>(Table2[[#This Row],[1M Return vs Nifty]]-AVERAGE(Table2[1M Return vs Nifty]))/_xlfn.STDEV.P(Table2[1M Return vs Nifty])</f>
        <v>-2.531965139078709</v>
      </c>
      <c r="K21">
        <v>108.465080408356</v>
      </c>
      <c r="L21">
        <f>(Table2[[#This Row],[6M Return vs Nifty]]-AVERAGE(Table2[6M Return vs Nifty]))/_xlfn.STDEV.P(Table2[6M Return vs Nifty])</f>
        <v>3.4345122096972398</v>
      </c>
      <c r="M21">
        <v>-1.7139583764192601</v>
      </c>
      <c r="N21">
        <f>(Table2[[#This Row],[1W Return vs Nifty]]-AVERAGE(Table2[1W Return vs Nifty]))/_xlfn.STDEV.P(Table2[1W Return vs Nifty])</f>
        <v>0.11376536226974361</v>
      </c>
      <c r="O21">
        <v>1925.9</v>
      </c>
      <c r="P21">
        <v>1959.1123215182099</v>
      </c>
      <c r="Q21">
        <v>1407.5135401437999</v>
      </c>
      <c r="R21">
        <v>24.442108806545999</v>
      </c>
      <c r="S21" s="2">
        <f>(Table2[[#This Row],[Close Price]]-Table2[[#This Row],[20D EMA]])/Table2[[#This Row],[20D EMA]]</f>
        <v>-5.9660418505633771E-2</v>
      </c>
      <c r="T21" s="2">
        <f>(Table2[[#This Row],[Close Price]]-Table2[[#This Row],[50D EMA]])/Table2[[#This Row],[50D EMA]]</f>
        <v>-7.5601750798765119E-2</v>
      </c>
      <c r="U21" s="2">
        <f>(Table2[[#This Row],[Close Price]]-Table2[[#This Row],[200D EMA]])/Table2[[#This Row],[200D EMA]]</f>
        <v>0.28666613027038984</v>
      </c>
      <c r="V21">
        <v>0.39552593092497701</v>
      </c>
      <c r="W21">
        <v>1733.35</v>
      </c>
      <c r="X21">
        <v>1877.95</v>
      </c>
      <c r="Y21">
        <v>1733.35</v>
      </c>
      <c r="Z21">
        <v>1877.95</v>
      </c>
      <c r="AA21">
        <v>1732</v>
      </c>
      <c r="AB21">
        <v>2474</v>
      </c>
      <c r="AC21" s="2">
        <f>(Table2[[#This Row],[Close Price]]/Table2[[#This Row],[Day Low]])-1</f>
        <v>4.4797646176479189E-2</v>
      </c>
      <c r="AD21" s="2">
        <f>(Table2[[#This Row],[Day High]]/Table2[[#This Row],[Close Price]])-1</f>
        <v>3.6968525676421837E-2</v>
      </c>
      <c r="AE21" s="2">
        <f>(Table2[[#This Row],[Close Price]]/Table2[[#This Row],[Current Week Low]])-1</f>
        <v>4.4797646176479189E-2</v>
      </c>
      <c r="AF21" s="2">
        <f>(Table2[[#This Row],[Current Week High]]/Table2[[#This Row],[Close Price]])-1</f>
        <v>3.6968525676421837E-2</v>
      </c>
      <c r="AG21" s="2">
        <f>(Table2[[#This Row],[Close Price]]/Table2[[#This Row],[Current Month Low]])-1</f>
        <v>4.5612009237875339E-2</v>
      </c>
      <c r="AH21" s="2">
        <f>(Table2[[#This Row],[Current Month High]]/Table2[[#This Row],[Close Price]])-1</f>
        <v>0.36609607951408063</v>
      </c>
      <c r="AI21">
        <v>56.477084483710598</v>
      </c>
      <c r="AJ21">
        <v>179.34598179855001</v>
      </c>
      <c r="AK21" t="str">
        <f>IF(AND(Table2[[#This Row],[20D EMA]]&gt;Table2[[#This Row],[50D EMA]],Table2[[#This Row],[50D EMA]]&gt;Table2[[#This Row],[200D EMA]]),"Uptrend","Downtrend/NoTrend")</f>
        <v>Downtrend/NoTrend</v>
      </c>
      <c r="AL21">
        <v>0.28000000000000003</v>
      </c>
      <c r="AM21" t="s">
        <v>10681</v>
      </c>
      <c r="AN21">
        <v>-7.19</v>
      </c>
      <c r="AO21" t="s">
        <v>10680</v>
      </c>
      <c r="AP21">
        <v>0.189985667453554</v>
      </c>
      <c r="AQ21">
        <f>(Table2[[#This Row],[Sharpe Ratio]]-AVERAGE(Table2[Sharpe Ratio]))/_xlfn.STDEV.P(Table2[Sharpe Ratio])</f>
        <v>1.4510488494168599</v>
      </c>
      <c r="AR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">
        <f>_xlfn.RANK.AVG(Table2[[#This Row],[1Y Return vs Nifty Z-Score]],Table2[1Y Return vs Nifty Z-Score])</f>
        <v>95</v>
      </c>
      <c r="AT21">
        <f>_xlfn.RANK.AVG(Table2[[#This Row],[6M Return vs Nifty Z-Score]],Table2[6M Return vs Nifty Z-Score])</f>
        <v>5</v>
      </c>
      <c r="AU21">
        <f>_xlfn.RANK.AVG(Table2[[#This Row],[Sharpe Ratio Z-Score]],Table2[Sharpe Ratio Z-Score])</f>
        <v>51</v>
      </c>
      <c r="AV21">
        <f>(Table2[[#This Row],[Rank 1Y]]+Table2[[#This Row],[Rank 6M]]+Table2[[#This Row],[Rank Sharpe]])/3</f>
        <v>50.333333333333336</v>
      </c>
    </row>
    <row r="22" spans="1:48" x14ac:dyDescent="0.3">
      <c r="A22" t="s">
        <v>1404</v>
      </c>
      <c r="B22" t="s">
        <v>1405</v>
      </c>
      <c r="C22" t="s">
        <v>10641</v>
      </c>
      <c r="D22" t="s">
        <v>198</v>
      </c>
      <c r="E22">
        <v>7900.8790575149997</v>
      </c>
      <c r="F22">
        <v>2711</v>
      </c>
      <c r="G22">
        <v>142.809696038022</v>
      </c>
      <c r="H22">
        <f>(Table2[[#This Row],[1Y Return vs Nifty]]-AVERAGE(Table2[1Y Return vs Nifty]))/_xlfn.STDEV.P(Table2[1Y Return vs Nifty])</f>
        <v>1.8750270119414658</v>
      </c>
      <c r="I22">
        <v>10.2529483754269</v>
      </c>
      <c r="J22">
        <f>(Table2[[#This Row],[1M Return vs Nifty]]-AVERAGE(Table2[1M Return vs Nifty]))/_xlfn.STDEV.P(Table2[1M Return vs Nifty])</f>
        <v>1.1006349116490468</v>
      </c>
      <c r="K22">
        <v>85.051357256005602</v>
      </c>
      <c r="L22">
        <f>(Table2[[#This Row],[6M Return vs Nifty]]-AVERAGE(Table2[6M Return vs Nifty]))/_xlfn.STDEV.P(Table2[6M Return vs Nifty])</f>
        <v>2.6320510743014309</v>
      </c>
      <c r="M22">
        <v>-2.24017125874528</v>
      </c>
      <c r="N22">
        <f>(Table2[[#This Row],[1W Return vs Nifty]]-AVERAGE(Table2[1W Return vs Nifty]))/_xlfn.STDEV.P(Table2[1W Return vs Nifty])</f>
        <v>-2.1316991786383719E-2</v>
      </c>
      <c r="O22">
        <v>2619.2800000000002</v>
      </c>
      <c r="P22">
        <v>2416.38393530756</v>
      </c>
      <c r="Q22">
        <v>1781.7454548619401</v>
      </c>
      <c r="R22">
        <v>66.479441103940303</v>
      </c>
      <c r="S22" s="2">
        <f>(Table2[[#This Row],[Close Price]]-Table2[[#This Row],[20D EMA]])/Table2[[#This Row],[20D EMA]]</f>
        <v>3.5017256650682553E-2</v>
      </c>
      <c r="T22" s="2">
        <f>(Table2[[#This Row],[Close Price]]-Table2[[#This Row],[50D EMA]])/Table2[[#This Row],[50D EMA]]</f>
        <v>0.12192435994445598</v>
      </c>
      <c r="U22" s="2">
        <f>(Table2[[#This Row],[Close Price]]-Table2[[#This Row],[200D EMA]])/Table2[[#This Row],[200D EMA]]</f>
        <v>0.52154169530914507</v>
      </c>
      <c r="V22">
        <v>0.63004882022268704</v>
      </c>
      <c r="W22">
        <v>2685</v>
      </c>
      <c r="X22">
        <v>2800</v>
      </c>
      <c r="Y22">
        <v>2633.4</v>
      </c>
      <c r="Z22">
        <v>2863.4</v>
      </c>
      <c r="AA22">
        <v>2200.0500000000002</v>
      </c>
      <c r="AB22">
        <v>2863.4</v>
      </c>
      <c r="AC22" s="2">
        <f>(Table2[[#This Row],[Close Price]]/Table2[[#This Row],[Day Low]])-1</f>
        <v>9.6834264432030803E-3</v>
      </c>
      <c r="AD22" s="2">
        <f>(Table2[[#This Row],[Day High]]/Table2[[#This Row],[Close Price]])-1</f>
        <v>3.2829214312061872E-2</v>
      </c>
      <c r="AE22" s="2">
        <f>(Table2[[#This Row],[Close Price]]/Table2[[#This Row],[Current Week Low]])-1</f>
        <v>2.9467608414976754E-2</v>
      </c>
      <c r="AF22" s="2">
        <f>(Table2[[#This Row],[Current Week High]]/Table2[[#This Row],[Close Price]])-1</f>
        <v>5.6215418664699479E-2</v>
      </c>
      <c r="AG22" s="2">
        <f>(Table2[[#This Row],[Close Price]]/Table2[[#This Row],[Current Month Low]])-1</f>
        <v>0.23224472171087007</v>
      </c>
      <c r="AH22" s="2">
        <f>(Table2[[#This Row],[Current Month High]]/Table2[[#This Row],[Close Price]])-1</f>
        <v>5.6215418664699479E-2</v>
      </c>
      <c r="AI22">
        <v>8.8933972703799196</v>
      </c>
      <c r="AJ22">
        <v>213.55540134166</v>
      </c>
      <c r="AK22" t="str">
        <f>IF(AND(Table2[[#This Row],[20D EMA]]&gt;Table2[[#This Row],[50D EMA]],Table2[[#This Row],[50D EMA]]&gt;Table2[[#This Row],[200D EMA]]),"Uptrend","Downtrend/NoTrend")</f>
        <v>Uptrend</v>
      </c>
      <c r="AL22">
        <v>0.59</v>
      </c>
      <c r="AM22" t="s">
        <v>10681</v>
      </c>
      <c r="AN22">
        <v>1.1100000000000001</v>
      </c>
      <c r="AO22" t="s">
        <v>10681</v>
      </c>
      <c r="AP22">
        <v>0.15766503000305199</v>
      </c>
      <c r="AQ22">
        <f>(Table2[[#This Row],[Sharpe Ratio]]-AVERAGE(Table2[Sharpe Ratio]))/_xlfn.STDEV.P(Table2[Sharpe Ratio])</f>
        <v>1.0797582240567793</v>
      </c>
      <c r="AR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6.6661542301623395</v>
      </c>
      <c r="AS22">
        <f>_xlfn.RANK.AVG(Table2[[#This Row],[1Y Return vs Nifty Z-Score]],Table2[1Y Return vs Nifty Z-Score])</f>
        <v>36</v>
      </c>
      <c r="AT22">
        <f>_xlfn.RANK.AVG(Table2[[#This Row],[6M Return vs Nifty Z-Score]],Table2[6M Return vs Nifty Z-Score])</f>
        <v>14</v>
      </c>
      <c r="AU22">
        <f>_xlfn.RANK.AVG(Table2[[#This Row],[Sharpe Ratio Z-Score]],Table2[Sharpe Ratio Z-Score])</f>
        <v>103</v>
      </c>
      <c r="AV22">
        <f>(Table2[[#This Row],[Rank 1Y]]+Table2[[#This Row],[Rank 6M]]+Table2[[#This Row],[Rank Sharpe]])/3</f>
        <v>51</v>
      </c>
    </row>
    <row r="23" spans="1:48" x14ac:dyDescent="0.3">
      <c r="A23" t="s">
        <v>1283</v>
      </c>
      <c r="B23" t="s">
        <v>1284</v>
      </c>
      <c r="C23" t="s">
        <v>10647</v>
      </c>
      <c r="D23" t="s">
        <v>365</v>
      </c>
      <c r="E23">
        <v>8834.3485393800001</v>
      </c>
      <c r="F23">
        <v>400.5</v>
      </c>
      <c r="G23">
        <v>129.62965806460599</v>
      </c>
      <c r="H23">
        <f>(Table2[[#This Row],[1Y Return vs Nifty]]-AVERAGE(Table2[1Y Return vs Nifty]))/_xlfn.STDEV.P(Table2[1Y Return vs Nifty])</f>
        <v>1.6629561083231044</v>
      </c>
      <c r="I23">
        <v>13.0948952869112</v>
      </c>
      <c r="J23">
        <f>(Table2[[#This Row],[1M Return vs Nifty]]-AVERAGE(Table2[1M Return vs Nifty]))/_xlfn.STDEV.P(Table2[1M Return vs Nifty])</f>
        <v>1.3753849050171414</v>
      </c>
      <c r="K23">
        <v>69.907544403077395</v>
      </c>
      <c r="L23">
        <f>(Table2[[#This Row],[6M Return vs Nifty]]-AVERAGE(Table2[6M Return vs Nifty]))/_xlfn.STDEV.P(Table2[6M Return vs Nifty])</f>
        <v>2.1130254935721871</v>
      </c>
      <c r="M23">
        <v>-1.8422495605709599</v>
      </c>
      <c r="N23">
        <f>(Table2[[#This Row],[1W Return vs Nifty]]-AVERAGE(Table2[1W Return vs Nifty]))/_xlfn.STDEV.P(Table2[1W Return vs Nifty])</f>
        <v>8.0832160248431512E-2</v>
      </c>
      <c r="O23">
        <v>372.94</v>
      </c>
      <c r="P23">
        <v>345.87880287968102</v>
      </c>
      <c r="Q23">
        <v>266.47037063510498</v>
      </c>
      <c r="R23">
        <v>62.835419338966297</v>
      </c>
      <c r="S23" s="2">
        <f>(Table2[[#This Row],[Close Price]]-Table2[[#This Row],[20D EMA]])/Table2[[#This Row],[20D EMA]]</f>
        <v>7.3899286748538642E-2</v>
      </c>
      <c r="T23" s="2">
        <f>(Table2[[#This Row],[Close Price]]-Table2[[#This Row],[50D EMA]])/Table2[[#This Row],[50D EMA]]</f>
        <v>0.15792004790568145</v>
      </c>
      <c r="U23" s="2">
        <f>(Table2[[#This Row],[Close Price]]-Table2[[#This Row],[200D EMA]])/Table2[[#This Row],[200D EMA]]</f>
        <v>0.50298135978663983</v>
      </c>
      <c r="V23">
        <v>0.62962362995783405</v>
      </c>
      <c r="W23">
        <v>385.35</v>
      </c>
      <c r="X23">
        <v>403.8</v>
      </c>
      <c r="Y23">
        <v>380.6</v>
      </c>
      <c r="Z23">
        <v>403.8</v>
      </c>
      <c r="AA23">
        <v>303.25</v>
      </c>
      <c r="AB23">
        <v>407.65</v>
      </c>
      <c r="AC23" s="2">
        <f>(Table2[[#This Row],[Close Price]]/Table2[[#This Row],[Day Low]])-1</f>
        <v>3.9314908524717751E-2</v>
      </c>
      <c r="AD23" s="2">
        <f>(Table2[[#This Row],[Day High]]/Table2[[#This Row],[Close Price]])-1</f>
        <v>8.2397003745318109E-3</v>
      </c>
      <c r="AE23" s="2">
        <f>(Table2[[#This Row],[Close Price]]/Table2[[#This Row],[Current Week Low]])-1</f>
        <v>5.228586442459271E-2</v>
      </c>
      <c r="AF23" s="2">
        <f>(Table2[[#This Row],[Current Week High]]/Table2[[#This Row],[Close Price]])-1</f>
        <v>8.2397003745318109E-3</v>
      </c>
      <c r="AG23" s="2">
        <f>(Table2[[#This Row],[Close Price]]/Table2[[#This Row],[Current Month Low]])-1</f>
        <v>0.32069249793899424</v>
      </c>
      <c r="AH23" s="2">
        <f>(Table2[[#This Row],[Current Month High]]/Table2[[#This Row],[Close Price]])-1</f>
        <v>1.7852684144818998E-2</v>
      </c>
      <c r="AI23">
        <v>1.78526841448189</v>
      </c>
      <c r="AJ23">
        <v>188.96103896103801</v>
      </c>
      <c r="AK23" t="str">
        <f>IF(AND(Table2[[#This Row],[20D EMA]]&gt;Table2[[#This Row],[50D EMA]],Table2[[#This Row],[50D EMA]]&gt;Table2[[#This Row],[200D EMA]]),"Uptrend","Downtrend/NoTrend")</f>
        <v>Uptrend</v>
      </c>
      <c r="AL23">
        <v>0.28999999999999998</v>
      </c>
      <c r="AM23" t="s">
        <v>10681</v>
      </c>
      <c r="AN23">
        <v>15.58</v>
      </c>
      <c r="AO23" t="s">
        <v>10681</v>
      </c>
      <c r="AP23">
        <v>0.17004398107715599</v>
      </c>
      <c r="AQ23">
        <f>(Table2[[#This Row],[Sharpe Ratio]]-AVERAGE(Table2[Sharpe Ratio]))/_xlfn.STDEV.P(Table2[Sharpe Ratio])</f>
        <v>1.221964221467716</v>
      </c>
      <c r="AR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6.4541628886285807</v>
      </c>
      <c r="AS23">
        <f>_xlfn.RANK.AVG(Table2[[#This Row],[1Y Return vs Nifty Z-Score]],Table2[1Y Return vs Nifty Z-Score])</f>
        <v>45</v>
      </c>
      <c r="AT23">
        <f>_xlfn.RANK.AVG(Table2[[#This Row],[6M Return vs Nifty Z-Score]],Table2[6M Return vs Nifty Z-Score])</f>
        <v>25</v>
      </c>
      <c r="AU23">
        <f>_xlfn.RANK.AVG(Table2[[#This Row],[Sharpe Ratio Z-Score]],Table2[Sharpe Ratio Z-Score])</f>
        <v>85</v>
      </c>
      <c r="AV23">
        <f>(Table2[[#This Row],[Rank 1Y]]+Table2[[#This Row],[Rank 6M]]+Table2[[#This Row],[Rank Sharpe]])/3</f>
        <v>51.666666666666664</v>
      </c>
    </row>
    <row r="24" spans="1:48" x14ac:dyDescent="0.3">
      <c r="A24" t="s">
        <v>452</v>
      </c>
      <c r="B24" t="s">
        <v>453</v>
      </c>
      <c r="C24" t="s">
        <v>10647</v>
      </c>
      <c r="D24" t="s">
        <v>163</v>
      </c>
      <c r="E24">
        <v>49883.231475000001</v>
      </c>
      <c r="F24">
        <v>12095.05</v>
      </c>
      <c r="G24">
        <v>141.05245615942101</v>
      </c>
      <c r="H24">
        <f>(Table2[[#This Row],[1Y Return vs Nifty]]-AVERAGE(Table2[1Y Return vs Nifty]))/_xlfn.STDEV.P(Table2[1Y Return vs Nifty])</f>
        <v>1.8467524766418877</v>
      </c>
      <c r="I24">
        <v>-2.9130183329644699</v>
      </c>
      <c r="J24">
        <f>(Table2[[#This Row],[1M Return vs Nifty]]-AVERAGE(Table2[1M Return vs Nifty]))/_xlfn.STDEV.P(Table2[1M Return vs Nifty])</f>
        <v>-0.17220704440487666</v>
      </c>
      <c r="K24">
        <v>85.944581652884594</v>
      </c>
      <c r="L24">
        <f>(Table2[[#This Row],[6M Return vs Nifty]]-AVERAGE(Table2[6M Return vs Nifty]))/_xlfn.STDEV.P(Table2[6M Return vs Nifty])</f>
        <v>2.66266465331314</v>
      </c>
      <c r="M24">
        <v>-3.9860085356321502</v>
      </c>
      <c r="N24">
        <f>(Table2[[#This Row],[1W Return vs Nifty]]-AVERAGE(Table2[1W Return vs Nifty]))/_xlfn.STDEV.P(Table2[1W Return vs Nifty])</f>
        <v>-0.46948505661666601</v>
      </c>
      <c r="O24">
        <v>11928.86</v>
      </c>
      <c r="P24">
        <v>11659.8506832196</v>
      </c>
      <c r="Q24">
        <v>8988.98690768085</v>
      </c>
      <c r="R24">
        <v>44.271521274236399</v>
      </c>
      <c r="S24" s="2">
        <f>(Table2[[#This Row],[Close Price]]-Table2[[#This Row],[20D EMA]])/Table2[[#This Row],[20D EMA]]</f>
        <v>1.3931758776613916E-2</v>
      </c>
      <c r="T24" s="2">
        <f>(Table2[[#This Row],[Close Price]]-Table2[[#This Row],[50D EMA]])/Table2[[#This Row],[50D EMA]]</f>
        <v>3.7324604628661426E-2</v>
      </c>
      <c r="U24" s="2">
        <f>(Table2[[#This Row],[Close Price]]-Table2[[#This Row],[200D EMA]])/Table2[[#This Row],[200D EMA]]</f>
        <v>0.34554095185800093</v>
      </c>
      <c r="V24">
        <v>0.48691450290648502</v>
      </c>
      <c r="W24">
        <v>11640</v>
      </c>
      <c r="X24">
        <v>12211.65</v>
      </c>
      <c r="Y24">
        <v>11640</v>
      </c>
      <c r="Z24">
        <v>12346.75</v>
      </c>
      <c r="AA24">
        <v>10804.95</v>
      </c>
      <c r="AB24">
        <v>12673.7</v>
      </c>
      <c r="AC24" s="2">
        <f>(Table2[[#This Row],[Close Price]]/Table2[[#This Row],[Day Low]])-1</f>
        <v>3.9093642611683688E-2</v>
      </c>
      <c r="AD24" s="2">
        <f>(Table2[[#This Row],[Day High]]/Table2[[#This Row],[Close Price]])-1</f>
        <v>9.6403073984812071E-3</v>
      </c>
      <c r="AE24" s="2">
        <f>(Table2[[#This Row],[Close Price]]/Table2[[#This Row],[Current Week Low]])-1</f>
        <v>3.9093642611683688E-2</v>
      </c>
      <c r="AF24" s="2">
        <f>(Table2[[#This Row],[Current Week High]]/Table2[[#This Row],[Close Price]])-1</f>
        <v>2.0810166142347652E-2</v>
      </c>
      <c r="AG24" s="2">
        <f>(Table2[[#This Row],[Close Price]]/Table2[[#This Row],[Current Month Low]])-1</f>
        <v>0.11939897917158326</v>
      </c>
      <c r="AH24" s="2">
        <f>(Table2[[#This Row],[Current Month High]]/Table2[[#This Row],[Close Price]])-1</f>
        <v>4.7841885730112832E-2</v>
      </c>
      <c r="AI24">
        <v>18.908148374748301</v>
      </c>
      <c r="AJ24">
        <v>210.455863856875</v>
      </c>
      <c r="AK24" t="str">
        <f>IF(AND(Table2[[#This Row],[20D EMA]]&gt;Table2[[#This Row],[50D EMA]],Table2[[#This Row],[50D EMA]]&gt;Table2[[#This Row],[200D EMA]]),"Uptrend","Downtrend/NoTrend")</f>
        <v>Uptrend</v>
      </c>
      <c r="AL24">
        <v>0.1</v>
      </c>
      <c r="AM24" t="s">
        <v>10681</v>
      </c>
      <c r="AN24">
        <v>6.33</v>
      </c>
      <c r="AO24" t="s">
        <v>10681</v>
      </c>
      <c r="AP24">
        <v>0.15542883946661801</v>
      </c>
      <c r="AQ24">
        <f>(Table2[[#This Row],[Sharpe Ratio]]-AVERAGE(Table2[Sharpe Ratio]))/_xlfn.STDEV.P(Table2[Sharpe Ratio])</f>
        <v>1.0540694800161208</v>
      </c>
      <c r="AR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4.9217945089496062</v>
      </c>
      <c r="AS24">
        <f>_xlfn.RANK.AVG(Table2[[#This Row],[1Y Return vs Nifty Z-Score]],Table2[1Y Return vs Nifty Z-Score])</f>
        <v>38</v>
      </c>
      <c r="AT24">
        <f>_xlfn.RANK.AVG(Table2[[#This Row],[6M Return vs Nifty Z-Score]],Table2[6M Return vs Nifty Z-Score])</f>
        <v>12</v>
      </c>
      <c r="AU24">
        <f>_xlfn.RANK.AVG(Table2[[#This Row],[Sharpe Ratio Z-Score]],Table2[Sharpe Ratio Z-Score])</f>
        <v>109</v>
      </c>
      <c r="AV24">
        <f>(Table2[[#This Row],[Rank 1Y]]+Table2[[#This Row],[Rank 6M]]+Table2[[#This Row],[Rank Sharpe]])/3</f>
        <v>53</v>
      </c>
    </row>
    <row r="25" spans="1:48" x14ac:dyDescent="0.3">
      <c r="A25" t="s">
        <v>948</v>
      </c>
      <c r="B25" t="s">
        <v>949</v>
      </c>
      <c r="C25" t="s">
        <v>10647</v>
      </c>
      <c r="D25" t="s">
        <v>133</v>
      </c>
      <c r="E25">
        <v>15583.157913839999</v>
      </c>
      <c r="F25">
        <v>1696.65</v>
      </c>
      <c r="G25">
        <v>82.932917401394306</v>
      </c>
      <c r="H25">
        <f>(Table2[[#This Row],[1Y Return vs Nifty]]-AVERAGE(Table2[1Y Return vs Nifty]))/_xlfn.STDEV.P(Table2[1Y Return vs Nifty])</f>
        <v>0.91159105091933368</v>
      </c>
      <c r="I25">
        <v>1.1196999064325901</v>
      </c>
      <c r="J25">
        <f>(Table2[[#This Row],[1M Return vs Nifty]]-AVERAGE(Table2[1M Return vs Nifty]))/_xlfn.STDEV.P(Table2[1M Return vs Nifty])</f>
        <v>0.21766276810018964</v>
      </c>
      <c r="K25">
        <v>73.660465777973201</v>
      </c>
      <c r="L25">
        <f>(Table2[[#This Row],[6M Return vs Nifty]]-AVERAGE(Table2[6M Return vs Nifty]))/_xlfn.STDEV.P(Table2[6M Return vs Nifty])</f>
        <v>2.2416497848886143</v>
      </c>
      <c r="M25">
        <v>-3.5884495205476399</v>
      </c>
      <c r="N25">
        <f>(Table2[[#This Row],[1W Return vs Nifty]]-AVERAGE(Table2[1W Return vs Nifty]))/_xlfn.STDEV.P(Table2[1W Return vs Nifty])</f>
        <v>-0.36742900774825615</v>
      </c>
      <c r="O25">
        <v>1708.18</v>
      </c>
      <c r="P25">
        <v>1532.2869533630001</v>
      </c>
      <c r="Q25">
        <v>1106.54365090798</v>
      </c>
      <c r="R25">
        <v>47.899264712823701</v>
      </c>
      <c r="S25" s="2">
        <f>(Table2[[#This Row],[Close Price]]-Table2[[#This Row],[20D EMA]])/Table2[[#This Row],[20D EMA]]</f>
        <v>-6.7498741350442999E-3</v>
      </c>
      <c r="T25" s="2">
        <f>(Table2[[#This Row],[Close Price]]-Table2[[#This Row],[50D EMA]])/Table2[[#This Row],[50D EMA]]</f>
        <v>0.10726649226912936</v>
      </c>
      <c r="U25" s="2">
        <f>(Table2[[#This Row],[Close Price]]-Table2[[#This Row],[200D EMA]])/Table2[[#This Row],[200D EMA]]</f>
        <v>0.53328790835120266</v>
      </c>
      <c r="V25">
        <v>1.05362176237713</v>
      </c>
      <c r="W25">
        <v>1671</v>
      </c>
      <c r="X25">
        <v>1744.9</v>
      </c>
      <c r="Y25">
        <v>1671</v>
      </c>
      <c r="Z25">
        <v>1970</v>
      </c>
      <c r="AA25">
        <v>1557</v>
      </c>
      <c r="AB25">
        <v>1970</v>
      </c>
      <c r="AC25" s="2">
        <f>(Table2[[#This Row],[Close Price]]/Table2[[#This Row],[Day Low]])-1</f>
        <v>1.5350089766606789E-2</v>
      </c>
      <c r="AD25" s="2">
        <f>(Table2[[#This Row],[Day High]]/Table2[[#This Row],[Close Price]])-1</f>
        <v>2.8438393304452969E-2</v>
      </c>
      <c r="AE25" s="2">
        <f>(Table2[[#This Row],[Close Price]]/Table2[[#This Row],[Current Week Low]])-1</f>
        <v>1.5350089766606789E-2</v>
      </c>
      <c r="AF25" s="2">
        <f>(Table2[[#This Row],[Current Week High]]/Table2[[#This Row],[Close Price]])-1</f>
        <v>0.16111160227507137</v>
      </c>
      <c r="AG25" s="2">
        <f>(Table2[[#This Row],[Close Price]]/Table2[[#This Row],[Current Month Low]])-1</f>
        <v>8.9691714836223513E-2</v>
      </c>
      <c r="AH25" s="2">
        <f>(Table2[[#This Row],[Current Month High]]/Table2[[#This Row],[Close Price]])-1</f>
        <v>0.16111160227507137</v>
      </c>
      <c r="AI25">
        <v>16.111160227507099</v>
      </c>
      <c r="AJ25">
        <v>161.02307692307599</v>
      </c>
      <c r="AK25" t="str">
        <f>IF(AND(Table2[[#This Row],[20D EMA]]&gt;Table2[[#This Row],[50D EMA]],Table2[[#This Row],[50D EMA]]&gt;Table2[[#This Row],[200D EMA]]),"Uptrend","Downtrend/NoTrend")</f>
        <v>Uptrend</v>
      </c>
      <c r="AL25">
        <v>0.38</v>
      </c>
      <c r="AM25" t="s">
        <v>10681</v>
      </c>
      <c r="AN25">
        <v>2.72</v>
      </c>
      <c r="AO25" t="s">
        <v>10681</v>
      </c>
      <c r="AP25">
        <v>0.21949981472094901</v>
      </c>
      <c r="AQ25">
        <f>(Table2[[#This Row],[Sharpe Ratio]]-AVERAGE(Table2[Sharpe Ratio]))/_xlfn.STDEV.P(Table2[Sharpe Ratio])</f>
        <v>1.7900992846894599</v>
      </c>
      <c r="AR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4.7935738808493413</v>
      </c>
      <c r="AS25">
        <f>_xlfn.RANK.AVG(Table2[[#This Row],[1Y Return vs Nifty Z-Score]],Table2[1Y Return vs Nifty Z-Score])</f>
        <v>111</v>
      </c>
      <c r="AT25">
        <f>_xlfn.RANK.AVG(Table2[[#This Row],[6M Return vs Nifty Z-Score]],Table2[6M Return vs Nifty Z-Score])</f>
        <v>21</v>
      </c>
      <c r="AU25">
        <f>_xlfn.RANK.AVG(Table2[[#This Row],[Sharpe Ratio Z-Score]],Table2[Sharpe Ratio Z-Score])</f>
        <v>28</v>
      </c>
      <c r="AV25">
        <f>(Table2[[#This Row],[Rank 1Y]]+Table2[[#This Row],[Rank 6M]]+Table2[[#This Row],[Rank Sharpe]])/3</f>
        <v>53.333333333333336</v>
      </c>
    </row>
    <row r="26" spans="1:48" x14ac:dyDescent="0.3">
      <c r="A26" t="s">
        <v>647</v>
      </c>
      <c r="B26" t="s">
        <v>648</v>
      </c>
      <c r="C26" t="s">
        <v>10647</v>
      </c>
      <c r="D26" t="s">
        <v>163</v>
      </c>
      <c r="E26">
        <v>28675.644884096</v>
      </c>
      <c r="F26">
        <v>221.11</v>
      </c>
      <c r="G26">
        <v>288.82995172685798</v>
      </c>
      <c r="H26">
        <f>(Table2[[#This Row],[1Y Return vs Nifty]]-AVERAGE(Table2[1Y Return vs Nifty]))/_xlfn.STDEV.P(Table2[1Y Return vs Nifty])</f>
        <v>4.2245382677493053</v>
      </c>
      <c r="I26">
        <v>25.580466051028299</v>
      </c>
      <c r="J26">
        <f>(Table2[[#This Row],[1M Return vs Nifty]]-AVERAGE(Table2[1M Return vs Nifty]))/_xlfn.STDEV.P(Table2[1M Return vs Nifty])</f>
        <v>2.5824484397987972</v>
      </c>
      <c r="K26">
        <v>38.2171568606351</v>
      </c>
      <c r="L26">
        <f>(Table2[[#This Row],[6M Return vs Nifty]]-AVERAGE(Table2[6M Return vs Nifty]))/_xlfn.STDEV.P(Table2[6M Return vs Nifty])</f>
        <v>1.0268973198097584</v>
      </c>
      <c r="M26">
        <v>-3.86818701425408</v>
      </c>
      <c r="N26">
        <f>(Table2[[#This Row],[1W Return vs Nifty]]-AVERAGE(Table2[1W Return vs Nifty]))/_xlfn.STDEV.P(Table2[1W Return vs Nifty])</f>
        <v>-0.43923948680873531</v>
      </c>
      <c r="O26">
        <v>207.31</v>
      </c>
      <c r="P26">
        <v>184.89600044840401</v>
      </c>
      <c r="Q26">
        <v>139.27819095440501</v>
      </c>
      <c r="R26">
        <v>60.3385339450613</v>
      </c>
      <c r="S26" s="2">
        <f>(Table2[[#This Row],[Close Price]]-Table2[[#This Row],[20D EMA]])/Table2[[#This Row],[20D EMA]]</f>
        <v>6.6566976990979743E-2</v>
      </c>
      <c r="T26" s="2">
        <f>(Table2[[#This Row],[Close Price]]-Table2[[#This Row],[50D EMA]])/Table2[[#This Row],[50D EMA]]</f>
        <v>0.19586145435147836</v>
      </c>
      <c r="U26" s="2">
        <f>(Table2[[#This Row],[Close Price]]-Table2[[#This Row],[200D EMA]])/Table2[[#This Row],[200D EMA]]</f>
        <v>0.58754215921991682</v>
      </c>
      <c r="V26">
        <v>0.73747190795844697</v>
      </c>
      <c r="W26">
        <v>212.35</v>
      </c>
      <c r="X26">
        <v>223.4</v>
      </c>
      <c r="Y26">
        <v>212.35</v>
      </c>
      <c r="Z26">
        <v>237</v>
      </c>
      <c r="AA26">
        <v>164.07</v>
      </c>
      <c r="AB26">
        <v>237</v>
      </c>
      <c r="AC26" s="2">
        <f>(Table2[[#This Row],[Close Price]]/Table2[[#This Row],[Day Low]])-1</f>
        <v>4.1252648928655544E-2</v>
      </c>
      <c r="AD26" s="2">
        <f>(Table2[[#This Row],[Day High]]/Table2[[#This Row],[Close Price]])-1</f>
        <v>1.0356835963999833E-2</v>
      </c>
      <c r="AE26" s="2">
        <f>(Table2[[#This Row],[Close Price]]/Table2[[#This Row],[Current Week Low]])-1</f>
        <v>4.1252648928655544E-2</v>
      </c>
      <c r="AF26" s="2">
        <f>(Table2[[#This Row],[Current Week High]]/Table2[[#This Row],[Close Price]])-1</f>
        <v>7.1864682737099006E-2</v>
      </c>
      <c r="AG26" s="2">
        <f>(Table2[[#This Row],[Close Price]]/Table2[[#This Row],[Current Month Low]])-1</f>
        <v>0.34765648808435445</v>
      </c>
      <c r="AH26" s="2">
        <f>(Table2[[#This Row],[Current Month High]]/Table2[[#This Row],[Close Price]])-1</f>
        <v>7.1864682737099006E-2</v>
      </c>
      <c r="AI26">
        <v>7.1864682737098997</v>
      </c>
      <c r="AJ26">
        <v>369.94686503719402</v>
      </c>
      <c r="AK26" t="str">
        <f>IF(AND(Table2[[#This Row],[20D EMA]]&gt;Table2[[#This Row],[50D EMA]],Table2[[#This Row],[50D EMA]]&gt;Table2[[#This Row],[200D EMA]]),"Uptrend","Downtrend/NoTrend")</f>
        <v>Uptrend</v>
      </c>
      <c r="AL26">
        <v>0.37</v>
      </c>
      <c r="AM26" t="s">
        <v>10681</v>
      </c>
      <c r="AN26">
        <v>2.4700000000000002</v>
      </c>
      <c r="AO26" t="s">
        <v>10681</v>
      </c>
      <c r="AP26">
        <v>0.18784876275071599</v>
      </c>
      <c r="AQ26">
        <f>(Table2[[#This Row],[Sharpe Ratio]]-AVERAGE(Table2[Sharpe Ratio]))/_xlfn.STDEV.P(Table2[Sharpe Ratio])</f>
        <v>1.4265006738226531</v>
      </c>
      <c r="AR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8.8211452143717786</v>
      </c>
      <c r="AS26">
        <f>_xlfn.RANK.AVG(Table2[[#This Row],[1Y Return vs Nifty Z-Score]],Table2[1Y Return vs Nifty Z-Score])</f>
        <v>6</v>
      </c>
      <c r="AT26">
        <f>_xlfn.RANK.AVG(Table2[[#This Row],[6M Return vs Nifty Z-Score]],Table2[6M Return vs Nifty Z-Score])</f>
        <v>102</v>
      </c>
      <c r="AU26">
        <f>_xlfn.RANK.AVG(Table2[[#This Row],[Sharpe Ratio Z-Score]],Table2[Sharpe Ratio Z-Score])</f>
        <v>55</v>
      </c>
      <c r="AV26">
        <f>(Table2[[#This Row],[Rank 1Y]]+Table2[[#This Row],[Rank 6M]]+Table2[[#This Row],[Rank Sharpe]])/3</f>
        <v>54.333333333333336</v>
      </c>
    </row>
    <row r="27" spans="1:48" x14ac:dyDescent="0.3">
      <c r="A27" t="s">
        <v>605</v>
      </c>
      <c r="B27" t="s">
        <v>606</v>
      </c>
      <c r="C27" t="s">
        <v>10636</v>
      </c>
      <c r="D27" t="s">
        <v>198</v>
      </c>
      <c r="E27">
        <v>31510.48796142</v>
      </c>
      <c r="F27">
        <v>13949</v>
      </c>
      <c r="G27">
        <v>142.81734798008199</v>
      </c>
      <c r="H27">
        <f>(Table2[[#This Row],[1Y Return vs Nifty]]-AVERAGE(Table2[1Y Return vs Nifty]))/_xlfn.STDEV.P(Table2[1Y Return vs Nifty])</f>
        <v>1.8751501340652694</v>
      </c>
      <c r="I27">
        <v>2.1003178790770098</v>
      </c>
      <c r="J27">
        <f>(Table2[[#This Row],[1M Return vs Nifty]]-AVERAGE(Table2[1M Return vs Nifty]))/_xlfn.STDEV.P(Table2[1M Return vs Nifty])</f>
        <v>0.31246565846803703</v>
      </c>
      <c r="K27">
        <v>37.9956693560991</v>
      </c>
      <c r="L27">
        <f>(Table2[[#This Row],[6M Return vs Nifty]]-AVERAGE(Table2[6M Return vs Nifty]))/_xlfn.STDEV.P(Table2[6M Return vs Nifty])</f>
        <v>1.0193062539545146</v>
      </c>
      <c r="M27">
        <v>5.0871610595322796</v>
      </c>
      <c r="N27">
        <f>(Table2[[#This Row],[1W Return vs Nifty]]-AVERAGE(Table2[1W Return vs Nifty]))/_xlfn.STDEV.P(Table2[1W Return vs Nifty])</f>
        <v>1.8596580503473021</v>
      </c>
      <c r="O27">
        <v>13719.36</v>
      </c>
      <c r="P27">
        <v>13143.154887554199</v>
      </c>
      <c r="Q27">
        <v>10221.049929517099</v>
      </c>
      <c r="R27">
        <v>66.937334081065202</v>
      </c>
      <c r="S27" s="2">
        <f>(Table2[[#This Row],[Close Price]]-Table2[[#This Row],[20D EMA]])/Table2[[#This Row],[20D EMA]]</f>
        <v>1.6738390128985564E-2</v>
      </c>
      <c r="T27" s="2">
        <f>(Table2[[#This Row],[Close Price]]-Table2[[#This Row],[50D EMA]])/Table2[[#This Row],[50D EMA]]</f>
        <v>6.1312913021278392E-2</v>
      </c>
      <c r="U27" s="2">
        <f>(Table2[[#This Row],[Close Price]]-Table2[[#This Row],[200D EMA]])/Table2[[#This Row],[200D EMA]]</f>
        <v>0.36473259559343824</v>
      </c>
      <c r="V27">
        <v>1.4707600181910001</v>
      </c>
      <c r="W27">
        <v>13840.05</v>
      </c>
      <c r="X27">
        <v>14305.5</v>
      </c>
      <c r="Y27">
        <v>13410.05</v>
      </c>
      <c r="Z27">
        <v>14990</v>
      </c>
      <c r="AA27">
        <v>12750</v>
      </c>
      <c r="AB27">
        <v>14990</v>
      </c>
      <c r="AC27" s="2">
        <f>(Table2[[#This Row],[Close Price]]/Table2[[#This Row],[Day Low]])-1</f>
        <v>7.8720813869892492E-3</v>
      </c>
      <c r="AD27" s="2">
        <f>(Table2[[#This Row],[Day High]]/Table2[[#This Row],[Close Price]])-1</f>
        <v>2.5557387626353067E-2</v>
      </c>
      <c r="AE27" s="2">
        <f>(Table2[[#This Row],[Close Price]]/Table2[[#This Row],[Current Week Low]])-1</f>
        <v>4.0190006748669793E-2</v>
      </c>
      <c r="AF27" s="2">
        <f>(Table2[[#This Row],[Current Week High]]/Table2[[#This Row],[Close Price]])-1</f>
        <v>7.4629005663488401E-2</v>
      </c>
      <c r="AG27" s="2">
        <f>(Table2[[#This Row],[Close Price]]/Table2[[#This Row],[Current Month Low]])-1</f>
        <v>9.4039215686274602E-2</v>
      </c>
      <c r="AH27" s="2">
        <f>(Table2[[#This Row],[Current Month High]]/Table2[[#This Row],[Close Price]])-1</f>
        <v>7.4629005663488401E-2</v>
      </c>
      <c r="AI27">
        <v>7.4629005663488401</v>
      </c>
      <c r="AJ27">
        <v>178.98</v>
      </c>
      <c r="AK27" t="str">
        <f>IF(AND(Table2[[#This Row],[20D EMA]]&gt;Table2[[#This Row],[50D EMA]],Table2[[#This Row],[50D EMA]]&gt;Table2[[#This Row],[200D EMA]]),"Uptrend","Downtrend/NoTrend")</f>
        <v>Uptrend</v>
      </c>
      <c r="AL27">
        <v>0.12</v>
      </c>
      <c r="AM27" t="s">
        <v>10681</v>
      </c>
      <c r="AN27">
        <v>4.7300000000000004</v>
      </c>
      <c r="AO27" t="s">
        <v>10681</v>
      </c>
      <c r="AP27">
        <v>0.20807868323586301</v>
      </c>
      <c r="AQ27">
        <f>(Table2[[#This Row],[Sharpe Ratio]]-AVERAGE(Table2[Sharpe Ratio]))/_xlfn.STDEV.P(Table2[Sharpe Ratio])</f>
        <v>1.6588964562207589</v>
      </c>
      <c r="AR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6.7254765530558815</v>
      </c>
      <c r="AS27">
        <f>_xlfn.RANK.AVG(Table2[[#This Row],[1Y Return vs Nifty Z-Score]],Table2[1Y Return vs Nifty Z-Score])</f>
        <v>35</v>
      </c>
      <c r="AT27">
        <f>_xlfn.RANK.AVG(Table2[[#This Row],[6M Return vs Nifty Z-Score]],Table2[6M Return vs Nifty Z-Score])</f>
        <v>103</v>
      </c>
      <c r="AU27">
        <f>_xlfn.RANK.AVG(Table2[[#This Row],[Sharpe Ratio Z-Score]],Table2[Sharpe Ratio Z-Score])</f>
        <v>33</v>
      </c>
      <c r="AV27">
        <f>(Table2[[#This Row],[Rank 1Y]]+Table2[[#This Row],[Rank 6M]]+Table2[[#This Row],[Rank Sharpe]])/3</f>
        <v>57</v>
      </c>
    </row>
    <row r="28" spans="1:48" x14ac:dyDescent="0.3">
      <c r="A28" t="s">
        <v>1376</v>
      </c>
      <c r="B28" t="s">
        <v>1377</v>
      </c>
      <c r="C28" t="s">
        <v>10654</v>
      </c>
      <c r="D28" t="s">
        <v>1378</v>
      </c>
      <c r="E28">
        <v>8131.0875088599996</v>
      </c>
      <c r="F28">
        <v>1272.55</v>
      </c>
      <c r="G28">
        <v>138.09008755091401</v>
      </c>
      <c r="H28">
        <f>(Table2[[#This Row],[1Y Return vs Nifty]]-AVERAGE(Table2[1Y Return vs Nifty]))/_xlfn.STDEV.P(Table2[1Y Return vs Nifty])</f>
        <v>1.7990870458651413</v>
      </c>
      <c r="I28">
        <v>-2.4738513952794099</v>
      </c>
      <c r="J28">
        <f>(Table2[[#This Row],[1M Return vs Nifty]]-AVERAGE(Table2[1M Return vs Nifty]))/_xlfn.STDEV.P(Table2[1M Return vs Nifty])</f>
        <v>-0.1297498427137172</v>
      </c>
      <c r="K28">
        <v>60.710373496447602</v>
      </c>
      <c r="L28">
        <f>(Table2[[#This Row],[6M Return vs Nifty]]-AVERAGE(Table2[6M Return vs Nifty]))/_xlfn.STDEV.P(Table2[6M Return vs Nifty])</f>
        <v>1.7978098330751271</v>
      </c>
      <c r="M28">
        <v>-4.2372780293699197</v>
      </c>
      <c r="N28">
        <f>(Table2[[#This Row],[1W Return vs Nifty]]-AVERAGE(Table2[1W Return vs Nifty]))/_xlfn.STDEV.P(Table2[1W Return vs Nifty])</f>
        <v>-0.53398761034844666</v>
      </c>
      <c r="O28">
        <v>1315.64</v>
      </c>
      <c r="P28">
        <v>1259.8034057228001</v>
      </c>
      <c r="Q28">
        <v>956.53491822092496</v>
      </c>
      <c r="R28">
        <v>42.767251188333397</v>
      </c>
      <c r="S28" s="2">
        <f>(Table2[[#This Row],[Close Price]]-Table2[[#This Row],[20D EMA]])/Table2[[#This Row],[20D EMA]]</f>
        <v>-3.2752120640904915E-2</v>
      </c>
      <c r="T28" s="2">
        <f>(Table2[[#This Row],[Close Price]]-Table2[[#This Row],[50D EMA]])/Table2[[#This Row],[50D EMA]]</f>
        <v>1.0117923335733968E-2</v>
      </c>
      <c r="U28" s="2">
        <f>(Table2[[#This Row],[Close Price]]-Table2[[#This Row],[200D EMA]])/Table2[[#This Row],[200D EMA]]</f>
        <v>0.33037485172714515</v>
      </c>
      <c r="V28">
        <v>0.55044760702186402</v>
      </c>
      <c r="W28">
        <v>1265</v>
      </c>
      <c r="X28">
        <v>1311</v>
      </c>
      <c r="Y28">
        <v>1265</v>
      </c>
      <c r="Z28">
        <v>1369.85</v>
      </c>
      <c r="AA28">
        <v>1203.7</v>
      </c>
      <c r="AB28">
        <v>1420</v>
      </c>
      <c r="AC28" s="2">
        <f>(Table2[[#This Row],[Close Price]]/Table2[[#This Row],[Day Low]])-1</f>
        <v>5.968379446640304E-3</v>
      </c>
      <c r="AD28" s="2">
        <f>(Table2[[#This Row],[Day High]]/Table2[[#This Row],[Close Price]])-1</f>
        <v>3.0214922792817678E-2</v>
      </c>
      <c r="AE28" s="2">
        <f>(Table2[[#This Row],[Close Price]]/Table2[[#This Row],[Current Week Low]])-1</f>
        <v>5.968379446640304E-3</v>
      </c>
      <c r="AF28" s="2">
        <f>(Table2[[#This Row],[Current Week High]]/Table2[[#This Row],[Close Price]])-1</f>
        <v>7.64606498762328E-2</v>
      </c>
      <c r="AG28" s="2">
        <f>(Table2[[#This Row],[Close Price]]/Table2[[#This Row],[Current Month Low]])-1</f>
        <v>5.7198637534269237E-2</v>
      </c>
      <c r="AH28" s="2">
        <f>(Table2[[#This Row],[Current Month High]]/Table2[[#This Row],[Close Price]])-1</f>
        <v>0.11586971042395189</v>
      </c>
      <c r="AI28">
        <v>11.586971042395099</v>
      </c>
      <c r="AJ28">
        <v>192.23791480078</v>
      </c>
      <c r="AK28" t="str">
        <f>IF(AND(Table2[[#This Row],[20D EMA]]&gt;Table2[[#This Row],[50D EMA]],Table2[[#This Row],[50D EMA]]&gt;Table2[[#This Row],[200D EMA]]),"Uptrend","Downtrend/NoTrend")</f>
        <v>Uptrend</v>
      </c>
      <c r="AL28">
        <v>0</v>
      </c>
      <c r="AM28">
        <v>0</v>
      </c>
      <c r="AN28">
        <v>-2.16</v>
      </c>
      <c r="AO28" t="s">
        <v>10680</v>
      </c>
      <c r="AP28">
        <v>0.159000915133025</v>
      </c>
      <c r="AQ28">
        <f>(Table2[[#This Row],[Sharpe Ratio]]-AVERAGE(Table2[Sharpe Ratio]))/_xlfn.STDEV.P(Table2[Sharpe Ratio])</f>
        <v>1.0951045063222984</v>
      </c>
      <c r="AR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4.028263932200403</v>
      </c>
      <c r="AS28">
        <f>_xlfn.RANK.AVG(Table2[[#This Row],[1Y Return vs Nifty Z-Score]],Table2[1Y Return vs Nifty Z-Score])</f>
        <v>40</v>
      </c>
      <c r="AT28">
        <f>_xlfn.RANK.AVG(Table2[[#This Row],[6M Return vs Nifty Z-Score]],Table2[6M Return vs Nifty Z-Score])</f>
        <v>42</v>
      </c>
      <c r="AU28">
        <f>_xlfn.RANK.AVG(Table2[[#This Row],[Sharpe Ratio Z-Score]],Table2[Sharpe Ratio Z-Score])</f>
        <v>98</v>
      </c>
      <c r="AV28">
        <f>(Table2[[#This Row],[Rank 1Y]]+Table2[[#This Row],[Rank 6M]]+Table2[[#This Row],[Rank Sharpe]])/3</f>
        <v>60</v>
      </c>
    </row>
    <row r="29" spans="1:48" x14ac:dyDescent="0.3">
      <c r="A29" t="s">
        <v>1158</v>
      </c>
      <c r="B29" t="s">
        <v>1159</v>
      </c>
      <c r="C29" t="s">
        <v>10648</v>
      </c>
      <c r="D29" t="s">
        <v>141</v>
      </c>
      <c r="E29">
        <v>10451.18666202</v>
      </c>
      <c r="F29">
        <v>459.95</v>
      </c>
      <c r="G29">
        <v>292.11869635750298</v>
      </c>
      <c r="H29">
        <f>(Table2[[#This Row],[1Y Return vs Nifty]]-AVERAGE(Table2[1Y Return vs Nifty]))/_xlfn.STDEV.P(Table2[1Y Return vs Nifty])</f>
        <v>4.2774551900675615</v>
      </c>
      <c r="I29">
        <v>-5.8709199064783597</v>
      </c>
      <c r="J29">
        <f>(Table2[[#This Row],[1M Return vs Nifty]]-AVERAGE(Table2[1M Return vs Nifty]))/_xlfn.STDEV.P(Table2[1M Return vs Nifty])</f>
        <v>-0.45816714957868065</v>
      </c>
      <c r="K29">
        <v>75.573566241147802</v>
      </c>
      <c r="L29">
        <f>(Table2[[#This Row],[6M Return vs Nifty]]-AVERAGE(Table2[6M Return vs Nifty]))/_xlfn.STDEV.P(Table2[6M Return vs Nifty])</f>
        <v>2.3072176896518184</v>
      </c>
      <c r="M29">
        <v>-7.7760665526403798</v>
      </c>
      <c r="N29">
        <f>(Table2[[#This Row],[1W Return vs Nifty]]-AVERAGE(Table2[1W Return vs Nifty]))/_xlfn.STDEV.P(Table2[1W Return vs Nifty])</f>
        <v>-1.442418209989323</v>
      </c>
      <c r="O29">
        <v>463.49</v>
      </c>
      <c r="P29">
        <v>453.76094781531401</v>
      </c>
      <c r="Q29">
        <v>341.67869549064301</v>
      </c>
      <c r="R29">
        <v>31.952671523852501</v>
      </c>
      <c r="S29" s="2">
        <f>(Table2[[#This Row],[Close Price]]-Table2[[#This Row],[20D EMA]])/Table2[[#This Row],[20D EMA]]</f>
        <v>-7.637705236358973E-3</v>
      </c>
      <c r="T29" s="2">
        <f>(Table2[[#This Row],[Close Price]]-Table2[[#This Row],[50D EMA]])/Table2[[#This Row],[50D EMA]]</f>
        <v>1.3639455344237762E-2</v>
      </c>
      <c r="U29" s="2">
        <f>(Table2[[#This Row],[Close Price]]-Table2[[#This Row],[200D EMA]])/Table2[[#This Row],[200D EMA]]</f>
        <v>0.34614772905147634</v>
      </c>
      <c r="V29">
        <v>0.443676496116157</v>
      </c>
      <c r="W29">
        <v>441</v>
      </c>
      <c r="X29">
        <v>462.7</v>
      </c>
      <c r="Y29">
        <v>438.5</v>
      </c>
      <c r="Z29">
        <v>466.9</v>
      </c>
      <c r="AA29">
        <v>438.5</v>
      </c>
      <c r="AB29">
        <v>500</v>
      </c>
      <c r="AC29" s="2">
        <f>(Table2[[#This Row],[Close Price]]/Table2[[#This Row],[Day Low]])-1</f>
        <v>4.2970521541950024E-2</v>
      </c>
      <c r="AD29" s="2">
        <f>(Table2[[#This Row],[Day High]]/Table2[[#This Row],[Close Price]])-1</f>
        <v>5.9789107511685202E-3</v>
      </c>
      <c r="AE29" s="2">
        <f>(Table2[[#This Row],[Close Price]]/Table2[[#This Row],[Current Week Low]])-1</f>
        <v>4.8916761687571197E-2</v>
      </c>
      <c r="AF29" s="2">
        <f>(Table2[[#This Row],[Current Week High]]/Table2[[#This Row],[Close Price]])-1</f>
        <v>1.5110338080225993E-2</v>
      </c>
      <c r="AG29" s="2">
        <f>(Table2[[#This Row],[Close Price]]/Table2[[#This Row],[Current Month Low]])-1</f>
        <v>4.8916761687571197E-2</v>
      </c>
      <c r="AH29" s="2">
        <f>(Table2[[#This Row],[Current Month High]]/Table2[[#This Row],[Close Price]])-1</f>
        <v>8.7074682030655604E-2</v>
      </c>
      <c r="AI29">
        <v>23.8395477769322</v>
      </c>
      <c r="AJ29">
        <v>337.00712589073601</v>
      </c>
      <c r="AK29" t="str">
        <f>IF(AND(Table2[[#This Row],[20D EMA]]&gt;Table2[[#This Row],[50D EMA]],Table2[[#This Row],[50D EMA]]&gt;Table2[[#This Row],[200D EMA]]),"Uptrend","Downtrend/NoTrend")</f>
        <v>Uptrend</v>
      </c>
      <c r="AL29">
        <v>0.11</v>
      </c>
      <c r="AM29" t="s">
        <v>10681</v>
      </c>
      <c r="AN29">
        <v>-1.54</v>
      </c>
      <c r="AO29" t="s">
        <v>10680</v>
      </c>
      <c r="AP29">
        <v>0.12922509880920299</v>
      </c>
      <c r="AQ29">
        <f>(Table2[[#This Row],[Sharpe Ratio]]-AVERAGE(Table2[Sharpe Ratio]))/_xlfn.STDEV.P(Table2[Sharpe Ratio])</f>
        <v>0.75304808864149408</v>
      </c>
      <c r="AR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5.4371356087928708</v>
      </c>
      <c r="AS29">
        <f>_xlfn.RANK.AVG(Table2[[#This Row],[1Y Return vs Nifty Z-Score]],Table2[1Y Return vs Nifty Z-Score])</f>
        <v>4</v>
      </c>
      <c r="AT29">
        <f>_xlfn.RANK.AVG(Table2[[#This Row],[6M Return vs Nifty Z-Score]],Table2[6M Return vs Nifty Z-Score])</f>
        <v>18</v>
      </c>
      <c r="AU29">
        <f>_xlfn.RANK.AVG(Table2[[#This Row],[Sharpe Ratio Z-Score]],Table2[Sharpe Ratio Z-Score])</f>
        <v>163</v>
      </c>
      <c r="AV29">
        <f>(Table2[[#This Row],[Rank 1Y]]+Table2[[#This Row],[Rank 6M]]+Table2[[#This Row],[Rank Sharpe]])/3</f>
        <v>61.666666666666664</v>
      </c>
    </row>
    <row r="30" spans="1:48" x14ac:dyDescent="0.3">
      <c r="A30" t="s">
        <v>1392</v>
      </c>
      <c r="B30" t="s">
        <v>1393</v>
      </c>
      <c r="C30" t="s">
        <v>10639</v>
      </c>
      <c r="D30" t="s">
        <v>46</v>
      </c>
      <c r="E30">
        <v>7978.5496254500003</v>
      </c>
      <c r="F30">
        <v>587.70000000000005</v>
      </c>
      <c r="G30">
        <v>75.683573290625702</v>
      </c>
      <c r="H30">
        <f>(Table2[[#This Row],[1Y Return vs Nifty]]-AVERAGE(Table2[1Y Return vs Nifty]))/_xlfn.STDEV.P(Table2[1Y Return vs Nifty])</f>
        <v>0.79494685313234592</v>
      </c>
      <c r="I30">
        <v>7.0775570405432404</v>
      </c>
      <c r="J30">
        <f>(Table2[[#This Row],[1M Return vs Nifty]]-AVERAGE(Table2[1M Return vs Nifty]))/_xlfn.STDEV.P(Table2[1M Return vs Nifty])</f>
        <v>0.79364861831792655</v>
      </c>
      <c r="K30">
        <v>65.4732185932112</v>
      </c>
      <c r="L30">
        <f>(Table2[[#This Row],[6M Return vs Nifty]]-AVERAGE(Table2[6M Return vs Nifty]))/_xlfn.STDEV.P(Table2[6M Return vs Nifty])</f>
        <v>1.9610473523365437</v>
      </c>
      <c r="M30">
        <v>-2.37680522365434</v>
      </c>
      <c r="N30">
        <f>(Table2[[#This Row],[1W Return vs Nifty]]-AVERAGE(Table2[1W Return vs Nifty]))/_xlfn.STDEV.P(Table2[1W Return vs Nifty])</f>
        <v>-5.6391841232017431E-2</v>
      </c>
      <c r="O30">
        <v>568.61</v>
      </c>
      <c r="P30">
        <v>526.84992017317904</v>
      </c>
      <c r="Q30">
        <v>407.29999817755998</v>
      </c>
      <c r="R30">
        <v>56.274924649740598</v>
      </c>
      <c r="S30" s="2">
        <f>(Table2[[#This Row],[Close Price]]-Table2[[#This Row],[20D EMA]])/Table2[[#This Row],[20D EMA]]</f>
        <v>3.3573099312358259E-2</v>
      </c>
      <c r="T30" s="2">
        <f>(Table2[[#This Row],[Close Price]]-Table2[[#This Row],[50D EMA]])/Table2[[#This Row],[50D EMA]]</f>
        <v>0.11549793878078064</v>
      </c>
      <c r="U30" s="2">
        <f>(Table2[[#This Row],[Close Price]]-Table2[[#This Row],[200D EMA]])/Table2[[#This Row],[200D EMA]]</f>
        <v>0.44291677542261065</v>
      </c>
      <c r="V30">
        <v>1.2134673520438799</v>
      </c>
      <c r="W30">
        <v>577</v>
      </c>
      <c r="X30">
        <v>596</v>
      </c>
      <c r="Y30">
        <v>577</v>
      </c>
      <c r="Z30">
        <v>619</v>
      </c>
      <c r="AA30">
        <v>525.04999999999995</v>
      </c>
      <c r="AB30">
        <v>619</v>
      </c>
      <c r="AC30" s="2">
        <f>(Table2[[#This Row],[Close Price]]/Table2[[#This Row],[Day Low]])-1</f>
        <v>1.854419410745245E-2</v>
      </c>
      <c r="AD30" s="2">
        <f>(Table2[[#This Row],[Day High]]/Table2[[#This Row],[Close Price]])-1</f>
        <v>1.4122851795133506E-2</v>
      </c>
      <c r="AE30" s="2">
        <f>(Table2[[#This Row],[Close Price]]/Table2[[#This Row],[Current Week Low]])-1</f>
        <v>1.854419410745245E-2</v>
      </c>
      <c r="AF30" s="2">
        <f>(Table2[[#This Row],[Current Week High]]/Table2[[#This Row],[Close Price]])-1</f>
        <v>5.3258465203334993E-2</v>
      </c>
      <c r="AG30" s="2">
        <f>(Table2[[#This Row],[Close Price]]/Table2[[#This Row],[Current Month Low]])-1</f>
        <v>0.11932196933625394</v>
      </c>
      <c r="AH30" s="2">
        <f>(Table2[[#This Row],[Current Month High]]/Table2[[#This Row],[Close Price]])-1</f>
        <v>5.3258465203334993E-2</v>
      </c>
      <c r="AI30">
        <v>5.3258465203334904</v>
      </c>
      <c r="AJ30">
        <v>143.60621761658001</v>
      </c>
      <c r="AK30" t="str">
        <f>IF(AND(Table2[[#This Row],[20D EMA]]&gt;Table2[[#This Row],[50D EMA]],Table2[[#This Row],[50D EMA]]&gt;Table2[[#This Row],[200D EMA]]),"Uptrend","Downtrend/NoTrend")</f>
        <v>Uptrend</v>
      </c>
      <c r="AL30">
        <v>0.3</v>
      </c>
      <c r="AM30" t="s">
        <v>10681</v>
      </c>
      <c r="AN30">
        <v>3.1</v>
      </c>
      <c r="AO30" t="s">
        <v>10681</v>
      </c>
      <c r="AP30">
        <v>0.21024300989893999</v>
      </c>
      <c r="AQ30">
        <f>(Table2[[#This Row],[Sharpe Ratio]]-AVERAGE(Table2[Sharpe Ratio]))/_xlfn.STDEV.P(Table2[Sharpe Ratio])</f>
        <v>1.6837596477790326</v>
      </c>
      <c r="AR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5.1770106303338315</v>
      </c>
      <c r="AS30">
        <f>_xlfn.RANK.AVG(Table2[[#This Row],[1Y Return vs Nifty Z-Score]],Table2[1Y Return vs Nifty Z-Score])</f>
        <v>127</v>
      </c>
      <c r="AT30">
        <f>_xlfn.RANK.AVG(Table2[[#This Row],[6M Return vs Nifty Z-Score]],Table2[6M Return vs Nifty Z-Score])</f>
        <v>30</v>
      </c>
      <c r="AU30">
        <f>_xlfn.RANK.AVG(Table2[[#This Row],[Sharpe Ratio Z-Score]],Table2[Sharpe Ratio Z-Score])</f>
        <v>30</v>
      </c>
      <c r="AV30">
        <f>(Table2[[#This Row],[Rank 1Y]]+Table2[[#This Row],[Rank 6M]]+Table2[[#This Row],[Rank Sharpe]])/3</f>
        <v>62.333333333333336</v>
      </c>
    </row>
    <row r="31" spans="1:48" x14ac:dyDescent="0.3">
      <c r="A31" t="s">
        <v>93</v>
      </c>
      <c r="B31" t="s">
        <v>94</v>
      </c>
      <c r="C31" t="s">
        <v>10647</v>
      </c>
      <c r="D31" t="s">
        <v>95</v>
      </c>
      <c r="E31">
        <v>307766.91112499998</v>
      </c>
      <c r="F31">
        <v>4679.95</v>
      </c>
      <c r="G31">
        <v>109.23645116396099</v>
      </c>
      <c r="H31">
        <f>(Table2[[#This Row],[1Y Return vs Nifty]]-AVERAGE(Table2[1Y Return vs Nifty]))/_xlfn.STDEV.P(Table2[1Y Return vs Nifty])</f>
        <v>1.3348230768539175</v>
      </c>
      <c r="I31">
        <v>-10.1492950743864</v>
      </c>
      <c r="J31">
        <f>(Table2[[#This Row],[1M Return vs Nifty]]-AVERAGE(Table2[1M Return vs Nifty]))/_xlfn.STDEV.P(Table2[1M Return vs Nifty])</f>
        <v>-0.87178625845746671</v>
      </c>
      <c r="K31">
        <v>35.3981401933858</v>
      </c>
      <c r="L31">
        <f>(Table2[[#This Row],[6M Return vs Nifty]]-AVERAGE(Table2[6M Return vs Nifty]))/_xlfn.STDEV.P(Table2[6M Return vs Nifty])</f>
        <v>0.93028084831647984</v>
      </c>
      <c r="M31">
        <v>-5.4872537550793297</v>
      </c>
      <c r="N31">
        <f>(Table2[[#This Row],[1W Return vs Nifty]]-AVERAGE(Table2[1W Return vs Nifty]))/_xlfn.STDEV.P(Table2[1W Return vs Nifty])</f>
        <v>-0.85486471011741594</v>
      </c>
      <c r="O31">
        <v>4759.63</v>
      </c>
      <c r="P31">
        <v>4814.1729803336402</v>
      </c>
      <c r="Q31">
        <v>3936.10813536468</v>
      </c>
      <c r="R31">
        <v>31.922332440114001</v>
      </c>
      <c r="S31" s="2">
        <f>(Table2[[#This Row],[Close Price]]-Table2[[#This Row],[20D EMA]])/Table2[[#This Row],[20D EMA]]</f>
        <v>-1.6740797078764587E-2</v>
      </c>
      <c r="T31" s="2">
        <f>(Table2[[#This Row],[Close Price]]-Table2[[#This Row],[50D EMA]])/Table2[[#This Row],[50D EMA]]</f>
        <v>-2.788079715497432E-2</v>
      </c>
      <c r="U31" s="2">
        <f>(Table2[[#This Row],[Close Price]]-Table2[[#This Row],[200D EMA]])/Table2[[#This Row],[200D EMA]]</f>
        <v>0.18897902167680231</v>
      </c>
      <c r="V31">
        <v>0.45528526016548199</v>
      </c>
      <c r="W31">
        <v>4602.8</v>
      </c>
      <c r="X31">
        <v>4702.45</v>
      </c>
      <c r="Y31">
        <v>4540.45</v>
      </c>
      <c r="Z31">
        <v>4850</v>
      </c>
      <c r="AA31">
        <v>4480.1000000000004</v>
      </c>
      <c r="AB31">
        <v>4946.8999999999996</v>
      </c>
      <c r="AC31" s="2">
        <f>(Table2[[#This Row],[Close Price]]/Table2[[#This Row],[Day Low]])-1</f>
        <v>1.6761536456070036E-2</v>
      </c>
      <c r="AD31" s="2">
        <f>(Table2[[#This Row],[Day High]]/Table2[[#This Row],[Close Price]])-1</f>
        <v>4.8077436724751621E-3</v>
      </c>
      <c r="AE31" s="2">
        <f>(Table2[[#This Row],[Close Price]]/Table2[[#This Row],[Current Week Low]])-1</f>
        <v>3.0723826933453768E-2</v>
      </c>
      <c r="AF31" s="2">
        <f>(Table2[[#This Row],[Current Week High]]/Table2[[#This Row],[Close Price]])-1</f>
        <v>3.6335858289084255E-2</v>
      </c>
      <c r="AG31" s="2">
        <f>(Table2[[#This Row],[Close Price]]/Table2[[#This Row],[Current Month Low]])-1</f>
        <v>4.4608379277248256E-2</v>
      </c>
      <c r="AH31" s="2">
        <f>(Table2[[#This Row],[Current Month High]]/Table2[[#This Row],[Close Price]])-1</f>
        <v>5.7041207705210484E-2</v>
      </c>
      <c r="AI31">
        <v>21.256637357236698</v>
      </c>
      <c r="AJ31">
        <v>164.733001470754</v>
      </c>
      <c r="AK31" t="str">
        <f>IF(AND(Table2[[#This Row],[20D EMA]]&gt;Table2[[#This Row],[50D EMA]],Table2[[#This Row],[50D EMA]]&gt;Table2[[#This Row],[200D EMA]]),"Uptrend","Downtrend/NoTrend")</f>
        <v>Downtrend/NoTrend</v>
      </c>
      <c r="AL31">
        <v>0</v>
      </c>
      <c r="AM31">
        <v>0</v>
      </c>
      <c r="AN31">
        <v>-0.46</v>
      </c>
      <c r="AO31" t="s">
        <v>10680</v>
      </c>
      <c r="AP31">
        <v>0.24345435654019601</v>
      </c>
      <c r="AQ31">
        <f>(Table2[[#This Row],[Sharpe Ratio]]-AVERAGE(Table2[Sharpe Ratio]))/_xlfn.STDEV.P(Table2[Sharpe Ratio])</f>
        <v>2.0652824962181136</v>
      </c>
      <c r="AR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">
        <f>_xlfn.RANK.AVG(Table2[[#This Row],[1Y Return vs Nifty Z-Score]],Table2[1Y Return vs Nifty Z-Score])</f>
        <v>68</v>
      </c>
      <c r="AT31">
        <f>_xlfn.RANK.AVG(Table2[[#This Row],[6M Return vs Nifty Z-Score]],Table2[6M Return vs Nifty Z-Score])</f>
        <v>112</v>
      </c>
      <c r="AU31">
        <f>_xlfn.RANK.AVG(Table2[[#This Row],[Sharpe Ratio Z-Score]],Table2[Sharpe Ratio Z-Score])</f>
        <v>10</v>
      </c>
      <c r="AV31">
        <f>(Table2[[#This Row],[Rank 1Y]]+Table2[[#This Row],[Rank 6M]]+Table2[[#This Row],[Rank Sharpe]])/3</f>
        <v>63.333333333333336</v>
      </c>
    </row>
    <row r="32" spans="1:48" x14ac:dyDescent="0.3">
      <c r="A32" t="s">
        <v>403</v>
      </c>
      <c r="B32" t="s">
        <v>404</v>
      </c>
      <c r="C32" t="s">
        <v>10636</v>
      </c>
      <c r="D32" t="s">
        <v>124</v>
      </c>
      <c r="E32">
        <v>58785.7935</v>
      </c>
      <c r="F32">
        <v>280.64999999999998</v>
      </c>
      <c r="G32">
        <v>236.42746809771</v>
      </c>
      <c r="H32">
        <f>(Table2[[#This Row],[1Y Return vs Nifty]]-AVERAGE(Table2[1Y Return vs Nifty]))/_xlfn.STDEV.P(Table2[1Y Return vs Nifty])</f>
        <v>3.3813660342933245</v>
      </c>
      <c r="I32">
        <v>-9.1803265239243608</v>
      </c>
      <c r="J32">
        <f>(Table2[[#This Row],[1M Return vs Nifty]]-AVERAGE(Table2[1M Return vs Nifty]))/_xlfn.STDEV.P(Table2[1M Return vs Nifty])</f>
        <v>-0.77810959555517023</v>
      </c>
      <c r="K32">
        <v>31.3981160249275</v>
      </c>
      <c r="L32">
        <f>(Table2[[#This Row],[6M Return vs Nifty]]-AVERAGE(Table2[6M Return vs Nifty]))/_xlfn.STDEV.P(Table2[6M Return vs Nifty])</f>
        <v>0.79318757549756469</v>
      </c>
      <c r="M32">
        <v>0.86866219992180005</v>
      </c>
      <c r="N32">
        <f>(Table2[[#This Row],[1W Return vs Nifty]]-AVERAGE(Table2[1W Return vs Nifty]))/_xlfn.STDEV.P(Table2[1W Return vs Nifty])</f>
        <v>0.77674127715774011</v>
      </c>
      <c r="O32">
        <v>290.45999999999998</v>
      </c>
      <c r="P32">
        <v>289.50288940728598</v>
      </c>
      <c r="Q32">
        <v>221.286088520487</v>
      </c>
      <c r="R32">
        <v>57.587120995042497</v>
      </c>
      <c r="S32" s="2">
        <f>(Table2[[#This Row],[Close Price]]-Table2[[#This Row],[20D EMA]])/Table2[[#This Row],[20D EMA]]</f>
        <v>-3.3774013633546797E-2</v>
      </c>
      <c r="T32" s="2">
        <f>(Table2[[#This Row],[Close Price]]-Table2[[#This Row],[50D EMA]])/Table2[[#This Row],[50D EMA]]</f>
        <v>-3.0579623662516708E-2</v>
      </c>
      <c r="U32" s="2">
        <f>(Table2[[#This Row],[Close Price]]-Table2[[#This Row],[200D EMA]])/Table2[[#This Row],[200D EMA]]</f>
        <v>0.26826770664355154</v>
      </c>
      <c r="V32">
        <v>0.49532946578716802</v>
      </c>
      <c r="W32">
        <v>277</v>
      </c>
      <c r="X32">
        <v>297.5</v>
      </c>
      <c r="Y32">
        <v>277</v>
      </c>
      <c r="Z32">
        <v>299.7</v>
      </c>
      <c r="AA32">
        <v>277</v>
      </c>
      <c r="AB32">
        <v>316.10000000000002</v>
      </c>
      <c r="AC32" s="2">
        <f>(Table2[[#This Row],[Close Price]]/Table2[[#This Row],[Day Low]])-1</f>
        <v>1.3176895306859171E-2</v>
      </c>
      <c r="AD32" s="2">
        <f>(Table2[[#This Row],[Day High]]/Table2[[#This Row],[Close Price]])-1</f>
        <v>6.0039194726527745E-2</v>
      </c>
      <c r="AE32" s="2">
        <f>(Table2[[#This Row],[Close Price]]/Table2[[#This Row],[Current Week Low]])-1</f>
        <v>1.3176895306859171E-2</v>
      </c>
      <c r="AF32" s="2">
        <f>(Table2[[#This Row],[Current Week High]]/Table2[[#This Row],[Close Price]])-1</f>
        <v>6.787814003206849E-2</v>
      </c>
      <c r="AG32" s="2">
        <f>(Table2[[#This Row],[Close Price]]/Table2[[#This Row],[Current Month Low]])-1</f>
        <v>1.3176895306859171E-2</v>
      </c>
      <c r="AH32" s="2">
        <f>(Table2[[#This Row],[Current Month High]]/Table2[[#This Row],[Close Price]])-1</f>
        <v>0.12631391412791748</v>
      </c>
      <c r="AI32">
        <v>26.028861571352198</v>
      </c>
      <c r="AJ32">
        <v>314.85587583148498</v>
      </c>
      <c r="AK32" t="str">
        <f>IF(AND(Table2[[#This Row],[20D EMA]]&gt;Table2[[#This Row],[50D EMA]],Table2[[#This Row],[50D EMA]]&gt;Table2[[#This Row],[200D EMA]]),"Uptrend","Downtrend/NoTrend")</f>
        <v>Uptrend</v>
      </c>
      <c r="AL32">
        <v>-0.06</v>
      </c>
      <c r="AM32" t="s">
        <v>10680</v>
      </c>
      <c r="AN32">
        <v>-2.4</v>
      </c>
      <c r="AO32" t="s">
        <v>10680</v>
      </c>
      <c r="AP32">
        <v>0.186323065440962</v>
      </c>
      <c r="AQ32">
        <f>(Table2[[#This Row],[Sharpe Ratio]]-AVERAGE(Table2[Sharpe Ratio]))/_xlfn.STDEV.P(Table2[Sharpe Ratio])</f>
        <v>1.4089738812550159</v>
      </c>
      <c r="AR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5.5821591726484749</v>
      </c>
      <c r="AS32">
        <f>_xlfn.RANK.AVG(Table2[[#This Row],[1Y Return vs Nifty Z-Score]],Table2[1Y Return vs Nifty Z-Score])</f>
        <v>8</v>
      </c>
      <c r="AT32">
        <f>_xlfn.RANK.AVG(Table2[[#This Row],[6M Return vs Nifty Z-Score]],Table2[6M Return vs Nifty Z-Score])</f>
        <v>138</v>
      </c>
      <c r="AU32">
        <f>_xlfn.RANK.AVG(Table2[[#This Row],[Sharpe Ratio Z-Score]],Table2[Sharpe Ratio Z-Score])</f>
        <v>57</v>
      </c>
      <c r="AV32">
        <f>(Table2[[#This Row],[Rank 1Y]]+Table2[[#This Row],[Rank 6M]]+Table2[[#This Row],[Rank Sharpe]])/3</f>
        <v>67.666666666666671</v>
      </c>
    </row>
    <row r="33" spans="1:48" x14ac:dyDescent="0.3">
      <c r="A33" t="s">
        <v>477</v>
      </c>
      <c r="B33" t="s">
        <v>478</v>
      </c>
      <c r="C33" t="s">
        <v>10636</v>
      </c>
      <c r="D33" t="s">
        <v>414</v>
      </c>
      <c r="E33">
        <v>43410.864595669998</v>
      </c>
      <c r="F33">
        <v>720.1</v>
      </c>
      <c r="G33">
        <v>189.609167444116</v>
      </c>
      <c r="H33">
        <f>(Table2[[#This Row],[1Y Return vs Nifty]]-AVERAGE(Table2[1Y Return vs Nifty]))/_xlfn.STDEV.P(Table2[1Y Return vs Nifty])</f>
        <v>2.6280450388978567</v>
      </c>
      <c r="I33">
        <v>17.710521837085299</v>
      </c>
      <c r="J33">
        <f>(Table2[[#This Row],[1M Return vs Nifty]]-AVERAGE(Table2[1M Return vs Nifty]))/_xlfn.STDEV.P(Table2[1M Return vs Nifty])</f>
        <v>1.8216083580047293</v>
      </c>
      <c r="K33">
        <v>61.0415854120738</v>
      </c>
      <c r="L33">
        <f>(Table2[[#This Row],[6M Return vs Nifty]]-AVERAGE(Table2[6M Return vs Nifty]))/_xlfn.STDEV.P(Table2[6M Return vs Nifty])</f>
        <v>1.8091614958645343</v>
      </c>
      <c r="M33">
        <v>2.1385118690414799</v>
      </c>
      <c r="N33">
        <f>(Table2[[#This Row],[1W Return vs Nifty]]-AVERAGE(Table2[1W Return vs Nifty]))/_xlfn.STDEV.P(Table2[1W Return vs Nifty])</f>
        <v>1.102720150658228</v>
      </c>
      <c r="O33">
        <v>674.98</v>
      </c>
      <c r="P33">
        <v>630.22161397151399</v>
      </c>
      <c r="Q33">
        <v>500.072543517687</v>
      </c>
      <c r="R33">
        <v>65.133801491282895</v>
      </c>
      <c r="S33" s="2">
        <f>(Table2[[#This Row],[Close Price]]-Table2[[#This Row],[20D EMA]])/Table2[[#This Row],[20D EMA]]</f>
        <v>6.6846425079261612E-2</v>
      </c>
      <c r="T33" s="2">
        <f>(Table2[[#This Row],[Close Price]]-Table2[[#This Row],[50D EMA]])/Table2[[#This Row],[50D EMA]]</f>
        <v>0.14261393775769254</v>
      </c>
      <c r="U33" s="2">
        <f>(Table2[[#This Row],[Close Price]]-Table2[[#This Row],[200D EMA]])/Table2[[#This Row],[200D EMA]]</f>
        <v>0.43999107596382347</v>
      </c>
      <c r="V33">
        <v>1.5994462375536</v>
      </c>
      <c r="W33">
        <v>709</v>
      </c>
      <c r="X33">
        <v>734.25</v>
      </c>
      <c r="Y33">
        <v>700.15</v>
      </c>
      <c r="Z33">
        <v>778</v>
      </c>
      <c r="AA33">
        <v>578</v>
      </c>
      <c r="AB33">
        <v>778</v>
      </c>
      <c r="AC33" s="2">
        <f>(Table2[[#This Row],[Close Price]]/Table2[[#This Row],[Day Low]])-1</f>
        <v>1.5655853314527457E-2</v>
      </c>
      <c r="AD33" s="2">
        <f>(Table2[[#This Row],[Day High]]/Table2[[#This Row],[Close Price]])-1</f>
        <v>1.9650048604360482E-2</v>
      </c>
      <c r="AE33" s="2">
        <f>(Table2[[#This Row],[Close Price]]/Table2[[#This Row],[Current Week Low]])-1</f>
        <v>2.8493894165535938E-2</v>
      </c>
      <c r="AF33" s="2">
        <f>(Table2[[#This Row],[Current Week High]]/Table2[[#This Row],[Close Price]])-1</f>
        <v>8.0405499236217093E-2</v>
      </c>
      <c r="AG33" s="2">
        <f>(Table2[[#This Row],[Close Price]]/Table2[[#This Row],[Current Month Low]])-1</f>
        <v>0.24584775086505184</v>
      </c>
      <c r="AH33" s="2">
        <f>(Table2[[#This Row],[Current Month High]]/Table2[[#This Row],[Close Price]])-1</f>
        <v>8.0405499236217093E-2</v>
      </c>
      <c r="AI33">
        <v>8.0405499236217093</v>
      </c>
      <c r="AJ33">
        <v>242.37489599429401</v>
      </c>
      <c r="AK33" t="str">
        <f>IF(AND(Table2[[#This Row],[20D EMA]]&gt;Table2[[#This Row],[50D EMA]],Table2[[#This Row],[50D EMA]]&gt;Table2[[#This Row],[200D EMA]]),"Uptrend","Downtrend/NoTrend")</f>
        <v>Uptrend</v>
      </c>
      <c r="AL33">
        <v>0.01</v>
      </c>
      <c r="AM33" t="s">
        <v>10681</v>
      </c>
      <c r="AN33">
        <v>23.09</v>
      </c>
      <c r="AO33" t="s">
        <v>10681</v>
      </c>
      <c r="AP33">
        <v>0.137158104649619</v>
      </c>
      <c r="AQ33">
        <f>(Table2[[#This Row],[Sharpe Ratio]]-AVERAGE(Table2[Sharpe Ratio]))/_xlfn.STDEV.P(Table2[Sharpe Ratio])</f>
        <v>0.84418028564670755</v>
      </c>
      <c r="AR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8.2057153290720564</v>
      </c>
      <c r="AS33">
        <f>_xlfn.RANK.AVG(Table2[[#This Row],[1Y Return vs Nifty Z-Score]],Table2[1Y Return vs Nifty Z-Score])</f>
        <v>17</v>
      </c>
      <c r="AT33">
        <f>_xlfn.RANK.AVG(Table2[[#This Row],[6M Return vs Nifty Z-Score]],Table2[6M Return vs Nifty Z-Score])</f>
        <v>41</v>
      </c>
      <c r="AU33">
        <f>_xlfn.RANK.AVG(Table2[[#This Row],[Sharpe Ratio Z-Score]],Table2[Sharpe Ratio Z-Score])</f>
        <v>147</v>
      </c>
      <c r="AV33">
        <f>(Table2[[#This Row],[Rank 1Y]]+Table2[[#This Row],[Rank 6M]]+Table2[[#This Row],[Rank Sharpe]])/3</f>
        <v>68.333333333333329</v>
      </c>
    </row>
    <row r="34" spans="1:48" x14ac:dyDescent="0.3">
      <c r="A34" t="s">
        <v>356</v>
      </c>
      <c r="B34" t="s">
        <v>357</v>
      </c>
      <c r="C34" t="s">
        <v>10648</v>
      </c>
      <c r="D34" t="s">
        <v>141</v>
      </c>
      <c r="E34">
        <v>69170.682705970001</v>
      </c>
      <c r="F34">
        <v>1813.15</v>
      </c>
      <c r="G34">
        <v>166.55898999393801</v>
      </c>
      <c r="H34">
        <f>(Table2[[#This Row],[1Y Return vs Nifty]]-AVERAGE(Table2[1Y Return vs Nifty]))/_xlfn.STDEV.P(Table2[1Y Return vs Nifty])</f>
        <v>2.2571605262521102</v>
      </c>
      <c r="I34">
        <v>-9.3462775802055997</v>
      </c>
      <c r="J34">
        <f>(Table2[[#This Row],[1M Return vs Nifty]]-AVERAGE(Table2[1M Return vs Nifty]))/_xlfn.STDEV.P(Table2[1M Return vs Nifty])</f>
        <v>-0.7941531927907306</v>
      </c>
      <c r="K34">
        <v>42.339410600157201</v>
      </c>
      <c r="L34">
        <f>(Table2[[#This Row],[6M Return vs Nifty]]-AVERAGE(Table2[6M Return vs Nifty]))/_xlfn.STDEV.P(Table2[6M Return vs Nifty])</f>
        <v>1.1681797803002187</v>
      </c>
      <c r="M34">
        <v>-2.66390982801436</v>
      </c>
      <c r="N34">
        <f>(Table2[[#This Row],[1W Return vs Nifty]]-AVERAGE(Table2[1W Return vs Nifty]))/_xlfn.STDEV.P(Table2[1W Return vs Nifty])</f>
        <v>-0.13009350669842154</v>
      </c>
      <c r="O34">
        <v>1752.43</v>
      </c>
      <c r="P34">
        <v>1742.14763216448</v>
      </c>
      <c r="Q34">
        <v>1422.98357422965</v>
      </c>
      <c r="R34">
        <v>46.958619090666801</v>
      </c>
      <c r="S34" s="2">
        <f>(Table2[[#This Row],[Close Price]]-Table2[[#This Row],[20D EMA]])/Table2[[#This Row],[20D EMA]]</f>
        <v>3.4649030203774203E-2</v>
      </c>
      <c r="T34" s="2">
        <f>(Table2[[#This Row],[Close Price]]-Table2[[#This Row],[50D EMA]])/Table2[[#This Row],[50D EMA]]</f>
        <v>4.07556549884956E-2</v>
      </c>
      <c r="U34" s="2">
        <f>(Table2[[#This Row],[Close Price]]-Table2[[#This Row],[200D EMA]])/Table2[[#This Row],[200D EMA]]</f>
        <v>0.27418898772712225</v>
      </c>
      <c r="V34">
        <v>1.9261211984342901</v>
      </c>
      <c r="W34">
        <v>1738.8</v>
      </c>
      <c r="X34">
        <v>1871.65</v>
      </c>
      <c r="Y34">
        <v>1655</v>
      </c>
      <c r="Z34">
        <v>1871.65</v>
      </c>
      <c r="AA34">
        <v>1592.35</v>
      </c>
      <c r="AB34">
        <v>1878.5</v>
      </c>
      <c r="AC34" s="2">
        <f>(Table2[[#This Row],[Close Price]]/Table2[[#This Row],[Day Low]])-1</f>
        <v>4.2759374281113427E-2</v>
      </c>
      <c r="AD34" s="2">
        <f>(Table2[[#This Row],[Day High]]/Table2[[#This Row],[Close Price]])-1</f>
        <v>3.2264291426522984E-2</v>
      </c>
      <c r="AE34" s="2">
        <f>(Table2[[#This Row],[Close Price]]/Table2[[#This Row],[Current Week Low]])-1</f>
        <v>9.5558912386707107E-2</v>
      </c>
      <c r="AF34" s="2">
        <f>(Table2[[#This Row],[Current Week High]]/Table2[[#This Row],[Close Price]])-1</f>
        <v>3.2264291426522984E-2</v>
      </c>
      <c r="AG34" s="2">
        <f>(Table2[[#This Row],[Close Price]]/Table2[[#This Row],[Current Month Low]])-1</f>
        <v>0.13866298238452623</v>
      </c>
      <c r="AH34" s="2">
        <f>(Table2[[#This Row],[Current Month High]]/Table2[[#This Row],[Close Price]])-1</f>
        <v>3.6042246918346565E-2</v>
      </c>
      <c r="AI34">
        <v>14.430686926067899</v>
      </c>
      <c r="AJ34">
        <v>217.011976571378</v>
      </c>
      <c r="AK34" t="str">
        <f>IF(AND(Table2[[#This Row],[20D EMA]]&gt;Table2[[#This Row],[50D EMA]],Table2[[#This Row],[50D EMA]]&gt;Table2[[#This Row],[200D EMA]]),"Uptrend","Downtrend/NoTrend")</f>
        <v>Uptrend</v>
      </c>
      <c r="AL34">
        <v>0.01</v>
      </c>
      <c r="AM34" t="s">
        <v>10681</v>
      </c>
      <c r="AN34">
        <v>1.97</v>
      </c>
      <c r="AO34" t="s">
        <v>10681</v>
      </c>
      <c r="AP34">
        <v>0.159447339284538</v>
      </c>
      <c r="AQ34">
        <f>(Table2[[#This Row],[Sharpe Ratio]]-AVERAGE(Table2[Sharpe Ratio]))/_xlfn.STDEV.P(Table2[Sharpe Ratio])</f>
        <v>1.1002329046295705</v>
      </c>
      <c r="AR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3.6013265116927471</v>
      </c>
      <c r="AS34">
        <f>_xlfn.RANK.AVG(Table2[[#This Row],[1Y Return vs Nifty Z-Score]],Table2[1Y Return vs Nifty Z-Score])</f>
        <v>26</v>
      </c>
      <c r="AT34">
        <f>_xlfn.RANK.AVG(Table2[[#This Row],[6M Return vs Nifty Z-Score]],Table2[6M Return vs Nifty Z-Score])</f>
        <v>90</v>
      </c>
      <c r="AU34">
        <f>_xlfn.RANK.AVG(Table2[[#This Row],[Sharpe Ratio Z-Score]],Table2[Sharpe Ratio Z-Score])</f>
        <v>97</v>
      </c>
      <c r="AV34">
        <f>(Table2[[#This Row],[Rank 1Y]]+Table2[[#This Row],[Rank 6M]]+Table2[[#This Row],[Rank Sharpe]])/3</f>
        <v>71</v>
      </c>
    </row>
    <row r="35" spans="1:48" x14ac:dyDescent="0.3">
      <c r="A35" t="s">
        <v>864</v>
      </c>
      <c r="B35" t="s">
        <v>865</v>
      </c>
      <c r="C35" t="s">
        <v>10649</v>
      </c>
      <c r="D35" t="s">
        <v>295</v>
      </c>
      <c r="E35">
        <v>18172.937069579999</v>
      </c>
      <c r="F35">
        <v>488.9</v>
      </c>
      <c r="G35">
        <v>157.491695908976</v>
      </c>
      <c r="H35">
        <f>(Table2[[#This Row],[1Y Return vs Nifty]]-AVERAGE(Table2[1Y Return vs Nifty]))/_xlfn.STDEV.P(Table2[1Y Return vs Nifty])</f>
        <v>2.1112649488759443</v>
      </c>
      <c r="I35">
        <v>55.301010415005798</v>
      </c>
      <c r="J35">
        <f>(Table2[[#This Row],[1M Return vs Nifty]]-AVERAGE(Table2[1M Return vs Nifty]))/_xlfn.STDEV.P(Table2[1M Return vs Nifty])</f>
        <v>5.455732009559136</v>
      </c>
      <c r="K35">
        <v>52.815843942740301</v>
      </c>
      <c r="L35">
        <f>(Table2[[#This Row],[6M Return vs Nifty]]-AVERAGE(Table2[6M Return vs Nifty]))/_xlfn.STDEV.P(Table2[6M Return vs Nifty])</f>
        <v>1.5272397444197574</v>
      </c>
      <c r="M35">
        <v>5.1007368982154704</v>
      </c>
      <c r="N35">
        <f>(Table2[[#This Row],[1W Return vs Nifty]]-AVERAGE(Table2[1W Return vs Nifty]))/_xlfn.STDEV.P(Table2[1W Return vs Nifty])</f>
        <v>1.8631430586190596</v>
      </c>
      <c r="O35">
        <v>428.68</v>
      </c>
      <c r="P35">
        <v>364.336847526805</v>
      </c>
      <c r="Q35">
        <v>283.94674912135901</v>
      </c>
      <c r="R35">
        <v>72.166672996703397</v>
      </c>
      <c r="S35" s="2">
        <f>(Table2[[#This Row],[Close Price]]-Table2[[#This Row],[20D EMA]])/Table2[[#This Row],[20D EMA]]</f>
        <v>0.14047774563777168</v>
      </c>
      <c r="T35" s="2">
        <f>(Table2[[#This Row],[Close Price]]-Table2[[#This Row],[50D EMA]])/Table2[[#This Row],[50D EMA]]</f>
        <v>0.34189007595239351</v>
      </c>
      <c r="U35" s="2">
        <f>(Table2[[#This Row],[Close Price]]-Table2[[#This Row],[200D EMA]])/Table2[[#This Row],[200D EMA]]</f>
        <v>0.72180171638818036</v>
      </c>
      <c r="V35">
        <v>1.0772991637004901</v>
      </c>
      <c r="W35">
        <v>477.25</v>
      </c>
      <c r="X35">
        <v>493</v>
      </c>
      <c r="Y35">
        <v>471.2</v>
      </c>
      <c r="Z35">
        <v>509.4</v>
      </c>
      <c r="AA35">
        <v>324.3</v>
      </c>
      <c r="AB35">
        <v>509.4</v>
      </c>
      <c r="AC35" s="2">
        <f>(Table2[[#This Row],[Close Price]]/Table2[[#This Row],[Day Low]])-1</f>
        <v>2.4410686223153455E-2</v>
      </c>
      <c r="AD35" s="2">
        <f>(Table2[[#This Row],[Day High]]/Table2[[#This Row],[Close Price]])-1</f>
        <v>8.3861730415217828E-3</v>
      </c>
      <c r="AE35" s="2">
        <f>(Table2[[#This Row],[Close Price]]/Table2[[#This Row],[Current Week Low]])-1</f>
        <v>3.7563667232597631E-2</v>
      </c>
      <c r="AF35" s="2">
        <f>(Table2[[#This Row],[Current Week High]]/Table2[[#This Row],[Close Price]])-1</f>
        <v>4.1930865207608914E-2</v>
      </c>
      <c r="AG35" s="2">
        <f>(Table2[[#This Row],[Close Price]]/Table2[[#This Row],[Current Month Low]])-1</f>
        <v>0.5075547332716619</v>
      </c>
      <c r="AH35" s="2">
        <f>(Table2[[#This Row],[Current Month High]]/Table2[[#This Row],[Close Price]])-1</f>
        <v>4.1930865207608914E-2</v>
      </c>
      <c r="AI35">
        <v>4.1930865207608896</v>
      </c>
      <c r="AJ35">
        <v>208.84396715097901</v>
      </c>
      <c r="AK35" t="str">
        <f>IF(AND(Table2[[#This Row],[20D EMA]]&gt;Table2[[#This Row],[50D EMA]],Table2[[#This Row],[50D EMA]]&gt;Table2[[#This Row],[200D EMA]]),"Uptrend","Downtrend/NoTrend")</f>
        <v>Uptrend</v>
      </c>
      <c r="AL35">
        <v>0.9</v>
      </c>
      <c r="AM35" t="s">
        <v>10681</v>
      </c>
      <c r="AN35">
        <v>30.39</v>
      </c>
      <c r="AO35" t="s">
        <v>10681</v>
      </c>
      <c r="AP35">
        <v>0.142519813503619</v>
      </c>
      <c r="AQ35">
        <f>(Table2[[#This Row],[Sharpe Ratio]]-AVERAGE(Table2[Sharpe Ratio]))/_xlfn.STDEV.P(Table2[Sharpe Ratio])</f>
        <v>0.90577412755187148</v>
      </c>
      <c r="AR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11.863153889025769</v>
      </c>
      <c r="AS35">
        <f>_xlfn.RANK.AVG(Table2[[#This Row],[1Y Return vs Nifty Z-Score]],Table2[1Y Return vs Nifty Z-Score])</f>
        <v>29</v>
      </c>
      <c r="AT35">
        <f>_xlfn.RANK.AVG(Table2[[#This Row],[6M Return vs Nifty Z-Score]],Table2[6M Return vs Nifty Z-Score])</f>
        <v>54</v>
      </c>
      <c r="AU35">
        <f>_xlfn.RANK.AVG(Table2[[#This Row],[Sharpe Ratio Z-Score]],Table2[Sharpe Ratio Z-Score])</f>
        <v>135</v>
      </c>
      <c r="AV35">
        <f>(Table2[[#This Row],[Rank 1Y]]+Table2[[#This Row],[Rank 6M]]+Table2[[#This Row],[Rank Sharpe]])/3</f>
        <v>72.666666666666671</v>
      </c>
    </row>
    <row r="36" spans="1:48" x14ac:dyDescent="0.3">
      <c r="A36" t="s">
        <v>327</v>
      </c>
      <c r="B36" t="s">
        <v>328</v>
      </c>
      <c r="C36" t="s">
        <v>10646</v>
      </c>
      <c r="D36" t="s">
        <v>329</v>
      </c>
      <c r="E36">
        <v>78995.674353049995</v>
      </c>
      <c r="F36">
        <v>13170.95</v>
      </c>
      <c r="G36">
        <v>135.20982898785201</v>
      </c>
      <c r="H36">
        <f>(Table2[[#This Row],[1Y Return vs Nifty]]-AVERAGE(Table2[1Y Return vs Nifty]))/_xlfn.STDEV.P(Table2[1Y Return vs Nifty])</f>
        <v>1.7527427912161717</v>
      </c>
      <c r="I36">
        <v>11.3898987138981</v>
      </c>
      <c r="J36">
        <f>(Table2[[#This Row],[1M Return vs Nifty]]-AVERAGE(Table2[1M Return vs Nifty]))/_xlfn.STDEV.P(Table2[1M Return vs Nifty])</f>
        <v>1.2105514961892083</v>
      </c>
      <c r="K36">
        <v>75.054301192576702</v>
      </c>
      <c r="L36">
        <f>(Table2[[#This Row],[6M Return vs Nifty]]-AVERAGE(Table2[6M Return vs Nifty]))/_xlfn.STDEV.P(Table2[6M Return vs Nifty])</f>
        <v>2.2894208609400253</v>
      </c>
      <c r="M36">
        <v>1.3161767764825101</v>
      </c>
      <c r="N36">
        <f>(Table2[[#This Row],[1W Return vs Nifty]]-AVERAGE(Table2[1W Return vs Nifty]))/_xlfn.STDEV.P(Table2[1W Return vs Nifty])</f>
        <v>0.89162125160655759</v>
      </c>
      <c r="O36">
        <v>12600.43</v>
      </c>
      <c r="P36">
        <v>11851.6656988431</v>
      </c>
      <c r="Q36">
        <v>9037.5065559982595</v>
      </c>
      <c r="R36">
        <v>70.521320004318795</v>
      </c>
      <c r="S36" s="2">
        <f>(Table2[[#This Row],[Close Price]]-Table2[[#This Row],[20D EMA]])/Table2[[#This Row],[20D EMA]]</f>
        <v>4.5277819883924632E-2</v>
      </c>
      <c r="T36" s="2">
        <f>(Table2[[#This Row],[Close Price]]-Table2[[#This Row],[50D EMA]])/Table2[[#This Row],[50D EMA]]</f>
        <v>0.11131636131836575</v>
      </c>
      <c r="U36" s="2">
        <f>(Table2[[#This Row],[Close Price]]-Table2[[#This Row],[200D EMA]])/Table2[[#This Row],[200D EMA]]</f>
        <v>0.4573654711495998</v>
      </c>
      <c r="V36">
        <v>1.5746109521298</v>
      </c>
      <c r="W36">
        <v>12865</v>
      </c>
      <c r="X36">
        <v>13625</v>
      </c>
      <c r="Y36">
        <v>12865</v>
      </c>
      <c r="Z36">
        <v>13639.8</v>
      </c>
      <c r="AA36">
        <v>10950.05</v>
      </c>
      <c r="AB36">
        <v>13639.8</v>
      </c>
      <c r="AC36" s="2">
        <f>(Table2[[#This Row],[Close Price]]/Table2[[#This Row],[Day Low]])-1</f>
        <v>2.3781577924601782E-2</v>
      </c>
      <c r="AD36" s="2">
        <f>(Table2[[#This Row],[Day High]]/Table2[[#This Row],[Close Price]])-1</f>
        <v>3.4473595298744497E-2</v>
      </c>
      <c r="AE36" s="2">
        <f>(Table2[[#This Row],[Close Price]]/Table2[[#This Row],[Current Week Low]])-1</f>
        <v>2.3781577924601782E-2</v>
      </c>
      <c r="AF36" s="2">
        <f>(Table2[[#This Row],[Current Week High]]/Table2[[#This Row],[Close Price]])-1</f>
        <v>3.5597280378408369E-2</v>
      </c>
      <c r="AG36" s="2">
        <f>(Table2[[#This Row],[Close Price]]/Table2[[#This Row],[Current Month Low]])-1</f>
        <v>0.2028209916849697</v>
      </c>
      <c r="AH36" s="2">
        <f>(Table2[[#This Row],[Current Month High]]/Table2[[#This Row],[Close Price]])-1</f>
        <v>3.5597280378408369E-2</v>
      </c>
      <c r="AI36">
        <v>3.5597280378408298</v>
      </c>
      <c r="AJ36">
        <v>178.25264870231999</v>
      </c>
      <c r="AK36" t="str">
        <f>IF(AND(Table2[[#This Row],[20D EMA]]&gt;Table2[[#This Row],[50D EMA]],Table2[[#This Row],[50D EMA]]&gt;Table2[[#This Row],[200D EMA]]),"Uptrend","Downtrend/NoTrend")</f>
        <v>Uptrend</v>
      </c>
      <c r="AL36">
        <v>0.19</v>
      </c>
      <c r="AM36" t="s">
        <v>10681</v>
      </c>
      <c r="AN36">
        <v>9.8800000000000008</v>
      </c>
      <c r="AO36" t="s">
        <v>10681</v>
      </c>
      <c r="AP36">
        <v>0.130987034270795</v>
      </c>
      <c r="AQ36">
        <f>(Table2[[#This Row],[Sharpe Ratio]]-AVERAGE(Table2[Sharpe Ratio]))/_xlfn.STDEV.P(Table2[Sharpe Ratio])</f>
        <v>0.77328872035491458</v>
      </c>
      <c r="AR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6.9176251203068775</v>
      </c>
      <c r="AS36">
        <f>_xlfn.RANK.AVG(Table2[[#This Row],[1Y Return vs Nifty Z-Score]],Table2[1Y Return vs Nifty Z-Score])</f>
        <v>42</v>
      </c>
      <c r="AT36">
        <f>_xlfn.RANK.AVG(Table2[[#This Row],[6M Return vs Nifty Z-Score]],Table2[6M Return vs Nifty Z-Score])</f>
        <v>20</v>
      </c>
      <c r="AU36">
        <f>_xlfn.RANK.AVG(Table2[[#This Row],[Sharpe Ratio Z-Score]],Table2[Sharpe Ratio Z-Score])</f>
        <v>160</v>
      </c>
      <c r="AV36">
        <f>(Table2[[#This Row],[Rank 1Y]]+Table2[[#This Row],[Rank 6M]]+Table2[[#This Row],[Rank Sharpe]])/3</f>
        <v>74</v>
      </c>
    </row>
    <row r="37" spans="1:48" x14ac:dyDescent="0.3">
      <c r="A37" t="s">
        <v>849</v>
      </c>
      <c r="B37" t="s">
        <v>850</v>
      </c>
      <c r="C37" t="s">
        <v>10647</v>
      </c>
      <c r="D37" t="s">
        <v>264</v>
      </c>
      <c r="E37">
        <v>18607.5153806649</v>
      </c>
      <c r="F37">
        <v>1334.35</v>
      </c>
      <c r="G37">
        <v>156.24428041722399</v>
      </c>
      <c r="H37">
        <f>(Table2[[#This Row],[1Y Return vs Nifty]]-AVERAGE(Table2[1Y Return vs Nifty]))/_xlfn.STDEV.P(Table2[1Y Return vs Nifty])</f>
        <v>2.091193646269915</v>
      </c>
      <c r="I37">
        <v>2.5133434274417099</v>
      </c>
      <c r="J37">
        <f>(Table2[[#This Row],[1M Return vs Nifty]]-AVERAGE(Table2[1M Return vs Nifty]))/_xlfn.STDEV.P(Table2[1M Return vs Nifty])</f>
        <v>0.35239559741780685</v>
      </c>
      <c r="K37">
        <v>32.805672299360801</v>
      </c>
      <c r="L37">
        <f>(Table2[[#This Row],[6M Return vs Nifty]]-AVERAGE(Table2[6M Return vs Nifty]))/_xlfn.STDEV.P(Table2[6M Return vs Nifty])</f>
        <v>0.84142890810262094</v>
      </c>
      <c r="M37">
        <v>-4.7660806314608601</v>
      </c>
      <c r="N37">
        <f>(Table2[[#This Row],[1W Return vs Nifty]]-AVERAGE(Table2[1W Return vs Nifty]))/_xlfn.STDEV.P(Table2[1W Return vs Nifty])</f>
        <v>-0.66973476272848576</v>
      </c>
      <c r="O37">
        <v>1285.23</v>
      </c>
      <c r="P37">
        <v>1262.3738344491601</v>
      </c>
      <c r="Q37">
        <v>1015.06197682982</v>
      </c>
      <c r="R37">
        <v>48.239613360266198</v>
      </c>
      <c r="S37" s="2">
        <f>(Table2[[#This Row],[Close Price]]-Table2[[#This Row],[20D EMA]])/Table2[[#This Row],[20D EMA]]</f>
        <v>3.8218840207589221E-2</v>
      </c>
      <c r="T37" s="2">
        <f>(Table2[[#This Row],[Close Price]]-Table2[[#This Row],[50D EMA]])/Table2[[#This Row],[50D EMA]]</f>
        <v>5.7016522037029387E-2</v>
      </c>
      <c r="U37" s="2">
        <f>(Table2[[#This Row],[Close Price]]-Table2[[#This Row],[200D EMA]])/Table2[[#This Row],[200D EMA]]</f>
        <v>0.31455027422794513</v>
      </c>
      <c r="V37">
        <v>1.2389133173131299</v>
      </c>
      <c r="W37">
        <v>1280.05</v>
      </c>
      <c r="X37">
        <v>1344.7</v>
      </c>
      <c r="Y37">
        <v>1265</v>
      </c>
      <c r="Z37">
        <v>1344.7</v>
      </c>
      <c r="AA37">
        <v>1087.6500000000001</v>
      </c>
      <c r="AB37">
        <v>1379.7</v>
      </c>
      <c r="AC37" s="2">
        <f>(Table2[[#This Row],[Close Price]]/Table2[[#This Row],[Day Low]])-1</f>
        <v>4.2420217960235984E-2</v>
      </c>
      <c r="AD37" s="2">
        <f>(Table2[[#This Row],[Day High]]/Table2[[#This Row],[Close Price]])-1</f>
        <v>7.7565856034773617E-3</v>
      </c>
      <c r="AE37" s="2">
        <f>(Table2[[#This Row],[Close Price]]/Table2[[#This Row],[Current Week Low]])-1</f>
        <v>5.4822134387351618E-2</v>
      </c>
      <c r="AF37" s="2">
        <f>(Table2[[#This Row],[Current Week High]]/Table2[[#This Row],[Close Price]])-1</f>
        <v>7.7565856034773617E-3</v>
      </c>
      <c r="AG37" s="2">
        <f>(Table2[[#This Row],[Close Price]]/Table2[[#This Row],[Current Month Low]])-1</f>
        <v>0.22681928929343065</v>
      </c>
      <c r="AH37" s="2">
        <f>(Table2[[#This Row],[Current Month High]]/Table2[[#This Row],[Close Price]])-1</f>
        <v>3.3986585228763078E-2</v>
      </c>
      <c r="AI37">
        <v>8.6671413047551198</v>
      </c>
      <c r="AJ37">
        <v>188.19654427645699</v>
      </c>
      <c r="AK37" t="str">
        <f>IF(AND(Table2[[#This Row],[20D EMA]]&gt;Table2[[#This Row],[50D EMA]],Table2[[#This Row],[50D EMA]]&gt;Table2[[#This Row],[200D EMA]]),"Uptrend","Downtrend/NoTrend")</f>
        <v>Uptrend</v>
      </c>
      <c r="AL37">
        <v>-0.02</v>
      </c>
      <c r="AM37" t="s">
        <v>10680</v>
      </c>
      <c r="AN37">
        <v>7.5</v>
      </c>
      <c r="AO37" t="s">
        <v>10681</v>
      </c>
      <c r="AP37">
        <v>0.18532408246294901</v>
      </c>
      <c r="AQ37">
        <f>(Table2[[#This Row],[Sharpe Ratio]]-AVERAGE(Table2[Sharpe Ratio]))/_xlfn.STDEV.P(Table2[Sharpe Ratio])</f>
        <v>1.3974978385810879</v>
      </c>
      <c r="AR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4.0127812276429449</v>
      </c>
      <c r="AS37">
        <f>_xlfn.RANK.AVG(Table2[[#This Row],[1Y Return vs Nifty Z-Score]],Table2[1Y Return vs Nifty Z-Score])</f>
        <v>30</v>
      </c>
      <c r="AT37">
        <f>_xlfn.RANK.AVG(Table2[[#This Row],[6M Return vs Nifty Z-Score]],Table2[6M Return vs Nifty Z-Score])</f>
        <v>129</v>
      </c>
      <c r="AU37">
        <f>_xlfn.RANK.AVG(Table2[[#This Row],[Sharpe Ratio Z-Score]],Table2[Sharpe Ratio Z-Score])</f>
        <v>64</v>
      </c>
      <c r="AV37">
        <f>(Table2[[#This Row],[Rank 1Y]]+Table2[[#This Row],[Rank 6M]]+Table2[[#This Row],[Rank Sharpe]])/3</f>
        <v>74.333333333333329</v>
      </c>
    </row>
    <row r="38" spans="1:48" x14ac:dyDescent="0.3">
      <c r="A38" t="s">
        <v>460</v>
      </c>
      <c r="B38" t="s">
        <v>461</v>
      </c>
      <c r="C38" t="s">
        <v>10640</v>
      </c>
      <c r="D38" t="s">
        <v>54</v>
      </c>
      <c r="E38">
        <v>47726.482824279999</v>
      </c>
      <c r="F38">
        <v>1731.75</v>
      </c>
      <c r="G38">
        <v>98.829302333755294</v>
      </c>
      <c r="H38">
        <f>(Table2[[#This Row],[1Y Return vs Nifty]]-AVERAGE(Table2[1Y Return vs Nifty]))/_xlfn.STDEV.P(Table2[1Y Return vs Nifty])</f>
        <v>1.1673688205790798</v>
      </c>
      <c r="I38">
        <v>16.267761771243201</v>
      </c>
      <c r="J38">
        <f>(Table2[[#This Row],[1M Return vs Nifty]]-AVERAGE(Table2[1M Return vs Nifty]))/_xlfn.STDEV.P(Table2[1M Return vs Nifty])</f>
        <v>1.6821271041783388</v>
      </c>
      <c r="K38">
        <v>75.203167182427194</v>
      </c>
      <c r="L38">
        <f>(Table2[[#This Row],[6M Return vs Nifty]]-AVERAGE(Table2[6M Return vs Nifty]))/_xlfn.STDEV.P(Table2[6M Return vs Nifty])</f>
        <v>2.2945229615525564</v>
      </c>
      <c r="M38">
        <v>-0.326632962270128</v>
      </c>
      <c r="N38">
        <f>(Table2[[#This Row],[1W Return vs Nifty]]-AVERAGE(Table2[1W Return vs Nifty]))/_xlfn.STDEV.P(Table2[1W Return vs Nifty])</f>
        <v>0.46990104248490261</v>
      </c>
      <c r="O38">
        <v>1602.63</v>
      </c>
      <c r="P38">
        <v>1462.6592127605199</v>
      </c>
      <c r="Q38">
        <v>1132.3067122249099</v>
      </c>
      <c r="R38">
        <v>77.995570770173899</v>
      </c>
      <c r="S38" s="2">
        <f>(Table2[[#This Row],[Close Price]]-Table2[[#This Row],[20D EMA]])/Table2[[#This Row],[20D EMA]]</f>
        <v>8.0567567061642351E-2</v>
      </c>
      <c r="T38" s="2">
        <f>(Table2[[#This Row],[Close Price]]-Table2[[#This Row],[50D EMA]])/Table2[[#This Row],[50D EMA]]</f>
        <v>0.18397367267226727</v>
      </c>
      <c r="U38" s="2">
        <f>(Table2[[#This Row],[Close Price]]-Table2[[#This Row],[200D EMA]])/Table2[[#This Row],[200D EMA]]</f>
        <v>0.5294001009648901</v>
      </c>
      <c r="V38">
        <v>1.5522286433050501</v>
      </c>
      <c r="W38">
        <v>1683.15</v>
      </c>
      <c r="X38">
        <v>1750</v>
      </c>
      <c r="Y38">
        <v>1676.15</v>
      </c>
      <c r="Z38">
        <v>1750</v>
      </c>
      <c r="AA38">
        <v>1406.4</v>
      </c>
      <c r="AB38">
        <v>1750</v>
      </c>
      <c r="AC38" s="2">
        <f>(Table2[[#This Row],[Close Price]]/Table2[[#This Row],[Day Low]])-1</f>
        <v>2.8874431868817441E-2</v>
      </c>
      <c r="AD38" s="2">
        <f>(Table2[[#This Row],[Day High]]/Table2[[#This Row],[Close Price]])-1</f>
        <v>1.0538472643280006E-2</v>
      </c>
      <c r="AE38" s="2">
        <f>(Table2[[#This Row],[Close Price]]/Table2[[#This Row],[Current Week Low]])-1</f>
        <v>3.3171255555886958E-2</v>
      </c>
      <c r="AF38" s="2">
        <f>(Table2[[#This Row],[Current Week High]]/Table2[[#This Row],[Close Price]])-1</f>
        <v>1.0538472643280006E-2</v>
      </c>
      <c r="AG38" s="2">
        <f>(Table2[[#This Row],[Close Price]]/Table2[[#This Row],[Current Month Low]])-1</f>
        <v>0.23133532423208192</v>
      </c>
      <c r="AH38" s="2">
        <f>(Table2[[#This Row],[Current Month High]]/Table2[[#This Row],[Close Price]])-1</f>
        <v>1.0538472643280006E-2</v>
      </c>
      <c r="AI38">
        <v>1.0538472643279999</v>
      </c>
      <c r="AJ38">
        <v>139.821354383049</v>
      </c>
      <c r="AK38" t="str">
        <f>IF(AND(Table2[[#This Row],[20D EMA]]&gt;Table2[[#This Row],[50D EMA]],Table2[[#This Row],[50D EMA]]&gt;Table2[[#This Row],[200D EMA]]),"Uptrend","Downtrend/NoTrend")</f>
        <v>Uptrend</v>
      </c>
      <c r="AL38">
        <v>0.23</v>
      </c>
      <c r="AM38" t="s">
        <v>10681</v>
      </c>
      <c r="AN38">
        <v>17.16</v>
      </c>
      <c r="AO38" t="s">
        <v>10681</v>
      </c>
      <c r="AP38">
        <v>0.15145911777256599</v>
      </c>
      <c r="AQ38">
        <f>(Table2[[#This Row],[Sharpe Ratio]]-AVERAGE(Table2[Sharpe Ratio]))/_xlfn.STDEV.P(Table2[Sharpe Ratio])</f>
        <v>1.0084664051217189</v>
      </c>
      <c r="AR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6.6223863339165963</v>
      </c>
      <c r="AS38">
        <f>_xlfn.RANK.AVG(Table2[[#This Row],[1Y Return vs Nifty Z-Score]],Table2[1Y Return vs Nifty Z-Score])</f>
        <v>91</v>
      </c>
      <c r="AT38">
        <f>_xlfn.RANK.AVG(Table2[[#This Row],[6M Return vs Nifty Z-Score]],Table2[6M Return vs Nifty Z-Score])</f>
        <v>19</v>
      </c>
      <c r="AU38">
        <f>_xlfn.RANK.AVG(Table2[[#This Row],[Sharpe Ratio Z-Score]],Table2[Sharpe Ratio Z-Score])</f>
        <v>116</v>
      </c>
      <c r="AV38">
        <f>(Table2[[#This Row],[Rank 1Y]]+Table2[[#This Row],[Rank 6M]]+Table2[[#This Row],[Rank Sharpe]])/3</f>
        <v>75.333333333333329</v>
      </c>
    </row>
    <row r="39" spans="1:48" x14ac:dyDescent="0.3">
      <c r="A39" t="s">
        <v>293</v>
      </c>
      <c r="B39" t="s">
        <v>294</v>
      </c>
      <c r="C39" t="s">
        <v>10649</v>
      </c>
      <c r="D39" t="s">
        <v>295</v>
      </c>
      <c r="E39">
        <v>94178.882092075</v>
      </c>
      <c r="F39">
        <v>10729</v>
      </c>
      <c r="G39">
        <v>88.5015661789392</v>
      </c>
      <c r="H39">
        <f>(Table2[[#This Row],[1Y Return vs Nifty]]-AVERAGE(Table2[1Y Return vs Nifty]))/_xlfn.STDEV.P(Table2[1Y Return vs Nifty])</f>
        <v>1.0011923389102477</v>
      </c>
      <c r="I39">
        <v>-6.4278629033954102</v>
      </c>
      <c r="J39">
        <f>(Table2[[#This Row],[1M Return vs Nifty]]-AVERAGE(Table2[1M Return vs Nifty]))/_xlfn.STDEV.P(Table2[1M Return vs Nifty])</f>
        <v>-0.51201054971082682</v>
      </c>
      <c r="K39">
        <v>43.028883734397702</v>
      </c>
      <c r="L39">
        <f>(Table2[[#This Row],[6M Return vs Nifty]]-AVERAGE(Table2[6M Return vs Nifty]))/_xlfn.STDEV.P(Table2[6M Return vs Nifty])</f>
        <v>1.1918101696461352</v>
      </c>
      <c r="M39">
        <v>-2.3057218082914201</v>
      </c>
      <c r="N39">
        <f>(Table2[[#This Row],[1W Return vs Nifty]]-AVERAGE(Table2[1W Return vs Nifty]))/_xlfn.STDEV.P(Table2[1W Return vs Nifty])</f>
        <v>-3.8144254743582469E-2</v>
      </c>
      <c r="O39">
        <v>10495.35</v>
      </c>
      <c r="P39">
        <v>10416.519947553499</v>
      </c>
      <c r="Q39">
        <v>8657.8898263629908</v>
      </c>
      <c r="R39">
        <v>48.034199999101403</v>
      </c>
      <c r="S39" s="2">
        <f>(Table2[[#This Row],[Close Price]]-Table2[[#This Row],[20D EMA]])/Table2[[#This Row],[20D EMA]]</f>
        <v>2.2262239944356273E-2</v>
      </c>
      <c r="T39" s="2">
        <f>(Table2[[#This Row],[Close Price]]-Table2[[#This Row],[50D EMA]])/Table2[[#This Row],[50D EMA]]</f>
        <v>2.9998507564889004E-2</v>
      </c>
      <c r="U39" s="2">
        <f>(Table2[[#This Row],[Close Price]]-Table2[[#This Row],[200D EMA]])/Table2[[#This Row],[200D EMA]]</f>
        <v>0.23921650831482594</v>
      </c>
      <c r="V39">
        <v>0.30447160583680399</v>
      </c>
      <c r="W39">
        <v>10407.65</v>
      </c>
      <c r="X39">
        <v>10935</v>
      </c>
      <c r="Y39">
        <v>10155</v>
      </c>
      <c r="Z39">
        <v>10935</v>
      </c>
      <c r="AA39">
        <v>9967.5499999999993</v>
      </c>
      <c r="AB39">
        <v>10935</v>
      </c>
      <c r="AC39" s="2">
        <f>(Table2[[#This Row],[Close Price]]/Table2[[#This Row],[Day Low]])-1</f>
        <v>3.0876326548260113E-2</v>
      </c>
      <c r="AD39" s="2">
        <f>(Table2[[#This Row],[Day High]]/Table2[[#This Row],[Close Price]])-1</f>
        <v>1.9200298257060266E-2</v>
      </c>
      <c r="AE39" s="2">
        <f>(Table2[[#This Row],[Close Price]]/Table2[[#This Row],[Current Week Low]])-1</f>
        <v>5.6523879862136805E-2</v>
      </c>
      <c r="AF39" s="2">
        <f>(Table2[[#This Row],[Current Week High]]/Table2[[#This Row],[Close Price]])-1</f>
        <v>1.9200298257060266E-2</v>
      </c>
      <c r="AG39" s="2">
        <f>(Table2[[#This Row],[Close Price]]/Table2[[#This Row],[Current Month Low]])-1</f>
        <v>7.6392894944093737E-2</v>
      </c>
      <c r="AH39" s="2">
        <f>(Table2[[#This Row],[Current Month High]]/Table2[[#This Row],[Close Price]])-1</f>
        <v>1.9200298257060266E-2</v>
      </c>
      <c r="AI39">
        <v>23.944449622518398</v>
      </c>
      <c r="AJ39">
        <v>145.06344148650601</v>
      </c>
      <c r="AK39" t="str">
        <f>IF(AND(Table2[[#This Row],[20D EMA]]&gt;Table2[[#This Row],[50D EMA]],Table2[[#This Row],[50D EMA]]&gt;Table2[[#This Row],[200D EMA]]),"Uptrend","Downtrend/NoTrend")</f>
        <v>Uptrend</v>
      </c>
      <c r="AL39">
        <v>0.08</v>
      </c>
      <c r="AM39" t="s">
        <v>10681</v>
      </c>
      <c r="AN39">
        <v>6.61</v>
      </c>
      <c r="AO39" t="s">
        <v>10681</v>
      </c>
      <c r="AP39">
        <v>0.18819982574189101</v>
      </c>
      <c r="AQ39">
        <f>(Table2[[#This Row],[Sharpe Ratio]]-AVERAGE(Table2[Sharpe Ratio]))/_xlfn.STDEV.P(Table2[Sharpe Ratio])</f>
        <v>1.4305335892542801</v>
      </c>
      <c r="AR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3.0733812933562534</v>
      </c>
      <c r="AS39">
        <f>_xlfn.RANK.AVG(Table2[[#This Row],[1Y Return vs Nifty Z-Score]],Table2[1Y Return vs Nifty Z-Score])</f>
        <v>100</v>
      </c>
      <c r="AT39">
        <f>_xlfn.RANK.AVG(Table2[[#This Row],[6M Return vs Nifty Z-Score]],Table2[6M Return vs Nifty Z-Score])</f>
        <v>87</v>
      </c>
      <c r="AU39">
        <f>_xlfn.RANK.AVG(Table2[[#This Row],[Sharpe Ratio Z-Score]],Table2[Sharpe Ratio Z-Score])</f>
        <v>53</v>
      </c>
      <c r="AV39">
        <f>(Table2[[#This Row],[Rank 1Y]]+Table2[[#This Row],[Rank 6M]]+Table2[[#This Row],[Rank Sharpe]])/3</f>
        <v>80</v>
      </c>
    </row>
    <row r="40" spans="1:48" x14ac:dyDescent="0.3">
      <c r="A40" t="s">
        <v>695</v>
      </c>
      <c r="B40" t="s">
        <v>696</v>
      </c>
      <c r="C40" t="s">
        <v>10649</v>
      </c>
      <c r="D40" t="s">
        <v>295</v>
      </c>
      <c r="E40">
        <v>25899.674232320001</v>
      </c>
      <c r="F40">
        <v>523.25</v>
      </c>
      <c r="G40">
        <v>102.534446953367</v>
      </c>
      <c r="H40">
        <f>(Table2[[#This Row],[1Y Return vs Nifty]]-AVERAGE(Table2[1Y Return vs Nifty]))/_xlfn.STDEV.P(Table2[1Y Return vs Nifty])</f>
        <v>1.2269857480190931</v>
      </c>
      <c r="I40">
        <v>22.837095753937799</v>
      </c>
      <c r="J40">
        <f>(Table2[[#This Row],[1M Return vs Nifty]]-AVERAGE(Table2[1M Return vs Nifty]))/_xlfn.STDEV.P(Table2[1M Return vs Nifty])</f>
        <v>2.3172285062785836</v>
      </c>
      <c r="K40">
        <v>30.8994050740353</v>
      </c>
      <c r="L40">
        <f>(Table2[[#This Row],[6M Return vs Nifty]]-AVERAGE(Table2[6M Return vs Nifty]))/_xlfn.STDEV.P(Table2[6M Return vs Nifty])</f>
        <v>0.77609519965954665</v>
      </c>
      <c r="M40">
        <v>6.7557894214159404</v>
      </c>
      <c r="N40">
        <f>(Table2[[#This Row],[1W Return vs Nifty]]-AVERAGE(Table2[1W Return vs Nifty]))/_xlfn.STDEV.P(Table2[1W Return vs Nifty])</f>
        <v>2.2880060721055657</v>
      </c>
      <c r="O40">
        <v>490.43</v>
      </c>
      <c r="P40">
        <v>449.40315506403601</v>
      </c>
      <c r="Q40">
        <v>360.101312731159</v>
      </c>
      <c r="R40">
        <v>72.781848615919699</v>
      </c>
      <c r="S40" s="2">
        <f>(Table2[[#This Row],[Close Price]]-Table2[[#This Row],[20D EMA]])/Table2[[#This Row],[20D EMA]]</f>
        <v>6.692086536304874E-2</v>
      </c>
      <c r="T40" s="2">
        <f>(Table2[[#This Row],[Close Price]]-Table2[[#This Row],[50D EMA]])/Table2[[#This Row],[50D EMA]]</f>
        <v>0.164322043812624</v>
      </c>
      <c r="U40" s="2">
        <f>(Table2[[#This Row],[Close Price]]-Table2[[#This Row],[200D EMA]])/Table2[[#This Row],[200D EMA]]</f>
        <v>0.45306329496955483</v>
      </c>
      <c r="V40">
        <v>1.2900092658522899</v>
      </c>
      <c r="W40">
        <v>515</v>
      </c>
      <c r="X40">
        <v>527.29999999999995</v>
      </c>
      <c r="Y40">
        <v>511</v>
      </c>
      <c r="Z40">
        <v>539.79999999999995</v>
      </c>
      <c r="AA40">
        <v>427.65</v>
      </c>
      <c r="AB40">
        <v>539.79999999999995</v>
      </c>
      <c r="AC40" s="2">
        <f>(Table2[[#This Row],[Close Price]]/Table2[[#This Row],[Day Low]])-1</f>
        <v>1.6019417475728215E-2</v>
      </c>
      <c r="AD40" s="2">
        <f>(Table2[[#This Row],[Day High]]/Table2[[#This Row],[Close Price]])-1</f>
        <v>7.7400860009555483E-3</v>
      </c>
      <c r="AE40" s="2">
        <f>(Table2[[#This Row],[Close Price]]/Table2[[#This Row],[Current Week Low]])-1</f>
        <v>2.3972602739726012E-2</v>
      </c>
      <c r="AF40" s="2">
        <f>(Table2[[#This Row],[Current Week High]]/Table2[[#This Row],[Close Price]])-1</f>
        <v>3.1629240324892338E-2</v>
      </c>
      <c r="AG40" s="2">
        <f>(Table2[[#This Row],[Close Price]]/Table2[[#This Row],[Current Month Low]])-1</f>
        <v>0.22354729334736367</v>
      </c>
      <c r="AH40" s="2">
        <f>(Table2[[#This Row],[Current Month High]]/Table2[[#This Row],[Close Price]])-1</f>
        <v>3.1629240324892338E-2</v>
      </c>
      <c r="AI40">
        <v>3.1629240324892298</v>
      </c>
      <c r="AJ40">
        <v>143.37209302325499</v>
      </c>
      <c r="AK40" t="str">
        <f>IF(AND(Table2[[#This Row],[20D EMA]]&gt;Table2[[#This Row],[50D EMA]],Table2[[#This Row],[50D EMA]]&gt;Table2[[#This Row],[200D EMA]]),"Uptrend","Downtrend/NoTrend")</f>
        <v>Uptrend</v>
      </c>
      <c r="AL40">
        <v>0.42</v>
      </c>
      <c r="AM40" t="s">
        <v>10681</v>
      </c>
      <c r="AN40">
        <v>15.28</v>
      </c>
      <c r="AO40" t="s">
        <v>10681</v>
      </c>
      <c r="AP40">
        <v>0.232484893065802</v>
      </c>
      <c r="AQ40">
        <f>(Table2[[#This Row],[Sharpe Ratio]]-AVERAGE(Table2[Sharpe Ratio]))/_xlfn.STDEV.P(Table2[Sharpe Ratio])</f>
        <v>1.9392683060738205</v>
      </c>
      <c r="AR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8.5475838321366098</v>
      </c>
      <c r="AS40">
        <f>_xlfn.RANK.AVG(Table2[[#This Row],[1Y Return vs Nifty Z-Score]],Table2[1Y Return vs Nifty Z-Score])</f>
        <v>79</v>
      </c>
      <c r="AT40">
        <f>_xlfn.RANK.AVG(Table2[[#This Row],[6M Return vs Nifty Z-Score]],Table2[6M Return vs Nifty Z-Score])</f>
        <v>143</v>
      </c>
      <c r="AU40">
        <f>_xlfn.RANK.AVG(Table2[[#This Row],[Sharpe Ratio Z-Score]],Table2[Sharpe Ratio Z-Score])</f>
        <v>18</v>
      </c>
      <c r="AV40">
        <f>(Table2[[#This Row],[Rank 1Y]]+Table2[[#This Row],[Rank 6M]]+Table2[[#This Row],[Rank Sharpe]])/3</f>
        <v>80</v>
      </c>
    </row>
    <row r="41" spans="1:48" x14ac:dyDescent="0.3">
      <c r="A41" t="s">
        <v>1461</v>
      </c>
      <c r="B41" t="s">
        <v>1462</v>
      </c>
      <c r="C41" t="s">
        <v>10647</v>
      </c>
      <c r="D41" t="s">
        <v>295</v>
      </c>
      <c r="E41">
        <v>7205.2946751600002</v>
      </c>
      <c r="F41">
        <v>3297.4</v>
      </c>
      <c r="G41">
        <v>153.28525302892601</v>
      </c>
      <c r="H41">
        <f>(Table2[[#This Row],[1Y Return vs Nifty]]-AVERAGE(Table2[1Y Return vs Nifty]))/_xlfn.STDEV.P(Table2[1Y Return vs Nifty])</f>
        <v>2.0435819767638375</v>
      </c>
      <c r="I41">
        <v>23.533357793381299</v>
      </c>
      <c r="J41">
        <f>(Table2[[#This Row],[1M Return vs Nifty]]-AVERAGE(Table2[1M Return vs Nifty]))/_xlfn.STDEV.P(Table2[1M Return vs Nifty])</f>
        <v>2.3845408089632407</v>
      </c>
      <c r="K41">
        <v>58.725703201620902</v>
      </c>
      <c r="L41">
        <f>(Table2[[#This Row],[6M Return vs Nifty]]-AVERAGE(Table2[6M Return vs Nifty]))/_xlfn.STDEV.P(Table2[6M Return vs Nifty])</f>
        <v>1.7297890075186801</v>
      </c>
      <c r="M41">
        <v>-8.6393670601479702</v>
      </c>
      <c r="N41">
        <f>(Table2[[#This Row],[1W Return vs Nifty]]-AVERAGE(Table2[1W Return vs Nifty]))/_xlfn.STDEV.P(Table2[1W Return vs Nifty])</f>
        <v>-1.6640332040892276</v>
      </c>
      <c r="O41">
        <v>3045.77</v>
      </c>
      <c r="P41">
        <v>2693.8847826188598</v>
      </c>
      <c r="Q41">
        <v>2006.4558183768099</v>
      </c>
      <c r="R41">
        <v>49.269381485352802</v>
      </c>
      <c r="S41" s="2">
        <f>(Table2[[#This Row],[Close Price]]-Table2[[#This Row],[20D EMA]])/Table2[[#This Row],[20D EMA]]</f>
        <v>8.2616218558853788E-2</v>
      </c>
      <c r="T41" s="2">
        <f>(Table2[[#This Row],[Close Price]]-Table2[[#This Row],[50D EMA]])/Table2[[#This Row],[50D EMA]]</f>
        <v>0.22403156262475077</v>
      </c>
      <c r="U41" s="2">
        <f>(Table2[[#This Row],[Close Price]]-Table2[[#This Row],[200D EMA]])/Table2[[#This Row],[200D EMA]]</f>
        <v>0.64339526931001301</v>
      </c>
      <c r="V41">
        <v>0.89093894161492604</v>
      </c>
      <c r="W41">
        <v>3095.8</v>
      </c>
      <c r="X41">
        <v>3387.8</v>
      </c>
      <c r="Y41">
        <v>3090.6</v>
      </c>
      <c r="Z41">
        <v>3500.75</v>
      </c>
      <c r="AA41">
        <v>2300</v>
      </c>
      <c r="AB41">
        <v>3548</v>
      </c>
      <c r="AC41" s="2">
        <f>(Table2[[#This Row],[Close Price]]/Table2[[#This Row],[Day Low]])-1</f>
        <v>6.5120485819497365E-2</v>
      </c>
      <c r="AD41" s="2">
        <f>(Table2[[#This Row],[Day High]]/Table2[[#This Row],[Close Price]])-1</f>
        <v>2.7415539515982301E-2</v>
      </c>
      <c r="AE41" s="2">
        <f>(Table2[[#This Row],[Close Price]]/Table2[[#This Row],[Current Week Low]])-1</f>
        <v>6.6912573610302228E-2</v>
      </c>
      <c r="AF41" s="2">
        <f>(Table2[[#This Row],[Current Week High]]/Table2[[#This Row],[Close Price]])-1</f>
        <v>6.1669800448838519E-2</v>
      </c>
      <c r="AG41" s="2">
        <f>(Table2[[#This Row],[Close Price]]/Table2[[#This Row],[Current Month Low]])-1</f>
        <v>0.43365217391304345</v>
      </c>
      <c r="AH41" s="2">
        <f>(Table2[[#This Row],[Current Month High]]/Table2[[#This Row],[Close Price]])-1</f>
        <v>7.5999272153818076E-2</v>
      </c>
      <c r="AI41">
        <v>7.5999272153817996</v>
      </c>
      <c r="AJ41">
        <v>190.31519633738299</v>
      </c>
      <c r="AK41" t="str">
        <f>IF(AND(Table2[[#This Row],[20D EMA]]&gt;Table2[[#This Row],[50D EMA]],Table2[[#This Row],[50D EMA]]&gt;Table2[[#This Row],[200D EMA]]),"Uptrend","Downtrend/NoTrend")</f>
        <v>Uptrend</v>
      </c>
      <c r="AL41">
        <v>0.42</v>
      </c>
      <c r="AM41" t="s">
        <v>10681</v>
      </c>
      <c r="AN41">
        <v>6.81</v>
      </c>
      <c r="AO41" t="s">
        <v>10681</v>
      </c>
      <c r="AP41">
        <v>0.12986212937136399</v>
      </c>
      <c r="AQ41">
        <f>(Table2[[#This Row],[Sharpe Ratio]]-AVERAGE(Table2[Sharpe Ratio]))/_xlfn.STDEV.P(Table2[Sharpe Ratio])</f>
        <v>0.7603661211574203</v>
      </c>
      <c r="AR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5.2542447103139516</v>
      </c>
      <c r="AS41">
        <f>_xlfn.RANK.AVG(Table2[[#This Row],[1Y Return vs Nifty Z-Score]],Table2[1Y Return vs Nifty Z-Score])</f>
        <v>32</v>
      </c>
      <c r="AT41">
        <f>_xlfn.RANK.AVG(Table2[[#This Row],[6M Return vs Nifty Z-Score]],Table2[6M Return vs Nifty Z-Score])</f>
        <v>47</v>
      </c>
      <c r="AU41">
        <f>_xlfn.RANK.AVG(Table2[[#This Row],[Sharpe Ratio Z-Score]],Table2[Sharpe Ratio Z-Score])</f>
        <v>161</v>
      </c>
      <c r="AV41">
        <f>(Table2[[#This Row],[Rank 1Y]]+Table2[[#This Row],[Rank 6M]]+Table2[[#This Row],[Rank Sharpe]])/3</f>
        <v>80</v>
      </c>
    </row>
    <row r="42" spans="1:48" x14ac:dyDescent="0.3">
      <c r="A42" t="s">
        <v>1362</v>
      </c>
      <c r="B42" t="s">
        <v>1363</v>
      </c>
      <c r="C42" t="s">
        <v>10636</v>
      </c>
      <c r="D42" t="s">
        <v>414</v>
      </c>
      <c r="E42">
        <v>8226.0546214839997</v>
      </c>
      <c r="F42">
        <v>275.58</v>
      </c>
      <c r="G42">
        <v>221.96881507128299</v>
      </c>
      <c r="H42">
        <f>(Table2[[#This Row],[1Y Return vs Nifty]]-AVERAGE(Table2[1Y Return vs Nifty]))/_xlfn.STDEV.P(Table2[1Y Return vs Nifty])</f>
        <v>3.1487218174402818</v>
      </c>
      <c r="I42">
        <v>32.6733797321154</v>
      </c>
      <c r="J42">
        <f>(Table2[[#This Row],[1M Return vs Nifty]]-AVERAGE(Table2[1M Return vs Nifty]))/_xlfn.STDEV.P(Table2[1M Return vs Nifty])</f>
        <v>3.2681677890815517</v>
      </c>
      <c r="K42">
        <v>67.3252383549776</v>
      </c>
      <c r="L42">
        <f>(Table2[[#This Row],[6M Return vs Nifty]]-AVERAGE(Table2[6M Return vs Nifty]))/_xlfn.STDEV.P(Table2[6M Return vs Nifty])</f>
        <v>2.0245218314329341</v>
      </c>
      <c r="M42">
        <v>0.59443531565325503</v>
      </c>
      <c r="N42">
        <f>(Table2[[#This Row],[1W Return vs Nifty]]-AVERAGE(Table2[1W Return vs Nifty]))/_xlfn.STDEV.P(Table2[1W Return vs Nifty])</f>
        <v>0.70634540826770065</v>
      </c>
      <c r="O42">
        <v>243.37</v>
      </c>
      <c r="P42">
        <v>219.65941001199201</v>
      </c>
      <c r="Q42">
        <v>169.57835625761501</v>
      </c>
      <c r="R42">
        <v>65.871455560691103</v>
      </c>
      <c r="S42" s="2">
        <f>(Table2[[#This Row],[Close Price]]-Table2[[#This Row],[20D EMA]])/Table2[[#This Row],[20D EMA]]</f>
        <v>0.13234991987508724</v>
      </c>
      <c r="T42" s="2">
        <f>(Table2[[#This Row],[Close Price]]-Table2[[#This Row],[50D EMA]])/Table2[[#This Row],[50D EMA]]</f>
        <v>0.25457862235428508</v>
      </c>
      <c r="U42" s="2">
        <f>(Table2[[#This Row],[Close Price]]-Table2[[#This Row],[200D EMA]])/Table2[[#This Row],[200D EMA]]</f>
        <v>0.62508946354776873</v>
      </c>
      <c r="V42">
        <v>1.4160324143318299</v>
      </c>
      <c r="W42">
        <v>262</v>
      </c>
      <c r="X42">
        <v>279.5</v>
      </c>
      <c r="Y42">
        <v>261.05</v>
      </c>
      <c r="Z42">
        <v>284.2</v>
      </c>
      <c r="AA42">
        <v>195</v>
      </c>
      <c r="AB42">
        <v>284.2</v>
      </c>
      <c r="AC42" s="2">
        <f>(Table2[[#This Row],[Close Price]]/Table2[[#This Row],[Day Low]])-1</f>
        <v>5.1832061068702195E-2</v>
      </c>
      <c r="AD42" s="2">
        <f>(Table2[[#This Row],[Day High]]/Table2[[#This Row],[Close Price]])-1</f>
        <v>1.4224544596850297E-2</v>
      </c>
      <c r="AE42" s="2">
        <f>(Table2[[#This Row],[Close Price]]/Table2[[#This Row],[Current Week Low]])-1</f>
        <v>5.5659835280597481E-2</v>
      </c>
      <c r="AF42" s="2">
        <f>(Table2[[#This Row],[Current Week High]]/Table2[[#This Row],[Close Price]])-1</f>
        <v>3.1279483271645203E-2</v>
      </c>
      <c r="AG42" s="2">
        <f>(Table2[[#This Row],[Close Price]]/Table2[[#This Row],[Current Month Low]])-1</f>
        <v>0.41323076923076907</v>
      </c>
      <c r="AH42" s="2">
        <f>(Table2[[#This Row],[Current Month High]]/Table2[[#This Row],[Close Price]])-1</f>
        <v>3.1279483271645203E-2</v>
      </c>
      <c r="AI42">
        <v>3.1279483271645199</v>
      </c>
      <c r="AJ42">
        <v>293.68571428571403</v>
      </c>
      <c r="AK42" t="str">
        <f>IF(AND(Table2[[#This Row],[20D EMA]]&gt;Table2[[#This Row],[50D EMA]],Table2[[#This Row],[50D EMA]]&gt;Table2[[#This Row],[200D EMA]]),"Uptrend","Downtrend/NoTrend")</f>
        <v>Uptrend</v>
      </c>
      <c r="AL42">
        <v>0.17</v>
      </c>
      <c r="AM42" t="s">
        <v>10681</v>
      </c>
      <c r="AN42">
        <v>35.409999999999997</v>
      </c>
      <c r="AO42" t="s">
        <v>10681</v>
      </c>
      <c r="AP42">
        <v>0.105869722751747</v>
      </c>
      <c r="AQ42">
        <f>(Table2[[#This Row],[Sharpe Ratio]]-AVERAGE(Table2[Sharpe Ratio]))/_xlfn.STDEV.P(Table2[Sharpe Ratio])</f>
        <v>0.48474792917919984</v>
      </c>
      <c r="AR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9.6325047754016673</v>
      </c>
      <c r="AS42">
        <f>_xlfn.RANK.AVG(Table2[[#This Row],[1Y Return vs Nifty Z-Score]],Table2[1Y Return vs Nifty Z-Score])</f>
        <v>12</v>
      </c>
      <c r="AT42">
        <f>_xlfn.RANK.AVG(Table2[[#This Row],[6M Return vs Nifty Z-Score]],Table2[6M Return vs Nifty Z-Score])</f>
        <v>27</v>
      </c>
      <c r="AU42">
        <f>_xlfn.RANK.AVG(Table2[[#This Row],[Sharpe Ratio Z-Score]],Table2[Sharpe Ratio Z-Score])</f>
        <v>217</v>
      </c>
      <c r="AV42">
        <f>(Table2[[#This Row],[Rank 1Y]]+Table2[[#This Row],[Rank 6M]]+Table2[[#This Row],[Rank Sharpe]])/3</f>
        <v>85.333333333333329</v>
      </c>
    </row>
    <row r="43" spans="1:48" x14ac:dyDescent="0.3">
      <c r="A43" t="s">
        <v>1245</v>
      </c>
      <c r="B43" t="s">
        <v>1246</v>
      </c>
      <c r="C43" t="s">
        <v>10652</v>
      </c>
      <c r="D43" t="s">
        <v>1168</v>
      </c>
      <c r="E43">
        <v>9285.0475396500005</v>
      </c>
      <c r="F43">
        <v>752.8</v>
      </c>
      <c r="G43">
        <v>89.804262114286701</v>
      </c>
      <c r="H43">
        <f>(Table2[[#This Row],[1Y Return vs Nifty]]-AVERAGE(Table2[1Y Return vs Nifty]))/_xlfn.STDEV.P(Table2[1Y Return vs Nifty])</f>
        <v>1.0221531210192472</v>
      </c>
      <c r="I43">
        <v>16.591613733005101</v>
      </c>
      <c r="J43">
        <f>(Table2[[#This Row],[1M Return vs Nifty]]-AVERAGE(Table2[1M Return vs Nifty]))/_xlfn.STDEV.P(Table2[1M Return vs Nifty])</f>
        <v>1.7134360367930774</v>
      </c>
      <c r="K43">
        <v>35.424287623295101</v>
      </c>
      <c r="L43">
        <f>(Table2[[#This Row],[6M Return vs Nifty]]-AVERAGE(Table2[6M Return vs Nifty]))/_xlfn.STDEV.P(Table2[6M Return vs Nifty])</f>
        <v>0.93117700208733334</v>
      </c>
      <c r="M43">
        <v>-0.551651269972675</v>
      </c>
      <c r="N43">
        <f>(Table2[[#This Row],[1W Return vs Nifty]]-AVERAGE(Table2[1W Return vs Nifty]))/_xlfn.STDEV.P(Table2[1W Return vs Nifty])</f>
        <v>0.4121373431702326</v>
      </c>
      <c r="O43">
        <v>707.99</v>
      </c>
      <c r="P43">
        <v>626.81968850194505</v>
      </c>
      <c r="Q43">
        <v>480.82284618916901</v>
      </c>
      <c r="R43">
        <v>51.499082185236396</v>
      </c>
      <c r="S43" s="2">
        <f>(Table2[[#This Row],[Close Price]]-Table2[[#This Row],[20D EMA]])/Table2[[#This Row],[20D EMA]]</f>
        <v>6.3291854404723152E-2</v>
      </c>
      <c r="T43" s="2">
        <f>(Table2[[#This Row],[Close Price]]-Table2[[#This Row],[50D EMA]])/Table2[[#This Row],[50D EMA]]</f>
        <v>0.20098333509456121</v>
      </c>
      <c r="U43" s="2">
        <f>(Table2[[#This Row],[Close Price]]-Table2[[#This Row],[200D EMA]])/Table2[[#This Row],[200D EMA]]</f>
        <v>0.56564939866403019</v>
      </c>
      <c r="V43">
        <v>0.74541108909557696</v>
      </c>
      <c r="W43">
        <v>715</v>
      </c>
      <c r="X43">
        <v>758.25</v>
      </c>
      <c r="Y43">
        <v>715</v>
      </c>
      <c r="Z43">
        <v>784.95</v>
      </c>
      <c r="AA43">
        <v>577</v>
      </c>
      <c r="AB43">
        <v>784.95</v>
      </c>
      <c r="AC43" s="2">
        <f>(Table2[[#This Row],[Close Price]]/Table2[[#This Row],[Day Low]])-1</f>
        <v>5.2867132867132849E-2</v>
      </c>
      <c r="AD43" s="2">
        <f>(Table2[[#This Row],[Day High]]/Table2[[#This Row],[Close Price]])-1</f>
        <v>7.23963868225308E-3</v>
      </c>
      <c r="AE43" s="2">
        <f>(Table2[[#This Row],[Close Price]]/Table2[[#This Row],[Current Week Low]])-1</f>
        <v>5.2867132867132849E-2</v>
      </c>
      <c r="AF43" s="2">
        <f>(Table2[[#This Row],[Current Week High]]/Table2[[#This Row],[Close Price]])-1</f>
        <v>4.270722635494173E-2</v>
      </c>
      <c r="AG43" s="2">
        <f>(Table2[[#This Row],[Close Price]]/Table2[[#This Row],[Current Month Low]])-1</f>
        <v>0.30467937608318874</v>
      </c>
      <c r="AH43" s="2">
        <f>(Table2[[#This Row],[Current Month High]]/Table2[[#This Row],[Close Price]])-1</f>
        <v>4.270722635494173E-2</v>
      </c>
      <c r="AI43">
        <v>4.2707226354941703</v>
      </c>
      <c r="AJ43">
        <v>163.77014716187799</v>
      </c>
      <c r="AK43" t="str">
        <f>IF(AND(Table2[[#This Row],[20D EMA]]&gt;Table2[[#This Row],[50D EMA]],Table2[[#This Row],[50D EMA]]&gt;Table2[[#This Row],[200D EMA]]),"Uptrend","Downtrend/NoTrend")</f>
        <v>Uptrend</v>
      </c>
      <c r="AL43">
        <v>0.57999999999999996</v>
      </c>
      <c r="AM43" t="s">
        <v>10681</v>
      </c>
      <c r="AN43">
        <v>4.05</v>
      </c>
      <c r="AO43" t="s">
        <v>10681</v>
      </c>
      <c r="AP43">
        <v>0.19291383268419701</v>
      </c>
      <c r="AQ43">
        <f>(Table2[[#This Row],[Sharpe Ratio]]-AVERAGE(Table2[Sharpe Ratio]))/_xlfn.STDEV.P(Table2[Sharpe Ratio])</f>
        <v>1.4846868091046321</v>
      </c>
      <c r="AR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5.5635903121745232</v>
      </c>
      <c r="AS43">
        <f>_xlfn.RANK.AVG(Table2[[#This Row],[1Y Return vs Nifty Z-Score]],Table2[1Y Return vs Nifty Z-Score])</f>
        <v>98</v>
      </c>
      <c r="AT43">
        <f>_xlfn.RANK.AVG(Table2[[#This Row],[6M Return vs Nifty Z-Score]],Table2[6M Return vs Nifty Z-Score])</f>
        <v>111</v>
      </c>
      <c r="AU43">
        <f>_xlfn.RANK.AVG(Table2[[#This Row],[Sharpe Ratio Z-Score]],Table2[Sharpe Ratio Z-Score])</f>
        <v>48</v>
      </c>
      <c r="AV43">
        <f>(Table2[[#This Row],[Rank 1Y]]+Table2[[#This Row],[Rank 6M]]+Table2[[#This Row],[Rank Sharpe]])/3</f>
        <v>85.666666666666671</v>
      </c>
    </row>
    <row r="44" spans="1:48" x14ac:dyDescent="0.3">
      <c r="A44" t="s">
        <v>131</v>
      </c>
      <c r="B44" t="s">
        <v>132</v>
      </c>
      <c r="C44" t="s">
        <v>10647</v>
      </c>
      <c r="D44" t="s">
        <v>133</v>
      </c>
      <c r="E44">
        <v>216515.64891498</v>
      </c>
      <c r="F44">
        <v>299.3</v>
      </c>
      <c r="G44">
        <v>92.009910662250704</v>
      </c>
      <c r="H44">
        <f>(Table2[[#This Row],[1Y Return vs Nifty]]-AVERAGE(Table2[1Y Return vs Nifty]))/_xlfn.STDEV.P(Table2[1Y Return vs Nifty])</f>
        <v>1.0576426910473993</v>
      </c>
      <c r="I44">
        <v>-10.6641981140003</v>
      </c>
      <c r="J44">
        <f>(Table2[[#This Row],[1M Return vs Nifty]]-AVERAGE(Table2[1M Return vs Nifty]))/_xlfn.STDEV.P(Table2[1M Return vs Nifty])</f>
        <v>-0.92156537507201453</v>
      </c>
      <c r="K44">
        <v>32.604762035399801</v>
      </c>
      <c r="L44">
        <f>(Table2[[#This Row],[6M Return vs Nifty]]-AVERAGE(Table2[6M Return vs Nifty]))/_xlfn.STDEV.P(Table2[6M Return vs Nifty])</f>
        <v>0.83454308830020174</v>
      </c>
      <c r="M44">
        <v>-4.5480082827231296</v>
      </c>
      <c r="N44">
        <f>(Table2[[#This Row],[1W Return vs Nifty]]-AVERAGE(Table2[1W Return vs Nifty]))/_xlfn.STDEV.P(Table2[1W Return vs Nifty])</f>
        <v>-0.61375413737429574</v>
      </c>
      <c r="O44">
        <v>302.5</v>
      </c>
      <c r="P44">
        <v>299.92128967083198</v>
      </c>
      <c r="Q44">
        <v>243.38065516995499</v>
      </c>
      <c r="R44">
        <v>36.005382910797003</v>
      </c>
      <c r="S44" s="2">
        <f>(Table2[[#This Row],[Close Price]]-Table2[[#This Row],[20D EMA]])/Table2[[#This Row],[20D EMA]]</f>
        <v>-1.0578512396694177E-2</v>
      </c>
      <c r="T44" s="2">
        <f>(Table2[[#This Row],[Close Price]]-Table2[[#This Row],[50D EMA]])/Table2[[#This Row],[50D EMA]]</f>
        <v>-2.0715090666416011E-3</v>
      </c>
      <c r="U44" s="2">
        <f>(Table2[[#This Row],[Close Price]]-Table2[[#This Row],[200D EMA]])/Table2[[#This Row],[200D EMA]]</f>
        <v>0.2297608443489316</v>
      </c>
      <c r="V44">
        <v>0.40888154584847303</v>
      </c>
      <c r="W44">
        <v>294.35000000000002</v>
      </c>
      <c r="X44">
        <v>302.14999999999998</v>
      </c>
      <c r="Y44">
        <v>292.10000000000002</v>
      </c>
      <c r="Z44">
        <v>308.89999999999998</v>
      </c>
      <c r="AA44">
        <v>285</v>
      </c>
      <c r="AB44">
        <v>317.7</v>
      </c>
      <c r="AC44" s="2">
        <f>(Table2[[#This Row],[Close Price]]/Table2[[#This Row],[Day Low]])-1</f>
        <v>1.6816714795311771E-2</v>
      </c>
      <c r="AD44" s="2">
        <f>(Table2[[#This Row],[Day High]]/Table2[[#This Row],[Close Price]])-1</f>
        <v>9.5222185098562395E-3</v>
      </c>
      <c r="AE44" s="2">
        <f>(Table2[[#This Row],[Close Price]]/Table2[[#This Row],[Current Week Low]])-1</f>
        <v>2.4649092776446446E-2</v>
      </c>
      <c r="AF44" s="2">
        <f>(Table2[[#This Row],[Current Week High]]/Table2[[#This Row],[Close Price]])-1</f>
        <v>3.207484129635807E-2</v>
      </c>
      <c r="AG44" s="2">
        <f>(Table2[[#This Row],[Close Price]]/Table2[[#This Row],[Current Month Low]])-1</f>
        <v>5.0175438596491206E-2</v>
      </c>
      <c r="AH44" s="2">
        <f>(Table2[[#This Row],[Current Month High]]/Table2[[#This Row],[Close Price]])-1</f>
        <v>6.1476779151353078E-2</v>
      </c>
      <c r="AI44">
        <v>13.765452723020299</v>
      </c>
      <c r="AJ44">
        <v>135.66929133858201</v>
      </c>
      <c r="AK44" t="str">
        <f>IF(AND(Table2[[#This Row],[20D EMA]]&gt;Table2[[#This Row],[50D EMA]],Table2[[#This Row],[50D EMA]]&gt;Table2[[#This Row],[200D EMA]]),"Uptrend","Downtrend/NoTrend")</f>
        <v>Uptrend</v>
      </c>
      <c r="AL44">
        <v>-0.02</v>
      </c>
      <c r="AM44" t="s">
        <v>10680</v>
      </c>
      <c r="AN44">
        <v>1.06</v>
      </c>
      <c r="AO44" t="s">
        <v>10681</v>
      </c>
      <c r="AP44">
        <v>0.20983553168013799</v>
      </c>
      <c r="AQ44">
        <f>(Table2[[#This Row],[Sharpe Ratio]]-AVERAGE(Table2[Sharpe Ratio]))/_xlfn.STDEV.P(Table2[Sharpe Ratio])</f>
        <v>1.6790786496733703</v>
      </c>
      <c r="AR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2.0359449165746613</v>
      </c>
      <c r="AS44">
        <f>_xlfn.RANK.AVG(Table2[[#This Row],[1Y Return vs Nifty Z-Score]],Table2[1Y Return vs Nifty Z-Score])</f>
        <v>97</v>
      </c>
      <c r="AT44">
        <f>_xlfn.RANK.AVG(Table2[[#This Row],[6M Return vs Nifty Z-Score]],Table2[6M Return vs Nifty Z-Score])</f>
        <v>130</v>
      </c>
      <c r="AU44">
        <f>_xlfn.RANK.AVG(Table2[[#This Row],[Sharpe Ratio Z-Score]],Table2[Sharpe Ratio Z-Score])</f>
        <v>31</v>
      </c>
      <c r="AV44">
        <f>(Table2[[#This Row],[Rank 1Y]]+Table2[[#This Row],[Rank 6M]]+Table2[[#This Row],[Rank Sharpe]])/3</f>
        <v>86</v>
      </c>
    </row>
    <row r="45" spans="1:48" x14ac:dyDescent="0.3">
      <c r="A45" t="s">
        <v>1008</v>
      </c>
      <c r="B45" t="s">
        <v>1009</v>
      </c>
      <c r="C45" t="s">
        <v>10647</v>
      </c>
      <c r="D45" t="s">
        <v>264</v>
      </c>
      <c r="E45">
        <v>13876.31277387</v>
      </c>
      <c r="F45">
        <v>1805.6</v>
      </c>
      <c r="G45">
        <v>81.539364934398193</v>
      </c>
      <c r="H45">
        <f>(Table2[[#This Row],[1Y Return vs Nifty]]-AVERAGE(Table2[1Y Return vs Nifty]))/_xlfn.STDEV.P(Table2[1Y Return vs Nifty])</f>
        <v>0.8891683590036088</v>
      </c>
      <c r="I45">
        <v>-25.7930877541895</v>
      </c>
      <c r="J45">
        <f>(Table2[[#This Row],[1M Return vs Nifty]]-AVERAGE(Table2[1M Return vs Nifty]))/_xlfn.STDEV.P(Table2[1M Return vs Nifty])</f>
        <v>-2.3841762041172565</v>
      </c>
      <c r="K45">
        <v>79.269320229753404</v>
      </c>
      <c r="L45">
        <f>(Table2[[#This Row],[6M Return vs Nifty]]-AVERAGE(Table2[6M Return vs Nifty]))/_xlfn.STDEV.P(Table2[6M Return vs Nifty])</f>
        <v>2.4338826767853288</v>
      </c>
      <c r="M45">
        <v>-10.5878913343479</v>
      </c>
      <c r="N45">
        <f>(Table2[[#This Row],[1W Return vs Nifty]]-AVERAGE(Table2[1W Return vs Nifty]))/_xlfn.STDEV.P(Table2[1W Return vs Nifty])</f>
        <v>-2.1642323720209595</v>
      </c>
      <c r="O45">
        <v>1932.59</v>
      </c>
      <c r="P45">
        <v>1985.4192459604201</v>
      </c>
      <c r="Q45">
        <v>1526.25877894016</v>
      </c>
      <c r="R45">
        <v>20.5886541559675</v>
      </c>
      <c r="S45" s="2">
        <f>(Table2[[#This Row],[Close Price]]-Table2[[#This Row],[20D EMA]])/Table2[[#This Row],[20D EMA]]</f>
        <v>-6.5709747023424525E-2</v>
      </c>
      <c r="T45" s="2">
        <f>(Table2[[#This Row],[Close Price]]-Table2[[#This Row],[50D EMA]])/Table2[[#This Row],[50D EMA]]</f>
        <v>-9.0569911783762835E-2</v>
      </c>
      <c r="U45" s="2">
        <f>(Table2[[#This Row],[Close Price]]-Table2[[#This Row],[200D EMA]])/Table2[[#This Row],[200D EMA]]</f>
        <v>0.18302349831777248</v>
      </c>
      <c r="V45">
        <v>0.78644946342410005</v>
      </c>
      <c r="W45">
        <v>1695.65</v>
      </c>
      <c r="X45">
        <v>1820</v>
      </c>
      <c r="Y45">
        <v>1695.65</v>
      </c>
      <c r="Z45">
        <v>1907</v>
      </c>
      <c r="AA45">
        <v>1695.65</v>
      </c>
      <c r="AB45">
        <v>2472</v>
      </c>
      <c r="AC45" s="2">
        <f>(Table2[[#This Row],[Close Price]]/Table2[[#This Row],[Day Low]])-1</f>
        <v>6.4842390823577789E-2</v>
      </c>
      <c r="AD45" s="2">
        <f>(Table2[[#This Row],[Day High]]/Table2[[#This Row],[Close Price]])-1</f>
        <v>7.9751883030572124E-3</v>
      </c>
      <c r="AE45" s="2">
        <f>(Table2[[#This Row],[Close Price]]/Table2[[#This Row],[Current Week Low]])-1</f>
        <v>6.4842390823577789E-2</v>
      </c>
      <c r="AF45" s="2">
        <f>(Table2[[#This Row],[Current Week High]]/Table2[[#This Row],[Close Price]])-1</f>
        <v>5.615861763402763E-2</v>
      </c>
      <c r="AG45" s="2">
        <f>(Table2[[#This Row],[Close Price]]/Table2[[#This Row],[Current Month Low]])-1</f>
        <v>6.4842390823577789E-2</v>
      </c>
      <c r="AH45" s="2">
        <f>(Table2[[#This Row],[Current Month High]]/Table2[[#This Row],[Close Price]])-1</f>
        <v>0.36907399202481184</v>
      </c>
      <c r="AI45">
        <v>48.648648648648603</v>
      </c>
      <c r="AJ45">
        <v>136.92428815116099</v>
      </c>
      <c r="AK45" t="str">
        <f>IF(AND(Table2[[#This Row],[20D EMA]]&gt;Table2[[#This Row],[50D EMA]],Table2[[#This Row],[50D EMA]]&gt;Table2[[#This Row],[200D EMA]]),"Uptrend","Downtrend/NoTrend")</f>
        <v>Downtrend/NoTrend</v>
      </c>
      <c r="AL45">
        <v>-7.0000000000000007E-2</v>
      </c>
      <c r="AM45" t="s">
        <v>10680</v>
      </c>
      <c r="AN45">
        <v>-4.59</v>
      </c>
      <c r="AO45" t="s">
        <v>10680</v>
      </c>
      <c r="AP45">
        <v>0.14534754207062101</v>
      </c>
      <c r="AQ45">
        <f>(Table2[[#This Row],[Sharpe Ratio]]-AVERAGE(Table2[Sharpe Ratio]))/_xlfn.STDEV.P(Table2[Sharpe Ratio])</f>
        <v>0.93825829837302677</v>
      </c>
      <c r="AR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">
        <f>_xlfn.RANK.AVG(Table2[[#This Row],[1Y Return vs Nifty Z-Score]],Table2[1Y Return vs Nifty Z-Score])</f>
        <v>115</v>
      </c>
      <c r="AT45">
        <f>_xlfn.RANK.AVG(Table2[[#This Row],[6M Return vs Nifty Z-Score]],Table2[6M Return vs Nifty Z-Score])</f>
        <v>16</v>
      </c>
      <c r="AU45">
        <f>_xlfn.RANK.AVG(Table2[[#This Row],[Sharpe Ratio Z-Score]],Table2[Sharpe Ratio Z-Score])</f>
        <v>133</v>
      </c>
      <c r="AV45">
        <f>(Table2[[#This Row],[Rank 1Y]]+Table2[[#This Row],[Rank 6M]]+Table2[[#This Row],[Rank Sharpe]])/3</f>
        <v>88</v>
      </c>
    </row>
    <row r="46" spans="1:48" x14ac:dyDescent="0.3">
      <c r="A46" t="s">
        <v>831</v>
      </c>
      <c r="B46" t="s">
        <v>832</v>
      </c>
      <c r="C46" t="s">
        <v>10647</v>
      </c>
      <c r="D46" t="s">
        <v>723</v>
      </c>
      <c r="E46">
        <v>19065.765335759999</v>
      </c>
      <c r="F46">
        <v>1423.8</v>
      </c>
      <c r="G46">
        <v>59.770285272948698</v>
      </c>
      <c r="H46">
        <f>(Table2[[#This Row],[1Y Return vs Nifty]]-AVERAGE(Table2[1Y Return vs Nifty]))/_xlfn.STDEV.P(Table2[1Y Return vs Nifty])</f>
        <v>0.53889710758116971</v>
      </c>
      <c r="I46">
        <v>-18.280899428976699</v>
      </c>
      <c r="J46">
        <f>(Table2[[#This Row],[1M Return vs Nifty]]-AVERAGE(Table2[1M Return vs Nifty]))/_xlfn.STDEV.P(Table2[1M Return vs Nifty])</f>
        <v>-1.6579227740508531</v>
      </c>
      <c r="K46">
        <v>39.4148423488327</v>
      </c>
      <c r="L46">
        <f>(Table2[[#This Row],[6M Return vs Nifty]]-AVERAGE(Table2[6M Return vs Nifty]))/_xlfn.STDEV.P(Table2[6M Return vs Nifty])</f>
        <v>1.0679457276367577</v>
      </c>
      <c r="M46">
        <v>-1.97610956271953</v>
      </c>
      <c r="N46">
        <f>(Table2[[#This Row],[1W Return vs Nifty]]-AVERAGE(Table2[1W Return vs Nifty]))/_xlfn.STDEV.P(Table2[1W Return vs Nifty])</f>
        <v>4.6469405531635796E-2</v>
      </c>
      <c r="O46">
        <v>1460.34</v>
      </c>
      <c r="P46">
        <v>1477.77011920053</v>
      </c>
      <c r="Q46">
        <v>1200.82387901423</v>
      </c>
      <c r="R46">
        <v>42.388248177581403</v>
      </c>
      <c r="S46" s="2">
        <f>(Table2[[#This Row],[Close Price]]-Table2[[#This Row],[20D EMA]])/Table2[[#This Row],[20D EMA]]</f>
        <v>-2.50215703192407E-2</v>
      </c>
      <c r="T46" s="2">
        <f>(Table2[[#This Row],[Close Price]]-Table2[[#This Row],[50D EMA]])/Table2[[#This Row],[50D EMA]]</f>
        <v>-3.6521322565195531E-2</v>
      </c>
      <c r="U46" s="2">
        <f>(Table2[[#This Row],[Close Price]]-Table2[[#This Row],[200D EMA]])/Table2[[#This Row],[200D EMA]]</f>
        <v>0.18568594852461928</v>
      </c>
      <c r="V46">
        <v>0.36343118351933801</v>
      </c>
      <c r="W46">
        <v>1416.6</v>
      </c>
      <c r="X46">
        <v>1439</v>
      </c>
      <c r="Y46">
        <v>1390</v>
      </c>
      <c r="Z46">
        <v>1509.8</v>
      </c>
      <c r="AA46">
        <v>1315.45</v>
      </c>
      <c r="AB46">
        <v>1636.75</v>
      </c>
      <c r="AC46" s="2">
        <f>(Table2[[#This Row],[Close Price]]/Table2[[#This Row],[Day Low]])-1</f>
        <v>5.0825921219821435E-3</v>
      </c>
      <c r="AD46" s="2">
        <f>(Table2[[#This Row],[Day High]]/Table2[[#This Row],[Close Price]])-1</f>
        <v>1.0675656693355906E-2</v>
      </c>
      <c r="AE46" s="2">
        <f>(Table2[[#This Row],[Close Price]]/Table2[[#This Row],[Current Week Low]])-1</f>
        <v>2.4316546762589875E-2</v>
      </c>
      <c r="AF46" s="2">
        <f>(Table2[[#This Row],[Current Week High]]/Table2[[#This Row],[Close Price]])-1</f>
        <v>6.0401741817670995E-2</v>
      </c>
      <c r="AG46" s="2">
        <f>(Table2[[#This Row],[Close Price]]/Table2[[#This Row],[Current Month Low]])-1</f>
        <v>8.2367250750693621E-2</v>
      </c>
      <c r="AH46" s="2">
        <f>(Table2[[#This Row],[Current Month High]]/Table2[[#This Row],[Close Price]])-1</f>
        <v>0.14956454558224475</v>
      </c>
      <c r="AI46">
        <v>33.231493187245398</v>
      </c>
      <c r="AJ46">
        <v>109.07488986784099</v>
      </c>
      <c r="AK46" t="str">
        <f>IF(AND(Table2[[#This Row],[20D EMA]]&gt;Table2[[#This Row],[50D EMA]],Table2[[#This Row],[50D EMA]]&gt;Table2[[#This Row],[200D EMA]]),"Uptrend","Downtrend/NoTrend")</f>
        <v>Downtrend/NoTrend</v>
      </c>
      <c r="AL46">
        <v>0.02</v>
      </c>
      <c r="AM46" t="s">
        <v>10681</v>
      </c>
      <c r="AN46">
        <v>1.87</v>
      </c>
      <c r="AO46" t="s">
        <v>10681</v>
      </c>
      <c r="AP46">
        <v>0.24286950271455199</v>
      </c>
      <c r="AQ46">
        <f>(Table2[[#This Row],[Sharpe Ratio]]-AVERAGE(Table2[Sharpe Ratio]))/_xlfn.STDEV.P(Table2[Sharpe Ratio])</f>
        <v>2.0585638557519355</v>
      </c>
      <c r="AR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">
        <f>_xlfn.RANK.AVG(Table2[[#This Row],[1Y Return vs Nifty Z-Score]],Table2[1Y Return vs Nifty Z-Score])</f>
        <v>161</v>
      </c>
      <c r="AT46">
        <f>_xlfn.RANK.AVG(Table2[[#This Row],[6M Return vs Nifty Z-Score]],Table2[6M Return vs Nifty Z-Score])</f>
        <v>99</v>
      </c>
      <c r="AU46">
        <f>_xlfn.RANK.AVG(Table2[[#This Row],[Sharpe Ratio Z-Score]],Table2[Sharpe Ratio Z-Score])</f>
        <v>11</v>
      </c>
      <c r="AV46">
        <f>(Table2[[#This Row],[Rank 1Y]]+Table2[[#This Row],[Rank 6M]]+Table2[[#This Row],[Rank Sharpe]])/3</f>
        <v>90.333333333333329</v>
      </c>
    </row>
    <row r="47" spans="1:48" x14ac:dyDescent="0.3">
      <c r="A47" t="s">
        <v>323</v>
      </c>
      <c r="B47" t="s">
        <v>324</v>
      </c>
      <c r="C47" t="s">
        <v>10642</v>
      </c>
      <c r="D47" t="s">
        <v>92</v>
      </c>
      <c r="E47">
        <v>79751.146053040007</v>
      </c>
      <c r="F47">
        <v>1743.5</v>
      </c>
      <c r="G47">
        <v>120.73402595887799</v>
      </c>
      <c r="H47">
        <f>(Table2[[#This Row],[1Y Return vs Nifty]]-AVERAGE(Table2[1Y Return vs Nifty]))/_xlfn.STDEV.P(Table2[1Y Return vs Nifty])</f>
        <v>1.5198226254967797</v>
      </c>
      <c r="I47">
        <v>1.5421235717824999</v>
      </c>
      <c r="J47">
        <f>(Table2[[#This Row],[1M Return vs Nifty]]-AVERAGE(Table2[1M Return vs Nifty]))/_xlfn.STDEV.P(Table2[1M Return vs Nifty])</f>
        <v>0.25850128580240711</v>
      </c>
      <c r="K47">
        <v>43.223441256841099</v>
      </c>
      <c r="L47">
        <f>(Table2[[#This Row],[6M Return vs Nifty]]-AVERAGE(Table2[6M Return vs Nifty]))/_xlfn.STDEV.P(Table2[6M Return vs Nifty])</f>
        <v>1.1984782612325884</v>
      </c>
      <c r="M47">
        <v>-4.3401817359225001</v>
      </c>
      <c r="N47">
        <f>(Table2[[#This Row],[1W Return vs Nifty]]-AVERAGE(Table2[1W Return vs Nifty]))/_xlfn.STDEV.P(Table2[1W Return vs Nifty])</f>
        <v>-0.56040367766473731</v>
      </c>
      <c r="O47">
        <v>1690.42</v>
      </c>
      <c r="P47">
        <v>1630.24992255445</v>
      </c>
      <c r="Q47">
        <v>1329.87599485653</v>
      </c>
      <c r="R47">
        <v>43.969366801187498</v>
      </c>
      <c r="S47" s="2">
        <f>(Table2[[#This Row],[Close Price]]-Table2[[#This Row],[20D EMA]])/Table2[[#This Row],[20D EMA]]</f>
        <v>3.1400480353994821E-2</v>
      </c>
      <c r="T47" s="2">
        <f>(Table2[[#This Row],[Close Price]]-Table2[[#This Row],[50D EMA]])/Table2[[#This Row],[50D EMA]]</f>
        <v>6.9467923831026887E-2</v>
      </c>
      <c r="U47" s="2">
        <f>(Table2[[#This Row],[Close Price]]-Table2[[#This Row],[200D EMA]])/Table2[[#This Row],[200D EMA]]</f>
        <v>0.31102449156403689</v>
      </c>
      <c r="V47">
        <v>0.64787861890182097</v>
      </c>
      <c r="W47">
        <v>1658.05</v>
      </c>
      <c r="X47">
        <v>1770</v>
      </c>
      <c r="Y47">
        <v>1620.05</v>
      </c>
      <c r="Z47">
        <v>1770</v>
      </c>
      <c r="AA47">
        <v>1620.05</v>
      </c>
      <c r="AB47">
        <v>1896</v>
      </c>
      <c r="AC47" s="2">
        <f>(Table2[[#This Row],[Close Price]]/Table2[[#This Row],[Day Low]])-1</f>
        <v>5.1536443412442345E-2</v>
      </c>
      <c r="AD47" s="2">
        <f>(Table2[[#This Row],[Day High]]/Table2[[#This Row],[Close Price]])-1</f>
        <v>1.5199311729280129E-2</v>
      </c>
      <c r="AE47" s="2">
        <f>(Table2[[#This Row],[Close Price]]/Table2[[#This Row],[Current Week Low]])-1</f>
        <v>7.6201351810129436E-2</v>
      </c>
      <c r="AF47" s="2">
        <f>(Table2[[#This Row],[Current Week High]]/Table2[[#This Row],[Close Price]])-1</f>
        <v>1.5199311729280129E-2</v>
      </c>
      <c r="AG47" s="2">
        <f>(Table2[[#This Row],[Close Price]]/Table2[[#This Row],[Current Month Low]])-1</f>
        <v>7.6201351810129436E-2</v>
      </c>
      <c r="AH47" s="2">
        <f>(Table2[[#This Row],[Current Month High]]/Table2[[#This Row],[Close Price]])-1</f>
        <v>8.7467737310008564E-2</v>
      </c>
      <c r="AI47">
        <v>9.4350444508173297</v>
      </c>
      <c r="AJ47">
        <v>167.08026960784301</v>
      </c>
      <c r="AK47" t="str">
        <f>IF(AND(Table2[[#This Row],[20D EMA]]&gt;Table2[[#This Row],[50D EMA]],Table2[[#This Row],[50D EMA]]&gt;Table2[[#This Row],[200D EMA]]),"Uptrend","Downtrend/NoTrend")</f>
        <v>Uptrend</v>
      </c>
      <c r="AL47">
        <v>0.02</v>
      </c>
      <c r="AM47" t="s">
        <v>10681</v>
      </c>
      <c r="AN47">
        <v>1.83</v>
      </c>
      <c r="AO47" t="s">
        <v>10681</v>
      </c>
      <c r="AP47">
        <v>0.14577640861159799</v>
      </c>
      <c r="AQ47">
        <f>(Table2[[#This Row],[Sharpe Ratio]]-AVERAGE(Table2[Sharpe Ratio]))/_xlfn.STDEV.P(Table2[Sharpe Ratio])</f>
        <v>0.94318499966223313</v>
      </c>
      <c r="AR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3.3595834945292711</v>
      </c>
      <c r="AS47">
        <f>_xlfn.RANK.AVG(Table2[[#This Row],[1Y Return vs Nifty Z-Score]],Table2[1Y Return vs Nifty Z-Score])</f>
        <v>56</v>
      </c>
      <c r="AT47">
        <f>_xlfn.RANK.AVG(Table2[[#This Row],[6M Return vs Nifty Z-Score]],Table2[6M Return vs Nifty Z-Score])</f>
        <v>86</v>
      </c>
      <c r="AU47">
        <f>_xlfn.RANK.AVG(Table2[[#This Row],[Sharpe Ratio Z-Score]],Table2[Sharpe Ratio Z-Score])</f>
        <v>131</v>
      </c>
      <c r="AV47">
        <f>(Table2[[#This Row],[Rank 1Y]]+Table2[[#This Row],[Rank 6M]]+Table2[[#This Row],[Rank Sharpe]])/3</f>
        <v>91</v>
      </c>
    </row>
    <row r="48" spans="1:48" x14ac:dyDescent="0.3">
      <c r="A48" t="s">
        <v>1355</v>
      </c>
      <c r="B48" t="s">
        <v>1356</v>
      </c>
      <c r="C48" t="s">
        <v>10647</v>
      </c>
      <c r="D48" t="s">
        <v>930</v>
      </c>
      <c r="E48">
        <v>8285.3761231200006</v>
      </c>
      <c r="F48">
        <v>904.6</v>
      </c>
      <c r="G48">
        <v>104.73955726458701</v>
      </c>
      <c r="H48">
        <f>(Table2[[#This Row],[1Y Return vs Nifty]]-AVERAGE(Table2[1Y Return vs Nifty]))/_xlfn.STDEV.P(Table2[1Y Return vs Nifty])</f>
        <v>1.2624666576509029</v>
      </c>
      <c r="I48">
        <v>-4.5619827084107296</v>
      </c>
      <c r="J48">
        <f>(Table2[[#This Row],[1M Return vs Nifty]]-AVERAGE(Table2[1M Return vs Nifty]))/_xlfn.STDEV.P(Table2[1M Return vs Nifty])</f>
        <v>-0.33162344637470176</v>
      </c>
      <c r="K48">
        <v>34.323838668790501</v>
      </c>
      <c r="L48">
        <f>(Table2[[#This Row],[6M Return vs Nifty]]-AVERAGE(Table2[6M Return vs Nifty]))/_xlfn.STDEV.P(Table2[6M Return vs Nifty])</f>
        <v>0.8934611927847772</v>
      </c>
      <c r="M48">
        <v>-2.4641719525285999</v>
      </c>
      <c r="N48">
        <f>(Table2[[#This Row],[1W Return vs Nifty]]-AVERAGE(Table2[1W Return vs Nifty]))/_xlfn.STDEV.P(Table2[1W Return vs Nifty])</f>
        <v>-7.881946282567999E-2</v>
      </c>
      <c r="O48">
        <v>876.79</v>
      </c>
      <c r="P48">
        <v>871.09147374154804</v>
      </c>
      <c r="Q48">
        <v>725.42254470518799</v>
      </c>
      <c r="R48">
        <v>49.732494451028501</v>
      </c>
      <c r="S48" s="2">
        <f>(Table2[[#This Row],[Close Price]]-Table2[[#This Row],[20D EMA]])/Table2[[#This Row],[20D EMA]]</f>
        <v>3.1717971235985881E-2</v>
      </c>
      <c r="T48" s="2">
        <f>(Table2[[#This Row],[Close Price]]-Table2[[#This Row],[50D EMA]])/Table2[[#This Row],[50D EMA]]</f>
        <v>3.846728761392277E-2</v>
      </c>
      <c r="U48" s="2">
        <f>(Table2[[#This Row],[Close Price]]-Table2[[#This Row],[200D EMA]])/Table2[[#This Row],[200D EMA]]</f>
        <v>0.24699736257525581</v>
      </c>
      <c r="V48">
        <v>0.53742832320607803</v>
      </c>
      <c r="W48">
        <v>864.2</v>
      </c>
      <c r="X48">
        <v>909</v>
      </c>
      <c r="Y48">
        <v>860</v>
      </c>
      <c r="Z48">
        <v>910</v>
      </c>
      <c r="AA48">
        <v>806.5</v>
      </c>
      <c r="AB48">
        <v>910</v>
      </c>
      <c r="AC48" s="2">
        <f>(Table2[[#This Row],[Close Price]]/Table2[[#This Row],[Day Low]])-1</f>
        <v>4.6748437861606096E-2</v>
      </c>
      <c r="AD48" s="2">
        <f>(Table2[[#This Row],[Day High]]/Table2[[#This Row],[Close Price]])-1</f>
        <v>4.8640282998009265E-3</v>
      </c>
      <c r="AE48" s="2">
        <f>(Table2[[#This Row],[Close Price]]/Table2[[#This Row],[Current Week Low]])-1</f>
        <v>5.1860465116279064E-2</v>
      </c>
      <c r="AF48" s="2">
        <f>(Table2[[#This Row],[Current Week High]]/Table2[[#This Row],[Close Price]])-1</f>
        <v>5.9694892770285612E-3</v>
      </c>
      <c r="AG48" s="2">
        <f>(Table2[[#This Row],[Close Price]]/Table2[[#This Row],[Current Month Low]])-1</f>
        <v>0.1216367017978921</v>
      </c>
      <c r="AH48" s="2">
        <f>(Table2[[#This Row],[Current Month High]]/Table2[[#This Row],[Close Price]])-1</f>
        <v>5.9694892770285612E-3</v>
      </c>
      <c r="AI48">
        <v>17.068317488392601</v>
      </c>
      <c r="AJ48">
        <v>137.42782152230899</v>
      </c>
      <c r="AK48" t="str">
        <f>IF(AND(Table2[[#This Row],[20D EMA]]&gt;Table2[[#This Row],[50D EMA]],Table2[[#This Row],[50D EMA]]&gt;Table2[[#This Row],[200D EMA]]),"Uptrend","Downtrend/NoTrend")</f>
        <v>Uptrend</v>
      </c>
      <c r="AL48">
        <v>0</v>
      </c>
      <c r="AM48">
        <v>0</v>
      </c>
      <c r="AN48">
        <v>10.4</v>
      </c>
      <c r="AO48" t="s">
        <v>10681</v>
      </c>
      <c r="AP48">
        <v>0.17495652031050299</v>
      </c>
      <c r="AQ48">
        <f>(Table2[[#This Row],[Sharpe Ratio]]-AVERAGE(Table2[Sharpe Ratio]))/_xlfn.STDEV.P(Table2[Sharpe Ratio])</f>
        <v>1.2783981258685406</v>
      </c>
      <c r="AR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3.023883067103839</v>
      </c>
      <c r="AS48">
        <f>_xlfn.RANK.AVG(Table2[[#This Row],[1Y Return vs Nifty Z-Score]],Table2[1Y Return vs Nifty Z-Score])</f>
        <v>76</v>
      </c>
      <c r="AT48">
        <f>_xlfn.RANK.AVG(Table2[[#This Row],[6M Return vs Nifty Z-Score]],Table2[6M Return vs Nifty Z-Score])</f>
        <v>116</v>
      </c>
      <c r="AU48">
        <f>_xlfn.RANK.AVG(Table2[[#This Row],[Sharpe Ratio Z-Score]],Table2[Sharpe Ratio Z-Score])</f>
        <v>84</v>
      </c>
      <c r="AV48">
        <f>(Table2[[#This Row],[Rank 1Y]]+Table2[[#This Row],[Rank 6M]]+Table2[[#This Row],[Rank Sharpe]])/3</f>
        <v>92</v>
      </c>
    </row>
    <row r="49" spans="1:48" x14ac:dyDescent="0.3">
      <c r="A49" t="s">
        <v>1542</v>
      </c>
      <c r="B49" t="s">
        <v>1543</v>
      </c>
      <c r="C49" t="s">
        <v>10648</v>
      </c>
      <c r="D49" t="s">
        <v>141</v>
      </c>
      <c r="E49">
        <v>6458.1832914750003</v>
      </c>
      <c r="F49">
        <v>229.24</v>
      </c>
      <c r="G49">
        <v>127.427490153777</v>
      </c>
      <c r="H49">
        <f>(Table2[[#This Row],[1Y Return vs Nifty]]-AVERAGE(Table2[1Y Return vs Nifty]))/_xlfn.STDEV.P(Table2[1Y Return vs Nifty])</f>
        <v>1.6275225428272515</v>
      </c>
      <c r="I49">
        <v>8.2513422707037201</v>
      </c>
      <c r="J49">
        <f>(Table2[[#This Row],[1M Return vs Nifty]]-AVERAGE(Table2[1M Return vs Nifty]))/_xlfn.STDEV.P(Table2[1M Return vs Nifty])</f>
        <v>0.90712627791070355</v>
      </c>
      <c r="K49">
        <v>29.5930211290367</v>
      </c>
      <c r="L49">
        <f>(Table2[[#This Row],[6M Return vs Nifty]]-AVERAGE(Table2[6M Return vs Nifty]))/_xlfn.STDEV.P(Table2[6M Return vs Nifty])</f>
        <v>0.73132135754374472</v>
      </c>
      <c r="M49">
        <v>0.103036875421794</v>
      </c>
      <c r="N49">
        <f>(Table2[[#This Row],[1W Return vs Nifty]]-AVERAGE(Table2[1W Return vs Nifty]))/_xlfn.STDEV.P(Table2[1W Return vs Nifty])</f>
        <v>0.58020015353247156</v>
      </c>
      <c r="O49">
        <v>217.66</v>
      </c>
      <c r="P49">
        <v>207.63764611734101</v>
      </c>
      <c r="Q49">
        <v>165.948676316606</v>
      </c>
      <c r="R49">
        <v>52.514959544074998</v>
      </c>
      <c r="S49" s="2">
        <f>(Table2[[#This Row],[Close Price]]-Table2[[#This Row],[20D EMA]])/Table2[[#This Row],[20D EMA]]</f>
        <v>5.3202242028852396E-2</v>
      </c>
      <c r="T49" s="2">
        <f>(Table2[[#This Row],[Close Price]]-Table2[[#This Row],[50D EMA]])/Table2[[#This Row],[50D EMA]]</f>
        <v>0.10403871497585267</v>
      </c>
      <c r="U49" s="2">
        <f>(Table2[[#This Row],[Close Price]]-Table2[[#This Row],[200D EMA]])/Table2[[#This Row],[200D EMA]]</f>
        <v>0.38139095224021763</v>
      </c>
      <c r="V49">
        <v>0.405943379498521</v>
      </c>
      <c r="W49">
        <v>218</v>
      </c>
      <c r="X49">
        <v>229.79</v>
      </c>
      <c r="Y49">
        <v>214</v>
      </c>
      <c r="Z49">
        <v>229.79</v>
      </c>
      <c r="AA49">
        <v>205.1</v>
      </c>
      <c r="AB49">
        <v>229.79</v>
      </c>
      <c r="AC49" s="2">
        <f>(Table2[[#This Row],[Close Price]]/Table2[[#This Row],[Day Low]])-1</f>
        <v>5.1559633027522977E-2</v>
      </c>
      <c r="AD49" s="2">
        <f>(Table2[[#This Row],[Day High]]/Table2[[#This Row],[Close Price]])-1</f>
        <v>2.399232245681393E-3</v>
      </c>
      <c r="AE49" s="2">
        <f>(Table2[[#This Row],[Close Price]]/Table2[[#This Row],[Current Week Low]])-1</f>
        <v>7.1214953271028003E-2</v>
      </c>
      <c r="AF49" s="2">
        <f>(Table2[[#This Row],[Current Week High]]/Table2[[#This Row],[Close Price]])-1</f>
        <v>2.399232245681393E-3</v>
      </c>
      <c r="AG49" s="2">
        <f>(Table2[[#This Row],[Close Price]]/Table2[[#This Row],[Current Month Low]])-1</f>
        <v>0.11769868356899083</v>
      </c>
      <c r="AH49" s="2">
        <f>(Table2[[#This Row],[Current Month High]]/Table2[[#This Row],[Close Price]])-1</f>
        <v>2.399232245681393E-3</v>
      </c>
      <c r="AI49">
        <v>4.2444599546326902</v>
      </c>
      <c r="AJ49">
        <v>175.52884615384599</v>
      </c>
      <c r="AK49" t="str">
        <f>IF(AND(Table2[[#This Row],[20D EMA]]&gt;Table2[[#This Row],[50D EMA]],Table2[[#This Row],[50D EMA]]&gt;Table2[[#This Row],[200D EMA]]),"Uptrend","Downtrend/NoTrend")</f>
        <v>Uptrend</v>
      </c>
      <c r="AL49">
        <v>0.35</v>
      </c>
      <c r="AM49" t="s">
        <v>10681</v>
      </c>
      <c r="AN49">
        <v>7.66</v>
      </c>
      <c r="AO49" t="s">
        <v>10681</v>
      </c>
      <c r="AP49">
        <v>0.168194905136378</v>
      </c>
      <c r="AQ49">
        <f>(Table2[[#This Row],[Sharpe Ratio]]-AVERAGE(Table2[Sharpe Ratio]))/_xlfn.STDEV.P(Table2[Sharpe Ratio])</f>
        <v>1.200722543810796</v>
      </c>
      <c r="AR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5.0468928756249678</v>
      </c>
      <c r="AS49">
        <f>_xlfn.RANK.AVG(Table2[[#This Row],[1Y Return vs Nifty Z-Score]],Table2[1Y Return vs Nifty Z-Score])</f>
        <v>47</v>
      </c>
      <c r="AT49">
        <f>_xlfn.RANK.AVG(Table2[[#This Row],[6M Return vs Nifty Z-Score]],Table2[6M Return vs Nifty Z-Score])</f>
        <v>148</v>
      </c>
      <c r="AU49">
        <f>_xlfn.RANK.AVG(Table2[[#This Row],[Sharpe Ratio Z-Score]],Table2[Sharpe Ratio Z-Score])</f>
        <v>87</v>
      </c>
      <c r="AV49">
        <f>(Table2[[#This Row],[Rank 1Y]]+Table2[[#This Row],[Rank 6M]]+Table2[[#This Row],[Rank Sharpe]])/3</f>
        <v>94</v>
      </c>
    </row>
    <row r="50" spans="1:48" x14ac:dyDescent="0.3">
      <c r="A50" t="s">
        <v>164</v>
      </c>
      <c r="B50" t="s">
        <v>165</v>
      </c>
      <c r="C50" t="s">
        <v>10636</v>
      </c>
      <c r="D50" t="s">
        <v>124</v>
      </c>
      <c r="E50">
        <v>164905.65299999999</v>
      </c>
      <c r="F50">
        <v>619.75</v>
      </c>
      <c r="G50">
        <v>122.42070015185401</v>
      </c>
      <c r="H50">
        <f>(Table2[[#This Row],[1Y Return vs Nifty]]-AVERAGE(Table2[1Y Return vs Nifty]))/_xlfn.STDEV.P(Table2[1Y Return vs Nifty])</f>
        <v>1.5469617370028055</v>
      </c>
      <c r="I50">
        <v>-3.79369307045816</v>
      </c>
      <c r="J50">
        <f>(Table2[[#This Row],[1M Return vs Nifty]]-AVERAGE(Table2[1M Return vs Nifty]))/_xlfn.STDEV.P(Table2[1M Return vs Nifty])</f>
        <v>-0.25734775456665288</v>
      </c>
      <c r="K50">
        <v>21.861681633757701</v>
      </c>
      <c r="L50">
        <f>(Table2[[#This Row],[6M Return vs Nifty]]-AVERAGE(Table2[6M Return vs Nifty]))/_xlfn.STDEV.P(Table2[6M Return vs Nifty])</f>
        <v>0.46634429989500248</v>
      </c>
      <c r="M50">
        <v>3.5893384592523399</v>
      </c>
      <c r="N50">
        <f>(Table2[[#This Row],[1W Return vs Nifty]]-AVERAGE(Table2[1W Return vs Nifty]))/_xlfn.STDEV.P(Table2[1W Return vs Nifty])</f>
        <v>1.4751570059982411</v>
      </c>
      <c r="O50">
        <v>600.71</v>
      </c>
      <c r="P50">
        <v>584.85850997509897</v>
      </c>
      <c r="Q50">
        <v>483.83523941038698</v>
      </c>
      <c r="R50">
        <v>70.542892282915105</v>
      </c>
      <c r="S50" s="2">
        <f>(Table2[[#This Row],[Close Price]]-Table2[[#This Row],[20D EMA]])/Table2[[#This Row],[20D EMA]]</f>
        <v>3.1695826605183802E-2</v>
      </c>
      <c r="T50" s="2">
        <f>(Table2[[#This Row],[Close Price]]-Table2[[#This Row],[50D EMA]])/Table2[[#This Row],[50D EMA]]</f>
        <v>5.9658001772747701E-2</v>
      </c>
      <c r="U50" s="2">
        <f>(Table2[[#This Row],[Close Price]]-Table2[[#This Row],[200D EMA]])/Table2[[#This Row],[200D EMA]]</f>
        <v>0.28091124729823719</v>
      </c>
      <c r="V50">
        <v>0.49612832467759899</v>
      </c>
      <c r="W50">
        <v>618</v>
      </c>
      <c r="X50">
        <v>632</v>
      </c>
      <c r="Y50">
        <v>586.54999999999995</v>
      </c>
      <c r="Z50">
        <v>636</v>
      </c>
      <c r="AA50">
        <v>560.04999999999995</v>
      </c>
      <c r="AB50">
        <v>646.95000000000005</v>
      </c>
      <c r="AC50" s="2">
        <f>(Table2[[#This Row],[Close Price]]/Table2[[#This Row],[Day Low]])-1</f>
        <v>2.8317152103560783E-3</v>
      </c>
      <c r="AD50" s="2">
        <f>(Table2[[#This Row],[Day High]]/Table2[[#This Row],[Close Price]])-1</f>
        <v>1.9766034691407919E-2</v>
      </c>
      <c r="AE50" s="2">
        <f>(Table2[[#This Row],[Close Price]]/Table2[[#This Row],[Current Week Low]])-1</f>
        <v>5.660216520330752E-2</v>
      </c>
      <c r="AF50" s="2">
        <f>(Table2[[#This Row],[Current Week High]]/Table2[[#This Row],[Close Price]])-1</f>
        <v>2.6220250100847053E-2</v>
      </c>
      <c r="AG50" s="2">
        <f>(Table2[[#This Row],[Close Price]]/Table2[[#This Row],[Current Month Low]])-1</f>
        <v>0.10659762521203464</v>
      </c>
      <c r="AH50" s="2">
        <f>(Table2[[#This Row],[Current Month High]]/Table2[[#This Row],[Close Price]])-1</f>
        <v>4.3888664784187181E-2</v>
      </c>
      <c r="AI50">
        <v>5.5264219443323901</v>
      </c>
      <c r="AJ50">
        <v>168.81370635437</v>
      </c>
      <c r="AK50" t="str">
        <f>IF(AND(Table2[[#This Row],[20D EMA]]&gt;Table2[[#This Row],[50D EMA]],Table2[[#This Row],[50D EMA]]&gt;Table2[[#This Row],[200D EMA]]),"Uptrend","Downtrend/NoTrend")</f>
        <v>Uptrend</v>
      </c>
      <c r="AL50">
        <v>0.14000000000000001</v>
      </c>
      <c r="AM50" t="s">
        <v>10681</v>
      </c>
      <c r="AN50">
        <v>8.93</v>
      </c>
      <c r="AO50" t="s">
        <v>10681</v>
      </c>
      <c r="AP50">
        <v>0.20383346099260799</v>
      </c>
      <c r="AQ50">
        <f>(Table2[[#This Row],[Sharpe Ratio]]-AVERAGE(Table2[Sharpe Ratio]))/_xlfn.STDEV.P(Table2[Sharpe Ratio])</f>
        <v>1.6101285065197484</v>
      </c>
      <c r="AR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4.8412437948491442</v>
      </c>
      <c r="AS50">
        <f>_xlfn.RANK.AVG(Table2[[#This Row],[1Y Return vs Nifty Z-Score]],Table2[1Y Return vs Nifty Z-Score])</f>
        <v>52</v>
      </c>
      <c r="AT50">
        <f>_xlfn.RANK.AVG(Table2[[#This Row],[6M Return vs Nifty Z-Score]],Table2[6M Return vs Nifty Z-Score])</f>
        <v>200</v>
      </c>
      <c r="AU50">
        <f>_xlfn.RANK.AVG(Table2[[#This Row],[Sharpe Ratio Z-Score]],Table2[Sharpe Ratio Z-Score])</f>
        <v>36</v>
      </c>
      <c r="AV50">
        <f>(Table2[[#This Row],[Rank 1Y]]+Table2[[#This Row],[Rank 6M]]+Table2[[#This Row],[Rank Sharpe]])/3</f>
        <v>96</v>
      </c>
    </row>
    <row r="51" spans="1:48" x14ac:dyDescent="0.3">
      <c r="A51" t="s">
        <v>721</v>
      </c>
      <c r="B51" t="s">
        <v>722</v>
      </c>
      <c r="C51" t="s">
        <v>10647</v>
      </c>
      <c r="D51" t="s">
        <v>723</v>
      </c>
      <c r="E51">
        <v>23706.0935464049</v>
      </c>
      <c r="F51">
        <v>575.65</v>
      </c>
      <c r="G51">
        <v>45.523763195300702</v>
      </c>
      <c r="H51">
        <f>(Table2[[#This Row],[1Y Return vs Nifty]]-AVERAGE(Table2[1Y Return vs Nifty]))/_xlfn.STDEV.P(Table2[1Y Return vs Nifty])</f>
        <v>0.30966614356425087</v>
      </c>
      <c r="I51">
        <v>-13.0137032180478</v>
      </c>
      <c r="J51">
        <f>(Table2[[#This Row],[1M Return vs Nifty]]-AVERAGE(Table2[1M Return vs Nifty]))/_xlfn.STDEV.P(Table2[1M Return vs Nifty])</f>
        <v>-1.1487077291908701</v>
      </c>
      <c r="K51">
        <v>43.691602247122901</v>
      </c>
      <c r="L51">
        <f>(Table2[[#This Row],[6M Return vs Nifty]]-AVERAGE(Table2[6M Return vs Nifty]))/_xlfn.STDEV.P(Table2[6M Return vs Nifty])</f>
        <v>1.2145235948758133</v>
      </c>
      <c r="M51">
        <v>-1.5462331591404199</v>
      </c>
      <c r="N51">
        <f>(Table2[[#This Row],[1W Return vs Nifty]]-AVERAGE(Table2[1W Return vs Nifty]))/_xlfn.STDEV.P(Table2[1W Return vs Nifty])</f>
        <v>0.15682154341918952</v>
      </c>
      <c r="O51">
        <v>569.57000000000005</v>
      </c>
      <c r="P51">
        <v>585.34808086605506</v>
      </c>
      <c r="Q51">
        <v>476.81546326846399</v>
      </c>
      <c r="R51">
        <v>47.8985559991632</v>
      </c>
      <c r="S51" s="2">
        <f>(Table2[[#This Row],[Close Price]]-Table2[[#This Row],[20D EMA]])/Table2[[#This Row],[20D EMA]]</f>
        <v>1.0674719525255767E-2</v>
      </c>
      <c r="T51" s="2">
        <f>(Table2[[#This Row],[Close Price]]-Table2[[#This Row],[50D EMA]])/Table2[[#This Row],[50D EMA]]</f>
        <v>-1.6568057849794655E-2</v>
      </c>
      <c r="U51" s="2">
        <f>(Table2[[#This Row],[Close Price]]-Table2[[#This Row],[200D EMA]])/Table2[[#This Row],[200D EMA]]</f>
        <v>0.20728047713479597</v>
      </c>
      <c r="V51">
        <v>0.43329195101712598</v>
      </c>
      <c r="W51">
        <v>560.5</v>
      </c>
      <c r="X51">
        <v>579.4</v>
      </c>
      <c r="Y51">
        <v>540.79999999999995</v>
      </c>
      <c r="Z51">
        <v>579.4</v>
      </c>
      <c r="AA51">
        <v>528.75</v>
      </c>
      <c r="AB51">
        <v>617.6</v>
      </c>
      <c r="AC51" s="2">
        <f>(Table2[[#This Row],[Close Price]]/Table2[[#This Row],[Day Low]])-1</f>
        <v>2.7029438001784145E-2</v>
      </c>
      <c r="AD51" s="2">
        <f>(Table2[[#This Row],[Day High]]/Table2[[#This Row],[Close Price]])-1</f>
        <v>6.5143750542864254E-3</v>
      </c>
      <c r="AE51" s="2">
        <f>(Table2[[#This Row],[Close Price]]/Table2[[#This Row],[Current Week Low]])-1</f>
        <v>6.4441568047337361E-2</v>
      </c>
      <c r="AF51" s="2">
        <f>(Table2[[#This Row],[Current Week High]]/Table2[[#This Row],[Close Price]])-1</f>
        <v>6.5143750542864254E-3</v>
      </c>
      <c r="AG51" s="2">
        <f>(Table2[[#This Row],[Close Price]]/Table2[[#This Row],[Current Month Low]])-1</f>
        <v>8.8699763593380609E-2</v>
      </c>
      <c r="AH51" s="2">
        <f>(Table2[[#This Row],[Current Month High]]/Table2[[#This Row],[Close Price]])-1</f>
        <v>7.287414227395117E-2</v>
      </c>
      <c r="AI51">
        <v>29.957439416311999</v>
      </c>
      <c r="AJ51">
        <v>115.76086956521701</v>
      </c>
      <c r="AK51" t="str">
        <f>IF(AND(Table2[[#This Row],[20D EMA]]&gt;Table2[[#This Row],[50D EMA]],Table2[[#This Row],[50D EMA]]&gt;Table2[[#This Row],[200D EMA]]),"Uptrend","Downtrend/NoTrend")</f>
        <v>Downtrend/NoTrend</v>
      </c>
      <c r="AL51">
        <v>-0.16</v>
      </c>
      <c r="AM51" t="s">
        <v>10680</v>
      </c>
      <c r="AN51">
        <v>3.27</v>
      </c>
      <c r="AO51" t="s">
        <v>10681</v>
      </c>
      <c r="AP51">
        <v>0.25383343624308002</v>
      </c>
      <c r="AQ51">
        <f>(Table2[[#This Row],[Sharpe Ratio]]-AVERAGE(Table2[Sharpe Ratio]))/_xlfn.STDEV.P(Table2[Sharpe Ratio])</f>
        <v>2.1845145193936362</v>
      </c>
      <c r="AR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">
        <f>_xlfn.RANK.AVG(Table2[[#This Row],[1Y Return vs Nifty Z-Score]],Table2[1Y Return vs Nifty Z-Score])</f>
        <v>208</v>
      </c>
      <c r="AT51">
        <f>_xlfn.RANK.AVG(Table2[[#This Row],[6M Return vs Nifty Z-Score]],Table2[6M Return vs Nifty Z-Score])</f>
        <v>81</v>
      </c>
      <c r="AU51">
        <f>_xlfn.RANK.AVG(Table2[[#This Row],[Sharpe Ratio Z-Score]],Table2[Sharpe Ratio Z-Score])</f>
        <v>8</v>
      </c>
      <c r="AV51">
        <f>(Table2[[#This Row],[Rank 1Y]]+Table2[[#This Row],[Rank 6M]]+Table2[[#This Row],[Rank Sharpe]])/3</f>
        <v>99</v>
      </c>
    </row>
    <row r="52" spans="1:48" x14ac:dyDescent="0.3">
      <c r="A52" t="s">
        <v>152</v>
      </c>
      <c r="B52" t="s">
        <v>153</v>
      </c>
      <c r="C52" t="s">
        <v>10636</v>
      </c>
      <c r="D52" t="s">
        <v>124</v>
      </c>
      <c r="E52">
        <v>182974.14208319999</v>
      </c>
      <c r="F52">
        <v>549.54999999999995</v>
      </c>
      <c r="G52">
        <v>121.305446774293</v>
      </c>
      <c r="H52">
        <f>(Table2[[#This Row],[1Y Return vs Nifty]]-AVERAGE(Table2[1Y Return vs Nifty]))/_xlfn.STDEV.P(Table2[1Y Return vs Nifty])</f>
        <v>1.5290169638526951</v>
      </c>
      <c r="I52">
        <v>-1.1701526430512399</v>
      </c>
      <c r="J52">
        <f>(Table2[[#This Row],[1M Return vs Nifty]]-AVERAGE(Table2[1M Return vs Nifty]))/_xlfn.STDEV.P(Table2[1M Return vs Nifty])</f>
        <v>-3.7125750641235104E-3</v>
      </c>
      <c r="K52">
        <v>20.013288214661198</v>
      </c>
      <c r="L52">
        <f>(Table2[[#This Row],[6M Return vs Nifty]]-AVERAGE(Table2[6M Return vs Nifty]))/_xlfn.STDEV.P(Table2[6M Return vs Nifty])</f>
        <v>0.40299410684390619</v>
      </c>
      <c r="M52">
        <v>4.8393505655162903</v>
      </c>
      <c r="N52">
        <f>(Table2[[#This Row],[1W Return vs Nifty]]-AVERAGE(Table2[1W Return vs Nifty]))/_xlfn.STDEV.P(Table2[1W Return vs Nifty])</f>
        <v>1.7960434448980342</v>
      </c>
      <c r="O52">
        <v>523.30999999999995</v>
      </c>
      <c r="P52">
        <v>513.547378770058</v>
      </c>
      <c r="Q52">
        <v>432.26747707833101</v>
      </c>
      <c r="R52">
        <v>76.704447154258006</v>
      </c>
      <c r="S52" s="2">
        <f>(Table2[[#This Row],[Close Price]]-Table2[[#This Row],[20D EMA]])/Table2[[#This Row],[20D EMA]]</f>
        <v>5.0142363035294589E-2</v>
      </c>
      <c r="T52" s="2">
        <f>(Table2[[#This Row],[Close Price]]-Table2[[#This Row],[50D EMA]])/Table2[[#This Row],[50D EMA]]</f>
        <v>7.0105744315486426E-2</v>
      </c>
      <c r="U52" s="2">
        <f>(Table2[[#This Row],[Close Price]]-Table2[[#This Row],[200D EMA]])/Table2[[#This Row],[200D EMA]]</f>
        <v>0.2713193315267996</v>
      </c>
      <c r="V52">
        <v>0.57311388361521898</v>
      </c>
      <c r="W52">
        <v>547.1</v>
      </c>
      <c r="X52">
        <v>560</v>
      </c>
      <c r="Y52">
        <v>511.5</v>
      </c>
      <c r="Z52">
        <v>560</v>
      </c>
      <c r="AA52">
        <v>471.35</v>
      </c>
      <c r="AB52">
        <v>560</v>
      </c>
      <c r="AC52" s="2">
        <f>(Table2[[#This Row],[Close Price]]/Table2[[#This Row],[Day Low]])-1</f>
        <v>4.4781575580330468E-3</v>
      </c>
      <c r="AD52" s="2">
        <f>(Table2[[#This Row],[Day High]]/Table2[[#This Row],[Close Price]])-1</f>
        <v>1.9015558183968828E-2</v>
      </c>
      <c r="AE52" s="2">
        <f>(Table2[[#This Row],[Close Price]]/Table2[[#This Row],[Current Week Low]])-1</f>
        <v>7.4389051808406492E-2</v>
      </c>
      <c r="AF52" s="2">
        <f>(Table2[[#This Row],[Current Week High]]/Table2[[#This Row],[Close Price]])-1</f>
        <v>1.9015558183968828E-2</v>
      </c>
      <c r="AG52" s="2">
        <f>(Table2[[#This Row],[Close Price]]/Table2[[#This Row],[Current Month Low]])-1</f>
        <v>0.16590643895194646</v>
      </c>
      <c r="AH52" s="2">
        <f>(Table2[[#This Row],[Current Month High]]/Table2[[#This Row],[Close Price]])-1</f>
        <v>1.9015558183968828E-2</v>
      </c>
      <c r="AI52">
        <v>5.5408970976253302</v>
      </c>
      <c r="AJ52">
        <v>174.15814417560401</v>
      </c>
      <c r="AK52" t="str">
        <f>IF(AND(Table2[[#This Row],[20D EMA]]&gt;Table2[[#This Row],[50D EMA]],Table2[[#This Row],[50D EMA]]&gt;Table2[[#This Row],[200D EMA]]),"Uptrend","Downtrend/NoTrend")</f>
        <v>Uptrend</v>
      </c>
      <c r="AL52">
        <v>0.06</v>
      </c>
      <c r="AM52" t="s">
        <v>10681</v>
      </c>
      <c r="AN52">
        <v>13.86</v>
      </c>
      <c r="AO52" t="s">
        <v>10681</v>
      </c>
      <c r="AP52">
        <v>0.20931686244212999</v>
      </c>
      <c r="AQ52">
        <f>(Table2[[#This Row],[Sharpe Ratio]]-AVERAGE(Table2[Sharpe Ratio]))/_xlfn.STDEV.P(Table2[Sharpe Ratio])</f>
        <v>1.673120319611658</v>
      </c>
      <c r="AR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5.39746226014217</v>
      </c>
      <c r="AS52">
        <f>_xlfn.RANK.AVG(Table2[[#This Row],[1Y Return vs Nifty Z-Score]],Table2[1Y Return vs Nifty Z-Score])</f>
        <v>55</v>
      </c>
      <c r="AT52">
        <f>_xlfn.RANK.AVG(Table2[[#This Row],[6M Return vs Nifty Z-Score]],Table2[6M Return vs Nifty Z-Score])</f>
        <v>211</v>
      </c>
      <c r="AU52">
        <f>_xlfn.RANK.AVG(Table2[[#This Row],[Sharpe Ratio Z-Score]],Table2[Sharpe Ratio Z-Score])</f>
        <v>32</v>
      </c>
      <c r="AV52">
        <f>(Table2[[#This Row],[Rank 1Y]]+Table2[[#This Row],[Rank 6M]]+Table2[[#This Row],[Rank Sharpe]])/3</f>
        <v>99.333333333333329</v>
      </c>
    </row>
    <row r="53" spans="1:48" x14ac:dyDescent="0.3">
      <c r="A53" t="s">
        <v>462</v>
      </c>
      <c r="B53" t="s">
        <v>463</v>
      </c>
      <c r="C53" t="s">
        <v>10647</v>
      </c>
      <c r="D53" t="s">
        <v>95</v>
      </c>
      <c r="E53">
        <v>47603.639062499999</v>
      </c>
      <c r="F53">
        <v>1302.9000000000001</v>
      </c>
      <c r="G53">
        <v>99.820091030068497</v>
      </c>
      <c r="H53">
        <f>(Table2[[#This Row],[1Y Return vs Nifty]]-AVERAGE(Table2[1Y Return vs Nifty]))/_xlfn.STDEV.P(Table2[1Y Return vs Nifty])</f>
        <v>1.183310918359511</v>
      </c>
      <c r="I53">
        <v>-13.473056528858001</v>
      </c>
      <c r="J53">
        <f>(Table2[[#This Row],[1M Return vs Nifty]]-AVERAGE(Table2[1M Return vs Nifty]))/_xlfn.STDEV.P(Table2[1M Return vs Nifty])</f>
        <v>-1.193116482425743</v>
      </c>
      <c r="K53">
        <v>28.592695445218901</v>
      </c>
      <c r="L53">
        <f>(Table2[[#This Row],[6M Return vs Nifty]]-AVERAGE(Table2[6M Return vs Nifty]))/_xlfn.STDEV.P(Table2[6M Return vs Nifty])</f>
        <v>0.69703708422340194</v>
      </c>
      <c r="M53">
        <v>-3.1271578437341101</v>
      </c>
      <c r="N53">
        <f>(Table2[[#This Row],[1W Return vs Nifty]]-AVERAGE(Table2[1W Return vs Nifty]))/_xlfn.STDEV.P(Table2[1W Return vs Nifty])</f>
        <v>-0.24901235984136644</v>
      </c>
      <c r="O53">
        <v>1349.29</v>
      </c>
      <c r="P53">
        <v>1387.2163854486</v>
      </c>
      <c r="Q53">
        <v>1122.03671433465</v>
      </c>
      <c r="R53">
        <v>33.817200500924997</v>
      </c>
      <c r="S53" s="2">
        <f>(Table2[[#This Row],[Close Price]]-Table2[[#This Row],[20D EMA]])/Table2[[#This Row],[20D EMA]]</f>
        <v>-3.4381044845807701E-2</v>
      </c>
      <c r="T53" s="2">
        <f>(Table2[[#This Row],[Close Price]]-Table2[[#This Row],[50D EMA]])/Table2[[#This Row],[50D EMA]]</f>
        <v>-6.0780990141875796E-2</v>
      </c>
      <c r="U53" s="2">
        <f>(Table2[[#This Row],[Close Price]]-Table2[[#This Row],[200D EMA]])/Table2[[#This Row],[200D EMA]]</f>
        <v>0.16119194974167947</v>
      </c>
      <c r="V53">
        <v>0.30679268496724299</v>
      </c>
      <c r="W53">
        <v>1280.05</v>
      </c>
      <c r="X53">
        <v>1331.75</v>
      </c>
      <c r="Y53">
        <v>1277.2</v>
      </c>
      <c r="Z53">
        <v>1334.4</v>
      </c>
      <c r="AA53">
        <v>1222.3499999999999</v>
      </c>
      <c r="AB53">
        <v>1467.45</v>
      </c>
      <c r="AC53" s="2">
        <f>(Table2[[#This Row],[Close Price]]/Table2[[#This Row],[Day Low]])-1</f>
        <v>1.7850865200578214E-2</v>
      </c>
      <c r="AD53" s="2">
        <f>(Table2[[#This Row],[Day High]]/Table2[[#This Row],[Close Price]])-1</f>
        <v>2.2142911965615131E-2</v>
      </c>
      <c r="AE53" s="2">
        <f>(Table2[[#This Row],[Close Price]]/Table2[[#This Row],[Current Week Low]])-1</f>
        <v>2.0122142186032033E-2</v>
      </c>
      <c r="AF53" s="2">
        <f>(Table2[[#This Row],[Current Week High]]/Table2[[#This Row],[Close Price]])-1</f>
        <v>2.4176836288279935E-2</v>
      </c>
      <c r="AG53" s="2">
        <f>(Table2[[#This Row],[Close Price]]/Table2[[#This Row],[Current Month Low]])-1</f>
        <v>6.5897656154129569E-2</v>
      </c>
      <c r="AH53" s="2">
        <f>(Table2[[#This Row],[Current Month High]]/Table2[[#This Row],[Close Price]])-1</f>
        <v>0.12629518765830072</v>
      </c>
      <c r="AI53">
        <v>37.7465653542098</v>
      </c>
      <c r="AJ53">
        <v>189.53333333333299</v>
      </c>
      <c r="AK53" t="str">
        <f>IF(AND(Table2[[#This Row],[20D EMA]]&gt;Table2[[#This Row],[50D EMA]],Table2[[#This Row],[50D EMA]]&gt;Table2[[#This Row],[200D EMA]]),"Uptrend","Downtrend/NoTrend")</f>
        <v>Downtrend/NoTrend</v>
      </c>
      <c r="AL53">
        <v>0</v>
      </c>
      <c r="AM53">
        <v>0</v>
      </c>
      <c r="AN53">
        <v>-2.4500000000000002</v>
      </c>
      <c r="AO53" t="s">
        <v>10680</v>
      </c>
      <c r="AP53">
        <v>0.186283224113479</v>
      </c>
      <c r="AQ53">
        <f>(Table2[[#This Row],[Sharpe Ratio]]-AVERAGE(Table2[Sharpe Ratio]))/_xlfn.STDEV.P(Table2[Sharpe Ratio])</f>
        <v>1.4085161950036542</v>
      </c>
      <c r="AR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">
        <f>_xlfn.RANK.AVG(Table2[[#This Row],[1Y Return vs Nifty Z-Score]],Table2[1Y Return vs Nifty Z-Score])</f>
        <v>85</v>
      </c>
      <c r="AT53">
        <f>_xlfn.RANK.AVG(Table2[[#This Row],[6M Return vs Nifty Z-Score]],Table2[6M Return vs Nifty Z-Score])</f>
        <v>155</v>
      </c>
      <c r="AU53">
        <f>_xlfn.RANK.AVG(Table2[[#This Row],[Sharpe Ratio Z-Score]],Table2[Sharpe Ratio Z-Score])</f>
        <v>58</v>
      </c>
      <c r="AV53">
        <f>(Table2[[#This Row],[Rank 1Y]]+Table2[[#This Row],[Rank 6M]]+Table2[[#This Row],[Rank Sharpe]])/3</f>
        <v>99.333333333333329</v>
      </c>
    </row>
    <row r="54" spans="1:48" x14ac:dyDescent="0.3">
      <c r="A54" t="s">
        <v>1044</v>
      </c>
      <c r="B54" t="s">
        <v>1045</v>
      </c>
      <c r="C54" t="s">
        <v>10647</v>
      </c>
      <c r="D54" t="s">
        <v>445</v>
      </c>
      <c r="E54">
        <v>13095.622375744</v>
      </c>
      <c r="F54">
        <v>214.2</v>
      </c>
      <c r="G54">
        <v>180.90193230199699</v>
      </c>
      <c r="H54">
        <f>(Table2[[#This Row],[1Y Return vs Nifty]]-AVERAGE(Table2[1Y Return vs Nifty]))/_xlfn.STDEV.P(Table2[1Y Return vs Nifty])</f>
        <v>2.4879429217164644</v>
      </c>
      <c r="I54">
        <v>-1.12498955411899</v>
      </c>
      <c r="J54">
        <f>(Table2[[#This Row],[1M Return vs Nifty]]-AVERAGE(Table2[1M Return vs Nifty]))/_xlfn.STDEV.P(Table2[1M Return vs Nifty])</f>
        <v>6.5364245193048789E-4</v>
      </c>
      <c r="K54">
        <v>16.6134092067967</v>
      </c>
      <c r="L54">
        <f>(Table2[[#This Row],[6M Return vs Nifty]]-AVERAGE(Table2[6M Return vs Nifty]))/_xlfn.STDEV.P(Table2[6M Return vs Nifty])</f>
        <v>0.28646967580375177</v>
      </c>
      <c r="M54">
        <v>-6.3638285559004597</v>
      </c>
      <c r="N54">
        <f>(Table2[[#This Row],[1W Return vs Nifty]]-AVERAGE(Table2[1W Return vs Nifty]))/_xlfn.STDEV.P(Table2[1W Return vs Nifty])</f>
        <v>-1.0798873037829151</v>
      </c>
      <c r="O54">
        <v>210.43</v>
      </c>
      <c r="P54">
        <v>200.663603351533</v>
      </c>
      <c r="Q54">
        <v>163.87114107477601</v>
      </c>
      <c r="R54">
        <v>49.370716386021897</v>
      </c>
      <c r="S54" s="2">
        <f>(Table2[[#This Row],[Close Price]]-Table2[[#This Row],[20D EMA]])/Table2[[#This Row],[20D EMA]]</f>
        <v>1.7915696431117151E-2</v>
      </c>
      <c r="T54" s="2">
        <f>(Table2[[#This Row],[Close Price]]-Table2[[#This Row],[50D EMA]])/Table2[[#This Row],[50D EMA]]</f>
        <v>6.7458155950450183E-2</v>
      </c>
      <c r="U54" s="2">
        <f>(Table2[[#This Row],[Close Price]]-Table2[[#This Row],[200D EMA]])/Table2[[#This Row],[200D EMA]]</f>
        <v>0.30712460165428662</v>
      </c>
      <c r="V54">
        <v>0.81626754900809295</v>
      </c>
      <c r="W54">
        <v>210.01</v>
      </c>
      <c r="X54">
        <v>215.9</v>
      </c>
      <c r="Y54">
        <v>210.01</v>
      </c>
      <c r="Z54">
        <v>226.8</v>
      </c>
      <c r="AA54">
        <v>193.66</v>
      </c>
      <c r="AB54">
        <v>226.8</v>
      </c>
      <c r="AC54" s="2">
        <f>(Table2[[#This Row],[Close Price]]/Table2[[#This Row],[Day Low]])-1</f>
        <v>1.9951430884243671E-2</v>
      </c>
      <c r="AD54" s="2">
        <f>(Table2[[#This Row],[Day High]]/Table2[[#This Row],[Close Price]])-1</f>
        <v>7.9365079365079083E-3</v>
      </c>
      <c r="AE54" s="2">
        <f>(Table2[[#This Row],[Close Price]]/Table2[[#This Row],[Current Week Low]])-1</f>
        <v>1.9951430884243671E-2</v>
      </c>
      <c r="AF54" s="2">
        <f>(Table2[[#This Row],[Current Week High]]/Table2[[#This Row],[Close Price]])-1</f>
        <v>5.8823529411764719E-2</v>
      </c>
      <c r="AG54" s="2">
        <f>(Table2[[#This Row],[Close Price]]/Table2[[#This Row],[Current Month Low]])-1</f>
        <v>0.10606217081483016</v>
      </c>
      <c r="AH54" s="2">
        <f>(Table2[[#This Row],[Current Month High]]/Table2[[#This Row],[Close Price]])-1</f>
        <v>5.8823529411764719E-2</v>
      </c>
      <c r="AI54">
        <v>5.8823529411764701</v>
      </c>
      <c r="AJ54">
        <v>256.40599001663799</v>
      </c>
      <c r="AK54" t="str">
        <f>IF(AND(Table2[[#This Row],[20D EMA]]&gt;Table2[[#This Row],[50D EMA]],Table2[[#This Row],[50D EMA]]&gt;Table2[[#This Row],[200D EMA]]),"Uptrend","Downtrend/NoTrend")</f>
        <v>Uptrend</v>
      </c>
      <c r="AL54">
        <v>0.23</v>
      </c>
      <c r="AM54" t="s">
        <v>10681</v>
      </c>
      <c r="AN54">
        <v>6.34</v>
      </c>
      <c r="AO54" t="s">
        <v>10681</v>
      </c>
      <c r="AP54">
        <v>0.19487427854574901</v>
      </c>
      <c r="AQ54">
        <f>(Table2[[#This Row],[Sharpe Ratio]]-AVERAGE(Table2[Sharpe Ratio]))/_xlfn.STDEV.P(Table2[Sharpe Ratio])</f>
        <v>1.5072078738897858</v>
      </c>
      <c r="AR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3.2023868100790174</v>
      </c>
      <c r="AS54">
        <f>_xlfn.RANK.AVG(Table2[[#This Row],[1Y Return vs Nifty Z-Score]],Table2[1Y Return vs Nifty Z-Score])</f>
        <v>19</v>
      </c>
      <c r="AT54">
        <f>_xlfn.RANK.AVG(Table2[[#This Row],[6M Return vs Nifty Z-Score]],Table2[6M Return vs Nifty Z-Score])</f>
        <v>239</v>
      </c>
      <c r="AU54">
        <f>_xlfn.RANK.AVG(Table2[[#This Row],[Sharpe Ratio Z-Score]],Table2[Sharpe Ratio Z-Score])</f>
        <v>44</v>
      </c>
      <c r="AV54">
        <f>(Table2[[#This Row],[Rank 1Y]]+Table2[[#This Row],[Rank 6M]]+Table2[[#This Row],[Rank Sharpe]])/3</f>
        <v>100.66666666666667</v>
      </c>
    </row>
    <row r="55" spans="1:48" x14ac:dyDescent="0.3">
      <c r="A55" t="s">
        <v>960</v>
      </c>
      <c r="B55" t="s">
        <v>961</v>
      </c>
      <c r="C55" t="s">
        <v>10640</v>
      </c>
      <c r="D55" t="s">
        <v>54</v>
      </c>
      <c r="E55">
        <v>15350.159172760001</v>
      </c>
      <c r="F55">
        <v>1050.5999999999999</v>
      </c>
      <c r="G55">
        <v>291.669764130234</v>
      </c>
      <c r="H55">
        <f>(Table2[[#This Row],[1Y Return vs Nifty]]-AVERAGE(Table2[1Y Return vs Nifty]))/_xlfn.STDEV.P(Table2[1Y Return vs Nifty])</f>
        <v>4.270231731129706</v>
      </c>
      <c r="I55">
        <v>14.832508250365899</v>
      </c>
      <c r="J55">
        <f>(Table2[[#This Row],[1M Return vs Nifty]]-AVERAGE(Table2[1M Return vs Nifty]))/_xlfn.STDEV.P(Table2[1M Return vs Nifty])</f>
        <v>1.5433715582006631</v>
      </c>
      <c r="K55">
        <v>58.208021483678898</v>
      </c>
      <c r="L55">
        <f>(Table2[[#This Row],[6M Return vs Nifty]]-AVERAGE(Table2[6M Return vs Nifty]))/_xlfn.STDEV.P(Table2[6M Return vs Nifty])</f>
        <v>1.7120464444734818</v>
      </c>
      <c r="M55">
        <v>0.96287864455724104</v>
      </c>
      <c r="N55">
        <f>(Table2[[#This Row],[1W Return vs Nifty]]-AVERAGE(Table2[1W Return vs Nifty]))/_xlfn.STDEV.P(Table2[1W Return vs Nifty])</f>
        <v>0.80092726644005685</v>
      </c>
      <c r="O55">
        <v>974.64</v>
      </c>
      <c r="P55">
        <v>873.80815694956902</v>
      </c>
      <c r="Q55">
        <v>621.71707629745401</v>
      </c>
      <c r="R55">
        <v>53.245921184178897</v>
      </c>
      <c r="S55" s="2">
        <f>(Table2[[#This Row],[Close Price]]-Table2[[#This Row],[20D EMA]])/Table2[[#This Row],[20D EMA]]</f>
        <v>7.7936468850036855E-2</v>
      </c>
      <c r="T55" s="2">
        <f>(Table2[[#This Row],[Close Price]]-Table2[[#This Row],[50D EMA]])/Table2[[#This Row],[50D EMA]]</f>
        <v>0.20232340662463541</v>
      </c>
      <c r="U55" s="2">
        <f>(Table2[[#This Row],[Close Price]]-Table2[[#This Row],[200D EMA]])/Table2[[#This Row],[200D EMA]]</f>
        <v>0.68983616511982593</v>
      </c>
      <c r="V55">
        <v>0.405083915345755</v>
      </c>
      <c r="W55">
        <v>952</v>
      </c>
      <c r="X55">
        <v>1050.5999999999999</v>
      </c>
      <c r="Y55">
        <v>952</v>
      </c>
      <c r="Z55">
        <v>1089.9000000000001</v>
      </c>
      <c r="AA55">
        <v>840</v>
      </c>
      <c r="AB55">
        <v>1089.9000000000001</v>
      </c>
      <c r="AC55" s="2">
        <f>(Table2[[#This Row],[Close Price]]/Table2[[#This Row],[Day Low]])-1</f>
        <v>0.10357142857142843</v>
      </c>
      <c r="AD55" s="2">
        <f>(Table2[[#This Row],[Day High]]/Table2[[#This Row],[Close Price]])-1</f>
        <v>0</v>
      </c>
      <c r="AE55" s="2">
        <f>(Table2[[#This Row],[Close Price]]/Table2[[#This Row],[Current Week Low]])-1</f>
        <v>0.10357142857142843</v>
      </c>
      <c r="AF55" s="2">
        <f>(Table2[[#This Row],[Current Week High]]/Table2[[#This Row],[Close Price]])-1</f>
        <v>3.7407195888064182E-2</v>
      </c>
      <c r="AG55" s="2">
        <f>(Table2[[#This Row],[Close Price]]/Table2[[#This Row],[Current Month Low]])-1</f>
        <v>0.25071428571428567</v>
      </c>
      <c r="AH55" s="2">
        <f>(Table2[[#This Row],[Current Month High]]/Table2[[#This Row],[Close Price]])-1</f>
        <v>3.7407195888064182E-2</v>
      </c>
      <c r="AI55">
        <v>3.7407195888064102</v>
      </c>
      <c r="AJ55">
        <v>392.66119577960097</v>
      </c>
      <c r="AK55" t="str">
        <f>IF(AND(Table2[[#This Row],[20D EMA]]&gt;Table2[[#This Row],[50D EMA]],Table2[[#This Row],[50D EMA]]&gt;Table2[[#This Row],[200D EMA]]),"Uptrend","Downtrend/NoTrend")</f>
        <v>Uptrend</v>
      </c>
      <c r="AL55">
        <v>0.52</v>
      </c>
      <c r="AM55" t="s">
        <v>10681</v>
      </c>
      <c r="AN55">
        <v>12.18</v>
      </c>
      <c r="AO55" t="s">
        <v>10681</v>
      </c>
      <c r="AP55">
        <v>9.0415358278859007E-2</v>
      </c>
      <c r="AQ55">
        <f>(Table2[[#This Row],[Sharpe Ratio]]-AVERAGE(Table2[Sharpe Ratio]))/_xlfn.STDEV.P(Table2[Sharpe Ratio])</f>
        <v>0.30721242547916161</v>
      </c>
      <c r="AR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8.6337894257230694</v>
      </c>
      <c r="AS55">
        <f>_xlfn.RANK.AVG(Table2[[#This Row],[1Y Return vs Nifty Z-Score]],Table2[1Y Return vs Nifty Z-Score])</f>
        <v>5</v>
      </c>
      <c r="AT55">
        <f>_xlfn.RANK.AVG(Table2[[#This Row],[6M Return vs Nifty Z-Score]],Table2[6M Return vs Nifty Z-Score])</f>
        <v>50</v>
      </c>
      <c r="AU55">
        <f>_xlfn.RANK.AVG(Table2[[#This Row],[Sharpe Ratio Z-Score]],Table2[Sharpe Ratio Z-Score])</f>
        <v>249</v>
      </c>
      <c r="AV55">
        <f>(Table2[[#This Row],[Rank 1Y]]+Table2[[#This Row],[Rank 6M]]+Table2[[#This Row],[Rank Sharpe]])/3</f>
        <v>101.33333333333333</v>
      </c>
    </row>
    <row r="56" spans="1:48" x14ac:dyDescent="0.3">
      <c r="A56" t="s">
        <v>571</v>
      </c>
      <c r="B56" t="s">
        <v>572</v>
      </c>
      <c r="C56" t="s">
        <v>10639</v>
      </c>
      <c r="D56" t="s">
        <v>46</v>
      </c>
      <c r="E56">
        <v>35067.599999999999</v>
      </c>
      <c r="F56">
        <v>186.37</v>
      </c>
      <c r="G56">
        <v>232.505326699769</v>
      </c>
      <c r="H56">
        <f>(Table2[[#This Row],[1Y Return vs Nifty]]-AVERAGE(Table2[1Y Return vs Nifty]))/_xlfn.STDEV.P(Table2[1Y Return vs Nifty])</f>
        <v>3.3182575613087999</v>
      </c>
      <c r="I56">
        <v>2.1873134202971598</v>
      </c>
      <c r="J56">
        <f>(Table2[[#This Row],[1M Return vs Nifty]]-AVERAGE(Table2[1M Return vs Nifty]))/_xlfn.STDEV.P(Table2[1M Return vs Nifty])</f>
        <v>0.32087609860564204</v>
      </c>
      <c r="K56">
        <v>27.2113510664126</v>
      </c>
      <c r="L56">
        <f>(Table2[[#This Row],[6M Return vs Nifty]]-AVERAGE(Table2[6M Return vs Nifty]))/_xlfn.STDEV.P(Table2[6M Return vs Nifty])</f>
        <v>0.64969411482990558</v>
      </c>
      <c r="M56">
        <v>5.1581609657744201</v>
      </c>
      <c r="N56">
        <f>(Table2[[#This Row],[1W Return vs Nifty]]-AVERAGE(Table2[1W Return vs Nifty]))/_xlfn.STDEV.P(Table2[1W Return vs Nifty])</f>
        <v>1.8778841994878519</v>
      </c>
      <c r="O56">
        <v>181.95</v>
      </c>
      <c r="P56">
        <v>174.57253725567799</v>
      </c>
      <c r="Q56">
        <v>136.065444128596</v>
      </c>
      <c r="R56">
        <v>69.166902984019401</v>
      </c>
      <c r="S56" s="2">
        <f>(Table2[[#This Row],[Close Price]]-Table2[[#This Row],[20D EMA]])/Table2[[#This Row],[20D EMA]]</f>
        <v>2.429238801868654E-2</v>
      </c>
      <c r="T56" s="2">
        <f>(Table2[[#This Row],[Close Price]]-Table2[[#This Row],[50D EMA]])/Table2[[#This Row],[50D EMA]]</f>
        <v>6.7579144633978253E-2</v>
      </c>
      <c r="U56" s="2">
        <f>(Table2[[#This Row],[Close Price]]-Table2[[#This Row],[200D EMA]])/Table2[[#This Row],[200D EMA]]</f>
        <v>0.369708533960033</v>
      </c>
      <c r="V56">
        <v>1.4922437563516899</v>
      </c>
      <c r="W56">
        <v>185.2</v>
      </c>
      <c r="X56">
        <v>198.4</v>
      </c>
      <c r="Y56">
        <v>175.57</v>
      </c>
      <c r="Z56">
        <v>209.75</v>
      </c>
      <c r="AA56">
        <v>163</v>
      </c>
      <c r="AB56">
        <v>209.75</v>
      </c>
      <c r="AC56" s="2">
        <f>(Table2[[#This Row],[Close Price]]/Table2[[#This Row],[Day Low]])-1</f>
        <v>6.317494600432072E-3</v>
      </c>
      <c r="AD56" s="2">
        <f>(Table2[[#This Row],[Day High]]/Table2[[#This Row],[Close Price]])-1</f>
        <v>6.4549015399474108E-2</v>
      </c>
      <c r="AE56" s="2">
        <f>(Table2[[#This Row],[Close Price]]/Table2[[#This Row],[Current Week Low]])-1</f>
        <v>6.1513926069374003E-2</v>
      </c>
      <c r="AF56" s="2">
        <f>(Table2[[#This Row],[Current Week High]]/Table2[[#This Row],[Close Price]])-1</f>
        <v>0.12544937489939367</v>
      </c>
      <c r="AG56" s="2">
        <f>(Table2[[#This Row],[Close Price]]/Table2[[#This Row],[Current Month Low]])-1</f>
        <v>0.14337423312883435</v>
      </c>
      <c r="AH56" s="2">
        <f>(Table2[[#This Row],[Current Month High]]/Table2[[#This Row],[Close Price]])-1</f>
        <v>0.12544937489939367</v>
      </c>
      <c r="AI56">
        <v>12.544937489939301</v>
      </c>
      <c r="AJ56">
        <v>265.43137254901899</v>
      </c>
      <c r="AK56" t="str">
        <f>IF(AND(Table2[[#This Row],[20D EMA]]&gt;Table2[[#This Row],[50D EMA]],Table2[[#This Row],[50D EMA]]&gt;Table2[[#This Row],[200D EMA]]),"Uptrend","Downtrend/NoTrend")</f>
        <v>Uptrend</v>
      </c>
      <c r="AL56">
        <v>0.24</v>
      </c>
      <c r="AM56" t="s">
        <v>10681</v>
      </c>
      <c r="AN56">
        <v>7.54</v>
      </c>
      <c r="AO56" t="s">
        <v>10681</v>
      </c>
      <c r="AP56">
        <v>0.14587583782213601</v>
      </c>
      <c r="AQ56">
        <f>(Table2[[#This Row],[Sharpe Ratio]]-AVERAGE(Table2[Sharpe Ratio]))/_xlfn.STDEV.P(Table2[Sharpe Ratio])</f>
        <v>0.94432721518370166</v>
      </c>
      <c r="AR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7.1110391894159015</v>
      </c>
      <c r="AS56">
        <f>_xlfn.RANK.AVG(Table2[[#This Row],[1Y Return vs Nifty Z-Score]],Table2[1Y Return vs Nifty Z-Score])</f>
        <v>9</v>
      </c>
      <c r="AT56">
        <f>_xlfn.RANK.AVG(Table2[[#This Row],[6M Return vs Nifty Z-Score]],Table2[6M Return vs Nifty Z-Score])</f>
        <v>167</v>
      </c>
      <c r="AU56">
        <f>_xlfn.RANK.AVG(Table2[[#This Row],[Sharpe Ratio Z-Score]],Table2[Sharpe Ratio Z-Score])</f>
        <v>130</v>
      </c>
      <c r="AV56">
        <f>(Table2[[#This Row],[Rank 1Y]]+Table2[[#This Row],[Rank 6M]]+Table2[[#This Row],[Rank Sharpe]])/3</f>
        <v>102</v>
      </c>
    </row>
    <row r="57" spans="1:48" x14ac:dyDescent="0.3">
      <c r="A57" t="s">
        <v>1036</v>
      </c>
      <c r="B57" t="s">
        <v>1037</v>
      </c>
      <c r="C57" t="s">
        <v>10648</v>
      </c>
      <c r="D57" t="s">
        <v>472</v>
      </c>
      <c r="E57">
        <v>13236.746868745</v>
      </c>
      <c r="F57">
        <v>1985.5</v>
      </c>
      <c r="G57">
        <v>37.671186318008601</v>
      </c>
      <c r="H57">
        <f>(Table2[[#This Row],[1Y Return vs Nifty]]-AVERAGE(Table2[1Y Return vs Nifty]))/_xlfn.STDEV.P(Table2[1Y Return vs Nifty])</f>
        <v>0.18331574324985983</v>
      </c>
      <c r="I57">
        <v>-5.3293472956904298</v>
      </c>
      <c r="J57">
        <f>(Table2[[#This Row],[1M Return vs Nifty]]-AVERAGE(Table2[1M Return vs Nifty]))/_xlfn.STDEV.P(Table2[1M Return vs Nifty])</f>
        <v>-0.40580970735446564</v>
      </c>
      <c r="K57">
        <v>64.262828858675803</v>
      </c>
      <c r="L57">
        <f>(Table2[[#This Row],[6M Return vs Nifty]]-AVERAGE(Table2[6M Return vs Nifty]))/_xlfn.STDEV.P(Table2[6M Return vs Nifty])</f>
        <v>1.9195635304630796</v>
      </c>
      <c r="M57">
        <v>-4.4368739321420998</v>
      </c>
      <c r="N57">
        <f>(Table2[[#This Row],[1W Return vs Nifty]]-AVERAGE(Table2[1W Return vs Nifty]))/_xlfn.STDEV.P(Table2[1W Return vs Nifty])</f>
        <v>-0.58522520887937635</v>
      </c>
      <c r="O57">
        <v>1989.02</v>
      </c>
      <c r="P57">
        <v>1863.85205671213</v>
      </c>
      <c r="Q57">
        <v>1459.6748500915401</v>
      </c>
      <c r="R57">
        <v>55.953039273862998</v>
      </c>
      <c r="S57" s="2">
        <f>(Table2[[#This Row],[Close Price]]-Table2[[#This Row],[20D EMA]])/Table2[[#This Row],[20D EMA]]</f>
        <v>-1.7697157394093482E-3</v>
      </c>
      <c r="T57" s="2">
        <f>(Table2[[#This Row],[Close Price]]-Table2[[#This Row],[50D EMA]])/Table2[[#This Row],[50D EMA]]</f>
        <v>6.5266952304390127E-2</v>
      </c>
      <c r="U57" s="2">
        <f>(Table2[[#This Row],[Close Price]]-Table2[[#This Row],[200D EMA]])/Table2[[#This Row],[200D EMA]]</f>
        <v>0.36023443842680719</v>
      </c>
      <c r="V57">
        <v>0.61137790489551902</v>
      </c>
      <c r="W57">
        <v>1977.3</v>
      </c>
      <c r="X57">
        <v>2028.9</v>
      </c>
      <c r="Y57">
        <v>1947</v>
      </c>
      <c r="Z57">
        <v>2079.6999999999998</v>
      </c>
      <c r="AA57">
        <v>1819.45</v>
      </c>
      <c r="AB57">
        <v>2150</v>
      </c>
      <c r="AC57" s="2">
        <f>(Table2[[#This Row],[Close Price]]/Table2[[#This Row],[Day Low]])-1</f>
        <v>4.1470692358267502E-3</v>
      </c>
      <c r="AD57" s="2">
        <f>(Table2[[#This Row],[Day High]]/Table2[[#This Row],[Close Price]])-1</f>
        <v>2.1858473936036349E-2</v>
      </c>
      <c r="AE57" s="2">
        <f>(Table2[[#This Row],[Close Price]]/Table2[[#This Row],[Current Week Low]])-1</f>
        <v>1.9774011299435124E-2</v>
      </c>
      <c r="AF57" s="2">
        <f>(Table2[[#This Row],[Current Week High]]/Table2[[#This Row],[Close Price]])-1</f>
        <v>4.7443968773608569E-2</v>
      </c>
      <c r="AG57" s="2">
        <f>(Table2[[#This Row],[Close Price]]/Table2[[#This Row],[Current Month Low]])-1</f>
        <v>9.126384346918015E-2</v>
      </c>
      <c r="AH57" s="2">
        <f>(Table2[[#This Row],[Current Month High]]/Table2[[#This Row],[Close Price]])-1</f>
        <v>8.28506673382019E-2</v>
      </c>
      <c r="AI57">
        <v>19.869050616972999</v>
      </c>
      <c r="AJ57">
        <v>121.009824976362</v>
      </c>
      <c r="AK57" t="str">
        <f>IF(AND(Table2[[#This Row],[20D EMA]]&gt;Table2[[#This Row],[50D EMA]],Table2[[#This Row],[50D EMA]]&gt;Table2[[#This Row],[200D EMA]]),"Uptrend","Downtrend/NoTrend")</f>
        <v>Uptrend</v>
      </c>
      <c r="AL57">
        <v>-0.27</v>
      </c>
      <c r="AM57" t="s">
        <v>10680</v>
      </c>
      <c r="AN57">
        <v>7.02</v>
      </c>
      <c r="AO57" t="s">
        <v>10681</v>
      </c>
      <c r="AP57">
        <v>0.22035637284018</v>
      </c>
      <c r="AQ57">
        <f>(Table2[[#This Row],[Sharpe Ratio]]-AVERAGE(Table2[Sharpe Ratio]))/_xlfn.STDEV.P(Table2[Sharpe Ratio])</f>
        <v>1.7999391896181167</v>
      </c>
      <c r="AR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2.9117835470972144</v>
      </c>
      <c r="AS57">
        <f>_xlfn.RANK.AVG(Table2[[#This Row],[1Y Return vs Nifty Z-Score]],Table2[1Y Return vs Nifty Z-Score])</f>
        <v>246</v>
      </c>
      <c r="AT57">
        <f>_xlfn.RANK.AVG(Table2[[#This Row],[6M Return vs Nifty Z-Score]],Table2[6M Return vs Nifty Z-Score])</f>
        <v>33</v>
      </c>
      <c r="AU57">
        <f>_xlfn.RANK.AVG(Table2[[#This Row],[Sharpe Ratio Z-Score]],Table2[Sharpe Ratio Z-Score])</f>
        <v>27</v>
      </c>
      <c r="AV57">
        <f>(Table2[[#This Row],[Rank 1Y]]+Table2[[#This Row],[Rank 6M]]+Table2[[#This Row],[Rank Sharpe]])/3</f>
        <v>102</v>
      </c>
    </row>
    <row r="58" spans="1:48" x14ac:dyDescent="0.3">
      <c r="A58" t="s">
        <v>1179</v>
      </c>
      <c r="B58" t="s">
        <v>1180</v>
      </c>
      <c r="C58" t="s">
        <v>629</v>
      </c>
      <c r="D58" t="s">
        <v>472</v>
      </c>
      <c r="E58">
        <v>10240.20479525</v>
      </c>
      <c r="F58">
        <v>402.4</v>
      </c>
      <c r="G58">
        <v>100.829090815763</v>
      </c>
      <c r="H58">
        <f>(Table2[[#This Row],[1Y Return vs Nifty]]-AVERAGE(Table2[1Y Return vs Nifty]))/_xlfn.STDEV.P(Table2[1Y Return vs Nifty])</f>
        <v>1.1995460382229408</v>
      </c>
      <c r="I58">
        <v>3.0892056457188</v>
      </c>
      <c r="J58">
        <f>(Table2[[#This Row],[1M Return vs Nifty]]-AVERAGE(Table2[1M Return vs Nifty]))/_xlfn.STDEV.P(Table2[1M Return vs Nifty])</f>
        <v>0.40806804506741201</v>
      </c>
      <c r="K58">
        <v>30.8735487856597</v>
      </c>
      <c r="L58">
        <f>(Table2[[#This Row],[6M Return vs Nifty]]-AVERAGE(Table2[6M Return vs Nifty]))/_xlfn.STDEV.P(Table2[6M Return vs Nifty])</f>
        <v>0.77520902421483007</v>
      </c>
      <c r="M58">
        <v>-5.6033467169541504</v>
      </c>
      <c r="N58">
        <f>(Table2[[#This Row],[1W Return vs Nifty]]-AVERAGE(Table2[1W Return vs Nifty]))/_xlfn.STDEV.P(Table2[1W Return vs Nifty])</f>
        <v>-0.88466654718016391</v>
      </c>
      <c r="O58">
        <v>396.64</v>
      </c>
      <c r="P58">
        <v>385.022769285994</v>
      </c>
      <c r="Q58">
        <v>318.26666148143403</v>
      </c>
      <c r="R58">
        <v>37.0017588202019</v>
      </c>
      <c r="S58" s="2">
        <f>(Table2[[#This Row],[Close Price]]-Table2[[#This Row],[20D EMA]])/Table2[[#This Row],[20D EMA]]</f>
        <v>1.4521984671238381E-2</v>
      </c>
      <c r="T58" s="2">
        <f>(Table2[[#This Row],[Close Price]]-Table2[[#This Row],[50D EMA]])/Table2[[#This Row],[50D EMA]]</f>
        <v>4.5132994981650576E-2</v>
      </c>
      <c r="U58" s="2">
        <f>(Table2[[#This Row],[Close Price]]-Table2[[#This Row],[200D EMA]])/Table2[[#This Row],[200D EMA]]</f>
        <v>0.26434857527002975</v>
      </c>
      <c r="V58">
        <v>0.497414022202608</v>
      </c>
      <c r="W58">
        <v>393</v>
      </c>
      <c r="X58">
        <v>406</v>
      </c>
      <c r="Y58">
        <v>388.05</v>
      </c>
      <c r="Z58">
        <v>418.2</v>
      </c>
      <c r="AA58">
        <v>350</v>
      </c>
      <c r="AB58">
        <v>421.3</v>
      </c>
      <c r="AC58" s="2">
        <f>(Table2[[#This Row],[Close Price]]/Table2[[#This Row],[Day Low]])-1</f>
        <v>2.3918575063613279E-2</v>
      </c>
      <c r="AD58" s="2">
        <f>(Table2[[#This Row],[Day High]]/Table2[[#This Row],[Close Price]])-1</f>
        <v>8.9463220675944921E-3</v>
      </c>
      <c r="AE58" s="2">
        <f>(Table2[[#This Row],[Close Price]]/Table2[[#This Row],[Current Week Low]])-1</f>
        <v>3.6979770648112309E-2</v>
      </c>
      <c r="AF58" s="2">
        <f>(Table2[[#This Row],[Current Week High]]/Table2[[#This Row],[Close Price]])-1</f>
        <v>3.9264413518886654E-2</v>
      </c>
      <c r="AG58" s="2">
        <f>(Table2[[#This Row],[Close Price]]/Table2[[#This Row],[Current Month Low]])-1</f>
        <v>0.14971428571428569</v>
      </c>
      <c r="AH58" s="2">
        <f>(Table2[[#This Row],[Current Month High]]/Table2[[#This Row],[Close Price]])-1</f>
        <v>4.6968190854870917E-2</v>
      </c>
      <c r="AI58">
        <v>4.6968190854870899</v>
      </c>
      <c r="AJ58">
        <v>158.77813504823101</v>
      </c>
      <c r="AK58" t="str">
        <f>IF(AND(Table2[[#This Row],[20D EMA]]&gt;Table2[[#This Row],[50D EMA]],Table2[[#This Row],[50D EMA]]&gt;Table2[[#This Row],[200D EMA]]),"Uptrend","Downtrend/NoTrend")</f>
        <v>Uptrend</v>
      </c>
      <c r="AL58">
        <v>-0.03</v>
      </c>
      <c r="AM58" t="s">
        <v>10680</v>
      </c>
      <c r="AN58">
        <v>0.15</v>
      </c>
      <c r="AO58" t="s">
        <v>10681</v>
      </c>
      <c r="AP58">
        <v>0.16907871944352601</v>
      </c>
      <c r="AQ58">
        <f>(Table2[[#This Row],[Sharpe Ratio]]-AVERAGE(Table2[Sharpe Ratio]))/_xlfn.STDEV.P(Table2[Sharpe Ratio])</f>
        <v>1.2108755603565164</v>
      </c>
      <c r="AR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2.7090321206815355</v>
      </c>
      <c r="AS58">
        <f>_xlfn.RANK.AVG(Table2[[#This Row],[1Y Return vs Nifty Z-Score]],Table2[1Y Return vs Nifty Z-Score])</f>
        <v>80</v>
      </c>
      <c r="AT58">
        <f>_xlfn.RANK.AVG(Table2[[#This Row],[6M Return vs Nifty Z-Score]],Table2[6M Return vs Nifty Z-Score])</f>
        <v>144</v>
      </c>
      <c r="AU58">
        <f>_xlfn.RANK.AVG(Table2[[#This Row],[Sharpe Ratio Z-Score]],Table2[Sharpe Ratio Z-Score])</f>
        <v>86</v>
      </c>
      <c r="AV58">
        <f>(Table2[[#This Row],[Rank 1Y]]+Table2[[#This Row],[Rank 6M]]+Table2[[#This Row],[Rank Sharpe]])/3</f>
        <v>103.33333333333333</v>
      </c>
    </row>
    <row r="59" spans="1:48" x14ac:dyDescent="0.3">
      <c r="A59" t="s">
        <v>552</v>
      </c>
      <c r="B59" t="s">
        <v>553</v>
      </c>
      <c r="C59" t="s">
        <v>10647</v>
      </c>
      <c r="D59" t="s">
        <v>227</v>
      </c>
      <c r="E59">
        <v>35938.993113650002</v>
      </c>
      <c r="F59">
        <v>9163.5</v>
      </c>
      <c r="G59">
        <v>54.015206091459198</v>
      </c>
      <c r="H59">
        <f>(Table2[[#This Row],[1Y Return vs Nifty]]-AVERAGE(Table2[1Y Return vs Nifty]))/_xlfn.STDEV.P(Table2[1Y Return vs Nifty])</f>
        <v>0.44629609650097379</v>
      </c>
      <c r="I59">
        <v>1.3177271047363399</v>
      </c>
      <c r="J59">
        <f>(Table2[[#This Row],[1M Return vs Nifty]]-AVERAGE(Table2[1M Return vs Nifty]))/_xlfn.STDEV.P(Table2[1M Return vs Nifty])</f>
        <v>0.2368073802675722</v>
      </c>
      <c r="K59">
        <v>32.4266702007532</v>
      </c>
      <c r="L59">
        <f>(Table2[[#This Row],[6M Return vs Nifty]]-AVERAGE(Table2[6M Return vs Nifty]))/_xlfn.STDEV.P(Table2[6M Return vs Nifty])</f>
        <v>0.82843932706131951</v>
      </c>
      <c r="M59">
        <v>3.8386496735589</v>
      </c>
      <c r="N59">
        <f>(Table2[[#This Row],[1W Return vs Nifty]]-AVERAGE(Table2[1W Return vs Nifty]))/_xlfn.STDEV.P(Table2[1W Return vs Nifty])</f>
        <v>1.5391568563482685</v>
      </c>
      <c r="O59">
        <v>8688.27</v>
      </c>
      <c r="P59">
        <v>8476.5530119351897</v>
      </c>
      <c r="Q59">
        <v>7140.5417788406103</v>
      </c>
      <c r="R59">
        <v>66.936515261454801</v>
      </c>
      <c r="S59" s="2">
        <f>(Table2[[#This Row],[Close Price]]-Table2[[#This Row],[20D EMA]])/Table2[[#This Row],[20D EMA]]</f>
        <v>5.4697885770124494E-2</v>
      </c>
      <c r="T59" s="2">
        <f>(Table2[[#This Row],[Close Price]]-Table2[[#This Row],[50D EMA]])/Table2[[#This Row],[50D EMA]]</f>
        <v>8.1040841377098979E-2</v>
      </c>
      <c r="U59" s="2">
        <f>(Table2[[#This Row],[Close Price]]-Table2[[#This Row],[200D EMA]])/Table2[[#This Row],[200D EMA]]</f>
        <v>0.28330598486993963</v>
      </c>
      <c r="V59">
        <v>0.90638949329122298</v>
      </c>
      <c r="W59">
        <v>9060</v>
      </c>
      <c r="X59">
        <v>9495</v>
      </c>
      <c r="Y59">
        <v>8770</v>
      </c>
      <c r="Z59">
        <v>9495</v>
      </c>
      <c r="AA59">
        <v>8081</v>
      </c>
      <c r="AB59">
        <v>9495</v>
      </c>
      <c r="AC59" s="2">
        <f>(Table2[[#This Row],[Close Price]]/Table2[[#This Row],[Day Low]])-1</f>
        <v>1.1423841059602591E-2</v>
      </c>
      <c r="AD59" s="2">
        <f>(Table2[[#This Row],[Day High]]/Table2[[#This Row],[Close Price]])-1</f>
        <v>3.6176133573416314E-2</v>
      </c>
      <c r="AE59" s="2">
        <f>(Table2[[#This Row],[Close Price]]/Table2[[#This Row],[Current Week Low]])-1</f>
        <v>4.4868871151653389E-2</v>
      </c>
      <c r="AF59" s="2">
        <f>(Table2[[#This Row],[Current Week High]]/Table2[[#This Row],[Close Price]])-1</f>
        <v>3.6176133573416314E-2</v>
      </c>
      <c r="AG59" s="2">
        <f>(Table2[[#This Row],[Close Price]]/Table2[[#This Row],[Current Month Low]])-1</f>
        <v>0.13395619354040345</v>
      </c>
      <c r="AH59" s="2">
        <f>(Table2[[#This Row],[Current Month High]]/Table2[[#This Row],[Close Price]])-1</f>
        <v>3.6176133573416314E-2</v>
      </c>
      <c r="AI59">
        <v>5.4171441043269404</v>
      </c>
      <c r="AJ59">
        <v>101.588331701736</v>
      </c>
      <c r="AK59" t="str">
        <f>IF(AND(Table2[[#This Row],[20D EMA]]&gt;Table2[[#This Row],[50D EMA]],Table2[[#This Row],[50D EMA]]&gt;Table2[[#This Row],[200D EMA]]),"Uptrend","Downtrend/NoTrend")</f>
        <v>Uptrend</v>
      </c>
      <c r="AL59">
        <v>0.06</v>
      </c>
      <c r="AM59" t="s">
        <v>10681</v>
      </c>
      <c r="AN59">
        <v>7.53</v>
      </c>
      <c r="AO59" t="s">
        <v>10681</v>
      </c>
      <c r="AP59">
        <v>0.28045928048320601</v>
      </c>
      <c r="AQ59">
        <f>(Table2[[#This Row],[Sharpe Ratio]]-AVERAGE(Table2[Sharpe Ratio]))/_xlfn.STDEV.P(Table2[Sharpe Ratio])</f>
        <v>2.4903849210463402</v>
      </c>
      <c r="AR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5.5410845812244744</v>
      </c>
      <c r="AS59">
        <f>_xlfn.RANK.AVG(Table2[[#This Row],[1Y Return vs Nifty Z-Score]],Table2[1Y Return vs Nifty Z-Score])</f>
        <v>180</v>
      </c>
      <c r="AT59">
        <f>_xlfn.RANK.AVG(Table2[[#This Row],[6M Return vs Nifty Z-Score]],Table2[6M Return vs Nifty Z-Score])</f>
        <v>132</v>
      </c>
      <c r="AU59">
        <f>_xlfn.RANK.AVG(Table2[[#This Row],[Sharpe Ratio Z-Score]],Table2[Sharpe Ratio Z-Score])</f>
        <v>3</v>
      </c>
      <c r="AV59">
        <f>(Table2[[#This Row],[Rank 1Y]]+Table2[[#This Row],[Rank 6M]]+Table2[[#This Row],[Rank Sharpe]])/3</f>
        <v>105</v>
      </c>
    </row>
    <row r="60" spans="1:48" x14ac:dyDescent="0.3">
      <c r="A60" t="s">
        <v>678</v>
      </c>
      <c r="B60" t="s">
        <v>679</v>
      </c>
      <c r="C60" t="s">
        <v>10653</v>
      </c>
      <c r="D60" t="s">
        <v>680</v>
      </c>
      <c r="E60">
        <v>26737.746503999999</v>
      </c>
      <c r="F60">
        <v>2389.25</v>
      </c>
      <c r="G60">
        <v>99.1568048715787</v>
      </c>
      <c r="H60">
        <f>(Table2[[#This Row],[1Y Return vs Nifty]]-AVERAGE(Table2[1Y Return vs Nifty]))/_xlfn.STDEV.P(Table2[1Y Return vs Nifty])</f>
        <v>1.1726384381077697</v>
      </c>
      <c r="I60">
        <v>2.12071724844761</v>
      </c>
      <c r="J60">
        <f>(Table2[[#This Row],[1M Return vs Nifty]]-AVERAGE(Table2[1M Return vs Nifty]))/_xlfn.STDEV.P(Table2[1M Return vs Nifty])</f>
        <v>0.31443780178170594</v>
      </c>
      <c r="K60">
        <v>50.147404868302402</v>
      </c>
      <c r="L60">
        <f>(Table2[[#This Row],[6M Return vs Nifty]]-AVERAGE(Table2[6M Return vs Nifty]))/_xlfn.STDEV.P(Table2[6M Return vs Nifty])</f>
        <v>1.4357840354974871</v>
      </c>
      <c r="M60">
        <v>1.53851218078556</v>
      </c>
      <c r="N60">
        <f>(Table2[[#This Row],[1W Return vs Nifty]]-AVERAGE(Table2[1W Return vs Nifty]))/_xlfn.STDEV.P(Table2[1W Return vs Nifty])</f>
        <v>0.94869623173725914</v>
      </c>
      <c r="O60">
        <v>2310.7800000000002</v>
      </c>
      <c r="P60">
        <v>2238.64632715465</v>
      </c>
      <c r="Q60">
        <v>1829.5552726303699</v>
      </c>
      <c r="R60">
        <v>64.2334454134498</v>
      </c>
      <c r="S60" s="2">
        <f>(Table2[[#This Row],[Close Price]]-Table2[[#This Row],[20D EMA]])/Table2[[#This Row],[20D EMA]]</f>
        <v>3.3958230554185079E-2</v>
      </c>
      <c r="T60" s="2">
        <f>(Table2[[#This Row],[Close Price]]-Table2[[#This Row],[50D EMA]])/Table2[[#This Row],[50D EMA]]</f>
        <v>6.7274437689659253E-2</v>
      </c>
      <c r="U60" s="2">
        <f>(Table2[[#This Row],[Close Price]]-Table2[[#This Row],[200D EMA]])/Table2[[#This Row],[200D EMA]]</f>
        <v>0.30591845774899784</v>
      </c>
      <c r="V60">
        <v>1.6769845738000499</v>
      </c>
      <c r="W60">
        <v>2371</v>
      </c>
      <c r="X60">
        <v>2459.25</v>
      </c>
      <c r="Y60">
        <v>2325.1</v>
      </c>
      <c r="Z60">
        <v>2525</v>
      </c>
      <c r="AA60">
        <v>2090</v>
      </c>
      <c r="AB60">
        <v>2525</v>
      </c>
      <c r="AC60" s="2">
        <f>(Table2[[#This Row],[Close Price]]/Table2[[#This Row],[Day Low]])-1</f>
        <v>7.6971741881062261E-3</v>
      </c>
      <c r="AD60" s="2">
        <f>(Table2[[#This Row],[Day High]]/Table2[[#This Row],[Close Price]])-1</f>
        <v>2.9297896829548975E-2</v>
      </c>
      <c r="AE60" s="2">
        <f>(Table2[[#This Row],[Close Price]]/Table2[[#This Row],[Current Week Low]])-1</f>
        <v>2.7590211173712964E-2</v>
      </c>
      <c r="AF60" s="2">
        <f>(Table2[[#This Row],[Current Week High]]/Table2[[#This Row],[Close Price]])-1</f>
        <v>5.6816992780161168E-2</v>
      </c>
      <c r="AG60" s="2">
        <f>(Table2[[#This Row],[Close Price]]/Table2[[#This Row],[Current Month Low]])-1</f>
        <v>0.14318181818181808</v>
      </c>
      <c r="AH60" s="2">
        <f>(Table2[[#This Row],[Current Month High]]/Table2[[#This Row],[Close Price]])-1</f>
        <v>5.6816992780161168E-2</v>
      </c>
      <c r="AI60">
        <v>5.6816992780161097</v>
      </c>
      <c r="AJ60">
        <v>139.98091603053399</v>
      </c>
      <c r="AK60" t="str">
        <f>IF(AND(Table2[[#This Row],[20D EMA]]&gt;Table2[[#This Row],[50D EMA]],Table2[[#This Row],[50D EMA]]&gt;Table2[[#This Row],[200D EMA]]),"Uptrend","Downtrend/NoTrend")</f>
        <v>Uptrend</v>
      </c>
      <c r="AL60">
        <v>0.04</v>
      </c>
      <c r="AM60" t="s">
        <v>10681</v>
      </c>
      <c r="AN60">
        <v>8.56</v>
      </c>
      <c r="AO60" t="s">
        <v>10681</v>
      </c>
      <c r="AP60">
        <v>0.123097852799418</v>
      </c>
      <c r="AQ60">
        <f>(Table2[[#This Row],[Sharpe Ratio]]-AVERAGE(Table2[Sharpe Ratio]))/_xlfn.STDEV.P(Table2[Sharpe Ratio])</f>
        <v>0.68265996569088083</v>
      </c>
      <c r="AR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4.5542164728151029</v>
      </c>
      <c r="AS60">
        <f>_xlfn.RANK.AVG(Table2[[#This Row],[1Y Return vs Nifty Z-Score]],Table2[1Y Return vs Nifty Z-Score])</f>
        <v>88</v>
      </c>
      <c r="AT60">
        <f>_xlfn.RANK.AVG(Table2[[#This Row],[6M Return vs Nifty Z-Score]],Table2[6M Return vs Nifty Z-Score])</f>
        <v>61</v>
      </c>
      <c r="AU60">
        <f>_xlfn.RANK.AVG(Table2[[#This Row],[Sharpe Ratio Z-Score]],Table2[Sharpe Ratio Z-Score])</f>
        <v>175</v>
      </c>
      <c r="AV60">
        <f>(Table2[[#This Row],[Rank 1Y]]+Table2[[#This Row],[Rank 6M]]+Table2[[#This Row],[Rank Sharpe]])/3</f>
        <v>108</v>
      </c>
    </row>
    <row r="61" spans="1:48" x14ac:dyDescent="0.3">
      <c r="A61" t="s">
        <v>1322</v>
      </c>
      <c r="B61" t="s">
        <v>1323</v>
      </c>
      <c r="C61" t="s">
        <v>10642</v>
      </c>
      <c r="D61" t="s">
        <v>63</v>
      </c>
      <c r="E61">
        <v>8554.5786349800001</v>
      </c>
      <c r="F61">
        <v>16.2</v>
      </c>
      <c r="G61">
        <v>118.795492230441</v>
      </c>
      <c r="H61">
        <f>(Table2[[#This Row],[1Y Return vs Nifty]]-AVERAGE(Table2[1Y Return vs Nifty]))/_xlfn.STDEV.P(Table2[1Y Return vs Nifty])</f>
        <v>1.4886310158585145</v>
      </c>
      <c r="I61">
        <v>-5.0361162301820501</v>
      </c>
      <c r="J61">
        <f>(Table2[[#This Row],[1M Return vs Nifty]]-AVERAGE(Table2[1M Return vs Nifty]))/_xlfn.STDEV.P(Table2[1M Return vs Nifty])</f>
        <v>-0.37746110134138966</v>
      </c>
      <c r="K61">
        <v>50.667195710673901</v>
      </c>
      <c r="L61">
        <f>(Table2[[#This Row],[6M Return vs Nifty]]-AVERAGE(Table2[6M Return vs Nifty]))/_xlfn.STDEV.P(Table2[6M Return vs Nifty])</f>
        <v>1.4535988847986288</v>
      </c>
      <c r="M61">
        <v>-6.50147205850313</v>
      </c>
      <c r="N61">
        <f>(Table2[[#This Row],[1W Return vs Nifty]]-AVERAGE(Table2[1W Return vs Nifty]))/_xlfn.STDEV.P(Table2[1W Return vs Nifty])</f>
        <v>-1.1152213082829796</v>
      </c>
      <c r="O61">
        <v>16.03</v>
      </c>
      <c r="P61">
        <v>15.965224065184801</v>
      </c>
      <c r="Q61">
        <v>12.6823479667891</v>
      </c>
      <c r="R61">
        <v>49.5879429075571</v>
      </c>
      <c r="S61" s="2">
        <f>(Table2[[#This Row],[Close Price]]-Table2[[#This Row],[20D EMA]])/Table2[[#This Row],[20D EMA]]</f>
        <v>1.0605115408608742E-2</v>
      </c>
      <c r="T61" s="2">
        <f>(Table2[[#This Row],[Close Price]]-Table2[[#This Row],[50D EMA]])/Table2[[#This Row],[50D EMA]]</f>
        <v>1.4705458179392044E-2</v>
      </c>
      <c r="U61" s="2">
        <f>(Table2[[#This Row],[Close Price]]-Table2[[#This Row],[200D EMA]])/Table2[[#This Row],[200D EMA]]</f>
        <v>0.27736599267126821</v>
      </c>
      <c r="V61">
        <v>0.68784409854341499</v>
      </c>
      <c r="W61">
        <v>15.75</v>
      </c>
      <c r="X61">
        <v>16.3</v>
      </c>
      <c r="Y61">
        <v>15.56</v>
      </c>
      <c r="Z61">
        <v>16.34</v>
      </c>
      <c r="AA61">
        <v>15</v>
      </c>
      <c r="AB61">
        <v>17.8</v>
      </c>
      <c r="AC61" s="2">
        <f>(Table2[[#This Row],[Close Price]]/Table2[[#This Row],[Day Low]])-1</f>
        <v>2.857142857142847E-2</v>
      </c>
      <c r="AD61" s="2">
        <f>(Table2[[#This Row],[Day High]]/Table2[[#This Row],[Close Price]])-1</f>
        <v>6.1728395061728669E-3</v>
      </c>
      <c r="AE61" s="2">
        <f>(Table2[[#This Row],[Close Price]]/Table2[[#This Row],[Current Week Low]])-1</f>
        <v>4.1131105398457546E-2</v>
      </c>
      <c r="AF61" s="2">
        <f>(Table2[[#This Row],[Current Week High]]/Table2[[#This Row],[Close Price]])-1</f>
        <v>8.6419753086419693E-3</v>
      </c>
      <c r="AG61" s="2">
        <f>(Table2[[#This Row],[Close Price]]/Table2[[#This Row],[Current Month Low]])-1</f>
        <v>7.9999999999999849E-2</v>
      </c>
      <c r="AH61" s="2">
        <f>(Table2[[#This Row],[Current Month High]]/Table2[[#This Row],[Close Price]])-1</f>
        <v>9.8765432098765427E-2</v>
      </c>
      <c r="AI61">
        <v>30.2469135802469</v>
      </c>
      <c r="AJ61">
        <v>167.76859504132199</v>
      </c>
      <c r="AK61" t="str">
        <f>IF(AND(Table2[[#This Row],[20D EMA]]&gt;Table2[[#This Row],[50D EMA]],Table2[[#This Row],[50D EMA]]&gt;Table2[[#This Row],[200D EMA]]),"Uptrend","Downtrend/NoTrend")</f>
        <v>Uptrend</v>
      </c>
      <c r="AL61">
        <v>-7.0000000000000007E-2</v>
      </c>
      <c r="AM61" t="s">
        <v>10680</v>
      </c>
      <c r="AN61">
        <v>4.38</v>
      </c>
      <c r="AO61" t="s">
        <v>10681</v>
      </c>
      <c r="AP61">
        <v>0.10821857430550499</v>
      </c>
      <c r="AQ61">
        <f>(Table2[[#This Row],[Sharpe Ratio]]-AVERAGE(Table2[Sharpe Ratio]))/_xlfn.STDEV.P(Table2[Sharpe Ratio])</f>
        <v>0.51173089211142553</v>
      </c>
      <c r="AR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1.9612783831441991</v>
      </c>
      <c r="AS61">
        <f>_xlfn.RANK.AVG(Table2[[#This Row],[1Y Return vs Nifty Z-Score]],Table2[1Y Return vs Nifty Z-Score])</f>
        <v>58</v>
      </c>
      <c r="AT61">
        <f>_xlfn.RANK.AVG(Table2[[#This Row],[6M Return vs Nifty Z-Score]],Table2[6M Return vs Nifty Z-Score])</f>
        <v>59</v>
      </c>
      <c r="AU61">
        <f>_xlfn.RANK.AVG(Table2[[#This Row],[Sharpe Ratio Z-Score]],Table2[Sharpe Ratio Z-Score])</f>
        <v>212</v>
      </c>
      <c r="AV61">
        <f>(Table2[[#This Row],[Rank 1Y]]+Table2[[#This Row],[Rank 6M]]+Table2[[#This Row],[Rank Sharpe]])/3</f>
        <v>109.66666666666667</v>
      </c>
    </row>
    <row r="62" spans="1:48" x14ac:dyDescent="0.3">
      <c r="A62" t="s">
        <v>262</v>
      </c>
      <c r="B62" t="s">
        <v>263</v>
      </c>
      <c r="C62" t="s">
        <v>10647</v>
      </c>
      <c r="D62" t="s">
        <v>264</v>
      </c>
      <c r="E62">
        <v>103530.042</v>
      </c>
      <c r="F62">
        <v>3744.7</v>
      </c>
      <c r="G62">
        <v>85.852590848460295</v>
      </c>
      <c r="H62">
        <f>(Table2[[#This Row],[1Y Return vs Nifty]]-AVERAGE(Table2[1Y Return vs Nifty]))/_xlfn.STDEV.P(Table2[1Y Return vs Nifty])</f>
        <v>0.95856950329091983</v>
      </c>
      <c r="I62">
        <v>-2.8467572761064601</v>
      </c>
      <c r="J62">
        <f>(Table2[[#This Row],[1M Return vs Nifty]]-AVERAGE(Table2[1M Return vs Nifty]))/_xlfn.STDEV.P(Table2[1M Return vs Nifty])</f>
        <v>-0.16580114538588592</v>
      </c>
      <c r="K62">
        <v>24.393046185786201</v>
      </c>
      <c r="L62">
        <f>(Table2[[#This Row],[6M Return vs Nifty]]-AVERAGE(Table2[6M Return vs Nifty]))/_xlfn.STDEV.P(Table2[6M Return vs Nifty])</f>
        <v>0.55310203847864914</v>
      </c>
      <c r="M62">
        <v>-3.7995929019935399</v>
      </c>
      <c r="N62">
        <f>(Table2[[#This Row],[1W Return vs Nifty]]-AVERAGE(Table2[1W Return vs Nifty]))/_xlfn.STDEV.P(Table2[1W Return vs Nifty])</f>
        <v>-0.42163092101766964</v>
      </c>
      <c r="O62">
        <v>3761.73</v>
      </c>
      <c r="P62">
        <v>3733.58603325588</v>
      </c>
      <c r="Q62">
        <v>3116.4692053077501</v>
      </c>
      <c r="R62">
        <v>43.497345400407802</v>
      </c>
      <c r="S62" s="2">
        <f>(Table2[[#This Row],[Close Price]]-Table2[[#This Row],[20D EMA]])/Table2[[#This Row],[20D EMA]]</f>
        <v>-4.5271723382593115E-3</v>
      </c>
      <c r="T62" s="2">
        <f>(Table2[[#This Row],[Close Price]]-Table2[[#This Row],[50D EMA]])/Table2[[#This Row],[50D EMA]]</f>
        <v>2.9767538889221346E-3</v>
      </c>
      <c r="U62" s="2">
        <f>(Table2[[#This Row],[Close Price]]-Table2[[#This Row],[200D EMA]])/Table2[[#This Row],[200D EMA]]</f>
        <v>0.20158414965958635</v>
      </c>
      <c r="V62">
        <v>0.52679500553948999</v>
      </c>
      <c r="W62">
        <v>3721.15</v>
      </c>
      <c r="X62">
        <v>3771.5</v>
      </c>
      <c r="Y62">
        <v>3691.05</v>
      </c>
      <c r="Z62">
        <v>3929</v>
      </c>
      <c r="AA62">
        <v>3359.05</v>
      </c>
      <c r="AB62">
        <v>3929</v>
      </c>
      <c r="AC62" s="2">
        <f>(Table2[[#This Row],[Close Price]]/Table2[[#This Row],[Day Low]])-1</f>
        <v>6.3286887118227941E-3</v>
      </c>
      <c r="AD62" s="2">
        <f>(Table2[[#This Row],[Day High]]/Table2[[#This Row],[Close Price]])-1</f>
        <v>7.1567815846396154E-3</v>
      </c>
      <c r="AE62" s="2">
        <f>(Table2[[#This Row],[Close Price]]/Table2[[#This Row],[Current Week Low]])-1</f>
        <v>1.4535159371994233E-2</v>
      </c>
      <c r="AF62" s="2">
        <f>(Table2[[#This Row],[Current Week High]]/Table2[[#This Row],[Close Price]])-1</f>
        <v>4.9216225598846419E-2</v>
      </c>
      <c r="AG62" s="2">
        <f>(Table2[[#This Row],[Close Price]]/Table2[[#This Row],[Current Month Low]])-1</f>
        <v>0.11480924666200254</v>
      </c>
      <c r="AH62" s="2">
        <f>(Table2[[#This Row],[Current Month High]]/Table2[[#This Row],[Close Price]])-1</f>
        <v>4.9216225598846419E-2</v>
      </c>
      <c r="AI62">
        <v>11.408123481186699</v>
      </c>
      <c r="AJ62">
        <v>126.498518115284</v>
      </c>
      <c r="AK62" t="str">
        <f>IF(AND(Table2[[#This Row],[20D EMA]]&gt;Table2[[#This Row],[50D EMA]],Table2[[#This Row],[50D EMA]]&gt;Table2[[#This Row],[200D EMA]]),"Uptrend","Downtrend/NoTrend")</f>
        <v>Uptrend</v>
      </c>
      <c r="AL62">
        <v>0.01</v>
      </c>
      <c r="AM62" t="s">
        <v>10681</v>
      </c>
      <c r="AN62">
        <v>1.07</v>
      </c>
      <c r="AO62" t="s">
        <v>10681</v>
      </c>
      <c r="AP62">
        <v>0.18911990219300001</v>
      </c>
      <c r="AQ62">
        <f>(Table2[[#This Row],[Sharpe Ratio]]-AVERAGE(Table2[Sharpe Ratio]))/_xlfn.STDEV.P(Table2[Sharpe Ratio])</f>
        <v>1.4411031753719585</v>
      </c>
      <c r="AR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2.365342650737972</v>
      </c>
      <c r="AS62">
        <f>_xlfn.RANK.AVG(Table2[[#This Row],[1Y Return vs Nifty Z-Score]],Table2[1Y Return vs Nifty Z-Score])</f>
        <v>105</v>
      </c>
      <c r="AT62">
        <f>_xlfn.RANK.AVG(Table2[[#This Row],[6M Return vs Nifty Z-Score]],Table2[6M Return vs Nifty Z-Score])</f>
        <v>184</v>
      </c>
      <c r="AU62">
        <f>_xlfn.RANK.AVG(Table2[[#This Row],[Sharpe Ratio Z-Score]],Table2[Sharpe Ratio Z-Score])</f>
        <v>52</v>
      </c>
      <c r="AV62">
        <f>(Table2[[#This Row],[Rank 1Y]]+Table2[[#This Row],[Rank 6M]]+Table2[[#This Row],[Rank Sharpe]])/3</f>
        <v>113.66666666666667</v>
      </c>
    </row>
    <row r="63" spans="1:48" x14ac:dyDescent="0.3">
      <c r="A63" t="s">
        <v>377</v>
      </c>
      <c r="B63" t="s">
        <v>378</v>
      </c>
      <c r="C63" t="s">
        <v>10641</v>
      </c>
      <c r="D63" t="s">
        <v>198</v>
      </c>
      <c r="E63">
        <v>64699.652873824998</v>
      </c>
      <c r="F63">
        <v>1173.9000000000001</v>
      </c>
      <c r="G63">
        <v>57.467007475242802</v>
      </c>
      <c r="H63">
        <f>(Table2[[#This Row],[1Y Return vs Nifty]]-AVERAGE(Table2[1Y Return vs Nifty]))/_xlfn.STDEV.P(Table2[1Y Return vs Nifty])</f>
        <v>0.50183665260912691</v>
      </c>
      <c r="I63">
        <v>4.3227708421323001</v>
      </c>
      <c r="J63">
        <f>(Table2[[#This Row],[1M Return vs Nifty]]-AVERAGE(Table2[1M Return vs Nifty]))/_xlfn.STDEV.P(Table2[1M Return vs Nifty])</f>
        <v>0.52732503335390624</v>
      </c>
      <c r="K63">
        <v>65.218445917661896</v>
      </c>
      <c r="L63">
        <f>(Table2[[#This Row],[6M Return vs Nifty]]-AVERAGE(Table2[6M Return vs Nifty]))/_xlfn.STDEV.P(Table2[6M Return vs Nifty])</f>
        <v>1.9523155001164239</v>
      </c>
      <c r="M63">
        <v>2.1134508447168299E-2</v>
      </c>
      <c r="N63">
        <f>(Table2[[#This Row],[1W Return vs Nifty]]-AVERAGE(Table2[1W Return vs Nifty]))/_xlfn.STDEV.P(Table2[1W Return vs Nifty])</f>
        <v>0.55917527005794132</v>
      </c>
      <c r="O63">
        <v>1102.81</v>
      </c>
      <c r="P63">
        <v>1045.77143704996</v>
      </c>
      <c r="Q63">
        <v>844.525727940553</v>
      </c>
      <c r="R63">
        <v>58.312011167805601</v>
      </c>
      <c r="S63" s="2">
        <f>(Table2[[#This Row],[Close Price]]-Table2[[#This Row],[20D EMA]])/Table2[[#This Row],[20D EMA]]</f>
        <v>6.4462600085236937E-2</v>
      </c>
      <c r="T63" s="2">
        <f>(Table2[[#This Row],[Close Price]]-Table2[[#This Row],[50D EMA]])/Table2[[#This Row],[50D EMA]]</f>
        <v>0.12252061818735535</v>
      </c>
      <c r="U63" s="2">
        <f>(Table2[[#This Row],[Close Price]]-Table2[[#This Row],[200D EMA]])/Table2[[#This Row],[200D EMA]]</f>
        <v>0.39001093887649102</v>
      </c>
      <c r="V63">
        <v>0.61990164011922699</v>
      </c>
      <c r="W63">
        <v>1118</v>
      </c>
      <c r="X63">
        <v>1186</v>
      </c>
      <c r="Y63">
        <v>1078.7</v>
      </c>
      <c r="Z63">
        <v>1186</v>
      </c>
      <c r="AA63">
        <v>900</v>
      </c>
      <c r="AB63">
        <v>1192</v>
      </c>
      <c r="AC63" s="2">
        <f>(Table2[[#This Row],[Close Price]]/Table2[[#This Row],[Day Low]])-1</f>
        <v>5.0000000000000044E-2</v>
      </c>
      <c r="AD63" s="2">
        <f>(Table2[[#This Row],[Day High]]/Table2[[#This Row],[Close Price]])-1</f>
        <v>1.0307521935428943E-2</v>
      </c>
      <c r="AE63" s="2">
        <f>(Table2[[#This Row],[Close Price]]/Table2[[#This Row],[Current Week Low]])-1</f>
        <v>8.8254380272550392E-2</v>
      </c>
      <c r="AF63" s="2">
        <f>(Table2[[#This Row],[Current Week High]]/Table2[[#This Row],[Close Price]])-1</f>
        <v>1.0307521935428943E-2</v>
      </c>
      <c r="AG63" s="2">
        <f>(Table2[[#This Row],[Close Price]]/Table2[[#This Row],[Current Month Low]])-1</f>
        <v>0.30433333333333334</v>
      </c>
      <c r="AH63" s="2">
        <f>(Table2[[#This Row],[Current Month High]]/Table2[[#This Row],[Close Price]])-1</f>
        <v>1.541868983729433E-2</v>
      </c>
      <c r="AI63">
        <v>2.8452167987051502</v>
      </c>
      <c r="AJ63">
        <v>113.981042654028</v>
      </c>
      <c r="AK63" t="str">
        <f>IF(AND(Table2[[#This Row],[20D EMA]]&gt;Table2[[#This Row],[50D EMA]],Table2[[#This Row],[50D EMA]]&gt;Table2[[#This Row],[200D EMA]]),"Uptrend","Downtrend/NoTrend")</f>
        <v>Uptrend</v>
      </c>
      <c r="AL63">
        <v>0.15</v>
      </c>
      <c r="AM63" t="s">
        <v>10681</v>
      </c>
      <c r="AN63">
        <v>12.02</v>
      </c>
      <c r="AO63" t="s">
        <v>10681</v>
      </c>
      <c r="AP63">
        <v>0.13878285660401801</v>
      </c>
      <c r="AQ63">
        <f>(Table2[[#This Row],[Sharpe Ratio]]-AVERAGE(Table2[Sharpe Ratio]))/_xlfn.STDEV.P(Table2[Sharpe Ratio])</f>
        <v>0.86284499082548649</v>
      </c>
      <c r="AR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4.4034974469628851</v>
      </c>
      <c r="AS63">
        <f>_xlfn.RANK.AVG(Table2[[#This Row],[1Y Return vs Nifty Z-Score]],Table2[1Y Return vs Nifty Z-Score])</f>
        <v>170</v>
      </c>
      <c r="AT63">
        <f>_xlfn.RANK.AVG(Table2[[#This Row],[6M Return vs Nifty Z-Score]],Table2[6M Return vs Nifty Z-Score])</f>
        <v>31</v>
      </c>
      <c r="AU63">
        <f>_xlfn.RANK.AVG(Table2[[#This Row],[Sharpe Ratio Z-Score]],Table2[Sharpe Ratio Z-Score])</f>
        <v>142</v>
      </c>
      <c r="AV63">
        <f>(Table2[[#This Row],[Rank 1Y]]+Table2[[#This Row],[Rank 6M]]+Table2[[#This Row],[Rank Sharpe]])/3</f>
        <v>114.33333333333333</v>
      </c>
    </row>
    <row r="64" spans="1:48" x14ac:dyDescent="0.3">
      <c r="A64" t="s">
        <v>375</v>
      </c>
      <c r="B64" t="s">
        <v>376</v>
      </c>
      <c r="C64" t="s">
        <v>10648</v>
      </c>
      <c r="D64" t="s">
        <v>141</v>
      </c>
      <c r="E64">
        <v>65102.986414974999</v>
      </c>
      <c r="F64">
        <v>3769.4</v>
      </c>
      <c r="G64">
        <v>82.044993574643598</v>
      </c>
      <c r="H64">
        <f>(Table2[[#This Row],[1Y Return vs Nifty]]-AVERAGE(Table2[1Y Return vs Nifty]))/_xlfn.STDEV.P(Table2[1Y Return vs Nifty])</f>
        <v>0.8973040808314553</v>
      </c>
      <c r="I64">
        <v>-1.34982411009238</v>
      </c>
      <c r="J64">
        <f>(Table2[[#This Row],[1M Return vs Nifty]]-AVERAGE(Table2[1M Return vs Nifty]))/_xlfn.STDEV.P(Table2[1M Return vs Nifty])</f>
        <v>-2.1082616066123341E-2</v>
      </c>
      <c r="K64">
        <v>24.519889558990801</v>
      </c>
      <c r="L64">
        <f>(Table2[[#This Row],[6M Return vs Nifty]]-AVERAGE(Table2[6M Return vs Nifty]))/_xlfn.STDEV.P(Table2[6M Return vs Nifty])</f>
        <v>0.55744935550366403</v>
      </c>
      <c r="M64">
        <v>-3.9445749531869199</v>
      </c>
      <c r="N64">
        <f>(Table2[[#This Row],[1W Return vs Nifty]]-AVERAGE(Table2[1W Return vs Nifty]))/_xlfn.STDEV.P(Table2[1W Return vs Nifty])</f>
        <v>-0.45884877985175643</v>
      </c>
      <c r="O64">
        <v>3579.78</v>
      </c>
      <c r="P64">
        <v>3535.7600654207899</v>
      </c>
      <c r="Q64">
        <v>2997.73446660425</v>
      </c>
      <c r="R64">
        <v>58.3106098214461</v>
      </c>
      <c r="S64" s="2">
        <f>(Table2[[#This Row],[Close Price]]-Table2[[#This Row],[20D EMA]])/Table2[[#This Row],[20D EMA]]</f>
        <v>5.2969735570342277E-2</v>
      </c>
      <c r="T64" s="2">
        <f>(Table2[[#This Row],[Close Price]]-Table2[[#This Row],[50D EMA]])/Table2[[#This Row],[50D EMA]]</f>
        <v>6.6079125918122705E-2</v>
      </c>
      <c r="U64" s="2">
        <f>(Table2[[#This Row],[Close Price]]-Table2[[#This Row],[200D EMA]])/Table2[[#This Row],[200D EMA]]</f>
        <v>0.25741623949431097</v>
      </c>
      <c r="V64">
        <v>0.52647866294370504</v>
      </c>
      <c r="W64">
        <v>3603.35</v>
      </c>
      <c r="X64">
        <v>3837.95</v>
      </c>
      <c r="Y64">
        <v>3527.35</v>
      </c>
      <c r="Z64">
        <v>3837.95</v>
      </c>
      <c r="AA64">
        <v>3117</v>
      </c>
      <c r="AB64">
        <v>3837.95</v>
      </c>
      <c r="AC64" s="2">
        <f>(Table2[[#This Row],[Close Price]]/Table2[[#This Row],[Day Low]])-1</f>
        <v>4.6082118029056263E-2</v>
      </c>
      <c r="AD64" s="2">
        <f>(Table2[[#This Row],[Day High]]/Table2[[#This Row],[Close Price]])-1</f>
        <v>1.8185918183265093E-2</v>
      </c>
      <c r="AE64" s="2">
        <f>(Table2[[#This Row],[Close Price]]/Table2[[#This Row],[Current Week Low]])-1</f>
        <v>6.8620919387075263E-2</v>
      </c>
      <c r="AF64" s="2">
        <f>(Table2[[#This Row],[Current Week High]]/Table2[[#This Row],[Close Price]])-1</f>
        <v>1.8185918183265093E-2</v>
      </c>
      <c r="AG64" s="2">
        <f>(Table2[[#This Row],[Close Price]]/Table2[[#This Row],[Current Month Low]])-1</f>
        <v>0.20930381777350027</v>
      </c>
      <c r="AH64" s="2">
        <f>(Table2[[#This Row],[Current Month High]]/Table2[[#This Row],[Close Price]])-1</f>
        <v>1.8185918183265093E-2</v>
      </c>
      <c r="AI64">
        <v>9.7522152066641805</v>
      </c>
      <c r="AJ64">
        <v>118.13026243453599</v>
      </c>
      <c r="AK64" t="str">
        <f>IF(AND(Table2[[#This Row],[20D EMA]]&gt;Table2[[#This Row],[50D EMA]],Table2[[#This Row],[50D EMA]]&gt;Table2[[#This Row],[200D EMA]]),"Uptrend","Downtrend/NoTrend")</f>
        <v>Uptrend</v>
      </c>
      <c r="AL64">
        <v>0.15</v>
      </c>
      <c r="AM64" t="s">
        <v>10681</v>
      </c>
      <c r="AN64">
        <v>9.94</v>
      </c>
      <c r="AO64" t="s">
        <v>10681</v>
      </c>
      <c r="AP64">
        <v>0.19057082786394</v>
      </c>
      <c r="AQ64">
        <f>(Table2[[#This Row],[Sharpe Ratio]]-AVERAGE(Table2[Sharpe Ratio]))/_xlfn.STDEV.P(Table2[Sharpe Ratio])</f>
        <v>1.4577710118445319</v>
      </c>
      <c r="AR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2.4325930522617716</v>
      </c>
      <c r="AS64">
        <f>_xlfn.RANK.AVG(Table2[[#This Row],[1Y Return vs Nifty Z-Score]],Table2[1Y Return vs Nifty Z-Score])</f>
        <v>112</v>
      </c>
      <c r="AT64">
        <f>_xlfn.RANK.AVG(Table2[[#This Row],[6M Return vs Nifty Z-Score]],Table2[6M Return vs Nifty Z-Score])</f>
        <v>182</v>
      </c>
      <c r="AU64">
        <f>_xlfn.RANK.AVG(Table2[[#This Row],[Sharpe Ratio Z-Score]],Table2[Sharpe Ratio Z-Score])</f>
        <v>50</v>
      </c>
      <c r="AV64">
        <f>(Table2[[#This Row],[Rank 1Y]]+Table2[[#This Row],[Rank 6M]]+Table2[[#This Row],[Rank Sharpe]])/3</f>
        <v>114.66666666666667</v>
      </c>
    </row>
    <row r="65" spans="1:48" x14ac:dyDescent="0.3">
      <c r="A65" t="s">
        <v>835</v>
      </c>
      <c r="B65" t="s">
        <v>836</v>
      </c>
      <c r="C65" t="s">
        <v>10647</v>
      </c>
      <c r="D65" t="s">
        <v>163</v>
      </c>
      <c r="E65">
        <v>18959.754455325001</v>
      </c>
      <c r="F65">
        <v>829.65</v>
      </c>
      <c r="G65">
        <v>112.93521287940101</v>
      </c>
      <c r="H65">
        <f>(Table2[[#This Row],[1Y Return vs Nifty]]-AVERAGE(Table2[1Y Return vs Nifty]))/_xlfn.STDEV.P(Table2[1Y Return vs Nifty])</f>
        <v>1.3943373013838081</v>
      </c>
      <c r="I65">
        <v>-2.1185557726370399</v>
      </c>
      <c r="J65">
        <f>(Table2[[#This Row],[1M Return vs Nifty]]-AVERAGE(Table2[1M Return vs Nifty]))/_xlfn.STDEV.P(Table2[1M Return vs Nifty])</f>
        <v>-9.5401041344405121E-2</v>
      </c>
      <c r="K65">
        <v>20.254437052230799</v>
      </c>
      <c r="L65">
        <f>(Table2[[#This Row],[6M Return vs Nifty]]-AVERAGE(Table2[6M Return vs Nifty]))/_xlfn.STDEV.P(Table2[6M Return vs Nifty])</f>
        <v>0.41125902775103046</v>
      </c>
      <c r="M65">
        <v>-5.3023297647269896</v>
      </c>
      <c r="N65">
        <f>(Table2[[#This Row],[1W Return vs Nifty]]-AVERAGE(Table2[1W Return vs Nifty]))/_xlfn.STDEV.P(Table2[1W Return vs Nifty])</f>
        <v>-0.80739348929167776</v>
      </c>
      <c r="O65">
        <v>808.49</v>
      </c>
      <c r="P65">
        <v>809.35835886544305</v>
      </c>
      <c r="Q65">
        <v>673.65776424638602</v>
      </c>
      <c r="R65">
        <v>42.470695399622301</v>
      </c>
      <c r="S65" s="2">
        <f>(Table2[[#This Row],[Close Price]]-Table2[[#This Row],[20D EMA]])/Table2[[#This Row],[20D EMA]]</f>
        <v>2.617224702841095E-2</v>
      </c>
      <c r="T65" s="2">
        <f>(Table2[[#This Row],[Close Price]]-Table2[[#This Row],[50D EMA]])/Table2[[#This Row],[50D EMA]]</f>
        <v>2.5071269002524058E-2</v>
      </c>
      <c r="U65" s="2">
        <f>(Table2[[#This Row],[Close Price]]-Table2[[#This Row],[200D EMA]])/Table2[[#This Row],[200D EMA]]</f>
        <v>0.23156006511425109</v>
      </c>
      <c r="V65">
        <v>0.609215596115397</v>
      </c>
      <c r="W65">
        <v>787.5</v>
      </c>
      <c r="X65">
        <v>835</v>
      </c>
      <c r="Y65">
        <v>781.6</v>
      </c>
      <c r="Z65">
        <v>840.85</v>
      </c>
      <c r="AA65">
        <v>745</v>
      </c>
      <c r="AB65">
        <v>853</v>
      </c>
      <c r="AC65" s="2">
        <f>(Table2[[#This Row],[Close Price]]/Table2[[#This Row],[Day Low]])-1</f>
        <v>5.3523809523809529E-2</v>
      </c>
      <c r="AD65" s="2">
        <f>(Table2[[#This Row],[Day High]]/Table2[[#This Row],[Close Price]])-1</f>
        <v>6.4485023805218589E-3</v>
      </c>
      <c r="AE65" s="2">
        <f>(Table2[[#This Row],[Close Price]]/Table2[[#This Row],[Current Week Low]])-1</f>
        <v>6.1476458546571022E-2</v>
      </c>
      <c r="AF65" s="2">
        <f>(Table2[[#This Row],[Current Week High]]/Table2[[#This Row],[Close Price]])-1</f>
        <v>1.3499668534924458E-2</v>
      </c>
      <c r="AG65" s="2">
        <f>(Table2[[#This Row],[Close Price]]/Table2[[#This Row],[Current Month Low]])-1</f>
        <v>0.11362416107382556</v>
      </c>
      <c r="AH65" s="2">
        <f>(Table2[[#This Row],[Current Month High]]/Table2[[#This Row],[Close Price]])-1</f>
        <v>2.8144398240221857E-2</v>
      </c>
      <c r="AI65">
        <v>18.1220996805882</v>
      </c>
      <c r="AJ65">
        <v>176.54999999999899</v>
      </c>
      <c r="AK65" t="str">
        <f>IF(AND(Table2[[#This Row],[20D EMA]]&gt;Table2[[#This Row],[50D EMA]],Table2[[#This Row],[50D EMA]]&gt;Table2[[#This Row],[200D EMA]]),"Uptrend","Downtrend/NoTrend")</f>
        <v>Downtrend/NoTrend</v>
      </c>
      <c r="AL65">
        <v>-0.05</v>
      </c>
      <c r="AM65" t="s">
        <v>10680</v>
      </c>
      <c r="AN65">
        <v>3.84</v>
      </c>
      <c r="AO65" t="s">
        <v>10681</v>
      </c>
      <c r="AP65">
        <v>0.17943903262354799</v>
      </c>
      <c r="AQ65">
        <f>(Table2[[#This Row],[Sharpe Ratio]]-AVERAGE(Table2[Sharpe Ratio]))/_xlfn.STDEV.P(Table2[Sharpe Ratio])</f>
        <v>1.329891998860482</v>
      </c>
      <c r="AR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">
        <f>_xlfn.RANK.AVG(Table2[[#This Row],[1Y Return vs Nifty Z-Score]],Table2[1Y Return vs Nifty Z-Score])</f>
        <v>64</v>
      </c>
      <c r="AT65">
        <f>_xlfn.RANK.AVG(Table2[[#This Row],[6M Return vs Nifty Z-Score]],Table2[6M Return vs Nifty Z-Score])</f>
        <v>209</v>
      </c>
      <c r="AU65">
        <f>_xlfn.RANK.AVG(Table2[[#This Row],[Sharpe Ratio Z-Score]],Table2[Sharpe Ratio Z-Score])</f>
        <v>72</v>
      </c>
      <c r="AV65">
        <f>(Table2[[#This Row],[Rank 1Y]]+Table2[[#This Row],[Rank 6M]]+Table2[[#This Row],[Rank Sharpe]])/3</f>
        <v>115</v>
      </c>
    </row>
    <row r="66" spans="1:48" x14ac:dyDescent="0.3">
      <c r="A66" t="s">
        <v>1271</v>
      </c>
      <c r="B66" t="s">
        <v>1272</v>
      </c>
      <c r="C66" t="s">
        <v>10647</v>
      </c>
      <c r="D66" t="s">
        <v>264</v>
      </c>
      <c r="E66">
        <v>9033.0473000479997</v>
      </c>
      <c r="F66">
        <v>80.63</v>
      </c>
      <c r="G66">
        <v>60.722547824225899</v>
      </c>
      <c r="H66">
        <f>(Table2[[#This Row],[1Y Return vs Nifty]]-AVERAGE(Table2[1Y Return vs Nifty]))/_xlfn.STDEV.P(Table2[1Y Return vs Nifty])</f>
        <v>0.55421930772494843</v>
      </c>
      <c r="I66">
        <v>-16.0716974133733</v>
      </c>
      <c r="J66">
        <f>(Table2[[#This Row],[1M Return vs Nifty]]-AVERAGE(Table2[1M Return vs Nifty]))/_xlfn.STDEV.P(Table2[1M Return vs Nifty])</f>
        <v>-1.4443444567772203</v>
      </c>
      <c r="K66">
        <v>25.451432932679399</v>
      </c>
      <c r="L66">
        <f>(Table2[[#This Row],[6M Return vs Nifty]]-AVERAGE(Table2[6M Return vs Nifty]))/_xlfn.STDEV.P(Table2[6M Return vs Nifty])</f>
        <v>0.58937624506567521</v>
      </c>
      <c r="M66">
        <v>-3.96474257910358</v>
      </c>
      <c r="N66">
        <f>(Table2[[#This Row],[1W Return vs Nifty]]-AVERAGE(Table2[1W Return vs Nifty]))/_xlfn.STDEV.P(Table2[1W Return vs Nifty])</f>
        <v>-0.46402594384003359</v>
      </c>
      <c r="O66">
        <v>80.16</v>
      </c>
      <c r="P66">
        <v>77.867394604412894</v>
      </c>
      <c r="Q66">
        <v>62.170121725294202</v>
      </c>
      <c r="R66">
        <v>42.282510656406799</v>
      </c>
      <c r="S66" s="2">
        <f>(Table2[[#This Row],[Close Price]]-Table2[[#This Row],[20D EMA]])/Table2[[#This Row],[20D EMA]]</f>
        <v>5.8632734530937982E-3</v>
      </c>
      <c r="T66" s="2">
        <f>(Table2[[#This Row],[Close Price]]-Table2[[#This Row],[50D EMA]])/Table2[[#This Row],[50D EMA]]</f>
        <v>3.5478333513300049E-2</v>
      </c>
      <c r="U66" s="2">
        <f>(Table2[[#This Row],[Close Price]]-Table2[[#This Row],[200D EMA]])/Table2[[#This Row],[200D EMA]]</f>
        <v>0.29692523936615212</v>
      </c>
      <c r="V66">
        <v>0.38665268480682902</v>
      </c>
      <c r="W66">
        <v>78.56</v>
      </c>
      <c r="X66">
        <v>81.2</v>
      </c>
      <c r="Y66">
        <v>77.61</v>
      </c>
      <c r="Z66">
        <v>81.77</v>
      </c>
      <c r="AA66">
        <v>74.59</v>
      </c>
      <c r="AB66">
        <v>87.75</v>
      </c>
      <c r="AC66" s="2">
        <f>(Table2[[#This Row],[Close Price]]/Table2[[#This Row],[Day Low]])-1</f>
        <v>2.6349287169042723E-2</v>
      </c>
      <c r="AD66" s="2">
        <f>(Table2[[#This Row],[Day High]]/Table2[[#This Row],[Close Price]])-1</f>
        <v>7.0693290338583736E-3</v>
      </c>
      <c r="AE66" s="2">
        <f>(Table2[[#This Row],[Close Price]]/Table2[[#This Row],[Current Week Low]])-1</f>
        <v>3.8912511274320272E-2</v>
      </c>
      <c r="AF66" s="2">
        <f>(Table2[[#This Row],[Current Week High]]/Table2[[#This Row],[Close Price]])-1</f>
        <v>1.4138658067716747E-2</v>
      </c>
      <c r="AG66" s="2">
        <f>(Table2[[#This Row],[Close Price]]/Table2[[#This Row],[Current Month Low]])-1</f>
        <v>8.0976002145059622E-2</v>
      </c>
      <c r="AH66" s="2">
        <f>(Table2[[#This Row],[Current Month High]]/Table2[[#This Row],[Close Price]])-1</f>
        <v>8.8304601265037919E-2</v>
      </c>
      <c r="AI66">
        <v>15.8377775021704</v>
      </c>
      <c r="AJ66">
        <v>112.20938274827</v>
      </c>
      <c r="AK66" t="str">
        <f>IF(AND(Table2[[#This Row],[20D EMA]]&gt;Table2[[#This Row],[50D EMA]],Table2[[#This Row],[50D EMA]]&gt;Table2[[#This Row],[200D EMA]]),"Uptrend","Downtrend/NoTrend")</f>
        <v>Uptrend</v>
      </c>
      <c r="AL66">
        <v>0.13</v>
      </c>
      <c r="AM66" t="s">
        <v>10681</v>
      </c>
      <c r="AN66">
        <v>2.75</v>
      </c>
      <c r="AO66" t="s">
        <v>10681</v>
      </c>
      <c r="AP66">
        <v>0.231230218891222</v>
      </c>
      <c r="AQ66">
        <f>(Table2[[#This Row],[Sharpe Ratio]]-AVERAGE(Table2[Sharpe Ratio]))/_xlfn.STDEV.P(Table2[Sharpe Ratio])</f>
        <v>1.9248549530074901</v>
      </c>
      <c r="AR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1.1600801051808598</v>
      </c>
      <c r="AS66">
        <f>_xlfn.RANK.AVG(Table2[[#This Row],[1Y Return vs Nifty Z-Score]],Table2[1Y Return vs Nifty Z-Score])</f>
        <v>160</v>
      </c>
      <c r="AT66">
        <f>_xlfn.RANK.AVG(Table2[[#This Row],[6M Return vs Nifty Z-Score]],Table2[6M Return vs Nifty Z-Score])</f>
        <v>175</v>
      </c>
      <c r="AU66">
        <f>_xlfn.RANK.AVG(Table2[[#This Row],[Sharpe Ratio Z-Score]],Table2[Sharpe Ratio Z-Score])</f>
        <v>19</v>
      </c>
      <c r="AV66">
        <f>(Table2[[#This Row],[Rank 1Y]]+Table2[[#This Row],[Rank 6M]]+Table2[[#This Row],[Rank Sharpe]])/3</f>
        <v>118</v>
      </c>
    </row>
    <row r="67" spans="1:48" x14ac:dyDescent="0.3">
      <c r="A67" t="s">
        <v>1148</v>
      </c>
      <c r="B67" t="s">
        <v>1149</v>
      </c>
      <c r="C67" t="s">
        <v>10640</v>
      </c>
      <c r="D67" t="s">
        <v>54</v>
      </c>
      <c r="E67">
        <v>10605.844311384</v>
      </c>
      <c r="F67">
        <v>239.52</v>
      </c>
      <c r="G67">
        <v>86.914995231976604</v>
      </c>
      <c r="H67">
        <f>(Table2[[#This Row],[1Y Return vs Nifty]]-AVERAGE(Table2[1Y Return vs Nifty]))/_xlfn.STDEV.P(Table2[1Y Return vs Nifty])</f>
        <v>0.97566391971633915</v>
      </c>
      <c r="I67">
        <v>14.321087737672601</v>
      </c>
      <c r="J67">
        <f>(Table2[[#This Row],[1M Return vs Nifty]]-AVERAGE(Table2[1M Return vs Nifty]))/_xlfn.STDEV.P(Table2[1M Return vs Nifty])</f>
        <v>1.4939291207283165</v>
      </c>
      <c r="K67">
        <v>40.078755396993998</v>
      </c>
      <c r="L67">
        <f>(Table2[[#This Row],[6M Return vs Nifty]]-AVERAGE(Table2[6M Return vs Nifty]))/_xlfn.STDEV.P(Table2[6M Return vs Nifty])</f>
        <v>1.0907000933121767</v>
      </c>
      <c r="M67">
        <v>-7.8955088256089604E-3</v>
      </c>
      <c r="N67">
        <f>(Table2[[#This Row],[1W Return vs Nifty]]-AVERAGE(Table2[1W Return vs Nifty]))/_xlfn.STDEV.P(Table2[1W Return vs Nifty])</f>
        <v>0.55172307114148222</v>
      </c>
      <c r="O67">
        <v>219.12</v>
      </c>
      <c r="P67">
        <v>200.567683698194</v>
      </c>
      <c r="Q67">
        <v>165.187729246337</v>
      </c>
      <c r="R67">
        <v>66.059501991008602</v>
      </c>
      <c r="S67" s="2">
        <f>(Table2[[#This Row],[Close Price]]-Table2[[#This Row],[20D EMA]])/Table2[[#This Row],[20D EMA]]</f>
        <v>9.3099671412924453E-2</v>
      </c>
      <c r="T67" s="2">
        <f>(Table2[[#This Row],[Close Price]]-Table2[[#This Row],[50D EMA]])/Table2[[#This Row],[50D EMA]]</f>
        <v>0.19421033131349241</v>
      </c>
      <c r="U67" s="2">
        <f>(Table2[[#This Row],[Close Price]]-Table2[[#This Row],[200D EMA]])/Table2[[#This Row],[200D EMA]]</f>
        <v>0.44998663697843228</v>
      </c>
      <c r="V67">
        <v>1.40238405042287</v>
      </c>
      <c r="W67">
        <v>232.05</v>
      </c>
      <c r="X67">
        <v>241.99</v>
      </c>
      <c r="Y67">
        <v>229.01</v>
      </c>
      <c r="Z67">
        <v>242.7</v>
      </c>
      <c r="AA67">
        <v>186.6</v>
      </c>
      <c r="AB67">
        <v>242.7</v>
      </c>
      <c r="AC67" s="2">
        <f>(Table2[[#This Row],[Close Price]]/Table2[[#This Row],[Day Low]])-1</f>
        <v>3.2191338073690901E-2</v>
      </c>
      <c r="AD67" s="2">
        <f>(Table2[[#This Row],[Day High]]/Table2[[#This Row],[Close Price]])-1</f>
        <v>1.0312291249164884E-2</v>
      </c>
      <c r="AE67" s="2">
        <f>(Table2[[#This Row],[Close Price]]/Table2[[#This Row],[Current Week Low]])-1</f>
        <v>4.5893192437011621E-2</v>
      </c>
      <c r="AF67" s="2">
        <f>(Table2[[#This Row],[Current Week High]]/Table2[[#This Row],[Close Price]])-1</f>
        <v>1.327655310621223E-2</v>
      </c>
      <c r="AG67" s="2">
        <f>(Table2[[#This Row],[Close Price]]/Table2[[#This Row],[Current Month Low]])-1</f>
        <v>0.28360128617363345</v>
      </c>
      <c r="AH67" s="2">
        <f>(Table2[[#This Row],[Current Month High]]/Table2[[#This Row],[Close Price]])-1</f>
        <v>1.327655310621223E-2</v>
      </c>
      <c r="AI67">
        <v>1.3276553106212201</v>
      </c>
      <c r="AJ67">
        <v>145.78758337609</v>
      </c>
      <c r="AK67" t="str">
        <f>IF(AND(Table2[[#This Row],[20D EMA]]&gt;Table2[[#This Row],[50D EMA]],Table2[[#This Row],[50D EMA]]&gt;Table2[[#This Row],[200D EMA]]),"Uptrend","Downtrend/NoTrend")</f>
        <v>Uptrend</v>
      </c>
      <c r="AL67">
        <v>0.31</v>
      </c>
      <c r="AM67" t="s">
        <v>10681</v>
      </c>
      <c r="AN67">
        <v>27.37</v>
      </c>
      <c r="AO67" t="s">
        <v>10681</v>
      </c>
      <c r="AP67">
        <v>0.13249861422781101</v>
      </c>
      <c r="AQ67">
        <f>(Table2[[#This Row],[Sharpe Ratio]]-AVERAGE(Table2[Sharpe Ratio]))/_xlfn.STDEV.P(Table2[Sharpe Ratio])</f>
        <v>0.79065333664324589</v>
      </c>
      <c r="AR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4.9026695415415604</v>
      </c>
      <c r="AS67">
        <f>_xlfn.RANK.AVG(Table2[[#This Row],[1Y Return vs Nifty Z-Score]],Table2[1Y Return vs Nifty Z-Score])</f>
        <v>103</v>
      </c>
      <c r="AT67">
        <f>_xlfn.RANK.AVG(Table2[[#This Row],[6M Return vs Nifty Z-Score]],Table2[6M Return vs Nifty Z-Score])</f>
        <v>95</v>
      </c>
      <c r="AU67">
        <f>_xlfn.RANK.AVG(Table2[[#This Row],[Sharpe Ratio Z-Score]],Table2[Sharpe Ratio Z-Score])</f>
        <v>159</v>
      </c>
      <c r="AV67">
        <f>(Table2[[#This Row],[Rank 1Y]]+Table2[[#This Row],[Rank 6M]]+Table2[[#This Row],[Rank Sharpe]])/3</f>
        <v>119</v>
      </c>
    </row>
    <row r="68" spans="1:48" x14ac:dyDescent="0.3">
      <c r="A68" t="s">
        <v>96</v>
      </c>
      <c r="B68" t="s">
        <v>97</v>
      </c>
      <c r="C68" t="s">
        <v>10641</v>
      </c>
      <c r="D68" t="s">
        <v>98</v>
      </c>
      <c r="E68">
        <v>301817.43386227998</v>
      </c>
      <c r="F68">
        <v>10891.55</v>
      </c>
      <c r="G68">
        <v>102.539054550473</v>
      </c>
      <c r="H68">
        <f>(Table2[[#This Row],[1Y Return vs Nifty]]-AVERAGE(Table2[1Y Return vs Nifty]))/_xlfn.STDEV.P(Table2[1Y Return vs Nifty])</f>
        <v>1.2270598856872661</v>
      </c>
      <c r="I68">
        <v>11.6487028914557</v>
      </c>
      <c r="J68">
        <f>(Table2[[#This Row],[1M Return vs Nifty]]-AVERAGE(Table2[1M Return vs Nifty]))/_xlfn.STDEV.P(Table2[1M Return vs Nifty])</f>
        <v>1.2355718249575767</v>
      </c>
      <c r="K68">
        <v>22.497029423829201</v>
      </c>
      <c r="L68">
        <f>(Table2[[#This Row],[6M Return vs Nifty]]-AVERAGE(Table2[6M Return vs Nifty]))/_xlfn.STDEV.P(Table2[6M Return vs Nifty])</f>
        <v>0.48811964530566232</v>
      </c>
      <c r="M68">
        <v>6.7529103611445498</v>
      </c>
      <c r="N68">
        <f>(Table2[[#This Row],[1W Return vs Nifty]]-AVERAGE(Table2[1W Return vs Nifty]))/_xlfn.STDEV.P(Table2[1W Return vs Nifty])</f>
        <v>2.2872669981452134</v>
      </c>
      <c r="O68">
        <v>10127.27</v>
      </c>
      <c r="P68">
        <v>9777.4504538049805</v>
      </c>
      <c r="Q68">
        <v>8426.5631401565097</v>
      </c>
      <c r="R68">
        <v>88.955460254971797</v>
      </c>
      <c r="S68" s="2">
        <f>(Table2[[#This Row],[Close Price]]-Table2[[#This Row],[20D EMA]])/Table2[[#This Row],[20D EMA]]</f>
        <v>7.5467524811721101E-2</v>
      </c>
      <c r="T68" s="2">
        <f>(Table2[[#This Row],[Close Price]]-Table2[[#This Row],[50D EMA]])/Table2[[#This Row],[50D EMA]]</f>
        <v>0.11394581352866454</v>
      </c>
      <c r="U68" s="2">
        <f>(Table2[[#This Row],[Close Price]]-Table2[[#This Row],[200D EMA]])/Table2[[#This Row],[200D EMA]]</f>
        <v>0.29252576867271968</v>
      </c>
      <c r="V68">
        <v>1.09201060467192</v>
      </c>
      <c r="W68">
        <v>10705</v>
      </c>
      <c r="X68">
        <v>10921.35</v>
      </c>
      <c r="Y68">
        <v>10339.65</v>
      </c>
      <c r="Z68">
        <v>10921.35</v>
      </c>
      <c r="AA68">
        <v>9369.2999999999993</v>
      </c>
      <c r="AB68">
        <v>10921.35</v>
      </c>
      <c r="AC68" s="2">
        <f>(Table2[[#This Row],[Close Price]]/Table2[[#This Row],[Day Low]])-1</f>
        <v>1.742643624474538E-2</v>
      </c>
      <c r="AD68" s="2">
        <f>(Table2[[#This Row],[Day High]]/Table2[[#This Row],[Close Price]])-1</f>
        <v>2.7360660328421549E-3</v>
      </c>
      <c r="AE68" s="2">
        <f>(Table2[[#This Row],[Close Price]]/Table2[[#This Row],[Current Week Low]])-1</f>
        <v>5.3377048546130679E-2</v>
      </c>
      <c r="AF68" s="2">
        <f>(Table2[[#This Row],[Current Week High]]/Table2[[#This Row],[Close Price]])-1</f>
        <v>2.7360660328421549E-3</v>
      </c>
      <c r="AG68" s="2">
        <f>(Table2[[#This Row],[Close Price]]/Table2[[#This Row],[Current Month Low]])-1</f>
        <v>0.1624721163800924</v>
      </c>
      <c r="AH68" s="2">
        <f>(Table2[[#This Row],[Current Month High]]/Table2[[#This Row],[Close Price]])-1</f>
        <v>2.7360660328421549E-3</v>
      </c>
      <c r="AI68">
        <v>0.27360660328421499</v>
      </c>
      <c r="AJ68">
        <v>136.659641041241</v>
      </c>
      <c r="AK68" t="str">
        <f>IF(AND(Table2[[#This Row],[20D EMA]]&gt;Table2[[#This Row],[50D EMA]],Table2[[#This Row],[50D EMA]]&gt;Table2[[#This Row],[200D EMA]]),"Uptrend","Downtrend/NoTrend")</f>
        <v>Uptrend</v>
      </c>
      <c r="AL68">
        <v>7.0000000000000007E-2</v>
      </c>
      <c r="AM68" t="s">
        <v>10681</v>
      </c>
      <c r="AN68">
        <v>12.61</v>
      </c>
      <c r="AO68" t="s">
        <v>10681</v>
      </c>
      <c r="AP68">
        <v>0.16232718619425901</v>
      </c>
      <c r="AQ68">
        <f>(Table2[[#This Row],[Sharpe Ratio]]-AVERAGE(Table2[Sharpe Ratio]))/_xlfn.STDEV.P(Table2[Sharpe Ratio])</f>
        <v>1.1333157966885263</v>
      </c>
      <c r="AR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6.3713341507842447</v>
      </c>
      <c r="AS68">
        <f>_xlfn.RANK.AVG(Table2[[#This Row],[1Y Return vs Nifty Z-Score]],Table2[1Y Return vs Nifty Z-Score])</f>
        <v>78</v>
      </c>
      <c r="AT68">
        <f>_xlfn.RANK.AVG(Table2[[#This Row],[6M Return vs Nifty Z-Score]],Table2[6M Return vs Nifty Z-Score])</f>
        <v>194</v>
      </c>
      <c r="AU68">
        <f>_xlfn.RANK.AVG(Table2[[#This Row],[Sharpe Ratio Z-Score]],Table2[Sharpe Ratio Z-Score])</f>
        <v>91</v>
      </c>
      <c r="AV68">
        <f>(Table2[[#This Row],[Rank 1Y]]+Table2[[#This Row],[Rank 6M]]+Table2[[#This Row],[Rank Sharpe]])/3</f>
        <v>121</v>
      </c>
    </row>
    <row r="69" spans="1:48" x14ac:dyDescent="0.3">
      <c r="A69" t="s">
        <v>252</v>
      </c>
      <c r="B69" t="s">
        <v>253</v>
      </c>
      <c r="C69" t="s">
        <v>10647</v>
      </c>
      <c r="D69" t="s">
        <v>163</v>
      </c>
      <c r="E69">
        <v>107115.11410752</v>
      </c>
      <c r="F69">
        <v>696.1</v>
      </c>
      <c r="G69">
        <v>39.594034186774799</v>
      </c>
      <c r="H69">
        <f>(Table2[[#This Row],[1Y Return vs Nifty]]-AVERAGE(Table2[1Y Return vs Nifty]))/_xlfn.STDEV.P(Table2[1Y Return vs Nifty])</f>
        <v>0.21425496253529558</v>
      </c>
      <c r="I69">
        <v>-7.7141118236714901</v>
      </c>
      <c r="J69">
        <f>(Table2[[#This Row],[1M Return vs Nifty]]-AVERAGE(Table2[1M Return vs Nifty]))/_xlfn.STDEV.P(Table2[1M Return vs Nifty])</f>
        <v>-0.63636082553318507</v>
      </c>
      <c r="K69">
        <v>36.729756805493103</v>
      </c>
      <c r="L69">
        <f>(Table2[[#This Row],[6M Return vs Nifty]]-AVERAGE(Table2[6M Return vs Nifty]))/_xlfn.STDEV.P(Table2[6M Return vs Nifty])</f>
        <v>0.9759194924360195</v>
      </c>
      <c r="M69">
        <v>-7.2789239972453998</v>
      </c>
      <c r="N69">
        <f>(Table2[[#This Row],[1W Return vs Nifty]]-AVERAGE(Table2[1W Return vs Nifty]))/_xlfn.STDEV.P(Table2[1W Return vs Nifty])</f>
        <v>-1.3147984026075912</v>
      </c>
      <c r="O69">
        <v>716.27</v>
      </c>
      <c r="P69">
        <v>701.38083297610501</v>
      </c>
      <c r="Q69">
        <v>583.03418740468999</v>
      </c>
      <c r="R69">
        <v>37.756001740213001</v>
      </c>
      <c r="S69" s="2">
        <f>(Table2[[#This Row],[Close Price]]-Table2[[#This Row],[20D EMA]])/Table2[[#This Row],[20D EMA]]</f>
        <v>-2.8159772152959024E-2</v>
      </c>
      <c r="T69" s="2">
        <f>(Table2[[#This Row],[Close Price]]-Table2[[#This Row],[50D EMA]])/Table2[[#This Row],[50D EMA]]</f>
        <v>-7.5291948793315532E-3</v>
      </c>
      <c r="U69" s="2">
        <f>(Table2[[#This Row],[Close Price]]-Table2[[#This Row],[200D EMA]])/Table2[[#This Row],[200D EMA]]</f>
        <v>0.19392655703194622</v>
      </c>
      <c r="V69">
        <v>0.62322552672199905</v>
      </c>
      <c r="W69">
        <v>691.5</v>
      </c>
      <c r="X69">
        <v>713.15</v>
      </c>
      <c r="Y69">
        <v>691.5</v>
      </c>
      <c r="Z69">
        <v>764.9</v>
      </c>
      <c r="AA69">
        <v>665.55</v>
      </c>
      <c r="AB69">
        <v>764.9</v>
      </c>
      <c r="AC69" s="2">
        <f>(Table2[[#This Row],[Close Price]]/Table2[[#This Row],[Day Low]])-1</f>
        <v>6.6522053506870016E-3</v>
      </c>
      <c r="AD69" s="2">
        <f>(Table2[[#This Row],[Day High]]/Table2[[#This Row],[Close Price]])-1</f>
        <v>2.4493607240338999E-2</v>
      </c>
      <c r="AE69" s="2">
        <f>(Table2[[#This Row],[Close Price]]/Table2[[#This Row],[Current Week Low]])-1</f>
        <v>6.6522053506870016E-3</v>
      </c>
      <c r="AF69" s="2">
        <f>(Table2[[#This Row],[Current Week High]]/Table2[[#This Row],[Close Price]])-1</f>
        <v>9.8836374084183332E-2</v>
      </c>
      <c r="AG69" s="2">
        <f>(Table2[[#This Row],[Close Price]]/Table2[[#This Row],[Current Month Low]])-1</f>
        <v>4.5901885658478081E-2</v>
      </c>
      <c r="AH69" s="2">
        <f>(Table2[[#This Row],[Current Month High]]/Table2[[#This Row],[Close Price]])-1</f>
        <v>9.8836374084183332E-2</v>
      </c>
      <c r="AI69">
        <v>12.5915816693003</v>
      </c>
      <c r="AJ69">
        <v>93.791759465478805</v>
      </c>
      <c r="AK69" t="str">
        <f>IF(AND(Table2[[#This Row],[20D EMA]]&gt;Table2[[#This Row],[50D EMA]],Table2[[#This Row],[50D EMA]]&gt;Table2[[#This Row],[200D EMA]]),"Uptrend","Downtrend/NoTrend")</f>
        <v>Uptrend</v>
      </c>
      <c r="AL69">
        <v>-0.01</v>
      </c>
      <c r="AM69" t="s">
        <v>10680</v>
      </c>
      <c r="AN69">
        <v>0.46</v>
      </c>
      <c r="AO69" t="s">
        <v>10681</v>
      </c>
      <c r="AP69">
        <v>0.230425711828776</v>
      </c>
      <c r="AQ69">
        <f>(Table2[[#This Row],[Sharpe Ratio]]-AVERAGE(Table2[Sharpe Ratio]))/_xlfn.STDEV.P(Table2[Sharpe Ratio])</f>
        <v>1.9156129963542639</v>
      </c>
      <c r="AR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1.1546282231848022</v>
      </c>
      <c r="AS69">
        <f>_xlfn.RANK.AVG(Table2[[#This Row],[1Y Return vs Nifty Z-Score]],Table2[1Y Return vs Nifty Z-Score])</f>
        <v>239</v>
      </c>
      <c r="AT69">
        <f>_xlfn.RANK.AVG(Table2[[#This Row],[6M Return vs Nifty Z-Score]],Table2[6M Return vs Nifty Z-Score])</f>
        <v>105</v>
      </c>
      <c r="AU69">
        <f>_xlfn.RANK.AVG(Table2[[#This Row],[Sharpe Ratio Z-Score]],Table2[Sharpe Ratio Z-Score])</f>
        <v>21</v>
      </c>
      <c r="AV69">
        <f>(Table2[[#This Row],[Rank 1Y]]+Table2[[#This Row],[Rank 6M]]+Table2[[#This Row],[Rank Sharpe]])/3</f>
        <v>121.66666666666667</v>
      </c>
    </row>
    <row r="70" spans="1:48" x14ac:dyDescent="0.3">
      <c r="A70" t="s">
        <v>1083</v>
      </c>
      <c r="B70" t="s">
        <v>1084</v>
      </c>
      <c r="C70" t="s">
        <v>10640</v>
      </c>
      <c r="D70" t="s">
        <v>54</v>
      </c>
      <c r="E70">
        <v>12077.3320356899</v>
      </c>
      <c r="F70">
        <v>1340.05</v>
      </c>
      <c r="G70">
        <v>174.98922442417299</v>
      </c>
      <c r="H70">
        <f>(Table2[[#This Row],[1Y Return vs Nifty]]-AVERAGE(Table2[1Y Return vs Nifty]))/_xlfn.STDEV.P(Table2[1Y Return vs Nifty])</f>
        <v>2.3928056159658535</v>
      </c>
      <c r="I70">
        <v>22.561639148962701</v>
      </c>
      <c r="J70">
        <f>(Table2[[#This Row],[1M Return vs Nifty]]-AVERAGE(Table2[1M Return vs Nifty]))/_xlfn.STDEV.P(Table2[1M Return vs Nifty])</f>
        <v>2.2905982761063464</v>
      </c>
      <c r="K70">
        <v>54.568495386181198</v>
      </c>
      <c r="L70">
        <f>(Table2[[#This Row],[6M Return vs Nifty]]-AVERAGE(Table2[6M Return vs Nifty]))/_xlfn.STDEV.P(Table2[6M Return vs Nifty])</f>
        <v>1.5873085621001057</v>
      </c>
      <c r="M70">
        <v>-1.27726619787768</v>
      </c>
      <c r="N70">
        <f>(Table2[[#This Row],[1W Return vs Nifty]]-AVERAGE(Table2[1W Return vs Nifty]))/_xlfn.STDEV.P(Table2[1W Return vs Nifty])</f>
        <v>0.22586715501670998</v>
      </c>
      <c r="O70">
        <v>1234.6300000000001</v>
      </c>
      <c r="P70">
        <v>1110.70398880998</v>
      </c>
      <c r="Q70">
        <v>858.79962124591702</v>
      </c>
      <c r="R70">
        <v>70.840301974182907</v>
      </c>
      <c r="S70" s="2">
        <f>(Table2[[#This Row],[Close Price]]-Table2[[#This Row],[20D EMA]])/Table2[[#This Row],[20D EMA]]</f>
        <v>8.5385905088973896E-2</v>
      </c>
      <c r="T70" s="2">
        <f>(Table2[[#This Row],[Close Price]]-Table2[[#This Row],[50D EMA]])/Table2[[#This Row],[50D EMA]]</f>
        <v>0.20648706901263914</v>
      </c>
      <c r="U70" s="2">
        <f>(Table2[[#This Row],[Close Price]]-Table2[[#This Row],[200D EMA]])/Table2[[#This Row],[200D EMA]]</f>
        <v>0.56037562994718304</v>
      </c>
      <c r="V70">
        <v>1.00655299933249</v>
      </c>
      <c r="W70">
        <v>1297.1500000000001</v>
      </c>
      <c r="X70">
        <v>1345</v>
      </c>
      <c r="Y70">
        <v>1290.45</v>
      </c>
      <c r="Z70">
        <v>1348</v>
      </c>
      <c r="AA70">
        <v>1025.55</v>
      </c>
      <c r="AB70">
        <v>1348</v>
      </c>
      <c r="AC70" s="2">
        <f>(Table2[[#This Row],[Close Price]]/Table2[[#This Row],[Day Low]])-1</f>
        <v>3.3072505107350603E-2</v>
      </c>
      <c r="AD70" s="2">
        <f>(Table2[[#This Row],[Day High]]/Table2[[#This Row],[Close Price]])-1</f>
        <v>3.6938920189546476E-3</v>
      </c>
      <c r="AE70" s="2">
        <f>(Table2[[#This Row],[Close Price]]/Table2[[#This Row],[Current Week Low]])-1</f>
        <v>3.8436204424812992E-2</v>
      </c>
      <c r="AF70" s="2">
        <f>(Table2[[#This Row],[Current Week High]]/Table2[[#This Row],[Close Price]])-1</f>
        <v>5.932614454684515E-3</v>
      </c>
      <c r="AG70" s="2">
        <f>(Table2[[#This Row],[Close Price]]/Table2[[#This Row],[Current Month Low]])-1</f>
        <v>0.30666471649358873</v>
      </c>
      <c r="AH70" s="2">
        <f>(Table2[[#This Row],[Current Month High]]/Table2[[#This Row],[Close Price]])-1</f>
        <v>5.932614454684515E-3</v>
      </c>
      <c r="AI70">
        <v>0.59326144546845105</v>
      </c>
      <c r="AJ70">
        <v>208.980862347244</v>
      </c>
      <c r="AK70" t="str">
        <f>IF(AND(Table2[[#This Row],[20D EMA]]&gt;Table2[[#This Row],[50D EMA]],Table2[[#This Row],[50D EMA]]&gt;Table2[[#This Row],[200D EMA]]),"Uptrend","Downtrend/NoTrend")</f>
        <v>Uptrend</v>
      </c>
      <c r="AL70">
        <v>0.23</v>
      </c>
      <c r="AM70" t="s">
        <v>10681</v>
      </c>
      <c r="AN70">
        <v>13.65</v>
      </c>
      <c r="AO70" t="s">
        <v>10681</v>
      </c>
      <c r="AP70">
        <v>8.096197188781E-2</v>
      </c>
      <c r="AQ70">
        <f>(Table2[[#This Row],[Sharpe Ratio]]-AVERAGE(Table2[Sharpe Ratio]))/_xlfn.STDEV.P(Table2[Sharpe Ratio])</f>
        <v>0.19861451337800218</v>
      </c>
      <c r="AR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6.6951941225670168</v>
      </c>
      <c r="AS70">
        <f>_xlfn.RANK.AVG(Table2[[#This Row],[1Y Return vs Nifty Z-Score]],Table2[1Y Return vs Nifty Z-Score])</f>
        <v>21</v>
      </c>
      <c r="AT70">
        <f>_xlfn.RANK.AVG(Table2[[#This Row],[6M Return vs Nifty Z-Score]],Table2[6M Return vs Nifty Z-Score])</f>
        <v>53</v>
      </c>
      <c r="AU70">
        <f>_xlfn.RANK.AVG(Table2[[#This Row],[Sharpe Ratio Z-Score]],Table2[Sharpe Ratio Z-Score])</f>
        <v>292</v>
      </c>
      <c r="AV70">
        <f>(Table2[[#This Row],[Rank 1Y]]+Table2[[#This Row],[Rank 6M]]+Table2[[#This Row],[Rank Sharpe]])/3</f>
        <v>122</v>
      </c>
    </row>
    <row r="71" spans="1:48" x14ac:dyDescent="0.3">
      <c r="A71" t="s">
        <v>662</v>
      </c>
      <c r="B71" t="s">
        <v>663</v>
      </c>
      <c r="C71" t="s">
        <v>10641</v>
      </c>
      <c r="D71" t="s">
        <v>505</v>
      </c>
      <c r="E71">
        <v>27828.09146938</v>
      </c>
      <c r="F71">
        <v>1521.25</v>
      </c>
      <c r="G71">
        <v>111.87915434723401</v>
      </c>
      <c r="H71">
        <f>(Table2[[#This Row],[1Y Return vs Nifty]]-AVERAGE(Table2[1Y Return vs Nifty]))/_xlfn.STDEV.P(Table2[1Y Return vs Nifty])</f>
        <v>1.3773449916770939</v>
      </c>
      <c r="I71">
        <v>-9.2095635684669102</v>
      </c>
      <c r="J71">
        <f>(Table2[[#This Row],[1M Return vs Nifty]]-AVERAGE(Table2[1M Return vs Nifty]))/_xlfn.STDEV.P(Table2[1M Return vs Nifty])</f>
        <v>-0.78093613596720513</v>
      </c>
      <c r="K71">
        <v>66.783874730578702</v>
      </c>
      <c r="L71">
        <f>(Table2[[#This Row],[6M Return vs Nifty]]-AVERAGE(Table2[6M Return vs Nifty]))/_xlfn.STDEV.P(Table2[6M Return vs Nifty])</f>
        <v>2.0059676157761426</v>
      </c>
      <c r="M71">
        <v>-3.6924669463081798</v>
      </c>
      <c r="N71">
        <f>(Table2[[#This Row],[1W Return vs Nifty]]-AVERAGE(Table2[1W Return vs Nifty]))/_xlfn.STDEV.P(Table2[1W Return vs Nifty])</f>
        <v>-0.39413097420807164</v>
      </c>
      <c r="O71">
        <v>1546.23</v>
      </c>
      <c r="P71">
        <v>1509.96482628178</v>
      </c>
      <c r="Q71">
        <v>1167.17815529887</v>
      </c>
      <c r="R71">
        <v>42.9392063773427</v>
      </c>
      <c r="S71" s="2">
        <f>(Table2[[#This Row],[Close Price]]-Table2[[#This Row],[20D EMA]])/Table2[[#This Row],[20D EMA]]</f>
        <v>-1.615542319059908E-2</v>
      </c>
      <c r="T71" s="2">
        <f>(Table2[[#This Row],[Close Price]]-Table2[[#This Row],[50D EMA]])/Table2[[#This Row],[50D EMA]]</f>
        <v>7.4737990725315256E-3</v>
      </c>
      <c r="U71" s="2">
        <f>(Table2[[#This Row],[Close Price]]-Table2[[#This Row],[200D EMA]])/Table2[[#This Row],[200D EMA]]</f>
        <v>0.30335715511267913</v>
      </c>
      <c r="V71">
        <v>0.190861350689773</v>
      </c>
      <c r="W71">
        <v>1518</v>
      </c>
      <c r="X71">
        <v>1537.75</v>
      </c>
      <c r="Y71">
        <v>1508.25</v>
      </c>
      <c r="Z71">
        <v>1610</v>
      </c>
      <c r="AA71">
        <v>1458.55</v>
      </c>
      <c r="AB71">
        <v>1666</v>
      </c>
      <c r="AC71" s="2">
        <f>(Table2[[#This Row],[Close Price]]/Table2[[#This Row],[Day Low]])-1</f>
        <v>2.1409749670620037E-3</v>
      </c>
      <c r="AD71" s="2">
        <f>(Table2[[#This Row],[Day High]]/Table2[[#This Row],[Close Price]])-1</f>
        <v>1.0846343467543207E-2</v>
      </c>
      <c r="AE71" s="2">
        <f>(Table2[[#This Row],[Close Price]]/Table2[[#This Row],[Current Week Low]])-1</f>
        <v>8.6192607326371906E-3</v>
      </c>
      <c r="AF71" s="2">
        <f>(Table2[[#This Row],[Current Week High]]/Table2[[#This Row],[Close Price]])-1</f>
        <v>5.8340180772391115E-2</v>
      </c>
      <c r="AG71" s="2">
        <f>(Table2[[#This Row],[Close Price]]/Table2[[#This Row],[Current Month Low]])-1</f>
        <v>4.2987898940728853E-2</v>
      </c>
      <c r="AH71" s="2">
        <f>(Table2[[#This Row],[Current Month High]]/Table2[[#This Row],[Close Price]])-1</f>
        <v>9.5152013147082881E-2</v>
      </c>
      <c r="AI71">
        <v>16.742810188989299</v>
      </c>
      <c r="AJ71">
        <v>153.96494156928199</v>
      </c>
      <c r="AK71" t="str">
        <f>IF(AND(Table2[[#This Row],[20D EMA]]&gt;Table2[[#This Row],[50D EMA]],Table2[[#This Row],[50D EMA]]&gt;Table2[[#This Row],[200D EMA]]),"Uptrend","Downtrend/NoTrend")</f>
        <v>Uptrend</v>
      </c>
      <c r="AL71">
        <v>7.0000000000000007E-2</v>
      </c>
      <c r="AM71" t="s">
        <v>10681</v>
      </c>
      <c r="AN71">
        <v>-2.85</v>
      </c>
      <c r="AO71" t="s">
        <v>10680</v>
      </c>
      <c r="AP71">
        <v>8.3992758121925998E-2</v>
      </c>
      <c r="AQ71">
        <f>(Table2[[#This Row],[Sharpe Ratio]]-AVERAGE(Table2[Sharpe Ratio]))/_xlfn.STDEV.P(Table2[Sharpe Ratio])</f>
        <v>0.23343135502974915</v>
      </c>
      <c r="AR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2.4416768523077086</v>
      </c>
      <c r="AS71">
        <f>_xlfn.RANK.AVG(Table2[[#This Row],[1Y Return vs Nifty Z-Score]],Table2[1Y Return vs Nifty Z-Score])</f>
        <v>66</v>
      </c>
      <c r="AT71">
        <f>_xlfn.RANK.AVG(Table2[[#This Row],[6M Return vs Nifty Z-Score]],Table2[6M Return vs Nifty Z-Score])</f>
        <v>28</v>
      </c>
      <c r="AU71">
        <f>_xlfn.RANK.AVG(Table2[[#This Row],[Sharpe Ratio Z-Score]],Table2[Sharpe Ratio Z-Score])</f>
        <v>274</v>
      </c>
      <c r="AV71">
        <f>(Table2[[#This Row],[Rank 1Y]]+Table2[[#This Row],[Rank 6M]]+Table2[[#This Row],[Rank Sharpe]])/3</f>
        <v>122.66666666666667</v>
      </c>
    </row>
    <row r="72" spans="1:48" x14ac:dyDescent="0.3">
      <c r="A72" t="s">
        <v>703</v>
      </c>
      <c r="B72" t="s">
        <v>704</v>
      </c>
      <c r="C72" t="s">
        <v>10636</v>
      </c>
      <c r="D72" t="s">
        <v>542</v>
      </c>
      <c r="E72">
        <v>25475.58783855</v>
      </c>
      <c r="F72">
        <v>5182.8</v>
      </c>
      <c r="G72">
        <v>187.713337222685</v>
      </c>
      <c r="H72">
        <f>(Table2[[#This Row],[1Y Return vs Nifty]]-AVERAGE(Table2[1Y Return vs Nifty]))/_xlfn.STDEV.P(Table2[1Y Return vs Nifty])</f>
        <v>2.5975405419474837</v>
      </c>
      <c r="I72">
        <v>16.445297086676199</v>
      </c>
      <c r="J72">
        <f>(Table2[[#This Row],[1M Return vs Nifty]]-AVERAGE(Table2[1M Return vs Nifty]))/_xlfn.STDEV.P(Table2[1M Return vs Nifty])</f>
        <v>1.6992906291339624</v>
      </c>
      <c r="K72">
        <v>22.715104605235101</v>
      </c>
      <c r="L72">
        <f>(Table2[[#This Row],[6M Return vs Nifty]]-AVERAGE(Table2[6M Return vs Nifty]))/_xlfn.STDEV.P(Table2[6M Return vs Nifty])</f>
        <v>0.49559376023108198</v>
      </c>
      <c r="M72">
        <v>2.6245891504852898</v>
      </c>
      <c r="N72">
        <f>(Table2[[#This Row],[1W Return vs Nifty]]-AVERAGE(Table2[1W Return vs Nifty]))/_xlfn.STDEV.P(Table2[1W Return vs Nifty])</f>
        <v>1.2274994284676071</v>
      </c>
      <c r="O72">
        <v>4674.68</v>
      </c>
      <c r="P72">
        <v>4337.72672101647</v>
      </c>
      <c r="Q72">
        <v>3607.9512494721498</v>
      </c>
      <c r="R72">
        <v>82.931294387129995</v>
      </c>
      <c r="S72" s="2">
        <f>(Table2[[#This Row],[Close Price]]-Table2[[#This Row],[20D EMA]])/Table2[[#This Row],[20D EMA]]</f>
        <v>0.10869621022187612</v>
      </c>
      <c r="T72" s="2">
        <f>(Table2[[#This Row],[Close Price]]-Table2[[#This Row],[50D EMA]])/Table2[[#This Row],[50D EMA]]</f>
        <v>0.19481939120072139</v>
      </c>
      <c r="U72" s="2">
        <f>(Table2[[#This Row],[Close Price]]-Table2[[#This Row],[200D EMA]])/Table2[[#This Row],[200D EMA]]</f>
        <v>0.43649391070853683</v>
      </c>
      <c r="V72">
        <v>0.90693559604567897</v>
      </c>
      <c r="W72">
        <v>4990</v>
      </c>
      <c r="X72">
        <v>5234.6000000000004</v>
      </c>
      <c r="Y72">
        <v>4836.5</v>
      </c>
      <c r="Z72">
        <v>5234.6000000000004</v>
      </c>
      <c r="AA72">
        <v>4130.05</v>
      </c>
      <c r="AB72">
        <v>5234.6000000000004</v>
      </c>
      <c r="AC72" s="2">
        <f>(Table2[[#This Row],[Close Price]]/Table2[[#This Row],[Day Low]])-1</f>
        <v>3.8637274549098155E-2</v>
      </c>
      <c r="AD72" s="2">
        <f>(Table2[[#This Row],[Day High]]/Table2[[#This Row],[Close Price]])-1</f>
        <v>9.9945975148567623E-3</v>
      </c>
      <c r="AE72" s="2">
        <f>(Table2[[#This Row],[Close Price]]/Table2[[#This Row],[Current Week Low]])-1</f>
        <v>7.1601364623177899E-2</v>
      </c>
      <c r="AF72" s="2">
        <f>(Table2[[#This Row],[Current Week High]]/Table2[[#This Row],[Close Price]])-1</f>
        <v>9.9945975148567623E-3</v>
      </c>
      <c r="AG72" s="2">
        <f>(Table2[[#This Row],[Close Price]]/Table2[[#This Row],[Current Month Low]])-1</f>
        <v>0.25490006174259383</v>
      </c>
      <c r="AH72" s="2">
        <f>(Table2[[#This Row],[Current Month High]]/Table2[[#This Row],[Close Price]])-1</f>
        <v>9.9945975148567623E-3</v>
      </c>
      <c r="AI72">
        <v>0.99945975148567601</v>
      </c>
      <c r="AJ72">
        <v>221.71322160148901</v>
      </c>
      <c r="AK72" t="str">
        <f>IF(AND(Table2[[#This Row],[20D EMA]]&gt;Table2[[#This Row],[50D EMA]],Table2[[#This Row],[50D EMA]]&gt;Table2[[#This Row],[200D EMA]]),"Uptrend","Downtrend/NoTrend")</f>
        <v>Uptrend</v>
      </c>
      <c r="AL72">
        <v>0.31</v>
      </c>
      <c r="AM72" t="s">
        <v>10681</v>
      </c>
      <c r="AN72">
        <v>18.940000000000001</v>
      </c>
      <c r="AO72" t="s">
        <v>10681</v>
      </c>
      <c r="AP72">
        <v>0.12923840879829199</v>
      </c>
      <c r="AQ72">
        <f>(Table2[[#This Row],[Sharpe Ratio]]-AVERAGE(Table2[Sharpe Ratio]))/_xlfn.STDEV.P(Table2[Sharpe Ratio])</f>
        <v>0.75320099014846331</v>
      </c>
      <c r="AR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6.7731253499285984</v>
      </c>
      <c r="AS72">
        <f>_xlfn.RANK.AVG(Table2[[#This Row],[1Y Return vs Nifty Z-Score]],Table2[1Y Return vs Nifty Z-Score])</f>
        <v>18</v>
      </c>
      <c r="AT72">
        <f>_xlfn.RANK.AVG(Table2[[#This Row],[6M Return vs Nifty Z-Score]],Table2[6M Return vs Nifty Z-Score])</f>
        <v>190</v>
      </c>
      <c r="AU72">
        <f>_xlfn.RANK.AVG(Table2[[#This Row],[Sharpe Ratio Z-Score]],Table2[Sharpe Ratio Z-Score])</f>
        <v>162</v>
      </c>
      <c r="AV72">
        <f>(Table2[[#This Row],[Rank 1Y]]+Table2[[#This Row],[Rank 6M]]+Table2[[#This Row],[Rank Sharpe]])/3</f>
        <v>123.33333333333333</v>
      </c>
    </row>
    <row r="73" spans="1:48" x14ac:dyDescent="0.3">
      <c r="A73" t="s">
        <v>73</v>
      </c>
      <c r="B73" t="s">
        <v>74</v>
      </c>
      <c r="C73" t="s">
        <v>10641</v>
      </c>
      <c r="D73" t="s">
        <v>60</v>
      </c>
      <c r="E73">
        <v>330423.45475967898</v>
      </c>
      <c r="F73">
        <v>2805.4</v>
      </c>
      <c r="G73">
        <v>46.762802837973901</v>
      </c>
      <c r="H73">
        <f>(Table2[[#This Row],[1Y Return vs Nifty]]-AVERAGE(Table2[1Y Return vs Nifty]))/_xlfn.STDEV.P(Table2[1Y Return vs Nifty])</f>
        <v>0.32960267615775857</v>
      </c>
      <c r="I73">
        <v>-8.0276963725401895</v>
      </c>
      <c r="J73">
        <f>(Table2[[#This Row],[1M Return vs Nifty]]-AVERAGE(Table2[1M Return vs Nifty]))/_xlfn.STDEV.P(Table2[1M Return vs Nifty])</f>
        <v>-0.66667713875277779</v>
      </c>
      <c r="K73">
        <v>29.223994597435599</v>
      </c>
      <c r="L73">
        <f>(Table2[[#This Row],[6M Return vs Nifty]]-AVERAGE(Table2[6M Return vs Nifty]))/_xlfn.STDEV.P(Table2[6M Return vs Nifty])</f>
        <v>0.71867367021896877</v>
      </c>
      <c r="M73">
        <v>-1.0185900421724801</v>
      </c>
      <c r="N73">
        <f>(Table2[[#This Row],[1W Return vs Nifty]]-AVERAGE(Table2[1W Return vs Nifty]))/_xlfn.STDEV.P(Table2[1W Return vs Nifty])</f>
        <v>0.29227104824028705</v>
      </c>
      <c r="O73">
        <v>2773.56</v>
      </c>
      <c r="P73">
        <v>2739.3435656868801</v>
      </c>
      <c r="Q73">
        <v>2281.3991600333102</v>
      </c>
      <c r="R73">
        <v>47.253970225224002</v>
      </c>
      <c r="S73" s="2">
        <f>(Table2[[#This Row],[Close Price]]-Table2[[#This Row],[20D EMA]])/Table2[[#This Row],[20D EMA]]</f>
        <v>1.1479830975353029E-2</v>
      </c>
      <c r="T73" s="2">
        <f>(Table2[[#This Row],[Close Price]]-Table2[[#This Row],[50D EMA]])/Table2[[#This Row],[50D EMA]]</f>
        <v>2.4113964798189381E-2</v>
      </c>
      <c r="U73" s="2">
        <f>(Table2[[#This Row],[Close Price]]-Table2[[#This Row],[200D EMA]])/Table2[[#This Row],[200D EMA]]</f>
        <v>0.22968398040395488</v>
      </c>
      <c r="V73">
        <v>0.77382748252836198</v>
      </c>
      <c r="W73">
        <v>2765</v>
      </c>
      <c r="X73">
        <v>2821.55</v>
      </c>
      <c r="Y73">
        <v>2741.65</v>
      </c>
      <c r="Z73">
        <v>2827</v>
      </c>
      <c r="AA73">
        <v>2625.7</v>
      </c>
      <c r="AB73">
        <v>2926.5</v>
      </c>
      <c r="AC73" s="2">
        <f>(Table2[[#This Row],[Close Price]]/Table2[[#This Row],[Day Low]])-1</f>
        <v>1.461121157323686E-2</v>
      </c>
      <c r="AD73" s="2">
        <f>(Table2[[#This Row],[Day High]]/Table2[[#This Row],[Close Price]])-1</f>
        <v>5.7567548299708449E-3</v>
      </c>
      <c r="AE73" s="2">
        <f>(Table2[[#This Row],[Close Price]]/Table2[[#This Row],[Current Week Low]])-1</f>
        <v>2.3252420987361688E-2</v>
      </c>
      <c r="AF73" s="2">
        <f>(Table2[[#This Row],[Current Week High]]/Table2[[#This Row],[Close Price]])-1</f>
        <v>7.6994368004561498E-3</v>
      </c>
      <c r="AG73" s="2">
        <f>(Table2[[#This Row],[Close Price]]/Table2[[#This Row],[Current Month Low]])-1</f>
        <v>6.8438892485813474E-2</v>
      </c>
      <c r="AH73" s="2">
        <f>(Table2[[#This Row],[Current Month High]]/Table2[[#This Row],[Close Price]])-1</f>
        <v>4.316674983959512E-2</v>
      </c>
      <c r="AI73">
        <v>7.4178370285877104</v>
      </c>
      <c r="AJ73">
        <v>93.475862068965498</v>
      </c>
      <c r="AK73" t="str">
        <f>IF(AND(Table2[[#This Row],[20D EMA]]&gt;Table2[[#This Row],[50D EMA]],Table2[[#This Row],[50D EMA]]&gt;Table2[[#This Row],[200D EMA]]),"Uptrend","Downtrend/NoTrend")</f>
        <v>Uptrend</v>
      </c>
      <c r="AL73">
        <v>-0.05</v>
      </c>
      <c r="AM73" t="s">
        <v>10680</v>
      </c>
      <c r="AN73">
        <v>3.21</v>
      </c>
      <c r="AO73" t="s">
        <v>10681</v>
      </c>
      <c r="AP73">
        <v>0.20019134526958501</v>
      </c>
      <c r="AQ73">
        <f>(Table2[[#This Row],[Sharpe Ratio]]-AVERAGE(Table2[Sharpe Ratio]))/_xlfn.STDEV.P(Table2[Sharpe Ratio])</f>
        <v>1.5682888792380787</v>
      </c>
      <c r="AR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2.2421591351023151</v>
      </c>
      <c r="AS73">
        <f>_xlfn.RANK.AVG(Table2[[#This Row],[1Y Return vs Nifty Z-Score]],Table2[1Y Return vs Nifty Z-Score])</f>
        <v>202</v>
      </c>
      <c r="AT73">
        <f>_xlfn.RANK.AVG(Table2[[#This Row],[6M Return vs Nifty Z-Score]],Table2[6M Return vs Nifty Z-Score])</f>
        <v>150</v>
      </c>
      <c r="AU73">
        <f>_xlfn.RANK.AVG(Table2[[#This Row],[Sharpe Ratio Z-Score]],Table2[Sharpe Ratio Z-Score])</f>
        <v>37</v>
      </c>
      <c r="AV73">
        <f>(Table2[[#This Row],[Rank 1Y]]+Table2[[#This Row],[Rank 6M]]+Table2[[#This Row],[Rank Sharpe]])/3</f>
        <v>129.66666666666666</v>
      </c>
    </row>
    <row r="74" spans="1:48" x14ac:dyDescent="0.3">
      <c r="A74" t="s">
        <v>573</v>
      </c>
      <c r="B74" t="s">
        <v>574</v>
      </c>
      <c r="C74" t="s">
        <v>10646</v>
      </c>
      <c r="D74" t="s">
        <v>329</v>
      </c>
      <c r="E74">
        <v>34870.211896920002</v>
      </c>
      <c r="F74">
        <v>1703.9</v>
      </c>
      <c r="G74">
        <v>99.588347704362903</v>
      </c>
      <c r="H74">
        <f>(Table2[[#This Row],[1Y Return vs Nifty]]-AVERAGE(Table2[1Y Return vs Nifty]))/_xlfn.STDEV.P(Table2[1Y Return vs Nifty])</f>
        <v>1.1795820962886614</v>
      </c>
      <c r="I74">
        <v>-4.4481081297679701</v>
      </c>
      <c r="J74">
        <f>(Table2[[#This Row],[1M Return vs Nifty]]-AVERAGE(Table2[1M Return vs Nifty]))/_xlfn.STDEV.P(Table2[1M Return vs Nifty])</f>
        <v>-0.32061443012585422</v>
      </c>
      <c r="K74">
        <v>17.293436714805701</v>
      </c>
      <c r="L74">
        <f>(Table2[[#This Row],[6M Return vs Nifty]]-AVERAGE(Table2[6M Return vs Nifty]))/_xlfn.STDEV.P(Table2[6M Return vs Nifty])</f>
        <v>0.3097763341522129</v>
      </c>
      <c r="M74">
        <v>-5.2829033222067503</v>
      </c>
      <c r="N74">
        <f>(Table2[[#This Row],[1W Return vs Nifty]]-AVERAGE(Table2[1W Return vs Nifty]))/_xlfn.STDEV.P(Table2[1W Return vs Nifty])</f>
        <v>-0.80240659202118458</v>
      </c>
      <c r="O74">
        <v>1701.39</v>
      </c>
      <c r="P74">
        <v>1668.2002173722899</v>
      </c>
      <c r="Q74">
        <v>1397.4996321424601</v>
      </c>
      <c r="R74">
        <v>47.225339081454798</v>
      </c>
      <c r="S74" s="2">
        <f>(Table2[[#This Row],[Close Price]]-Table2[[#This Row],[20D EMA]])/Table2[[#This Row],[20D EMA]]</f>
        <v>1.4752643426845056E-3</v>
      </c>
      <c r="T74" s="2">
        <f>(Table2[[#This Row],[Close Price]]-Table2[[#This Row],[50D EMA]])/Table2[[#This Row],[50D EMA]]</f>
        <v>2.1400178621211102E-2</v>
      </c>
      <c r="U74" s="2">
        <f>(Table2[[#This Row],[Close Price]]-Table2[[#This Row],[200D EMA]])/Table2[[#This Row],[200D EMA]]</f>
        <v>0.21924897925576398</v>
      </c>
      <c r="V74">
        <v>0.89976356487860298</v>
      </c>
      <c r="W74">
        <v>1680.55</v>
      </c>
      <c r="X74">
        <v>1723.85</v>
      </c>
      <c r="Y74">
        <v>1671</v>
      </c>
      <c r="Z74">
        <v>1764.8</v>
      </c>
      <c r="AA74">
        <v>1539.1</v>
      </c>
      <c r="AB74">
        <v>1779</v>
      </c>
      <c r="AC74" s="2">
        <f>(Table2[[#This Row],[Close Price]]/Table2[[#This Row],[Day Low]])-1</f>
        <v>1.3894260807473913E-2</v>
      </c>
      <c r="AD74" s="2">
        <f>(Table2[[#This Row],[Day High]]/Table2[[#This Row],[Close Price]])-1</f>
        <v>1.1708433593520695E-2</v>
      </c>
      <c r="AE74" s="2">
        <f>(Table2[[#This Row],[Close Price]]/Table2[[#This Row],[Current Week Low]])-1</f>
        <v>1.9688809096349624E-2</v>
      </c>
      <c r="AF74" s="2">
        <f>(Table2[[#This Row],[Current Week High]]/Table2[[#This Row],[Close Price]])-1</f>
        <v>3.5741534127589514E-2</v>
      </c>
      <c r="AG74" s="2">
        <f>(Table2[[#This Row],[Close Price]]/Table2[[#This Row],[Current Month Low]])-1</f>
        <v>0.10707556364108917</v>
      </c>
      <c r="AH74" s="2">
        <f>(Table2[[#This Row],[Current Month High]]/Table2[[#This Row],[Close Price]])-1</f>
        <v>4.4075356535007826E-2</v>
      </c>
      <c r="AI74">
        <v>11.379775808439399</v>
      </c>
      <c r="AJ74">
        <v>134.03612389258899</v>
      </c>
      <c r="AK74" t="str">
        <f>IF(AND(Table2[[#This Row],[20D EMA]]&gt;Table2[[#This Row],[50D EMA]],Table2[[#This Row],[50D EMA]]&gt;Table2[[#This Row],[200D EMA]]),"Uptrend","Downtrend/NoTrend")</f>
        <v>Uptrend</v>
      </c>
      <c r="AL74">
        <v>-0.05</v>
      </c>
      <c r="AM74" t="s">
        <v>10680</v>
      </c>
      <c r="AN74">
        <v>-0.56999999999999995</v>
      </c>
      <c r="AO74" t="s">
        <v>10680</v>
      </c>
      <c r="AP74">
        <v>0.18352408678555099</v>
      </c>
      <c r="AQ74">
        <f>(Table2[[#This Row],[Sharpe Ratio]]-AVERAGE(Table2[Sharpe Ratio]))/_xlfn.STDEV.P(Table2[Sharpe Ratio])</f>
        <v>1.3768199815391262</v>
      </c>
      <c r="AR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1.7431573898329615</v>
      </c>
      <c r="AS74">
        <f>_xlfn.RANK.AVG(Table2[[#This Row],[1Y Return vs Nifty Z-Score]],Table2[1Y Return vs Nifty Z-Score])</f>
        <v>86</v>
      </c>
      <c r="AT74">
        <f>_xlfn.RANK.AVG(Table2[[#This Row],[6M Return vs Nifty Z-Score]],Table2[6M Return vs Nifty Z-Score])</f>
        <v>236</v>
      </c>
      <c r="AU74">
        <f>_xlfn.RANK.AVG(Table2[[#This Row],[Sharpe Ratio Z-Score]],Table2[Sharpe Ratio Z-Score])</f>
        <v>67</v>
      </c>
      <c r="AV74">
        <f>(Table2[[#This Row],[Rank 1Y]]+Table2[[#This Row],[Rank 6M]]+Table2[[#This Row],[Rank Sharpe]])/3</f>
        <v>129.66666666666666</v>
      </c>
    </row>
    <row r="75" spans="1:48" x14ac:dyDescent="0.3">
      <c r="A75" t="s">
        <v>770</v>
      </c>
      <c r="B75" t="s">
        <v>771</v>
      </c>
      <c r="C75" t="s">
        <v>10647</v>
      </c>
      <c r="D75" t="s">
        <v>445</v>
      </c>
      <c r="E75">
        <v>21442.201504029999</v>
      </c>
      <c r="F75">
        <v>680.65</v>
      </c>
      <c r="G75">
        <v>74.209942482534004</v>
      </c>
      <c r="H75">
        <f>(Table2[[#This Row],[1Y Return vs Nifty]]-AVERAGE(Table2[1Y Return vs Nifty]))/_xlfn.STDEV.P(Table2[1Y Return vs Nifty])</f>
        <v>0.77123567584270536</v>
      </c>
      <c r="I75">
        <v>7.58174489015558</v>
      </c>
      <c r="J75">
        <f>(Table2[[#This Row],[1M Return vs Nifty]]-AVERAGE(Table2[1M Return vs Nifty]))/_xlfn.STDEV.P(Table2[1M Return vs Nifty])</f>
        <v>0.8423918259329185</v>
      </c>
      <c r="K75">
        <v>25.995715700280101</v>
      </c>
      <c r="L75">
        <f>(Table2[[#This Row],[6M Return vs Nifty]]-AVERAGE(Table2[6M Return vs Nifty]))/_xlfn.STDEV.P(Table2[6M Return vs Nifty])</f>
        <v>0.60803050884180543</v>
      </c>
      <c r="M75">
        <v>-3.7754893907068099</v>
      </c>
      <c r="N75">
        <f>(Table2[[#This Row],[1W Return vs Nifty]]-AVERAGE(Table2[1W Return vs Nifty]))/_xlfn.STDEV.P(Table2[1W Return vs Nifty])</f>
        <v>-0.41544338902256228</v>
      </c>
      <c r="O75">
        <v>654.73</v>
      </c>
      <c r="P75">
        <v>614.84888865527</v>
      </c>
      <c r="Q75">
        <v>515.00235974649195</v>
      </c>
      <c r="R75">
        <v>56.369340551277901</v>
      </c>
      <c r="S75" s="2">
        <f>(Table2[[#This Row],[Close Price]]-Table2[[#This Row],[20D EMA]])/Table2[[#This Row],[20D EMA]]</f>
        <v>3.9588838147022375E-2</v>
      </c>
      <c r="T75" s="2">
        <f>(Table2[[#This Row],[Close Price]]-Table2[[#This Row],[50D EMA]])/Table2[[#This Row],[50D EMA]]</f>
        <v>0.10701997280769743</v>
      </c>
      <c r="U75" s="2">
        <f>(Table2[[#This Row],[Close Price]]-Table2[[#This Row],[200D EMA]])/Table2[[#This Row],[200D EMA]]</f>
        <v>0.32164442961979334</v>
      </c>
      <c r="V75">
        <v>1.05306300795152</v>
      </c>
      <c r="W75">
        <v>672.8</v>
      </c>
      <c r="X75">
        <v>688</v>
      </c>
      <c r="Y75">
        <v>663.25</v>
      </c>
      <c r="Z75">
        <v>708</v>
      </c>
      <c r="AA75">
        <v>597.5</v>
      </c>
      <c r="AB75">
        <v>710</v>
      </c>
      <c r="AC75" s="2">
        <f>(Table2[[#This Row],[Close Price]]/Table2[[#This Row],[Day Low]])-1</f>
        <v>1.1667657550535004E-2</v>
      </c>
      <c r="AD75" s="2">
        <f>(Table2[[#This Row],[Day High]]/Table2[[#This Row],[Close Price]])-1</f>
        <v>1.079850143245431E-2</v>
      </c>
      <c r="AE75" s="2">
        <f>(Table2[[#This Row],[Close Price]]/Table2[[#This Row],[Current Week Low]])-1</f>
        <v>2.6234451564266736E-2</v>
      </c>
      <c r="AF75" s="2">
        <f>(Table2[[#This Row],[Current Week High]]/Table2[[#This Row],[Close Price]])-1</f>
        <v>4.0182178799676782E-2</v>
      </c>
      <c r="AG75" s="2">
        <f>(Table2[[#This Row],[Close Price]]/Table2[[#This Row],[Current Month Low]])-1</f>
        <v>0.13916317991631799</v>
      </c>
      <c r="AH75" s="2">
        <f>(Table2[[#This Row],[Current Month High]]/Table2[[#This Row],[Close Price]])-1</f>
        <v>4.3120546536399074E-2</v>
      </c>
      <c r="AI75">
        <v>4.3120546536399003</v>
      </c>
      <c r="AJ75">
        <v>119.919224555735</v>
      </c>
      <c r="AK75" t="str">
        <f>IF(AND(Table2[[#This Row],[20D EMA]]&gt;Table2[[#This Row],[50D EMA]],Table2[[#This Row],[50D EMA]]&gt;Table2[[#This Row],[200D EMA]]),"Uptrend","Downtrend/NoTrend")</f>
        <v>Uptrend</v>
      </c>
      <c r="AL75">
        <v>0.28000000000000003</v>
      </c>
      <c r="AM75" t="s">
        <v>10681</v>
      </c>
      <c r="AN75">
        <v>10.36</v>
      </c>
      <c r="AO75" t="s">
        <v>10681</v>
      </c>
      <c r="AP75">
        <v>0.16692164821789501</v>
      </c>
      <c r="AQ75">
        <f>(Table2[[#This Row],[Sharpe Ratio]]-AVERAGE(Table2[Sharpe Ratio]))/_xlfn.STDEV.P(Table2[Sharpe Ratio])</f>
        <v>1.1860957172752244</v>
      </c>
      <c r="AR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2.9923103388700913</v>
      </c>
      <c r="AS75">
        <f>_xlfn.RANK.AVG(Table2[[#This Row],[1Y Return vs Nifty Z-Score]],Table2[1Y Return vs Nifty Z-Score])</f>
        <v>130</v>
      </c>
      <c r="AT75">
        <f>_xlfn.RANK.AVG(Table2[[#This Row],[6M Return vs Nifty Z-Score]],Table2[6M Return vs Nifty Z-Score])</f>
        <v>173</v>
      </c>
      <c r="AU75">
        <f>_xlfn.RANK.AVG(Table2[[#This Row],[Sharpe Ratio Z-Score]],Table2[Sharpe Ratio Z-Score])</f>
        <v>88</v>
      </c>
      <c r="AV75">
        <f>(Table2[[#This Row],[Rank 1Y]]+Table2[[#This Row],[Rank 6M]]+Table2[[#This Row],[Rank Sharpe]])/3</f>
        <v>130.33333333333334</v>
      </c>
    </row>
    <row r="76" spans="1:48" x14ac:dyDescent="0.3">
      <c r="A76" t="s">
        <v>529</v>
      </c>
      <c r="B76" t="s">
        <v>530</v>
      </c>
      <c r="C76" t="s">
        <v>10636</v>
      </c>
      <c r="D76" t="s">
        <v>531</v>
      </c>
      <c r="E76">
        <v>39354.859752714998</v>
      </c>
      <c r="F76">
        <v>1073</v>
      </c>
      <c r="G76">
        <v>81.892812442632106</v>
      </c>
      <c r="H76">
        <f>(Table2[[#This Row],[1Y Return vs Nifty]]-AVERAGE(Table2[1Y Return vs Nifty]))/_xlfn.STDEV.P(Table2[1Y Return vs Nifty])</f>
        <v>0.89485543916255894</v>
      </c>
      <c r="I76">
        <v>-1.57856975683402</v>
      </c>
      <c r="J76">
        <f>(Table2[[#This Row],[1M Return vs Nifty]]-AVERAGE(Table2[1M Return vs Nifty]))/_xlfn.STDEV.P(Table2[1M Return vs Nifty])</f>
        <v>-4.3196985856522326E-2</v>
      </c>
      <c r="K76">
        <v>33.675631855641399</v>
      </c>
      <c r="L76">
        <f>(Table2[[#This Row],[6M Return vs Nifty]]-AVERAGE(Table2[6M Return vs Nifty]))/_xlfn.STDEV.P(Table2[6M Return vs Nifty])</f>
        <v>0.87124512864724979</v>
      </c>
      <c r="M76">
        <v>-3.3945805629019601</v>
      </c>
      <c r="N76">
        <f>(Table2[[#This Row],[1W Return vs Nifty]]-AVERAGE(Table2[1W Return vs Nifty]))/_xlfn.STDEV.P(Table2[1W Return vs Nifty])</f>
        <v>-0.3176615542008896</v>
      </c>
      <c r="O76">
        <v>1066.01</v>
      </c>
      <c r="P76">
        <v>1003.6420231411601</v>
      </c>
      <c r="Q76">
        <v>806.18370589068104</v>
      </c>
      <c r="R76">
        <v>52.215796619910101</v>
      </c>
      <c r="S76" s="2">
        <f>(Table2[[#This Row],[Close Price]]-Table2[[#This Row],[20D EMA]])/Table2[[#This Row],[20D EMA]]</f>
        <v>6.5571617527040169E-3</v>
      </c>
      <c r="T76" s="2">
        <f>(Table2[[#This Row],[Close Price]]-Table2[[#This Row],[50D EMA]])/Table2[[#This Row],[50D EMA]]</f>
        <v>6.9106290150910604E-2</v>
      </c>
      <c r="U76" s="2">
        <f>(Table2[[#This Row],[Close Price]]-Table2[[#This Row],[200D EMA]])/Table2[[#This Row],[200D EMA]]</f>
        <v>0.33096215187646005</v>
      </c>
      <c r="V76">
        <v>0.76325938086849399</v>
      </c>
      <c r="W76">
        <v>1057.4000000000001</v>
      </c>
      <c r="X76">
        <v>1094.3499999999999</v>
      </c>
      <c r="Y76">
        <v>1057.4000000000001</v>
      </c>
      <c r="Z76">
        <v>1134.9000000000001</v>
      </c>
      <c r="AA76">
        <v>982.4</v>
      </c>
      <c r="AB76">
        <v>1215</v>
      </c>
      <c r="AC76" s="2">
        <f>(Table2[[#This Row],[Close Price]]/Table2[[#This Row],[Day Low]])-1</f>
        <v>1.4753168148288198E-2</v>
      </c>
      <c r="AD76" s="2">
        <f>(Table2[[#This Row],[Day High]]/Table2[[#This Row],[Close Price]])-1</f>
        <v>1.989748369058697E-2</v>
      </c>
      <c r="AE76" s="2">
        <f>(Table2[[#This Row],[Close Price]]/Table2[[#This Row],[Current Week Low]])-1</f>
        <v>1.4753168148288198E-2</v>
      </c>
      <c r="AF76" s="2">
        <f>(Table2[[#This Row],[Current Week High]]/Table2[[#This Row],[Close Price]])-1</f>
        <v>5.7688723205964632E-2</v>
      </c>
      <c r="AG76" s="2">
        <f>(Table2[[#This Row],[Close Price]]/Table2[[#This Row],[Current Month Low]])-1</f>
        <v>9.2223127035830688E-2</v>
      </c>
      <c r="AH76" s="2">
        <f>(Table2[[#This Row],[Current Month High]]/Table2[[#This Row],[Close Price]])-1</f>
        <v>0.13233923578751172</v>
      </c>
      <c r="AI76">
        <v>13.233923578751099</v>
      </c>
      <c r="AJ76">
        <v>125.894736842105</v>
      </c>
      <c r="AK76" t="str">
        <f>IF(AND(Table2[[#This Row],[20D EMA]]&gt;Table2[[#This Row],[50D EMA]],Table2[[#This Row],[50D EMA]]&gt;Table2[[#This Row],[200D EMA]]),"Uptrend","Downtrend/NoTrend")</f>
        <v>Uptrend</v>
      </c>
      <c r="AL76">
        <v>0.28999999999999998</v>
      </c>
      <c r="AM76" t="s">
        <v>10681</v>
      </c>
      <c r="AN76">
        <v>5.93</v>
      </c>
      <c r="AO76" t="s">
        <v>10681</v>
      </c>
      <c r="AP76">
        <v>0.13279551221285399</v>
      </c>
      <c r="AQ76">
        <f>(Table2[[#This Row],[Sharpe Ratio]]-AVERAGE(Table2[Sharpe Ratio]))/_xlfn.STDEV.P(Table2[Sharpe Ratio])</f>
        <v>0.7940640193286842</v>
      </c>
      <c r="AR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2.1993060470810804</v>
      </c>
      <c r="AS76">
        <f>_xlfn.RANK.AVG(Table2[[#This Row],[1Y Return vs Nifty Z-Score]],Table2[1Y Return vs Nifty Z-Score])</f>
        <v>113</v>
      </c>
      <c r="AT76">
        <f>_xlfn.RANK.AVG(Table2[[#This Row],[6M Return vs Nifty Z-Score]],Table2[6M Return vs Nifty Z-Score])</f>
        <v>122</v>
      </c>
      <c r="AU76">
        <f>_xlfn.RANK.AVG(Table2[[#This Row],[Sharpe Ratio Z-Score]],Table2[Sharpe Ratio Z-Score])</f>
        <v>157</v>
      </c>
      <c r="AV76">
        <f>(Table2[[#This Row],[Rank 1Y]]+Table2[[#This Row],[Rank 6M]]+Table2[[#This Row],[Rank Sharpe]])/3</f>
        <v>130.66666666666666</v>
      </c>
    </row>
    <row r="77" spans="1:48" x14ac:dyDescent="0.3">
      <c r="A77" t="s">
        <v>745</v>
      </c>
      <c r="B77" t="s">
        <v>746</v>
      </c>
      <c r="C77" t="s">
        <v>10647</v>
      </c>
      <c r="D77" t="s">
        <v>163</v>
      </c>
      <c r="E77">
        <v>22882.369582305</v>
      </c>
      <c r="F77">
        <v>720.15</v>
      </c>
      <c r="G77">
        <v>55.548446032871603</v>
      </c>
      <c r="H77">
        <f>(Table2[[#This Row],[1Y Return vs Nifty]]-AVERAGE(Table2[1Y Return vs Nifty]))/_xlfn.STDEV.P(Table2[1Y Return vs Nifty])</f>
        <v>0.47096640325539496</v>
      </c>
      <c r="I77">
        <v>16.814897303279398</v>
      </c>
      <c r="J77">
        <f>(Table2[[#This Row],[1M Return vs Nifty]]-AVERAGE(Table2[1M Return vs Nifty]))/_xlfn.STDEV.P(Table2[1M Return vs Nifty])</f>
        <v>1.7350223511623444</v>
      </c>
      <c r="K77">
        <v>33.566593596336901</v>
      </c>
      <c r="L77">
        <f>(Table2[[#This Row],[6M Return vs Nifty]]-AVERAGE(Table2[6M Return vs Nifty]))/_xlfn.STDEV.P(Table2[6M Return vs Nifty])</f>
        <v>0.8675080482694848</v>
      </c>
      <c r="M77">
        <v>-6.9456571179258804</v>
      </c>
      <c r="N77">
        <f>(Table2[[#This Row],[1W Return vs Nifty]]-AVERAGE(Table2[1W Return vs Nifty]))/_xlfn.STDEV.P(Table2[1W Return vs Nifty])</f>
        <v>-1.229246573491541</v>
      </c>
      <c r="O77">
        <v>717.32</v>
      </c>
      <c r="P77">
        <v>668.59725126042895</v>
      </c>
      <c r="Q77">
        <v>548.62532307906997</v>
      </c>
      <c r="R77">
        <v>45.664090620683702</v>
      </c>
      <c r="S77" s="2">
        <f>(Table2[[#This Row],[Close Price]]-Table2[[#This Row],[20D EMA]])/Table2[[#This Row],[20D EMA]]</f>
        <v>3.9452406178552488E-3</v>
      </c>
      <c r="T77" s="2">
        <f>(Table2[[#This Row],[Close Price]]-Table2[[#This Row],[50D EMA]])/Table2[[#This Row],[50D EMA]]</f>
        <v>7.7105834106234519E-2</v>
      </c>
      <c r="U77" s="2">
        <f>(Table2[[#This Row],[Close Price]]-Table2[[#This Row],[200D EMA]])/Table2[[#This Row],[200D EMA]]</f>
        <v>0.31264447648583882</v>
      </c>
      <c r="V77">
        <v>0.69132955259858997</v>
      </c>
      <c r="W77">
        <v>710.55</v>
      </c>
      <c r="X77">
        <v>728</v>
      </c>
      <c r="Y77">
        <v>710.55</v>
      </c>
      <c r="Z77">
        <v>761.9</v>
      </c>
      <c r="AA77">
        <v>580.4</v>
      </c>
      <c r="AB77">
        <v>843.95</v>
      </c>
      <c r="AC77" s="2">
        <f>(Table2[[#This Row],[Close Price]]/Table2[[#This Row],[Day Low]])-1</f>
        <v>1.351066075575269E-2</v>
      </c>
      <c r="AD77" s="2">
        <f>(Table2[[#This Row],[Day High]]/Table2[[#This Row],[Close Price]])-1</f>
        <v>1.0900506838853019E-2</v>
      </c>
      <c r="AE77" s="2">
        <f>(Table2[[#This Row],[Close Price]]/Table2[[#This Row],[Current Week Low]])-1</f>
        <v>1.351066075575269E-2</v>
      </c>
      <c r="AF77" s="2">
        <f>(Table2[[#This Row],[Current Week High]]/Table2[[#This Row],[Close Price]])-1</f>
        <v>5.7974033187530472E-2</v>
      </c>
      <c r="AG77" s="2">
        <f>(Table2[[#This Row],[Close Price]]/Table2[[#This Row],[Current Month Low]])-1</f>
        <v>0.24078221915920062</v>
      </c>
      <c r="AH77" s="2">
        <f>(Table2[[#This Row],[Current Month High]]/Table2[[#This Row],[Close Price]])-1</f>
        <v>0.17190863014649738</v>
      </c>
      <c r="AI77">
        <v>17.1908630146497</v>
      </c>
      <c r="AJ77">
        <v>130.817307692307</v>
      </c>
      <c r="AK77" t="str">
        <f>IF(AND(Table2[[#This Row],[20D EMA]]&gt;Table2[[#This Row],[50D EMA]],Table2[[#This Row],[50D EMA]]&gt;Table2[[#This Row],[200D EMA]]),"Uptrend","Downtrend/NoTrend")</f>
        <v>Uptrend</v>
      </c>
      <c r="AL77">
        <v>0.23</v>
      </c>
      <c r="AM77" t="s">
        <v>10681</v>
      </c>
      <c r="AN77">
        <v>-8.5</v>
      </c>
      <c r="AO77" t="s">
        <v>10680</v>
      </c>
      <c r="AP77">
        <v>0.16112736631542299</v>
      </c>
      <c r="AQ77">
        <f>(Table2[[#This Row],[Sharpe Ratio]]-AVERAGE(Table2[Sharpe Ratio]))/_xlfn.STDEV.P(Table2[Sharpe Ratio])</f>
        <v>1.1195325947385424</v>
      </c>
      <c r="AR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2.963782823934225</v>
      </c>
      <c r="AS77">
        <f>_xlfn.RANK.AVG(Table2[[#This Row],[1Y Return vs Nifty Z-Score]],Table2[1Y Return vs Nifty Z-Score])</f>
        <v>175</v>
      </c>
      <c r="AT77">
        <f>_xlfn.RANK.AVG(Table2[[#This Row],[6M Return vs Nifty Z-Score]],Table2[6M Return vs Nifty Z-Score])</f>
        <v>125</v>
      </c>
      <c r="AU77">
        <f>_xlfn.RANK.AVG(Table2[[#This Row],[Sharpe Ratio Z-Score]],Table2[Sharpe Ratio Z-Score])</f>
        <v>94</v>
      </c>
      <c r="AV77">
        <f>(Table2[[#This Row],[Rank 1Y]]+Table2[[#This Row],[Rank 6M]]+Table2[[#This Row],[Rank Sharpe]])/3</f>
        <v>131.33333333333334</v>
      </c>
    </row>
    <row r="78" spans="1:48" x14ac:dyDescent="0.3">
      <c r="A78" t="s">
        <v>511</v>
      </c>
      <c r="B78" t="s">
        <v>512</v>
      </c>
      <c r="C78" t="s">
        <v>10647</v>
      </c>
      <c r="D78" t="s">
        <v>513</v>
      </c>
      <c r="E78">
        <v>41055.342218099999</v>
      </c>
      <c r="F78">
        <v>4609.8</v>
      </c>
      <c r="G78">
        <v>41.306242661389597</v>
      </c>
      <c r="H78">
        <f>(Table2[[#This Row],[1Y Return vs Nifty]]-AVERAGE(Table2[1Y Return vs Nifty]))/_xlfn.STDEV.P(Table2[1Y Return vs Nifty])</f>
        <v>0.24180492856171865</v>
      </c>
      <c r="I78">
        <v>1.6319845756168501</v>
      </c>
      <c r="J78">
        <f>(Table2[[#This Row],[1M Return vs Nifty]]-AVERAGE(Table2[1M Return vs Nifty]))/_xlfn.STDEV.P(Table2[1M Return vs Nifty])</f>
        <v>0.26718874935345682</v>
      </c>
      <c r="K78">
        <v>30.765923978337199</v>
      </c>
      <c r="L78">
        <f>(Table2[[#This Row],[6M Return vs Nifty]]-AVERAGE(Table2[6M Return vs Nifty]))/_xlfn.STDEV.P(Table2[6M Return vs Nifty])</f>
        <v>0.77152038723391059</v>
      </c>
      <c r="M78">
        <v>-4.86489004065825</v>
      </c>
      <c r="N78">
        <f>(Table2[[#This Row],[1W Return vs Nifty]]-AVERAGE(Table2[1W Return vs Nifty]))/_xlfn.STDEV.P(Table2[1W Return vs Nifty])</f>
        <v>-0.69509979662556376</v>
      </c>
      <c r="O78">
        <v>4469.97</v>
      </c>
      <c r="P78">
        <v>4375.9209512624502</v>
      </c>
      <c r="Q78">
        <v>3758.9508546416801</v>
      </c>
      <c r="R78">
        <v>58.403383594651999</v>
      </c>
      <c r="S78" s="2">
        <f>(Table2[[#This Row],[Close Price]]-Table2[[#This Row],[20D EMA]])/Table2[[#This Row],[20D EMA]]</f>
        <v>3.1282089141537843E-2</v>
      </c>
      <c r="T78" s="2">
        <f>(Table2[[#This Row],[Close Price]]-Table2[[#This Row],[50D EMA]])/Table2[[#This Row],[50D EMA]]</f>
        <v>5.3446817559644449E-2</v>
      </c>
      <c r="U78" s="2">
        <f>(Table2[[#This Row],[Close Price]]-Table2[[#This Row],[200D EMA]])/Table2[[#This Row],[200D EMA]]</f>
        <v>0.22635282509949892</v>
      </c>
      <c r="V78">
        <v>1.0019705151563101</v>
      </c>
      <c r="W78">
        <v>4525.05</v>
      </c>
      <c r="X78">
        <v>4630.6000000000004</v>
      </c>
      <c r="Y78">
        <v>4505.55</v>
      </c>
      <c r="Z78">
        <v>4693</v>
      </c>
      <c r="AA78">
        <v>3950.05</v>
      </c>
      <c r="AB78">
        <v>4779.8999999999996</v>
      </c>
      <c r="AC78" s="2">
        <f>(Table2[[#This Row],[Close Price]]/Table2[[#This Row],[Day Low]])-1</f>
        <v>1.8729074816852931E-2</v>
      </c>
      <c r="AD78" s="2">
        <f>(Table2[[#This Row],[Day High]]/Table2[[#This Row],[Close Price]])-1</f>
        <v>4.5121263395375699E-3</v>
      </c>
      <c r="AE78" s="2">
        <f>(Table2[[#This Row],[Close Price]]/Table2[[#This Row],[Current Week Low]])-1</f>
        <v>2.3138129640110527E-2</v>
      </c>
      <c r="AF78" s="2">
        <f>(Table2[[#This Row],[Current Week High]]/Table2[[#This Row],[Close Price]])-1</f>
        <v>1.8048505358150058E-2</v>
      </c>
      <c r="AG78" s="2">
        <f>(Table2[[#This Row],[Close Price]]/Table2[[#This Row],[Current Month Low]])-1</f>
        <v>0.16702320223794631</v>
      </c>
      <c r="AH78" s="2">
        <f>(Table2[[#This Row],[Current Month High]]/Table2[[#This Row],[Close Price]])-1</f>
        <v>3.6899648574775457E-2</v>
      </c>
      <c r="AI78">
        <v>9.3257841988806298</v>
      </c>
      <c r="AJ78">
        <v>98.604110120201597</v>
      </c>
      <c r="AK78" t="str">
        <f>IF(AND(Table2[[#This Row],[20D EMA]]&gt;Table2[[#This Row],[50D EMA]],Table2[[#This Row],[50D EMA]]&gt;Table2[[#This Row],[200D EMA]]),"Uptrend","Downtrend/NoTrend")</f>
        <v>Uptrend</v>
      </c>
      <c r="AL78">
        <v>-0.06</v>
      </c>
      <c r="AM78" t="s">
        <v>10680</v>
      </c>
      <c r="AN78">
        <v>6.25</v>
      </c>
      <c r="AO78" t="s">
        <v>10681</v>
      </c>
      <c r="AP78">
        <v>0.23249579932515199</v>
      </c>
      <c r="AQ78">
        <f>(Table2[[#This Row],[Sharpe Ratio]]-AVERAGE(Table2[Sharpe Ratio]))/_xlfn.STDEV.P(Table2[Sharpe Ratio])</f>
        <v>1.9393935941923053</v>
      </c>
      <c r="AR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2.5248078627158277</v>
      </c>
      <c r="AS78">
        <f>_xlfn.RANK.AVG(Table2[[#This Row],[1Y Return vs Nifty Z-Score]],Table2[1Y Return vs Nifty Z-Score])</f>
        <v>233</v>
      </c>
      <c r="AT78">
        <f>_xlfn.RANK.AVG(Table2[[#This Row],[6M Return vs Nifty Z-Score]],Table2[6M Return vs Nifty Z-Score])</f>
        <v>145</v>
      </c>
      <c r="AU78">
        <f>_xlfn.RANK.AVG(Table2[[#This Row],[Sharpe Ratio Z-Score]],Table2[Sharpe Ratio Z-Score])</f>
        <v>17</v>
      </c>
      <c r="AV78">
        <f>(Table2[[#This Row],[Rank 1Y]]+Table2[[#This Row],[Rank 6M]]+Table2[[#This Row],[Rank Sharpe]])/3</f>
        <v>131.66666666666666</v>
      </c>
    </row>
    <row r="79" spans="1:48" x14ac:dyDescent="0.3">
      <c r="A79" t="s">
        <v>632</v>
      </c>
      <c r="B79" t="s">
        <v>633</v>
      </c>
      <c r="C79" t="s">
        <v>10636</v>
      </c>
      <c r="D79" t="s">
        <v>542</v>
      </c>
      <c r="E79">
        <v>29916.26</v>
      </c>
      <c r="F79">
        <v>1434.9</v>
      </c>
      <c r="G79">
        <v>120.487167696707</v>
      </c>
      <c r="H79">
        <f>(Table2[[#This Row],[1Y Return vs Nifty]]-AVERAGE(Table2[1Y Return vs Nifty]))/_xlfn.STDEV.P(Table2[1Y Return vs Nifty])</f>
        <v>1.5158505994047566</v>
      </c>
      <c r="I79">
        <v>14.145593049165001</v>
      </c>
      <c r="J79">
        <f>(Table2[[#This Row],[1M Return vs Nifty]]-AVERAGE(Table2[1M Return vs Nifty]))/_xlfn.STDEV.P(Table2[1M Return vs Nifty])</f>
        <v>1.4769628768098415</v>
      </c>
      <c r="K79">
        <v>36.6125474322629</v>
      </c>
      <c r="L79">
        <f>(Table2[[#This Row],[6M Return vs Nifty]]-AVERAGE(Table2[6M Return vs Nifty]))/_xlfn.STDEV.P(Table2[6M Return vs Nifty])</f>
        <v>0.97190236256268292</v>
      </c>
      <c r="M79">
        <v>-8.1683143079289806</v>
      </c>
      <c r="N79">
        <f>(Table2[[#This Row],[1W Return vs Nifty]]-AVERAGE(Table2[1W Return vs Nifty]))/_xlfn.STDEV.P(Table2[1W Return vs Nifty])</f>
        <v>-1.5431108230690389</v>
      </c>
      <c r="O79">
        <v>1387.39</v>
      </c>
      <c r="P79">
        <v>1269.3029603838299</v>
      </c>
      <c r="Q79">
        <v>1035.98691423689</v>
      </c>
      <c r="R79">
        <v>52.032280863840299</v>
      </c>
      <c r="S79" s="2">
        <f>(Table2[[#This Row],[Close Price]]-Table2[[#This Row],[20D EMA]])/Table2[[#This Row],[20D EMA]]</f>
        <v>3.4244156293471904E-2</v>
      </c>
      <c r="T79" s="2">
        <f>(Table2[[#This Row],[Close Price]]-Table2[[#This Row],[50D EMA]])/Table2[[#This Row],[50D EMA]]</f>
        <v>0.13046297439194071</v>
      </c>
      <c r="U79" s="2">
        <f>(Table2[[#This Row],[Close Price]]-Table2[[#This Row],[200D EMA]])/Table2[[#This Row],[200D EMA]]</f>
        <v>0.38505610474525176</v>
      </c>
      <c r="V79">
        <v>1.54099785701085</v>
      </c>
      <c r="W79">
        <v>1405</v>
      </c>
      <c r="X79">
        <v>1470</v>
      </c>
      <c r="Y79">
        <v>1405</v>
      </c>
      <c r="Z79">
        <v>1615</v>
      </c>
      <c r="AA79">
        <v>1139.5999999999999</v>
      </c>
      <c r="AB79">
        <v>1664.4</v>
      </c>
      <c r="AC79" s="2">
        <f>(Table2[[#This Row],[Close Price]]/Table2[[#This Row],[Day Low]])-1</f>
        <v>2.128113879003557E-2</v>
      </c>
      <c r="AD79" s="2">
        <f>(Table2[[#This Row],[Day High]]/Table2[[#This Row],[Close Price]])-1</f>
        <v>2.4461634957139822E-2</v>
      </c>
      <c r="AE79" s="2">
        <f>(Table2[[#This Row],[Close Price]]/Table2[[#This Row],[Current Week Low]])-1</f>
        <v>2.128113879003557E-2</v>
      </c>
      <c r="AF79" s="2">
        <f>(Table2[[#This Row],[Current Week High]]/Table2[[#This Row],[Close Price]])-1</f>
        <v>0.12551397309917056</v>
      </c>
      <c r="AG79" s="2">
        <f>(Table2[[#This Row],[Close Price]]/Table2[[#This Row],[Current Month Low]])-1</f>
        <v>0.25912600912600925</v>
      </c>
      <c r="AH79" s="2">
        <f>(Table2[[#This Row],[Current Month High]]/Table2[[#This Row],[Close Price]])-1</f>
        <v>0.15994145933514536</v>
      </c>
      <c r="AI79">
        <v>15.994145933514501</v>
      </c>
      <c r="AJ79">
        <v>159.159254075044</v>
      </c>
      <c r="AK79" t="str">
        <f>IF(AND(Table2[[#This Row],[20D EMA]]&gt;Table2[[#This Row],[50D EMA]],Table2[[#This Row],[50D EMA]]&gt;Table2[[#This Row],[200D EMA]]),"Uptrend","Downtrend/NoTrend")</f>
        <v>Uptrend</v>
      </c>
      <c r="AL79">
        <v>0.28999999999999998</v>
      </c>
      <c r="AM79" t="s">
        <v>10681</v>
      </c>
      <c r="AN79">
        <v>13.51</v>
      </c>
      <c r="AO79" t="s">
        <v>10681</v>
      </c>
      <c r="AP79">
        <v>9.8998165381629005E-2</v>
      </c>
      <c r="AQ79">
        <f>(Table2[[#This Row],[Sharpe Ratio]]-AVERAGE(Table2[Sharpe Ratio]))/_xlfn.STDEV.P(Table2[Sharpe Ratio])</f>
        <v>0.40580936130422895</v>
      </c>
      <c r="AR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2.8274143770124711</v>
      </c>
      <c r="AS79">
        <f>_xlfn.RANK.AVG(Table2[[#This Row],[1Y Return vs Nifty Z-Score]],Table2[1Y Return vs Nifty Z-Score])</f>
        <v>57</v>
      </c>
      <c r="AT79">
        <f>_xlfn.RANK.AVG(Table2[[#This Row],[6M Return vs Nifty Z-Score]],Table2[6M Return vs Nifty Z-Score])</f>
        <v>106</v>
      </c>
      <c r="AU79">
        <f>_xlfn.RANK.AVG(Table2[[#This Row],[Sharpe Ratio Z-Score]],Table2[Sharpe Ratio Z-Score])</f>
        <v>235</v>
      </c>
      <c r="AV79">
        <f>(Table2[[#This Row],[Rank 1Y]]+Table2[[#This Row],[Rank 6M]]+Table2[[#This Row],[Rank Sharpe]])/3</f>
        <v>132.66666666666666</v>
      </c>
    </row>
    <row r="80" spans="1:48" x14ac:dyDescent="0.3">
      <c r="A80" t="s">
        <v>685</v>
      </c>
      <c r="B80" t="s">
        <v>686</v>
      </c>
      <c r="C80" t="s">
        <v>10634</v>
      </c>
      <c r="D80" t="s">
        <v>426</v>
      </c>
      <c r="E80">
        <v>26321.49</v>
      </c>
      <c r="F80">
        <v>752.6</v>
      </c>
      <c r="G80">
        <v>73.190264125212906</v>
      </c>
      <c r="H80">
        <f>(Table2[[#This Row],[1Y Return vs Nifty]]-AVERAGE(Table2[1Y Return vs Nifty]))/_xlfn.STDEV.P(Table2[1Y Return vs Nifty])</f>
        <v>0.75482873444592524</v>
      </c>
      <c r="I80">
        <v>-16.920267720326802</v>
      </c>
      <c r="J80">
        <f>(Table2[[#This Row],[1M Return vs Nifty]]-AVERAGE(Table2[1M Return vs Nifty]))/_xlfn.STDEV.P(Table2[1M Return vs Nifty])</f>
        <v>-1.5263814171671908</v>
      </c>
      <c r="K80">
        <v>59.507055289619103</v>
      </c>
      <c r="L80">
        <f>(Table2[[#This Row],[6M Return vs Nifty]]-AVERAGE(Table2[6M Return vs Nifty]))/_xlfn.STDEV.P(Table2[6M Return vs Nifty])</f>
        <v>1.7565683744565683</v>
      </c>
      <c r="M80">
        <v>-8.34433217740769</v>
      </c>
      <c r="N80">
        <f>(Table2[[#This Row],[1W Return vs Nifty]]-AVERAGE(Table2[1W Return vs Nifty]))/_xlfn.STDEV.P(Table2[1W Return vs Nifty])</f>
        <v>-1.588295783307996</v>
      </c>
      <c r="O80">
        <v>777.99</v>
      </c>
      <c r="P80">
        <v>780.39413802032595</v>
      </c>
      <c r="Q80">
        <v>613.58124232013301</v>
      </c>
      <c r="R80">
        <v>35.889120242300301</v>
      </c>
      <c r="S80" s="2">
        <f>(Table2[[#This Row],[Close Price]]-Table2[[#This Row],[20D EMA]])/Table2[[#This Row],[20D EMA]]</f>
        <v>-3.2635380917492497E-2</v>
      </c>
      <c r="T80" s="2">
        <f>(Table2[[#This Row],[Close Price]]-Table2[[#This Row],[50D EMA]])/Table2[[#This Row],[50D EMA]]</f>
        <v>-3.5615513579885467E-2</v>
      </c>
      <c r="U80" s="2">
        <f>(Table2[[#This Row],[Close Price]]-Table2[[#This Row],[200D EMA]])/Table2[[#This Row],[200D EMA]]</f>
        <v>0.22656943871718727</v>
      </c>
      <c r="V80">
        <v>0.70055934692239996</v>
      </c>
      <c r="W80">
        <v>743.3</v>
      </c>
      <c r="X80">
        <v>765</v>
      </c>
      <c r="Y80">
        <v>735.25</v>
      </c>
      <c r="Z80">
        <v>803</v>
      </c>
      <c r="AA80">
        <v>712</v>
      </c>
      <c r="AB80">
        <v>840.25</v>
      </c>
      <c r="AC80" s="2">
        <f>(Table2[[#This Row],[Close Price]]/Table2[[#This Row],[Day Low]])-1</f>
        <v>1.2511771828333185E-2</v>
      </c>
      <c r="AD80" s="2">
        <f>(Table2[[#This Row],[Day High]]/Table2[[#This Row],[Close Price]])-1</f>
        <v>1.6476215785277581E-2</v>
      </c>
      <c r="AE80" s="2">
        <f>(Table2[[#This Row],[Close Price]]/Table2[[#This Row],[Current Week Low]])-1</f>
        <v>2.3597415844950786E-2</v>
      </c>
      <c r="AF80" s="2">
        <f>(Table2[[#This Row],[Current Week High]]/Table2[[#This Row],[Close Price]])-1</f>
        <v>6.6967844804677101E-2</v>
      </c>
      <c r="AG80" s="2">
        <f>(Table2[[#This Row],[Close Price]]/Table2[[#This Row],[Current Month Low]])-1</f>
        <v>5.7022471910112449E-2</v>
      </c>
      <c r="AH80" s="2">
        <f>(Table2[[#This Row],[Current Month High]]/Table2[[#This Row],[Close Price]])-1</f>
        <v>0.11646292851448314</v>
      </c>
      <c r="AI80">
        <v>28.886526707414198</v>
      </c>
      <c r="AJ80">
        <v>168.78571428571399</v>
      </c>
      <c r="AK80" t="str">
        <f>IF(AND(Table2[[#This Row],[20D EMA]]&gt;Table2[[#This Row],[50D EMA]],Table2[[#This Row],[50D EMA]]&gt;Table2[[#This Row],[200D EMA]]),"Uptrend","Downtrend/NoTrend")</f>
        <v>Downtrend/NoTrend</v>
      </c>
      <c r="AL80">
        <v>-0.08</v>
      </c>
      <c r="AM80" t="s">
        <v>10680</v>
      </c>
      <c r="AN80">
        <v>0.35</v>
      </c>
      <c r="AO80" t="s">
        <v>10681</v>
      </c>
      <c r="AP80">
        <v>0.103679625904157</v>
      </c>
      <c r="AQ80">
        <f>(Table2[[#This Row],[Sharpe Ratio]]-AVERAGE(Table2[Sharpe Ratio]))/_xlfn.STDEV.P(Table2[Sharpe Ratio])</f>
        <v>0.4595886968037195</v>
      </c>
      <c r="AR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0">
        <f>_xlfn.RANK.AVG(Table2[[#This Row],[1Y Return vs Nifty Z-Score]],Table2[1Y Return vs Nifty Z-Score])</f>
        <v>131</v>
      </c>
      <c r="AT80">
        <f>_xlfn.RANK.AVG(Table2[[#This Row],[6M Return vs Nifty Z-Score]],Table2[6M Return vs Nifty Z-Score])</f>
        <v>44</v>
      </c>
      <c r="AU80">
        <f>_xlfn.RANK.AVG(Table2[[#This Row],[Sharpe Ratio Z-Score]],Table2[Sharpe Ratio Z-Score])</f>
        <v>223</v>
      </c>
      <c r="AV80">
        <f>(Table2[[#This Row],[Rank 1Y]]+Table2[[#This Row],[Rank 6M]]+Table2[[#This Row],[Rank Sharpe]])/3</f>
        <v>132.66666666666666</v>
      </c>
    </row>
    <row r="81" spans="1:48" x14ac:dyDescent="0.3">
      <c r="A81" t="s">
        <v>765</v>
      </c>
      <c r="B81" t="s">
        <v>766</v>
      </c>
      <c r="C81" t="s">
        <v>10639</v>
      </c>
      <c r="D81" t="s">
        <v>217</v>
      </c>
      <c r="E81">
        <v>21598.840369919999</v>
      </c>
      <c r="F81">
        <v>1347.55</v>
      </c>
      <c r="G81">
        <v>79.545245009800297</v>
      </c>
      <c r="H81">
        <f>(Table2[[#This Row],[1Y Return vs Nifty]]-AVERAGE(Table2[1Y Return vs Nifty]))/_xlfn.STDEV.P(Table2[1Y Return vs Nifty])</f>
        <v>0.85708235020865464</v>
      </c>
      <c r="I81">
        <v>5.6418126620720798E-3</v>
      </c>
      <c r="J81">
        <f>(Table2[[#This Row],[1M Return vs Nifty]]-AVERAGE(Table2[1M Return vs Nifty]))/_xlfn.STDEV.P(Table2[1M Return vs Nifty])</f>
        <v>0.10995932978534169</v>
      </c>
      <c r="K81">
        <v>25.803294872312499</v>
      </c>
      <c r="L81">
        <f>(Table2[[#This Row],[6M Return vs Nifty]]-AVERAGE(Table2[6M Return vs Nifty]))/_xlfn.STDEV.P(Table2[6M Return vs Nifty])</f>
        <v>0.6014356484225567</v>
      </c>
      <c r="M81">
        <v>3.4919995236781198</v>
      </c>
      <c r="N81">
        <f>(Table2[[#This Row],[1W Return vs Nifty]]-AVERAGE(Table2[1W Return vs Nifty]))/_xlfn.STDEV.P(Table2[1W Return vs Nifty])</f>
        <v>1.4501694524808098</v>
      </c>
      <c r="O81">
        <v>1289.94</v>
      </c>
      <c r="P81">
        <v>1267.7798311986801</v>
      </c>
      <c r="Q81">
        <v>1068.3236355576901</v>
      </c>
      <c r="R81">
        <v>68.2314939432476</v>
      </c>
      <c r="S81" s="2">
        <f>(Table2[[#This Row],[Close Price]]-Table2[[#This Row],[20D EMA]])/Table2[[#This Row],[20D EMA]]</f>
        <v>4.4660991984123211E-2</v>
      </c>
      <c r="T81" s="2">
        <f>(Table2[[#This Row],[Close Price]]-Table2[[#This Row],[50D EMA]])/Table2[[#This Row],[50D EMA]]</f>
        <v>6.2921153056913315E-2</v>
      </c>
      <c r="U81" s="2">
        <f>(Table2[[#This Row],[Close Price]]-Table2[[#This Row],[200D EMA]])/Table2[[#This Row],[200D EMA]]</f>
        <v>0.26136870434074705</v>
      </c>
      <c r="V81">
        <v>0.50710317832560003</v>
      </c>
      <c r="W81">
        <v>1307</v>
      </c>
      <c r="X81">
        <v>1370.95</v>
      </c>
      <c r="Y81">
        <v>1275.55</v>
      </c>
      <c r="Z81">
        <v>1370.95</v>
      </c>
      <c r="AA81">
        <v>1189</v>
      </c>
      <c r="AB81">
        <v>1374.3</v>
      </c>
      <c r="AC81" s="2">
        <f>(Table2[[#This Row],[Close Price]]/Table2[[#This Row],[Day Low]])-1</f>
        <v>3.1025248661055826E-2</v>
      </c>
      <c r="AD81" s="2">
        <f>(Table2[[#This Row],[Day High]]/Table2[[#This Row],[Close Price]])-1</f>
        <v>1.7364847315498588E-2</v>
      </c>
      <c r="AE81" s="2">
        <f>(Table2[[#This Row],[Close Price]]/Table2[[#This Row],[Current Week Low]])-1</f>
        <v>5.644623887734701E-2</v>
      </c>
      <c r="AF81" s="2">
        <f>(Table2[[#This Row],[Current Week High]]/Table2[[#This Row],[Close Price]])-1</f>
        <v>1.7364847315498588E-2</v>
      </c>
      <c r="AG81" s="2">
        <f>(Table2[[#This Row],[Close Price]]/Table2[[#This Row],[Current Month Low]])-1</f>
        <v>0.13334735071488635</v>
      </c>
      <c r="AH81" s="2">
        <f>(Table2[[#This Row],[Current Month High]]/Table2[[#This Row],[Close Price]])-1</f>
        <v>1.9850840414084914E-2</v>
      </c>
      <c r="AI81">
        <v>5.95896256168602</v>
      </c>
      <c r="AJ81">
        <v>124.12474012474</v>
      </c>
      <c r="AK81" t="str">
        <f>IF(AND(Table2[[#This Row],[20D EMA]]&gt;Table2[[#This Row],[50D EMA]],Table2[[#This Row],[50D EMA]]&gt;Table2[[#This Row],[200D EMA]]),"Uptrend","Downtrend/NoTrend")</f>
        <v>Uptrend</v>
      </c>
      <c r="AL81">
        <v>0.03</v>
      </c>
      <c r="AM81" t="s">
        <v>10681</v>
      </c>
      <c r="AN81">
        <v>7.57</v>
      </c>
      <c r="AO81" t="s">
        <v>10681</v>
      </c>
      <c r="AP81">
        <v>0.157246422030801</v>
      </c>
      <c r="AQ81">
        <f>(Table2[[#This Row],[Sharpe Ratio]]-AVERAGE(Table2[Sharpe Ratio]))/_xlfn.STDEV.P(Table2[Sharpe Ratio])</f>
        <v>1.0749493703936728</v>
      </c>
      <c r="AR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4.0935961512910355</v>
      </c>
      <c r="AS81">
        <f>_xlfn.RANK.AVG(Table2[[#This Row],[1Y Return vs Nifty Z-Score]],Table2[1Y Return vs Nifty Z-Score])</f>
        <v>120</v>
      </c>
      <c r="AT81">
        <f>_xlfn.RANK.AVG(Table2[[#This Row],[6M Return vs Nifty Z-Score]],Table2[6M Return vs Nifty Z-Score])</f>
        <v>174</v>
      </c>
      <c r="AU81">
        <f>_xlfn.RANK.AVG(Table2[[#This Row],[Sharpe Ratio Z-Score]],Table2[Sharpe Ratio Z-Score])</f>
        <v>104</v>
      </c>
      <c r="AV81">
        <f>(Table2[[#This Row],[Rank 1Y]]+Table2[[#This Row],[Rank 6M]]+Table2[[#This Row],[Rank Sharpe]])/3</f>
        <v>132.66666666666666</v>
      </c>
    </row>
    <row r="82" spans="1:48" x14ac:dyDescent="0.3">
      <c r="A82" t="s">
        <v>161</v>
      </c>
      <c r="B82" t="s">
        <v>162</v>
      </c>
      <c r="C82" t="s">
        <v>10647</v>
      </c>
      <c r="D82" t="s">
        <v>163</v>
      </c>
      <c r="E82">
        <v>166909.63156874999</v>
      </c>
      <c r="F82">
        <v>7936.05</v>
      </c>
      <c r="G82">
        <v>52.172668328081002</v>
      </c>
      <c r="H82">
        <f>(Table2[[#This Row],[1Y Return vs Nifty]]-AVERAGE(Table2[1Y Return vs Nifty]))/_xlfn.STDEV.P(Table2[1Y Return vs Nifty])</f>
        <v>0.41664909174888548</v>
      </c>
      <c r="I82">
        <v>-3.3735611092414599</v>
      </c>
      <c r="J82">
        <f>(Table2[[#This Row],[1M Return vs Nifty]]-AVERAGE(Table2[1M Return vs Nifty]))/_xlfn.STDEV.P(Table2[1M Return vs Nifty])</f>
        <v>-0.21673079121256783</v>
      </c>
      <c r="K82">
        <v>31.589426571427701</v>
      </c>
      <c r="L82">
        <f>(Table2[[#This Row],[6M Return vs Nifty]]-AVERAGE(Table2[6M Return vs Nifty]))/_xlfn.STDEV.P(Table2[6M Return vs Nifty])</f>
        <v>0.79974438311670382</v>
      </c>
      <c r="M82">
        <v>-1.5801702591015701</v>
      </c>
      <c r="N82">
        <f>(Table2[[#This Row],[1W Return vs Nifty]]-AVERAGE(Table2[1W Return vs Nifty]))/_xlfn.STDEV.P(Table2[1W Return vs Nifty])</f>
        <v>0.14810966367134629</v>
      </c>
      <c r="O82">
        <v>7858.11</v>
      </c>
      <c r="P82">
        <v>7877.3321353409301</v>
      </c>
      <c r="Q82">
        <v>6689.6417522609099</v>
      </c>
      <c r="R82">
        <v>52.846824067393896</v>
      </c>
      <c r="S82" s="2">
        <f>(Table2[[#This Row],[Close Price]]-Table2[[#This Row],[20D EMA]])/Table2[[#This Row],[20D EMA]]</f>
        <v>9.9184154968561793E-3</v>
      </c>
      <c r="T82" s="2">
        <f>(Table2[[#This Row],[Close Price]]-Table2[[#This Row],[50D EMA]])/Table2[[#This Row],[50D EMA]]</f>
        <v>7.4540293147774923E-3</v>
      </c>
      <c r="U82" s="2">
        <f>(Table2[[#This Row],[Close Price]]-Table2[[#This Row],[200D EMA]])/Table2[[#This Row],[200D EMA]]</f>
        <v>0.18631913245845183</v>
      </c>
      <c r="V82">
        <v>0.57597810923211301</v>
      </c>
      <c r="W82">
        <v>7843.3</v>
      </c>
      <c r="X82">
        <v>7960</v>
      </c>
      <c r="Y82">
        <v>7700</v>
      </c>
      <c r="Z82">
        <v>8024.25</v>
      </c>
      <c r="AA82">
        <v>7236.8</v>
      </c>
      <c r="AB82">
        <v>8263.75</v>
      </c>
      <c r="AC82" s="2">
        <f>(Table2[[#This Row],[Close Price]]/Table2[[#This Row],[Day Low]])-1</f>
        <v>1.1825379623372712E-2</v>
      </c>
      <c r="AD82" s="2">
        <f>(Table2[[#This Row],[Day High]]/Table2[[#This Row],[Close Price]])-1</f>
        <v>3.0178741313373614E-3</v>
      </c>
      <c r="AE82" s="2">
        <f>(Table2[[#This Row],[Close Price]]/Table2[[#This Row],[Current Week Low]])-1</f>
        <v>3.0655844155844214E-2</v>
      </c>
      <c r="AF82" s="2">
        <f>(Table2[[#This Row],[Current Week High]]/Table2[[#This Row],[Close Price]])-1</f>
        <v>1.1113841268641123E-2</v>
      </c>
      <c r="AG82" s="2">
        <f>(Table2[[#This Row],[Close Price]]/Table2[[#This Row],[Current Month Low]])-1</f>
        <v>9.6624198540791406E-2</v>
      </c>
      <c r="AH82" s="2">
        <f>(Table2[[#This Row],[Current Month High]]/Table2[[#This Row],[Close Price]])-1</f>
        <v>4.1292582582014958E-2</v>
      </c>
      <c r="AI82">
        <v>15.2960225805029</v>
      </c>
      <c r="AJ82">
        <v>106.131168831168</v>
      </c>
      <c r="AK82" t="str">
        <f>IF(AND(Table2[[#This Row],[20D EMA]]&gt;Table2[[#This Row],[50D EMA]],Table2[[#This Row],[50D EMA]]&gt;Table2[[#This Row],[200D EMA]]),"Uptrend","Downtrend/NoTrend")</f>
        <v>Downtrend/NoTrend</v>
      </c>
      <c r="AL82">
        <v>-0.08</v>
      </c>
      <c r="AM82" t="s">
        <v>10680</v>
      </c>
      <c r="AN82">
        <v>5.19</v>
      </c>
      <c r="AO82" t="s">
        <v>10681</v>
      </c>
      <c r="AP82">
        <v>0.17686218043110899</v>
      </c>
      <c r="AQ82">
        <f>(Table2[[#This Row],[Sharpe Ratio]]-AVERAGE(Table2[Sharpe Ratio]))/_xlfn.STDEV.P(Table2[Sharpe Ratio])</f>
        <v>1.300289827076079</v>
      </c>
      <c r="AR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82">
        <f>_xlfn.RANK.AVG(Table2[[#This Row],[1Y Return vs Nifty Z-Score]],Table2[1Y Return vs Nifty Z-Score])</f>
        <v>186</v>
      </c>
      <c r="AT82">
        <f>_xlfn.RANK.AVG(Table2[[#This Row],[6M Return vs Nifty Z-Score]],Table2[6M Return vs Nifty Z-Score])</f>
        <v>136</v>
      </c>
      <c r="AU82">
        <f>_xlfn.RANK.AVG(Table2[[#This Row],[Sharpe Ratio Z-Score]],Table2[Sharpe Ratio Z-Score])</f>
        <v>79</v>
      </c>
      <c r="AV82">
        <f>(Table2[[#This Row],[Rank 1Y]]+Table2[[#This Row],[Rank 6M]]+Table2[[#This Row],[Rank Sharpe]])/3</f>
        <v>133.66666666666666</v>
      </c>
    </row>
    <row r="83" spans="1:48" x14ac:dyDescent="0.3">
      <c r="A83" t="s">
        <v>1394</v>
      </c>
      <c r="B83" t="s">
        <v>1395</v>
      </c>
      <c r="C83" t="s">
        <v>10649</v>
      </c>
      <c r="D83" t="s">
        <v>387</v>
      </c>
      <c r="E83">
        <v>7963.4447692800004</v>
      </c>
      <c r="F83">
        <v>1825.9</v>
      </c>
      <c r="G83">
        <v>100.224146951162</v>
      </c>
      <c r="H83">
        <f>(Table2[[#This Row],[1Y Return vs Nifty]]-AVERAGE(Table2[1Y Return vs Nifty]))/_xlfn.STDEV.P(Table2[1Y Return vs Nifty])</f>
        <v>1.1898123035961456</v>
      </c>
      <c r="I83">
        <v>7.8976369179347E-2</v>
      </c>
      <c r="J83">
        <f>(Table2[[#This Row],[1M Return vs Nifty]]-AVERAGE(Table2[1M Return vs Nifty]))/_xlfn.STDEV.P(Table2[1M Return vs Nifty])</f>
        <v>0.11704907127043163</v>
      </c>
      <c r="K83">
        <v>64.630287380214398</v>
      </c>
      <c r="L83">
        <f>(Table2[[#This Row],[6M Return vs Nifty]]-AVERAGE(Table2[6M Return vs Nifty]))/_xlfn.STDEV.P(Table2[6M Return vs Nifty])</f>
        <v>1.9321574772047418</v>
      </c>
      <c r="M83">
        <v>-4.4313424751320296</v>
      </c>
      <c r="N83">
        <f>(Table2[[#This Row],[1W Return vs Nifty]]-AVERAGE(Table2[1W Return vs Nifty]))/_xlfn.STDEV.P(Table2[1W Return vs Nifty])</f>
        <v>-0.58380524699821212</v>
      </c>
      <c r="O83">
        <v>1780.61</v>
      </c>
      <c r="P83">
        <v>1703.62030237777</v>
      </c>
      <c r="Q83">
        <v>1357.4566284718801</v>
      </c>
      <c r="R83">
        <v>38.669420816912996</v>
      </c>
      <c r="S83" s="2">
        <f>(Table2[[#This Row],[Close Price]]-Table2[[#This Row],[20D EMA]])/Table2[[#This Row],[20D EMA]]</f>
        <v>2.5435103700417381E-2</v>
      </c>
      <c r="T83" s="2">
        <f>(Table2[[#This Row],[Close Price]]-Table2[[#This Row],[50D EMA]])/Table2[[#This Row],[50D EMA]]</f>
        <v>7.1776379661337875E-2</v>
      </c>
      <c r="U83" s="2">
        <f>(Table2[[#This Row],[Close Price]]-Table2[[#This Row],[200D EMA]])/Table2[[#This Row],[200D EMA]]</f>
        <v>0.34508901551827653</v>
      </c>
      <c r="V83">
        <v>0.49541945704937901</v>
      </c>
      <c r="W83">
        <v>1735</v>
      </c>
      <c r="X83">
        <v>1840</v>
      </c>
      <c r="Y83">
        <v>1733.6</v>
      </c>
      <c r="Z83">
        <v>1869.45</v>
      </c>
      <c r="AA83">
        <v>1711.15</v>
      </c>
      <c r="AB83">
        <v>1925.8</v>
      </c>
      <c r="AC83" s="2">
        <f>(Table2[[#This Row],[Close Price]]/Table2[[#This Row],[Day Low]])-1</f>
        <v>5.2391930835735012E-2</v>
      </c>
      <c r="AD83" s="2">
        <f>(Table2[[#This Row],[Day High]]/Table2[[#This Row],[Close Price]])-1</f>
        <v>7.7222191795827122E-3</v>
      </c>
      <c r="AE83" s="2">
        <f>(Table2[[#This Row],[Close Price]]/Table2[[#This Row],[Current Week Low]])-1</f>
        <v>5.3241808952468883E-2</v>
      </c>
      <c r="AF83" s="2">
        <f>(Table2[[#This Row],[Current Week High]]/Table2[[#This Row],[Close Price]])-1</f>
        <v>2.3851251437647214E-2</v>
      </c>
      <c r="AG83" s="2">
        <f>(Table2[[#This Row],[Close Price]]/Table2[[#This Row],[Current Month Low]])-1</f>
        <v>6.7060164217046969E-2</v>
      </c>
      <c r="AH83" s="2">
        <f>(Table2[[#This Row],[Current Month High]]/Table2[[#This Row],[Close Price]])-1</f>
        <v>5.471274440002194E-2</v>
      </c>
      <c r="AI83">
        <v>5.4712744400021904</v>
      </c>
      <c r="AJ83">
        <v>138.80460371436001</v>
      </c>
      <c r="AK83" t="str">
        <f>IF(AND(Table2[[#This Row],[20D EMA]]&gt;Table2[[#This Row],[50D EMA]],Table2[[#This Row],[50D EMA]]&gt;Table2[[#This Row],[200D EMA]]),"Uptrend","Downtrend/NoTrend")</f>
        <v>Uptrend</v>
      </c>
      <c r="AL83">
        <v>0.08</v>
      </c>
      <c r="AM83" t="s">
        <v>10681</v>
      </c>
      <c r="AN83">
        <v>1.35</v>
      </c>
      <c r="AO83" t="s">
        <v>10681</v>
      </c>
      <c r="AP83">
        <v>8.1937106684023001E-2</v>
      </c>
      <c r="AQ83">
        <f>(Table2[[#This Row],[Sharpe Ratio]]-AVERAGE(Table2[Sharpe Ratio]))/_xlfn.STDEV.P(Table2[Sharpe Ratio])</f>
        <v>0.20981659467515418</v>
      </c>
      <c r="AR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2.8650301997482615</v>
      </c>
      <c r="AS83">
        <f>_xlfn.RANK.AVG(Table2[[#This Row],[1Y Return vs Nifty Z-Score]],Table2[1Y Return vs Nifty Z-Score])</f>
        <v>84</v>
      </c>
      <c r="AT83">
        <f>_xlfn.RANK.AVG(Table2[[#This Row],[6M Return vs Nifty Z-Score]],Table2[6M Return vs Nifty Z-Score])</f>
        <v>32</v>
      </c>
      <c r="AU83">
        <f>_xlfn.RANK.AVG(Table2[[#This Row],[Sharpe Ratio Z-Score]],Table2[Sharpe Ratio Z-Score])</f>
        <v>285</v>
      </c>
      <c r="AV83">
        <f>(Table2[[#This Row],[Rank 1Y]]+Table2[[#This Row],[Rank 6M]]+Table2[[#This Row],[Rank Sharpe]])/3</f>
        <v>133.66666666666666</v>
      </c>
    </row>
    <row r="84" spans="1:48" x14ac:dyDescent="0.3">
      <c r="A84" t="s">
        <v>1079</v>
      </c>
      <c r="B84" t="s">
        <v>1080</v>
      </c>
      <c r="C84" t="s">
        <v>10643</v>
      </c>
      <c r="D84" t="s">
        <v>127</v>
      </c>
      <c r="E84">
        <v>12243.48722615</v>
      </c>
      <c r="F84">
        <v>351.65</v>
      </c>
      <c r="G84">
        <v>36.738481022015399</v>
      </c>
      <c r="H84">
        <f>(Table2[[#This Row],[1Y Return vs Nifty]]-AVERAGE(Table2[1Y Return vs Nifty]))/_xlfn.STDEV.P(Table2[1Y Return vs Nifty])</f>
        <v>0.16830822541646134</v>
      </c>
      <c r="I84">
        <v>23.145008082164502</v>
      </c>
      <c r="J84">
        <f>(Table2[[#This Row],[1M Return vs Nifty]]-AVERAGE(Table2[1M Return vs Nifty]))/_xlfn.STDEV.P(Table2[1M Return vs Nifty])</f>
        <v>2.3469964480358265</v>
      </c>
      <c r="K84">
        <v>50.058184879131801</v>
      </c>
      <c r="L84">
        <f>(Table2[[#This Row],[6M Return vs Nifty]]-AVERAGE(Table2[6M Return vs Nifty]))/_xlfn.STDEV.P(Table2[6M Return vs Nifty])</f>
        <v>1.4327261888942804</v>
      </c>
      <c r="M84">
        <v>-2.5188046125005301</v>
      </c>
      <c r="N84">
        <f>(Table2[[#This Row],[1W Return vs Nifty]]-AVERAGE(Table2[1W Return vs Nifty]))/_xlfn.STDEV.P(Table2[1W Return vs Nifty])</f>
        <v>-9.2844030762395766E-2</v>
      </c>
      <c r="O84">
        <v>323</v>
      </c>
      <c r="P84">
        <v>291.913597869998</v>
      </c>
      <c r="Q84">
        <v>245.28448153834799</v>
      </c>
      <c r="R84">
        <v>76.735113470265802</v>
      </c>
      <c r="S84" s="2">
        <f>(Table2[[#This Row],[Close Price]]-Table2[[#This Row],[20D EMA]])/Table2[[#This Row],[20D EMA]]</f>
        <v>8.8699690402476716E-2</v>
      </c>
      <c r="T84" s="2">
        <f>(Table2[[#This Row],[Close Price]]-Table2[[#This Row],[50D EMA]])/Table2[[#This Row],[50D EMA]]</f>
        <v>0.2046372713223357</v>
      </c>
      <c r="U84" s="2">
        <f>(Table2[[#This Row],[Close Price]]-Table2[[#This Row],[200D EMA]])/Table2[[#This Row],[200D EMA]]</f>
        <v>0.43364145091674994</v>
      </c>
      <c r="V84">
        <v>1.449544075593</v>
      </c>
      <c r="W84">
        <v>346.5</v>
      </c>
      <c r="X84">
        <v>358</v>
      </c>
      <c r="Y84">
        <v>342.1</v>
      </c>
      <c r="Z84">
        <v>368.9</v>
      </c>
      <c r="AA84">
        <v>245</v>
      </c>
      <c r="AB84">
        <v>368.9</v>
      </c>
      <c r="AC84" s="2">
        <f>(Table2[[#This Row],[Close Price]]/Table2[[#This Row],[Day Low]])-1</f>
        <v>1.4862914862914689E-2</v>
      </c>
      <c r="AD84" s="2">
        <f>(Table2[[#This Row],[Day High]]/Table2[[#This Row],[Close Price]])-1</f>
        <v>1.805772785440074E-2</v>
      </c>
      <c r="AE84" s="2">
        <f>(Table2[[#This Row],[Close Price]]/Table2[[#This Row],[Current Week Low]])-1</f>
        <v>2.7915814089447322E-2</v>
      </c>
      <c r="AF84" s="2">
        <f>(Table2[[#This Row],[Current Week High]]/Table2[[#This Row],[Close Price]])-1</f>
        <v>4.9054457557230258E-2</v>
      </c>
      <c r="AG84" s="2">
        <f>(Table2[[#This Row],[Close Price]]/Table2[[#This Row],[Current Month Low]])-1</f>
        <v>0.43530612244897959</v>
      </c>
      <c r="AH84" s="2">
        <f>(Table2[[#This Row],[Current Month High]]/Table2[[#This Row],[Close Price]])-1</f>
        <v>4.9054457557230258E-2</v>
      </c>
      <c r="AI84">
        <v>4.9054457557230204</v>
      </c>
      <c r="AJ84">
        <v>95.0901525658807</v>
      </c>
      <c r="AK84" t="str">
        <f>IF(AND(Table2[[#This Row],[20D EMA]]&gt;Table2[[#This Row],[50D EMA]],Table2[[#This Row],[50D EMA]]&gt;Table2[[#This Row],[200D EMA]]),"Uptrend","Downtrend/NoTrend")</f>
        <v>Uptrend</v>
      </c>
      <c r="AL84">
        <v>0.62</v>
      </c>
      <c r="AM84" t="s">
        <v>10681</v>
      </c>
      <c r="AN84">
        <v>17.309999999999999</v>
      </c>
      <c r="AO84" t="s">
        <v>10681</v>
      </c>
      <c r="AP84">
        <v>0.16258290863385</v>
      </c>
      <c r="AQ84">
        <f>(Table2[[#This Row],[Sharpe Ratio]]-AVERAGE(Table2[Sharpe Ratio]))/_xlfn.STDEV.P(Table2[Sharpe Ratio])</f>
        <v>1.1362534659922261</v>
      </c>
      <c r="AR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4.991440297576399</v>
      </c>
      <c r="AS84">
        <f>_xlfn.RANK.AVG(Table2[[#This Row],[1Y Return vs Nifty Z-Score]],Table2[1Y Return vs Nifty Z-Score])</f>
        <v>250</v>
      </c>
      <c r="AT84">
        <f>_xlfn.RANK.AVG(Table2[[#This Row],[6M Return vs Nifty Z-Score]],Table2[6M Return vs Nifty Z-Score])</f>
        <v>62</v>
      </c>
      <c r="AU84">
        <f>_xlfn.RANK.AVG(Table2[[#This Row],[Sharpe Ratio Z-Score]],Table2[Sharpe Ratio Z-Score])</f>
        <v>90</v>
      </c>
      <c r="AV84">
        <f>(Table2[[#This Row],[Rank 1Y]]+Table2[[#This Row],[Rank 6M]]+Table2[[#This Row],[Rank Sharpe]])/3</f>
        <v>134</v>
      </c>
    </row>
    <row r="85" spans="1:48" x14ac:dyDescent="0.3">
      <c r="A85" t="s">
        <v>687</v>
      </c>
      <c r="B85" t="s">
        <v>688</v>
      </c>
      <c r="C85" t="s">
        <v>10642</v>
      </c>
      <c r="D85" t="s">
        <v>63</v>
      </c>
      <c r="E85">
        <v>26286.061626899998</v>
      </c>
      <c r="F85">
        <v>194.04</v>
      </c>
      <c r="G85">
        <v>100.42730479622099</v>
      </c>
      <c r="H85">
        <f>(Table2[[#This Row],[1Y Return vs Nifty]]-AVERAGE(Table2[1Y Return vs Nifty]))/_xlfn.STDEV.P(Table2[1Y Return vs Nifty])</f>
        <v>1.1930811764071134</v>
      </c>
      <c r="I85">
        <v>13.7810113089814</v>
      </c>
      <c r="J85">
        <f>(Table2[[#This Row],[1M Return vs Nifty]]-AVERAGE(Table2[1M Return vs Nifty]))/_xlfn.STDEV.P(Table2[1M Return vs Nifty])</f>
        <v>1.4417163244225359</v>
      </c>
      <c r="K85">
        <v>40.180003345028503</v>
      </c>
      <c r="L85">
        <f>(Table2[[#This Row],[6M Return vs Nifty]]-AVERAGE(Table2[6M Return vs Nifty]))/_xlfn.STDEV.P(Table2[6M Return vs Nifty])</f>
        <v>1.0941701754861051</v>
      </c>
      <c r="M85">
        <v>1.22195277923581</v>
      </c>
      <c r="N85">
        <f>(Table2[[#This Row],[1W Return vs Nifty]]-AVERAGE(Table2[1W Return vs Nifty]))/_xlfn.STDEV.P(Table2[1W Return vs Nifty])</f>
        <v>0.86743332351859304</v>
      </c>
      <c r="O85">
        <v>185.91</v>
      </c>
      <c r="P85">
        <v>174.73841407491901</v>
      </c>
      <c r="Q85">
        <v>143.59446100134599</v>
      </c>
      <c r="R85">
        <v>63.391815504457298</v>
      </c>
      <c r="S85" s="2">
        <f>(Table2[[#This Row],[Close Price]]-Table2[[#This Row],[20D EMA]])/Table2[[#This Row],[20D EMA]]</f>
        <v>4.3730837502017082E-2</v>
      </c>
      <c r="T85" s="2">
        <f>(Table2[[#This Row],[Close Price]]-Table2[[#This Row],[50D EMA]])/Table2[[#This Row],[50D EMA]]</f>
        <v>0.11045988958561476</v>
      </c>
      <c r="U85" s="2">
        <f>(Table2[[#This Row],[Close Price]]-Table2[[#This Row],[200D EMA]])/Table2[[#This Row],[200D EMA]]</f>
        <v>0.35130560501342145</v>
      </c>
      <c r="V85">
        <v>1.7447415637519099</v>
      </c>
      <c r="W85">
        <v>193</v>
      </c>
      <c r="X85">
        <v>202.57</v>
      </c>
      <c r="Y85">
        <v>187.71</v>
      </c>
      <c r="Z85">
        <v>210</v>
      </c>
      <c r="AA85">
        <v>166.75</v>
      </c>
      <c r="AB85">
        <v>210</v>
      </c>
      <c r="AC85" s="2">
        <f>(Table2[[#This Row],[Close Price]]/Table2[[#This Row],[Day Low]])-1</f>
        <v>5.3886010362693693E-3</v>
      </c>
      <c r="AD85" s="2">
        <f>(Table2[[#This Row],[Day High]]/Table2[[#This Row],[Close Price]])-1</f>
        <v>4.3960008245722548E-2</v>
      </c>
      <c r="AE85" s="2">
        <f>(Table2[[#This Row],[Close Price]]/Table2[[#This Row],[Current Week Low]])-1</f>
        <v>3.3722231101166678E-2</v>
      </c>
      <c r="AF85" s="2">
        <f>(Table2[[#This Row],[Current Week High]]/Table2[[#This Row],[Close Price]])-1</f>
        <v>8.2251082251082241E-2</v>
      </c>
      <c r="AG85" s="2">
        <f>(Table2[[#This Row],[Close Price]]/Table2[[#This Row],[Current Month Low]])-1</f>
        <v>0.1636581709145426</v>
      </c>
      <c r="AH85" s="2">
        <f>(Table2[[#This Row],[Current Month High]]/Table2[[#This Row],[Close Price]])-1</f>
        <v>8.2251082251082241E-2</v>
      </c>
      <c r="AI85">
        <v>8.2251082251082206</v>
      </c>
      <c r="AJ85">
        <v>136.20206938526999</v>
      </c>
      <c r="AK85" t="str">
        <f>IF(AND(Table2[[#This Row],[20D EMA]]&gt;Table2[[#This Row],[50D EMA]],Table2[[#This Row],[50D EMA]]&gt;Table2[[#This Row],[200D EMA]]),"Uptrend","Downtrend/NoTrend")</f>
        <v>Uptrend</v>
      </c>
      <c r="AL85">
        <v>0.22</v>
      </c>
      <c r="AM85" t="s">
        <v>10681</v>
      </c>
      <c r="AN85">
        <v>10.39</v>
      </c>
      <c r="AO85" t="s">
        <v>10681</v>
      </c>
      <c r="AP85">
        <v>0.102996828325344</v>
      </c>
      <c r="AQ85">
        <f>(Table2[[#This Row],[Sharpe Ratio]]-AVERAGE(Table2[Sharpe Ratio]))/_xlfn.STDEV.P(Table2[Sharpe Ratio])</f>
        <v>0.45174490534322997</v>
      </c>
      <c r="AR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5.0481459051775781</v>
      </c>
      <c r="AS85">
        <f>_xlfn.RANK.AVG(Table2[[#This Row],[1Y Return vs Nifty Z-Score]],Table2[1Y Return vs Nifty Z-Score])</f>
        <v>82</v>
      </c>
      <c r="AT85">
        <f>_xlfn.RANK.AVG(Table2[[#This Row],[6M Return vs Nifty Z-Score]],Table2[6M Return vs Nifty Z-Score])</f>
        <v>94</v>
      </c>
      <c r="AU85">
        <f>_xlfn.RANK.AVG(Table2[[#This Row],[Sharpe Ratio Z-Score]],Table2[Sharpe Ratio Z-Score])</f>
        <v>227</v>
      </c>
      <c r="AV85">
        <f>(Table2[[#This Row],[Rank 1Y]]+Table2[[#This Row],[Rank 6M]]+Table2[[#This Row],[Rank Sharpe]])/3</f>
        <v>134.33333333333334</v>
      </c>
    </row>
    <row r="86" spans="1:48" x14ac:dyDescent="0.3">
      <c r="A86" t="s">
        <v>973</v>
      </c>
      <c r="B86" t="s">
        <v>974</v>
      </c>
      <c r="C86" t="s">
        <v>10635</v>
      </c>
      <c r="D86" t="s">
        <v>300</v>
      </c>
      <c r="E86">
        <v>14888.001119160001</v>
      </c>
      <c r="F86">
        <v>1114.5</v>
      </c>
      <c r="G86">
        <v>125.49215855854401</v>
      </c>
      <c r="H86">
        <f>(Table2[[#This Row],[1Y Return vs Nifty]]-AVERAGE(Table2[1Y Return vs Nifty]))/_xlfn.STDEV.P(Table2[1Y Return vs Nifty])</f>
        <v>1.5963824565065552</v>
      </c>
      <c r="I86">
        <v>-1.8501966232601501</v>
      </c>
      <c r="J86">
        <f>(Table2[[#This Row],[1M Return vs Nifty]]-AVERAGE(Table2[1M Return vs Nifty]))/_xlfn.STDEV.P(Table2[1M Return vs Nifty])</f>
        <v>-6.9456969618920561E-2</v>
      </c>
      <c r="K86">
        <v>20.7120123549868</v>
      </c>
      <c r="L86">
        <f>(Table2[[#This Row],[6M Return vs Nifty]]-AVERAGE(Table2[6M Return vs Nifty]))/_xlfn.STDEV.P(Table2[6M Return vs Nifty])</f>
        <v>0.4269415569493738</v>
      </c>
      <c r="M86">
        <v>-2.65607838553978</v>
      </c>
      <c r="N86">
        <f>(Table2[[#This Row],[1W Return vs Nifty]]-AVERAGE(Table2[1W Return vs Nifty]))/_xlfn.STDEV.P(Table2[1W Return vs Nifty])</f>
        <v>-0.12808312321931473</v>
      </c>
      <c r="O86">
        <v>1055.81</v>
      </c>
      <c r="P86">
        <v>1019.50160487559</v>
      </c>
      <c r="Q86">
        <v>848.22226278018604</v>
      </c>
      <c r="R86">
        <v>53.488344443020303</v>
      </c>
      <c r="S86" s="2">
        <f>(Table2[[#This Row],[Close Price]]-Table2[[#This Row],[20D EMA]])/Table2[[#This Row],[20D EMA]]</f>
        <v>5.5587653081520402E-2</v>
      </c>
      <c r="T86" s="2">
        <f>(Table2[[#This Row],[Close Price]]-Table2[[#This Row],[50D EMA]])/Table2[[#This Row],[50D EMA]]</f>
        <v>9.3181211947187315E-2</v>
      </c>
      <c r="U86" s="2">
        <f>(Table2[[#This Row],[Close Price]]-Table2[[#This Row],[200D EMA]])/Table2[[#This Row],[200D EMA]]</f>
        <v>0.31392448524876659</v>
      </c>
      <c r="V86">
        <v>0.72700119788737705</v>
      </c>
      <c r="W86">
        <v>1047.5</v>
      </c>
      <c r="X86">
        <v>1134.9000000000001</v>
      </c>
      <c r="Y86">
        <v>1013.1</v>
      </c>
      <c r="Z86">
        <v>1134.9000000000001</v>
      </c>
      <c r="AA86">
        <v>940.05</v>
      </c>
      <c r="AB86">
        <v>1134.9000000000001</v>
      </c>
      <c r="AC86" s="2">
        <f>(Table2[[#This Row],[Close Price]]/Table2[[#This Row],[Day Low]])-1</f>
        <v>6.3961813842482007E-2</v>
      </c>
      <c r="AD86" s="2">
        <f>(Table2[[#This Row],[Day High]]/Table2[[#This Row],[Close Price]])-1</f>
        <v>1.8304172274562713E-2</v>
      </c>
      <c r="AE86" s="2">
        <f>(Table2[[#This Row],[Close Price]]/Table2[[#This Row],[Current Week Low]])-1</f>
        <v>0.10008883624518794</v>
      </c>
      <c r="AF86" s="2">
        <f>(Table2[[#This Row],[Current Week High]]/Table2[[#This Row],[Close Price]])-1</f>
        <v>1.8304172274562713E-2</v>
      </c>
      <c r="AG86" s="2">
        <f>(Table2[[#This Row],[Close Price]]/Table2[[#This Row],[Current Month Low]])-1</f>
        <v>0.18557523535982123</v>
      </c>
      <c r="AH86" s="2">
        <f>(Table2[[#This Row],[Current Month High]]/Table2[[#This Row],[Close Price]])-1</f>
        <v>1.8304172274562713E-2</v>
      </c>
      <c r="AI86">
        <v>3.80888290713323</v>
      </c>
      <c r="AJ86">
        <v>176.53371378946699</v>
      </c>
      <c r="AK86" t="str">
        <f>IF(AND(Table2[[#This Row],[20D EMA]]&gt;Table2[[#This Row],[50D EMA]],Table2[[#This Row],[50D EMA]]&gt;Table2[[#This Row],[200D EMA]]),"Uptrend","Downtrend/NoTrend")</f>
        <v>Uptrend</v>
      </c>
      <c r="AL86">
        <v>-0.04</v>
      </c>
      <c r="AM86" t="s">
        <v>10680</v>
      </c>
      <c r="AN86">
        <v>7.51</v>
      </c>
      <c r="AO86" t="s">
        <v>10681</v>
      </c>
      <c r="AP86">
        <v>0.13400606155353501</v>
      </c>
      <c r="AQ86">
        <f>(Table2[[#This Row],[Sharpe Ratio]]-AVERAGE(Table2[Sharpe Ratio]))/_xlfn.STDEV.P(Table2[Sharpe Ratio])</f>
        <v>0.80797047839586777</v>
      </c>
      <c r="AR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2.6337543990135615</v>
      </c>
      <c r="AS86">
        <f>_xlfn.RANK.AVG(Table2[[#This Row],[1Y Return vs Nifty Z-Score]],Table2[1Y Return vs Nifty Z-Score])</f>
        <v>50</v>
      </c>
      <c r="AT86">
        <f>_xlfn.RANK.AVG(Table2[[#This Row],[6M Return vs Nifty Z-Score]],Table2[6M Return vs Nifty Z-Score])</f>
        <v>206</v>
      </c>
      <c r="AU86">
        <f>_xlfn.RANK.AVG(Table2[[#This Row],[Sharpe Ratio Z-Score]],Table2[Sharpe Ratio Z-Score])</f>
        <v>153</v>
      </c>
      <c r="AV86">
        <f>(Table2[[#This Row],[Rank 1Y]]+Table2[[#This Row],[Rank 6M]]+Table2[[#This Row],[Rank Sharpe]])/3</f>
        <v>136.33333333333334</v>
      </c>
    </row>
    <row r="87" spans="1:48" x14ac:dyDescent="0.3">
      <c r="A87" t="s">
        <v>540</v>
      </c>
      <c r="B87" t="s">
        <v>541</v>
      </c>
      <c r="C87" t="s">
        <v>10636</v>
      </c>
      <c r="D87" t="s">
        <v>542</v>
      </c>
      <c r="E87">
        <v>38064.447741825003</v>
      </c>
      <c r="F87">
        <v>2832.65</v>
      </c>
      <c r="G87">
        <v>162.25432829002099</v>
      </c>
      <c r="H87">
        <f>(Table2[[#This Row],[1Y Return vs Nifty]]-AVERAGE(Table2[1Y Return vs Nifty]))/_xlfn.STDEV.P(Table2[1Y Return vs Nifty])</f>
        <v>2.1878971827653668</v>
      </c>
      <c r="I87">
        <v>13.665353538118399</v>
      </c>
      <c r="J87">
        <f>(Table2[[#This Row],[1M Return vs Nifty]]-AVERAGE(Table2[1M Return vs Nifty]))/_xlfn.STDEV.P(Table2[1M Return vs Nifty])</f>
        <v>1.4305349150692621</v>
      </c>
      <c r="K87">
        <v>8.2681793319019796</v>
      </c>
      <c r="L87">
        <f>(Table2[[#This Row],[6M Return vs Nifty]]-AVERAGE(Table2[6M Return vs Nifty]))/_xlfn.STDEV.P(Table2[6M Return vs Nifty])</f>
        <v>4.5268495730519932E-4</v>
      </c>
      <c r="M87">
        <v>1.41480928839344</v>
      </c>
      <c r="N87">
        <f>(Table2[[#This Row],[1W Return vs Nifty]]-AVERAGE(Table2[1W Return vs Nifty]))/_xlfn.STDEV.P(Table2[1W Return vs Nifty])</f>
        <v>0.91694087479119624</v>
      </c>
      <c r="O87">
        <v>2662.56</v>
      </c>
      <c r="P87">
        <v>2589.29478796066</v>
      </c>
      <c r="Q87">
        <v>2328.1778807552701</v>
      </c>
      <c r="R87">
        <v>72.177100214551004</v>
      </c>
      <c r="S87" s="2">
        <f>(Table2[[#This Row],[Close Price]]-Table2[[#This Row],[20D EMA]])/Table2[[#This Row],[20D EMA]]</f>
        <v>6.3882128477855959E-2</v>
      </c>
      <c r="T87" s="2">
        <f>(Table2[[#This Row],[Close Price]]-Table2[[#This Row],[50D EMA]])/Table2[[#This Row],[50D EMA]]</f>
        <v>9.3985131847813971E-2</v>
      </c>
      <c r="U87" s="2">
        <f>(Table2[[#This Row],[Close Price]]-Table2[[#This Row],[200D EMA]])/Table2[[#This Row],[200D EMA]]</f>
        <v>0.21668108928218033</v>
      </c>
      <c r="V87">
        <v>0.94815206925260997</v>
      </c>
      <c r="W87">
        <v>2806</v>
      </c>
      <c r="X87">
        <v>2850</v>
      </c>
      <c r="Y87">
        <v>2681</v>
      </c>
      <c r="Z87">
        <v>2850</v>
      </c>
      <c r="AA87">
        <v>2306.1</v>
      </c>
      <c r="AB87">
        <v>2850</v>
      </c>
      <c r="AC87" s="2">
        <f>(Table2[[#This Row],[Close Price]]/Table2[[#This Row],[Day Low]])-1</f>
        <v>9.4975053456878289E-3</v>
      </c>
      <c r="AD87" s="2">
        <f>(Table2[[#This Row],[Day High]]/Table2[[#This Row],[Close Price]])-1</f>
        <v>6.1250066192435337E-3</v>
      </c>
      <c r="AE87" s="2">
        <f>(Table2[[#This Row],[Close Price]]/Table2[[#This Row],[Current Week Low]])-1</f>
        <v>5.6564714658709381E-2</v>
      </c>
      <c r="AF87" s="2">
        <f>(Table2[[#This Row],[Current Week High]]/Table2[[#This Row],[Close Price]])-1</f>
        <v>6.1250066192435337E-3</v>
      </c>
      <c r="AG87" s="2">
        <f>(Table2[[#This Row],[Close Price]]/Table2[[#This Row],[Current Month Low]])-1</f>
        <v>0.22832921382420546</v>
      </c>
      <c r="AH87" s="2">
        <f>(Table2[[#This Row],[Current Month High]]/Table2[[#This Row],[Close Price]])-1</f>
        <v>6.1250066192435337E-3</v>
      </c>
      <c r="AI87">
        <v>15.2525020740296</v>
      </c>
      <c r="AJ87">
        <v>211.811326985524</v>
      </c>
      <c r="AK87" t="str">
        <f>IF(AND(Table2[[#This Row],[20D EMA]]&gt;Table2[[#This Row],[50D EMA]],Table2[[#This Row],[50D EMA]]&gt;Table2[[#This Row],[200D EMA]]),"Uptrend","Downtrend/NoTrend")</f>
        <v>Uptrend</v>
      </c>
      <c r="AL87">
        <v>-0.01</v>
      </c>
      <c r="AM87" t="s">
        <v>10680</v>
      </c>
      <c r="AN87">
        <v>9.2799999999999994</v>
      </c>
      <c r="AO87" t="s">
        <v>10681</v>
      </c>
      <c r="AP87">
        <v>0.18538419740801401</v>
      </c>
      <c r="AQ87">
        <f>(Table2[[#This Row],[Sharpe Ratio]]-AVERAGE(Table2[Sharpe Ratio]))/_xlfn.STDEV.P(Table2[Sharpe Ratio])</f>
        <v>1.3981884225951209</v>
      </c>
      <c r="AR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5.934014080178251</v>
      </c>
      <c r="AS87">
        <f>_xlfn.RANK.AVG(Table2[[#This Row],[1Y Return vs Nifty Z-Score]],Table2[1Y Return vs Nifty Z-Score])</f>
        <v>28</v>
      </c>
      <c r="AT87">
        <f>_xlfn.RANK.AVG(Table2[[#This Row],[6M Return vs Nifty Z-Score]],Table2[6M Return vs Nifty Z-Score])</f>
        <v>322</v>
      </c>
      <c r="AU87">
        <f>_xlfn.RANK.AVG(Table2[[#This Row],[Sharpe Ratio Z-Score]],Table2[Sharpe Ratio Z-Score])</f>
        <v>62</v>
      </c>
      <c r="AV87">
        <f>(Table2[[#This Row],[Rank 1Y]]+Table2[[#This Row],[Rank 6M]]+Table2[[#This Row],[Rank Sharpe]])/3</f>
        <v>137.33333333333334</v>
      </c>
    </row>
    <row r="88" spans="1:48" x14ac:dyDescent="0.3">
      <c r="A88" t="s">
        <v>122</v>
      </c>
      <c r="B88" t="s">
        <v>123</v>
      </c>
      <c r="C88" t="s">
        <v>10636</v>
      </c>
      <c r="D88" t="s">
        <v>124</v>
      </c>
      <c r="E88">
        <v>235154.696964</v>
      </c>
      <c r="F88">
        <v>178.62</v>
      </c>
      <c r="G88">
        <v>228.23942179485201</v>
      </c>
      <c r="H88">
        <f>(Table2[[#This Row],[1Y Return vs Nifty]]-AVERAGE(Table2[1Y Return vs Nifty]))/_xlfn.STDEV.P(Table2[1Y Return vs Nifty])</f>
        <v>3.2496178267526123</v>
      </c>
      <c r="I88">
        <v>-10.3911616848041</v>
      </c>
      <c r="J88">
        <f>(Table2[[#This Row],[1M Return vs Nifty]]-AVERAGE(Table2[1M Return vs Nifty]))/_xlfn.STDEV.P(Table2[1M Return vs Nifty])</f>
        <v>-0.89516911946014444</v>
      </c>
      <c r="K88">
        <v>8.2112934040253904</v>
      </c>
      <c r="L88">
        <f>(Table2[[#This Row],[6M Return vs Nifty]]-AVERAGE(Table2[6M Return vs Nifty]))/_xlfn.STDEV.P(Table2[6M Return vs Nifty])</f>
        <v>-1.4969727701250222E-3</v>
      </c>
      <c r="M88">
        <v>-2.00061893051608</v>
      </c>
      <c r="N88">
        <f>(Table2[[#This Row],[1W Return vs Nifty]]-AVERAGE(Table2[1W Return vs Nifty]))/_xlfn.STDEV.P(Table2[1W Return vs Nifty])</f>
        <v>4.0177687465459327E-2</v>
      </c>
      <c r="O88">
        <v>182.4</v>
      </c>
      <c r="P88">
        <v>182.38125702260501</v>
      </c>
      <c r="Q88">
        <v>149.29220893445799</v>
      </c>
      <c r="R88">
        <v>41.233045240831103</v>
      </c>
      <c r="S88" s="2">
        <f>(Table2[[#This Row],[Close Price]]-Table2[[#This Row],[20D EMA]])/Table2[[#This Row],[20D EMA]]</f>
        <v>-2.0723684210526321E-2</v>
      </c>
      <c r="T88" s="2">
        <f>(Table2[[#This Row],[Close Price]]-Table2[[#This Row],[50D EMA]])/Table2[[#This Row],[50D EMA]]</f>
        <v>-2.0623045832713082E-2</v>
      </c>
      <c r="U88" s="2">
        <f>(Table2[[#This Row],[Close Price]]-Table2[[#This Row],[200D EMA]])/Table2[[#This Row],[200D EMA]]</f>
        <v>0.19644555650199705</v>
      </c>
      <c r="V88">
        <v>0.24898899581522799</v>
      </c>
      <c r="W88">
        <v>178</v>
      </c>
      <c r="X88">
        <v>181.45</v>
      </c>
      <c r="Y88">
        <v>178</v>
      </c>
      <c r="Z88">
        <v>184.2</v>
      </c>
      <c r="AA88">
        <v>175.13</v>
      </c>
      <c r="AB88">
        <v>195.65</v>
      </c>
      <c r="AC88" s="2">
        <f>(Table2[[#This Row],[Close Price]]/Table2[[#This Row],[Day Low]])-1</f>
        <v>3.4831460674158432E-3</v>
      </c>
      <c r="AD88" s="2">
        <f>(Table2[[#This Row],[Day High]]/Table2[[#This Row],[Close Price]])-1</f>
        <v>1.584369051617962E-2</v>
      </c>
      <c r="AE88" s="2">
        <f>(Table2[[#This Row],[Close Price]]/Table2[[#This Row],[Current Week Low]])-1</f>
        <v>3.4831460674158432E-3</v>
      </c>
      <c r="AF88" s="2">
        <f>(Table2[[#This Row],[Current Week High]]/Table2[[#This Row],[Close Price]])-1</f>
        <v>3.1239502855223256E-2</v>
      </c>
      <c r="AG88" s="2">
        <f>(Table2[[#This Row],[Close Price]]/Table2[[#This Row],[Current Month Low]])-1</f>
        <v>1.9928053446011562E-2</v>
      </c>
      <c r="AH88" s="2">
        <f>(Table2[[#This Row],[Current Month High]]/Table2[[#This Row],[Close Price]])-1</f>
        <v>9.5342066957787575E-2</v>
      </c>
      <c r="AI88">
        <v>28.205128205128101</v>
      </c>
      <c r="AJ88">
        <v>260.12096774193498</v>
      </c>
      <c r="AK88" t="str">
        <f>IF(AND(Table2[[#This Row],[20D EMA]]&gt;Table2[[#This Row],[50D EMA]],Table2[[#This Row],[50D EMA]]&gt;Table2[[#This Row],[200D EMA]]),"Uptrend","Downtrend/NoTrend")</f>
        <v>Uptrend</v>
      </c>
      <c r="AL88">
        <v>-0.05</v>
      </c>
      <c r="AM88" t="s">
        <v>10680</v>
      </c>
      <c r="AN88">
        <v>-1.67</v>
      </c>
      <c r="AO88" t="s">
        <v>10680</v>
      </c>
      <c r="AP88">
        <v>0.17663455858028501</v>
      </c>
      <c r="AQ88">
        <f>(Table2[[#This Row],[Sharpe Ratio]]-AVERAGE(Table2[Sharpe Ratio]))/_xlfn.STDEV.P(Table2[Sharpe Ratio])</f>
        <v>1.2976749696349941</v>
      </c>
      <c r="AR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3.6908043916227959</v>
      </c>
      <c r="AS88">
        <f>_xlfn.RANK.AVG(Table2[[#This Row],[1Y Return vs Nifty Z-Score]],Table2[1Y Return vs Nifty Z-Score])</f>
        <v>10</v>
      </c>
      <c r="AT88">
        <f>_xlfn.RANK.AVG(Table2[[#This Row],[6M Return vs Nifty Z-Score]],Table2[6M Return vs Nifty Z-Score])</f>
        <v>323</v>
      </c>
      <c r="AU88">
        <f>_xlfn.RANK.AVG(Table2[[#This Row],[Sharpe Ratio Z-Score]],Table2[Sharpe Ratio Z-Score])</f>
        <v>80</v>
      </c>
      <c r="AV88">
        <f>(Table2[[#This Row],[Rank 1Y]]+Table2[[#This Row],[Rank 6M]]+Table2[[#This Row],[Rank Sharpe]])/3</f>
        <v>137.66666666666666</v>
      </c>
    </row>
    <row r="89" spans="1:48" x14ac:dyDescent="0.3">
      <c r="A89" t="s">
        <v>853</v>
      </c>
      <c r="B89" t="s">
        <v>854</v>
      </c>
      <c r="C89" t="s">
        <v>10647</v>
      </c>
      <c r="D89" t="s">
        <v>127</v>
      </c>
      <c r="E89">
        <v>18565.574975619998</v>
      </c>
      <c r="F89">
        <v>708.4</v>
      </c>
      <c r="G89">
        <v>80.343344408038504</v>
      </c>
      <c r="H89">
        <f>(Table2[[#This Row],[1Y Return vs Nifty]]-AVERAGE(Table2[1Y Return vs Nifty]))/_xlfn.STDEV.P(Table2[1Y Return vs Nifty])</f>
        <v>0.86992401734975322</v>
      </c>
      <c r="I89">
        <v>7.7207333409719796</v>
      </c>
      <c r="J89">
        <f>(Table2[[#This Row],[1M Return vs Nifty]]-AVERAGE(Table2[1M Return vs Nifty]))/_xlfn.STDEV.P(Table2[1M Return vs Nifty])</f>
        <v>0.85582876797632312</v>
      </c>
      <c r="K89">
        <v>19.7397118045463</v>
      </c>
      <c r="L89">
        <f>(Table2[[#This Row],[6M Return vs Nifty]]-AVERAGE(Table2[6M Return vs Nifty]))/_xlfn.STDEV.P(Table2[6M Return vs Nifty])</f>
        <v>0.3936177921394986</v>
      </c>
      <c r="M89">
        <v>-3.7377381730328798</v>
      </c>
      <c r="N89">
        <f>(Table2[[#This Row],[1W Return vs Nifty]]-AVERAGE(Table2[1W Return vs Nifty]))/_xlfn.STDEV.P(Table2[1W Return vs Nifty])</f>
        <v>-0.405752399837086</v>
      </c>
      <c r="O89">
        <v>693.23</v>
      </c>
      <c r="P89">
        <v>654.65405097913697</v>
      </c>
      <c r="Q89">
        <v>559.43181292602105</v>
      </c>
      <c r="R89">
        <v>54.767248497354601</v>
      </c>
      <c r="S89" s="2">
        <f>(Table2[[#This Row],[Close Price]]-Table2[[#This Row],[20D EMA]])/Table2[[#This Row],[20D EMA]]</f>
        <v>2.1883069111261717E-2</v>
      </c>
      <c r="T89" s="2">
        <f>(Table2[[#This Row],[Close Price]]-Table2[[#This Row],[50D EMA]])/Table2[[#This Row],[50D EMA]]</f>
        <v>8.2098245539728318E-2</v>
      </c>
      <c r="U89" s="2">
        <f>(Table2[[#This Row],[Close Price]]-Table2[[#This Row],[200D EMA]])/Table2[[#This Row],[200D EMA]]</f>
        <v>0.26628479759637552</v>
      </c>
      <c r="V89">
        <v>0.78271676737375095</v>
      </c>
      <c r="W89">
        <v>702.8</v>
      </c>
      <c r="X89">
        <v>716.3</v>
      </c>
      <c r="Y89">
        <v>700</v>
      </c>
      <c r="Z89">
        <v>750</v>
      </c>
      <c r="AA89">
        <v>600.6</v>
      </c>
      <c r="AB89">
        <v>750</v>
      </c>
      <c r="AC89" s="2">
        <f>(Table2[[#This Row],[Close Price]]/Table2[[#This Row],[Day Low]])-1</f>
        <v>7.9681274900398336E-3</v>
      </c>
      <c r="AD89" s="2">
        <f>(Table2[[#This Row],[Day High]]/Table2[[#This Row],[Close Price]])-1</f>
        <v>1.1151891586674179E-2</v>
      </c>
      <c r="AE89" s="2">
        <f>(Table2[[#This Row],[Close Price]]/Table2[[#This Row],[Current Week Low]])-1</f>
        <v>1.2000000000000011E-2</v>
      </c>
      <c r="AF89" s="2">
        <f>(Table2[[#This Row],[Current Week High]]/Table2[[#This Row],[Close Price]])-1</f>
        <v>5.8723884810841342E-2</v>
      </c>
      <c r="AG89" s="2">
        <f>(Table2[[#This Row],[Close Price]]/Table2[[#This Row],[Current Month Low]])-1</f>
        <v>0.17948717948717929</v>
      </c>
      <c r="AH89" s="2">
        <f>(Table2[[#This Row],[Current Month High]]/Table2[[#This Row],[Close Price]])-1</f>
        <v>5.8723884810841342E-2</v>
      </c>
      <c r="AI89">
        <v>5.8723884810841298</v>
      </c>
      <c r="AJ89">
        <v>122.20828105395201</v>
      </c>
      <c r="AK89" t="str">
        <f>IF(AND(Table2[[#This Row],[20D EMA]]&gt;Table2[[#This Row],[50D EMA]],Table2[[#This Row],[50D EMA]]&gt;Table2[[#This Row],[200D EMA]]),"Uptrend","Downtrend/NoTrend")</f>
        <v>Uptrend</v>
      </c>
      <c r="AL89">
        <v>0.41</v>
      </c>
      <c r="AM89" t="s">
        <v>10681</v>
      </c>
      <c r="AN89">
        <v>5.35</v>
      </c>
      <c r="AO89" t="s">
        <v>10681</v>
      </c>
      <c r="AP89">
        <v>0.175482031461276</v>
      </c>
      <c r="AQ89">
        <f>(Table2[[#This Row],[Sharpe Ratio]]-AVERAGE(Table2[Sharpe Ratio]))/_xlfn.STDEV.P(Table2[Sharpe Ratio])</f>
        <v>1.2844350539490286</v>
      </c>
      <c r="AR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2.9980532315775177</v>
      </c>
      <c r="AS89">
        <f>_xlfn.RANK.AVG(Table2[[#This Row],[1Y Return vs Nifty Z-Score]],Table2[1Y Return vs Nifty Z-Score])</f>
        <v>118</v>
      </c>
      <c r="AT89">
        <f>_xlfn.RANK.AVG(Table2[[#This Row],[6M Return vs Nifty Z-Score]],Table2[6M Return vs Nifty Z-Score])</f>
        <v>214</v>
      </c>
      <c r="AU89">
        <f>_xlfn.RANK.AVG(Table2[[#This Row],[Sharpe Ratio Z-Score]],Table2[Sharpe Ratio Z-Score])</f>
        <v>83</v>
      </c>
      <c r="AV89">
        <f>(Table2[[#This Row],[Rank 1Y]]+Table2[[#This Row],[Rank 6M]]+Table2[[#This Row],[Rank Sharpe]])/3</f>
        <v>138.33333333333334</v>
      </c>
    </row>
    <row r="90" spans="1:48" x14ac:dyDescent="0.3">
      <c r="A90" t="s">
        <v>1152</v>
      </c>
      <c r="B90" t="s">
        <v>1153</v>
      </c>
      <c r="C90" t="s">
        <v>10644</v>
      </c>
      <c r="D90" t="s">
        <v>872</v>
      </c>
      <c r="E90">
        <v>10557.15060829</v>
      </c>
      <c r="F90">
        <v>230.1</v>
      </c>
      <c r="G90">
        <v>66.825592564889106</v>
      </c>
      <c r="H90">
        <f>(Table2[[#This Row],[1Y Return vs Nifty]]-AVERAGE(Table2[1Y Return vs Nifty]))/_xlfn.STDEV.P(Table2[1Y Return vs Nifty])</f>
        <v>0.6524191927014773</v>
      </c>
      <c r="I90">
        <v>-12.2120701974745</v>
      </c>
      <c r="J90">
        <f>(Table2[[#This Row],[1M Return vs Nifty]]-AVERAGE(Table2[1M Return vs Nifty]))/_xlfn.STDEV.P(Table2[1M Return vs Nifty])</f>
        <v>-1.0712085098366537</v>
      </c>
      <c r="K90">
        <v>31.203764405137399</v>
      </c>
      <c r="L90">
        <f>(Table2[[#This Row],[6M Return vs Nifty]]-AVERAGE(Table2[6M Return vs Nifty]))/_xlfn.STDEV.P(Table2[6M Return vs Nifty])</f>
        <v>0.78652654083562867</v>
      </c>
      <c r="M90">
        <v>1.7093041488774801</v>
      </c>
      <c r="N90">
        <f>(Table2[[#This Row],[1W Return vs Nifty]]-AVERAGE(Table2[1W Return vs Nifty]))/_xlfn.STDEV.P(Table2[1W Return vs Nifty])</f>
        <v>0.9925396682600498</v>
      </c>
      <c r="O90">
        <v>222.56</v>
      </c>
      <c r="P90">
        <v>224.599403618834</v>
      </c>
      <c r="Q90">
        <v>191.106996991069</v>
      </c>
      <c r="R90">
        <v>57.344817318322399</v>
      </c>
      <c r="S90" s="2">
        <f>(Table2[[#This Row],[Close Price]]-Table2[[#This Row],[20D EMA]])/Table2[[#This Row],[20D EMA]]</f>
        <v>3.3878504672897158E-2</v>
      </c>
      <c r="T90" s="2">
        <f>(Table2[[#This Row],[Close Price]]-Table2[[#This Row],[50D EMA]])/Table2[[#This Row],[50D EMA]]</f>
        <v>2.4490698962411371E-2</v>
      </c>
      <c r="U90" s="2">
        <f>(Table2[[#This Row],[Close Price]]-Table2[[#This Row],[200D EMA]])/Table2[[#This Row],[200D EMA]]</f>
        <v>0.20403754767154475</v>
      </c>
      <c r="V90">
        <v>1.0144548894623</v>
      </c>
      <c r="W90">
        <v>224</v>
      </c>
      <c r="X90">
        <v>231.5</v>
      </c>
      <c r="Y90">
        <v>214.25</v>
      </c>
      <c r="Z90">
        <v>239.7</v>
      </c>
      <c r="AA90">
        <v>190.15</v>
      </c>
      <c r="AB90">
        <v>249.05</v>
      </c>
      <c r="AC90" s="2">
        <f>(Table2[[#This Row],[Close Price]]/Table2[[#This Row],[Day Low]])-1</f>
        <v>2.7232142857142927E-2</v>
      </c>
      <c r="AD90" s="2">
        <f>(Table2[[#This Row],[Day High]]/Table2[[#This Row],[Close Price]])-1</f>
        <v>6.084311169056944E-3</v>
      </c>
      <c r="AE90" s="2">
        <f>(Table2[[#This Row],[Close Price]]/Table2[[#This Row],[Current Week Low]])-1</f>
        <v>7.3978996499416638E-2</v>
      </c>
      <c r="AF90" s="2">
        <f>(Table2[[#This Row],[Current Week High]]/Table2[[#This Row],[Close Price]])-1</f>
        <v>4.1720990873533204E-2</v>
      </c>
      <c r="AG90" s="2">
        <f>(Table2[[#This Row],[Close Price]]/Table2[[#This Row],[Current Month Low]])-1</f>
        <v>0.21009729161188528</v>
      </c>
      <c r="AH90" s="2">
        <f>(Table2[[#This Row],[Current Month High]]/Table2[[#This Row],[Close Price]])-1</f>
        <v>8.2355497609734929E-2</v>
      </c>
      <c r="AI90">
        <v>14.7327249022164</v>
      </c>
      <c r="AJ90">
        <v>107.29729729729701</v>
      </c>
      <c r="AK90" t="str">
        <f>IF(AND(Table2[[#This Row],[20D EMA]]&gt;Table2[[#This Row],[50D EMA]],Table2[[#This Row],[50D EMA]]&gt;Table2[[#This Row],[200D EMA]]),"Uptrend","Downtrend/NoTrend")</f>
        <v>Downtrend/NoTrend</v>
      </c>
      <c r="AL90">
        <v>-0.02</v>
      </c>
      <c r="AM90" t="s">
        <v>10680</v>
      </c>
      <c r="AN90">
        <v>13.55</v>
      </c>
      <c r="AO90" t="s">
        <v>10681</v>
      </c>
      <c r="AP90">
        <v>0.14402486452900301</v>
      </c>
      <c r="AQ90">
        <f>(Table2[[#This Row],[Sharpe Ratio]]-AVERAGE(Table2[Sharpe Ratio]))/_xlfn.STDEV.P(Table2[Sharpe Ratio])</f>
        <v>0.92306374126290858</v>
      </c>
      <c r="AR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0">
        <f>_xlfn.RANK.AVG(Table2[[#This Row],[1Y Return vs Nifty Z-Score]],Table2[1Y Return vs Nifty Z-Score])</f>
        <v>145</v>
      </c>
      <c r="AT90">
        <f>_xlfn.RANK.AVG(Table2[[#This Row],[6M Return vs Nifty Z-Score]],Table2[6M Return vs Nifty Z-Score])</f>
        <v>139</v>
      </c>
      <c r="AU90">
        <f>_xlfn.RANK.AVG(Table2[[#This Row],[Sharpe Ratio Z-Score]],Table2[Sharpe Ratio Z-Score])</f>
        <v>134</v>
      </c>
      <c r="AV90">
        <f>(Table2[[#This Row],[Rank 1Y]]+Table2[[#This Row],[Rank 6M]]+Table2[[#This Row],[Rank Sharpe]])/3</f>
        <v>139.33333333333334</v>
      </c>
    </row>
    <row r="91" spans="1:48" x14ac:dyDescent="0.3">
      <c r="A91" t="s">
        <v>1440</v>
      </c>
      <c r="B91" t="s">
        <v>1441</v>
      </c>
      <c r="C91" t="s">
        <v>10641</v>
      </c>
      <c r="D91" t="s">
        <v>198</v>
      </c>
      <c r="E91">
        <v>7377.5527584000001</v>
      </c>
      <c r="F91">
        <v>548.35</v>
      </c>
      <c r="G91">
        <v>43.230597900701099</v>
      </c>
      <c r="H91">
        <f>(Table2[[#This Row],[1Y Return vs Nifty]]-AVERAGE(Table2[1Y Return vs Nifty]))/_xlfn.STDEV.P(Table2[1Y Return vs Nifty])</f>
        <v>0.27276840190729257</v>
      </c>
      <c r="I91">
        <v>-0.301178171118204</v>
      </c>
      <c r="J91">
        <f>(Table2[[#This Row],[1M Return vs Nifty]]-AVERAGE(Table2[1M Return vs Nifty]))/_xlfn.STDEV.P(Table2[1M Return vs Nifty])</f>
        <v>8.0296992263068287E-2</v>
      </c>
      <c r="K91">
        <v>46.1573555798239</v>
      </c>
      <c r="L91">
        <f>(Table2[[#This Row],[6M Return vs Nifty]]-AVERAGE(Table2[6M Return vs Nifty]))/_xlfn.STDEV.P(Table2[6M Return vs Nifty])</f>
        <v>1.2990326328485549</v>
      </c>
      <c r="M91">
        <v>-5.7613526154223003</v>
      </c>
      <c r="N91">
        <f>(Table2[[#This Row],[1W Return vs Nifty]]-AVERAGE(Table2[1W Return vs Nifty]))/_xlfn.STDEV.P(Table2[1W Return vs Nifty])</f>
        <v>-0.92522771441249219</v>
      </c>
      <c r="O91">
        <v>516.33000000000004</v>
      </c>
      <c r="P91">
        <v>487.88149044107303</v>
      </c>
      <c r="Q91">
        <v>403.87128513157899</v>
      </c>
      <c r="R91">
        <v>46.038866296392001</v>
      </c>
      <c r="S91" s="2">
        <f>(Table2[[#This Row],[Close Price]]-Table2[[#This Row],[20D EMA]])/Table2[[#This Row],[20D EMA]]</f>
        <v>6.2014603063931945E-2</v>
      </c>
      <c r="T91" s="2">
        <f>(Table2[[#This Row],[Close Price]]-Table2[[#This Row],[50D EMA]])/Table2[[#This Row],[50D EMA]]</f>
        <v>0.12394097899524734</v>
      </c>
      <c r="U91" s="2">
        <f>(Table2[[#This Row],[Close Price]]-Table2[[#This Row],[200D EMA]])/Table2[[#This Row],[200D EMA]]</f>
        <v>0.35773455600179815</v>
      </c>
      <c r="V91">
        <v>1.2192409593400899</v>
      </c>
      <c r="W91">
        <v>511.3</v>
      </c>
      <c r="X91">
        <v>550</v>
      </c>
      <c r="Y91">
        <v>507.6</v>
      </c>
      <c r="Z91">
        <v>550</v>
      </c>
      <c r="AA91">
        <v>459.15</v>
      </c>
      <c r="AB91">
        <v>550</v>
      </c>
      <c r="AC91" s="2">
        <f>(Table2[[#This Row],[Close Price]]/Table2[[#This Row],[Day Low]])-1</f>
        <v>7.2462350870330594E-2</v>
      </c>
      <c r="AD91" s="2">
        <f>(Table2[[#This Row],[Day High]]/Table2[[#This Row],[Close Price]])-1</f>
        <v>3.0090270812437314E-3</v>
      </c>
      <c r="AE91" s="2">
        <f>(Table2[[#This Row],[Close Price]]/Table2[[#This Row],[Current Week Low]])-1</f>
        <v>8.0279747832939341E-2</v>
      </c>
      <c r="AF91" s="2">
        <f>(Table2[[#This Row],[Current Week High]]/Table2[[#This Row],[Close Price]])-1</f>
        <v>3.0090270812437314E-3</v>
      </c>
      <c r="AG91" s="2">
        <f>(Table2[[#This Row],[Close Price]]/Table2[[#This Row],[Current Month Low]])-1</f>
        <v>0.19427202439289992</v>
      </c>
      <c r="AH91" s="2">
        <f>(Table2[[#This Row],[Current Month High]]/Table2[[#This Row],[Close Price]])-1</f>
        <v>3.0090270812437314E-3</v>
      </c>
      <c r="AI91">
        <v>0.30090270812437298</v>
      </c>
      <c r="AJ91">
        <v>101.93334560854299</v>
      </c>
      <c r="AK91" t="str">
        <f>IF(AND(Table2[[#This Row],[20D EMA]]&gt;Table2[[#This Row],[50D EMA]],Table2[[#This Row],[50D EMA]]&gt;Table2[[#This Row],[200D EMA]]),"Uptrend","Downtrend/NoTrend")</f>
        <v>Uptrend</v>
      </c>
      <c r="AL91">
        <v>0.27</v>
      </c>
      <c r="AM91" t="s">
        <v>10681</v>
      </c>
      <c r="AN91">
        <v>11.5</v>
      </c>
      <c r="AO91" t="s">
        <v>10681</v>
      </c>
      <c r="AP91">
        <v>0.14776872159186</v>
      </c>
      <c r="AQ91">
        <f>(Table2[[#This Row],[Sharpe Ratio]]-AVERAGE(Table2[Sharpe Ratio]))/_xlfn.STDEV.P(Table2[Sharpe Ratio])</f>
        <v>0.96607214517374584</v>
      </c>
      <c r="AR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1.6929424577801693</v>
      </c>
      <c r="AS91">
        <f>_xlfn.RANK.AVG(Table2[[#This Row],[1Y Return vs Nifty Z-Score]],Table2[1Y Return vs Nifty Z-Score])</f>
        <v>224</v>
      </c>
      <c r="AT91">
        <f>_xlfn.RANK.AVG(Table2[[#This Row],[6M Return vs Nifty Z-Score]],Table2[6M Return vs Nifty Z-Score])</f>
        <v>73</v>
      </c>
      <c r="AU91">
        <f>_xlfn.RANK.AVG(Table2[[#This Row],[Sharpe Ratio Z-Score]],Table2[Sharpe Ratio Z-Score])</f>
        <v>124</v>
      </c>
      <c r="AV91">
        <f>(Table2[[#This Row],[Rank 1Y]]+Table2[[#This Row],[Rank 6M]]+Table2[[#This Row],[Rank Sharpe]])/3</f>
        <v>140.33333333333334</v>
      </c>
    </row>
    <row r="92" spans="1:48" x14ac:dyDescent="0.3">
      <c r="A92" t="s">
        <v>220</v>
      </c>
      <c r="B92" t="s">
        <v>221</v>
      </c>
      <c r="C92" t="s">
        <v>10637</v>
      </c>
      <c r="D92" t="s">
        <v>222</v>
      </c>
      <c r="E92">
        <v>120300.836902935</v>
      </c>
      <c r="F92">
        <v>458.5</v>
      </c>
      <c r="G92">
        <v>125.13885900859</v>
      </c>
      <c r="H92">
        <f>(Table2[[#This Row],[1Y Return vs Nifty]]-AVERAGE(Table2[1Y Return vs Nifty]))/_xlfn.STDEV.P(Table2[1Y Return vs Nifty])</f>
        <v>1.5906977570422725</v>
      </c>
      <c r="I92">
        <v>-1.0279886096647399</v>
      </c>
      <c r="J92">
        <f>(Table2[[#This Row],[1M Return vs Nifty]]-AVERAGE(Table2[1M Return vs Nifty]))/_xlfn.STDEV.P(Table2[1M Return vs Nifty])</f>
        <v>1.0031371760598245E-2</v>
      </c>
      <c r="K92">
        <v>61.299171108897902</v>
      </c>
      <c r="L92">
        <f>(Table2[[#This Row],[6M Return vs Nifty]]-AVERAGE(Table2[6M Return vs Nifty]))/_xlfn.STDEV.P(Table2[6M Return vs Nifty])</f>
        <v>1.8179897590753955</v>
      </c>
      <c r="M92">
        <v>0.78045854114609003</v>
      </c>
      <c r="N92">
        <f>(Table2[[#This Row],[1W Return vs Nifty]]-AVERAGE(Table2[1W Return vs Nifty]))/_xlfn.STDEV.P(Table2[1W Return vs Nifty])</f>
        <v>0.75409881008031043</v>
      </c>
      <c r="O92">
        <v>429.72</v>
      </c>
      <c r="P92">
        <v>407.80095832895398</v>
      </c>
      <c r="Q92">
        <v>320.421051697748</v>
      </c>
      <c r="R92">
        <v>75.140376792429905</v>
      </c>
      <c r="S92" s="2">
        <f>(Table2[[#This Row],[Close Price]]-Table2[[#This Row],[20D EMA]])/Table2[[#This Row],[20D EMA]]</f>
        <v>6.6973843432933E-2</v>
      </c>
      <c r="T92" s="2">
        <f>(Table2[[#This Row],[Close Price]]-Table2[[#This Row],[50D EMA]])/Table2[[#This Row],[50D EMA]]</f>
        <v>0.12432300767216312</v>
      </c>
      <c r="U92" s="2">
        <f>(Table2[[#This Row],[Close Price]]-Table2[[#This Row],[200D EMA]])/Table2[[#This Row],[200D EMA]]</f>
        <v>0.43092970193638014</v>
      </c>
      <c r="V92">
        <v>0.29117676372332701</v>
      </c>
      <c r="W92">
        <v>445.25</v>
      </c>
      <c r="X92">
        <v>460.35</v>
      </c>
      <c r="Y92">
        <v>428.55</v>
      </c>
      <c r="Z92">
        <v>460.35</v>
      </c>
      <c r="AA92">
        <v>400.65</v>
      </c>
      <c r="AB92">
        <v>460.35</v>
      </c>
      <c r="AC92" s="2">
        <f>(Table2[[#This Row],[Close Price]]/Table2[[#This Row],[Day Low]])-1</f>
        <v>2.9758562605277872E-2</v>
      </c>
      <c r="AD92" s="2">
        <f>(Table2[[#This Row],[Day High]]/Table2[[#This Row],[Close Price]])-1</f>
        <v>4.0348964013086075E-3</v>
      </c>
      <c r="AE92" s="2">
        <f>(Table2[[#This Row],[Close Price]]/Table2[[#This Row],[Current Week Low]])-1</f>
        <v>6.98868276747171E-2</v>
      </c>
      <c r="AF92" s="2">
        <f>(Table2[[#This Row],[Current Week High]]/Table2[[#This Row],[Close Price]])-1</f>
        <v>4.0348964013086075E-3</v>
      </c>
      <c r="AG92" s="2">
        <f>(Table2[[#This Row],[Close Price]]/Table2[[#This Row],[Current Month Low]])-1</f>
        <v>0.14439036565580943</v>
      </c>
      <c r="AH92" s="2">
        <f>(Table2[[#This Row],[Current Month High]]/Table2[[#This Row],[Close Price]])-1</f>
        <v>4.0348964013086075E-3</v>
      </c>
      <c r="AI92">
        <v>0.40348964013085997</v>
      </c>
      <c r="AJ92">
        <v>175.04499100179899</v>
      </c>
      <c r="AK92" t="str">
        <f>IF(AND(Table2[[#This Row],[20D EMA]]&gt;Table2[[#This Row],[50D EMA]],Table2[[#This Row],[50D EMA]]&gt;Table2[[#This Row],[200D EMA]]),"Uptrend","Downtrend/NoTrend")</f>
        <v>Uptrend</v>
      </c>
      <c r="AL92">
        <v>0.19</v>
      </c>
      <c r="AM92" t="s">
        <v>10681</v>
      </c>
      <c r="AN92">
        <v>13.13</v>
      </c>
      <c r="AO92" t="s">
        <v>10681</v>
      </c>
      <c r="AP92">
        <v>6.9063662648090995E-2</v>
      </c>
      <c r="AQ92">
        <f>(Table2[[#This Row],[Sharpe Ratio]]-AVERAGE(Table2[Sharpe Ratio]))/_xlfn.STDEV.P(Table2[Sharpe Ratio])</f>
        <v>6.1929997637602506E-2</v>
      </c>
      <c r="AR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4.2347476955961794</v>
      </c>
      <c r="AS92">
        <f>_xlfn.RANK.AVG(Table2[[#This Row],[1Y Return vs Nifty Z-Score]],Table2[1Y Return vs Nifty Z-Score])</f>
        <v>51</v>
      </c>
      <c r="AT92">
        <f>_xlfn.RANK.AVG(Table2[[#This Row],[6M Return vs Nifty Z-Score]],Table2[6M Return vs Nifty Z-Score])</f>
        <v>40</v>
      </c>
      <c r="AU92">
        <f>_xlfn.RANK.AVG(Table2[[#This Row],[Sharpe Ratio Z-Score]],Table2[Sharpe Ratio Z-Score])</f>
        <v>337</v>
      </c>
      <c r="AV92">
        <f>(Table2[[#This Row],[Rank 1Y]]+Table2[[#This Row],[Rank 6M]]+Table2[[#This Row],[Rank Sharpe]])/3</f>
        <v>142.66666666666666</v>
      </c>
    </row>
    <row r="93" spans="1:48" x14ac:dyDescent="0.3">
      <c r="A93" t="s">
        <v>634</v>
      </c>
      <c r="B93" t="s">
        <v>635</v>
      </c>
      <c r="C93" t="s">
        <v>10649</v>
      </c>
      <c r="D93" t="s">
        <v>175</v>
      </c>
      <c r="E93">
        <v>29779.005322600002</v>
      </c>
      <c r="F93">
        <v>6592.6</v>
      </c>
      <c r="G93">
        <v>122.091871410986</v>
      </c>
      <c r="H93">
        <f>(Table2[[#This Row],[1Y Return vs Nifty]]-AVERAGE(Table2[1Y Return vs Nifty]))/_xlfn.STDEV.P(Table2[1Y Return vs Nifty])</f>
        <v>1.5416707804553191</v>
      </c>
      <c r="I93">
        <v>12.681871361132</v>
      </c>
      <c r="J93">
        <f>(Table2[[#This Row],[1M Return vs Nifty]]-AVERAGE(Table2[1M Return vs Nifty]))/_xlfn.STDEV.P(Table2[1M Return vs Nifty])</f>
        <v>1.3354551229335514</v>
      </c>
      <c r="K93">
        <v>85.875634438996897</v>
      </c>
      <c r="L93">
        <f>(Table2[[#This Row],[6M Return vs Nifty]]-AVERAGE(Table2[6M Return vs Nifty]))/_xlfn.STDEV.P(Table2[6M Return vs Nifty])</f>
        <v>2.6603016177899685</v>
      </c>
      <c r="M93">
        <v>-1.5142788780376899</v>
      </c>
      <c r="N93">
        <f>(Table2[[#This Row],[1W Return vs Nifty]]-AVERAGE(Table2[1W Return vs Nifty]))/_xlfn.STDEV.P(Table2[1W Return vs Nifty])</f>
        <v>0.16502442035076129</v>
      </c>
      <c r="O93">
        <v>6594.89</v>
      </c>
      <c r="P93">
        <v>6040.5885809271904</v>
      </c>
      <c r="Q93">
        <v>4490.96785212537</v>
      </c>
      <c r="R93">
        <v>57.180388288156003</v>
      </c>
      <c r="S93" s="2">
        <f>(Table2[[#This Row],[Close Price]]-Table2[[#This Row],[20D EMA]])/Table2[[#This Row],[20D EMA]]</f>
        <v>-3.4723854378161933E-4</v>
      </c>
      <c r="T93" s="2">
        <f>(Table2[[#This Row],[Close Price]]-Table2[[#This Row],[50D EMA]])/Table2[[#This Row],[50D EMA]]</f>
        <v>9.1383713967171043E-2</v>
      </c>
      <c r="U93" s="2">
        <f>(Table2[[#This Row],[Close Price]]-Table2[[#This Row],[200D EMA]])/Table2[[#This Row],[200D EMA]]</f>
        <v>0.46796864664262156</v>
      </c>
      <c r="V93">
        <v>0.66345263827232404</v>
      </c>
      <c r="W93">
        <v>6526</v>
      </c>
      <c r="X93">
        <v>6930</v>
      </c>
      <c r="Y93">
        <v>6526</v>
      </c>
      <c r="Z93">
        <v>7226.65</v>
      </c>
      <c r="AA93">
        <v>5670</v>
      </c>
      <c r="AB93">
        <v>7949.9</v>
      </c>
      <c r="AC93" s="2">
        <f>(Table2[[#This Row],[Close Price]]/Table2[[#This Row],[Day Low]])-1</f>
        <v>1.0205332516089571E-2</v>
      </c>
      <c r="AD93" s="2">
        <f>(Table2[[#This Row],[Day High]]/Table2[[#This Row],[Close Price]])-1</f>
        <v>5.1178594181354731E-2</v>
      </c>
      <c r="AE93" s="2">
        <f>(Table2[[#This Row],[Close Price]]/Table2[[#This Row],[Current Week Low]])-1</f>
        <v>1.0205332516089571E-2</v>
      </c>
      <c r="AF93" s="2">
        <f>(Table2[[#This Row],[Current Week High]]/Table2[[#This Row],[Close Price]])-1</f>
        <v>9.6176015532566606E-2</v>
      </c>
      <c r="AG93" s="2">
        <f>(Table2[[#This Row],[Close Price]]/Table2[[#This Row],[Current Month Low]])-1</f>
        <v>0.16271604938271622</v>
      </c>
      <c r="AH93" s="2">
        <f>(Table2[[#This Row],[Current Month High]]/Table2[[#This Row],[Close Price]])-1</f>
        <v>0.20588235294117641</v>
      </c>
      <c r="AI93">
        <v>20.588235294117599</v>
      </c>
      <c r="AJ93">
        <v>171.300411522633</v>
      </c>
      <c r="AK93" t="str">
        <f>IF(AND(Table2[[#This Row],[20D EMA]]&gt;Table2[[#This Row],[50D EMA]],Table2[[#This Row],[50D EMA]]&gt;Table2[[#This Row],[200D EMA]]),"Uptrend","Downtrend/NoTrend")</f>
        <v>Uptrend</v>
      </c>
      <c r="AL93">
        <v>0.35</v>
      </c>
      <c r="AM93" t="s">
        <v>10681</v>
      </c>
      <c r="AN93">
        <v>-5.89</v>
      </c>
      <c r="AO93" t="s">
        <v>10680</v>
      </c>
      <c r="AP93">
        <v>6.0880023057182001E-2</v>
      </c>
      <c r="AQ93">
        <f>(Table2[[#This Row],[Sharpe Ratio]]-AVERAGE(Table2[Sharpe Ratio]))/_xlfn.STDEV.P(Table2[Sharpe Ratio])</f>
        <v>-3.2081411205539576E-2</v>
      </c>
      <c r="AR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5.6703705303240604</v>
      </c>
      <c r="AS93">
        <f>_xlfn.RANK.AVG(Table2[[#This Row],[1Y Return vs Nifty Z-Score]],Table2[1Y Return vs Nifty Z-Score])</f>
        <v>54</v>
      </c>
      <c r="AT93">
        <f>_xlfn.RANK.AVG(Table2[[#This Row],[6M Return vs Nifty Z-Score]],Table2[6M Return vs Nifty Z-Score])</f>
        <v>13</v>
      </c>
      <c r="AU93">
        <f>_xlfn.RANK.AVG(Table2[[#This Row],[Sharpe Ratio Z-Score]],Table2[Sharpe Ratio Z-Score])</f>
        <v>361</v>
      </c>
      <c r="AV93">
        <f>(Table2[[#This Row],[Rank 1Y]]+Table2[[#This Row],[Rank 6M]]+Table2[[#This Row],[Rank Sharpe]])/3</f>
        <v>142.66666666666666</v>
      </c>
    </row>
    <row r="94" spans="1:48" x14ac:dyDescent="0.3">
      <c r="A94" t="s">
        <v>385</v>
      </c>
      <c r="B94" t="s">
        <v>386</v>
      </c>
      <c r="C94" t="s">
        <v>10649</v>
      </c>
      <c r="D94" t="s">
        <v>387</v>
      </c>
      <c r="E94">
        <v>62478.034449569997</v>
      </c>
      <c r="F94">
        <v>981.1</v>
      </c>
      <c r="G94">
        <v>81.2139517775813</v>
      </c>
      <c r="H94">
        <f>(Table2[[#This Row],[1Y Return vs Nifty]]-AVERAGE(Table2[1Y Return vs Nifty]))/_xlfn.STDEV.P(Table2[1Y Return vs Nifty])</f>
        <v>0.88393236026410171</v>
      </c>
      <c r="I94">
        <v>-7.2218925303334398</v>
      </c>
      <c r="J94">
        <f>(Table2[[#This Row],[1M Return vs Nifty]]-AVERAGE(Table2[1M Return vs Nifty]))/_xlfn.STDEV.P(Table2[1M Return vs Nifty])</f>
        <v>-0.5887746982083627</v>
      </c>
      <c r="K94">
        <v>22.6730275671902</v>
      </c>
      <c r="L94">
        <f>(Table2[[#This Row],[6M Return vs Nifty]]-AVERAGE(Table2[6M Return vs Nifty]))/_xlfn.STDEV.P(Table2[6M Return vs Nifty])</f>
        <v>0.49415164923045651</v>
      </c>
      <c r="M94">
        <v>-6.5440548645829502</v>
      </c>
      <c r="N94">
        <f>(Table2[[#This Row],[1W Return vs Nifty]]-AVERAGE(Table2[1W Return vs Nifty]))/_xlfn.STDEV.P(Table2[1W Return vs Nifty])</f>
        <v>-1.1261525984143637</v>
      </c>
      <c r="O94">
        <v>976</v>
      </c>
      <c r="P94">
        <v>955.86070980151396</v>
      </c>
      <c r="Q94">
        <v>799.25189233407605</v>
      </c>
      <c r="R94">
        <v>46.819406217542301</v>
      </c>
      <c r="S94" s="2">
        <f>(Table2[[#This Row],[Close Price]]-Table2[[#This Row],[20D EMA]])/Table2[[#This Row],[20D EMA]]</f>
        <v>5.2254098360655973E-3</v>
      </c>
      <c r="T94" s="2">
        <f>(Table2[[#This Row],[Close Price]]-Table2[[#This Row],[50D EMA]])/Table2[[#This Row],[50D EMA]]</f>
        <v>2.6404778373751801E-2</v>
      </c>
      <c r="U94" s="2">
        <f>(Table2[[#This Row],[Close Price]]-Table2[[#This Row],[200D EMA]])/Table2[[#This Row],[200D EMA]]</f>
        <v>0.22752289911365517</v>
      </c>
      <c r="V94">
        <v>0.56963281665688104</v>
      </c>
      <c r="W94">
        <v>967</v>
      </c>
      <c r="X94">
        <v>1014.8</v>
      </c>
      <c r="Y94">
        <v>959.05</v>
      </c>
      <c r="Z94">
        <v>1023</v>
      </c>
      <c r="AA94">
        <v>916.6</v>
      </c>
      <c r="AB94">
        <v>1064.1500000000001</v>
      </c>
      <c r="AC94" s="2">
        <f>(Table2[[#This Row],[Close Price]]/Table2[[#This Row],[Day Low]])-1</f>
        <v>1.4581178903826375E-2</v>
      </c>
      <c r="AD94" s="2">
        <f>(Table2[[#This Row],[Day High]]/Table2[[#This Row],[Close Price]])-1</f>
        <v>3.4349199877688141E-2</v>
      </c>
      <c r="AE94" s="2">
        <f>(Table2[[#This Row],[Close Price]]/Table2[[#This Row],[Current Week Low]])-1</f>
        <v>2.2991502007194686E-2</v>
      </c>
      <c r="AF94" s="2">
        <f>(Table2[[#This Row],[Current Week High]]/Table2[[#This Row],[Close Price]])-1</f>
        <v>4.2707165426562055E-2</v>
      </c>
      <c r="AG94" s="2">
        <f>(Table2[[#This Row],[Close Price]]/Table2[[#This Row],[Current Month Low]])-1</f>
        <v>7.0368754091206576E-2</v>
      </c>
      <c r="AH94" s="2">
        <f>(Table2[[#This Row],[Current Month High]]/Table2[[#This Row],[Close Price]])-1</f>
        <v>8.4649882784629593E-2</v>
      </c>
      <c r="AI94">
        <v>20.9866476404036</v>
      </c>
      <c r="AJ94">
        <v>123.02796090020399</v>
      </c>
      <c r="AK94" t="str">
        <f>IF(AND(Table2[[#This Row],[20D EMA]]&gt;Table2[[#This Row],[50D EMA]],Table2[[#This Row],[50D EMA]]&gt;Table2[[#This Row],[200D EMA]]),"Uptrend","Downtrend/NoTrend")</f>
        <v>Uptrend</v>
      </c>
      <c r="AL94">
        <v>0.21</v>
      </c>
      <c r="AM94" t="s">
        <v>10681</v>
      </c>
      <c r="AN94">
        <v>2.1</v>
      </c>
      <c r="AO94" t="s">
        <v>10681</v>
      </c>
      <c r="AP94">
        <v>0.148726649183195</v>
      </c>
      <c r="AQ94">
        <f>(Table2[[#This Row],[Sharpe Ratio]]-AVERAGE(Table2[Sharpe Ratio]))/_xlfn.STDEV.P(Table2[Sharpe Ratio])</f>
        <v>0.97707655481700073</v>
      </c>
      <c r="AR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0.64023326768883271</v>
      </c>
      <c r="AS94">
        <f>_xlfn.RANK.AVG(Table2[[#This Row],[1Y Return vs Nifty Z-Score]],Table2[1Y Return vs Nifty Z-Score])</f>
        <v>116</v>
      </c>
      <c r="AT94">
        <f>_xlfn.RANK.AVG(Table2[[#This Row],[6M Return vs Nifty Z-Score]],Table2[6M Return vs Nifty Z-Score])</f>
        <v>192</v>
      </c>
      <c r="AU94">
        <f>_xlfn.RANK.AVG(Table2[[#This Row],[Sharpe Ratio Z-Score]],Table2[Sharpe Ratio Z-Score])</f>
        <v>122</v>
      </c>
      <c r="AV94">
        <f>(Table2[[#This Row],[Rank 1Y]]+Table2[[#This Row],[Rank 6M]]+Table2[[#This Row],[Rank Sharpe]])/3</f>
        <v>143.33333333333334</v>
      </c>
    </row>
    <row r="95" spans="1:48" x14ac:dyDescent="0.3">
      <c r="A95" t="s">
        <v>199</v>
      </c>
      <c r="B95" t="s">
        <v>200</v>
      </c>
      <c r="C95" t="s">
        <v>10641</v>
      </c>
      <c r="D95" t="s">
        <v>98</v>
      </c>
      <c r="E95">
        <v>130722.59485266999</v>
      </c>
      <c r="F95">
        <v>2813.3</v>
      </c>
      <c r="G95">
        <v>63.944999217396301</v>
      </c>
      <c r="H95">
        <f>(Table2[[#This Row],[1Y Return vs Nifty]]-AVERAGE(Table2[1Y Return vs Nifty]))/_xlfn.STDEV.P(Table2[1Y Return vs Nifty])</f>
        <v>0.60606955126705975</v>
      </c>
      <c r="I95">
        <v>9.6124757828369507</v>
      </c>
      <c r="J95">
        <f>(Table2[[#This Row],[1M Return vs Nifty]]-AVERAGE(Table2[1M Return vs Nifty]))/_xlfn.STDEV.P(Table2[1M Return vs Nifty])</f>
        <v>1.0387161474893642</v>
      </c>
      <c r="K95">
        <v>12.478972625456301</v>
      </c>
      <c r="L95">
        <f>(Table2[[#This Row],[6M Return vs Nifty]]-AVERAGE(Table2[6M Return vs Nifty]))/_xlfn.STDEV.P(Table2[6M Return vs Nifty])</f>
        <v>0.14476967142186303</v>
      </c>
      <c r="M95">
        <v>-2.5524517102147999</v>
      </c>
      <c r="N95">
        <f>(Table2[[#This Row],[1W Return vs Nifty]]-AVERAGE(Table2[1W Return vs Nifty]))/_xlfn.STDEV.P(Table2[1W Return vs Nifty])</f>
        <v>-0.10148146500062509</v>
      </c>
      <c r="O95">
        <v>2659.04</v>
      </c>
      <c r="P95">
        <v>2533.1531096160202</v>
      </c>
      <c r="Q95">
        <v>2168.4188554051402</v>
      </c>
      <c r="R95">
        <v>71.174258627431101</v>
      </c>
      <c r="S95" s="2">
        <f>(Table2[[#This Row],[Close Price]]-Table2[[#This Row],[20D EMA]])/Table2[[#This Row],[20D EMA]]</f>
        <v>5.8013418376557033E-2</v>
      </c>
      <c r="T95" s="2">
        <f>(Table2[[#This Row],[Close Price]]-Table2[[#This Row],[50D EMA]])/Table2[[#This Row],[50D EMA]]</f>
        <v>0.11059216646657619</v>
      </c>
      <c r="U95" s="2">
        <f>(Table2[[#This Row],[Close Price]]-Table2[[#This Row],[200D EMA]])/Table2[[#This Row],[200D EMA]]</f>
        <v>0.29739694569957636</v>
      </c>
      <c r="V95">
        <v>0.943977147641331</v>
      </c>
      <c r="W95">
        <v>2757.85</v>
      </c>
      <c r="X95">
        <v>2824</v>
      </c>
      <c r="Y95">
        <v>2721.95</v>
      </c>
      <c r="Z95">
        <v>2824</v>
      </c>
      <c r="AA95">
        <v>2427</v>
      </c>
      <c r="AB95">
        <v>2824</v>
      </c>
      <c r="AC95" s="2">
        <f>(Table2[[#This Row],[Close Price]]/Table2[[#This Row],[Day Low]])-1</f>
        <v>2.010624218140955E-2</v>
      </c>
      <c r="AD95" s="2">
        <f>(Table2[[#This Row],[Day High]]/Table2[[#This Row],[Close Price]])-1</f>
        <v>3.8033625990827602E-3</v>
      </c>
      <c r="AE95" s="2">
        <f>(Table2[[#This Row],[Close Price]]/Table2[[#This Row],[Current Week Low]])-1</f>
        <v>3.356049890703372E-2</v>
      </c>
      <c r="AF95" s="2">
        <f>(Table2[[#This Row],[Current Week High]]/Table2[[#This Row],[Close Price]])-1</f>
        <v>3.8033625990827602E-3</v>
      </c>
      <c r="AG95" s="2">
        <f>(Table2[[#This Row],[Close Price]]/Table2[[#This Row],[Current Month Low]])-1</f>
        <v>0.15916769674495268</v>
      </c>
      <c r="AH95" s="2">
        <f>(Table2[[#This Row],[Current Month High]]/Table2[[#This Row],[Close Price]])-1</f>
        <v>3.8033625990827602E-3</v>
      </c>
      <c r="AI95">
        <v>0.38033625990827602</v>
      </c>
      <c r="AJ95">
        <v>103.111688686737</v>
      </c>
      <c r="AK95" t="str">
        <f>IF(AND(Table2[[#This Row],[20D EMA]]&gt;Table2[[#This Row],[50D EMA]],Table2[[#This Row],[50D EMA]]&gt;Table2[[#This Row],[200D EMA]]),"Uptrend","Downtrend/NoTrend")</f>
        <v>Uptrend</v>
      </c>
      <c r="AL95">
        <v>0.11</v>
      </c>
      <c r="AM95" t="s">
        <v>10681</v>
      </c>
      <c r="AN95">
        <v>6.73</v>
      </c>
      <c r="AO95" t="s">
        <v>10681</v>
      </c>
      <c r="AP95">
        <v>0.26217128309994497</v>
      </c>
      <c r="AQ95">
        <f>(Table2[[#This Row],[Sharpe Ratio]]-AVERAGE(Table2[Sharpe Ratio]))/_xlfn.STDEV.P(Table2[Sharpe Ratio])</f>
        <v>2.2802974190466219</v>
      </c>
      <c r="AR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3.9683713242242833</v>
      </c>
      <c r="AS95">
        <f>_xlfn.RANK.AVG(Table2[[#This Row],[1Y Return vs Nifty Z-Score]],Table2[1Y Return vs Nifty Z-Score])</f>
        <v>153</v>
      </c>
      <c r="AT95">
        <f>_xlfn.RANK.AVG(Table2[[#This Row],[6M Return vs Nifty Z-Score]],Table2[6M Return vs Nifty Z-Score])</f>
        <v>274</v>
      </c>
      <c r="AU95">
        <f>_xlfn.RANK.AVG(Table2[[#This Row],[Sharpe Ratio Z-Score]],Table2[Sharpe Ratio Z-Score])</f>
        <v>6</v>
      </c>
      <c r="AV95">
        <f>(Table2[[#This Row],[Rank 1Y]]+Table2[[#This Row],[Rank 6M]]+Table2[[#This Row],[Rank Sharpe]])/3</f>
        <v>144.33333333333334</v>
      </c>
    </row>
    <row r="96" spans="1:48" x14ac:dyDescent="0.3">
      <c r="A96" t="s">
        <v>116</v>
      </c>
      <c r="B96" t="s">
        <v>117</v>
      </c>
      <c r="C96" t="s">
        <v>10647</v>
      </c>
      <c r="D96" t="s">
        <v>118</v>
      </c>
      <c r="E96">
        <v>244629.68676715001</v>
      </c>
      <c r="F96">
        <v>6893.1</v>
      </c>
      <c r="G96">
        <v>47.826098537900499</v>
      </c>
      <c r="H96">
        <f>(Table2[[#This Row],[1Y Return vs Nifty]]-AVERAGE(Table2[1Y Return vs Nifty]))/_xlfn.STDEV.P(Table2[1Y Return vs Nifty])</f>
        <v>0.34671143414098832</v>
      </c>
      <c r="I96">
        <v>-4.7239900422811001</v>
      </c>
      <c r="J96">
        <f>(Table2[[#This Row],[1M Return vs Nifty]]-AVERAGE(Table2[1M Return vs Nifty]))/_xlfn.STDEV.P(Table2[1M Return vs Nifty])</f>
        <v>-0.34728577761903151</v>
      </c>
      <c r="K96">
        <v>33.669134472863703</v>
      </c>
      <c r="L96">
        <f>(Table2[[#This Row],[6M Return vs Nifty]]-AVERAGE(Table2[6M Return vs Nifty]))/_xlfn.STDEV.P(Table2[6M Return vs Nifty])</f>
        <v>0.8710224431253033</v>
      </c>
      <c r="M96">
        <v>-4.30942729984144</v>
      </c>
      <c r="N96">
        <f>(Table2[[#This Row],[1W Return vs Nifty]]-AVERAGE(Table2[1W Return vs Nifty]))/_xlfn.STDEV.P(Table2[1W Return vs Nifty])</f>
        <v>-0.55250880894709076</v>
      </c>
      <c r="O96">
        <v>6999.84</v>
      </c>
      <c r="P96">
        <v>7017.55209148211</v>
      </c>
      <c r="Q96">
        <v>5889.9526664936102</v>
      </c>
      <c r="R96">
        <v>34.443648155165199</v>
      </c>
      <c r="S96" s="2">
        <f>(Table2[[#This Row],[Close Price]]-Table2[[#This Row],[20D EMA]])/Table2[[#This Row],[20D EMA]]</f>
        <v>-1.5248919975313691E-2</v>
      </c>
      <c r="T96" s="2">
        <f>(Table2[[#This Row],[Close Price]]-Table2[[#This Row],[50D EMA]])/Table2[[#This Row],[50D EMA]]</f>
        <v>-1.7734402233104803E-2</v>
      </c>
      <c r="U96" s="2">
        <f>(Table2[[#This Row],[Close Price]]-Table2[[#This Row],[200D EMA]])/Table2[[#This Row],[200D EMA]]</f>
        <v>0.17031500765923488</v>
      </c>
      <c r="V96">
        <v>0.58630924362263304</v>
      </c>
      <c r="W96">
        <v>6856.95</v>
      </c>
      <c r="X96">
        <v>6937.95</v>
      </c>
      <c r="Y96">
        <v>6805.25</v>
      </c>
      <c r="Z96">
        <v>7098.6</v>
      </c>
      <c r="AA96">
        <v>6565.7</v>
      </c>
      <c r="AB96">
        <v>7256.75</v>
      </c>
      <c r="AC96" s="2">
        <f>(Table2[[#This Row],[Close Price]]/Table2[[#This Row],[Day Low]])-1</f>
        <v>5.2720232756546803E-3</v>
      </c>
      <c r="AD96" s="2">
        <f>(Table2[[#This Row],[Day High]]/Table2[[#This Row],[Close Price]])-1</f>
        <v>6.5065065065064154E-3</v>
      </c>
      <c r="AE96" s="2">
        <f>(Table2[[#This Row],[Close Price]]/Table2[[#This Row],[Current Week Low]])-1</f>
        <v>1.290915102310719E-2</v>
      </c>
      <c r="AF96" s="2">
        <f>(Table2[[#This Row],[Current Week High]]/Table2[[#This Row],[Close Price]])-1</f>
        <v>2.9812421116768961E-2</v>
      </c>
      <c r="AG96" s="2">
        <f>(Table2[[#This Row],[Close Price]]/Table2[[#This Row],[Current Month Low]])-1</f>
        <v>4.9865208584004783E-2</v>
      </c>
      <c r="AH96" s="2">
        <f>(Table2[[#This Row],[Current Month High]]/Table2[[#This Row],[Close Price]])-1</f>
        <v>5.2755654204929447E-2</v>
      </c>
      <c r="AI96">
        <v>15.6040098069083</v>
      </c>
      <c r="AJ96">
        <v>112.356746765249</v>
      </c>
      <c r="AK96" t="str">
        <f>IF(AND(Table2[[#This Row],[20D EMA]]&gt;Table2[[#This Row],[50D EMA]],Table2[[#This Row],[50D EMA]]&gt;Table2[[#This Row],[200D EMA]]),"Uptrend","Downtrend/NoTrend")</f>
        <v>Downtrend/NoTrend</v>
      </c>
      <c r="AL96">
        <v>-0.06</v>
      </c>
      <c r="AM96" t="s">
        <v>10680</v>
      </c>
      <c r="AN96">
        <v>-1.0900000000000001</v>
      </c>
      <c r="AO96" t="s">
        <v>10680</v>
      </c>
      <c r="AP96">
        <v>0.152291912576106</v>
      </c>
      <c r="AQ96">
        <f>(Table2[[#This Row],[Sharpe Ratio]]-AVERAGE(Table2[Sharpe Ratio]))/_xlfn.STDEV.P(Table2[Sharpe Ratio])</f>
        <v>1.0180333235922021</v>
      </c>
      <c r="AR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6">
        <f>_xlfn.RANK.AVG(Table2[[#This Row],[1Y Return vs Nifty Z-Score]],Table2[1Y Return vs Nifty Z-Score])</f>
        <v>197</v>
      </c>
      <c r="AT96">
        <f>_xlfn.RANK.AVG(Table2[[#This Row],[6M Return vs Nifty Z-Score]],Table2[6M Return vs Nifty Z-Score])</f>
        <v>123</v>
      </c>
      <c r="AU96">
        <f>_xlfn.RANK.AVG(Table2[[#This Row],[Sharpe Ratio Z-Score]],Table2[Sharpe Ratio Z-Score])</f>
        <v>114</v>
      </c>
      <c r="AV96">
        <f>(Table2[[#This Row],[Rank 1Y]]+Table2[[#This Row],[Rank 6M]]+Table2[[#This Row],[Rank Sharpe]])/3</f>
        <v>144.66666666666666</v>
      </c>
    </row>
    <row r="97" spans="1:48" x14ac:dyDescent="0.3">
      <c r="A97" t="s">
        <v>270</v>
      </c>
      <c r="B97" t="s">
        <v>271</v>
      </c>
      <c r="C97" t="s">
        <v>10647</v>
      </c>
      <c r="D97" t="s">
        <v>163</v>
      </c>
      <c r="E97">
        <v>101328.0436305</v>
      </c>
      <c r="F97">
        <v>290.55</v>
      </c>
      <c r="G97">
        <v>114.34147110413601</v>
      </c>
      <c r="H97">
        <f>(Table2[[#This Row],[1Y Return vs Nifty]]-AVERAGE(Table2[1Y Return vs Nifty]))/_xlfn.STDEV.P(Table2[1Y Return vs Nifty])</f>
        <v>1.4169644328869055</v>
      </c>
      <c r="I97">
        <v>-11.318506094785301</v>
      </c>
      <c r="J97">
        <f>(Table2[[#This Row],[1M Return vs Nifty]]-AVERAGE(Table2[1M Return vs Nifty]))/_xlfn.STDEV.P(Table2[1M Return vs Nifty])</f>
        <v>-0.98482169863489166</v>
      </c>
      <c r="K97">
        <v>10.511495057735701</v>
      </c>
      <c r="L97">
        <f>(Table2[[#This Row],[6M Return vs Nifty]]-AVERAGE(Table2[6M Return vs Nifty]))/_xlfn.STDEV.P(Table2[6M Return vs Nifty])</f>
        <v>7.7338094112025163E-2</v>
      </c>
      <c r="M97">
        <v>-4.4521393645479597</v>
      </c>
      <c r="N97">
        <f>(Table2[[#This Row],[1W Return vs Nifty]]-AVERAGE(Table2[1W Return vs Nifty]))/_xlfn.STDEV.P(Table2[1W Return vs Nifty])</f>
        <v>-0.58914394712073825</v>
      </c>
      <c r="O97">
        <v>297.47000000000003</v>
      </c>
      <c r="P97">
        <v>298.74881190539003</v>
      </c>
      <c r="Q97">
        <v>250.94973161159101</v>
      </c>
      <c r="R97">
        <v>36.810793604781601</v>
      </c>
      <c r="S97" s="2">
        <f>(Table2[[#This Row],[Close Price]]-Table2[[#This Row],[20D EMA]])/Table2[[#This Row],[20D EMA]]</f>
        <v>-2.3262850035297728E-2</v>
      </c>
      <c r="T97" s="2">
        <f>(Table2[[#This Row],[Close Price]]-Table2[[#This Row],[50D EMA]])/Table2[[#This Row],[50D EMA]]</f>
        <v>-2.744383100002579E-2</v>
      </c>
      <c r="U97" s="2">
        <f>(Table2[[#This Row],[Close Price]]-Table2[[#This Row],[200D EMA]])/Table2[[#This Row],[200D EMA]]</f>
        <v>0.15780159689391723</v>
      </c>
      <c r="V97">
        <v>0.38685875350597898</v>
      </c>
      <c r="W97">
        <v>289.75</v>
      </c>
      <c r="X97">
        <v>293.45</v>
      </c>
      <c r="Y97">
        <v>287.10000000000002</v>
      </c>
      <c r="Z97">
        <v>304</v>
      </c>
      <c r="AA97">
        <v>285</v>
      </c>
      <c r="AB97">
        <v>319.95</v>
      </c>
      <c r="AC97" s="2">
        <f>(Table2[[#This Row],[Close Price]]/Table2[[#This Row],[Day Low]])-1</f>
        <v>2.7610008628127236E-3</v>
      </c>
      <c r="AD97" s="2">
        <f>(Table2[[#This Row],[Day High]]/Table2[[#This Row],[Close Price]])-1</f>
        <v>9.981070383754842E-3</v>
      </c>
      <c r="AE97" s="2">
        <f>(Table2[[#This Row],[Close Price]]/Table2[[#This Row],[Current Week Low]])-1</f>
        <v>1.2016718913270497E-2</v>
      </c>
      <c r="AF97" s="2">
        <f>(Table2[[#This Row],[Current Week High]]/Table2[[#This Row],[Close Price]])-1</f>
        <v>4.629151609017379E-2</v>
      </c>
      <c r="AG97" s="2">
        <f>(Table2[[#This Row],[Close Price]]/Table2[[#This Row],[Current Month Low]])-1</f>
        <v>1.947368421052631E-2</v>
      </c>
      <c r="AH97" s="2">
        <f>(Table2[[#This Row],[Current Month High]]/Table2[[#This Row],[Close Price]])-1</f>
        <v>0.10118740320082598</v>
      </c>
      <c r="AI97">
        <v>15.4190328686973</v>
      </c>
      <c r="AJ97">
        <v>155.99118942731201</v>
      </c>
      <c r="AK97" t="str">
        <f>IF(AND(Table2[[#This Row],[20D EMA]]&gt;Table2[[#This Row],[50D EMA]],Table2[[#This Row],[50D EMA]]&gt;Table2[[#This Row],[200D EMA]]),"Uptrend","Downtrend/NoTrend")</f>
        <v>Downtrend/NoTrend</v>
      </c>
      <c r="AL97">
        <v>-0.08</v>
      </c>
      <c r="AM97" t="s">
        <v>10680</v>
      </c>
      <c r="AN97">
        <v>0.21</v>
      </c>
      <c r="AO97" t="s">
        <v>10681</v>
      </c>
      <c r="AP97">
        <v>0.177202489573345</v>
      </c>
      <c r="AQ97">
        <f>(Table2[[#This Row],[Sharpe Ratio]]-AVERAGE(Table2[Sharpe Ratio]))/_xlfn.STDEV.P(Table2[Sharpe Ratio])</f>
        <v>1.3041992052382538</v>
      </c>
      <c r="AR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7">
        <f>_xlfn.RANK.AVG(Table2[[#This Row],[1Y Return vs Nifty Z-Score]],Table2[1Y Return vs Nifty Z-Score])</f>
        <v>61</v>
      </c>
      <c r="AT97">
        <f>_xlfn.RANK.AVG(Table2[[#This Row],[6M Return vs Nifty Z-Score]],Table2[6M Return vs Nifty Z-Score])</f>
        <v>297</v>
      </c>
      <c r="AU97">
        <f>_xlfn.RANK.AVG(Table2[[#This Row],[Sharpe Ratio Z-Score]],Table2[Sharpe Ratio Z-Score])</f>
        <v>76</v>
      </c>
      <c r="AV97">
        <f>(Table2[[#This Row],[Rank 1Y]]+Table2[[#This Row],[Rank 6M]]+Table2[[#This Row],[Rank Sharpe]])/3</f>
        <v>144.66666666666666</v>
      </c>
    </row>
    <row r="98" spans="1:48" x14ac:dyDescent="0.3">
      <c r="A98" t="s">
        <v>503</v>
      </c>
      <c r="B98" t="s">
        <v>504</v>
      </c>
      <c r="C98" t="s">
        <v>10641</v>
      </c>
      <c r="D98" t="s">
        <v>505</v>
      </c>
      <c r="E98">
        <v>41667</v>
      </c>
      <c r="F98">
        <v>492.9</v>
      </c>
      <c r="G98">
        <v>57.982154192332303</v>
      </c>
      <c r="H98">
        <f>(Table2[[#This Row],[1Y Return vs Nifty]]-AVERAGE(Table2[1Y Return vs Nifty]))/_xlfn.STDEV.P(Table2[1Y Return vs Nifty])</f>
        <v>0.51012552324891969</v>
      </c>
      <c r="I98">
        <v>-11.792176740993501</v>
      </c>
      <c r="J98">
        <f>(Table2[[#This Row],[1M Return vs Nifty]]-AVERAGE(Table2[1M Return vs Nifty]))/_xlfn.STDEV.P(Table2[1M Return vs Nifty])</f>
        <v>-1.0306146043286837</v>
      </c>
      <c r="K98">
        <v>39.113522601925197</v>
      </c>
      <c r="L98">
        <f>(Table2[[#This Row],[6M Return vs Nifty]]-AVERAGE(Table2[6M Return vs Nifty]))/_xlfn.STDEV.P(Table2[6M Return vs Nifty])</f>
        <v>1.0576185624675436</v>
      </c>
      <c r="M98">
        <v>-6.2559893176349597</v>
      </c>
      <c r="N98">
        <f>(Table2[[#This Row],[1W Return vs Nifty]]-AVERAGE(Table2[1W Return vs Nifty]))/_xlfn.STDEV.P(Table2[1W Return vs Nifty])</f>
        <v>-1.0522042525810289</v>
      </c>
      <c r="O98">
        <v>502.59</v>
      </c>
      <c r="P98">
        <v>510.18610382319798</v>
      </c>
      <c r="Q98">
        <v>426.25266430790901</v>
      </c>
      <c r="R98">
        <v>36.907808059932499</v>
      </c>
      <c r="S98" s="2">
        <f>(Table2[[#This Row],[Close Price]]-Table2[[#This Row],[20D EMA]])/Table2[[#This Row],[20D EMA]]</f>
        <v>-1.9280128932131557E-2</v>
      </c>
      <c r="T98" s="2">
        <f>(Table2[[#This Row],[Close Price]]-Table2[[#This Row],[50D EMA]])/Table2[[#This Row],[50D EMA]]</f>
        <v>-3.3881957375280457E-2</v>
      </c>
      <c r="U98" s="2">
        <f>(Table2[[#This Row],[Close Price]]-Table2[[#This Row],[200D EMA]])/Table2[[#This Row],[200D EMA]]</f>
        <v>0.15635640847032317</v>
      </c>
      <c r="V98">
        <v>0.47565166088807498</v>
      </c>
      <c r="W98">
        <v>491.05</v>
      </c>
      <c r="X98">
        <v>496.9</v>
      </c>
      <c r="Y98">
        <v>484.6</v>
      </c>
      <c r="Z98">
        <v>505.45</v>
      </c>
      <c r="AA98">
        <v>479.8</v>
      </c>
      <c r="AB98">
        <v>528.35</v>
      </c>
      <c r="AC98" s="2">
        <f>(Table2[[#This Row],[Close Price]]/Table2[[#This Row],[Day Low]])-1</f>
        <v>3.7674371245290939E-3</v>
      </c>
      <c r="AD98" s="2">
        <f>(Table2[[#This Row],[Day High]]/Table2[[#This Row],[Close Price]])-1</f>
        <v>8.1152363562588814E-3</v>
      </c>
      <c r="AE98" s="2">
        <f>(Table2[[#This Row],[Close Price]]/Table2[[#This Row],[Current Week Low]])-1</f>
        <v>1.7127527858027181E-2</v>
      </c>
      <c r="AF98" s="2">
        <f>(Table2[[#This Row],[Current Week High]]/Table2[[#This Row],[Close Price]])-1</f>
        <v>2.5461554067762293E-2</v>
      </c>
      <c r="AG98" s="2">
        <f>(Table2[[#This Row],[Close Price]]/Table2[[#This Row],[Current Month Low]])-1</f>
        <v>2.7303042934555988E-2</v>
      </c>
      <c r="AH98" s="2">
        <f>(Table2[[#This Row],[Current Month High]]/Table2[[#This Row],[Close Price]])-1</f>
        <v>7.1921282207344284E-2</v>
      </c>
      <c r="AI98">
        <v>25.857171840129801</v>
      </c>
      <c r="AJ98">
        <v>103.930492345883</v>
      </c>
      <c r="AK98" t="str">
        <f>IF(AND(Table2[[#This Row],[20D EMA]]&gt;Table2[[#This Row],[50D EMA]],Table2[[#This Row],[50D EMA]]&gt;Table2[[#This Row],[200D EMA]]),"Uptrend","Downtrend/NoTrend")</f>
        <v>Downtrend/NoTrend</v>
      </c>
      <c r="AL98">
        <v>-0.1</v>
      </c>
      <c r="AM98" t="s">
        <v>10680</v>
      </c>
      <c r="AN98">
        <v>0.08</v>
      </c>
      <c r="AO98" t="s">
        <v>10681</v>
      </c>
      <c r="AP98">
        <v>0.12557104594190199</v>
      </c>
      <c r="AQ98">
        <f>(Table2[[#This Row],[Sharpe Ratio]]-AVERAGE(Table2[Sharpe Ratio]))/_xlfn.STDEV.P(Table2[Sharpe Ratio])</f>
        <v>0.71107133071780682</v>
      </c>
      <c r="AR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98">
        <f>_xlfn.RANK.AVG(Table2[[#This Row],[1Y Return vs Nifty Z-Score]],Table2[1Y Return vs Nifty Z-Score])</f>
        <v>166</v>
      </c>
      <c r="AT98">
        <f>_xlfn.RANK.AVG(Table2[[#This Row],[6M Return vs Nifty Z-Score]],Table2[6M Return vs Nifty Z-Score])</f>
        <v>101</v>
      </c>
      <c r="AU98">
        <f>_xlfn.RANK.AVG(Table2[[#This Row],[Sharpe Ratio Z-Score]],Table2[Sharpe Ratio Z-Score])</f>
        <v>171</v>
      </c>
      <c r="AV98">
        <f>(Table2[[#This Row],[Rank 1Y]]+Table2[[#This Row],[Rank 6M]]+Table2[[#This Row],[Rank Sharpe]])/3</f>
        <v>146</v>
      </c>
    </row>
    <row r="99" spans="1:48" x14ac:dyDescent="0.3">
      <c r="A99" t="s">
        <v>881</v>
      </c>
      <c r="B99" t="s">
        <v>882</v>
      </c>
      <c r="C99" t="s">
        <v>10641</v>
      </c>
      <c r="D99" t="s">
        <v>505</v>
      </c>
      <c r="E99">
        <v>17715.528998860002</v>
      </c>
      <c r="F99">
        <v>624.79999999999995</v>
      </c>
      <c r="G99">
        <v>107.85610362514799</v>
      </c>
      <c r="H99">
        <f>(Table2[[#This Row],[1Y Return vs Nifty]]-AVERAGE(Table2[1Y Return vs Nifty]))/_xlfn.STDEV.P(Table2[1Y Return vs Nifty])</f>
        <v>1.3126128563330137</v>
      </c>
      <c r="I99">
        <v>1.16006813420567</v>
      </c>
      <c r="J99">
        <f>(Table2[[#This Row],[1M Return vs Nifty]]-AVERAGE(Table2[1M Return vs Nifty]))/_xlfn.STDEV.P(Table2[1M Return vs Nifty])</f>
        <v>0.22156543435623968</v>
      </c>
      <c r="K99">
        <v>5.8592839571555198</v>
      </c>
      <c r="L99">
        <f>(Table2[[#This Row],[6M Return vs Nifty]]-AVERAGE(Table2[6M Return vs Nifty]))/_xlfn.STDEV.P(Table2[6M Return vs Nifty])</f>
        <v>-8.2107653904252842E-2</v>
      </c>
      <c r="M99">
        <v>-3.5434716771611598</v>
      </c>
      <c r="N99">
        <f>(Table2[[#This Row],[1W Return vs Nifty]]-AVERAGE(Table2[1W Return vs Nifty]))/_xlfn.STDEV.P(Table2[1W Return vs Nifty])</f>
        <v>-0.35588289557753727</v>
      </c>
      <c r="O99">
        <v>633.92999999999995</v>
      </c>
      <c r="P99">
        <v>600.286757457043</v>
      </c>
      <c r="Q99">
        <v>489.80997497265901</v>
      </c>
      <c r="R99">
        <v>47.833275223745602</v>
      </c>
      <c r="S99" s="2">
        <f>(Table2[[#This Row],[Close Price]]-Table2[[#This Row],[20D EMA]])/Table2[[#This Row],[20D EMA]]</f>
        <v>-1.4402221065417312E-2</v>
      </c>
      <c r="T99" s="2">
        <f>(Table2[[#This Row],[Close Price]]-Table2[[#This Row],[50D EMA]])/Table2[[#This Row],[50D EMA]]</f>
        <v>4.0835887579464297E-2</v>
      </c>
      <c r="U99" s="2">
        <f>(Table2[[#This Row],[Close Price]]-Table2[[#This Row],[200D EMA]])/Table2[[#This Row],[200D EMA]]</f>
        <v>0.27559672510727456</v>
      </c>
      <c r="V99">
        <v>1.21259804719252</v>
      </c>
      <c r="W99">
        <v>621.5</v>
      </c>
      <c r="X99">
        <v>647.85</v>
      </c>
      <c r="Y99">
        <v>621.5</v>
      </c>
      <c r="Z99">
        <v>724</v>
      </c>
      <c r="AA99">
        <v>561.45000000000005</v>
      </c>
      <c r="AB99">
        <v>724</v>
      </c>
      <c r="AC99" s="2">
        <f>(Table2[[#This Row],[Close Price]]/Table2[[#This Row],[Day Low]])-1</f>
        <v>5.3097345132742113E-3</v>
      </c>
      <c r="AD99" s="2">
        <f>(Table2[[#This Row],[Day High]]/Table2[[#This Row],[Close Price]])-1</f>
        <v>3.6891805377720965E-2</v>
      </c>
      <c r="AE99" s="2">
        <f>(Table2[[#This Row],[Close Price]]/Table2[[#This Row],[Current Week Low]])-1</f>
        <v>5.3097345132742113E-3</v>
      </c>
      <c r="AF99" s="2">
        <f>(Table2[[#This Row],[Current Week High]]/Table2[[#This Row],[Close Price]])-1</f>
        <v>0.15877080665813059</v>
      </c>
      <c r="AG99" s="2">
        <f>(Table2[[#This Row],[Close Price]]/Table2[[#This Row],[Current Month Low]])-1</f>
        <v>0.11283284353014489</v>
      </c>
      <c r="AH99" s="2">
        <f>(Table2[[#This Row],[Current Month High]]/Table2[[#This Row],[Close Price]])-1</f>
        <v>0.15877080665813059</v>
      </c>
      <c r="AI99">
        <v>15.877080665813001</v>
      </c>
      <c r="AJ99">
        <v>167.122702009405</v>
      </c>
      <c r="AK99" t="str">
        <f>IF(AND(Table2[[#This Row],[20D EMA]]&gt;Table2[[#This Row],[50D EMA]],Table2[[#This Row],[50D EMA]]&gt;Table2[[#This Row],[200D EMA]]),"Uptrend","Downtrend/NoTrend")</f>
        <v>Uptrend</v>
      </c>
      <c r="AL99">
        <v>0.26</v>
      </c>
      <c r="AM99" t="s">
        <v>10681</v>
      </c>
      <c r="AN99">
        <v>1.1200000000000001</v>
      </c>
      <c r="AO99" t="s">
        <v>10681</v>
      </c>
      <c r="AP99">
        <v>0.23732290302278899</v>
      </c>
      <c r="AQ99">
        <f>(Table2[[#This Row],[Sharpe Ratio]]-AVERAGE(Table2[Sharpe Ratio]))/_xlfn.STDEV.P(Table2[Sharpe Ratio])</f>
        <v>1.994846038573032</v>
      </c>
      <c r="AR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3.0910337797804956</v>
      </c>
      <c r="AS99">
        <f>_xlfn.RANK.AVG(Table2[[#This Row],[1Y Return vs Nifty Z-Score]],Table2[1Y Return vs Nifty Z-Score])</f>
        <v>72</v>
      </c>
      <c r="AT99">
        <f>_xlfn.RANK.AVG(Table2[[#This Row],[6M Return vs Nifty Z-Score]],Table2[6M Return vs Nifty Z-Score])</f>
        <v>352</v>
      </c>
      <c r="AU99">
        <f>_xlfn.RANK.AVG(Table2[[#This Row],[Sharpe Ratio Z-Score]],Table2[Sharpe Ratio Z-Score])</f>
        <v>14</v>
      </c>
      <c r="AV99">
        <f>(Table2[[#This Row],[Rank 1Y]]+Table2[[#This Row],[Rank 6M]]+Table2[[#This Row],[Rank Sharpe]])/3</f>
        <v>146</v>
      </c>
    </row>
    <row r="100" spans="1:48" x14ac:dyDescent="0.3">
      <c r="A100" t="s">
        <v>25</v>
      </c>
      <c r="B100" t="s">
        <v>26</v>
      </c>
      <c r="C100" t="s">
        <v>10637</v>
      </c>
      <c r="D100" t="s">
        <v>27</v>
      </c>
      <c r="E100">
        <v>936623.16569828999</v>
      </c>
      <c r="F100">
        <v>1589.05</v>
      </c>
      <c r="G100">
        <v>54.822665290548997</v>
      </c>
      <c r="H100">
        <f>(Table2[[#This Row],[1Y Return vs Nifty]]-AVERAGE(Table2[1Y Return vs Nifty]))/_xlfn.STDEV.P(Table2[1Y Return vs Nifty])</f>
        <v>0.45928836574415188</v>
      </c>
      <c r="I100">
        <v>4.1381747364835597</v>
      </c>
      <c r="J100">
        <f>(Table2[[#This Row],[1M Return vs Nifty]]-AVERAGE(Table2[1M Return vs Nifty]))/_xlfn.STDEV.P(Table2[1M Return vs Nifty])</f>
        <v>0.5094788946389931</v>
      </c>
      <c r="K100">
        <v>27.816691913062801</v>
      </c>
      <c r="L100">
        <f>(Table2[[#This Row],[6M Return vs Nifty]]-AVERAGE(Table2[6M Return vs Nifty]))/_xlfn.STDEV.P(Table2[6M Return vs Nifty])</f>
        <v>0.67044102893423574</v>
      </c>
      <c r="M100">
        <v>3.29383804118237</v>
      </c>
      <c r="N100">
        <f>(Table2[[#This Row],[1W Return vs Nifty]]-AVERAGE(Table2[1W Return vs Nifty]))/_xlfn.STDEV.P(Table2[1W Return vs Nifty])</f>
        <v>1.3993000791951258</v>
      </c>
      <c r="O100">
        <v>1502.41</v>
      </c>
      <c r="P100">
        <v>1461.62748397871</v>
      </c>
      <c r="Q100">
        <v>1272.1475710372699</v>
      </c>
      <c r="R100">
        <v>81.070263713030897</v>
      </c>
      <c r="S100" s="2">
        <f>(Table2[[#This Row],[Close Price]]-Table2[[#This Row],[20D EMA]])/Table2[[#This Row],[20D EMA]]</f>
        <v>5.7667347794543349E-2</v>
      </c>
      <c r="T100" s="2">
        <f>(Table2[[#This Row],[Close Price]]-Table2[[#This Row],[50D EMA]])/Table2[[#This Row],[50D EMA]]</f>
        <v>8.7178516700049974E-2</v>
      </c>
      <c r="U100" s="2">
        <f>(Table2[[#This Row],[Close Price]]-Table2[[#This Row],[200D EMA]])/Table2[[#This Row],[200D EMA]]</f>
        <v>0.2491082294048147</v>
      </c>
      <c r="V100">
        <v>1.1131686790338999</v>
      </c>
      <c r="W100">
        <v>1561.6</v>
      </c>
      <c r="X100">
        <v>1608.4</v>
      </c>
      <c r="Y100">
        <v>1502</v>
      </c>
      <c r="Z100">
        <v>1608.4</v>
      </c>
      <c r="AA100">
        <v>1422.6</v>
      </c>
      <c r="AB100">
        <v>1608.4</v>
      </c>
      <c r="AC100" s="2">
        <f>(Table2[[#This Row],[Close Price]]/Table2[[#This Row],[Day Low]])-1</f>
        <v>1.7578125E-2</v>
      </c>
      <c r="AD100" s="2">
        <f>(Table2[[#This Row],[Day High]]/Table2[[#This Row],[Close Price]])-1</f>
        <v>1.2177086938736981E-2</v>
      </c>
      <c r="AE100" s="2">
        <f>(Table2[[#This Row],[Close Price]]/Table2[[#This Row],[Current Week Low]])-1</f>
        <v>5.7956058588548576E-2</v>
      </c>
      <c r="AF100" s="2">
        <f>(Table2[[#This Row],[Current Week High]]/Table2[[#This Row],[Close Price]])-1</f>
        <v>1.2177086938736981E-2</v>
      </c>
      <c r="AG100" s="2">
        <f>(Table2[[#This Row],[Close Price]]/Table2[[#This Row],[Current Month Low]])-1</f>
        <v>0.11700407704203575</v>
      </c>
      <c r="AH100" s="2">
        <f>(Table2[[#This Row],[Current Month High]]/Table2[[#This Row],[Close Price]])-1</f>
        <v>1.2177086938736981E-2</v>
      </c>
      <c r="AI100">
        <v>1.2177086938736901</v>
      </c>
      <c r="AJ100">
        <v>87.598134702791995</v>
      </c>
      <c r="AK100" t="str">
        <f>IF(AND(Table2[[#This Row],[20D EMA]]&gt;Table2[[#This Row],[50D EMA]],Table2[[#This Row],[50D EMA]]&gt;Table2[[#This Row],[200D EMA]]),"Uptrend","Downtrend/NoTrend")</f>
        <v>Uptrend</v>
      </c>
      <c r="AL100">
        <v>0.01</v>
      </c>
      <c r="AM100" t="s">
        <v>10681</v>
      </c>
      <c r="AN100">
        <v>8.86</v>
      </c>
      <c r="AO100" t="s">
        <v>10681</v>
      </c>
      <c r="AP100">
        <v>0.156873344504769</v>
      </c>
      <c r="AQ100">
        <f>(Table2[[#This Row],[Sharpe Ratio]]-AVERAGE(Table2[Sharpe Ratio]))/_xlfn.STDEV.P(Table2[Sharpe Ratio])</f>
        <v>1.0706635580188286</v>
      </c>
      <c r="AR1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4.1091719265313351</v>
      </c>
      <c r="AS100">
        <f>_xlfn.RANK.AVG(Table2[[#This Row],[1Y Return vs Nifty Z-Score]],Table2[1Y Return vs Nifty Z-Score])</f>
        <v>177</v>
      </c>
      <c r="AT100">
        <f>_xlfn.RANK.AVG(Table2[[#This Row],[6M Return vs Nifty Z-Score]],Table2[6M Return vs Nifty Z-Score])</f>
        <v>163</v>
      </c>
      <c r="AU100">
        <f>_xlfn.RANK.AVG(Table2[[#This Row],[Sharpe Ratio Z-Score]],Table2[Sharpe Ratio Z-Score])</f>
        <v>106</v>
      </c>
      <c r="AV100">
        <f>(Table2[[#This Row],[Rank 1Y]]+Table2[[#This Row],[Rank 6M]]+Table2[[#This Row],[Rank Sharpe]])/3</f>
        <v>148.66666666666666</v>
      </c>
    </row>
    <row r="101" spans="1:48" x14ac:dyDescent="0.3">
      <c r="A101" t="s">
        <v>1674</v>
      </c>
      <c r="B101" t="s">
        <v>1675</v>
      </c>
      <c r="C101" t="s">
        <v>10638</v>
      </c>
      <c r="D101" t="s">
        <v>121</v>
      </c>
      <c r="E101">
        <v>5088.00468</v>
      </c>
      <c r="F101">
        <v>563.95000000000005</v>
      </c>
      <c r="G101">
        <v>94.201249588000806</v>
      </c>
      <c r="H101">
        <f>(Table2[[#This Row],[1Y Return vs Nifty]]-AVERAGE(Table2[1Y Return vs Nifty]))/_xlfn.STDEV.P(Table2[1Y Return vs Nifty])</f>
        <v>1.0929020148107487</v>
      </c>
      <c r="I101">
        <v>-4.4785415477970902</v>
      </c>
      <c r="J101">
        <f>(Table2[[#This Row],[1M Return vs Nifty]]-AVERAGE(Table2[1M Return vs Nifty]))/_xlfn.STDEV.P(Table2[1M Return vs Nifty])</f>
        <v>-0.3235566319551284</v>
      </c>
      <c r="K101">
        <v>50.850730404012502</v>
      </c>
      <c r="L101">
        <f>(Table2[[#This Row],[6M Return vs Nifty]]-AVERAGE(Table2[6M Return vs Nifty]))/_xlfn.STDEV.P(Table2[6M Return vs Nifty])</f>
        <v>1.4598891897382869</v>
      </c>
      <c r="M101">
        <v>-1.0315301059030899</v>
      </c>
      <c r="N101">
        <f>(Table2[[#This Row],[1W Return vs Nifty]]-AVERAGE(Table2[1W Return vs Nifty]))/_xlfn.STDEV.P(Table2[1W Return vs Nifty])</f>
        <v>0.28894924763624152</v>
      </c>
      <c r="O101">
        <v>552.33000000000004</v>
      </c>
      <c r="P101">
        <v>538.306425839648</v>
      </c>
      <c r="Q101">
        <v>417.35788858702801</v>
      </c>
      <c r="R101">
        <v>47.3340458957042</v>
      </c>
      <c r="S101" s="2">
        <f>(Table2[[#This Row],[Close Price]]-Table2[[#This Row],[20D EMA]])/Table2[[#This Row],[20D EMA]]</f>
        <v>2.1038147484293817E-2</v>
      </c>
      <c r="T101" s="2">
        <f>(Table2[[#This Row],[Close Price]]-Table2[[#This Row],[50D EMA]])/Table2[[#This Row],[50D EMA]]</f>
        <v>4.7637503342735157E-2</v>
      </c>
      <c r="U101" s="2">
        <f>(Table2[[#This Row],[Close Price]]-Table2[[#This Row],[200D EMA]])/Table2[[#This Row],[200D EMA]]</f>
        <v>0.35123838657815248</v>
      </c>
      <c r="V101">
        <v>0.17155525165906499</v>
      </c>
      <c r="W101">
        <v>544</v>
      </c>
      <c r="X101">
        <v>574.70000000000005</v>
      </c>
      <c r="Y101">
        <v>538.6</v>
      </c>
      <c r="Z101">
        <v>574.70000000000005</v>
      </c>
      <c r="AA101">
        <v>526.4</v>
      </c>
      <c r="AB101">
        <v>584</v>
      </c>
      <c r="AC101" s="2">
        <f>(Table2[[#This Row],[Close Price]]/Table2[[#This Row],[Day Low]])-1</f>
        <v>3.6672794117647234E-2</v>
      </c>
      <c r="AD101" s="2">
        <f>(Table2[[#This Row],[Day High]]/Table2[[#This Row],[Close Price]])-1</f>
        <v>1.9061973579217906E-2</v>
      </c>
      <c r="AE101" s="2">
        <f>(Table2[[#This Row],[Close Price]]/Table2[[#This Row],[Current Week Low]])-1</f>
        <v>4.7066468622354307E-2</v>
      </c>
      <c r="AF101" s="2">
        <f>(Table2[[#This Row],[Current Week High]]/Table2[[#This Row],[Close Price]])-1</f>
        <v>1.9061973579217906E-2</v>
      </c>
      <c r="AG101" s="2">
        <f>(Table2[[#This Row],[Close Price]]/Table2[[#This Row],[Current Month Low]])-1</f>
        <v>7.1333586626139978E-2</v>
      </c>
      <c r="AH101" s="2">
        <f>(Table2[[#This Row],[Current Month High]]/Table2[[#This Row],[Close Price]])-1</f>
        <v>3.5552797233797229E-2</v>
      </c>
      <c r="AI101">
        <v>28.974199840411298</v>
      </c>
      <c r="AJ101">
        <v>169.445771619684</v>
      </c>
      <c r="AK101" t="str">
        <f>IF(AND(Table2[[#This Row],[20D EMA]]&gt;Table2[[#This Row],[50D EMA]],Table2[[#This Row],[50D EMA]]&gt;Table2[[#This Row],[200D EMA]]),"Uptrend","Downtrend/NoTrend")</f>
        <v>Uptrend</v>
      </c>
      <c r="AL101">
        <v>-0.22</v>
      </c>
      <c r="AM101" t="s">
        <v>10680</v>
      </c>
      <c r="AN101">
        <v>4.2300000000000004</v>
      </c>
      <c r="AO101" t="s">
        <v>10681</v>
      </c>
      <c r="AP101">
        <v>7.8629506440766994E-2</v>
      </c>
      <c r="AQ101">
        <f>(Table2[[#This Row],[Sharpe Ratio]]-AVERAGE(Table2[Sharpe Ratio]))/_xlfn.STDEV.P(Table2[Sharpe Ratio])</f>
        <v>0.17181978954900398</v>
      </c>
      <c r="AR1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2.6900036097791524</v>
      </c>
      <c r="AS101">
        <f>_xlfn.RANK.AVG(Table2[[#This Row],[1Y Return vs Nifty Z-Score]],Table2[1Y Return vs Nifty Z-Score])</f>
        <v>96</v>
      </c>
      <c r="AT101">
        <f>_xlfn.RANK.AVG(Table2[[#This Row],[6M Return vs Nifty Z-Score]],Table2[6M Return vs Nifty Z-Score])</f>
        <v>58</v>
      </c>
      <c r="AU101">
        <f>_xlfn.RANK.AVG(Table2[[#This Row],[Sharpe Ratio Z-Score]],Table2[Sharpe Ratio Z-Score])</f>
        <v>297</v>
      </c>
      <c r="AV101">
        <f>(Table2[[#This Row],[Rank 1Y]]+Table2[[#This Row],[Rank 6M]]+Table2[[#This Row],[Rank Sharpe]])/3</f>
        <v>150.33333333333334</v>
      </c>
    </row>
    <row r="102" spans="1:48" x14ac:dyDescent="0.3">
      <c r="A102" t="s">
        <v>1408</v>
      </c>
      <c r="B102" t="s">
        <v>1409</v>
      </c>
      <c r="C102" t="s">
        <v>10646</v>
      </c>
      <c r="D102" t="s">
        <v>89</v>
      </c>
      <c r="E102">
        <v>7823.582376155</v>
      </c>
      <c r="F102">
        <v>3273.5</v>
      </c>
      <c r="G102">
        <v>70.5409017815971</v>
      </c>
      <c r="H102">
        <f>(Table2[[#This Row],[1Y Return vs Nifty]]-AVERAGE(Table2[1Y Return vs Nifty]))/_xlfn.STDEV.P(Table2[1Y Return vs Nifty])</f>
        <v>0.71219967166505049</v>
      </c>
      <c r="I102">
        <v>-1.7120441302748299</v>
      </c>
      <c r="J102">
        <f>(Table2[[#This Row],[1M Return vs Nifty]]-AVERAGE(Table2[1M Return vs Nifty]))/_xlfn.STDEV.P(Table2[1M Return vs Nifty])</f>
        <v>-5.6100845203606295E-2</v>
      </c>
      <c r="K102">
        <v>14.0583834906859</v>
      </c>
      <c r="L102">
        <f>(Table2[[#This Row],[6M Return vs Nifty]]-AVERAGE(Table2[6M Return vs Nifty]))/_xlfn.STDEV.P(Table2[6M Return vs Nifty])</f>
        <v>0.19890099551422083</v>
      </c>
      <c r="M102">
        <v>-0.52986891420827098</v>
      </c>
      <c r="N102">
        <f>(Table2[[#This Row],[1W Return vs Nifty]]-AVERAGE(Table2[1W Return vs Nifty]))/_xlfn.STDEV.P(Table2[1W Return vs Nifty])</f>
        <v>0.41772901907245952</v>
      </c>
      <c r="O102">
        <v>3159.19</v>
      </c>
      <c r="P102">
        <v>3008.0183594535702</v>
      </c>
      <c r="Q102">
        <v>2519.1733087673201</v>
      </c>
      <c r="R102">
        <v>53.059110159607698</v>
      </c>
      <c r="S102" s="2">
        <f>(Table2[[#This Row],[Close Price]]-Table2[[#This Row],[20D EMA]])/Table2[[#This Row],[20D EMA]]</f>
        <v>3.6183325472668608E-2</v>
      </c>
      <c r="T102" s="2">
        <f>(Table2[[#This Row],[Close Price]]-Table2[[#This Row],[50D EMA]])/Table2[[#This Row],[50D EMA]]</f>
        <v>8.8257985431530628E-2</v>
      </c>
      <c r="U102" s="2">
        <f>(Table2[[#This Row],[Close Price]]-Table2[[#This Row],[200D EMA]])/Table2[[#This Row],[200D EMA]]</f>
        <v>0.29943421860157227</v>
      </c>
      <c r="V102">
        <v>1.9680386985289999</v>
      </c>
      <c r="W102">
        <v>3195.85</v>
      </c>
      <c r="X102">
        <v>3294.9</v>
      </c>
      <c r="Y102">
        <v>2960.95</v>
      </c>
      <c r="Z102">
        <v>3294.9</v>
      </c>
      <c r="AA102">
        <v>2900.05</v>
      </c>
      <c r="AB102">
        <v>3485</v>
      </c>
      <c r="AC102" s="2">
        <f>(Table2[[#This Row],[Close Price]]/Table2[[#This Row],[Day Low]])-1</f>
        <v>2.4297135347403742E-2</v>
      </c>
      <c r="AD102" s="2">
        <f>(Table2[[#This Row],[Day High]]/Table2[[#This Row],[Close Price]])-1</f>
        <v>6.5373453490147337E-3</v>
      </c>
      <c r="AE102" s="2">
        <f>(Table2[[#This Row],[Close Price]]/Table2[[#This Row],[Current Week Low]])-1</f>
        <v>0.10555733801651512</v>
      </c>
      <c r="AF102" s="2">
        <f>(Table2[[#This Row],[Current Week High]]/Table2[[#This Row],[Close Price]])-1</f>
        <v>6.5373453490147337E-3</v>
      </c>
      <c r="AG102" s="2">
        <f>(Table2[[#This Row],[Close Price]]/Table2[[#This Row],[Current Month Low]])-1</f>
        <v>0.1287736418337615</v>
      </c>
      <c r="AH102" s="2">
        <f>(Table2[[#This Row],[Current Month High]]/Table2[[#This Row],[Close Price]])-1</f>
        <v>6.4609744921338086E-2</v>
      </c>
      <c r="AI102">
        <v>6.4609744921337997</v>
      </c>
      <c r="AJ102">
        <v>111.05057864027501</v>
      </c>
      <c r="AK102" t="str">
        <f>IF(AND(Table2[[#This Row],[20D EMA]]&gt;Table2[[#This Row],[50D EMA]],Table2[[#This Row],[50D EMA]]&gt;Table2[[#This Row],[200D EMA]]),"Uptrend","Downtrend/NoTrend")</f>
        <v>Uptrend</v>
      </c>
      <c r="AL102">
        <v>0.18</v>
      </c>
      <c r="AM102" t="s">
        <v>10681</v>
      </c>
      <c r="AN102">
        <v>2.4900000000000002</v>
      </c>
      <c r="AO102" t="s">
        <v>10681</v>
      </c>
      <c r="AP102">
        <v>0.18815785239212801</v>
      </c>
      <c r="AQ102">
        <f>(Table2[[#This Row],[Sharpe Ratio]]-AVERAGE(Table2[Sharpe Ratio]))/_xlfn.STDEV.P(Table2[Sharpe Ratio])</f>
        <v>1.4300514109152598</v>
      </c>
      <c r="AR1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2.7027802519633846</v>
      </c>
      <c r="AS102">
        <f>_xlfn.RANK.AVG(Table2[[#This Row],[1Y Return vs Nifty Z-Score]],Table2[1Y Return vs Nifty Z-Score])</f>
        <v>140</v>
      </c>
      <c r="AT102">
        <f>_xlfn.RANK.AVG(Table2[[#This Row],[6M Return vs Nifty Z-Score]],Table2[6M Return vs Nifty Z-Score])</f>
        <v>259</v>
      </c>
      <c r="AU102">
        <f>_xlfn.RANK.AVG(Table2[[#This Row],[Sharpe Ratio Z-Score]],Table2[Sharpe Ratio Z-Score])</f>
        <v>54</v>
      </c>
      <c r="AV102">
        <f>(Table2[[#This Row],[Rank 1Y]]+Table2[[#This Row],[Rank 6M]]+Table2[[#This Row],[Rank Sharpe]])/3</f>
        <v>151</v>
      </c>
    </row>
    <row r="103" spans="1:48" x14ac:dyDescent="0.3">
      <c r="A103" t="s">
        <v>1528</v>
      </c>
      <c r="B103" t="s">
        <v>1529</v>
      </c>
      <c r="C103" t="s">
        <v>10647</v>
      </c>
      <c r="D103" t="s">
        <v>163</v>
      </c>
      <c r="E103">
        <v>6596.6250662399998</v>
      </c>
      <c r="F103">
        <v>426.7</v>
      </c>
      <c r="G103">
        <v>33.838062749431103</v>
      </c>
      <c r="H103">
        <f>(Table2[[#This Row],[1Y Return vs Nifty]]-AVERAGE(Table2[1Y Return vs Nifty]))/_xlfn.STDEV.P(Table2[1Y Return vs Nifty])</f>
        <v>0.12163959478134499</v>
      </c>
      <c r="I103">
        <v>3.8316086279871699</v>
      </c>
      <c r="J103">
        <f>(Table2[[#This Row],[1M Return vs Nifty]]-AVERAGE(Table2[1M Return vs Nifty]))/_xlfn.STDEV.P(Table2[1M Return vs Nifty])</f>
        <v>0.47984110093640975</v>
      </c>
      <c r="K103">
        <v>32.488476526329997</v>
      </c>
      <c r="L103">
        <f>(Table2[[#This Row],[6M Return vs Nifty]]-AVERAGE(Table2[6M Return vs Nifty]))/_xlfn.STDEV.P(Table2[6M Return vs Nifty])</f>
        <v>0.83055762212589668</v>
      </c>
      <c r="M103">
        <v>-2.59734182033612</v>
      </c>
      <c r="N103">
        <f>(Table2[[#This Row],[1W Return vs Nifty]]-AVERAGE(Table2[1W Return vs Nifty]))/_xlfn.STDEV.P(Table2[1W Return vs Nifty])</f>
        <v>-0.1130050554574429</v>
      </c>
      <c r="O103">
        <v>418.16</v>
      </c>
      <c r="P103">
        <v>397.64995341692099</v>
      </c>
      <c r="Q103">
        <v>330.90253774030998</v>
      </c>
      <c r="R103">
        <v>50.6069647724891</v>
      </c>
      <c r="S103" s="2">
        <f>(Table2[[#This Row],[Close Price]]-Table2[[#This Row],[20D EMA]])/Table2[[#This Row],[20D EMA]]</f>
        <v>2.042280466806955E-2</v>
      </c>
      <c r="T103" s="2">
        <f>(Table2[[#This Row],[Close Price]]-Table2[[#This Row],[50D EMA]])/Table2[[#This Row],[50D EMA]]</f>
        <v>7.3054319090089553E-2</v>
      </c>
      <c r="U103" s="2">
        <f>(Table2[[#This Row],[Close Price]]-Table2[[#This Row],[200D EMA]])/Table2[[#This Row],[200D EMA]]</f>
        <v>0.28950355870304989</v>
      </c>
      <c r="V103">
        <v>1.0136098908025499</v>
      </c>
      <c r="W103">
        <v>416.8</v>
      </c>
      <c r="X103">
        <v>436.8</v>
      </c>
      <c r="Y103">
        <v>416</v>
      </c>
      <c r="Z103">
        <v>451</v>
      </c>
      <c r="AA103">
        <v>383</v>
      </c>
      <c r="AB103">
        <v>451</v>
      </c>
      <c r="AC103" s="2">
        <f>(Table2[[#This Row],[Close Price]]/Table2[[#This Row],[Day Low]])-1</f>
        <v>2.3752399232245702E-2</v>
      </c>
      <c r="AD103" s="2">
        <f>(Table2[[#This Row],[Day High]]/Table2[[#This Row],[Close Price]])-1</f>
        <v>2.3670025779236159E-2</v>
      </c>
      <c r="AE103" s="2">
        <f>(Table2[[#This Row],[Close Price]]/Table2[[#This Row],[Current Week Low]])-1</f>
        <v>2.5721153846153921E-2</v>
      </c>
      <c r="AF103" s="2">
        <f>(Table2[[#This Row],[Current Week High]]/Table2[[#This Row],[Close Price]])-1</f>
        <v>5.6948675884696431E-2</v>
      </c>
      <c r="AG103" s="2">
        <f>(Table2[[#This Row],[Close Price]]/Table2[[#This Row],[Current Month Low]])-1</f>
        <v>0.11409921671018264</v>
      </c>
      <c r="AH103" s="2">
        <f>(Table2[[#This Row],[Current Month High]]/Table2[[#This Row],[Close Price]])-1</f>
        <v>5.6948675884696431E-2</v>
      </c>
      <c r="AI103">
        <v>5.6948675884696396</v>
      </c>
      <c r="AJ103">
        <v>88.763547887635397</v>
      </c>
      <c r="AK103" t="str">
        <f>IF(AND(Table2[[#This Row],[20D EMA]]&gt;Table2[[#This Row],[50D EMA]],Table2[[#This Row],[50D EMA]]&gt;Table2[[#This Row],[200D EMA]]),"Uptrend","Downtrend/NoTrend")</f>
        <v>Uptrend</v>
      </c>
      <c r="AL103">
        <v>0.14000000000000001</v>
      </c>
      <c r="AM103" t="s">
        <v>10681</v>
      </c>
      <c r="AN103">
        <v>5.51</v>
      </c>
      <c r="AO103" t="s">
        <v>10681</v>
      </c>
      <c r="AP103">
        <v>0.18579954310466801</v>
      </c>
      <c r="AQ103">
        <f>(Table2[[#This Row],[Sharpe Ratio]]-AVERAGE(Table2[Sharpe Ratio]))/_xlfn.STDEV.P(Table2[Sharpe Ratio])</f>
        <v>1.4029598001302159</v>
      </c>
      <c r="AR1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2.7219930625164244</v>
      </c>
      <c r="AS103">
        <f>_xlfn.RANK.AVG(Table2[[#This Row],[1Y Return vs Nifty Z-Score]],Table2[1Y Return vs Nifty Z-Score])</f>
        <v>264</v>
      </c>
      <c r="AT103">
        <f>_xlfn.RANK.AVG(Table2[[#This Row],[6M Return vs Nifty Z-Score]],Table2[6M Return vs Nifty Z-Score])</f>
        <v>131</v>
      </c>
      <c r="AU103">
        <f>_xlfn.RANK.AVG(Table2[[#This Row],[Sharpe Ratio Z-Score]],Table2[Sharpe Ratio Z-Score])</f>
        <v>60</v>
      </c>
      <c r="AV103">
        <f>(Table2[[#This Row],[Rank 1Y]]+Table2[[#This Row],[Rank 6M]]+Table2[[#This Row],[Rank Sharpe]])/3</f>
        <v>151.66666666666666</v>
      </c>
    </row>
    <row r="104" spans="1:48" x14ac:dyDescent="0.3">
      <c r="A104" t="s">
        <v>902</v>
      </c>
      <c r="B104" t="s">
        <v>903</v>
      </c>
      <c r="C104" t="s">
        <v>10640</v>
      </c>
      <c r="D104" t="s">
        <v>54</v>
      </c>
      <c r="E104">
        <v>17059.122075660001</v>
      </c>
      <c r="F104">
        <v>718.1</v>
      </c>
      <c r="G104">
        <v>107.34617995331401</v>
      </c>
      <c r="H104">
        <f>(Table2[[#This Row],[1Y Return vs Nifty]]-AVERAGE(Table2[1Y Return vs Nifty]))/_xlfn.STDEV.P(Table2[1Y Return vs Nifty])</f>
        <v>1.3044080261132263</v>
      </c>
      <c r="I104">
        <v>23.895651725738301</v>
      </c>
      <c r="J104">
        <f>(Table2[[#This Row],[1M Return vs Nifty]]-AVERAGE(Table2[1M Return vs Nifty]))/_xlfn.STDEV.P(Table2[1M Return vs Nifty])</f>
        <v>2.4195661836844029</v>
      </c>
      <c r="K104">
        <v>41.977428255128103</v>
      </c>
      <c r="L104">
        <f>(Table2[[#This Row],[6M Return vs Nifty]]-AVERAGE(Table2[6M Return vs Nifty]))/_xlfn.STDEV.P(Table2[6M Return vs Nifty])</f>
        <v>1.1557735191645941</v>
      </c>
      <c r="M104">
        <v>0.78247450123919804</v>
      </c>
      <c r="N104">
        <f>(Table2[[#This Row],[1W Return vs Nifty]]-AVERAGE(Table2[1W Return vs Nifty]))/_xlfn.STDEV.P(Table2[1W Return vs Nifty])</f>
        <v>0.75461632047240967</v>
      </c>
      <c r="O104">
        <v>666.04</v>
      </c>
      <c r="P104">
        <v>601.00684136728501</v>
      </c>
      <c r="Q104">
        <v>478.10068669365199</v>
      </c>
      <c r="R104">
        <v>70.961620381645105</v>
      </c>
      <c r="S104" s="2">
        <f>(Table2[[#This Row],[Close Price]]-Table2[[#This Row],[20D EMA]])/Table2[[#This Row],[20D EMA]]</f>
        <v>7.8163473665245425E-2</v>
      </c>
      <c r="T104" s="2">
        <f>(Table2[[#This Row],[Close Price]]-Table2[[#This Row],[50D EMA]])/Table2[[#This Row],[50D EMA]]</f>
        <v>0.19482832901923239</v>
      </c>
      <c r="U104" s="2">
        <f>(Table2[[#This Row],[Close Price]]-Table2[[#This Row],[200D EMA]])/Table2[[#This Row],[200D EMA]]</f>
        <v>0.50198487470512687</v>
      </c>
      <c r="V104">
        <v>0.92447831834757399</v>
      </c>
      <c r="W104">
        <v>705.15</v>
      </c>
      <c r="X104">
        <v>721</v>
      </c>
      <c r="Y104">
        <v>663</v>
      </c>
      <c r="Z104">
        <v>721</v>
      </c>
      <c r="AA104">
        <v>622.1</v>
      </c>
      <c r="AB104">
        <v>721</v>
      </c>
      <c r="AC104" s="2">
        <f>(Table2[[#This Row],[Close Price]]/Table2[[#This Row],[Day Low]])-1</f>
        <v>1.8364886903495803E-2</v>
      </c>
      <c r="AD104" s="2">
        <f>(Table2[[#This Row],[Day High]]/Table2[[#This Row],[Close Price]])-1</f>
        <v>4.0384347583901636E-3</v>
      </c>
      <c r="AE104" s="2">
        <f>(Table2[[#This Row],[Close Price]]/Table2[[#This Row],[Current Week Low]])-1</f>
        <v>8.3107088989441857E-2</v>
      </c>
      <c r="AF104" s="2">
        <f>(Table2[[#This Row],[Current Week High]]/Table2[[#This Row],[Close Price]])-1</f>
        <v>4.0384347583901636E-3</v>
      </c>
      <c r="AG104" s="2">
        <f>(Table2[[#This Row],[Close Price]]/Table2[[#This Row],[Current Month Low]])-1</f>
        <v>0.15431602636232111</v>
      </c>
      <c r="AH104" s="2">
        <f>(Table2[[#This Row],[Current Month High]]/Table2[[#This Row],[Close Price]])-1</f>
        <v>4.0384347583901636E-3</v>
      </c>
      <c r="AI104">
        <v>0.40384347583901598</v>
      </c>
      <c r="AJ104">
        <v>142.15140785702201</v>
      </c>
      <c r="AK104" t="str">
        <f>IF(AND(Table2[[#This Row],[20D EMA]]&gt;Table2[[#This Row],[50D EMA]],Table2[[#This Row],[50D EMA]]&gt;Table2[[#This Row],[200D EMA]]),"Uptrend","Downtrend/NoTrend")</f>
        <v>Uptrend</v>
      </c>
      <c r="AL104">
        <v>0.28000000000000003</v>
      </c>
      <c r="AM104" t="s">
        <v>10681</v>
      </c>
      <c r="AN104">
        <v>6.16</v>
      </c>
      <c r="AO104" t="s">
        <v>10681</v>
      </c>
      <c r="AP104">
        <v>8.0962920746686998E-2</v>
      </c>
      <c r="AQ104">
        <f>(Table2[[#This Row],[Sharpe Ratio]]-AVERAGE(Table2[Sharpe Ratio]))/_xlfn.STDEV.P(Table2[Sharpe Ratio])</f>
        <v>0.19862541360874045</v>
      </c>
      <c r="AR1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5.8329894630433738</v>
      </c>
      <c r="AS104">
        <f>_xlfn.RANK.AVG(Table2[[#This Row],[1Y Return vs Nifty Z-Score]],Table2[1Y Return vs Nifty Z-Score])</f>
        <v>74</v>
      </c>
      <c r="AT104">
        <f>_xlfn.RANK.AVG(Table2[[#This Row],[6M Return vs Nifty Z-Score]],Table2[6M Return vs Nifty Z-Score])</f>
        <v>91</v>
      </c>
      <c r="AU104">
        <f>_xlfn.RANK.AVG(Table2[[#This Row],[Sharpe Ratio Z-Score]],Table2[Sharpe Ratio Z-Score])</f>
        <v>291</v>
      </c>
      <c r="AV104">
        <f>(Table2[[#This Row],[Rank 1Y]]+Table2[[#This Row],[Rank 6M]]+Table2[[#This Row],[Rank Sharpe]])/3</f>
        <v>152</v>
      </c>
    </row>
    <row r="105" spans="1:48" x14ac:dyDescent="0.3">
      <c r="A105" t="s">
        <v>149</v>
      </c>
      <c r="B105" t="s">
        <v>150</v>
      </c>
      <c r="C105" t="s">
        <v>10645</v>
      </c>
      <c r="D105" t="s">
        <v>151</v>
      </c>
      <c r="E105">
        <v>183841.16781531999</v>
      </c>
      <c r="F105">
        <v>4830</v>
      </c>
      <c r="G105">
        <v>66.314081425676903</v>
      </c>
      <c r="H105">
        <f>(Table2[[#This Row],[1Y Return vs Nifty]]-AVERAGE(Table2[1Y Return vs Nifty]))/_xlfn.STDEV.P(Table2[1Y Return vs Nifty])</f>
        <v>0.64418881963863905</v>
      </c>
      <c r="I105">
        <v>5.4374239216525098</v>
      </c>
      <c r="J105">
        <f>(Table2[[#This Row],[1M Return vs Nifty]]-AVERAGE(Table2[1M Return vs Nifty]))/_xlfn.STDEV.P(Table2[1M Return vs Nifty])</f>
        <v>0.63508599291593903</v>
      </c>
      <c r="K105">
        <v>40.007220501313903</v>
      </c>
      <c r="L105">
        <f>(Table2[[#This Row],[6M Return vs Nifty]]-AVERAGE(Table2[6M Return vs Nifty]))/_xlfn.STDEV.P(Table2[6M Return vs Nifty])</f>
        <v>1.0882483698833845</v>
      </c>
      <c r="M105">
        <v>4.34489891821912</v>
      </c>
      <c r="N105">
        <f>(Table2[[#This Row],[1W Return vs Nifty]]-AVERAGE(Table2[1W Return vs Nifty]))/_xlfn.STDEV.P(Table2[1W Return vs Nifty])</f>
        <v>1.6691144115596783</v>
      </c>
      <c r="O105">
        <v>4523.8500000000004</v>
      </c>
      <c r="P105">
        <v>4378.9569994420899</v>
      </c>
      <c r="Q105">
        <v>3733.2043869814702</v>
      </c>
      <c r="R105">
        <v>71.365507830422104</v>
      </c>
      <c r="S105" s="2">
        <f>(Table2[[#This Row],[Close Price]]-Table2[[#This Row],[20D EMA]])/Table2[[#This Row],[20D EMA]]</f>
        <v>6.767465764779991E-2</v>
      </c>
      <c r="T105" s="2">
        <f>(Table2[[#This Row],[Close Price]]-Table2[[#This Row],[50D EMA]])/Table2[[#This Row],[50D EMA]]</f>
        <v>0.10300238175788805</v>
      </c>
      <c r="U105" s="2">
        <f>(Table2[[#This Row],[Close Price]]-Table2[[#This Row],[200D EMA]])/Table2[[#This Row],[200D EMA]]</f>
        <v>0.2937946866352415</v>
      </c>
      <c r="V105">
        <v>1.50984349859172</v>
      </c>
      <c r="W105">
        <v>4777.05</v>
      </c>
      <c r="X105">
        <v>4869</v>
      </c>
      <c r="Y105">
        <v>4602.2</v>
      </c>
      <c r="Z105">
        <v>4943.8</v>
      </c>
      <c r="AA105">
        <v>4162.95</v>
      </c>
      <c r="AB105">
        <v>4943.8</v>
      </c>
      <c r="AC105" s="2">
        <f>(Table2[[#This Row],[Close Price]]/Table2[[#This Row],[Day Low]])-1</f>
        <v>1.1084246553835442E-2</v>
      </c>
      <c r="AD105" s="2">
        <f>(Table2[[#This Row],[Day High]]/Table2[[#This Row],[Close Price]])-1</f>
        <v>8.0745341614907318E-3</v>
      </c>
      <c r="AE105" s="2">
        <f>(Table2[[#This Row],[Close Price]]/Table2[[#This Row],[Current Week Low]])-1</f>
        <v>4.9498066142279917E-2</v>
      </c>
      <c r="AF105" s="2">
        <f>(Table2[[#This Row],[Current Week High]]/Table2[[#This Row],[Close Price]])-1</f>
        <v>2.3561076604554865E-2</v>
      </c>
      <c r="AG105" s="2">
        <f>(Table2[[#This Row],[Close Price]]/Table2[[#This Row],[Current Month Low]])-1</f>
        <v>0.16023492955716501</v>
      </c>
      <c r="AH105" s="2">
        <f>(Table2[[#This Row],[Current Month High]]/Table2[[#This Row],[Close Price]])-1</f>
        <v>2.3561076604554865E-2</v>
      </c>
      <c r="AI105">
        <v>2.3561076604554798</v>
      </c>
      <c r="AJ105">
        <v>106.99852143913201</v>
      </c>
      <c r="AK105" t="str">
        <f>IF(AND(Table2[[#This Row],[20D EMA]]&gt;Table2[[#This Row],[50D EMA]],Table2[[#This Row],[50D EMA]]&gt;Table2[[#This Row],[200D EMA]]),"Uptrend","Downtrend/NoTrend")</f>
        <v>Uptrend</v>
      </c>
      <c r="AL105">
        <v>0.04</v>
      </c>
      <c r="AM105" t="s">
        <v>10681</v>
      </c>
      <c r="AN105">
        <v>14.25</v>
      </c>
      <c r="AO105" t="s">
        <v>10681</v>
      </c>
      <c r="AP105">
        <v>0.107312267319232</v>
      </c>
      <c r="AQ105">
        <f>(Table2[[#This Row],[Sharpe Ratio]]-AVERAGE(Table2[Sharpe Ratio]))/_xlfn.STDEV.P(Table2[Sharpe Ratio])</f>
        <v>0.50131948583217589</v>
      </c>
      <c r="AR1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4.5379570798298161</v>
      </c>
      <c r="AS105">
        <f>_xlfn.RANK.AVG(Table2[[#This Row],[1Y Return vs Nifty Z-Score]],Table2[1Y Return vs Nifty Z-Score])</f>
        <v>147</v>
      </c>
      <c r="AT105">
        <f>_xlfn.RANK.AVG(Table2[[#This Row],[6M Return vs Nifty Z-Score]],Table2[6M Return vs Nifty Z-Score])</f>
        <v>96</v>
      </c>
      <c r="AU105">
        <f>_xlfn.RANK.AVG(Table2[[#This Row],[Sharpe Ratio Z-Score]],Table2[Sharpe Ratio Z-Score])</f>
        <v>214</v>
      </c>
      <c r="AV105">
        <f>(Table2[[#This Row],[Rank 1Y]]+Table2[[#This Row],[Rank 6M]]+Table2[[#This Row],[Rank Sharpe]])/3</f>
        <v>152.33333333333334</v>
      </c>
    </row>
    <row r="106" spans="1:48" x14ac:dyDescent="0.3">
      <c r="A106" t="s">
        <v>1561</v>
      </c>
      <c r="B106" t="s">
        <v>1562</v>
      </c>
      <c r="C106" t="s">
        <v>10639</v>
      </c>
      <c r="D106" t="s">
        <v>46</v>
      </c>
      <c r="E106">
        <v>6266.23887939</v>
      </c>
      <c r="F106">
        <v>850.8</v>
      </c>
      <c r="G106">
        <v>76.672804791297807</v>
      </c>
      <c r="H106">
        <f>(Table2[[#This Row],[1Y Return vs Nifty]]-AVERAGE(Table2[1Y Return vs Nifty]))/_xlfn.STDEV.P(Table2[1Y Return vs Nifty])</f>
        <v>0.81086389515137658</v>
      </c>
      <c r="I106">
        <v>-3.5986659323477999</v>
      </c>
      <c r="J106">
        <f>(Table2[[#This Row],[1M Return vs Nifty]]-AVERAGE(Table2[1M Return vs Nifty]))/_xlfn.STDEV.P(Table2[1M Return vs Nifty])</f>
        <v>-0.23849317825986532</v>
      </c>
      <c r="K106">
        <v>18.195558814462899</v>
      </c>
      <c r="L106">
        <f>(Table2[[#This Row],[6M Return vs Nifty]]-AVERAGE(Table2[6M Return vs Nifty]))/_xlfn.STDEV.P(Table2[6M Return vs Nifty])</f>
        <v>0.34069486511997554</v>
      </c>
      <c r="M106">
        <v>-5.9236168645202198</v>
      </c>
      <c r="N106">
        <f>(Table2[[#This Row],[1W Return vs Nifty]]-AVERAGE(Table2[1W Return vs Nifty]))/_xlfn.STDEV.P(Table2[1W Return vs Nifty])</f>
        <v>-0.96688202863301831</v>
      </c>
      <c r="O106">
        <v>843.96</v>
      </c>
      <c r="P106">
        <v>826.52170002961304</v>
      </c>
      <c r="Q106">
        <v>682.17326326879004</v>
      </c>
      <c r="R106">
        <v>38.802689091613203</v>
      </c>
      <c r="S106" s="2">
        <f>(Table2[[#This Row],[Close Price]]-Table2[[#This Row],[20D EMA]])/Table2[[#This Row],[20D EMA]]</f>
        <v>8.1046495094553271E-3</v>
      </c>
      <c r="T106" s="2">
        <f>(Table2[[#This Row],[Close Price]]-Table2[[#This Row],[50D EMA]])/Table2[[#This Row],[50D EMA]]</f>
        <v>2.9374062374305544E-2</v>
      </c>
      <c r="U106" s="2">
        <f>(Table2[[#This Row],[Close Price]]-Table2[[#This Row],[200D EMA]])/Table2[[#This Row],[200D EMA]]</f>
        <v>0.24719048049933259</v>
      </c>
      <c r="V106">
        <v>0.45748186961772402</v>
      </c>
      <c r="W106">
        <v>812.8</v>
      </c>
      <c r="X106">
        <v>864.9</v>
      </c>
      <c r="Y106">
        <v>812.2</v>
      </c>
      <c r="Z106">
        <v>890</v>
      </c>
      <c r="AA106">
        <v>763.75</v>
      </c>
      <c r="AB106">
        <v>903.95</v>
      </c>
      <c r="AC106" s="2">
        <f>(Table2[[#This Row],[Close Price]]/Table2[[#This Row],[Day Low]])-1</f>
        <v>4.6751968503937036E-2</v>
      </c>
      <c r="AD106" s="2">
        <f>(Table2[[#This Row],[Day High]]/Table2[[#This Row],[Close Price]])-1</f>
        <v>1.6572637517630495E-2</v>
      </c>
      <c r="AE106" s="2">
        <f>(Table2[[#This Row],[Close Price]]/Table2[[#This Row],[Current Week Low]])-1</f>
        <v>4.7525240088647891E-2</v>
      </c>
      <c r="AF106" s="2">
        <f>(Table2[[#This Row],[Current Week High]]/Table2[[#This Row],[Close Price]])-1</f>
        <v>4.6074283027738749E-2</v>
      </c>
      <c r="AG106" s="2">
        <f>(Table2[[#This Row],[Close Price]]/Table2[[#This Row],[Current Month Low]])-1</f>
        <v>0.11397708674304408</v>
      </c>
      <c r="AH106" s="2">
        <f>(Table2[[#This Row],[Current Month High]]/Table2[[#This Row],[Close Price]])-1</f>
        <v>6.2470615890926284E-2</v>
      </c>
      <c r="AI106">
        <v>10.108133521391601</v>
      </c>
      <c r="AJ106">
        <v>121.56249999999901</v>
      </c>
      <c r="AK106" t="str">
        <f>IF(AND(Table2[[#This Row],[20D EMA]]&gt;Table2[[#This Row],[50D EMA]],Table2[[#This Row],[50D EMA]]&gt;Table2[[#This Row],[200D EMA]]),"Uptrend","Downtrend/NoTrend")</f>
        <v>Uptrend</v>
      </c>
      <c r="AL106">
        <v>-0.02</v>
      </c>
      <c r="AM106" t="s">
        <v>10680</v>
      </c>
      <c r="AN106">
        <v>0.76</v>
      </c>
      <c r="AO106" t="s">
        <v>10681</v>
      </c>
      <c r="AP106">
        <v>0.15495564533324999</v>
      </c>
      <c r="AQ106">
        <f>(Table2[[#This Row],[Sharpe Ratio]]-AVERAGE(Table2[Sharpe Ratio]))/_xlfn.STDEV.P(Table2[Sharpe Ratio])</f>
        <v>1.048633555493778</v>
      </c>
      <c r="AR1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0.9948171088722465</v>
      </c>
      <c r="AS106">
        <f>_xlfn.RANK.AVG(Table2[[#This Row],[1Y Return vs Nifty Z-Score]],Table2[1Y Return vs Nifty Z-Score])</f>
        <v>125</v>
      </c>
      <c r="AT106">
        <f>_xlfn.RANK.AVG(Table2[[#This Row],[6M Return vs Nifty Z-Score]],Table2[6M Return vs Nifty Z-Score])</f>
        <v>225</v>
      </c>
      <c r="AU106">
        <f>_xlfn.RANK.AVG(Table2[[#This Row],[Sharpe Ratio Z-Score]],Table2[Sharpe Ratio Z-Score])</f>
        <v>110</v>
      </c>
      <c r="AV106">
        <f>(Table2[[#This Row],[Rank 1Y]]+Table2[[#This Row],[Rank 6M]]+Table2[[#This Row],[Rank Sharpe]])/3</f>
        <v>153.33333333333334</v>
      </c>
    </row>
    <row r="107" spans="1:48" x14ac:dyDescent="0.3">
      <c r="A107" t="s">
        <v>298</v>
      </c>
      <c r="B107" t="s">
        <v>299</v>
      </c>
      <c r="C107" t="s">
        <v>10635</v>
      </c>
      <c r="D107" t="s">
        <v>300</v>
      </c>
      <c r="E107">
        <v>93738.304718200001</v>
      </c>
      <c r="F107">
        <v>10988.7</v>
      </c>
      <c r="G107">
        <v>141.609384203345</v>
      </c>
      <c r="H107">
        <f>(Table2[[#This Row],[1Y Return vs Nifty]]-AVERAGE(Table2[1Y Return vs Nifty]))/_xlfn.STDEV.P(Table2[1Y Return vs Nifty])</f>
        <v>1.8557136218042607</v>
      </c>
      <c r="I107">
        <v>-5.5471949126849003</v>
      </c>
      <c r="J107">
        <f>(Table2[[#This Row],[1M Return vs Nifty]]-AVERAGE(Table2[1M Return vs Nifty]))/_xlfn.STDEV.P(Table2[1M Return vs Nifty])</f>
        <v>-0.42687049180565212</v>
      </c>
      <c r="K107">
        <v>29.555199620564899</v>
      </c>
      <c r="L107">
        <f>(Table2[[#This Row],[6M Return vs Nifty]]-AVERAGE(Table2[6M Return vs Nifty]))/_xlfn.STDEV.P(Table2[6M Return vs Nifty])</f>
        <v>0.73002509678106386</v>
      </c>
      <c r="M107">
        <v>-4.5668141284559898</v>
      </c>
      <c r="N107">
        <f>(Table2[[#This Row],[1W Return vs Nifty]]-AVERAGE(Table2[1W Return vs Nifty]))/_xlfn.STDEV.P(Table2[1W Return vs Nifty])</f>
        <v>-0.61858172331324512</v>
      </c>
      <c r="O107">
        <v>10827.6</v>
      </c>
      <c r="P107">
        <v>10362.635149956101</v>
      </c>
      <c r="Q107">
        <v>8123.4807873992104</v>
      </c>
      <c r="R107">
        <v>46.287649612429</v>
      </c>
      <c r="S107" s="2">
        <f>(Table2[[#This Row],[Close Price]]-Table2[[#This Row],[20D EMA]])/Table2[[#This Row],[20D EMA]]</f>
        <v>1.4878643466696253E-2</v>
      </c>
      <c r="T107" s="2">
        <f>(Table2[[#This Row],[Close Price]]-Table2[[#This Row],[50D EMA]])/Table2[[#This Row],[50D EMA]]</f>
        <v>6.0415602883263954E-2</v>
      </c>
      <c r="U107" s="2">
        <f>(Table2[[#This Row],[Close Price]]-Table2[[#This Row],[200D EMA]])/Table2[[#This Row],[200D EMA]]</f>
        <v>0.35270831403272274</v>
      </c>
      <c r="V107">
        <v>1.30096972577959</v>
      </c>
      <c r="W107">
        <v>10727.8</v>
      </c>
      <c r="X107">
        <v>11266.95</v>
      </c>
      <c r="Y107">
        <v>10727.8</v>
      </c>
      <c r="Z107">
        <v>11266.95</v>
      </c>
      <c r="AA107">
        <v>9605.0499999999993</v>
      </c>
      <c r="AB107">
        <v>11307</v>
      </c>
      <c r="AC107" s="2">
        <f>(Table2[[#This Row],[Close Price]]/Table2[[#This Row],[Day Low]])-1</f>
        <v>2.431999105128746E-2</v>
      </c>
      <c r="AD107" s="2">
        <f>(Table2[[#This Row],[Day High]]/Table2[[#This Row],[Close Price]])-1</f>
        <v>2.5321466597504783E-2</v>
      </c>
      <c r="AE107" s="2">
        <f>(Table2[[#This Row],[Close Price]]/Table2[[#This Row],[Current Week Low]])-1</f>
        <v>2.431999105128746E-2</v>
      </c>
      <c r="AF107" s="2">
        <f>(Table2[[#This Row],[Current Week High]]/Table2[[#This Row],[Close Price]])-1</f>
        <v>2.5321466597504783E-2</v>
      </c>
      <c r="AG107" s="2">
        <f>(Table2[[#This Row],[Close Price]]/Table2[[#This Row],[Current Month Low]])-1</f>
        <v>0.14405442970104287</v>
      </c>
      <c r="AH107" s="2">
        <f>(Table2[[#This Row],[Current Month High]]/Table2[[#This Row],[Close Price]])-1</f>
        <v>2.8966119741188567E-2</v>
      </c>
      <c r="AI107">
        <v>4.1397071537124503</v>
      </c>
      <c r="AJ107">
        <v>184.03380893300201</v>
      </c>
      <c r="AK107" t="str">
        <f>IF(AND(Table2[[#This Row],[20D EMA]]&gt;Table2[[#This Row],[50D EMA]],Table2[[#This Row],[50D EMA]]&gt;Table2[[#This Row],[200D EMA]]),"Uptrend","Downtrend/NoTrend")</f>
        <v>Uptrend</v>
      </c>
      <c r="AL107">
        <v>0.05</v>
      </c>
      <c r="AM107" t="s">
        <v>10681</v>
      </c>
      <c r="AN107">
        <v>2.39</v>
      </c>
      <c r="AO107" t="s">
        <v>10681</v>
      </c>
      <c r="AP107">
        <v>8.3940831521229997E-2</v>
      </c>
      <c r="AQ107">
        <f>(Table2[[#This Row],[Sharpe Ratio]]-AVERAGE(Table2[Sharpe Ratio]))/_xlfn.STDEV.P(Table2[Sharpe Ratio])</f>
        <v>0.2328348364717607</v>
      </c>
      <c r="AR1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1.773121339938188</v>
      </c>
      <c r="AS107">
        <f>_xlfn.RANK.AVG(Table2[[#This Row],[1Y Return vs Nifty Z-Score]],Table2[1Y Return vs Nifty Z-Score])</f>
        <v>37</v>
      </c>
      <c r="AT107">
        <f>_xlfn.RANK.AVG(Table2[[#This Row],[6M Return vs Nifty Z-Score]],Table2[6M Return vs Nifty Z-Score])</f>
        <v>149</v>
      </c>
      <c r="AU107">
        <f>_xlfn.RANK.AVG(Table2[[#This Row],[Sharpe Ratio Z-Score]],Table2[Sharpe Ratio Z-Score])</f>
        <v>275</v>
      </c>
      <c r="AV107">
        <f>(Table2[[#This Row],[Rank 1Y]]+Table2[[#This Row],[Rank 6M]]+Table2[[#This Row],[Rank Sharpe]])/3</f>
        <v>153.66666666666666</v>
      </c>
    </row>
    <row r="108" spans="1:48" x14ac:dyDescent="0.3">
      <c r="A108" t="s">
        <v>538</v>
      </c>
      <c r="B108" t="s">
        <v>539</v>
      </c>
      <c r="C108" t="s">
        <v>10642</v>
      </c>
      <c r="D108" t="s">
        <v>158</v>
      </c>
      <c r="E108">
        <v>38097.840832274997</v>
      </c>
      <c r="F108">
        <v>275.10000000000002</v>
      </c>
      <c r="G108">
        <v>83.400712117433102</v>
      </c>
      <c r="H108">
        <f>(Table2[[#This Row],[1Y Return vs Nifty]]-AVERAGE(Table2[1Y Return vs Nifty]))/_xlfn.STDEV.P(Table2[1Y Return vs Nifty])</f>
        <v>0.91911801315861852</v>
      </c>
      <c r="I108">
        <v>-5.41969740831472</v>
      </c>
      <c r="J108">
        <f>(Table2[[#This Row],[1M Return vs Nifty]]-AVERAGE(Table2[1M Return vs Nifty]))/_xlfn.STDEV.P(Table2[1M Return vs Nifty])</f>
        <v>-0.41454445631969716</v>
      </c>
      <c r="K108">
        <v>11.595015909492499</v>
      </c>
      <c r="L108">
        <f>(Table2[[#This Row],[6M Return vs Nifty]]-AVERAGE(Table2[6M Return vs Nifty]))/_xlfn.STDEV.P(Table2[6M Return vs Nifty])</f>
        <v>0.11447372466801005</v>
      </c>
      <c r="M108">
        <v>-0.61458290333460497</v>
      </c>
      <c r="N108">
        <f>(Table2[[#This Row],[1W Return vs Nifty]]-AVERAGE(Table2[1W Return vs Nifty]))/_xlfn.STDEV.P(Table2[1W Return vs Nifty])</f>
        <v>0.39598237345236897</v>
      </c>
      <c r="O108">
        <v>271.83</v>
      </c>
      <c r="P108">
        <v>264.97656009750699</v>
      </c>
      <c r="Q108">
        <v>227.69522970622199</v>
      </c>
      <c r="R108">
        <v>54.771850179858902</v>
      </c>
      <c r="S108" s="2">
        <f>(Table2[[#This Row],[Close Price]]-Table2[[#This Row],[20D EMA]])/Table2[[#This Row],[20D EMA]]</f>
        <v>1.2029577309347898E-2</v>
      </c>
      <c r="T108" s="2">
        <f>(Table2[[#This Row],[Close Price]]-Table2[[#This Row],[50D EMA]])/Table2[[#This Row],[50D EMA]]</f>
        <v>3.8205039339207117E-2</v>
      </c>
      <c r="U108" s="2">
        <f>(Table2[[#This Row],[Close Price]]-Table2[[#This Row],[200D EMA]])/Table2[[#This Row],[200D EMA]]</f>
        <v>0.20819395450199302</v>
      </c>
      <c r="V108">
        <v>0.39744957641087503</v>
      </c>
      <c r="W108">
        <v>272.14999999999998</v>
      </c>
      <c r="X108">
        <v>281.64999999999998</v>
      </c>
      <c r="Y108">
        <v>272</v>
      </c>
      <c r="Z108">
        <v>288</v>
      </c>
      <c r="AA108">
        <v>253.3</v>
      </c>
      <c r="AB108">
        <v>293.5</v>
      </c>
      <c r="AC108" s="2">
        <f>(Table2[[#This Row],[Close Price]]/Table2[[#This Row],[Day Low]])-1</f>
        <v>1.0839610508910802E-2</v>
      </c>
      <c r="AD108" s="2">
        <f>(Table2[[#This Row],[Day High]]/Table2[[#This Row],[Close Price]])-1</f>
        <v>2.3809523809523725E-2</v>
      </c>
      <c r="AE108" s="2">
        <f>(Table2[[#This Row],[Close Price]]/Table2[[#This Row],[Current Week Low]])-1</f>
        <v>1.1397058823529482E-2</v>
      </c>
      <c r="AF108" s="2">
        <f>(Table2[[#This Row],[Current Week High]]/Table2[[#This Row],[Close Price]])-1</f>
        <v>4.6892039258451312E-2</v>
      </c>
      <c r="AG108" s="2">
        <f>(Table2[[#This Row],[Close Price]]/Table2[[#This Row],[Current Month Low]])-1</f>
        <v>8.6063955783655777E-2</v>
      </c>
      <c r="AH108" s="2">
        <f>(Table2[[#This Row],[Current Month High]]/Table2[[#This Row],[Close Price]])-1</f>
        <v>6.6884769174845315E-2</v>
      </c>
      <c r="AI108">
        <v>13.340603416939301</v>
      </c>
      <c r="AJ108">
        <v>135.530821917808</v>
      </c>
      <c r="AK108" t="str">
        <f>IF(AND(Table2[[#This Row],[20D EMA]]&gt;Table2[[#This Row],[50D EMA]],Table2[[#This Row],[50D EMA]]&gt;Table2[[#This Row],[200D EMA]]),"Uptrend","Downtrend/NoTrend")</f>
        <v>Uptrend</v>
      </c>
      <c r="AL108">
        <v>0.1</v>
      </c>
      <c r="AM108" t="s">
        <v>10681</v>
      </c>
      <c r="AN108">
        <v>6.26</v>
      </c>
      <c r="AO108" t="s">
        <v>10681</v>
      </c>
      <c r="AP108">
        <v>0.17578745617702901</v>
      </c>
      <c r="AQ108">
        <f>(Table2[[#This Row],[Sharpe Ratio]]-AVERAGE(Table2[Sharpe Ratio]))/_xlfn.STDEV.P(Table2[Sharpe Ratio])</f>
        <v>1.2879436893800602</v>
      </c>
      <c r="AR1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2.3029733443393607</v>
      </c>
      <c r="AS108">
        <f>_xlfn.RANK.AVG(Table2[[#This Row],[1Y Return vs Nifty Z-Score]],Table2[1Y Return vs Nifty Z-Score])</f>
        <v>110</v>
      </c>
      <c r="AT108">
        <f>_xlfn.RANK.AVG(Table2[[#This Row],[6M Return vs Nifty Z-Score]],Table2[6M Return vs Nifty Z-Score])</f>
        <v>283</v>
      </c>
      <c r="AU108">
        <f>_xlfn.RANK.AVG(Table2[[#This Row],[Sharpe Ratio Z-Score]],Table2[Sharpe Ratio Z-Score])</f>
        <v>81</v>
      </c>
      <c r="AV108">
        <f>(Table2[[#This Row],[Rank 1Y]]+Table2[[#This Row],[Rank 6M]]+Table2[[#This Row],[Rank Sharpe]])/3</f>
        <v>158</v>
      </c>
    </row>
    <row r="109" spans="1:48" x14ac:dyDescent="0.3">
      <c r="A109" t="s">
        <v>805</v>
      </c>
      <c r="B109" t="s">
        <v>806</v>
      </c>
      <c r="C109" t="s">
        <v>10639</v>
      </c>
      <c r="D109" t="s">
        <v>46</v>
      </c>
      <c r="E109">
        <v>20084.812350119999</v>
      </c>
      <c r="F109">
        <v>319.05</v>
      </c>
      <c r="G109">
        <v>76.874664520139603</v>
      </c>
      <c r="H109">
        <f>(Table2[[#This Row],[1Y Return vs Nifty]]-AVERAGE(Table2[1Y Return vs Nifty]))/_xlfn.STDEV.P(Table2[1Y Return vs Nifty])</f>
        <v>0.81411188086932229</v>
      </c>
      <c r="I109">
        <v>-7.8481304227429298</v>
      </c>
      <c r="J109">
        <f>(Table2[[#This Row],[1M Return vs Nifty]]-AVERAGE(Table2[1M Return vs Nifty]))/_xlfn.STDEV.P(Table2[1M Return vs Nifty])</f>
        <v>-0.64931729880764466</v>
      </c>
      <c r="K109">
        <v>13.112634089722301</v>
      </c>
      <c r="L109">
        <f>(Table2[[#This Row],[6M Return vs Nifty]]-AVERAGE(Table2[6M Return vs Nifty]))/_xlfn.STDEV.P(Table2[6M Return vs Nifty])</f>
        <v>0.16648722120080195</v>
      </c>
      <c r="M109">
        <v>-2.0054415088096502</v>
      </c>
      <c r="N109">
        <f>(Table2[[#This Row],[1W Return vs Nifty]]-AVERAGE(Table2[1W Return vs Nifty]))/_xlfn.STDEV.P(Table2[1W Return vs Nifty])</f>
        <v>3.893969947543547E-2</v>
      </c>
      <c r="O109">
        <v>322.72000000000003</v>
      </c>
      <c r="P109">
        <v>319.13299899978699</v>
      </c>
      <c r="Q109">
        <v>261.40073494708099</v>
      </c>
      <c r="R109">
        <v>46.122470708168798</v>
      </c>
      <c r="S109" s="2">
        <f>(Table2[[#This Row],[Close Price]]-Table2[[#This Row],[20D EMA]])/Table2[[#This Row],[20D EMA]]</f>
        <v>-1.1372087258304461E-2</v>
      </c>
      <c r="T109" s="2">
        <f>(Table2[[#This Row],[Close Price]]-Table2[[#This Row],[50D EMA]])/Table2[[#This Row],[50D EMA]]</f>
        <v>-2.6007651996851511E-4</v>
      </c>
      <c r="U109" s="2">
        <f>(Table2[[#This Row],[Close Price]]-Table2[[#This Row],[200D EMA]])/Table2[[#This Row],[200D EMA]]</f>
        <v>0.22053979712256649</v>
      </c>
      <c r="V109">
        <v>0.46754284970791499</v>
      </c>
      <c r="W109">
        <v>317</v>
      </c>
      <c r="X109">
        <v>323.55</v>
      </c>
      <c r="Y109">
        <v>317</v>
      </c>
      <c r="Z109">
        <v>328.1</v>
      </c>
      <c r="AA109">
        <v>308.5</v>
      </c>
      <c r="AB109">
        <v>362.6</v>
      </c>
      <c r="AC109" s="2">
        <f>(Table2[[#This Row],[Close Price]]/Table2[[#This Row],[Day Low]])-1</f>
        <v>6.4668769716089702E-3</v>
      </c>
      <c r="AD109" s="2">
        <f>(Table2[[#This Row],[Day High]]/Table2[[#This Row],[Close Price]])-1</f>
        <v>1.4104372355430161E-2</v>
      </c>
      <c r="AE109" s="2">
        <f>(Table2[[#This Row],[Close Price]]/Table2[[#This Row],[Current Week Low]])-1</f>
        <v>6.4668769716089702E-3</v>
      </c>
      <c r="AF109" s="2">
        <f>(Table2[[#This Row],[Current Week High]]/Table2[[#This Row],[Close Price]])-1</f>
        <v>2.8365459959253991E-2</v>
      </c>
      <c r="AG109" s="2">
        <f>(Table2[[#This Row],[Close Price]]/Table2[[#This Row],[Current Month Low]])-1</f>
        <v>3.4197730956240013E-2</v>
      </c>
      <c r="AH109" s="2">
        <f>(Table2[[#This Row],[Current Month High]]/Table2[[#This Row],[Close Price]])-1</f>
        <v>0.13649898135088545</v>
      </c>
      <c r="AI109">
        <v>14.2454160789844</v>
      </c>
      <c r="AJ109">
        <v>133.65067740754299</v>
      </c>
      <c r="AK109" t="str">
        <f>IF(AND(Table2[[#This Row],[20D EMA]]&gt;Table2[[#This Row],[50D EMA]],Table2[[#This Row],[50D EMA]]&gt;Table2[[#This Row],[200D EMA]]),"Uptrend","Downtrend/NoTrend")</f>
        <v>Uptrend</v>
      </c>
      <c r="AL109">
        <v>-0.08</v>
      </c>
      <c r="AM109" t="s">
        <v>10680</v>
      </c>
      <c r="AN109">
        <v>0.17</v>
      </c>
      <c r="AO109" t="s">
        <v>10681</v>
      </c>
      <c r="AP109">
        <v>0.16142739642866599</v>
      </c>
      <c r="AQ109">
        <f>(Table2[[#This Row],[Sharpe Ratio]]-AVERAGE(Table2[Sharpe Ratio]))/_xlfn.STDEV.P(Table2[Sharpe Ratio])</f>
        <v>1.1229792584543634</v>
      </c>
      <c r="AR1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1.4932007611922782</v>
      </c>
      <c r="AS109">
        <f>_xlfn.RANK.AVG(Table2[[#This Row],[1Y Return vs Nifty Z-Score]],Table2[1Y Return vs Nifty Z-Score])</f>
        <v>124</v>
      </c>
      <c r="AT109">
        <f>_xlfn.RANK.AVG(Table2[[#This Row],[6M Return vs Nifty Z-Score]],Table2[6M Return vs Nifty Z-Score])</f>
        <v>266</v>
      </c>
      <c r="AU109">
        <f>_xlfn.RANK.AVG(Table2[[#This Row],[Sharpe Ratio Z-Score]],Table2[Sharpe Ratio Z-Score])</f>
        <v>93</v>
      </c>
      <c r="AV109">
        <f>(Table2[[#This Row],[Rank 1Y]]+Table2[[#This Row],[Rank 6M]]+Table2[[#This Row],[Rank Sharpe]])/3</f>
        <v>161</v>
      </c>
    </row>
    <row r="110" spans="1:48" x14ac:dyDescent="0.3">
      <c r="A110" t="s">
        <v>1040</v>
      </c>
      <c r="B110" t="s">
        <v>1041</v>
      </c>
      <c r="C110" t="s">
        <v>10649</v>
      </c>
      <c r="D110" t="s">
        <v>387</v>
      </c>
      <c r="E110">
        <v>13170.392282250001</v>
      </c>
      <c r="F110">
        <v>1046.0999999999999</v>
      </c>
      <c r="G110">
        <v>43.191279016269199</v>
      </c>
      <c r="H110">
        <f>(Table2[[#This Row],[1Y Return vs Nifty]]-AVERAGE(Table2[1Y Return vs Nifty]))/_xlfn.STDEV.P(Table2[1Y Return vs Nifty])</f>
        <v>0.27213574884760056</v>
      </c>
      <c r="I110">
        <v>11.3454083712067</v>
      </c>
      <c r="J110">
        <f>(Table2[[#This Row],[1M Return vs Nifty]]-AVERAGE(Table2[1M Return vs Nifty]))/_xlfn.STDEV.P(Table2[1M Return vs Nifty])</f>
        <v>1.2062503175464934</v>
      </c>
      <c r="K110">
        <v>92.692878668235394</v>
      </c>
      <c r="L110">
        <f>(Table2[[#This Row],[6M Return vs Nifty]]-AVERAGE(Table2[6M Return vs Nifty]))/_xlfn.STDEV.P(Table2[6M Return vs Nifty])</f>
        <v>2.8939497868090034</v>
      </c>
      <c r="M110">
        <v>-3.6082511028883002</v>
      </c>
      <c r="N110">
        <f>(Table2[[#This Row],[1W Return vs Nifty]]-AVERAGE(Table2[1W Return vs Nifty]))/_xlfn.STDEV.P(Table2[1W Return vs Nifty])</f>
        <v>-0.37251220591092565</v>
      </c>
      <c r="O110">
        <v>1000</v>
      </c>
      <c r="P110">
        <v>887.17293523612898</v>
      </c>
      <c r="Q110">
        <v>701.33568756821296</v>
      </c>
      <c r="R110">
        <v>58.283937874075903</v>
      </c>
      <c r="S110" s="2">
        <f>(Table2[[#This Row],[Close Price]]-Table2[[#This Row],[20D EMA]])/Table2[[#This Row],[20D EMA]]</f>
        <v>4.6099999999999912E-2</v>
      </c>
      <c r="T110" s="2">
        <f>(Table2[[#This Row],[Close Price]]-Table2[[#This Row],[50D EMA]])/Table2[[#This Row],[50D EMA]]</f>
        <v>0.17913876590652653</v>
      </c>
      <c r="U110" s="2">
        <f>(Table2[[#This Row],[Close Price]]-Table2[[#This Row],[200D EMA]])/Table2[[#This Row],[200D EMA]]</f>
        <v>0.49158244552934527</v>
      </c>
      <c r="V110">
        <v>0.642274647667198</v>
      </c>
      <c r="W110">
        <v>1036.3</v>
      </c>
      <c r="X110">
        <v>1074.5</v>
      </c>
      <c r="Y110">
        <v>1036.3</v>
      </c>
      <c r="Z110">
        <v>1124</v>
      </c>
      <c r="AA110">
        <v>908.35</v>
      </c>
      <c r="AB110">
        <v>1124</v>
      </c>
      <c r="AC110" s="2">
        <f>(Table2[[#This Row],[Close Price]]/Table2[[#This Row],[Day Low]])-1</f>
        <v>9.4567210267295643E-3</v>
      </c>
      <c r="AD110" s="2">
        <f>(Table2[[#This Row],[Day High]]/Table2[[#This Row],[Close Price]])-1</f>
        <v>2.7148456170538182E-2</v>
      </c>
      <c r="AE110" s="2">
        <f>(Table2[[#This Row],[Close Price]]/Table2[[#This Row],[Current Week Low]])-1</f>
        <v>9.4567210267295643E-3</v>
      </c>
      <c r="AF110" s="2">
        <f>(Table2[[#This Row],[Current Week High]]/Table2[[#This Row],[Close Price]])-1</f>
        <v>7.4467068157920036E-2</v>
      </c>
      <c r="AG110" s="2">
        <f>(Table2[[#This Row],[Close Price]]/Table2[[#This Row],[Current Month Low]])-1</f>
        <v>0.15164859360378702</v>
      </c>
      <c r="AH110" s="2">
        <f>(Table2[[#This Row],[Current Month High]]/Table2[[#This Row],[Close Price]])-1</f>
        <v>7.4467068157920036E-2</v>
      </c>
      <c r="AI110">
        <v>7.446706815792</v>
      </c>
      <c r="AJ110">
        <v>132.46666666666599</v>
      </c>
      <c r="AK110" t="str">
        <f>IF(AND(Table2[[#This Row],[20D EMA]]&gt;Table2[[#This Row],[50D EMA]],Table2[[#This Row],[50D EMA]]&gt;Table2[[#This Row],[200D EMA]]),"Uptrend","Downtrend/NoTrend")</f>
        <v>Uptrend</v>
      </c>
      <c r="AL110">
        <v>0.65</v>
      </c>
      <c r="AM110" t="s">
        <v>10681</v>
      </c>
      <c r="AN110">
        <v>9.6999999999999993</v>
      </c>
      <c r="AO110" t="s">
        <v>10681</v>
      </c>
      <c r="AP110">
        <v>9.0139195267736005E-2</v>
      </c>
      <c r="AQ110">
        <f>(Table2[[#This Row],[Sharpe Ratio]]-AVERAGE(Table2[Sharpe Ratio]))/_xlfn.STDEV.P(Table2[Sharpe Ratio])</f>
        <v>0.30403994049156774</v>
      </c>
      <c r="AR1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4.3038635877837388</v>
      </c>
      <c r="AS110">
        <f>_xlfn.RANK.AVG(Table2[[#This Row],[1Y Return vs Nifty Z-Score]],Table2[1Y Return vs Nifty Z-Score])</f>
        <v>225</v>
      </c>
      <c r="AT110">
        <f>_xlfn.RANK.AVG(Table2[[#This Row],[6M Return vs Nifty Z-Score]],Table2[6M Return vs Nifty Z-Score])</f>
        <v>10</v>
      </c>
      <c r="AU110">
        <f>_xlfn.RANK.AVG(Table2[[#This Row],[Sharpe Ratio Z-Score]],Table2[Sharpe Ratio Z-Score])</f>
        <v>251</v>
      </c>
      <c r="AV110">
        <f>(Table2[[#This Row],[Rank 1Y]]+Table2[[#This Row],[Rank 6M]]+Table2[[#This Row],[Rank Sharpe]])/3</f>
        <v>162</v>
      </c>
    </row>
    <row r="111" spans="1:48" x14ac:dyDescent="0.3">
      <c r="A111" t="s">
        <v>1503</v>
      </c>
      <c r="B111" t="s">
        <v>1504</v>
      </c>
      <c r="C111" t="s">
        <v>10634</v>
      </c>
      <c r="D111" t="s">
        <v>295</v>
      </c>
      <c r="E111">
        <v>6816.6502864349904</v>
      </c>
      <c r="F111">
        <v>1415.7</v>
      </c>
      <c r="G111">
        <v>112.207622991102</v>
      </c>
      <c r="H111">
        <f>(Table2[[#This Row],[1Y Return vs Nifty]]-AVERAGE(Table2[1Y Return vs Nifty]))/_xlfn.STDEV.P(Table2[1Y Return vs Nifty])</f>
        <v>1.3826301541520341</v>
      </c>
      <c r="I111">
        <v>14.4996948859299</v>
      </c>
      <c r="J111">
        <f>(Table2[[#This Row],[1M Return vs Nifty]]-AVERAGE(Table2[1M Return vs Nifty]))/_xlfn.STDEV.P(Table2[1M Return vs Nifty])</f>
        <v>1.5111962669233725</v>
      </c>
      <c r="K111">
        <v>27.4842275800397</v>
      </c>
      <c r="L111">
        <f>(Table2[[#This Row],[6M Return vs Nifty]]-AVERAGE(Table2[6M Return vs Nifty]))/_xlfn.STDEV.P(Table2[6M Return vs Nifty])</f>
        <v>0.65904644190421247</v>
      </c>
      <c r="M111">
        <v>-3.8366754245620398</v>
      </c>
      <c r="N111">
        <f>(Table2[[#This Row],[1W Return vs Nifty]]-AVERAGE(Table2[1W Return vs Nifty]))/_xlfn.STDEV.P(Table2[1W Return vs Nifty])</f>
        <v>-0.43115025171278731</v>
      </c>
      <c r="O111">
        <v>1331.02</v>
      </c>
      <c r="P111">
        <v>1239.3924685407501</v>
      </c>
      <c r="Q111">
        <v>991.81977914941399</v>
      </c>
      <c r="R111">
        <v>65.020847339427306</v>
      </c>
      <c r="S111" s="2">
        <f>(Table2[[#This Row],[Close Price]]-Table2[[#This Row],[20D EMA]])/Table2[[#This Row],[20D EMA]]</f>
        <v>6.3620381361662537E-2</v>
      </c>
      <c r="T111" s="2">
        <f>(Table2[[#This Row],[Close Price]]-Table2[[#This Row],[50D EMA]])/Table2[[#This Row],[50D EMA]]</f>
        <v>0.14225318931204489</v>
      </c>
      <c r="U111" s="2">
        <f>(Table2[[#This Row],[Close Price]]-Table2[[#This Row],[200D EMA]])/Table2[[#This Row],[200D EMA]]</f>
        <v>0.42737625298630999</v>
      </c>
      <c r="V111">
        <v>0.859099139973725</v>
      </c>
      <c r="W111">
        <v>1386.05</v>
      </c>
      <c r="X111">
        <v>1469.1</v>
      </c>
      <c r="Y111">
        <v>1360.05</v>
      </c>
      <c r="Z111">
        <v>1469.1</v>
      </c>
      <c r="AA111">
        <v>1065.45</v>
      </c>
      <c r="AB111">
        <v>1469.1</v>
      </c>
      <c r="AC111" s="2">
        <f>(Table2[[#This Row],[Close Price]]/Table2[[#This Row],[Day Low]])-1</f>
        <v>2.139172468525663E-2</v>
      </c>
      <c r="AD111" s="2">
        <f>(Table2[[#This Row],[Day High]]/Table2[[#This Row],[Close Price]])-1</f>
        <v>3.7719855901674038E-2</v>
      </c>
      <c r="AE111" s="2">
        <f>(Table2[[#This Row],[Close Price]]/Table2[[#This Row],[Current Week Low]])-1</f>
        <v>4.0917613323039559E-2</v>
      </c>
      <c r="AF111" s="2">
        <f>(Table2[[#This Row],[Current Week High]]/Table2[[#This Row],[Close Price]])-1</f>
        <v>3.7719855901674038E-2</v>
      </c>
      <c r="AG111" s="2">
        <f>(Table2[[#This Row],[Close Price]]/Table2[[#This Row],[Current Month Low]])-1</f>
        <v>0.32873433760382942</v>
      </c>
      <c r="AH111" s="2">
        <f>(Table2[[#This Row],[Current Month High]]/Table2[[#This Row],[Close Price]])-1</f>
        <v>3.7719855901674038E-2</v>
      </c>
      <c r="AI111">
        <v>3.7719855901674002</v>
      </c>
      <c r="AJ111">
        <v>171.18092136768499</v>
      </c>
      <c r="AK111" t="str">
        <f>IF(AND(Table2[[#This Row],[20D EMA]]&gt;Table2[[#This Row],[50D EMA]],Table2[[#This Row],[50D EMA]]&gt;Table2[[#This Row],[200D EMA]]),"Uptrend","Downtrend/NoTrend")</f>
        <v>Uptrend</v>
      </c>
      <c r="AL111">
        <v>0.43</v>
      </c>
      <c r="AM111" t="s">
        <v>10681</v>
      </c>
      <c r="AN111">
        <v>5.96</v>
      </c>
      <c r="AO111" t="s">
        <v>10681</v>
      </c>
      <c r="AP111">
        <v>8.6833632673446001E-2</v>
      </c>
      <c r="AQ111">
        <f>(Table2[[#This Row],[Sharpe Ratio]]-AVERAGE(Table2[Sharpe Ratio]))/_xlfn.STDEV.P(Table2[Sharpe Ratio])</f>
        <v>0.26606654331830865</v>
      </c>
      <c r="AR1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3.3877891545851404</v>
      </c>
      <c r="AS111">
        <f>_xlfn.RANK.AVG(Table2[[#This Row],[1Y Return vs Nifty Z-Score]],Table2[1Y Return vs Nifty Z-Score])</f>
        <v>65</v>
      </c>
      <c r="AT111">
        <f>_xlfn.RANK.AVG(Table2[[#This Row],[6M Return vs Nifty Z-Score]],Table2[6M Return vs Nifty Z-Score])</f>
        <v>165</v>
      </c>
      <c r="AU111">
        <f>_xlfn.RANK.AVG(Table2[[#This Row],[Sharpe Ratio Z-Score]],Table2[Sharpe Ratio Z-Score])</f>
        <v>259</v>
      </c>
      <c r="AV111">
        <f>(Table2[[#This Row],[Rank 1Y]]+Table2[[#This Row],[Rank 6M]]+Table2[[#This Row],[Rank Sharpe]])/3</f>
        <v>163</v>
      </c>
    </row>
    <row r="112" spans="1:48" x14ac:dyDescent="0.3">
      <c r="A112" t="s">
        <v>674</v>
      </c>
      <c r="B112" t="s">
        <v>675</v>
      </c>
      <c r="C112" t="s">
        <v>10640</v>
      </c>
      <c r="D112" t="s">
        <v>54</v>
      </c>
      <c r="E112">
        <v>27044.980925439999</v>
      </c>
      <c r="F112">
        <v>1073.55</v>
      </c>
      <c r="G112">
        <v>80.085362278032306</v>
      </c>
      <c r="H112">
        <f>(Table2[[#This Row],[1Y Return vs Nifty]]-AVERAGE(Table2[1Y Return vs Nifty]))/_xlfn.STDEV.P(Table2[1Y Return vs Nifty])</f>
        <v>0.86577300477011165</v>
      </c>
      <c r="I112">
        <v>15.3814974829088</v>
      </c>
      <c r="J112">
        <f>(Table2[[#This Row],[1M Return vs Nifty]]-AVERAGE(Table2[1M Return vs Nifty]))/_xlfn.STDEV.P(Table2[1M Return vs Nifty])</f>
        <v>1.596446014796173</v>
      </c>
      <c r="K112">
        <v>43.502191934389003</v>
      </c>
      <c r="L112">
        <f>(Table2[[#This Row],[6M Return vs Nifty]]-AVERAGE(Table2[6M Return vs Nifty]))/_xlfn.STDEV.P(Table2[6M Return vs Nifty])</f>
        <v>1.2080319141797058</v>
      </c>
      <c r="M112">
        <v>-2.2905734755365601</v>
      </c>
      <c r="N112">
        <f>(Table2[[#This Row],[1W Return vs Nifty]]-AVERAGE(Table2[1W Return vs Nifty]))/_xlfn.STDEV.P(Table2[1W Return vs Nifty])</f>
        <v>-3.4255576763091204E-2</v>
      </c>
      <c r="O112">
        <v>1015.15</v>
      </c>
      <c r="P112">
        <v>923.77233836110497</v>
      </c>
      <c r="Q112">
        <v>743.092842619311</v>
      </c>
      <c r="R112">
        <v>66.102554688161803</v>
      </c>
      <c r="S112" s="2">
        <f>(Table2[[#This Row],[Close Price]]-Table2[[#This Row],[20D EMA]])/Table2[[#This Row],[20D EMA]]</f>
        <v>5.7528444072304563E-2</v>
      </c>
      <c r="T112" s="2">
        <f>(Table2[[#This Row],[Close Price]]-Table2[[#This Row],[50D EMA]])/Table2[[#This Row],[50D EMA]]</f>
        <v>0.1621369848599499</v>
      </c>
      <c r="U112" s="2">
        <f>(Table2[[#This Row],[Close Price]]-Table2[[#This Row],[200D EMA]])/Table2[[#This Row],[200D EMA]]</f>
        <v>0.44470507375076856</v>
      </c>
      <c r="V112">
        <v>0.48110553555133501</v>
      </c>
      <c r="W112">
        <v>1053</v>
      </c>
      <c r="X112">
        <v>1094.4000000000001</v>
      </c>
      <c r="Y112">
        <v>1048.25</v>
      </c>
      <c r="Z112">
        <v>1115</v>
      </c>
      <c r="AA112">
        <v>915.75</v>
      </c>
      <c r="AB112">
        <v>1115</v>
      </c>
      <c r="AC112" s="2">
        <f>(Table2[[#This Row],[Close Price]]/Table2[[#This Row],[Day Low]])-1</f>
        <v>1.951566951566952E-2</v>
      </c>
      <c r="AD112" s="2">
        <f>(Table2[[#This Row],[Day High]]/Table2[[#This Row],[Close Price]])-1</f>
        <v>1.9421545340226443E-2</v>
      </c>
      <c r="AE112" s="2">
        <f>(Table2[[#This Row],[Close Price]]/Table2[[#This Row],[Current Week Low]])-1</f>
        <v>2.413546386835197E-2</v>
      </c>
      <c r="AF112" s="2">
        <f>(Table2[[#This Row],[Current Week High]]/Table2[[#This Row],[Close Price]])-1</f>
        <v>3.861021843416701E-2</v>
      </c>
      <c r="AG112" s="2">
        <f>(Table2[[#This Row],[Close Price]]/Table2[[#This Row],[Current Month Low]])-1</f>
        <v>0.17231777231777223</v>
      </c>
      <c r="AH112" s="2">
        <f>(Table2[[#This Row],[Current Month High]]/Table2[[#This Row],[Close Price]])-1</f>
        <v>3.861021843416701E-2</v>
      </c>
      <c r="AI112">
        <v>3.8610218434167001</v>
      </c>
      <c r="AJ112">
        <v>112.563112563112</v>
      </c>
      <c r="AK112" t="str">
        <f>IF(AND(Table2[[#This Row],[20D EMA]]&gt;Table2[[#This Row],[50D EMA]],Table2[[#This Row],[50D EMA]]&gt;Table2[[#This Row],[200D EMA]]),"Uptrend","Downtrend/NoTrend")</f>
        <v>Uptrend</v>
      </c>
      <c r="AL112">
        <v>0.34</v>
      </c>
      <c r="AM112" t="s">
        <v>10681</v>
      </c>
      <c r="AN112">
        <v>6.63</v>
      </c>
      <c r="AO112" t="s">
        <v>10681</v>
      </c>
      <c r="AP112">
        <v>7.8040895156802001E-2</v>
      </c>
      <c r="AQ112">
        <f>(Table2[[#This Row],[Sharpe Ratio]]-AVERAGE(Table2[Sharpe Ratio]))/_xlfn.STDEV.P(Table2[Sharpe Ratio])</f>
        <v>0.16505798443138964</v>
      </c>
      <c r="AR1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3.8010533414142893</v>
      </c>
      <c r="AS112">
        <f>_xlfn.RANK.AVG(Table2[[#This Row],[1Y Return vs Nifty Z-Score]],Table2[1Y Return vs Nifty Z-Score])</f>
        <v>119</v>
      </c>
      <c r="AT112">
        <f>_xlfn.RANK.AVG(Table2[[#This Row],[6M Return vs Nifty Z-Score]],Table2[6M Return vs Nifty Z-Score])</f>
        <v>83</v>
      </c>
      <c r="AU112">
        <f>_xlfn.RANK.AVG(Table2[[#This Row],[Sharpe Ratio Z-Score]],Table2[Sharpe Ratio Z-Score])</f>
        <v>300</v>
      </c>
      <c r="AV112">
        <f>(Table2[[#This Row],[Rank 1Y]]+Table2[[#This Row],[Rank 6M]]+Table2[[#This Row],[Rank Sharpe]])/3</f>
        <v>167.33333333333334</v>
      </c>
    </row>
    <row r="113" spans="1:48" x14ac:dyDescent="0.3">
      <c r="A113" t="s">
        <v>1204</v>
      </c>
      <c r="B113" t="s">
        <v>1205</v>
      </c>
      <c r="C113" t="s">
        <v>10639</v>
      </c>
      <c r="D113" t="s">
        <v>46</v>
      </c>
      <c r="E113">
        <v>9953.2579274750005</v>
      </c>
      <c r="F113">
        <v>1562.35</v>
      </c>
      <c r="G113">
        <v>35.984620741469797</v>
      </c>
      <c r="H113">
        <f>(Table2[[#This Row],[1Y Return vs Nifty]]-AVERAGE(Table2[1Y Return vs Nifty]))/_xlfn.STDEV.P(Table2[1Y Return vs Nifty])</f>
        <v>0.15617837941603577</v>
      </c>
      <c r="I113">
        <v>-9.7743253466154307</v>
      </c>
      <c r="J113">
        <f>(Table2[[#This Row],[1M Return vs Nifty]]-AVERAGE(Table2[1M Return vs Nifty]))/_xlfn.STDEV.P(Table2[1M Return vs Nifty])</f>
        <v>-0.83553542991383889</v>
      </c>
      <c r="K113">
        <v>60.557793811412502</v>
      </c>
      <c r="L113">
        <f>(Table2[[#This Row],[6M Return vs Nifty]]-AVERAGE(Table2[6M Return vs Nifty]))/_xlfn.STDEV.P(Table2[6M Return vs Nifty])</f>
        <v>1.7925804525748577</v>
      </c>
      <c r="M113">
        <v>-6.4476750992882703</v>
      </c>
      <c r="N113">
        <f>(Table2[[#This Row],[1W Return vs Nifty]]-AVERAGE(Table2[1W Return vs Nifty]))/_xlfn.STDEV.P(Table2[1W Return vs Nifty])</f>
        <v>-1.1014112703004764</v>
      </c>
      <c r="O113">
        <v>1578.26</v>
      </c>
      <c r="P113">
        <v>1582.61260559179</v>
      </c>
      <c r="Q113">
        <v>1298.5496379983899</v>
      </c>
      <c r="R113">
        <v>36.7380269817684</v>
      </c>
      <c r="S113" s="2">
        <f>(Table2[[#This Row],[Close Price]]-Table2[[#This Row],[20D EMA]])/Table2[[#This Row],[20D EMA]]</f>
        <v>-1.0080721807560276E-2</v>
      </c>
      <c r="T113" s="2">
        <f>(Table2[[#This Row],[Close Price]]-Table2[[#This Row],[50D EMA]])/Table2[[#This Row],[50D EMA]]</f>
        <v>-1.2803263110755579E-2</v>
      </c>
      <c r="U113" s="2">
        <f>(Table2[[#This Row],[Close Price]]-Table2[[#This Row],[200D EMA]])/Table2[[#This Row],[200D EMA]]</f>
        <v>0.20315000234279612</v>
      </c>
      <c r="V113">
        <v>0.64264105003868</v>
      </c>
      <c r="W113">
        <v>1511</v>
      </c>
      <c r="X113">
        <v>1570</v>
      </c>
      <c r="Y113">
        <v>1511</v>
      </c>
      <c r="Z113">
        <v>1596.75</v>
      </c>
      <c r="AA113">
        <v>1445.6</v>
      </c>
      <c r="AB113">
        <v>1665.2</v>
      </c>
      <c r="AC113" s="2">
        <f>(Table2[[#This Row],[Close Price]]/Table2[[#This Row],[Day Low]])-1</f>
        <v>3.3984116479152782E-2</v>
      </c>
      <c r="AD113" s="2">
        <f>(Table2[[#This Row],[Day High]]/Table2[[#This Row],[Close Price]])-1</f>
        <v>4.8964700611260348E-3</v>
      </c>
      <c r="AE113" s="2">
        <f>(Table2[[#This Row],[Close Price]]/Table2[[#This Row],[Current Week Low]])-1</f>
        <v>3.3984116479152782E-2</v>
      </c>
      <c r="AF113" s="2">
        <f>(Table2[[#This Row],[Current Week High]]/Table2[[#This Row],[Close Price]])-1</f>
        <v>2.2018113738919043E-2</v>
      </c>
      <c r="AG113" s="2">
        <f>(Table2[[#This Row],[Close Price]]/Table2[[#This Row],[Current Month Low]])-1</f>
        <v>8.0762313226341975E-2</v>
      </c>
      <c r="AH113" s="2">
        <f>(Table2[[#This Row],[Current Month High]]/Table2[[#This Row],[Close Price]])-1</f>
        <v>6.583031971069242E-2</v>
      </c>
      <c r="AI113">
        <v>20.325151214516598</v>
      </c>
      <c r="AJ113">
        <v>94.056638926841302</v>
      </c>
      <c r="AK113" t="str">
        <f>IF(AND(Table2[[#This Row],[20D EMA]]&gt;Table2[[#This Row],[50D EMA]],Table2[[#This Row],[50D EMA]]&gt;Table2[[#This Row],[200D EMA]]),"Uptrend","Downtrend/NoTrend")</f>
        <v>Downtrend/NoTrend</v>
      </c>
      <c r="AL113">
        <v>-0.19</v>
      </c>
      <c r="AM113" t="s">
        <v>10680</v>
      </c>
      <c r="AN113">
        <v>-0.63</v>
      </c>
      <c r="AO113" t="s">
        <v>10680</v>
      </c>
      <c r="AP113">
        <v>0.11026125392357999</v>
      </c>
      <c r="AQ113">
        <f>(Table2[[#This Row],[Sharpe Ratio]]-AVERAGE(Table2[Sharpe Ratio]))/_xlfn.STDEV.P(Table2[Sharpe Ratio])</f>
        <v>0.53519663575484422</v>
      </c>
      <c r="AR1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13">
        <f>_xlfn.RANK.AVG(Table2[[#This Row],[1Y Return vs Nifty Z-Score]],Table2[1Y Return vs Nifty Z-Score])</f>
        <v>254</v>
      </c>
      <c r="AT113">
        <f>_xlfn.RANK.AVG(Table2[[#This Row],[6M Return vs Nifty Z-Score]],Table2[6M Return vs Nifty Z-Score])</f>
        <v>43</v>
      </c>
      <c r="AU113">
        <f>_xlfn.RANK.AVG(Table2[[#This Row],[Sharpe Ratio Z-Score]],Table2[Sharpe Ratio Z-Score])</f>
        <v>206</v>
      </c>
      <c r="AV113">
        <f>(Table2[[#This Row],[Rank 1Y]]+Table2[[#This Row],[Rank 6M]]+Table2[[#This Row],[Rank Sharpe]])/3</f>
        <v>167.66666666666666</v>
      </c>
    </row>
    <row r="114" spans="1:48" x14ac:dyDescent="0.3">
      <c r="A114" t="s">
        <v>1715</v>
      </c>
      <c r="B114" t="s">
        <v>1716</v>
      </c>
      <c r="C114" t="s">
        <v>10646</v>
      </c>
      <c r="D114" t="s">
        <v>897</v>
      </c>
      <c r="E114">
        <v>4754.9744403750001</v>
      </c>
      <c r="F114">
        <v>383.9</v>
      </c>
      <c r="G114">
        <v>109.127905526972</v>
      </c>
      <c r="H114">
        <f>(Table2[[#This Row],[1Y Return vs Nifty]]-AVERAGE(Table2[1Y Return vs Nifty]))/_xlfn.STDEV.P(Table2[1Y Return vs Nifty])</f>
        <v>1.3330765438494969</v>
      </c>
      <c r="I114">
        <v>18.931451635023599</v>
      </c>
      <c r="J114">
        <f>(Table2[[#This Row],[1M Return vs Nifty]]-AVERAGE(Table2[1M Return vs Nifty]))/_xlfn.STDEV.P(Table2[1M Return vs Nifty])</f>
        <v>1.9396437979106975</v>
      </c>
      <c r="K114">
        <v>30.3305707827836</v>
      </c>
      <c r="L114">
        <f>(Table2[[#This Row],[6M Return vs Nifty]]-AVERAGE(Table2[6M Return vs Nifty]))/_xlfn.STDEV.P(Table2[6M Return vs Nifty])</f>
        <v>0.75659947878509493</v>
      </c>
      <c r="M114">
        <v>-6.96159170948797</v>
      </c>
      <c r="N114">
        <f>(Table2[[#This Row],[1W Return vs Nifty]]-AVERAGE(Table2[1W Return vs Nifty]))/_xlfn.STDEV.P(Table2[1W Return vs Nifty])</f>
        <v>-1.2333370893481947</v>
      </c>
      <c r="O114">
        <v>376.83</v>
      </c>
      <c r="P114">
        <v>348.23235504881899</v>
      </c>
      <c r="Q114">
        <v>277.589684982135</v>
      </c>
      <c r="R114">
        <v>51.465642940787099</v>
      </c>
      <c r="S114" s="2">
        <f>(Table2[[#This Row],[Close Price]]-Table2[[#This Row],[20D EMA]])/Table2[[#This Row],[20D EMA]]</f>
        <v>1.876177586710186E-2</v>
      </c>
      <c r="T114" s="2">
        <f>(Table2[[#This Row],[Close Price]]-Table2[[#This Row],[50D EMA]])/Table2[[#This Row],[50D EMA]]</f>
        <v>0.10242484488892685</v>
      </c>
      <c r="U114" s="2">
        <f>(Table2[[#This Row],[Close Price]]-Table2[[#This Row],[200D EMA]])/Table2[[#This Row],[200D EMA]]</f>
        <v>0.38297646047152961</v>
      </c>
      <c r="V114">
        <v>0.97145491145547602</v>
      </c>
      <c r="W114">
        <v>381.1</v>
      </c>
      <c r="X114">
        <v>389.8</v>
      </c>
      <c r="Y114">
        <v>381.05</v>
      </c>
      <c r="Z114">
        <v>408.3</v>
      </c>
      <c r="AA114">
        <v>340.35</v>
      </c>
      <c r="AB114">
        <v>411.95</v>
      </c>
      <c r="AC114" s="2">
        <f>(Table2[[#This Row],[Close Price]]/Table2[[#This Row],[Day Low]])-1</f>
        <v>7.3471529782207501E-3</v>
      </c>
      <c r="AD114" s="2">
        <f>(Table2[[#This Row],[Day High]]/Table2[[#This Row],[Close Price]])-1</f>
        <v>1.5368585569158766E-2</v>
      </c>
      <c r="AE114" s="2">
        <f>(Table2[[#This Row],[Close Price]]/Table2[[#This Row],[Current Week Low]])-1</f>
        <v>7.479333420810752E-3</v>
      </c>
      <c r="AF114" s="2">
        <f>(Table2[[#This Row],[Current Week High]]/Table2[[#This Row],[Close Price]])-1</f>
        <v>6.3558218286012158E-2</v>
      </c>
      <c r="AG114" s="2">
        <f>(Table2[[#This Row],[Close Price]]/Table2[[#This Row],[Current Month Low]])-1</f>
        <v>0.1279565153518436</v>
      </c>
      <c r="AH114" s="2">
        <f>(Table2[[#This Row],[Current Month High]]/Table2[[#This Row],[Close Price]])-1</f>
        <v>7.3065902578796527E-2</v>
      </c>
      <c r="AI114">
        <v>7.30659025787965</v>
      </c>
      <c r="AJ114">
        <v>157.91064830366099</v>
      </c>
      <c r="AK114" t="str">
        <f>IF(AND(Table2[[#This Row],[20D EMA]]&gt;Table2[[#This Row],[50D EMA]],Table2[[#This Row],[50D EMA]]&gt;Table2[[#This Row],[200D EMA]]),"Uptrend","Downtrend/NoTrend")</f>
        <v>Uptrend</v>
      </c>
      <c r="AL114">
        <v>0.24</v>
      </c>
      <c r="AM114" t="s">
        <v>10681</v>
      </c>
      <c r="AN114">
        <v>4.41</v>
      </c>
      <c r="AO114" t="s">
        <v>10681</v>
      </c>
      <c r="AP114">
        <v>8.1188209706188993E-2</v>
      </c>
      <c r="AQ114">
        <f>(Table2[[#This Row],[Sharpe Ratio]]-AVERAGE(Table2[Sharpe Ratio]))/_xlfn.STDEV.P(Table2[Sharpe Ratio])</f>
        <v>0.20121347143366181</v>
      </c>
      <c r="AR1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2.9971962026307559</v>
      </c>
      <c r="AS114">
        <f>_xlfn.RANK.AVG(Table2[[#This Row],[1Y Return vs Nifty Z-Score]],Table2[1Y Return vs Nifty Z-Score])</f>
        <v>69</v>
      </c>
      <c r="AT114">
        <f>_xlfn.RANK.AVG(Table2[[#This Row],[6M Return vs Nifty Z-Score]],Table2[6M Return vs Nifty Z-Score])</f>
        <v>147</v>
      </c>
      <c r="AU114">
        <f>_xlfn.RANK.AVG(Table2[[#This Row],[Sharpe Ratio Z-Score]],Table2[Sharpe Ratio Z-Score])</f>
        <v>289</v>
      </c>
      <c r="AV114">
        <f>(Table2[[#This Row],[Rank 1Y]]+Table2[[#This Row],[Rank 6M]]+Table2[[#This Row],[Rank Sharpe]])/3</f>
        <v>168.33333333333334</v>
      </c>
    </row>
    <row r="115" spans="1:48" x14ac:dyDescent="0.3">
      <c r="A115" t="s">
        <v>1410</v>
      </c>
      <c r="B115" t="s">
        <v>1411</v>
      </c>
      <c r="C115" t="s">
        <v>10647</v>
      </c>
      <c r="D115" t="s">
        <v>723</v>
      </c>
      <c r="E115">
        <v>7821.4384485</v>
      </c>
      <c r="F115">
        <v>243</v>
      </c>
      <c r="G115">
        <v>46.163560208974097</v>
      </c>
      <c r="H115">
        <f>(Table2[[#This Row],[1Y Return vs Nifty]]-AVERAGE(Table2[1Y Return vs Nifty]))/_xlfn.STDEV.P(Table2[1Y Return vs Nifty])</f>
        <v>0.3199606761821171</v>
      </c>
      <c r="I115">
        <v>-14.8766327747723</v>
      </c>
      <c r="J115">
        <f>(Table2[[#This Row],[1M Return vs Nifty]]-AVERAGE(Table2[1M Return vs Nifty]))/_xlfn.STDEV.P(Table2[1M Return vs Nifty])</f>
        <v>-1.3288095746148436</v>
      </c>
      <c r="K115">
        <v>16.389362816924098</v>
      </c>
      <c r="L115">
        <f>(Table2[[#This Row],[6M Return vs Nifty]]-AVERAGE(Table2[6M Return vs Nifty]))/_xlfn.STDEV.P(Table2[6M Return vs Nifty])</f>
        <v>0.27879090898701631</v>
      </c>
      <c r="M115">
        <v>-2.1541628724842701</v>
      </c>
      <c r="N115">
        <f>(Table2[[#This Row],[1W Return vs Nifty]]-AVERAGE(Table2[1W Return vs Nifty]))/_xlfn.STDEV.P(Table2[1W Return vs Nifty])</f>
        <v>7.6193420522233861E-4</v>
      </c>
      <c r="O115">
        <v>249.8</v>
      </c>
      <c r="P115">
        <v>245.25526747562299</v>
      </c>
      <c r="Q115">
        <v>198.84574775244101</v>
      </c>
      <c r="R115">
        <v>40.894255600704803</v>
      </c>
      <c r="S115" s="2">
        <f>(Table2[[#This Row],[Close Price]]-Table2[[#This Row],[20D EMA]])/Table2[[#This Row],[20D EMA]]</f>
        <v>-2.7221777421937595E-2</v>
      </c>
      <c r="T115" s="2">
        <f>(Table2[[#This Row],[Close Price]]-Table2[[#This Row],[50D EMA]])/Table2[[#This Row],[50D EMA]]</f>
        <v>-9.1955924080087178E-3</v>
      </c>
      <c r="U115" s="2">
        <f>(Table2[[#This Row],[Close Price]]-Table2[[#This Row],[200D EMA]])/Table2[[#This Row],[200D EMA]]</f>
        <v>0.2220527858736519</v>
      </c>
      <c r="V115">
        <v>0.34633977837718399</v>
      </c>
      <c r="W115">
        <v>239</v>
      </c>
      <c r="X115">
        <v>244.4</v>
      </c>
      <c r="Y115">
        <v>239</v>
      </c>
      <c r="Z115">
        <v>254.65</v>
      </c>
      <c r="AA115">
        <v>237</v>
      </c>
      <c r="AB115">
        <v>272.45</v>
      </c>
      <c r="AC115" s="2">
        <f>(Table2[[#This Row],[Close Price]]/Table2[[#This Row],[Day Low]])-1</f>
        <v>1.6736401673640211E-2</v>
      </c>
      <c r="AD115" s="2">
        <f>(Table2[[#This Row],[Day High]]/Table2[[#This Row],[Close Price]])-1</f>
        <v>5.7613168724279795E-3</v>
      </c>
      <c r="AE115" s="2">
        <f>(Table2[[#This Row],[Close Price]]/Table2[[#This Row],[Current Week Low]])-1</f>
        <v>1.6736401673640211E-2</v>
      </c>
      <c r="AF115" s="2">
        <f>(Table2[[#This Row],[Current Week High]]/Table2[[#This Row],[Close Price]])-1</f>
        <v>4.7942386831275829E-2</v>
      </c>
      <c r="AG115" s="2">
        <f>(Table2[[#This Row],[Close Price]]/Table2[[#This Row],[Current Month Low]])-1</f>
        <v>2.5316455696202445E-2</v>
      </c>
      <c r="AH115" s="2">
        <f>(Table2[[#This Row],[Current Month High]]/Table2[[#This Row],[Close Price]])-1</f>
        <v>0.12119341563786001</v>
      </c>
      <c r="AI115">
        <v>22.012345679012299</v>
      </c>
      <c r="AJ115">
        <v>119.512195121951</v>
      </c>
      <c r="AK115" t="str">
        <f>IF(AND(Table2[[#This Row],[20D EMA]]&gt;Table2[[#This Row],[50D EMA]],Table2[[#This Row],[50D EMA]]&gt;Table2[[#This Row],[200D EMA]]),"Uptrend","Downtrend/NoTrend")</f>
        <v>Uptrend</v>
      </c>
      <c r="AL115">
        <v>0.12</v>
      </c>
      <c r="AM115" t="s">
        <v>10681</v>
      </c>
      <c r="AN115">
        <v>-5.13</v>
      </c>
      <c r="AO115" t="s">
        <v>10680</v>
      </c>
      <c r="AP115">
        <v>0.185410786095802</v>
      </c>
      <c r="AQ115">
        <f>(Table2[[#This Row],[Sharpe Ratio]]-AVERAGE(Table2[Sharpe Ratio]))/_xlfn.STDEV.P(Table2[Sharpe Ratio])</f>
        <v>1.3984938661536344</v>
      </c>
      <c r="AR1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0.66919781091314634</v>
      </c>
      <c r="AS115">
        <f>_xlfn.RANK.AVG(Table2[[#This Row],[1Y Return vs Nifty Z-Score]],Table2[1Y Return vs Nifty Z-Score])</f>
        <v>204</v>
      </c>
      <c r="AT115">
        <f>_xlfn.RANK.AVG(Table2[[#This Row],[6M Return vs Nifty Z-Score]],Table2[6M Return vs Nifty Z-Score])</f>
        <v>241</v>
      </c>
      <c r="AU115">
        <f>_xlfn.RANK.AVG(Table2[[#This Row],[Sharpe Ratio Z-Score]],Table2[Sharpe Ratio Z-Score])</f>
        <v>61</v>
      </c>
      <c r="AV115">
        <f>(Table2[[#This Row],[Rank 1Y]]+Table2[[#This Row],[Rank 6M]]+Table2[[#This Row],[Rank Sharpe]])/3</f>
        <v>168.66666666666666</v>
      </c>
    </row>
    <row r="116" spans="1:48" x14ac:dyDescent="0.3">
      <c r="A116" t="s">
        <v>751</v>
      </c>
      <c r="B116" t="s">
        <v>752</v>
      </c>
      <c r="C116" t="s">
        <v>10637</v>
      </c>
      <c r="D116" t="s">
        <v>644</v>
      </c>
      <c r="E116">
        <v>22624.66925685</v>
      </c>
      <c r="F116">
        <v>1318.15</v>
      </c>
      <c r="G116">
        <v>27.7618858655363</v>
      </c>
      <c r="H116">
        <f>(Table2[[#This Row],[1Y Return vs Nifty]]-AVERAGE(Table2[1Y Return vs Nifty]))/_xlfn.STDEV.P(Table2[1Y Return vs Nifty])</f>
        <v>2.3872021963146434E-2</v>
      </c>
      <c r="I116">
        <v>0.65342452431394304</v>
      </c>
      <c r="J116">
        <f>(Table2[[#This Row],[1M Return vs Nifty]]-AVERAGE(Table2[1M Return vs Nifty]))/_xlfn.STDEV.P(Table2[1M Return vs Nifty])</f>
        <v>0.17258481198949832</v>
      </c>
      <c r="K116">
        <v>63.101091875285398</v>
      </c>
      <c r="L116">
        <f>(Table2[[#This Row],[6M Return vs Nifty]]-AVERAGE(Table2[6M Return vs Nifty]))/_xlfn.STDEV.P(Table2[6M Return vs Nifty])</f>
        <v>1.8797471897360309</v>
      </c>
      <c r="M116">
        <v>-1.2448292503846901</v>
      </c>
      <c r="N116">
        <f>(Table2[[#This Row],[1W Return vs Nifty]]-AVERAGE(Table2[1W Return vs Nifty]))/_xlfn.STDEV.P(Table2[1W Return vs Nifty])</f>
        <v>0.23419393562759094</v>
      </c>
      <c r="O116">
        <v>1282.07</v>
      </c>
      <c r="P116">
        <v>1272.4771483076699</v>
      </c>
      <c r="Q116">
        <v>1067.96880187029</v>
      </c>
      <c r="R116">
        <v>61.214172708634301</v>
      </c>
      <c r="S116" s="2">
        <f>(Table2[[#This Row],[Close Price]]-Table2[[#This Row],[20D EMA]])/Table2[[#This Row],[20D EMA]]</f>
        <v>2.814198912695887E-2</v>
      </c>
      <c r="T116" s="2">
        <f>(Table2[[#This Row],[Close Price]]-Table2[[#This Row],[50D EMA]])/Table2[[#This Row],[50D EMA]]</f>
        <v>3.5892865937178296E-2</v>
      </c>
      <c r="U116" s="2">
        <f>(Table2[[#This Row],[Close Price]]-Table2[[#This Row],[200D EMA]])/Table2[[#This Row],[200D EMA]]</f>
        <v>0.23425890128211424</v>
      </c>
      <c r="V116">
        <v>0.545831902453778</v>
      </c>
      <c r="W116">
        <v>1311.95</v>
      </c>
      <c r="X116">
        <v>1345.9</v>
      </c>
      <c r="Y116">
        <v>1243.45</v>
      </c>
      <c r="Z116">
        <v>1350</v>
      </c>
      <c r="AA116">
        <v>1106</v>
      </c>
      <c r="AB116">
        <v>1350</v>
      </c>
      <c r="AC116" s="2">
        <f>(Table2[[#This Row],[Close Price]]/Table2[[#This Row],[Day Low]])-1</f>
        <v>4.7257898547963251E-3</v>
      </c>
      <c r="AD116" s="2">
        <f>(Table2[[#This Row],[Day High]]/Table2[[#This Row],[Close Price]])-1</f>
        <v>2.1052232295262208E-2</v>
      </c>
      <c r="AE116" s="2">
        <f>(Table2[[#This Row],[Close Price]]/Table2[[#This Row],[Current Week Low]])-1</f>
        <v>6.0074791909606295E-2</v>
      </c>
      <c r="AF116" s="2">
        <f>(Table2[[#This Row],[Current Week High]]/Table2[[#This Row],[Close Price]])-1</f>
        <v>2.4162652201949575E-2</v>
      </c>
      <c r="AG116" s="2">
        <f>(Table2[[#This Row],[Close Price]]/Table2[[#This Row],[Current Month Low]])-1</f>
        <v>0.19181735985533455</v>
      </c>
      <c r="AH116" s="2">
        <f>(Table2[[#This Row],[Current Month High]]/Table2[[#This Row],[Close Price]])-1</f>
        <v>2.4162652201949575E-2</v>
      </c>
      <c r="AI116">
        <v>13.416530743845501</v>
      </c>
      <c r="AJ116">
        <v>102.403071017274</v>
      </c>
      <c r="AK116" t="str">
        <f>IF(AND(Table2[[#This Row],[20D EMA]]&gt;Table2[[#This Row],[50D EMA]],Table2[[#This Row],[50D EMA]]&gt;Table2[[#This Row],[200D EMA]]),"Uptrend","Downtrend/NoTrend")</f>
        <v>Uptrend</v>
      </c>
      <c r="AL116">
        <v>-0.13</v>
      </c>
      <c r="AM116" t="s">
        <v>10680</v>
      </c>
      <c r="AN116">
        <v>9.2899999999999991</v>
      </c>
      <c r="AO116" t="s">
        <v>10681</v>
      </c>
      <c r="AP116">
        <v>0.12014508865389301</v>
      </c>
      <c r="AQ116">
        <f>(Table2[[#This Row],[Sharpe Ratio]]-AVERAGE(Table2[Sharpe Ratio]))/_xlfn.STDEV.P(Table2[Sharpe Ratio])</f>
        <v>0.64873942041042976</v>
      </c>
      <c r="AR1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2.9591373797266964</v>
      </c>
      <c r="AS116">
        <f>_xlfn.RANK.AVG(Table2[[#This Row],[1Y Return vs Nifty Z-Score]],Table2[1Y Return vs Nifty Z-Score])</f>
        <v>293</v>
      </c>
      <c r="AT116">
        <f>_xlfn.RANK.AVG(Table2[[#This Row],[6M Return vs Nifty Z-Score]],Table2[6M Return vs Nifty Z-Score])</f>
        <v>35</v>
      </c>
      <c r="AU116">
        <f>_xlfn.RANK.AVG(Table2[[#This Row],[Sharpe Ratio Z-Score]],Table2[Sharpe Ratio Z-Score])</f>
        <v>184</v>
      </c>
      <c r="AV116">
        <f>(Table2[[#This Row],[Rank 1Y]]+Table2[[#This Row],[Rank 6M]]+Table2[[#This Row],[Rank Sharpe]])/3</f>
        <v>170.66666666666666</v>
      </c>
    </row>
    <row r="117" spans="1:48" x14ac:dyDescent="0.3">
      <c r="A117" t="s">
        <v>883</v>
      </c>
      <c r="B117" t="s">
        <v>884</v>
      </c>
      <c r="C117" t="s">
        <v>10638</v>
      </c>
      <c r="D117" t="s">
        <v>230</v>
      </c>
      <c r="E117">
        <v>17681.943757500001</v>
      </c>
      <c r="F117">
        <v>2491.85</v>
      </c>
      <c r="G117">
        <v>125.506588242071</v>
      </c>
      <c r="H117">
        <f>(Table2[[#This Row],[1Y Return vs Nifty]]-AVERAGE(Table2[1Y Return vs Nifty]))/_xlfn.STDEV.P(Table2[1Y Return vs Nifty])</f>
        <v>1.5966146345951668</v>
      </c>
      <c r="I117">
        <v>9.5819282107725599</v>
      </c>
      <c r="J117">
        <f>(Table2[[#This Row],[1M Return vs Nifty]]-AVERAGE(Table2[1M Return vs Nifty]))/_xlfn.STDEV.P(Table2[1M Return vs Nifty])</f>
        <v>1.0357629096269021</v>
      </c>
      <c r="K117">
        <v>31.733366843916301</v>
      </c>
      <c r="L117">
        <f>(Table2[[#This Row],[6M Return vs Nifty]]-AVERAGE(Table2[6M Return vs Nifty]))/_xlfn.STDEV.P(Table2[6M Return vs Nifty])</f>
        <v>0.80467766407073216</v>
      </c>
      <c r="M117">
        <v>-2.6724885636547699</v>
      </c>
      <c r="N117">
        <f>(Table2[[#This Row],[1W Return vs Nifty]]-AVERAGE(Table2[1W Return vs Nifty]))/_xlfn.STDEV.P(Table2[1W Return vs Nifty])</f>
        <v>-0.13229572531384076</v>
      </c>
      <c r="O117">
        <v>2411.61</v>
      </c>
      <c r="P117">
        <v>2218.2910072752502</v>
      </c>
      <c r="Q117">
        <v>1776.6285032082999</v>
      </c>
      <c r="R117">
        <v>65.097048573311199</v>
      </c>
      <c r="S117" s="2">
        <f>(Table2[[#This Row],[Close Price]]-Table2[[#This Row],[20D EMA]])/Table2[[#This Row],[20D EMA]]</f>
        <v>3.327237820377249E-2</v>
      </c>
      <c r="T117" s="2">
        <f>(Table2[[#This Row],[Close Price]]-Table2[[#This Row],[50D EMA]])/Table2[[#This Row],[50D EMA]]</f>
        <v>0.12331970504661832</v>
      </c>
      <c r="U117" s="2">
        <f>(Table2[[#This Row],[Close Price]]-Table2[[#This Row],[200D EMA]])/Table2[[#This Row],[200D EMA]]</f>
        <v>0.40257234165731737</v>
      </c>
      <c r="V117">
        <v>0.53954403725006295</v>
      </c>
      <c r="W117">
        <v>2444</v>
      </c>
      <c r="X117">
        <v>2551.4499999999998</v>
      </c>
      <c r="Y117">
        <v>2444</v>
      </c>
      <c r="Z117">
        <v>2622</v>
      </c>
      <c r="AA117">
        <v>2070</v>
      </c>
      <c r="AB117">
        <v>2622</v>
      </c>
      <c r="AC117" s="2">
        <f>(Table2[[#This Row],[Close Price]]/Table2[[#This Row],[Day Low]])-1</f>
        <v>1.957855973813416E-2</v>
      </c>
      <c r="AD117" s="2">
        <f>(Table2[[#This Row],[Day High]]/Table2[[#This Row],[Close Price]])-1</f>
        <v>2.3917972590645542E-2</v>
      </c>
      <c r="AE117" s="2">
        <f>(Table2[[#This Row],[Close Price]]/Table2[[#This Row],[Current Week Low]])-1</f>
        <v>1.957855973813416E-2</v>
      </c>
      <c r="AF117" s="2">
        <f>(Table2[[#This Row],[Current Week High]]/Table2[[#This Row],[Close Price]])-1</f>
        <v>5.2230270682424695E-2</v>
      </c>
      <c r="AG117" s="2">
        <f>(Table2[[#This Row],[Close Price]]/Table2[[#This Row],[Current Month Low]])-1</f>
        <v>0.20379227053140103</v>
      </c>
      <c r="AH117" s="2">
        <f>(Table2[[#This Row],[Current Month High]]/Table2[[#This Row],[Close Price]])-1</f>
        <v>5.2230270682424695E-2</v>
      </c>
      <c r="AI117">
        <v>5.2230270682424598</v>
      </c>
      <c r="AJ117">
        <v>156.87851141693699</v>
      </c>
      <c r="AK117" t="str">
        <f>IF(AND(Table2[[#This Row],[20D EMA]]&gt;Table2[[#This Row],[50D EMA]],Table2[[#This Row],[50D EMA]]&gt;Table2[[#This Row],[200D EMA]]),"Uptrend","Downtrend/NoTrend")</f>
        <v>Uptrend</v>
      </c>
      <c r="AL117">
        <v>0.39</v>
      </c>
      <c r="AM117" t="s">
        <v>10681</v>
      </c>
      <c r="AN117">
        <v>11.12</v>
      </c>
      <c r="AO117" t="s">
        <v>10681</v>
      </c>
      <c r="AP117">
        <v>7.2319025584186999E-2</v>
      </c>
      <c r="AQ117">
        <f>(Table2[[#This Row],[Sharpe Ratio]]-AVERAGE(Table2[Sharpe Ratio]))/_xlfn.STDEV.P(Table2[Sharpe Ratio])</f>
        <v>9.9326714895056831E-2</v>
      </c>
      <c r="AR1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3.4040861978740171</v>
      </c>
      <c r="AS117">
        <f>_xlfn.RANK.AVG(Table2[[#This Row],[1Y Return vs Nifty Z-Score]],Table2[1Y Return vs Nifty Z-Score])</f>
        <v>49</v>
      </c>
      <c r="AT117">
        <f>_xlfn.RANK.AVG(Table2[[#This Row],[6M Return vs Nifty Z-Score]],Table2[6M Return vs Nifty Z-Score])</f>
        <v>135</v>
      </c>
      <c r="AU117">
        <f>_xlfn.RANK.AVG(Table2[[#This Row],[Sharpe Ratio Z-Score]],Table2[Sharpe Ratio Z-Score])</f>
        <v>328</v>
      </c>
      <c r="AV117">
        <f>(Table2[[#This Row],[Rank 1Y]]+Table2[[#This Row],[Rank 6M]]+Table2[[#This Row],[Rank Sharpe]])/3</f>
        <v>170.66666666666666</v>
      </c>
    </row>
    <row r="118" spans="1:48" x14ac:dyDescent="0.3">
      <c r="A118" t="s">
        <v>1412</v>
      </c>
      <c r="B118" t="s">
        <v>1413</v>
      </c>
      <c r="C118" t="s">
        <v>10649</v>
      </c>
      <c r="D118" t="s">
        <v>295</v>
      </c>
      <c r="E118">
        <v>7809.9754484699997</v>
      </c>
      <c r="F118">
        <v>1860.55</v>
      </c>
      <c r="G118">
        <v>50.807721392346203</v>
      </c>
      <c r="H118">
        <f>(Table2[[#This Row],[1Y Return vs Nifty]]-AVERAGE(Table2[1Y Return vs Nifty]))/_xlfn.STDEV.P(Table2[1Y Return vs Nifty])</f>
        <v>0.39468667171365934</v>
      </c>
      <c r="I118">
        <v>9.3282021436781104</v>
      </c>
      <c r="J118">
        <f>(Table2[[#This Row],[1M Return vs Nifty]]-AVERAGE(Table2[1M Return vs Nifty]))/_xlfn.STDEV.P(Table2[1M Return vs Nifty])</f>
        <v>1.0112335157209815</v>
      </c>
      <c r="K118">
        <v>43.814349391239602</v>
      </c>
      <c r="L118">
        <f>(Table2[[#This Row],[6M Return vs Nifty]]-AVERAGE(Table2[6M Return vs Nifty]))/_xlfn.STDEV.P(Table2[6M Return vs Nifty])</f>
        <v>1.2187305213861146</v>
      </c>
      <c r="M118">
        <v>-8.5185602007071708</v>
      </c>
      <c r="N118">
        <f>(Table2[[#This Row],[1W Return vs Nifty]]-AVERAGE(Table2[1W Return vs Nifty]))/_xlfn.STDEV.P(Table2[1W Return vs Nifty])</f>
        <v>-1.6330212781035762</v>
      </c>
      <c r="O118">
        <v>1855.58</v>
      </c>
      <c r="P118">
        <v>1697.0856605142801</v>
      </c>
      <c r="Q118">
        <v>1353.11261818705</v>
      </c>
      <c r="R118">
        <v>48.553633800254701</v>
      </c>
      <c r="S118" s="2">
        <f>(Table2[[#This Row],[Close Price]]-Table2[[#This Row],[20D EMA]])/Table2[[#This Row],[20D EMA]]</f>
        <v>2.6784078293579515E-3</v>
      </c>
      <c r="T118" s="2">
        <f>(Table2[[#This Row],[Close Price]]-Table2[[#This Row],[50D EMA]])/Table2[[#This Row],[50D EMA]]</f>
        <v>9.632061792106833E-2</v>
      </c>
      <c r="U118" s="2">
        <f>(Table2[[#This Row],[Close Price]]-Table2[[#This Row],[200D EMA]])/Table2[[#This Row],[200D EMA]]</f>
        <v>0.37501489158591489</v>
      </c>
      <c r="V118">
        <v>0.73027601640389495</v>
      </c>
      <c r="W118">
        <v>1852</v>
      </c>
      <c r="X118">
        <v>1895.75</v>
      </c>
      <c r="Y118">
        <v>1852</v>
      </c>
      <c r="Z118">
        <v>1988</v>
      </c>
      <c r="AA118">
        <v>1692.4</v>
      </c>
      <c r="AB118">
        <v>2026</v>
      </c>
      <c r="AC118" s="2">
        <f>(Table2[[#This Row],[Close Price]]/Table2[[#This Row],[Day Low]])-1</f>
        <v>4.6166306695463177E-3</v>
      </c>
      <c r="AD118" s="2">
        <f>(Table2[[#This Row],[Day High]]/Table2[[#This Row],[Close Price]])-1</f>
        <v>1.8919136814382842E-2</v>
      </c>
      <c r="AE118" s="2">
        <f>(Table2[[#This Row],[Close Price]]/Table2[[#This Row],[Current Week Low]])-1</f>
        <v>4.6166306695463177E-3</v>
      </c>
      <c r="AF118" s="2">
        <f>(Table2[[#This Row],[Current Week High]]/Table2[[#This Row],[Close Price]])-1</f>
        <v>6.8501249630485539E-2</v>
      </c>
      <c r="AG118" s="2">
        <f>(Table2[[#This Row],[Close Price]]/Table2[[#This Row],[Current Month Low]])-1</f>
        <v>9.9355944221224179E-2</v>
      </c>
      <c r="AH118" s="2">
        <f>(Table2[[#This Row],[Current Month High]]/Table2[[#This Row],[Close Price]])-1</f>
        <v>8.8925317782376112E-2</v>
      </c>
      <c r="AI118">
        <v>8.8925317782376094</v>
      </c>
      <c r="AJ118">
        <v>113.341359935787</v>
      </c>
      <c r="AK118" t="str">
        <f>IF(AND(Table2[[#This Row],[20D EMA]]&gt;Table2[[#This Row],[50D EMA]],Table2[[#This Row],[50D EMA]]&gt;Table2[[#This Row],[200D EMA]]),"Uptrend","Downtrend/NoTrend")</f>
        <v>Uptrend</v>
      </c>
      <c r="AL118">
        <v>0.35</v>
      </c>
      <c r="AM118" t="s">
        <v>10681</v>
      </c>
      <c r="AN118">
        <v>0.47</v>
      </c>
      <c r="AO118" t="s">
        <v>10681</v>
      </c>
      <c r="AP118">
        <v>9.3880782407075994E-2</v>
      </c>
      <c r="AQ118">
        <f>(Table2[[#This Row],[Sharpe Ratio]]-AVERAGE(Table2[Sharpe Ratio]))/_xlfn.STDEV.P(Table2[Sharpe Ratio])</f>
        <v>0.34702226814312842</v>
      </c>
      <c r="AR1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1.3386516988603077</v>
      </c>
      <c r="AS118">
        <f>_xlfn.RANK.AVG(Table2[[#This Row],[1Y Return vs Nifty Z-Score]],Table2[1Y Return vs Nifty Z-Score])</f>
        <v>189</v>
      </c>
      <c r="AT118">
        <f>_xlfn.RANK.AVG(Table2[[#This Row],[6M Return vs Nifty Z-Score]],Table2[6M Return vs Nifty Z-Score])</f>
        <v>79</v>
      </c>
      <c r="AU118">
        <f>_xlfn.RANK.AVG(Table2[[#This Row],[Sharpe Ratio Z-Score]],Table2[Sharpe Ratio Z-Score])</f>
        <v>244</v>
      </c>
      <c r="AV118">
        <f>(Table2[[#This Row],[Rank 1Y]]+Table2[[#This Row],[Rank 6M]]+Table2[[#This Row],[Rank Sharpe]])/3</f>
        <v>170.66666666666666</v>
      </c>
    </row>
    <row r="119" spans="1:48" x14ac:dyDescent="0.3">
      <c r="A119" t="s">
        <v>1688</v>
      </c>
      <c r="B119" t="s">
        <v>1689</v>
      </c>
      <c r="C119" t="s">
        <v>10637</v>
      </c>
      <c r="D119" t="s">
        <v>935</v>
      </c>
      <c r="E119">
        <v>4962.5456397999997</v>
      </c>
      <c r="F119">
        <v>586.20000000000005</v>
      </c>
      <c r="G119">
        <v>39.453144967502503</v>
      </c>
      <c r="H119">
        <f>(Table2[[#This Row],[1Y Return vs Nifty]]-AVERAGE(Table2[1Y Return vs Nifty]))/_xlfn.STDEV.P(Table2[1Y Return vs Nifty])</f>
        <v>0.21198801124870401</v>
      </c>
      <c r="I119">
        <v>26.169383812202401</v>
      </c>
      <c r="J119">
        <f>(Table2[[#This Row],[1M Return vs Nifty]]-AVERAGE(Table2[1M Return vs Nifty]))/_xlfn.STDEV.P(Table2[1M Return vs Nifty])</f>
        <v>2.6393830539969314</v>
      </c>
      <c r="K119">
        <v>82.953291967358396</v>
      </c>
      <c r="L119">
        <f>(Table2[[#This Row],[6M Return vs Nifty]]-AVERAGE(Table2[6M Return vs Nifty]))/_xlfn.STDEV.P(Table2[6M Return vs Nifty])</f>
        <v>2.5601438495210203</v>
      </c>
      <c r="M119">
        <v>-1.0885497484058699</v>
      </c>
      <c r="N119">
        <f>(Table2[[#This Row],[1W Return vs Nifty]]-AVERAGE(Table2[1W Return vs Nifty]))/_xlfn.STDEV.P(Table2[1W Return vs Nifty])</f>
        <v>0.2743119253748259</v>
      </c>
      <c r="O119">
        <v>536.44000000000005</v>
      </c>
      <c r="P119">
        <v>460.08063879706799</v>
      </c>
      <c r="Q119">
        <v>348.906951251142</v>
      </c>
      <c r="R119">
        <v>64.265510892715298</v>
      </c>
      <c r="S119" s="2">
        <f>(Table2[[#This Row],[Close Price]]-Table2[[#This Row],[20D EMA]])/Table2[[#This Row],[20D EMA]]</f>
        <v>9.2759674893743913E-2</v>
      </c>
      <c r="T119" s="2">
        <f>(Table2[[#This Row],[Close Price]]-Table2[[#This Row],[50D EMA]])/Table2[[#This Row],[50D EMA]]</f>
        <v>0.27412446985964278</v>
      </c>
      <c r="U119" s="2">
        <f>(Table2[[#This Row],[Close Price]]-Table2[[#This Row],[200D EMA]])/Table2[[#This Row],[200D EMA]]</f>
        <v>0.68010410196171567</v>
      </c>
      <c r="V119">
        <v>1.0641387780732301</v>
      </c>
      <c r="W119">
        <v>576.1</v>
      </c>
      <c r="X119">
        <v>595.5</v>
      </c>
      <c r="Y119">
        <v>569.5</v>
      </c>
      <c r="Z119">
        <v>613.79999999999995</v>
      </c>
      <c r="AA119">
        <v>440.1</v>
      </c>
      <c r="AB119">
        <v>613.79999999999995</v>
      </c>
      <c r="AC119" s="2">
        <f>(Table2[[#This Row],[Close Price]]/Table2[[#This Row],[Day Low]])-1</f>
        <v>1.7531678528033279E-2</v>
      </c>
      <c r="AD119" s="2">
        <f>(Table2[[#This Row],[Day High]]/Table2[[#This Row],[Close Price]])-1</f>
        <v>1.5864892528147267E-2</v>
      </c>
      <c r="AE119" s="2">
        <f>(Table2[[#This Row],[Close Price]]/Table2[[#This Row],[Current Week Low]])-1</f>
        <v>2.9323968393327515E-2</v>
      </c>
      <c r="AF119" s="2">
        <f>(Table2[[#This Row],[Current Week High]]/Table2[[#This Row],[Close Price]])-1</f>
        <v>4.7082906857727647E-2</v>
      </c>
      <c r="AG119" s="2">
        <f>(Table2[[#This Row],[Close Price]]/Table2[[#This Row],[Current Month Low]])-1</f>
        <v>0.33197000681663269</v>
      </c>
      <c r="AH119" s="2">
        <f>(Table2[[#This Row],[Current Month High]]/Table2[[#This Row],[Close Price]])-1</f>
        <v>4.7082906857727647E-2</v>
      </c>
      <c r="AI119">
        <v>4.7082906857727602</v>
      </c>
      <c r="AJ119">
        <v>171.640407784986</v>
      </c>
      <c r="AK119" t="str">
        <f>IF(AND(Table2[[#This Row],[20D EMA]]&gt;Table2[[#This Row],[50D EMA]],Table2[[#This Row],[50D EMA]]&gt;Table2[[#This Row],[200D EMA]]),"Uptrend","Downtrend/NoTrend")</f>
        <v>Uptrend</v>
      </c>
      <c r="AL119">
        <v>0.97</v>
      </c>
      <c r="AM119" t="s">
        <v>10681</v>
      </c>
      <c r="AN119">
        <v>18.350000000000001</v>
      </c>
      <c r="AO119" t="s">
        <v>10681</v>
      </c>
      <c r="AP119">
        <v>8.6813486156009007E-2</v>
      </c>
      <c r="AQ119">
        <f>(Table2[[#This Row],[Sharpe Ratio]]-AVERAGE(Table2[Sharpe Ratio]))/_xlfn.STDEV.P(Table2[Sharpe Ratio])</f>
        <v>0.26583510564727059</v>
      </c>
      <c r="AR1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5.9516619457887519</v>
      </c>
      <c r="AS119">
        <f>_xlfn.RANK.AVG(Table2[[#This Row],[1Y Return vs Nifty Z-Score]],Table2[1Y Return vs Nifty Z-Score])</f>
        <v>240</v>
      </c>
      <c r="AT119">
        <f>_xlfn.RANK.AVG(Table2[[#This Row],[6M Return vs Nifty Z-Score]],Table2[6M Return vs Nifty Z-Score])</f>
        <v>15</v>
      </c>
      <c r="AU119">
        <f>_xlfn.RANK.AVG(Table2[[#This Row],[Sharpe Ratio Z-Score]],Table2[Sharpe Ratio Z-Score])</f>
        <v>260</v>
      </c>
      <c r="AV119">
        <f>(Table2[[#This Row],[Rank 1Y]]+Table2[[#This Row],[Rank 6M]]+Table2[[#This Row],[Rank Sharpe]])/3</f>
        <v>171.66666666666666</v>
      </c>
    </row>
    <row r="120" spans="1:48" x14ac:dyDescent="0.3">
      <c r="A120" t="s">
        <v>1169</v>
      </c>
      <c r="B120" t="s">
        <v>1170</v>
      </c>
      <c r="C120" t="s">
        <v>10639</v>
      </c>
      <c r="D120" t="s">
        <v>46</v>
      </c>
      <c r="E120">
        <v>10374.7281383399</v>
      </c>
      <c r="F120">
        <v>6778.8</v>
      </c>
      <c r="G120">
        <v>30.1826665838867</v>
      </c>
      <c r="H120">
        <f>(Table2[[#This Row],[1Y Return vs Nifty]]-AVERAGE(Table2[1Y Return vs Nifty]))/_xlfn.STDEV.P(Table2[1Y Return vs Nifty])</f>
        <v>6.2823135415015996E-2</v>
      </c>
      <c r="I120">
        <v>1.34367734035276</v>
      </c>
      <c r="J120">
        <f>(Table2[[#This Row],[1M Return vs Nifty]]-AVERAGE(Table2[1M Return vs Nifty]))/_xlfn.STDEV.P(Table2[1M Return vs Nifty])</f>
        <v>0.23931616290341251</v>
      </c>
      <c r="K120">
        <v>19.311715273810702</v>
      </c>
      <c r="L120">
        <f>(Table2[[#This Row],[6M Return vs Nifty]]-AVERAGE(Table2[6M Return vs Nifty]))/_xlfn.STDEV.P(Table2[6M Return vs Nifty])</f>
        <v>0.37894901948148257</v>
      </c>
      <c r="M120">
        <v>9.6302345365752703E-2</v>
      </c>
      <c r="N120">
        <f>(Table2[[#This Row],[1W Return vs Nifty]]-AVERAGE(Table2[1W Return vs Nifty]))/_xlfn.STDEV.P(Table2[1W Return vs Nifty])</f>
        <v>0.57847135478202927</v>
      </c>
      <c r="O120">
        <v>6316.95</v>
      </c>
      <c r="P120">
        <v>5903.4353326272503</v>
      </c>
      <c r="Q120">
        <v>5052.5320036541498</v>
      </c>
      <c r="R120">
        <v>57.482164064205499</v>
      </c>
      <c r="S120" s="2">
        <f>(Table2[[#This Row],[Close Price]]-Table2[[#This Row],[20D EMA]])/Table2[[#This Row],[20D EMA]]</f>
        <v>7.3112815520148228E-2</v>
      </c>
      <c r="T120" s="2">
        <f>(Table2[[#This Row],[Close Price]]-Table2[[#This Row],[50D EMA]])/Table2[[#This Row],[50D EMA]]</f>
        <v>0.14828055497360376</v>
      </c>
      <c r="U120" s="2">
        <f>(Table2[[#This Row],[Close Price]]-Table2[[#This Row],[200D EMA]])/Table2[[#This Row],[200D EMA]]</f>
        <v>0.34166394098985603</v>
      </c>
      <c r="V120">
        <v>1.96525769949522</v>
      </c>
      <c r="W120">
        <v>6578.25</v>
      </c>
      <c r="X120">
        <v>6795</v>
      </c>
      <c r="Y120">
        <v>6497.1</v>
      </c>
      <c r="Z120">
        <v>7270</v>
      </c>
      <c r="AA120">
        <v>5360</v>
      </c>
      <c r="AB120">
        <v>7450</v>
      </c>
      <c r="AC120" s="2">
        <f>(Table2[[#This Row],[Close Price]]/Table2[[#This Row],[Day Low]])-1</f>
        <v>3.048683160415E-2</v>
      </c>
      <c r="AD120" s="2">
        <f>(Table2[[#This Row],[Day High]]/Table2[[#This Row],[Close Price]])-1</f>
        <v>2.3898035050451405E-3</v>
      </c>
      <c r="AE120" s="2">
        <f>(Table2[[#This Row],[Close Price]]/Table2[[#This Row],[Current Week Low]])-1</f>
        <v>4.3357805790275705E-2</v>
      </c>
      <c r="AF120" s="2">
        <f>(Table2[[#This Row],[Current Week High]]/Table2[[#This Row],[Close Price]])-1</f>
        <v>7.2461202572726702E-2</v>
      </c>
      <c r="AG120" s="2">
        <f>(Table2[[#This Row],[Close Price]]/Table2[[#This Row],[Current Month Low]])-1</f>
        <v>0.26470149253731345</v>
      </c>
      <c r="AH120" s="2">
        <f>(Table2[[#This Row],[Current Month High]]/Table2[[#This Row],[Close Price]])-1</f>
        <v>9.9014574851006065E-2</v>
      </c>
      <c r="AI120">
        <v>9.9014574851006003</v>
      </c>
      <c r="AJ120">
        <v>101.45321624392599</v>
      </c>
      <c r="AK120" t="str">
        <f>IF(AND(Table2[[#This Row],[20D EMA]]&gt;Table2[[#This Row],[50D EMA]],Table2[[#This Row],[50D EMA]]&gt;Table2[[#This Row],[200D EMA]]),"Uptrend","Downtrend/NoTrend")</f>
        <v>Uptrend</v>
      </c>
      <c r="AL120">
        <v>0.28999999999999998</v>
      </c>
      <c r="AM120" t="s">
        <v>10681</v>
      </c>
      <c r="AN120">
        <v>25.25</v>
      </c>
      <c r="AO120" t="s">
        <v>10681</v>
      </c>
      <c r="AP120">
        <v>0.22512185963530901</v>
      </c>
      <c r="AQ120">
        <f>(Table2[[#This Row],[Sharpe Ratio]]-AVERAGE(Table2[Sharpe Ratio]))/_xlfn.STDEV.P(Table2[Sharpe Ratio])</f>
        <v>1.8546837959093263</v>
      </c>
      <c r="AR1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3.1142434684912663</v>
      </c>
      <c r="AS120">
        <f>_xlfn.RANK.AVG(Table2[[#This Row],[1Y Return vs Nifty Z-Score]],Table2[1Y Return vs Nifty Z-Score])</f>
        <v>279</v>
      </c>
      <c r="AT120">
        <f>_xlfn.RANK.AVG(Table2[[#This Row],[6M Return vs Nifty Z-Score]],Table2[6M Return vs Nifty Z-Score])</f>
        <v>218</v>
      </c>
      <c r="AU120">
        <f>_xlfn.RANK.AVG(Table2[[#This Row],[Sharpe Ratio Z-Score]],Table2[Sharpe Ratio Z-Score])</f>
        <v>22</v>
      </c>
      <c r="AV120">
        <f>(Table2[[#This Row],[Rank 1Y]]+Table2[[#This Row],[Rank 6M]]+Table2[[#This Row],[Rank Sharpe]])/3</f>
        <v>173</v>
      </c>
    </row>
    <row r="121" spans="1:48" x14ac:dyDescent="0.3">
      <c r="A121" t="s">
        <v>1020</v>
      </c>
      <c r="B121" t="s">
        <v>1021</v>
      </c>
      <c r="C121" t="s">
        <v>10641</v>
      </c>
      <c r="D121" t="s">
        <v>198</v>
      </c>
      <c r="E121">
        <v>13678.055760985</v>
      </c>
      <c r="F121">
        <v>567.95000000000005</v>
      </c>
      <c r="G121">
        <v>44.130575158884902</v>
      </c>
      <c r="H121">
        <f>(Table2[[#This Row],[1Y Return vs Nifty]]-AVERAGE(Table2[1Y Return vs Nifty]))/_xlfn.STDEV.P(Table2[1Y Return vs Nifty])</f>
        <v>0.2872493154497251</v>
      </c>
      <c r="I121">
        <v>18.814310444605599</v>
      </c>
      <c r="J121">
        <f>(Table2[[#This Row],[1M Return vs Nifty]]-AVERAGE(Table2[1M Return vs Nifty]))/_xlfn.STDEV.P(Table2[1M Return vs Nifty])</f>
        <v>1.9283189764791575</v>
      </c>
      <c r="K121">
        <v>20.8392900787867</v>
      </c>
      <c r="L121">
        <f>(Table2[[#This Row],[6M Return vs Nifty]]-AVERAGE(Table2[6M Return vs Nifty]))/_xlfn.STDEV.P(Table2[6M Return vs Nifty])</f>
        <v>0.43130376052060754</v>
      </c>
      <c r="M121">
        <v>5.6766024638202</v>
      </c>
      <c r="N121">
        <f>(Table2[[#This Row],[1W Return vs Nifty]]-AVERAGE(Table2[1W Return vs Nifty]))/_xlfn.STDEV.P(Table2[1W Return vs Nifty])</f>
        <v>2.0109715874036422</v>
      </c>
      <c r="O121">
        <v>549.15</v>
      </c>
      <c r="P121">
        <v>513.28934809466898</v>
      </c>
      <c r="Q121">
        <v>435.26394794539698</v>
      </c>
      <c r="R121">
        <v>60.859824543237899</v>
      </c>
      <c r="S121" s="2">
        <f>(Table2[[#This Row],[Close Price]]-Table2[[#This Row],[20D EMA]])/Table2[[#This Row],[20D EMA]]</f>
        <v>3.4234726395338373E-2</v>
      </c>
      <c r="T121" s="2">
        <f>(Table2[[#This Row],[Close Price]]-Table2[[#This Row],[50D EMA]])/Table2[[#This Row],[50D EMA]]</f>
        <v>0.10649091415637497</v>
      </c>
      <c r="U121" s="2">
        <f>(Table2[[#This Row],[Close Price]]-Table2[[#This Row],[200D EMA]])/Table2[[#This Row],[200D EMA]]</f>
        <v>0.30484043689106149</v>
      </c>
      <c r="V121">
        <v>2.6379479968337001</v>
      </c>
      <c r="W121">
        <v>562.70000000000005</v>
      </c>
      <c r="X121">
        <v>583.75</v>
      </c>
      <c r="Y121">
        <v>562.70000000000005</v>
      </c>
      <c r="Z121">
        <v>652</v>
      </c>
      <c r="AA121">
        <v>488.45</v>
      </c>
      <c r="AB121">
        <v>652</v>
      </c>
      <c r="AC121" s="2">
        <f>(Table2[[#This Row],[Close Price]]/Table2[[#This Row],[Day Low]])-1</f>
        <v>9.3300159943130456E-3</v>
      </c>
      <c r="AD121" s="2">
        <f>(Table2[[#This Row],[Day High]]/Table2[[#This Row],[Close Price]])-1</f>
        <v>2.781935029492022E-2</v>
      </c>
      <c r="AE121" s="2">
        <f>(Table2[[#This Row],[Close Price]]/Table2[[#This Row],[Current Week Low]])-1</f>
        <v>9.3300159943130456E-3</v>
      </c>
      <c r="AF121" s="2">
        <f>(Table2[[#This Row],[Current Week High]]/Table2[[#This Row],[Close Price]])-1</f>
        <v>0.14798837925873753</v>
      </c>
      <c r="AG121" s="2">
        <f>(Table2[[#This Row],[Close Price]]/Table2[[#This Row],[Current Month Low]])-1</f>
        <v>0.16275975023032063</v>
      </c>
      <c r="AH121" s="2">
        <f>(Table2[[#This Row],[Current Month High]]/Table2[[#This Row],[Close Price]])-1</f>
        <v>0.14798837925873753</v>
      </c>
      <c r="AI121">
        <v>14.7988379258737</v>
      </c>
      <c r="AJ121">
        <v>81.453674121405697</v>
      </c>
      <c r="AK121" t="str">
        <f>IF(AND(Table2[[#This Row],[20D EMA]]&gt;Table2[[#This Row],[50D EMA]],Table2[[#This Row],[50D EMA]]&gt;Table2[[#This Row],[200D EMA]]),"Uptrend","Downtrend/NoTrend")</f>
        <v>Uptrend</v>
      </c>
      <c r="AL121">
        <v>0.24</v>
      </c>
      <c r="AM121" t="s">
        <v>10681</v>
      </c>
      <c r="AN121">
        <v>10.72</v>
      </c>
      <c r="AO121" t="s">
        <v>10681</v>
      </c>
      <c r="AP121">
        <v>0.15893555433246601</v>
      </c>
      <c r="AQ121">
        <f>(Table2[[#This Row],[Sharpe Ratio]]-AVERAGE(Table2[Sharpe Ratio]))/_xlfn.STDEV.P(Table2[Sharpe Ratio])</f>
        <v>1.0943536593580099</v>
      </c>
      <c r="AR1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5.7521972992111419</v>
      </c>
      <c r="AS121">
        <f>_xlfn.RANK.AVG(Table2[[#This Row],[1Y Return vs Nifty Z-Score]],Table2[1Y Return vs Nifty Z-Score])</f>
        <v>218</v>
      </c>
      <c r="AT121">
        <f>_xlfn.RANK.AVG(Table2[[#This Row],[6M Return vs Nifty Z-Score]],Table2[6M Return vs Nifty Z-Score])</f>
        <v>205</v>
      </c>
      <c r="AU121">
        <f>_xlfn.RANK.AVG(Table2[[#This Row],[Sharpe Ratio Z-Score]],Table2[Sharpe Ratio Z-Score])</f>
        <v>99</v>
      </c>
      <c r="AV121">
        <f>(Table2[[#This Row],[Rank 1Y]]+Table2[[#This Row],[Rank 6M]]+Table2[[#This Row],[Rank Sharpe]])/3</f>
        <v>174</v>
      </c>
    </row>
    <row r="122" spans="1:48" x14ac:dyDescent="0.3">
      <c r="A122" t="s">
        <v>207</v>
      </c>
      <c r="B122" t="s">
        <v>208</v>
      </c>
      <c r="C122" t="s">
        <v>10642</v>
      </c>
      <c r="D122" t="s">
        <v>63</v>
      </c>
      <c r="E122">
        <v>125607.717288439</v>
      </c>
      <c r="F122">
        <v>711.15</v>
      </c>
      <c r="G122">
        <v>68.878063806846598</v>
      </c>
      <c r="H122">
        <f>(Table2[[#This Row],[1Y Return vs Nifty]]-AVERAGE(Table2[1Y Return vs Nifty]))/_xlfn.STDEV.P(Table2[1Y Return vs Nifty])</f>
        <v>0.68544409231182446</v>
      </c>
      <c r="I122">
        <v>1.65071331617095</v>
      </c>
      <c r="J122">
        <f>(Table2[[#This Row],[1M Return vs Nifty]]-AVERAGE(Table2[1M Return vs Nifty]))/_xlfn.STDEV.P(Table2[1M Return vs Nifty])</f>
        <v>0.26899938181891131</v>
      </c>
      <c r="K122">
        <v>28.230077582103402</v>
      </c>
      <c r="L122">
        <f>(Table2[[#This Row],[6M Return vs Nifty]]-AVERAGE(Table2[6M Return vs Nifty]))/_xlfn.STDEV.P(Table2[6M Return vs Nifty])</f>
        <v>0.6846090419057812</v>
      </c>
      <c r="M122">
        <v>-1.50279576542097</v>
      </c>
      <c r="N122">
        <f>(Table2[[#This Row],[1W Return vs Nifty]]-AVERAGE(Table2[1W Return vs Nifty]))/_xlfn.STDEV.P(Table2[1W Return vs Nifty])</f>
        <v>0.1679722118934189</v>
      </c>
      <c r="O122">
        <v>706.52</v>
      </c>
      <c r="P122">
        <v>693.04737202971103</v>
      </c>
      <c r="Q122">
        <v>581.79208997774299</v>
      </c>
      <c r="R122">
        <v>56.404956945029298</v>
      </c>
      <c r="S122" s="2">
        <f>(Table2[[#This Row],[Close Price]]-Table2[[#This Row],[20D EMA]])/Table2[[#This Row],[20D EMA]]</f>
        <v>6.5532469003000563E-3</v>
      </c>
      <c r="T122" s="2">
        <f>(Table2[[#This Row],[Close Price]]-Table2[[#This Row],[50D EMA]])/Table2[[#This Row],[50D EMA]]</f>
        <v>2.6120332751962138E-2</v>
      </c>
      <c r="U122" s="2">
        <f>(Table2[[#This Row],[Close Price]]-Table2[[#This Row],[200D EMA]])/Table2[[#This Row],[200D EMA]]</f>
        <v>0.22234387893999333</v>
      </c>
      <c r="V122">
        <v>0.54272641277322398</v>
      </c>
      <c r="W122">
        <v>707</v>
      </c>
      <c r="X122">
        <v>727.6</v>
      </c>
      <c r="Y122">
        <v>701.95</v>
      </c>
      <c r="Z122">
        <v>751.35</v>
      </c>
      <c r="AA122">
        <v>642.04999999999995</v>
      </c>
      <c r="AB122">
        <v>751.35</v>
      </c>
      <c r="AC122" s="2">
        <f>(Table2[[#This Row],[Close Price]]/Table2[[#This Row],[Day Low]])-1</f>
        <v>5.8698727015558116E-3</v>
      </c>
      <c r="AD122" s="2">
        <f>(Table2[[#This Row],[Day High]]/Table2[[#This Row],[Close Price]])-1</f>
        <v>2.3131547493496551E-2</v>
      </c>
      <c r="AE122" s="2">
        <f>(Table2[[#This Row],[Close Price]]/Table2[[#This Row],[Current Week Low]])-1</f>
        <v>1.3106346605883612E-2</v>
      </c>
      <c r="AF122" s="2">
        <f>(Table2[[#This Row],[Current Week High]]/Table2[[#This Row],[Close Price]])-1</f>
        <v>5.6528158616325763E-2</v>
      </c>
      <c r="AG122" s="2">
        <f>(Table2[[#This Row],[Close Price]]/Table2[[#This Row],[Current Month Low]])-1</f>
        <v>0.10762401682111999</v>
      </c>
      <c r="AH122" s="2">
        <f>(Table2[[#This Row],[Current Month High]]/Table2[[#This Row],[Close Price]])-1</f>
        <v>5.6528158616325763E-2</v>
      </c>
      <c r="AI122">
        <v>5.74421711312662</v>
      </c>
      <c r="AJ122">
        <v>104.647482014388</v>
      </c>
      <c r="AK122" t="str">
        <f>IF(AND(Table2[[#This Row],[20D EMA]]&gt;Table2[[#This Row],[50D EMA]],Table2[[#This Row],[50D EMA]]&gt;Table2[[#This Row],[200D EMA]]),"Uptrend","Downtrend/NoTrend")</f>
        <v>Uptrend</v>
      </c>
      <c r="AL122">
        <v>0.03</v>
      </c>
      <c r="AM122" t="s">
        <v>10681</v>
      </c>
      <c r="AN122">
        <v>5.74</v>
      </c>
      <c r="AO122" t="s">
        <v>10681</v>
      </c>
      <c r="AP122">
        <v>0.10299813405255701</v>
      </c>
      <c r="AQ122">
        <f>(Table2[[#This Row],[Sharpe Ratio]]-AVERAGE(Table2[Sharpe Ratio]))/_xlfn.STDEV.P(Table2[Sharpe Ratio])</f>
        <v>0.45175990517961029</v>
      </c>
      <c r="AR1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2.2587846331095465</v>
      </c>
      <c r="AS122">
        <f>_xlfn.RANK.AVG(Table2[[#This Row],[1Y Return vs Nifty Z-Score]],Table2[1Y Return vs Nifty Z-Score])</f>
        <v>142</v>
      </c>
      <c r="AT122">
        <f>_xlfn.RANK.AVG(Table2[[#This Row],[6M Return vs Nifty Z-Score]],Table2[6M Return vs Nifty Z-Score])</f>
        <v>157</v>
      </c>
      <c r="AU122">
        <f>_xlfn.RANK.AVG(Table2[[#This Row],[Sharpe Ratio Z-Score]],Table2[Sharpe Ratio Z-Score])</f>
        <v>226</v>
      </c>
      <c r="AV122">
        <f>(Table2[[#This Row],[Rank 1Y]]+Table2[[#This Row],[Rank 6M]]+Table2[[#This Row],[Rank Sharpe]])/3</f>
        <v>175</v>
      </c>
    </row>
    <row r="123" spans="1:48" x14ac:dyDescent="0.3">
      <c r="A123" t="s">
        <v>1257</v>
      </c>
      <c r="B123" t="s">
        <v>1258</v>
      </c>
      <c r="C123" t="s">
        <v>10638</v>
      </c>
      <c r="D123" t="s">
        <v>121</v>
      </c>
      <c r="E123">
        <v>9156.1161775799992</v>
      </c>
      <c r="F123">
        <v>1608.5</v>
      </c>
      <c r="G123">
        <v>26.2622388301637</v>
      </c>
      <c r="H123">
        <f>(Table2[[#This Row],[1Y Return vs Nifty]]-AVERAGE(Table2[1Y Return vs Nifty]))/_xlfn.STDEV.P(Table2[1Y Return vs Nifty])</f>
        <v>-2.5776450192525386E-4</v>
      </c>
      <c r="I123">
        <v>7.8508106886461499</v>
      </c>
      <c r="J123">
        <f>(Table2[[#This Row],[1M Return vs Nifty]]-AVERAGE(Table2[1M Return vs Nifty]))/_xlfn.STDEV.P(Table2[1M Return vs Nifty])</f>
        <v>0.8684042141489442</v>
      </c>
      <c r="K123">
        <v>33.865466242916803</v>
      </c>
      <c r="L123">
        <f>(Table2[[#This Row],[6M Return vs Nifty]]-AVERAGE(Table2[6M Return vs Nifty]))/_xlfn.STDEV.P(Table2[6M Return vs Nifty])</f>
        <v>0.87775134369724261</v>
      </c>
      <c r="M123">
        <v>-3.7408158094304401E-2</v>
      </c>
      <c r="N123">
        <f>(Table2[[#This Row],[1W Return vs Nifty]]-AVERAGE(Table2[1W Return vs Nifty]))/_xlfn.STDEV.P(Table2[1W Return vs Nifty])</f>
        <v>0.54414697737497064</v>
      </c>
      <c r="O123">
        <v>1495.02</v>
      </c>
      <c r="P123">
        <v>1432.7026783651099</v>
      </c>
      <c r="Q123">
        <v>1244.03505956604</v>
      </c>
      <c r="R123">
        <v>66.041296492343903</v>
      </c>
      <c r="S123" s="2">
        <f>(Table2[[#This Row],[Close Price]]-Table2[[#This Row],[20D EMA]])/Table2[[#This Row],[20D EMA]]</f>
        <v>7.5905339059009258E-2</v>
      </c>
      <c r="T123" s="2">
        <f>(Table2[[#This Row],[Close Price]]-Table2[[#This Row],[50D EMA]])/Table2[[#This Row],[50D EMA]]</f>
        <v>0.12270328260675582</v>
      </c>
      <c r="U123" s="2">
        <f>(Table2[[#This Row],[Close Price]]-Table2[[#This Row],[200D EMA]])/Table2[[#This Row],[200D EMA]]</f>
        <v>0.29296999118424949</v>
      </c>
      <c r="V123">
        <v>1.1371302381402699</v>
      </c>
      <c r="W123">
        <v>1562.2</v>
      </c>
      <c r="X123">
        <v>1620</v>
      </c>
      <c r="Y123">
        <v>1511.4</v>
      </c>
      <c r="Z123">
        <v>1632</v>
      </c>
      <c r="AA123">
        <v>1314.2</v>
      </c>
      <c r="AB123">
        <v>1632</v>
      </c>
      <c r="AC123" s="2">
        <f>(Table2[[#This Row],[Close Price]]/Table2[[#This Row],[Day Low]])-1</f>
        <v>2.9637690436563835E-2</v>
      </c>
      <c r="AD123" s="2">
        <f>(Table2[[#This Row],[Day High]]/Table2[[#This Row],[Close Price]])-1</f>
        <v>7.1495181846441547E-3</v>
      </c>
      <c r="AE123" s="2">
        <f>(Table2[[#This Row],[Close Price]]/Table2[[#This Row],[Current Week Low]])-1</f>
        <v>6.4245070795289072E-2</v>
      </c>
      <c r="AF123" s="2">
        <f>(Table2[[#This Row],[Current Week High]]/Table2[[#This Row],[Close Price]])-1</f>
        <v>1.4609884986011901E-2</v>
      </c>
      <c r="AG123" s="2">
        <f>(Table2[[#This Row],[Close Price]]/Table2[[#This Row],[Current Month Low]])-1</f>
        <v>0.22393851772941709</v>
      </c>
      <c r="AH123" s="2">
        <f>(Table2[[#This Row],[Current Month High]]/Table2[[#This Row],[Close Price]])-1</f>
        <v>1.4609884986011901E-2</v>
      </c>
      <c r="AI123">
        <v>1.4609884986011901</v>
      </c>
      <c r="AJ123">
        <v>75.2178649237472</v>
      </c>
      <c r="AK123" t="str">
        <f>IF(AND(Table2[[#This Row],[20D EMA]]&gt;Table2[[#This Row],[50D EMA]],Table2[[#This Row],[50D EMA]]&gt;Table2[[#This Row],[200D EMA]]),"Uptrend","Downtrend/NoTrend")</f>
        <v>Uptrend</v>
      </c>
      <c r="AL123">
        <v>0.05</v>
      </c>
      <c r="AM123" t="s">
        <v>10681</v>
      </c>
      <c r="AN123">
        <v>13.74</v>
      </c>
      <c r="AO123" t="s">
        <v>10681</v>
      </c>
      <c r="AP123">
        <v>0.15854394997292001</v>
      </c>
      <c r="AQ123">
        <f>(Table2[[#This Row],[Sharpe Ratio]]-AVERAGE(Table2[Sharpe Ratio]))/_xlfn.STDEV.P(Table2[Sharpe Ratio])</f>
        <v>1.0898550157971505</v>
      </c>
      <c r="AR1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3.3798997865163827</v>
      </c>
      <c r="AS123">
        <f>_xlfn.RANK.AVG(Table2[[#This Row],[1Y Return vs Nifty Z-Score]],Table2[1Y Return vs Nifty Z-Score])</f>
        <v>305</v>
      </c>
      <c r="AT123">
        <f>_xlfn.RANK.AVG(Table2[[#This Row],[6M Return vs Nifty Z-Score]],Table2[6M Return vs Nifty Z-Score])</f>
        <v>120</v>
      </c>
      <c r="AU123">
        <f>_xlfn.RANK.AVG(Table2[[#This Row],[Sharpe Ratio Z-Score]],Table2[Sharpe Ratio Z-Score])</f>
        <v>101</v>
      </c>
      <c r="AV123">
        <f>(Table2[[#This Row],[Rank 1Y]]+Table2[[#This Row],[Rank 6M]]+Table2[[#This Row],[Rank Sharpe]])/3</f>
        <v>175.33333333333334</v>
      </c>
    </row>
    <row r="124" spans="1:48" x14ac:dyDescent="0.3">
      <c r="A124" t="s">
        <v>851</v>
      </c>
      <c r="B124" t="s">
        <v>852</v>
      </c>
      <c r="C124" t="s">
        <v>10645</v>
      </c>
      <c r="D124" t="s">
        <v>426</v>
      </c>
      <c r="E124">
        <v>18581.146004149999</v>
      </c>
      <c r="F124">
        <v>1331.95</v>
      </c>
      <c r="G124">
        <v>45.075330457834902</v>
      </c>
      <c r="H124">
        <f>(Table2[[#This Row],[1Y Return vs Nifty]]-AVERAGE(Table2[1Y Return vs Nifty]))/_xlfn.STDEV.P(Table2[1Y Return vs Nifty])</f>
        <v>0.30245072157242942</v>
      </c>
      <c r="I124">
        <v>-7.3513923615427403</v>
      </c>
      <c r="J124">
        <f>(Table2[[#This Row],[1M Return vs Nifty]]-AVERAGE(Table2[1M Return vs Nifty]))/_xlfn.STDEV.P(Table2[1M Return vs Nifty])</f>
        <v>-0.60129431200626504</v>
      </c>
      <c r="K124">
        <v>20.385858105547801</v>
      </c>
      <c r="L124">
        <f>(Table2[[#This Row],[6M Return vs Nifty]]-AVERAGE(Table2[6M Return vs Nifty]))/_xlfn.STDEV.P(Table2[6M Return vs Nifty])</f>
        <v>0.4157632361152217</v>
      </c>
      <c r="M124">
        <v>-7.1456962953902501</v>
      </c>
      <c r="N124">
        <f>(Table2[[#This Row],[1W Return vs Nifty]]-AVERAGE(Table2[1W Return vs Nifty]))/_xlfn.STDEV.P(Table2[1W Return vs Nifty])</f>
        <v>-1.2805979635903428</v>
      </c>
      <c r="O124">
        <v>1332.76</v>
      </c>
      <c r="P124">
        <v>1295.66449524424</v>
      </c>
      <c r="Q124">
        <v>1093.2774962946601</v>
      </c>
      <c r="R124">
        <v>39.638725326344201</v>
      </c>
      <c r="S124" s="2">
        <f>(Table2[[#This Row],[Close Price]]-Table2[[#This Row],[20D EMA]])/Table2[[#This Row],[20D EMA]]</f>
        <v>-6.0776133737503032E-4</v>
      </c>
      <c r="T124" s="2">
        <f>(Table2[[#This Row],[Close Price]]-Table2[[#This Row],[50D EMA]])/Table2[[#This Row],[50D EMA]]</f>
        <v>2.8005324595176167E-2</v>
      </c>
      <c r="U124" s="2">
        <f>(Table2[[#This Row],[Close Price]]-Table2[[#This Row],[200D EMA]])/Table2[[#This Row],[200D EMA]]</f>
        <v>0.21830917083197054</v>
      </c>
      <c r="V124">
        <v>0.42563143442227702</v>
      </c>
      <c r="W124">
        <v>1293.0999999999999</v>
      </c>
      <c r="X124">
        <v>1345</v>
      </c>
      <c r="Y124">
        <v>1272</v>
      </c>
      <c r="Z124">
        <v>1345</v>
      </c>
      <c r="AA124">
        <v>1252.1500000000001</v>
      </c>
      <c r="AB124">
        <v>1420</v>
      </c>
      <c r="AC124" s="2">
        <f>(Table2[[#This Row],[Close Price]]/Table2[[#This Row],[Day Low]])-1</f>
        <v>3.0044080117547001E-2</v>
      </c>
      <c r="AD124" s="2">
        <f>(Table2[[#This Row],[Day High]]/Table2[[#This Row],[Close Price]])-1</f>
        <v>9.7976650775177809E-3</v>
      </c>
      <c r="AE124" s="2">
        <f>(Table2[[#This Row],[Close Price]]/Table2[[#This Row],[Current Week Low]])-1</f>
        <v>4.7130503144654057E-2</v>
      </c>
      <c r="AF124" s="2">
        <f>(Table2[[#This Row],[Current Week High]]/Table2[[#This Row],[Close Price]])-1</f>
        <v>9.7976650775177809E-3</v>
      </c>
      <c r="AG124" s="2">
        <f>(Table2[[#This Row],[Close Price]]/Table2[[#This Row],[Current Month Low]])-1</f>
        <v>6.37303837399672E-2</v>
      </c>
      <c r="AH124" s="2">
        <f>(Table2[[#This Row],[Current Month High]]/Table2[[#This Row],[Close Price]])-1</f>
        <v>6.6106085063253106E-2</v>
      </c>
      <c r="AI124">
        <v>15.897743909305801</v>
      </c>
      <c r="AJ124">
        <v>83.085910652920901</v>
      </c>
      <c r="AK124" t="str">
        <f>IF(AND(Table2[[#This Row],[20D EMA]]&gt;Table2[[#This Row],[50D EMA]],Table2[[#This Row],[50D EMA]]&gt;Table2[[#This Row],[200D EMA]]),"Uptrend","Downtrend/NoTrend")</f>
        <v>Uptrend</v>
      </c>
      <c r="AL124">
        <v>7.0000000000000007E-2</v>
      </c>
      <c r="AM124" t="s">
        <v>10681</v>
      </c>
      <c r="AN124">
        <v>-2.75</v>
      </c>
      <c r="AO124" t="s">
        <v>10680</v>
      </c>
      <c r="AP124">
        <v>0.15557374974707799</v>
      </c>
      <c r="AQ124">
        <f>(Table2[[#This Row],[Sharpe Ratio]]-AVERAGE(Table2[Sharpe Ratio]))/_xlfn.STDEV.P(Table2[Sharpe Ratio])</f>
        <v>1.0557341696044835</v>
      </c>
      <c r="AR1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-0.10794414830447319</v>
      </c>
      <c r="AS124">
        <f>_xlfn.RANK.AVG(Table2[[#This Row],[1Y Return vs Nifty Z-Score]],Table2[1Y Return vs Nifty Z-Score])</f>
        <v>212</v>
      </c>
      <c r="AT124">
        <f>_xlfn.RANK.AVG(Table2[[#This Row],[6M Return vs Nifty Z-Score]],Table2[6M Return vs Nifty Z-Score])</f>
        <v>208</v>
      </c>
      <c r="AU124">
        <f>_xlfn.RANK.AVG(Table2[[#This Row],[Sharpe Ratio Z-Score]],Table2[Sharpe Ratio Z-Score])</f>
        <v>108</v>
      </c>
      <c r="AV124">
        <f>(Table2[[#This Row],[Rank 1Y]]+Table2[[#This Row],[Rank 6M]]+Table2[[#This Row],[Rank Sharpe]])/3</f>
        <v>176</v>
      </c>
    </row>
    <row r="125" spans="1:48" x14ac:dyDescent="0.3">
      <c r="A125" t="s">
        <v>61</v>
      </c>
      <c r="B125" t="s">
        <v>62</v>
      </c>
      <c r="C125" t="s">
        <v>10642</v>
      </c>
      <c r="D125" t="s">
        <v>63</v>
      </c>
      <c r="E125">
        <v>397466.34483265999</v>
      </c>
      <c r="F125">
        <v>416.2</v>
      </c>
      <c r="G125">
        <v>58.403198498764297</v>
      </c>
      <c r="H125">
        <f>(Table2[[#This Row],[1Y Return vs Nifty]]-AVERAGE(Table2[1Y Return vs Nifty]))/_xlfn.STDEV.P(Table2[1Y Return vs Nifty])</f>
        <v>0.5169002568808333</v>
      </c>
      <c r="I125">
        <v>1.1958637045979299</v>
      </c>
      <c r="J125">
        <f>(Table2[[#This Row],[1M Return vs Nifty]]-AVERAGE(Table2[1M Return vs Nifty]))/_xlfn.STDEV.P(Table2[1M Return vs Nifty])</f>
        <v>0.22502603127595625</v>
      </c>
      <c r="K125">
        <v>8.1953153348634498</v>
      </c>
      <c r="L125">
        <f>(Table2[[#This Row],[6M Return vs Nifty]]-AVERAGE(Table2[6M Return vs Nifty]))/_xlfn.STDEV.P(Table2[6M Return vs Nifty])</f>
        <v>-2.0445909100378339E-3</v>
      </c>
      <c r="M125">
        <v>-0.390372016661309</v>
      </c>
      <c r="N125">
        <f>(Table2[[#This Row],[1W Return vs Nifty]]-AVERAGE(Table2[1W Return vs Nifty]))/_xlfn.STDEV.P(Table2[1W Return vs Nifty])</f>
        <v>0.45353880240743938</v>
      </c>
      <c r="O125">
        <v>405.68</v>
      </c>
      <c r="P125">
        <v>393.76062322312902</v>
      </c>
      <c r="Q125">
        <v>342.366474639925</v>
      </c>
      <c r="R125">
        <v>56.437600859896598</v>
      </c>
      <c r="S125" s="2">
        <f>(Table2[[#This Row],[Close Price]]-Table2[[#This Row],[20D EMA]])/Table2[[#This Row],[20D EMA]]</f>
        <v>2.5931768881877298E-2</v>
      </c>
      <c r="T125" s="2">
        <f>(Table2[[#This Row],[Close Price]]-Table2[[#This Row],[50D EMA]])/Table2[[#This Row],[50D EMA]]</f>
        <v>5.6987355904695017E-2</v>
      </c>
      <c r="U125" s="2">
        <f>(Table2[[#This Row],[Close Price]]-Table2[[#This Row],[200D EMA]])/Table2[[#This Row],[200D EMA]]</f>
        <v>0.21565641156228124</v>
      </c>
      <c r="V125">
        <v>0.64890540372985195</v>
      </c>
      <c r="W125">
        <v>411.5</v>
      </c>
      <c r="X125">
        <v>419.2</v>
      </c>
      <c r="Y125">
        <v>401.95</v>
      </c>
      <c r="Z125">
        <v>419.2</v>
      </c>
      <c r="AA125">
        <v>393.3</v>
      </c>
      <c r="AB125">
        <v>426.3</v>
      </c>
      <c r="AC125" s="2">
        <f>(Table2[[#This Row],[Close Price]]/Table2[[#This Row],[Day Low]])-1</f>
        <v>1.1421628189550503E-2</v>
      </c>
      <c r="AD125" s="2">
        <f>(Table2[[#This Row],[Day High]]/Table2[[#This Row],[Close Price]])-1</f>
        <v>7.2080730418069283E-3</v>
      </c>
      <c r="AE125" s="2">
        <f>(Table2[[#This Row],[Close Price]]/Table2[[#This Row],[Current Week Low]])-1</f>
        <v>3.5452170667993554E-2</v>
      </c>
      <c r="AF125" s="2">
        <f>(Table2[[#This Row],[Current Week High]]/Table2[[#This Row],[Close Price]])-1</f>
        <v>7.2080730418069283E-3</v>
      </c>
      <c r="AG125" s="2">
        <f>(Table2[[#This Row],[Close Price]]/Table2[[#This Row],[Current Month Low]])-1</f>
        <v>5.8225273328248006E-2</v>
      </c>
      <c r="AH125" s="2">
        <f>(Table2[[#This Row],[Current Month High]]/Table2[[#This Row],[Close Price]])-1</f>
        <v>2.4267179240749615E-2</v>
      </c>
      <c r="AI125">
        <v>2.4267179240749601</v>
      </c>
      <c r="AJ125">
        <v>92.551468887346701</v>
      </c>
      <c r="AK125" t="str">
        <f>IF(AND(Table2[[#This Row],[20D EMA]]&gt;Table2[[#This Row],[50D EMA]],Table2[[#This Row],[50D EMA]]&gt;Table2[[#This Row],[200D EMA]]),"Uptrend","Downtrend/NoTrend")</f>
        <v>Uptrend</v>
      </c>
      <c r="AL125">
        <v>0.05</v>
      </c>
      <c r="AM125" t="s">
        <v>10681</v>
      </c>
      <c r="AN125">
        <v>5.05</v>
      </c>
      <c r="AO125" t="s">
        <v>10681</v>
      </c>
      <c r="AP125">
        <v>0.19506906037810401</v>
      </c>
      <c r="AQ125">
        <f>(Table2[[#This Row],[Sharpe Ratio]]-AVERAGE(Table2[Sharpe Ratio]))/_xlfn.STDEV.P(Table2[Sharpe Ratio])</f>
        <v>1.50944547419871</v>
      </c>
      <c r="AR1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2.7028659738529006</v>
      </c>
      <c r="AS125">
        <f>_xlfn.RANK.AVG(Table2[[#This Row],[1Y Return vs Nifty Z-Score]],Table2[1Y Return vs Nifty Z-Score])</f>
        <v>164</v>
      </c>
      <c r="AT125">
        <f>_xlfn.RANK.AVG(Table2[[#This Row],[6M Return vs Nifty Z-Score]],Table2[6M Return vs Nifty Z-Score])</f>
        <v>324</v>
      </c>
      <c r="AU125">
        <f>_xlfn.RANK.AVG(Table2[[#This Row],[Sharpe Ratio Z-Score]],Table2[Sharpe Ratio Z-Score])</f>
        <v>43</v>
      </c>
      <c r="AV125">
        <f>(Table2[[#This Row],[Rank 1Y]]+Table2[[#This Row],[Rank 6M]]+Table2[[#This Row],[Rank Sharpe]])/3</f>
        <v>177</v>
      </c>
    </row>
    <row r="126" spans="1:48" x14ac:dyDescent="0.3">
      <c r="A126" t="s">
        <v>1116</v>
      </c>
      <c r="B126" t="s">
        <v>1117</v>
      </c>
      <c r="C126" t="s">
        <v>10647</v>
      </c>
      <c r="D126" t="s">
        <v>264</v>
      </c>
      <c r="E126">
        <v>11194.929206459999</v>
      </c>
      <c r="F126">
        <v>1707.05</v>
      </c>
      <c r="G126">
        <v>44.939957521247699</v>
      </c>
      <c r="H126">
        <f>(Table2[[#This Row],[1Y Return vs Nifty]]-AVERAGE(Table2[1Y Return vs Nifty]))/_xlfn.STDEV.P(Table2[1Y Return vs Nifty])</f>
        <v>0.30027252898714063</v>
      </c>
      <c r="I126">
        <v>-7.8776088696890598</v>
      </c>
      <c r="J126">
        <f>(Table2[[#This Row],[1M Return vs Nifty]]-AVERAGE(Table2[1M Return vs Nifty]))/_xlfn.STDEV.P(Table2[1M Return vs Nifty])</f>
        <v>-0.65216717720270623</v>
      </c>
      <c r="K126">
        <v>32.2066623247674</v>
      </c>
      <c r="L126">
        <f>(Table2[[#This Row],[6M Return vs Nifty]]-AVERAGE(Table2[6M Return vs Nifty]))/_xlfn.STDEV.P(Table2[6M Return vs Nifty])</f>
        <v>0.82089897267979683</v>
      </c>
      <c r="M126">
        <v>-4.1555799323766296</v>
      </c>
      <c r="N126">
        <f>(Table2[[#This Row],[1W Return vs Nifty]]-AVERAGE(Table2[1W Return vs Nifty]))/_xlfn.STDEV.P(Table2[1W Return vs Nifty])</f>
        <v>-0.51301516433956684</v>
      </c>
      <c r="O126">
        <v>1722.05</v>
      </c>
      <c r="P126">
        <v>1705.1138443578</v>
      </c>
      <c r="Q126">
        <v>1430.7114991998901</v>
      </c>
      <c r="R126">
        <v>38.935601571737301</v>
      </c>
      <c r="S126" s="2">
        <f>(Table2[[#This Row],[Close Price]]-Table2[[#This Row],[20D EMA]])/Table2[[#This Row],[20D EMA]]</f>
        <v>-8.7105484742022593E-3</v>
      </c>
      <c r="T126" s="2">
        <f>(Table2[[#This Row],[Close Price]]-Table2[[#This Row],[50D EMA]])/Table2[[#This Row],[50D EMA]]</f>
        <v>1.1354993384205439E-3</v>
      </c>
      <c r="U126" s="2">
        <f>(Table2[[#This Row],[Close Price]]-Table2[[#This Row],[200D EMA]])/Table2[[#This Row],[200D EMA]]</f>
        <v>0.19314760589724003</v>
      </c>
      <c r="V126">
        <v>0.42760828578543802</v>
      </c>
      <c r="W126">
        <v>1677.55</v>
      </c>
      <c r="X126">
        <v>1714.95</v>
      </c>
      <c r="Y126">
        <v>1663.55</v>
      </c>
      <c r="Z126">
        <v>1735.2</v>
      </c>
      <c r="AA126">
        <v>1663.55</v>
      </c>
      <c r="AB126">
        <v>1970.2</v>
      </c>
      <c r="AC126" s="2">
        <f>(Table2[[#This Row],[Close Price]]/Table2[[#This Row],[Day Low]])-1</f>
        <v>1.7585168847426225E-2</v>
      </c>
      <c r="AD126" s="2">
        <f>(Table2[[#This Row],[Day High]]/Table2[[#This Row],[Close Price]])-1</f>
        <v>4.6278667877333035E-3</v>
      </c>
      <c r="AE126" s="2">
        <f>(Table2[[#This Row],[Close Price]]/Table2[[#This Row],[Current Week Low]])-1</f>
        <v>2.6148898440083057E-2</v>
      </c>
      <c r="AF126" s="2">
        <f>(Table2[[#This Row],[Current Week High]]/Table2[[#This Row],[Close Price]])-1</f>
        <v>1.6490436718315182E-2</v>
      </c>
      <c r="AG126" s="2">
        <f>(Table2[[#This Row],[Close Price]]/Table2[[#This Row],[Current Month Low]])-1</f>
        <v>2.6148898440083057E-2</v>
      </c>
      <c r="AH126" s="2">
        <f>(Table2[[#This Row],[Current Month High]]/Table2[[#This Row],[Close Price]])-1</f>
        <v>0.15415482850531625</v>
      </c>
      <c r="AI126">
        <v>15.4154828505316</v>
      </c>
      <c r="AJ126">
        <v>102.809789711298</v>
      </c>
      <c r="AK126" t="str">
        <f>IF(AND(Table2[[#This Row],[20D EMA]]&gt;Table2[[#This Row],[50D EMA]],Table2[[#This Row],[50D EMA]]&gt;Table2[[#This Row],[200D EMA]]),"Uptrend","Downtrend/NoTrend")</f>
        <v>Uptrend</v>
      </c>
      <c r="AL126">
        <v>-0.05</v>
      </c>
      <c r="AM126" t="s">
        <v>10680</v>
      </c>
      <c r="AN126">
        <v>-1.1599999999999999</v>
      </c>
      <c r="AO126" t="s">
        <v>10680</v>
      </c>
      <c r="AP126">
        <v>0.119747603282422</v>
      </c>
      <c r="AQ126">
        <f>(Table2[[#This Row],[Sharpe Ratio]]-AVERAGE(Table2[Sharpe Ratio]))/_xlfn.STDEV.P(Table2[Sharpe Ratio])</f>
        <v>0.64417321739630373</v>
      </c>
      <c r="AR1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0.60016237752096813</v>
      </c>
      <c r="AS126">
        <f>_xlfn.RANK.AVG(Table2[[#This Row],[1Y Return vs Nifty Z-Score]],Table2[1Y Return vs Nifty Z-Score])</f>
        <v>214</v>
      </c>
      <c r="AT126">
        <f>_xlfn.RANK.AVG(Table2[[#This Row],[6M Return vs Nifty Z-Score]],Table2[6M Return vs Nifty Z-Score])</f>
        <v>134</v>
      </c>
      <c r="AU126">
        <f>_xlfn.RANK.AVG(Table2[[#This Row],[Sharpe Ratio Z-Score]],Table2[Sharpe Ratio Z-Score])</f>
        <v>185</v>
      </c>
      <c r="AV126">
        <f>(Table2[[#This Row],[Rank 1Y]]+Table2[[#This Row],[Rank 6M]]+Table2[[#This Row],[Rank Sharpe]])/3</f>
        <v>177.66666666666666</v>
      </c>
    </row>
    <row r="127" spans="1:48" x14ac:dyDescent="0.3">
      <c r="A127" t="s">
        <v>1206</v>
      </c>
      <c r="B127" t="s">
        <v>1207</v>
      </c>
      <c r="C127" t="s">
        <v>10636</v>
      </c>
      <c r="D127" t="s">
        <v>414</v>
      </c>
      <c r="E127">
        <v>9943.6720945800007</v>
      </c>
      <c r="F127">
        <v>109.36</v>
      </c>
      <c r="G127">
        <v>65.550386082109</v>
      </c>
      <c r="H127">
        <f>(Table2[[#This Row],[1Y Return vs Nifty]]-AVERAGE(Table2[1Y Return vs Nifty]))/_xlfn.STDEV.P(Table2[1Y Return vs Nifty])</f>
        <v>0.63190072442023015</v>
      </c>
      <c r="I127">
        <v>69.208613497551298</v>
      </c>
      <c r="J127">
        <f>(Table2[[#This Row],[1M Return vs Nifty]]-AVERAGE(Table2[1M Return vs Nifty]))/_xlfn.STDEV.P(Table2[1M Return vs Nifty])</f>
        <v>6.8002729083543807</v>
      </c>
      <c r="K127">
        <v>31.1151535499361</v>
      </c>
      <c r="L127">
        <f>(Table2[[#This Row],[6M Return vs Nifty]]-AVERAGE(Table2[6M Return vs Nifty]))/_xlfn.STDEV.P(Table2[6M Return vs Nifty])</f>
        <v>0.78348957114864026</v>
      </c>
      <c r="M127">
        <v>10.9645288612787</v>
      </c>
      <c r="N127">
        <f>(Table2[[#This Row],[1W Return vs Nifty]]-AVERAGE(Table2[1W Return vs Nifty]))/_xlfn.STDEV.P(Table2[1W Return vs Nifty])</f>
        <v>3.3684175372002048</v>
      </c>
      <c r="O127">
        <v>93.98</v>
      </c>
      <c r="P127">
        <v>81.897829286505896</v>
      </c>
      <c r="Q127">
        <v>71.592076641476794</v>
      </c>
      <c r="R127">
        <v>74.6800923078696</v>
      </c>
      <c r="S127" s="2">
        <f>(Table2[[#This Row],[Close Price]]-Table2[[#This Row],[20D EMA]])/Table2[[#This Row],[20D EMA]]</f>
        <v>0.16365184081719508</v>
      </c>
      <c r="T127" s="2">
        <f>(Table2[[#This Row],[Close Price]]-Table2[[#This Row],[50D EMA]])/Table2[[#This Row],[50D EMA]]</f>
        <v>0.33532232725512517</v>
      </c>
      <c r="U127" s="2">
        <f>(Table2[[#This Row],[Close Price]]-Table2[[#This Row],[200D EMA]])/Table2[[#This Row],[200D EMA]]</f>
        <v>0.52754334180945384</v>
      </c>
      <c r="V127">
        <v>1.93913002689724</v>
      </c>
      <c r="W127">
        <v>105.4</v>
      </c>
      <c r="X127">
        <v>111.5</v>
      </c>
      <c r="Y127">
        <v>104.61</v>
      </c>
      <c r="Z127">
        <v>116</v>
      </c>
      <c r="AA127">
        <v>62.02</v>
      </c>
      <c r="AB127">
        <v>116</v>
      </c>
      <c r="AC127" s="2">
        <f>(Table2[[#This Row],[Close Price]]/Table2[[#This Row],[Day Low]])-1</f>
        <v>3.7571157495256191E-2</v>
      </c>
      <c r="AD127" s="2">
        <f>(Table2[[#This Row],[Day High]]/Table2[[#This Row],[Close Price]])-1</f>
        <v>1.9568397951719163E-2</v>
      </c>
      <c r="AE127" s="2">
        <f>(Table2[[#This Row],[Close Price]]/Table2[[#This Row],[Current Week Low]])-1</f>
        <v>4.5406748876780423E-2</v>
      </c>
      <c r="AF127" s="2">
        <f>(Table2[[#This Row],[Current Week High]]/Table2[[#This Row],[Close Price]])-1</f>
        <v>6.0716898317483503E-2</v>
      </c>
      <c r="AG127" s="2">
        <f>(Table2[[#This Row],[Close Price]]/Table2[[#This Row],[Current Month Low]])-1</f>
        <v>0.76330216059335698</v>
      </c>
      <c r="AH127" s="2">
        <f>(Table2[[#This Row],[Current Month High]]/Table2[[#This Row],[Close Price]])-1</f>
        <v>6.0716898317483503E-2</v>
      </c>
      <c r="AI127">
        <v>6.0716898317483503</v>
      </c>
      <c r="AJ127">
        <v>110.30769230769199</v>
      </c>
      <c r="AK127" t="str">
        <f>IF(AND(Table2[[#This Row],[20D EMA]]&gt;Table2[[#This Row],[50D EMA]],Table2[[#This Row],[50D EMA]]&gt;Table2[[#This Row],[200D EMA]]),"Uptrend","Downtrend/NoTrend")</f>
        <v>Uptrend</v>
      </c>
      <c r="AL127">
        <v>0.48</v>
      </c>
      <c r="AM127" t="s">
        <v>10681</v>
      </c>
      <c r="AN127">
        <v>42.82</v>
      </c>
      <c r="AO127" t="s">
        <v>10681</v>
      </c>
      <c r="AP127">
        <v>9.3339669743661993E-2</v>
      </c>
      <c r="AQ127">
        <f>(Table2[[#This Row],[Sharpe Ratio]]-AVERAGE(Table2[Sharpe Ratio]))/_xlfn.STDEV.P(Table2[Sharpe Ratio])</f>
        <v>0.34080611416111212</v>
      </c>
      <c r="AR1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11.924886855284569</v>
      </c>
      <c r="AS127">
        <f>_xlfn.RANK.AVG(Table2[[#This Row],[1Y Return vs Nifty Z-Score]],Table2[1Y Return vs Nifty Z-Score])</f>
        <v>149</v>
      </c>
      <c r="AT127">
        <f>_xlfn.RANK.AVG(Table2[[#This Row],[6M Return vs Nifty Z-Score]],Table2[6M Return vs Nifty Z-Score])</f>
        <v>141</v>
      </c>
      <c r="AU127">
        <f>_xlfn.RANK.AVG(Table2[[#This Row],[Sharpe Ratio Z-Score]],Table2[Sharpe Ratio Z-Score])</f>
        <v>246</v>
      </c>
      <c r="AV127">
        <f>(Table2[[#This Row],[Rank 1Y]]+Table2[[#This Row],[Rank 6M]]+Table2[[#This Row],[Rank Sharpe]])/3</f>
        <v>178.66666666666666</v>
      </c>
    </row>
    <row r="128" spans="1:48" x14ac:dyDescent="0.3">
      <c r="A128" t="s">
        <v>128</v>
      </c>
      <c r="B128" t="s">
        <v>129</v>
      </c>
      <c r="C128" t="s">
        <v>10644</v>
      </c>
      <c r="D128" t="s">
        <v>130</v>
      </c>
      <c r="E128">
        <v>219595.07582676399</v>
      </c>
      <c r="F128">
        <v>250.53</v>
      </c>
      <c r="G128">
        <v>122.410414382437</v>
      </c>
      <c r="H128">
        <f>(Table2[[#This Row],[1Y Return vs Nifty]]-AVERAGE(Table2[1Y Return vs Nifty]))/_xlfn.STDEV.P(Table2[1Y Return vs Nifty])</f>
        <v>1.5467962357789793</v>
      </c>
      <c r="I128">
        <v>10.0873268094312</v>
      </c>
      <c r="J128">
        <f>(Table2[[#This Row],[1M Return vs Nifty]]-AVERAGE(Table2[1M Return vs Nifty]))/_xlfn.STDEV.P(Table2[1M Return vs Nifty])</f>
        <v>1.0846231684405272</v>
      </c>
      <c r="K128">
        <v>37.499300542778798</v>
      </c>
      <c r="L128">
        <f>(Table2[[#This Row],[6M Return vs Nifty]]-AVERAGE(Table2[6M Return vs Nifty]))/_xlfn.STDEV.P(Table2[6M Return vs Nifty])</f>
        <v>1.0022941504577627</v>
      </c>
      <c r="M128">
        <v>-4.7021475876159604</v>
      </c>
      <c r="N128">
        <f>(Table2[[#This Row],[1W Return vs Nifty]]-AVERAGE(Table2[1W Return vs Nifty]))/_xlfn.STDEV.P(Table2[1W Return vs Nifty])</f>
        <v>-0.65332272426533011</v>
      </c>
      <c r="O128">
        <v>252.73</v>
      </c>
      <c r="P128">
        <v>235.45543001411301</v>
      </c>
      <c r="Q128">
        <v>182.49730881626999</v>
      </c>
      <c r="R128">
        <v>41.759204193557302</v>
      </c>
      <c r="S128" s="2">
        <f>(Table2[[#This Row],[Close Price]]-Table2[[#This Row],[20D EMA]])/Table2[[#This Row],[20D EMA]]</f>
        <v>-8.7049420329995998E-3</v>
      </c>
      <c r="T128" s="2">
        <f>(Table2[[#This Row],[Close Price]]-Table2[[#This Row],[50D EMA]])/Table2[[#This Row],[50D EMA]]</f>
        <v>6.4023029687544003E-2</v>
      </c>
      <c r="U128" s="2">
        <f>(Table2[[#This Row],[Close Price]]-Table2[[#This Row],[200D EMA]])/Table2[[#This Row],[200D EMA]]</f>
        <v>0.37278736670151247</v>
      </c>
      <c r="V128">
        <v>1.01349627631712</v>
      </c>
      <c r="W128">
        <v>248.81</v>
      </c>
      <c r="X128">
        <v>255.45</v>
      </c>
      <c r="Y128">
        <v>248.51</v>
      </c>
      <c r="Z128">
        <v>264.42</v>
      </c>
      <c r="AA128">
        <v>228</v>
      </c>
      <c r="AB128">
        <v>280.89999999999998</v>
      </c>
      <c r="AC128" s="2">
        <f>(Table2[[#This Row],[Close Price]]/Table2[[#This Row],[Day Low]])-1</f>
        <v>6.9129054298460169E-3</v>
      </c>
      <c r="AD128" s="2">
        <f>(Table2[[#This Row],[Day High]]/Table2[[#This Row],[Close Price]])-1</f>
        <v>1.9638366662675155E-2</v>
      </c>
      <c r="AE128" s="2">
        <f>(Table2[[#This Row],[Close Price]]/Table2[[#This Row],[Current Week Low]])-1</f>
        <v>8.1284455353909379E-3</v>
      </c>
      <c r="AF128" s="2">
        <f>(Table2[[#This Row],[Current Week High]]/Table2[[#This Row],[Close Price]])-1</f>
        <v>5.5442461980601099E-2</v>
      </c>
      <c r="AG128" s="2">
        <f>(Table2[[#This Row],[Close Price]]/Table2[[#This Row],[Current Month Low]])-1</f>
        <v>9.8815789473684301E-2</v>
      </c>
      <c r="AH128" s="2">
        <f>(Table2[[#This Row],[Current Month High]]/Table2[[#This Row],[Close Price]])-1</f>
        <v>0.1212230072246836</v>
      </c>
      <c r="AI128">
        <v>12.122300722468299</v>
      </c>
      <c r="AJ128">
        <v>159.61658031088001</v>
      </c>
      <c r="AK128" t="str">
        <f>IF(AND(Table2[[#This Row],[20D EMA]]&gt;Table2[[#This Row],[50D EMA]],Table2[[#This Row],[50D EMA]]&gt;Table2[[#This Row],[200D EMA]]),"Uptrend","Downtrend/NoTrend")</f>
        <v>Uptrend</v>
      </c>
      <c r="AL128">
        <v>0.1</v>
      </c>
      <c r="AM128" t="s">
        <v>10681</v>
      </c>
      <c r="AN128">
        <v>-2.5499999999999998</v>
      </c>
      <c r="AO128" t="s">
        <v>10680</v>
      </c>
      <c r="AP128">
        <v>5.0897447045268003E-2</v>
      </c>
      <c r="AQ128">
        <f>(Table2[[#This Row],[Sharpe Ratio]]-AVERAGE(Table2[Sharpe Ratio]))/_xlfn.STDEV.P(Table2[Sharpe Ratio])</f>
        <v>-0.14675850864349613</v>
      </c>
      <c r="AR1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2.8336323217684432</v>
      </c>
      <c r="AS128">
        <f>_xlfn.RANK.AVG(Table2[[#This Row],[1Y Return vs Nifty Z-Score]],Table2[1Y Return vs Nifty Z-Score])</f>
        <v>53</v>
      </c>
      <c r="AT128">
        <f>_xlfn.RANK.AVG(Table2[[#This Row],[6M Return vs Nifty Z-Score]],Table2[6M Return vs Nifty Z-Score])</f>
        <v>104</v>
      </c>
      <c r="AU128">
        <f>_xlfn.RANK.AVG(Table2[[#This Row],[Sharpe Ratio Z-Score]],Table2[Sharpe Ratio Z-Score])</f>
        <v>384</v>
      </c>
      <c r="AV128">
        <f>(Table2[[#This Row],[Rank 1Y]]+Table2[[#This Row],[Rank 6M]]+Table2[[#This Row],[Rank Sharpe]])/3</f>
        <v>180.33333333333334</v>
      </c>
    </row>
    <row r="129" spans="1:48" x14ac:dyDescent="0.3">
      <c r="A129" t="s">
        <v>1108</v>
      </c>
      <c r="B129" t="s">
        <v>1109</v>
      </c>
      <c r="C129" t="s">
        <v>10642</v>
      </c>
      <c r="D129" t="s">
        <v>104</v>
      </c>
      <c r="E129">
        <v>11348.118141364999</v>
      </c>
      <c r="F129">
        <v>906.55</v>
      </c>
      <c r="G129">
        <v>170.39432313240701</v>
      </c>
      <c r="H129">
        <f>(Table2[[#This Row],[1Y Return vs Nifty]]-AVERAGE(Table2[1Y Return vs Nifty]))/_xlfn.STDEV.P(Table2[1Y Return vs Nifty])</f>
        <v>2.3188722273862883</v>
      </c>
      <c r="I129">
        <v>-9.3535842246391105</v>
      </c>
      <c r="J129">
        <f>(Table2[[#This Row],[1M Return vs Nifty]]-AVERAGE(Table2[1M Return vs Nifty]))/_xlfn.STDEV.P(Table2[1M Return vs Nifty])</f>
        <v>-0.79485957491966397</v>
      </c>
      <c r="K129">
        <v>-8.8129134376816296</v>
      </c>
      <c r="L129">
        <f>(Table2[[#This Row],[6M Return vs Nifty]]-AVERAGE(Table2[6M Return vs Nifty]))/_xlfn.STDEV.P(Table2[6M Return vs Nifty])</f>
        <v>-0.58496950563117556</v>
      </c>
      <c r="M129">
        <v>-9.5276315663558098</v>
      </c>
      <c r="N129">
        <f>(Table2[[#This Row],[1W Return vs Nifty]]-AVERAGE(Table2[1W Return vs Nifty]))/_xlfn.STDEV.P(Table2[1W Return vs Nifty])</f>
        <v>-1.8920566230383637</v>
      </c>
      <c r="O129">
        <v>944.03</v>
      </c>
      <c r="P129">
        <v>943.63977396668804</v>
      </c>
      <c r="Q129">
        <v>773.08397120186999</v>
      </c>
      <c r="R129">
        <v>23.105185740634401</v>
      </c>
      <c r="S129" s="2">
        <f>(Table2[[#This Row],[Close Price]]-Table2[[#This Row],[20D EMA]])/Table2[[#This Row],[20D EMA]]</f>
        <v>-3.9702128110335494E-2</v>
      </c>
      <c r="T129" s="2">
        <f>(Table2[[#This Row],[Close Price]]-Table2[[#This Row],[50D EMA]])/Table2[[#This Row],[50D EMA]]</f>
        <v>-3.9305013406522024E-2</v>
      </c>
      <c r="U129" s="2">
        <f>(Table2[[#This Row],[Close Price]]-Table2[[#This Row],[200D EMA]])/Table2[[#This Row],[200D EMA]]</f>
        <v>0.17264105035140992</v>
      </c>
      <c r="V129">
        <v>0.88250448655240199</v>
      </c>
      <c r="W129">
        <v>873.2</v>
      </c>
      <c r="X129">
        <v>907.75</v>
      </c>
      <c r="Y129">
        <v>862</v>
      </c>
      <c r="Z129">
        <v>938.85</v>
      </c>
      <c r="AA129">
        <v>862</v>
      </c>
      <c r="AB129">
        <v>1118</v>
      </c>
      <c r="AC129" s="2">
        <f>(Table2[[#This Row],[Close Price]]/Table2[[#This Row],[Day Low]])-1</f>
        <v>3.8192853870819832E-2</v>
      </c>
      <c r="AD129" s="2">
        <f>(Table2[[#This Row],[Day High]]/Table2[[#This Row],[Close Price]])-1</f>
        <v>1.323699740775508E-3</v>
      </c>
      <c r="AE129" s="2">
        <f>(Table2[[#This Row],[Close Price]]/Table2[[#This Row],[Current Week Low]])-1</f>
        <v>5.1682134570765648E-2</v>
      </c>
      <c r="AF129" s="2">
        <f>(Table2[[#This Row],[Current Week High]]/Table2[[#This Row],[Close Price]])-1</f>
        <v>3.5629584689206517E-2</v>
      </c>
      <c r="AG129" s="2">
        <f>(Table2[[#This Row],[Close Price]]/Table2[[#This Row],[Current Month Low]])-1</f>
        <v>5.1682134570765648E-2</v>
      </c>
      <c r="AH129" s="2">
        <f>(Table2[[#This Row],[Current Month High]]/Table2[[#This Row],[Close Price]])-1</f>
        <v>0.23324692515581047</v>
      </c>
      <c r="AI129">
        <v>23.324692515580999</v>
      </c>
      <c r="AJ129">
        <v>255.045691906005</v>
      </c>
      <c r="AK129" t="str">
        <f>IF(AND(Table2[[#This Row],[20D EMA]]&gt;Table2[[#This Row],[50D EMA]],Table2[[#This Row],[50D EMA]]&gt;Table2[[#This Row],[200D EMA]]),"Uptrend","Downtrend/NoTrend")</f>
        <v>Uptrend</v>
      </c>
      <c r="AL129">
        <v>-7.0000000000000007E-2</v>
      </c>
      <c r="AM129" t="s">
        <v>10680</v>
      </c>
      <c r="AN129">
        <v>-13.16</v>
      </c>
      <c r="AO129" t="s">
        <v>10680</v>
      </c>
      <c r="AP129">
        <v>0.29848475052996098</v>
      </c>
      <c r="AQ129">
        <f>(Table2[[#This Row],[Sharpe Ratio]]-AVERAGE(Table2[Sharpe Ratio]))/_xlfn.STDEV.P(Table2[Sharpe Ratio])</f>
        <v>2.6974565809515223</v>
      </c>
      <c r="AR1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1.7444431047486075</v>
      </c>
      <c r="AS129">
        <f>_xlfn.RANK.AVG(Table2[[#This Row],[1Y Return vs Nifty Z-Score]],Table2[1Y Return vs Nifty Z-Score])</f>
        <v>24</v>
      </c>
      <c r="AT129">
        <f>_xlfn.RANK.AVG(Table2[[#This Row],[6M Return vs Nifty Z-Score]],Table2[6M Return vs Nifty Z-Score])</f>
        <v>516</v>
      </c>
      <c r="AU129">
        <f>_xlfn.RANK.AVG(Table2[[#This Row],[Sharpe Ratio Z-Score]],Table2[Sharpe Ratio Z-Score])</f>
        <v>2</v>
      </c>
      <c r="AV129">
        <f>(Table2[[#This Row],[Rank 1Y]]+Table2[[#This Row],[Rank 6M]]+Table2[[#This Row],[Rank Sharpe]])/3</f>
        <v>180.66666666666666</v>
      </c>
    </row>
    <row r="130" spans="1:48" x14ac:dyDescent="0.3">
      <c r="A130" t="s">
        <v>272</v>
      </c>
      <c r="B130" t="s">
        <v>273</v>
      </c>
      <c r="C130" t="s">
        <v>10640</v>
      </c>
      <c r="D130" t="s">
        <v>54</v>
      </c>
      <c r="E130">
        <v>100065.146293125</v>
      </c>
      <c r="F130">
        <v>2240.1999999999998</v>
      </c>
      <c r="G130">
        <v>73.071263697346197</v>
      </c>
      <c r="H130">
        <f>(Table2[[#This Row],[1Y Return vs Nifty]]-AVERAGE(Table2[1Y Return vs Nifty]))/_xlfn.STDEV.P(Table2[1Y Return vs Nifty])</f>
        <v>0.7529139806098919</v>
      </c>
      <c r="I130">
        <v>15.833670744753499</v>
      </c>
      <c r="J130">
        <f>(Table2[[#This Row],[1M Return vs Nifty]]-AVERAGE(Table2[1M Return vs Nifty]))/_xlfn.STDEV.P(Table2[1M Return vs Nifty])</f>
        <v>1.6401606247317173</v>
      </c>
      <c r="K130">
        <v>24.927480376917199</v>
      </c>
      <c r="L130">
        <f>(Table2[[#This Row],[6M Return vs Nifty]]-AVERAGE(Table2[6M Return vs Nifty]))/_xlfn.STDEV.P(Table2[6M Return vs Nifty])</f>
        <v>0.57141876089903321</v>
      </c>
      <c r="M130">
        <v>2.1097068715179099</v>
      </c>
      <c r="N130">
        <f>(Table2[[#This Row],[1W Return vs Nifty]]-AVERAGE(Table2[1W Return vs Nifty]))/_xlfn.STDEV.P(Table2[1W Return vs Nifty])</f>
        <v>1.0953257158111274</v>
      </c>
      <c r="O130">
        <v>2084.2199999999998</v>
      </c>
      <c r="P130">
        <v>1935.79487170474</v>
      </c>
      <c r="Q130">
        <v>1612.86568642013</v>
      </c>
      <c r="R130">
        <v>77.706926022662003</v>
      </c>
      <c r="S130" s="2">
        <f>(Table2[[#This Row],[Close Price]]-Table2[[#This Row],[20D EMA]])/Table2[[#This Row],[20D EMA]]</f>
        <v>7.4838548713667477E-2</v>
      </c>
      <c r="T130" s="2">
        <f>(Table2[[#This Row],[Close Price]]-Table2[[#This Row],[50D EMA]])/Table2[[#This Row],[50D EMA]]</f>
        <v>0.15725071532356538</v>
      </c>
      <c r="U130" s="2">
        <f>(Table2[[#This Row],[Close Price]]-Table2[[#This Row],[200D EMA]])/Table2[[#This Row],[200D EMA]]</f>
        <v>0.38895632715225215</v>
      </c>
      <c r="V130">
        <v>0.83460027011780102</v>
      </c>
      <c r="W130">
        <v>2216.85</v>
      </c>
      <c r="X130">
        <v>2256.6999999999998</v>
      </c>
      <c r="Y130">
        <v>2092.1</v>
      </c>
      <c r="Z130">
        <v>2256.6999999999998</v>
      </c>
      <c r="AA130">
        <v>1900.05</v>
      </c>
      <c r="AB130">
        <v>2256.6999999999998</v>
      </c>
      <c r="AC130" s="2">
        <f>(Table2[[#This Row],[Close Price]]/Table2[[#This Row],[Day Low]])-1</f>
        <v>1.0532963439114029E-2</v>
      </c>
      <c r="AD130" s="2">
        <f>(Table2[[#This Row],[Day High]]/Table2[[#This Row],[Close Price]])-1</f>
        <v>7.3654138023391269E-3</v>
      </c>
      <c r="AE130" s="2">
        <f>(Table2[[#This Row],[Close Price]]/Table2[[#This Row],[Current Week Low]])-1</f>
        <v>7.0790115195258352E-2</v>
      </c>
      <c r="AF130" s="2">
        <f>(Table2[[#This Row],[Current Week High]]/Table2[[#This Row],[Close Price]])-1</f>
        <v>7.3654138023391269E-3</v>
      </c>
      <c r="AG130" s="2">
        <f>(Table2[[#This Row],[Close Price]]/Table2[[#This Row],[Current Month Low]])-1</f>
        <v>0.17902160469461315</v>
      </c>
      <c r="AH130" s="2">
        <f>(Table2[[#This Row],[Current Month High]]/Table2[[#This Row],[Close Price]])-1</f>
        <v>7.3654138023391269E-3</v>
      </c>
      <c r="AI130">
        <v>0.73654138023391202</v>
      </c>
      <c r="AJ130">
        <v>106.023819377385</v>
      </c>
      <c r="AK130" t="str">
        <f>IF(AND(Table2[[#This Row],[20D EMA]]&gt;Table2[[#This Row],[50D EMA]],Table2[[#This Row],[50D EMA]]&gt;Table2[[#This Row],[200D EMA]]),"Uptrend","Downtrend/NoTrend")</f>
        <v>Uptrend</v>
      </c>
      <c r="AL130">
        <v>0.18</v>
      </c>
      <c r="AM130" t="s">
        <v>10681</v>
      </c>
      <c r="AN130">
        <v>6.8</v>
      </c>
      <c r="AO130" t="s">
        <v>10681</v>
      </c>
      <c r="AP130">
        <v>9.9612910623528006E-2</v>
      </c>
      <c r="AQ130">
        <f>(Table2[[#This Row],[Sharpe Ratio]]-AVERAGE(Table2[Sharpe Ratio]))/_xlfn.STDEV.P(Table2[Sharpe Ratio])</f>
        <v>0.41287138616841579</v>
      </c>
      <c r="AR1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4.4726904682201853</v>
      </c>
      <c r="AS130">
        <f>_xlfn.RANK.AVG(Table2[[#This Row],[1Y Return vs Nifty Z-Score]],Table2[1Y Return vs Nifty Z-Score])</f>
        <v>132</v>
      </c>
      <c r="AT130">
        <f>_xlfn.RANK.AVG(Table2[[#This Row],[6M Return vs Nifty Z-Score]],Table2[6M Return vs Nifty Z-Score])</f>
        <v>179</v>
      </c>
      <c r="AU130">
        <f>_xlfn.RANK.AVG(Table2[[#This Row],[Sharpe Ratio Z-Score]],Table2[Sharpe Ratio Z-Score])</f>
        <v>234</v>
      </c>
      <c r="AV130">
        <f>(Table2[[#This Row],[Rank 1Y]]+Table2[[#This Row],[Rank 6M]]+Table2[[#This Row],[Rank Sharpe]])/3</f>
        <v>181.66666666666666</v>
      </c>
    </row>
    <row r="131" spans="1:48" x14ac:dyDescent="0.3">
      <c r="A131" t="s">
        <v>78</v>
      </c>
      <c r="B131" t="s">
        <v>79</v>
      </c>
      <c r="C131" t="s">
        <v>10634</v>
      </c>
      <c r="D131" t="s">
        <v>80</v>
      </c>
      <c r="E131">
        <v>325114.73289088497</v>
      </c>
      <c r="F131">
        <v>524.95000000000005</v>
      </c>
      <c r="G131">
        <v>99.051061797486</v>
      </c>
      <c r="H131">
        <f>(Table2[[#This Row],[1Y Return vs Nifty]]-AVERAGE(Table2[1Y Return vs Nifty]))/_xlfn.STDEV.P(Table2[1Y Return vs Nifty])</f>
        <v>1.1709369992105942</v>
      </c>
      <c r="I131">
        <v>1.8674010359411599</v>
      </c>
      <c r="J131">
        <f>(Table2[[#This Row],[1M Return vs Nifty]]-AVERAGE(Table2[1M Return vs Nifty]))/_xlfn.STDEV.P(Table2[1M Return vs Nifty])</f>
        <v>0.28994803125681323</v>
      </c>
      <c r="K131">
        <v>4.6403313461821796</v>
      </c>
      <c r="L131">
        <f>(Table2[[#This Row],[6M Return vs Nifty]]-AVERAGE(Table2[6M Return vs Nifty]))/_xlfn.STDEV.P(Table2[6M Return vs Nifty])</f>
        <v>-0.1238849521934042</v>
      </c>
      <c r="M131">
        <v>-2.2188415516775701</v>
      </c>
      <c r="N131">
        <f>(Table2[[#This Row],[1W Return vs Nifty]]-AVERAGE(Table2[1W Return vs Nifty]))/_xlfn.STDEV.P(Table2[1W Return vs Nifty])</f>
        <v>-1.5841513821462382E-2</v>
      </c>
      <c r="O131">
        <v>523.14</v>
      </c>
      <c r="P131">
        <v>508.56521919017501</v>
      </c>
      <c r="Q131">
        <v>441.05413306672699</v>
      </c>
      <c r="R131">
        <v>51.811321126101099</v>
      </c>
      <c r="S131" s="2">
        <f>(Table2[[#This Row],[Close Price]]-Table2[[#This Row],[20D EMA]])/Table2[[#This Row],[20D EMA]]</f>
        <v>3.4598768971978041E-3</v>
      </c>
      <c r="T131" s="2">
        <f>(Table2[[#This Row],[Close Price]]-Table2[[#This Row],[50D EMA]])/Table2[[#This Row],[50D EMA]]</f>
        <v>3.2217658997435367E-2</v>
      </c>
      <c r="U131" s="2">
        <f>(Table2[[#This Row],[Close Price]]-Table2[[#This Row],[200D EMA]])/Table2[[#This Row],[200D EMA]]</f>
        <v>0.19021671183518979</v>
      </c>
      <c r="V131">
        <v>0.90756563933415602</v>
      </c>
      <c r="W131">
        <v>522</v>
      </c>
      <c r="X131">
        <v>537</v>
      </c>
      <c r="Y131">
        <v>516.1</v>
      </c>
      <c r="Z131">
        <v>543.54999999999995</v>
      </c>
      <c r="AA131">
        <v>497.55</v>
      </c>
      <c r="AB131">
        <v>543.54999999999995</v>
      </c>
      <c r="AC131" s="2">
        <f>(Table2[[#This Row],[Close Price]]/Table2[[#This Row],[Day Low]])-1</f>
        <v>5.6513409961687078E-3</v>
      </c>
      <c r="AD131" s="2">
        <f>(Table2[[#This Row],[Day High]]/Table2[[#This Row],[Close Price]])-1</f>
        <v>2.2954567101628687E-2</v>
      </c>
      <c r="AE131" s="2">
        <f>(Table2[[#This Row],[Close Price]]/Table2[[#This Row],[Current Week Low]])-1</f>
        <v>1.7147839565975653E-2</v>
      </c>
      <c r="AF131" s="2">
        <f>(Table2[[#This Row],[Current Week High]]/Table2[[#This Row],[Close Price]])-1</f>
        <v>3.5431945899609296E-2</v>
      </c>
      <c r="AG131" s="2">
        <f>(Table2[[#This Row],[Close Price]]/Table2[[#This Row],[Current Month Low]])-1</f>
        <v>5.5069842226912025E-2</v>
      </c>
      <c r="AH131" s="2">
        <f>(Table2[[#This Row],[Current Month High]]/Table2[[#This Row],[Close Price]])-1</f>
        <v>3.5431945899609296E-2</v>
      </c>
      <c r="AI131">
        <v>3.5431945899609198</v>
      </c>
      <c r="AJ131">
        <v>129.83800350262601</v>
      </c>
      <c r="AK131" t="str">
        <f>IF(AND(Table2[[#This Row],[20D EMA]]&gt;Table2[[#This Row],[50D EMA]],Table2[[#This Row],[50D EMA]]&gt;Table2[[#This Row],[200D EMA]]),"Uptrend","Downtrend/NoTrend")</f>
        <v>Uptrend</v>
      </c>
      <c r="AL131">
        <v>0.15</v>
      </c>
      <c r="AM131" t="s">
        <v>10681</v>
      </c>
      <c r="AN131">
        <v>0.61</v>
      </c>
      <c r="AO131" t="s">
        <v>10681</v>
      </c>
      <c r="AP131">
        <v>0.159505709275584</v>
      </c>
      <c r="AQ131">
        <f>(Table2[[#This Row],[Sharpe Ratio]]-AVERAGE(Table2[Sharpe Ratio]))/_xlfn.STDEV.P(Table2[Sharpe Ratio])</f>
        <v>1.1009034430900484</v>
      </c>
      <c r="AR1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2.4220620075425892</v>
      </c>
      <c r="AS131">
        <f>_xlfn.RANK.AVG(Table2[[#This Row],[1Y Return vs Nifty Z-Score]],Table2[1Y Return vs Nifty Z-Score])</f>
        <v>89</v>
      </c>
      <c r="AT131">
        <f>_xlfn.RANK.AVG(Table2[[#This Row],[6M Return vs Nifty Z-Score]],Table2[6M Return vs Nifty Z-Score])</f>
        <v>364</v>
      </c>
      <c r="AU131">
        <f>_xlfn.RANK.AVG(Table2[[#This Row],[Sharpe Ratio Z-Score]],Table2[Sharpe Ratio Z-Score])</f>
        <v>95</v>
      </c>
      <c r="AV131">
        <f>(Table2[[#This Row],[Rank 1Y]]+Table2[[#This Row],[Rank 6M]]+Table2[[#This Row],[Rank Sharpe]])/3</f>
        <v>182.66666666666666</v>
      </c>
    </row>
    <row r="132" spans="1:48" x14ac:dyDescent="0.3">
      <c r="A132" t="s">
        <v>527</v>
      </c>
      <c r="B132" t="s">
        <v>528</v>
      </c>
      <c r="C132" t="s">
        <v>10640</v>
      </c>
      <c r="D132" t="s">
        <v>54</v>
      </c>
      <c r="E132">
        <v>39360.426955395</v>
      </c>
      <c r="F132">
        <v>3243.55</v>
      </c>
      <c r="G132">
        <v>57.264731679976101</v>
      </c>
      <c r="H132">
        <f>(Table2[[#This Row],[1Y Return vs Nifty]]-AVERAGE(Table2[1Y Return vs Nifty]))/_xlfn.STDEV.P(Table2[1Y Return vs Nifty])</f>
        <v>0.49858197225320877</v>
      </c>
      <c r="I132">
        <v>28.0484346150355</v>
      </c>
      <c r="J132">
        <f>(Table2[[#This Row],[1M Return vs Nifty]]-AVERAGE(Table2[1M Return vs Nifty]))/_xlfn.STDEV.P(Table2[1M Return vs Nifty])</f>
        <v>2.8210434479791218</v>
      </c>
      <c r="K132">
        <v>39.535710180429703</v>
      </c>
      <c r="L132">
        <f>(Table2[[#This Row],[6M Return vs Nifty]]-AVERAGE(Table2[6M Return vs Nifty]))/_xlfn.STDEV.P(Table2[6M Return vs Nifty])</f>
        <v>1.0720882442602371</v>
      </c>
      <c r="M132">
        <v>-0.59468444026107203</v>
      </c>
      <c r="N132">
        <f>(Table2[[#This Row],[1W Return vs Nifty]]-AVERAGE(Table2[1W Return vs Nifty]))/_xlfn.STDEV.P(Table2[1W Return vs Nifty])</f>
        <v>0.40109044154486845</v>
      </c>
      <c r="O132">
        <v>2969.65</v>
      </c>
      <c r="P132">
        <v>2725.3980450716099</v>
      </c>
      <c r="Q132">
        <v>2295.5457495066398</v>
      </c>
      <c r="R132">
        <v>66.529933091784301</v>
      </c>
      <c r="S132" s="2">
        <f>(Table2[[#This Row],[Close Price]]-Table2[[#This Row],[20D EMA]])/Table2[[#This Row],[20D EMA]]</f>
        <v>9.2233091441752429E-2</v>
      </c>
      <c r="T132" s="2">
        <f>(Table2[[#This Row],[Close Price]]-Table2[[#This Row],[50D EMA]])/Table2[[#This Row],[50D EMA]]</f>
        <v>0.19011973530449047</v>
      </c>
      <c r="U132" s="2">
        <f>(Table2[[#This Row],[Close Price]]-Table2[[#This Row],[200D EMA]])/Table2[[#This Row],[200D EMA]]</f>
        <v>0.41297554217645455</v>
      </c>
      <c r="V132">
        <v>1.2658771795102699</v>
      </c>
      <c r="W132">
        <v>3112</v>
      </c>
      <c r="X132">
        <v>3275</v>
      </c>
      <c r="Y132">
        <v>2955</v>
      </c>
      <c r="Z132">
        <v>3275</v>
      </c>
      <c r="AA132">
        <v>2663.85</v>
      </c>
      <c r="AB132">
        <v>3389.85</v>
      </c>
      <c r="AC132" s="2">
        <f>(Table2[[#This Row],[Close Price]]/Table2[[#This Row],[Day Low]])-1</f>
        <v>4.2271850899743058E-2</v>
      </c>
      <c r="AD132" s="2">
        <f>(Table2[[#This Row],[Day High]]/Table2[[#This Row],[Close Price]])-1</f>
        <v>9.6961662376100488E-3</v>
      </c>
      <c r="AE132" s="2">
        <f>(Table2[[#This Row],[Close Price]]/Table2[[#This Row],[Current Week Low]])-1</f>
        <v>9.7648054145516028E-2</v>
      </c>
      <c r="AF132" s="2">
        <f>(Table2[[#This Row],[Current Week High]]/Table2[[#This Row],[Close Price]])-1</f>
        <v>9.6961662376100488E-3</v>
      </c>
      <c r="AG132" s="2">
        <f>(Table2[[#This Row],[Close Price]]/Table2[[#This Row],[Current Month Low]])-1</f>
        <v>0.21761735833474116</v>
      </c>
      <c r="AH132" s="2">
        <f>(Table2[[#This Row],[Current Month High]]/Table2[[#This Row],[Close Price]])-1</f>
        <v>4.5104900494828071E-2</v>
      </c>
      <c r="AI132">
        <v>4.5104900494828</v>
      </c>
      <c r="AJ132">
        <v>96.572831126329504</v>
      </c>
      <c r="AK132" t="str">
        <f>IF(AND(Table2[[#This Row],[20D EMA]]&gt;Table2[[#This Row],[50D EMA]],Table2[[#This Row],[50D EMA]]&gt;Table2[[#This Row],[200D EMA]]),"Uptrend","Downtrend/NoTrend")</f>
        <v>Uptrend</v>
      </c>
      <c r="AL132">
        <v>0.15</v>
      </c>
      <c r="AM132" t="s">
        <v>10681</v>
      </c>
      <c r="AN132">
        <v>2.15</v>
      </c>
      <c r="AO132" t="s">
        <v>10681</v>
      </c>
      <c r="AP132">
        <v>8.1973825963335994E-2</v>
      </c>
      <c r="AQ132">
        <f>(Table2[[#This Row],[Sharpe Ratio]]-AVERAGE(Table2[Sharpe Ratio]))/_xlfn.STDEV.P(Table2[Sharpe Ratio])</f>
        <v>0.21023841569275548</v>
      </c>
      <c r="AR1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5.0030425217301913</v>
      </c>
      <c r="AS132">
        <f>_xlfn.RANK.AVG(Table2[[#This Row],[1Y Return vs Nifty Z-Score]],Table2[1Y Return vs Nifty Z-Score])</f>
        <v>171</v>
      </c>
      <c r="AT132">
        <f>_xlfn.RANK.AVG(Table2[[#This Row],[6M Return vs Nifty Z-Score]],Table2[6M Return vs Nifty Z-Score])</f>
        <v>98</v>
      </c>
      <c r="AU132">
        <f>_xlfn.RANK.AVG(Table2[[#This Row],[Sharpe Ratio Z-Score]],Table2[Sharpe Ratio Z-Score])</f>
        <v>284</v>
      </c>
      <c r="AV132">
        <f>(Table2[[#This Row],[Rank 1Y]]+Table2[[#This Row],[Rank 6M]]+Table2[[#This Row],[Rank Sharpe]])/3</f>
        <v>184.33333333333334</v>
      </c>
    </row>
    <row r="133" spans="1:48" x14ac:dyDescent="0.3">
      <c r="A133" t="s">
        <v>448</v>
      </c>
      <c r="B133" t="s">
        <v>449</v>
      </c>
      <c r="C133" t="s">
        <v>10649</v>
      </c>
      <c r="D133" t="s">
        <v>387</v>
      </c>
      <c r="E133">
        <v>50796.932368815003</v>
      </c>
      <c r="F133">
        <v>1758.25</v>
      </c>
      <c r="G133">
        <v>29.974357157139099</v>
      </c>
      <c r="H133">
        <f>(Table2[[#This Row],[1Y Return vs Nifty]]-AVERAGE(Table2[1Y Return vs Nifty]))/_xlfn.STDEV.P(Table2[1Y Return vs Nifty])</f>
        <v>5.9471372055024944E-2</v>
      </c>
      <c r="I133">
        <v>1.1620063906679099</v>
      </c>
      <c r="J133">
        <f>(Table2[[#This Row],[1M Return vs Nifty]]-AVERAGE(Table2[1M Return vs Nifty]))/_xlfn.STDEV.P(Table2[1M Return vs Nifty])</f>
        <v>0.22175281855683615</v>
      </c>
      <c r="K133">
        <v>48.716426814298302</v>
      </c>
      <c r="L133">
        <f>(Table2[[#This Row],[6M Return vs Nifty]]-AVERAGE(Table2[6M Return vs Nifty]))/_xlfn.STDEV.P(Table2[6M Return vs Nifty])</f>
        <v>1.3867399656385104</v>
      </c>
      <c r="M133">
        <v>-4.17540993588986</v>
      </c>
      <c r="N133">
        <f>(Table2[[#This Row],[1W Return vs Nifty]]-AVERAGE(Table2[1W Return vs Nifty]))/_xlfn.STDEV.P(Table2[1W Return vs Nifty])</f>
        <v>-0.51810565840665967</v>
      </c>
      <c r="O133">
        <v>1714.95</v>
      </c>
      <c r="P133">
        <v>1627.6659357030901</v>
      </c>
      <c r="Q133">
        <v>1355.3246267427301</v>
      </c>
      <c r="R133">
        <v>49.5092198456625</v>
      </c>
      <c r="S133" s="2">
        <f>(Table2[[#This Row],[Close Price]]-Table2[[#This Row],[20D EMA]])/Table2[[#This Row],[20D EMA]]</f>
        <v>2.5248549520394153E-2</v>
      </c>
      <c r="T133" s="2">
        <f>(Table2[[#This Row],[Close Price]]-Table2[[#This Row],[50D EMA]])/Table2[[#This Row],[50D EMA]]</f>
        <v>8.0227804386962559E-2</v>
      </c>
      <c r="U133" s="2">
        <f>(Table2[[#This Row],[Close Price]]-Table2[[#This Row],[200D EMA]])/Table2[[#This Row],[200D EMA]]</f>
        <v>0.2972906750950331</v>
      </c>
      <c r="V133">
        <v>0.67857890342969995</v>
      </c>
      <c r="W133">
        <v>1728</v>
      </c>
      <c r="X133">
        <v>1773.75</v>
      </c>
      <c r="Y133">
        <v>1706.05</v>
      </c>
      <c r="Z133">
        <v>1773.75</v>
      </c>
      <c r="AA133">
        <v>1585.55</v>
      </c>
      <c r="AB133">
        <v>1789</v>
      </c>
      <c r="AC133" s="2">
        <f>(Table2[[#This Row],[Close Price]]/Table2[[#This Row],[Day Low]])-1</f>
        <v>1.7505787037036979E-2</v>
      </c>
      <c r="AD133" s="2">
        <f>(Table2[[#This Row],[Day High]]/Table2[[#This Row],[Close Price]])-1</f>
        <v>8.8155836769514551E-3</v>
      </c>
      <c r="AE133" s="2">
        <f>(Table2[[#This Row],[Close Price]]/Table2[[#This Row],[Current Week Low]])-1</f>
        <v>3.0596993054130994E-2</v>
      </c>
      <c r="AF133" s="2">
        <f>(Table2[[#This Row],[Current Week High]]/Table2[[#This Row],[Close Price]])-1</f>
        <v>8.8155836769514551E-3</v>
      </c>
      <c r="AG133" s="2">
        <f>(Table2[[#This Row],[Close Price]]/Table2[[#This Row],[Current Month Low]])-1</f>
        <v>0.10892119453817295</v>
      </c>
      <c r="AH133" s="2">
        <f>(Table2[[#This Row],[Current Month High]]/Table2[[#This Row],[Close Price]])-1</f>
        <v>1.7488980520403707E-2</v>
      </c>
      <c r="AI133">
        <v>1.7488980520403701</v>
      </c>
      <c r="AJ133">
        <v>72.538148275354501</v>
      </c>
      <c r="AK133" t="str">
        <f>IF(AND(Table2[[#This Row],[20D EMA]]&gt;Table2[[#This Row],[50D EMA]],Table2[[#This Row],[50D EMA]]&gt;Table2[[#This Row],[200D EMA]]),"Uptrend","Downtrend/NoTrend")</f>
        <v>Uptrend</v>
      </c>
      <c r="AL133">
        <v>0.15</v>
      </c>
      <c r="AM133" t="s">
        <v>10681</v>
      </c>
      <c r="AN133">
        <v>2.41</v>
      </c>
      <c r="AO133" t="s">
        <v>10681</v>
      </c>
      <c r="AP133">
        <v>0.10880284713576099</v>
      </c>
      <c r="AQ133">
        <f>(Table2[[#This Row],[Sharpe Ratio]]-AVERAGE(Table2[Sharpe Ratio]))/_xlfn.STDEV.P(Table2[Sharpe Ratio])</f>
        <v>0.51844285826181113</v>
      </c>
      <c r="AR1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1.6683013561055229</v>
      </c>
      <c r="AS133">
        <f>_xlfn.RANK.AVG(Table2[[#This Row],[1Y Return vs Nifty Z-Score]],Table2[1Y Return vs Nifty Z-Score])</f>
        <v>282</v>
      </c>
      <c r="AT133">
        <f>_xlfn.RANK.AVG(Table2[[#This Row],[6M Return vs Nifty Z-Score]],Table2[6M Return vs Nifty Z-Score])</f>
        <v>65</v>
      </c>
      <c r="AU133">
        <f>_xlfn.RANK.AVG(Table2[[#This Row],[Sharpe Ratio Z-Score]],Table2[Sharpe Ratio Z-Score])</f>
        <v>209</v>
      </c>
      <c r="AV133">
        <f>(Table2[[#This Row],[Rank 1Y]]+Table2[[#This Row],[Rank 6M]]+Table2[[#This Row],[Rank Sharpe]])/3</f>
        <v>185.33333333333334</v>
      </c>
    </row>
    <row r="134" spans="1:48" x14ac:dyDescent="0.3">
      <c r="A134" t="s">
        <v>283</v>
      </c>
      <c r="B134" t="s">
        <v>284</v>
      </c>
      <c r="C134" t="s">
        <v>10638</v>
      </c>
      <c r="D134" t="s">
        <v>183</v>
      </c>
      <c r="E134">
        <v>98109.297968309998</v>
      </c>
      <c r="F134">
        <v>3640.35</v>
      </c>
      <c r="G134">
        <v>57.216466601310998</v>
      </c>
      <c r="H134">
        <f>(Table2[[#This Row],[1Y Return vs Nifty]]-AVERAGE(Table2[1Y Return vs Nifty]))/_xlfn.STDEV.P(Table2[1Y Return vs Nifty])</f>
        <v>0.49780537215035892</v>
      </c>
      <c r="I134">
        <v>8.9562323673081696</v>
      </c>
      <c r="J134">
        <f>(Table2[[#This Row],[1M Return vs Nifty]]-AVERAGE(Table2[1M Return vs Nifty]))/_xlfn.STDEV.P(Table2[1M Return vs Nifty])</f>
        <v>0.97527271252026426</v>
      </c>
      <c r="K134">
        <v>30.654212028150098</v>
      </c>
      <c r="L134">
        <f>(Table2[[#This Row],[6M Return vs Nifty]]-AVERAGE(Table2[6M Return vs Nifty]))/_xlfn.STDEV.P(Table2[6M Return vs Nifty])</f>
        <v>0.76769167115141856</v>
      </c>
      <c r="M134">
        <v>-1.6031229913473</v>
      </c>
      <c r="N134">
        <f>(Table2[[#This Row],[1W Return vs Nifty]]-AVERAGE(Table2[1W Return vs Nifty]))/_xlfn.STDEV.P(Table2[1W Return vs Nifty])</f>
        <v>0.14221754432590572</v>
      </c>
      <c r="O134">
        <v>3495.84</v>
      </c>
      <c r="P134">
        <v>3288.1479773586898</v>
      </c>
      <c r="Q134">
        <v>2778.4311654858402</v>
      </c>
      <c r="R134">
        <v>66.871168182397398</v>
      </c>
      <c r="S134" s="2">
        <f>(Table2[[#This Row],[Close Price]]-Table2[[#This Row],[20D EMA]])/Table2[[#This Row],[20D EMA]]</f>
        <v>4.133770424275704E-2</v>
      </c>
      <c r="T134" s="2">
        <f>(Table2[[#This Row],[Close Price]]-Table2[[#This Row],[50D EMA]])/Table2[[#This Row],[50D EMA]]</f>
        <v>0.10711258284799813</v>
      </c>
      <c r="U134" s="2">
        <f>(Table2[[#This Row],[Close Price]]-Table2[[#This Row],[200D EMA]])/Table2[[#This Row],[200D EMA]]</f>
        <v>0.31021781112343788</v>
      </c>
      <c r="V134">
        <v>0.96570798461135199</v>
      </c>
      <c r="W134">
        <v>3615.2</v>
      </c>
      <c r="X134">
        <v>3694.9</v>
      </c>
      <c r="Y134">
        <v>3512.05</v>
      </c>
      <c r="Z134">
        <v>3694.9</v>
      </c>
      <c r="AA134">
        <v>3302</v>
      </c>
      <c r="AB134">
        <v>3694.9</v>
      </c>
      <c r="AC134" s="2">
        <f>(Table2[[#This Row],[Close Price]]/Table2[[#This Row],[Day Low]])-1</f>
        <v>6.9567382164195113E-3</v>
      </c>
      <c r="AD134" s="2">
        <f>(Table2[[#This Row],[Day High]]/Table2[[#This Row],[Close Price]])-1</f>
        <v>1.4984822887909255E-2</v>
      </c>
      <c r="AE134" s="2">
        <f>(Table2[[#This Row],[Close Price]]/Table2[[#This Row],[Current Week Low]])-1</f>
        <v>3.6531370567047583E-2</v>
      </c>
      <c r="AF134" s="2">
        <f>(Table2[[#This Row],[Current Week High]]/Table2[[#This Row],[Close Price]])-1</f>
        <v>1.4984822887909255E-2</v>
      </c>
      <c r="AG134" s="2">
        <f>(Table2[[#This Row],[Close Price]]/Table2[[#This Row],[Current Month Low]])-1</f>
        <v>0.10246820109024823</v>
      </c>
      <c r="AH134" s="2">
        <f>(Table2[[#This Row],[Current Month High]]/Table2[[#This Row],[Close Price]])-1</f>
        <v>1.4984822887909255E-2</v>
      </c>
      <c r="AI134">
        <v>1.4984822887909199</v>
      </c>
      <c r="AJ134">
        <v>90.195924764890194</v>
      </c>
      <c r="AK134" t="str">
        <f>IF(AND(Table2[[#This Row],[20D EMA]]&gt;Table2[[#This Row],[50D EMA]],Table2[[#This Row],[50D EMA]]&gt;Table2[[#This Row],[200D EMA]]),"Uptrend","Downtrend/NoTrend")</f>
        <v>Uptrend</v>
      </c>
      <c r="AL134">
        <v>0.13</v>
      </c>
      <c r="AM134" t="s">
        <v>10681</v>
      </c>
      <c r="AN134">
        <v>5.29</v>
      </c>
      <c r="AO134" t="s">
        <v>10681</v>
      </c>
      <c r="AP134">
        <v>9.7077029717898E-2</v>
      </c>
      <c r="AQ134">
        <f>(Table2[[#This Row],[Sharpe Ratio]]-AVERAGE(Table2[Sharpe Ratio]))/_xlfn.STDEV.P(Table2[Sharpe Ratio])</f>
        <v>0.38373988129843906</v>
      </c>
      <c r="AR1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2.7667271814463863</v>
      </c>
      <c r="AS134">
        <f>_xlfn.RANK.AVG(Table2[[#This Row],[1Y Return vs Nifty Z-Score]],Table2[1Y Return vs Nifty Z-Score])</f>
        <v>172</v>
      </c>
      <c r="AT134">
        <f>_xlfn.RANK.AVG(Table2[[#This Row],[6M Return vs Nifty Z-Score]],Table2[6M Return vs Nifty Z-Score])</f>
        <v>146</v>
      </c>
      <c r="AU134">
        <f>_xlfn.RANK.AVG(Table2[[#This Row],[Sharpe Ratio Z-Score]],Table2[Sharpe Ratio Z-Score])</f>
        <v>239</v>
      </c>
      <c r="AV134">
        <f>(Table2[[#This Row],[Rank 1Y]]+Table2[[#This Row],[Rank 6M]]+Table2[[#This Row],[Rank Sharpe]])/3</f>
        <v>185.66666666666666</v>
      </c>
    </row>
    <row r="135" spans="1:48" x14ac:dyDescent="0.3">
      <c r="A135" t="s">
        <v>707</v>
      </c>
      <c r="B135" t="s">
        <v>708</v>
      </c>
      <c r="C135" t="s">
        <v>10639</v>
      </c>
      <c r="D135" t="s">
        <v>46</v>
      </c>
      <c r="E135">
        <v>24735.563172999999</v>
      </c>
      <c r="F135">
        <v>261.10000000000002</v>
      </c>
      <c r="G135">
        <v>99.002332841499495</v>
      </c>
      <c r="H135">
        <f>(Table2[[#This Row],[1Y Return vs Nifty]]-AVERAGE(Table2[1Y Return vs Nifty]))/_xlfn.STDEV.P(Table2[1Y Return vs Nifty])</f>
        <v>1.170152935177601</v>
      </c>
      <c r="I135">
        <v>-14.2925797233361</v>
      </c>
      <c r="J135">
        <f>(Table2[[#This Row],[1M Return vs Nifty]]-AVERAGE(Table2[1M Return vs Nifty]))/_xlfn.STDEV.P(Table2[1M Return vs Nifty])</f>
        <v>-1.272345264405438</v>
      </c>
      <c r="K135">
        <v>1.8000628435410999</v>
      </c>
      <c r="L135">
        <f>(Table2[[#This Row],[6M Return vs Nifty]]-AVERAGE(Table2[6M Return vs Nifty]))/_xlfn.STDEV.P(Table2[6M Return vs Nifty])</f>
        <v>-0.22122979020262595</v>
      </c>
      <c r="M135">
        <v>-2.9019662864536699</v>
      </c>
      <c r="N135">
        <f>(Table2[[#This Row],[1W Return vs Nifty]]-AVERAGE(Table2[1W Return vs Nifty]))/_xlfn.STDEV.P(Table2[1W Return vs Nifty])</f>
        <v>-0.1912041862053579</v>
      </c>
      <c r="O135">
        <v>269.5</v>
      </c>
      <c r="P135">
        <v>274.09646266410999</v>
      </c>
      <c r="Q135">
        <v>233.16679519262499</v>
      </c>
      <c r="R135">
        <v>38.153042442827697</v>
      </c>
      <c r="S135" s="2">
        <f>(Table2[[#This Row],[Close Price]]-Table2[[#This Row],[20D EMA]])/Table2[[#This Row],[20D EMA]]</f>
        <v>-3.1168831168831086E-2</v>
      </c>
      <c r="T135" s="2">
        <f>(Table2[[#This Row],[Close Price]]-Table2[[#This Row],[50D EMA]])/Table2[[#This Row],[50D EMA]]</f>
        <v>-4.7415652642100722E-2</v>
      </c>
      <c r="U135" s="2">
        <f>(Table2[[#This Row],[Close Price]]-Table2[[#This Row],[200D EMA]])/Table2[[#This Row],[200D EMA]]</f>
        <v>0.11979923978583103</v>
      </c>
      <c r="V135">
        <v>0.23573948842265</v>
      </c>
      <c r="W135">
        <v>260</v>
      </c>
      <c r="X135">
        <v>265.8</v>
      </c>
      <c r="Y135">
        <v>260</v>
      </c>
      <c r="Z135">
        <v>267.85000000000002</v>
      </c>
      <c r="AA135">
        <v>259.14999999999998</v>
      </c>
      <c r="AB135">
        <v>291</v>
      </c>
      <c r="AC135" s="2">
        <f>(Table2[[#This Row],[Close Price]]/Table2[[#This Row],[Day Low]])-1</f>
        <v>4.2307692307692601E-3</v>
      </c>
      <c r="AD135" s="2">
        <f>(Table2[[#This Row],[Day High]]/Table2[[#This Row],[Close Price]])-1</f>
        <v>1.8000765990042078E-2</v>
      </c>
      <c r="AE135" s="2">
        <f>(Table2[[#This Row],[Close Price]]/Table2[[#This Row],[Current Week Low]])-1</f>
        <v>4.2307692307692601E-3</v>
      </c>
      <c r="AF135" s="2">
        <f>(Table2[[#This Row],[Current Week High]]/Table2[[#This Row],[Close Price]])-1</f>
        <v>2.5852163921868954E-2</v>
      </c>
      <c r="AG135" s="2">
        <f>(Table2[[#This Row],[Close Price]]/Table2[[#This Row],[Current Month Low]])-1</f>
        <v>7.524599652710906E-3</v>
      </c>
      <c r="AH135" s="2">
        <f>(Table2[[#This Row],[Current Month High]]/Table2[[#This Row],[Close Price]])-1</f>
        <v>0.11451551129835313</v>
      </c>
      <c r="AI135">
        <v>34.661049406357698</v>
      </c>
      <c r="AJ135">
        <v>132.91703835860801</v>
      </c>
      <c r="AK135" t="str">
        <f>IF(AND(Table2[[#This Row],[20D EMA]]&gt;Table2[[#This Row],[50D EMA]],Table2[[#This Row],[50D EMA]]&gt;Table2[[#This Row],[200D EMA]]),"Uptrend","Downtrend/NoTrend")</f>
        <v>Downtrend/NoTrend</v>
      </c>
      <c r="AL135">
        <v>-0.1</v>
      </c>
      <c r="AM135" t="s">
        <v>10680</v>
      </c>
      <c r="AN135">
        <v>-2.65</v>
      </c>
      <c r="AO135" t="s">
        <v>10680</v>
      </c>
      <c r="AP135">
        <v>0.176879748933707</v>
      </c>
      <c r="AQ135">
        <f>(Table2[[#This Row],[Sharpe Ratio]]-AVERAGE(Table2[Sharpe Ratio]))/_xlfn.STDEV.P(Table2[Sharpe Ratio])</f>
        <v>1.3004916492191678</v>
      </c>
      <c r="AR1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5">
        <f>_xlfn.RANK.AVG(Table2[[#This Row],[1Y Return vs Nifty Z-Score]],Table2[1Y Return vs Nifty Z-Score])</f>
        <v>90</v>
      </c>
      <c r="AT135">
        <f>_xlfn.RANK.AVG(Table2[[#This Row],[6M Return vs Nifty Z-Score]],Table2[6M Return vs Nifty Z-Score])</f>
        <v>395</v>
      </c>
      <c r="AU135">
        <f>_xlfn.RANK.AVG(Table2[[#This Row],[Sharpe Ratio Z-Score]],Table2[Sharpe Ratio Z-Score])</f>
        <v>78</v>
      </c>
      <c r="AV135">
        <f>(Table2[[#This Row],[Rank 1Y]]+Table2[[#This Row],[Rank 6M]]+Table2[[#This Row],[Rank Sharpe]])/3</f>
        <v>187.66666666666666</v>
      </c>
    </row>
    <row r="136" spans="1:48" x14ac:dyDescent="0.3">
      <c r="A136" t="s">
        <v>873</v>
      </c>
      <c r="B136" t="s">
        <v>874</v>
      </c>
      <c r="C136" t="s">
        <v>10636</v>
      </c>
      <c r="D136" t="s">
        <v>24</v>
      </c>
      <c r="E136">
        <v>17975.546200297002</v>
      </c>
      <c r="F136">
        <v>222.22</v>
      </c>
      <c r="G136">
        <v>53.2935365589938</v>
      </c>
      <c r="H136">
        <f>(Table2[[#This Row],[1Y Return vs Nifty]]-AVERAGE(Table2[1Y Return vs Nifty]))/_xlfn.STDEV.P(Table2[1Y Return vs Nifty])</f>
        <v>0.4346842096329338</v>
      </c>
      <c r="I136">
        <v>-3.6445981589625198</v>
      </c>
      <c r="J136">
        <f>(Table2[[#This Row],[1M Return vs Nifty]]-AVERAGE(Table2[1M Return vs Nifty]))/_xlfn.STDEV.P(Table2[1M Return vs Nifty])</f>
        <v>-0.24293375345385618</v>
      </c>
      <c r="K136">
        <v>6.2156001086358899</v>
      </c>
      <c r="L136">
        <f>(Table2[[#This Row],[6M Return vs Nifty]]-AVERAGE(Table2[6M Return vs Nifty]))/_xlfn.STDEV.P(Table2[6M Return vs Nifty])</f>
        <v>-6.9895590849765946E-2</v>
      </c>
      <c r="M136">
        <v>-2.32560325478812</v>
      </c>
      <c r="N136">
        <f>(Table2[[#This Row],[1W Return vs Nifty]]-AVERAGE(Table2[1W Return vs Nifty]))/_xlfn.STDEV.P(Table2[1W Return vs Nifty])</f>
        <v>-4.3247954567394949E-2</v>
      </c>
      <c r="O136">
        <v>220.06</v>
      </c>
      <c r="P136">
        <v>213.853427941733</v>
      </c>
      <c r="Q136">
        <v>188.004644351248</v>
      </c>
      <c r="R136">
        <v>55.772247569635802</v>
      </c>
      <c r="S136" s="2">
        <f>(Table2[[#This Row],[Close Price]]-Table2[[#This Row],[20D EMA]])/Table2[[#This Row],[20D EMA]]</f>
        <v>9.8155048623102641E-3</v>
      </c>
      <c r="T136" s="2">
        <f>(Table2[[#This Row],[Close Price]]-Table2[[#This Row],[50D EMA]])/Table2[[#This Row],[50D EMA]]</f>
        <v>3.9122927038357187E-2</v>
      </c>
      <c r="U136" s="2">
        <f>(Table2[[#This Row],[Close Price]]-Table2[[#This Row],[200D EMA]])/Table2[[#This Row],[200D EMA]]</f>
        <v>0.1819920766682106</v>
      </c>
      <c r="V136">
        <v>0.54694530152015097</v>
      </c>
      <c r="W136">
        <v>221</v>
      </c>
      <c r="X136">
        <v>226.46</v>
      </c>
      <c r="Y136">
        <v>220.7</v>
      </c>
      <c r="Z136">
        <v>231.5</v>
      </c>
      <c r="AA136">
        <v>205.56</v>
      </c>
      <c r="AB136">
        <v>231.5</v>
      </c>
      <c r="AC136" s="2">
        <f>(Table2[[#This Row],[Close Price]]/Table2[[#This Row],[Day Low]])-1</f>
        <v>5.5203619909502954E-3</v>
      </c>
      <c r="AD136" s="2">
        <f>(Table2[[#This Row],[Day High]]/Table2[[#This Row],[Close Price]])-1</f>
        <v>1.9080190801908037E-2</v>
      </c>
      <c r="AE136" s="2">
        <f>(Table2[[#This Row],[Close Price]]/Table2[[#This Row],[Current Week Low]])-1</f>
        <v>6.8871771635705681E-3</v>
      </c>
      <c r="AF136" s="2">
        <f>(Table2[[#This Row],[Current Week High]]/Table2[[#This Row],[Close Price]])-1</f>
        <v>4.1760417604176148E-2</v>
      </c>
      <c r="AG136" s="2">
        <f>(Table2[[#This Row],[Close Price]]/Table2[[#This Row],[Current Month Low]])-1</f>
        <v>8.1046896283323511E-2</v>
      </c>
      <c r="AH136" s="2">
        <f>(Table2[[#This Row],[Current Month High]]/Table2[[#This Row],[Close Price]])-1</f>
        <v>4.1760417604176148E-2</v>
      </c>
      <c r="AI136">
        <v>4.7385473854738498</v>
      </c>
      <c r="AJ136">
        <v>87.211457455770798</v>
      </c>
      <c r="AK136" t="str">
        <f>IF(AND(Table2[[#This Row],[20D EMA]]&gt;Table2[[#This Row],[50D EMA]],Table2[[#This Row],[50D EMA]]&gt;Table2[[#This Row],[200D EMA]]),"Uptrend","Downtrend/NoTrend")</f>
        <v>Uptrend</v>
      </c>
      <c r="AL136">
        <v>0.02</v>
      </c>
      <c r="AM136" t="s">
        <v>10681</v>
      </c>
      <c r="AN136">
        <v>3.33</v>
      </c>
      <c r="AO136" t="s">
        <v>10681</v>
      </c>
      <c r="AP136">
        <v>0.199238688976907</v>
      </c>
      <c r="AQ136">
        <f>(Table2[[#This Row],[Sharpe Ratio]]-AVERAGE(Table2[Sharpe Ratio]))/_xlfn.STDEV.P(Table2[Sharpe Ratio])</f>
        <v>1.5573450248291631</v>
      </c>
      <c r="AR1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1.6359519355910797</v>
      </c>
      <c r="AS136">
        <f>_xlfn.RANK.AVG(Table2[[#This Row],[1Y Return vs Nifty Z-Score]],Table2[1Y Return vs Nifty Z-Score])</f>
        <v>181</v>
      </c>
      <c r="AT136">
        <f>_xlfn.RANK.AVG(Table2[[#This Row],[6M Return vs Nifty Z-Score]],Table2[6M Return vs Nifty Z-Score])</f>
        <v>350</v>
      </c>
      <c r="AU136">
        <f>_xlfn.RANK.AVG(Table2[[#This Row],[Sharpe Ratio Z-Score]],Table2[Sharpe Ratio Z-Score])</f>
        <v>39</v>
      </c>
      <c r="AV136">
        <f>(Table2[[#This Row],[Rank 1Y]]+Table2[[#This Row],[Rank 6M]]+Table2[[#This Row],[Rank Sharpe]])/3</f>
        <v>190</v>
      </c>
    </row>
    <row r="137" spans="1:48" x14ac:dyDescent="0.3">
      <c r="A137" t="s">
        <v>308</v>
      </c>
      <c r="B137" t="s">
        <v>309</v>
      </c>
      <c r="C137" t="s">
        <v>10640</v>
      </c>
      <c r="D137" t="s">
        <v>54</v>
      </c>
      <c r="E137">
        <v>90788.005699244997</v>
      </c>
      <c r="F137">
        <v>1569.4</v>
      </c>
      <c r="G137">
        <v>57.528074098539904</v>
      </c>
      <c r="H137">
        <f>(Table2[[#This Row],[1Y Return vs Nifty]]-AVERAGE(Table2[1Y Return vs Nifty]))/_xlfn.STDEV.P(Table2[1Y Return vs Nifty])</f>
        <v>0.50281923354020308</v>
      </c>
      <c r="I137">
        <v>10.482495174459199</v>
      </c>
      <c r="J137">
        <f>(Table2[[#This Row],[1M Return vs Nifty]]-AVERAGE(Table2[1M Return vs Nifty]))/_xlfn.STDEV.P(Table2[1M Return vs Nifty])</f>
        <v>1.1228267341834277</v>
      </c>
      <c r="K137">
        <v>39.934183594185598</v>
      </c>
      <c r="L137">
        <f>(Table2[[#This Row],[6M Return vs Nifty]]-AVERAGE(Table2[6M Return vs Nifty]))/_xlfn.STDEV.P(Table2[6M Return vs Nifty])</f>
        <v>1.0857451678493204</v>
      </c>
      <c r="M137">
        <v>0.55066860041102395</v>
      </c>
      <c r="N137">
        <f>(Table2[[#This Row],[1W Return vs Nifty]]-AVERAGE(Table2[1W Return vs Nifty]))/_xlfn.STDEV.P(Table2[1W Return vs Nifty])</f>
        <v>0.69511020076367414</v>
      </c>
      <c r="O137">
        <v>1504.77</v>
      </c>
      <c r="P137">
        <v>1412.1354244034501</v>
      </c>
      <c r="Q137">
        <v>1180.3939249673001</v>
      </c>
      <c r="R137">
        <v>74.003802897246899</v>
      </c>
      <c r="S137" s="2">
        <f>(Table2[[#This Row],[Close Price]]-Table2[[#This Row],[20D EMA]])/Table2[[#This Row],[20D EMA]]</f>
        <v>4.2950085395110291E-2</v>
      </c>
      <c r="T137" s="2">
        <f>(Table2[[#This Row],[Close Price]]-Table2[[#This Row],[50D EMA]])/Table2[[#This Row],[50D EMA]]</f>
        <v>0.11136649706453308</v>
      </c>
      <c r="U137" s="2">
        <f>(Table2[[#This Row],[Close Price]]-Table2[[#This Row],[200D EMA]])/Table2[[#This Row],[200D EMA]]</f>
        <v>0.32955614799820021</v>
      </c>
      <c r="V137">
        <v>0.88777262486980602</v>
      </c>
      <c r="W137">
        <v>1551</v>
      </c>
      <c r="X137">
        <v>1580.6</v>
      </c>
      <c r="Y137">
        <v>1531.1</v>
      </c>
      <c r="Z137">
        <v>1580.6</v>
      </c>
      <c r="AA137">
        <v>1395</v>
      </c>
      <c r="AB137">
        <v>1580.6</v>
      </c>
      <c r="AC137" s="2">
        <f>(Table2[[#This Row],[Close Price]]/Table2[[#This Row],[Day Low]])-1</f>
        <v>1.1863313990973623E-2</v>
      </c>
      <c r="AD137" s="2">
        <f>(Table2[[#This Row],[Day High]]/Table2[[#This Row],[Close Price]])-1</f>
        <v>7.1364852809989721E-3</v>
      </c>
      <c r="AE137" s="2">
        <f>(Table2[[#This Row],[Close Price]]/Table2[[#This Row],[Current Week Low]])-1</f>
        <v>2.5014695317092439E-2</v>
      </c>
      <c r="AF137" s="2">
        <f>(Table2[[#This Row],[Current Week High]]/Table2[[#This Row],[Close Price]])-1</f>
        <v>7.1364852809989721E-3</v>
      </c>
      <c r="AG137" s="2">
        <f>(Table2[[#This Row],[Close Price]]/Table2[[#This Row],[Current Month Low]])-1</f>
        <v>0.12501792114695354</v>
      </c>
      <c r="AH137" s="2">
        <f>(Table2[[#This Row],[Current Month High]]/Table2[[#This Row],[Close Price]])-1</f>
        <v>7.1364852809989721E-3</v>
      </c>
      <c r="AI137">
        <v>0.71364852809989698</v>
      </c>
      <c r="AJ137">
        <v>92.375582250551602</v>
      </c>
      <c r="AK137" t="str">
        <f>IF(AND(Table2[[#This Row],[20D EMA]]&gt;Table2[[#This Row],[50D EMA]],Table2[[#This Row],[50D EMA]]&gt;Table2[[#This Row],[200D EMA]]),"Uptrend","Downtrend/NoTrend")</f>
        <v>Uptrend</v>
      </c>
      <c r="AL137">
        <v>0.06</v>
      </c>
      <c r="AM137" t="s">
        <v>10681</v>
      </c>
      <c r="AN137">
        <v>4.22</v>
      </c>
      <c r="AO137" t="s">
        <v>10681</v>
      </c>
      <c r="AP137">
        <v>7.7391254594372003E-2</v>
      </c>
      <c r="AQ137">
        <f>(Table2[[#This Row],[Sharpe Ratio]]-AVERAGE(Table2[Sharpe Ratio]))/_xlfn.STDEV.P(Table2[Sharpe Ratio])</f>
        <v>0.15759509168822186</v>
      </c>
      <c r="AR1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3.5640964280248473</v>
      </c>
      <c r="AS137">
        <f>_xlfn.RANK.AVG(Table2[[#This Row],[1Y Return vs Nifty Z-Score]],Table2[1Y Return vs Nifty Z-Score])</f>
        <v>169</v>
      </c>
      <c r="AT137">
        <f>_xlfn.RANK.AVG(Table2[[#This Row],[6M Return vs Nifty Z-Score]],Table2[6M Return vs Nifty Z-Score])</f>
        <v>97</v>
      </c>
      <c r="AU137">
        <f>_xlfn.RANK.AVG(Table2[[#This Row],[Sharpe Ratio Z-Score]],Table2[Sharpe Ratio Z-Score])</f>
        <v>305</v>
      </c>
      <c r="AV137">
        <f>(Table2[[#This Row],[Rank 1Y]]+Table2[[#This Row],[Rank 6M]]+Table2[[#This Row],[Rank Sharpe]])/3</f>
        <v>190.33333333333334</v>
      </c>
    </row>
    <row r="138" spans="1:48" x14ac:dyDescent="0.3">
      <c r="A138" t="s">
        <v>1512</v>
      </c>
      <c r="B138" t="s">
        <v>1513</v>
      </c>
      <c r="C138" t="s">
        <v>10649</v>
      </c>
      <c r="D138" t="s">
        <v>387</v>
      </c>
      <c r="E138">
        <v>6757.2268815999996</v>
      </c>
      <c r="F138">
        <v>138.75</v>
      </c>
      <c r="G138">
        <v>71.824198218330693</v>
      </c>
      <c r="H138">
        <f>(Table2[[#This Row],[1Y Return vs Nifty]]-AVERAGE(Table2[1Y Return vs Nifty]))/_xlfn.STDEV.P(Table2[1Y Return vs Nifty])</f>
        <v>0.73284830981747773</v>
      </c>
      <c r="I138">
        <v>-7.9115673821152699</v>
      </c>
      <c r="J138">
        <f>(Table2[[#This Row],[1M Return vs Nifty]]-AVERAGE(Table2[1M Return vs Nifty]))/_xlfn.STDEV.P(Table2[1M Return vs Nifty])</f>
        <v>-0.6554501734565028</v>
      </c>
      <c r="K138">
        <v>27.040922891666501</v>
      </c>
      <c r="L138">
        <f>(Table2[[#This Row],[6M Return vs Nifty]]-AVERAGE(Table2[6M Return vs Nifty]))/_xlfn.STDEV.P(Table2[6M Return vs Nifty])</f>
        <v>0.64385301105839965</v>
      </c>
      <c r="M138">
        <v>-5.7435423253734701</v>
      </c>
      <c r="N138">
        <f>(Table2[[#This Row],[1W Return vs Nifty]]-AVERAGE(Table2[1W Return vs Nifty]))/_xlfn.STDEV.P(Table2[1W Return vs Nifty])</f>
        <v>-0.92065569425292515</v>
      </c>
      <c r="O138">
        <v>138.69</v>
      </c>
      <c r="P138">
        <v>135.26178150785501</v>
      </c>
      <c r="Q138">
        <v>111.88115697584399</v>
      </c>
      <c r="R138">
        <v>47.5121261777279</v>
      </c>
      <c r="S138" s="2">
        <f>(Table2[[#This Row],[Close Price]]-Table2[[#This Row],[20D EMA]])/Table2[[#This Row],[20D EMA]]</f>
        <v>4.3261951113996881E-4</v>
      </c>
      <c r="T138" s="2">
        <f>(Table2[[#This Row],[Close Price]]-Table2[[#This Row],[50D EMA]])/Table2[[#This Row],[50D EMA]]</f>
        <v>2.5788648155151091E-2</v>
      </c>
      <c r="U138" s="2">
        <f>(Table2[[#This Row],[Close Price]]-Table2[[#This Row],[200D EMA]])/Table2[[#This Row],[200D EMA]]</f>
        <v>0.24015521246314245</v>
      </c>
      <c r="V138">
        <v>0.27166752026386998</v>
      </c>
      <c r="W138">
        <v>137.91</v>
      </c>
      <c r="X138">
        <v>142.53</v>
      </c>
      <c r="Y138">
        <v>137.05000000000001</v>
      </c>
      <c r="Z138">
        <v>145.81</v>
      </c>
      <c r="AA138">
        <v>128.61000000000001</v>
      </c>
      <c r="AB138">
        <v>149.35</v>
      </c>
      <c r="AC138" s="2">
        <f>(Table2[[#This Row],[Close Price]]/Table2[[#This Row],[Day Low]])-1</f>
        <v>6.0909288666521899E-3</v>
      </c>
      <c r="AD138" s="2">
        <f>(Table2[[#This Row],[Day High]]/Table2[[#This Row],[Close Price]])-1</f>
        <v>2.7243243243243231E-2</v>
      </c>
      <c r="AE138" s="2">
        <f>(Table2[[#This Row],[Close Price]]/Table2[[#This Row],[Current Week Low]])-1</f>
        <v>1.2404232032104945E-2</v>
      </c>
      <c r="AF138" s="2">
        <f>(Table2[[#This Row],[Current Week High]]/Table2[[#This Row],[Close Price]])-1</f>
        <v>5.0882882882882896E-2</v>
      </c>
      <c r="AG138" s="2">
        <f>(Table2[[#This Row],[Close Price]]/Table2[[#This Row],[Current Month Low]])-1</f>
        <v>7.8843013762537772E-2</v>
      </c>
      <c r="AH138" s="2">
        <f>(Table2[[#This Row],[Current Month High]]/Table2[[#This Row],[Close Price]])-1</f>
        <v>7.6396396396396282E-2</v>
      </c>
      <c r="AI138">
        <v>22.486486486486399</v>
      </c>
      <c r="AJ138">
        <v>113.297463489623</v>
      </c>
      <c r="AK138" t="str">
        <f>IF(AND(Table2[[#This Row],[20D EMA]]&gt;Table2[[#This Row],[50D EMA]],Table2[[#This Row],[50D EMA]]&gt;Table2[[#This Row],[200D EMA]]),"Uptrend","Downtrend/NoTrend")</f>
        <v>Uptrend</v>
      </c>
      <c r="AL138">
        <v>0.19</v>
      </c>
      <c r="AM138" t="s">
        <v>10681</v>
      </c>
      <c r="AN138">
        <v>3.12</v>
      </c>
      <c r="AO138" t="s">
        <v>10681</v>
      </c>
      <c r="AP138">
        <v>8.4560209706632999E-2</v>
      </c>
      <c r="AQ138">
        <f>(Table2[[#This Row],[Sharpe Ratio]]-AVERAGE(Table2[Sharpe Ratio]))/_xlfn.STDEV.P(Table2[Sharpe Ratio])</f>
        <v>0.2399500833212346</v>
      </c>
      <c r="AR1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4.0545536487683997E-2</v>
      </c>
      <c r="AS138">
        <f>_xlfn.RANK.AVG(Table2[[#This Row],[1Y Return vs Nifty Z-Score]],Table2[1Y Return vs Nifty Z-Score])</f>
        <v>139</v>
      </c>
      <c r="AT138">
        <f>_xlfn.RANK.AVG(Table2[[#This Row],[6M Return vs Nifty Z-Score]],Table2[6M Return vs Nifty Z-Score])</f>
        <v>168</v>
      </c>
      <c r="AU138">
        <f>_xlfn.RANK.AVG(Table2[[#This Row],[Sharpe Ratio Z-Score]],Table2[Sharpe Ratio Z-Score])</f>
        <v>270</v>
      </c>
      <c r="AV138">
        <f>(Table2[[#This Row],[Rank 1Y]]+Table2[[#This Row],[Rank 6M]]+Table2[[#This Row],[Rank Sharpe]])/3</f>
        <v>192.33333333333334</v>
      </c>
    </row>
    <row r="139" spans="1:48" x14ac:dyDescent="0.3">
      <c r="A139" t="s">
        <v>954</v>
      </c>
      <c r="B139" t="s">
        <v>955</v>
      </c>
      <c r="C139" t="s">
        <v>10636</v>
      </c>
      <c r="D139" t="s">
        <v>245</v>
      </c>
      <c r="E139">
        <v>15498.4995067049</v>
      </c>
      <c r="F139">
        <v>3813.8</v>
      </c>
      <c r="G139">
        <v>135.90083808748901</v>
      </c>
      <c r="H139">
        <f>(Table2[[#This Row],[1Y Return vs Nifty]]-AVERAGE(Table2[1Y Return vs Nifty]))/_xlfn.STDEV.P(Table2[1Y Return vs Nifty])</f>
        <v>1.7638613421994165</v>
      </c>
      <c r="I139">
        <v>-1.1686314878578701</v>
      </c>
      <c r="J139">
        <f>(Table2[[#This Row],[1M Return vs Nifty]]-AVERAGE(Table2[1M Return vs Nifty]))/_xlfn.STDEV.P(Table2[1M Return vs Nifty])</f>
        <v>-3.5655148296056464E-3</v>
      </c>
      <c r="K139">
        <v>-10.168553353868299</v>
      </c>
      <c r="L139">
        <f>(Table2[[#This Row],[6M Return vs Nifty]]-AVERAGE(Table2[6M Return vs Nifty]))/_xlfn.STDEV.P(Table2[6M Return vs Nifty])</f>
        <v>-0.63143150312096097</v>
      </c>
      <c r="M139">
        <v>-2.9999501945903102</v>
      </c>
      <c r="N139">
        <f>(Table2[[#This Row],[1W Return vs Nifty]]-AVERAGE(Table2[1W Return vs Nifty]))/_xlfn.STDEV.P(Table2[1W Return vs Nifty])</f>
        <v>-0.21635730847824872</v>
      </c>
      <c r="O139">
        <v>3703.48</v>
      </c>
      <c r="P139">
        <v>3761.8957457301299</v>
      </c>
      <c r="Q139">
        <v>3350.4431080193699</v>
      </c>
      <c r="R139">
        <v>58.307670004890298</v>
      </c>
      <c r="S139" s="2">
        <f>(Table2[[#This Row],[Close Price]]-Table2[[#This Row],[20D EMA]])/Table2[[#This Row],[20D EMA]]</f>
        <v>2.978819920723216E-2</v>
      </c>
      <c r="T139" s="2">
        <f>(Table2[[#This Row],[Close Price]]-Table2[[#This Row],[50D EMA]])/Table2[[#This Row],[50D EMA]]</f>
        <v>1.379736648172222E-2</v>
      </c>
      <c r="U139" s="2">
        <f>(Table2[[#This Row],[Close Price]]-Table2[[#This Row],[200D EMA]])/Table2[[#This Row],[200D EMA]]</f>
        <v>0.13829719742787869</v>
      </c>
      <c r="V139">
        <v>1.2212791404134899</v>
      </c>
      <c r="W139">
        <v>3705.05</v>
      </c>
      <c r="X139">
        <v>3824.5</v>
      </c>
      <c r="Y139">
        <v>3466.35</v>
      </c>
      <c r="Z139">
        <v>3824.5</v>
      </c>
      <c r="AA139">
        <v>3466.35</v>
      </c>
      <c r="AB139">
        <v>3898</v>
      </c>
      <c r="AC139" s="2">
        <f>(Table2[[#This Row],[Close Price]]/Table2[[#This Row],[Day Low]])-1</f>
        <v>2.935183060957347E-2</v>
      </c>
      <c r="AD139" s="2">
        <f>(Table2[[#This Row],[Day High]]/Table2[[#This Row],[Close Price]])-1</f>
        <v>2.8056007131993521E-3</v>
      </c>
      <c r="AE139" s="2">
        <f>(Table2[[#This Row],[Close Price]]/Table2[[#This Row],[Current Week Low]])-1</f>
        <v>0.10023511763093751</v>
      </c>
      <c r="AF139" s="2">
        <f>(Table2[[#This Row],[Current Week High]]/Table2[[#This Row],[Close Price]])-1</f>
        <v>2.8056007131993521E-3</v>
      </c>
      <c r="AG139" s="2">
        <f>(Table2[[#This Row],[Close Price]]/Table2[[#This Row],[Current Month Low]])-1</f>
        <v>0.10023511763093751</v>
      </c>
      <c r="AH139" s="2">
        <f>(Table2[[#This Row],[Current Month High]]/Table2[[#This Row],[Close Price]])-1</f>
        <v>2.2077717761812332E-2</v>
      </c>
      <c r="AI139">
        <v>12.747128847868201</v>
      </c>
      <c r="AJ139">
        <v>182.294596595114</v>
      </c>
      <c r="AK139" t="str">
        <f>IF(AND(Table2[[#This Row],[20D EMA]]&gt;Table2[[#This Row],[50D EMA]],Table2[[#This Row],[50D EMA]]&gt;Table2[[#This Row],[200D EMA]]),"Uptrend","Downtrend/NoTrend")</f>
        <v>Downtrend/NoTrend</v>
      </c>
      <c r="AL139">
        <v>-0.08</v>
      </c>
      <c r="AM139" t="s">
        <v>10680</v>
      </c>
      <c r="AN139">
        <v>7.04</v>
      </c>
      <c r="AO139" t="s">
        <v>10681</v>
      </c>
      <c r="AP139">
        <v>0.26452718793748697</v>
      </c>
      <c r="AQ139">
        <f>(Table2[[#This Row],[Sharpe Ratio]]-AVERAGE(Table2[Sharpe Ratio]))/_xlfn.STDEV.P(Table2[Sharpe Ratio])</f>
        <v>2.307361408169962</v>
      </c>
      <c r="AR13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39">
        <f>_xlfn.RANK.AVG(Table2[[#This Row],[1Y Return vs Nifty Z-Score]],Table2[1Y Return vs Nifty Z-Score])</f>
        <v>41</v>
      </c>
      <c r="AT139">
        <f>_xlfn.RANK.AVG(Table2[[#This Row],[6M Return vs Nifty Z-Score]],Table2[6M Return vs Nifty Z-Score])</f>
        <v>532</v>
      </c>
      <c r="AU139">
        <f>_xlfn.RANK.AVG(Table2[[#This Row],[Sharpe Ratio Z-Score]],Table2[Sharpe Ratio Z-Score])</f>
        <v>5</v>
      </c>
      <c r="AV139">
        <f>(Table2[[#This Row],[Rank 1Y]]+Table2[[#This Row],[Rank 6M]]+Table2[[#This Row],[Rank Sharpe]])/3</f>
        <v>192.66666666666666</v>
      </c>
    </row>
    <row r="140" spans="1:48" x14ac:dyDescent="0.3">
      <c r="A140" t="s">
        <v>996</v>
      </c>
      <c r="B140" t="s">
        <v>997</v>
      </c>
      <c r="C140" t="s">
        <v>10634</v>
      </c>
      <c r="D140" t="s">
        <v>18</v>
      </c>
      <c r="E140">
        <v>14375.906556</v>
      </c>
      <c r="F140">
        <v>975.4</v>
      </c>
      <c r="G140">
        <v>107.75764119258901</v>
      </c>
      <c r="H140">
        <f>(Table2[[#This Row],[1Y Return vs Nifty]]-AVERAGE(Table2[1Y Return vs Nifty]))/_xlfn.STDEV.P(Table2[1Y Return vs Nifty])</f>
        <v>1.3110285652188787</v>
      </c>
      <c r="I140">
        <v>-6.7831527007779702</v>
      </c>
      <c r="J140">
        <f>(Table2[[#This Row],[1M Return vs Nifty]]-AVERAGE(Table2[1M Return vs Nifty]))/_xlfn.STDEV.P(Table2[1M Return vs Nifty])</f>
        <v>-0.5463587879133579</v>
      </c>
      <c r="K140">
        <v>-3.9493847581474801</v>
      </c>
      <c r="L140">
        <f>(Table2[[#This Row],[6M Return vs Nifty]]-AVERAGE(Table2[6M Return vs Nifty]))/_xlfn.STDEV.P(Table2[6M Return vs Nifty])</f>
        <v>-0.41828124674923578</v>
      </c>
      <c r="M140">
        <v>-4.4226334528001399</v>
      </c>
      <c r="N140">
        <f>(Table2[[#This Row],[1W Return vs Nifty]]-AVERAGE(Table2[1W Return vs Nifty]))/_xlfn.STDEV.P(Table2[1W Return vs Nifty])</f>
        <v>-0.58156958292074057</v>
      </c>
      <c r="O140">
        <v>978.89</v>
      </c>
      <c r="P140">
        <v>979.21181442030297</v>
      </c>
      <c r="Q140">
        <v>861.54811706466796</v>
      </c>
      <c r="R140">
        <v>44.143811383318102</v>
      </c>
      <c r="S140" s="2">
        <f>(Table2[[#This Row],[Close Price]]-Table2[[#This Row],[20D EMA]])/Table2[[#This Row],[20D EMA]]</f>
        <v>-3.5652626955020575E-3</v>
      </c>
      <c r="T140" s="2">
        <f>(Table2[[#This Row],[Close Price]]-Table2[[#This Row],[50D EMA]])/Table2[[#This Row],[50D EMA]]</f>
        <v>-3.8927373671033601E-3</v>
      </c>
      <c r="U140" s="2">
        <f>(Table2[[#This Row],[Close Price]]-Table2[[#This Row],[200D EMA]])/Table2[[#This Row],[200D EMA]]</f>
        <v>0.13214802595498712</v>
      </c>
      <c r="V140">
        <v>0.45182269888398002</v>
      </c>
      <c r="W140">
        <v>968</v>
      </c>
      <c r="X140">
        <v>984.3</v>
      </c>
      <c r="Y140">
        <v>960</v>
      </c>
      <c r="Z140">
        <v>1027</v>
      </c>
      <c r="AA140">
        <v>886.65</v>
      </c>
      <c r="AB140">
        <v>1039</v>
      </c>
      <c r="AC140" s="2">
        <f>(Table2[[#This Row],[Close Price]]/Table2[[#This Row],[Day Low]])-1</f>
        <v>7.6446280991735449E-3</v>
      </c>
      <c r="AD140" s="2">
        <f>(Table2[[#This Row],[Day High]]/Table2[[#This Row],[Close Price]])-1</f>
        <v>9.1244617592782795E-3</v>
      </c>
      <c r="AE140" s="2">
        <f>(Table2[[#This Row],[Close Price]]/Table2[[#This Row],[Current Week Low]])-1</f>
        <v>1.6041666666666732E-2</v>
      </c>
      <c r="AF140" s="2">
        <f>(Table2[[#This Row],[Current Week High]]/Table2[[#This Row],[Close Price]])-1</f>
        <v>5.290137379536608E-2</v>
      </c>
      <c r="AG140" s="2">
        <f>(Table2[[#This Row],[Close Price]]/Table2[[#This Row],[Current Month Low]])-1</f>
        <v>0.10009586646365531</v>
      </c>
      <c r="AH140" s="2">
        <f>(Table2[[#This Row],[Current Month High]]/Table2[[#This Row],[Close Price]])-1</f>
        <v>6.5204018864055691E-2</v>
      </c>
      <c r="AI140">
        <v>30.7156038548287</v>
      </c>
      <c r="AJ140">
        <v>140.246305418719</v>
      </c>
      <c r="AK140" t="str">
        <f>IF(AND(Table2[[#This Row],[20D EMA]]&gt;Table2[[#This Row],[50D EMA]],Table2[[#This Row],[50D EMA]]&gt;Table2[[#This Row],[200D EMA]]),"Uptrend","Downtrend/NoTrend")</f>
        <v>Downtrend/NoTrend</v>
      </c>
      <c r="AL140">
        <v>-7.0000000000000007E-2</v>
      </c>
      <c r="AM140" t="s">
        <v>10680</v>
      </c>
      <c r="AN140">
        <v>8.9700000000000006</v>
      </c>
      <c r="AO140" t="s">
        <v>10681</v>
      </c>
      <c r="AP140">
        <v>0.194085722803609</v>
      </c>
      <c r="AQ140">
        <f>(Table2[[#This Row],[Sharpe Ratio]]-AVERAGE(Table2[Sharpe Ratio]))/_xlfn.STDEV.P(Table2[Sharpe Ratio])</f>
        <v>1.4981491616326765</v>
      </c>
      <c r="AR14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0">
        <f>_xlfn.RANK.AVG(Table2[[#This Row],[1Y Return vs Nifty Z-Score]],Table2[1Y Return vs Nifty Z-Score])</f>
        <v>73</v>
      </c>
      <c r="AT140">
        <f>_xlfn.RANK.AVG(Table2[[#This Row],[6M Return vs Nifty Z-Score]],Table2[6M Return vs Nifty Z-Score])</f>
        <v>459</v>
      </c>
      <c r="AU140">
        <f>_xlfn.RANK.AVG(Table2[[#This Row],[Sharpe Ratio Z-Score]],Table2[Sharpe Ratio Z-Score])</f>
        <v>46</v>
      </c>
      <c r="AV140">
        <f>(Table2[[#This Row],[Rank 1Y]]+Table2[[#This Row],[Rank 6M]]+Table2[[#This Row],[Rank Sharpe]])/3</f>
        <v>192.66666666666666</v>
      </c>
    </row>
    <row r="141" spans="1:48" x14ac:dyDescent="0.3">
      <c r="A141" t="s">
        <v>396</v>
      </c>
      <c r="B141" t="s">
        <v>397</v>
      </c>
      <c r="C141" t="s">
        <v>10643</v>
      </c>
      <c r="D141" t="s">
        <v>127</v>
      </c>
      <c r="E141">
        <v>60617.1371956199</v>
      </c>
      <c r="F141">
        <v>793.4</v>
      </c>
      <c r="G141">
        <v>49.087293426190598</v>
      </c>
      <c r="H141">
        <f>(Table2[[#This Row],[1Y Return vs Nifty]]-AVERAGE(Table2[1Y Return vs Nifty]))/_xlfn.STDEV.P(Table2[1Y Return vs Nifty])</f>
        <v>0.36700445151605271</v>
      </c>
      <c r="I141">
        <v>-2.64465191220149</v>
      </c>
      <c r="J141">
        <f>(Table2[[#This Row],[1M Return vs Nifty]]-AVERAGE(Table2[1M Return vs Nifty]))/_xlfn.STDEV.P(Table2[1M Return vs Nifty])</f>
        <v>-0.14626226970592279</v>
      </c>
      <c r="K141">
        <v>9.0266804636391402</v>
      </c>
      <c r="L141">
        <f>(Table2[[#This Row],[6M Return vs Nifty]]-AVERAGE(Table2[6M Return vs Nifty]))/_xlfn.STDEV.P(Table2[6M Return vs Nifty])</f>
        <v>2.6448878531999714E-2</v>
      </c>
      <c r="M141">
        <v>-1.0889526946298</v>
      </c>
      <c r="N141">
        <f>(Table2[[#This Row],[1W Return vs Nifty]]-AVERAGE(Table2[1W Return vs Nifty]))/_xlfn.STDEV.P(Table2[1W Return vs Nifty])</f>
        <v>0.27420848639354156</v>
      </c>
      <c r="O141">
        <v>733.03</v>
      </c>
      <c r="P141">
        <v>739.56749124291298</v>
      </c>
      <c r="Q141">
        <v>662.78818728348199</v>
      </c>
      <c r="R141">
        <v>57.965575345748398</v>
      </c>
      <c r="S141" s="2">
        <f>(Table2[[#This Row],[Close Price]]-Table2[[#This Row],[20D EMA]])/Table2[[#This Row],[20D EMA]]</f>
        <v>8.2356793037119902E-2</v>
      </c>
      <c r="T141" s="2">
        <f>(Table2[[#This Row],[Close Price]]-Table2[[#This Row],[50D EMA]])/Table2[[#This Row],[50D EMA]]</f>
        <v>7.2789176639736261E-2</v>
      </c>
      <c r="U141" s="2">
        <f>(Table2[[#This Row],[Close Price]]-Table2[[#This Row],[200D EMA]])/Table2[[#This Row],[200D EMA]]</f>
        <v>0.19706418313193902</v>
      </c>
      <c r="V141">
        <v>0.48943892406530198</v>
      </c>
      <c r="W141">
        <v>728.4</v>
      </c>
      <c r="X141">
        <v>800</v>
      </c>
      <c r="Y141">
        <v>723.05</v>
      </c>
      <c r="Z141">
        <v>800</v>
      </c>
      <c r="AA141">
        <v>631</v>
      </c>
      <c r="AB141">
        <v>800</v>
      </c>
      <c r="AC141" s="2">
        <f>(Table2[[#This Row],[Close Price]]/Table2[[#This Row],[Day Low]])-1</f>
        <v>8.9236683141131312E-2</v>
      </c>
      <c r="AD141" s="2">
        <f>(Table2[[#This Row],[Day High]]/Table2[[#This Row],[Close Price]])-1</f>
        <v>8.3186286866649972E-3</v>
      </c>
      <c r="AE141" s="2">
        <f>(Table2[[#This Row],[Close Price]]/Table2[[#This Row],[Current Week Low]])-1</f>
        <v>9.7296175921443906E-2</v>
      </c>
      <c r="AF141" s="2">
        <f>(Table2[[#This Row],[Current Week High]]/Table2[[#This Row],[Close Price]])-1</f>
        <v>8.3186286866649972E-3</v>
      </c>
      <c r="AG141" s="2">
        <f>(Table2[[#This Row],[Close Price]]/Table2[[#This Row],[Current Month Low]])-1</f>
        <v>0.25736925515055464</v>
      </c>
      <c r="AH141" s="2">
        <f>(Table2[[#This Row],[Current Month High]]/Table2[[#This Row],[Close Price]])-1</f>
        <v>8.3186286866649972E-3</v>
      </c>
      <c r="AI141">
        <v>6.8817746407864897</v>
      </c>
      <c r="AJ141">
        <v>85.742713332552896</v>
      </c>
      <c r="AK141" t="str">
        <f>IF(AND(Table2[[#This Row],[20D EMA]]&gt;Table2[[#This Row],[50D EMA]],Table2[[#This Row],[50D EMA]]&gt;Table2[[#This Row],[200D EMA]]),"Uptrend","Downtrend/NoTrend")</f>
        <v>Downtrend/NoTrend</v>
      </c>
      <c r="AL141">
        <v>0.04</v>
      </c>
      <c r="AM141" t="s">
        <v>10681</v>
      </c>
      <c r="AN141">
        <v>14.28</v>
      </c>
      <c r="AO141" t="s">
        <v>10681</v>
      </c>
      <c r="AP141">
        <v>0.177701745916824</v>
      </c>
      <c r="AQ141">
        <f>(Table2[[#This Row],[Sharpe Ratio]]-AVERAGE(Table2[Sharpe Ratio]))/_xlfn.STDEV.P(Table2[Sharpe Ratio])</f>
        <v>1.3099345252878412</v>
      </c>
      <c r="AR1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1">
        <f>_xlfn.RANK.AVG(Table2[[#This Row],[1Y Return vs Nifty Z-Score]],Table2[1Y Return vs Nifty Z-Score])</f>
        <v>195</v>
      </c>
      <c r="AT141">
        <f>_xlfn.RANK.AVG(Table2[[#This Row],[6M Return vs Nifty Z-Score]],Table2[6M Return vs Nifty Z-Score])</f>
        <v>311</v>
      </c>
      <c r="AU141">
        <f>_xlfn.RANK.AVG(Table2[[#This Row],[Sharpe Ratio Z-Score]],Table2[Sharpe Ratio Z-Score])</f>
        <v>75</v>
      </c>
      <c r="AV141">
        <f>(Table2[[#This Row],[Rank 1Y]]+Table2[[#This Row],[Rank 6M]]+Table2[[#This Row],[Rank Sharpe]])/3</f>
        <v>193.66666666666666</v>
      </c>
    </row>
    <row r="142" spans="1:48" x14ac:dyDescent="0.3">
      <c r="A142" t="s">
        <v>1162</v>
      </c>
      <c r="B142" t="s">
        <v>1163</v>
      </c>
      <c r="C142" t="s">
        <v>10639</v>
      </c>
      <c r="D142" t="s">
        <v>972</v>
      </c>
      <c r="E142">
        <v>10440.822772449999</v>
      </c>
      <c r="F142">
        <v>1378.95</v>
      </c>
      <c r="G142">
        <v>66.220456028764701</v>
      </c>
      <c r="H142">
        <f>(Table2[[#This Row],[1Y Return vs Nifty]]-AVERAGE(Table2[1Y Return vs Nifty]))/_xlfn.STDEV.P(Table2[1Y Return vs Nifty])</f>
        <v>0.64268235793004258</v>
      </c>
      <c r="I142">
        <v>-3.76742275828469</v>
      </c>
      <c r="J142">
        <f>(Table2[[#This Row],[1M Return vs Nifty]]-AVERAGE(Table2[1M Return vs Nifty]))/_xlfn.STDEV.P(Table2[1M Return vs Nifty])</f>
        <v>-0.25480802799179264</v>
      </c>
      <c r="K142">
        <v>43.259235178598502</v>
      </c>
      <c r="L142">
        <f>(Table2[[#This Row],[6M Return vs Nifty]]-AVERAGE(Table2[6M Return vs Nifty]))/_xlfn.STDEV.P(Table2[6M Return vs Nifty])</f>
        <v>1.1997050302904957</v>
      </c>
      <c r="M142">
        <v>-2.9214112458659498</v>
      </c>
      <c r="N142">
        <f>(Table2[[#This Row],[1W Return vs Nifty]]-AVERAGE(Table2[1W Return vs Nifty]))/_xlfn.STDEV.P(Table2[1W Return vs Nifty])</f>
        <v>-0.19619583688545134</v>
      </c>
      <c r="O142">
        <v>1428.35</v>
      </c>
      <c r="P142">
        <v>1370.8428237298599</v>
      </c>
      <c r="Q142">
        <v>1112.0241158374399</v>
      </c>
      <c r="R142">
        <v>45.1324000725864</v>
      </c>
      <c r="S142" s="2">
        <f>(Table2[[#This Row],[Close Price]]-Table2[[#This Row],[20D EMA]])/Table2[[#This Row],[20D EMA]]</f>
        <v>-3.4585360730913201E-2</v>
      </c>
      <c r="T142" s="2">
        <f>(Table2[[#This Row],[Close Price]]-Table2[[#This Row],[50D EMA]])/Table2[[#This Row],[50D EMA]]</f>
        <v>5.9140086155768908E-3</v>
      </c>
      <c r="U142" s="2">
        <f>(Table2[[#This Row],[Close Price]]-Table2[[#This Row],[200D EMA]])/Table2[[#This Row],[200D EMA]]</f>
        <v>0.24003605709714698</v>
      </c>
      <c r="V142">
        <v>0.68988798015571395</v>
      </c>
      <c r="W142">
        <v>1366.35</v>
      </c>
      <c r="X142">
        <v>1549</v>
      </c>
      <c r="Y142">
        <v>1366.35</v>
      </c>
      <c r="Z142">
        <v>1549</v>
      </c>
      <c r="AA142">
        <v>1268.0999999999999</v>
      </c>
      <c r="AB142">
        <v>1591.25</v>
      </c>
      <c r="AC142" s="2">
        <f>(Table2[[#This Row],[Close Price]]/Table2[[#This Row],[Day Low]])-1</f>
        <v>9.22164891865207E-3</v>
      </c>
      <c r="AD142" s="2">
        <f>(Table2[[#This Row],[Day High]]/Table2[[#This Row],[Close Price]])-1</f>
        <v>0.12331846694949045</v>
      </c>
      <c r="AE142" s="2">
        <f>(Table2[[#This Row],[Close Price]]/Table2[[#This Row],[Current Week Low]])-1</f>
        <v>9.22164891865207E-3</v>
      </c>
      <c r="AF142" s="2">
        <f>(Table2[[#This Row],[Current Week High]]/Table2[[#This Row],[Close Price]])-1</f>
        <v>0.12331846694949045</v>
      </c>
      <c r="AG142" s="2">
        <f>(Table2[[#This Row],[Close Price]]/Table2[[#This Row],[Current Month Low]])-1</f>
        <v>8.7414241779039559E-2</v>
      </c>
      <c r="AH142" s="2">
        <f>(Table2[[#This Row],[Current Month High]]/Table2[[#This Row],[Close Price]])-1</f>
        <v>0.15395772145473008</v>
      </c>
      <c r="AI142">
        <v>15.395772145473</v>
      </c>
      <c r="AJ142">
        <v>110.205792682926</v>
      </c>
      <c r="AK142" t="str">
        <f>IF(AND(Table2[[#This Row],[20D EMA]]&gt;Table2[[#This Row],[50D EMA]],Table2[[#This Row],[50D EMA]]&gt;Table2[[#This Row],[200D EMA]]),"Uptrend","Downtrend/NoTrend")</f>
        <v>Uptrend</v>
      </c>
      <c r="AL142">
        <v>0.14000000000000001</v>
      </c>
      <c r="AM142" t="s">
        <v>10681</v>
      </c>
      <c r="AN142">
        <v>-0.84</v>
      </c>
      <c r="AO142" t="s">
        <v>10680</v>
      </c>
      <c r="AP142">
        <v>6.5321352964631998E-2</v>
      </c>
      <c r="AQ142">
        <f>(Table2[[#This Row],[Sharpe Ratio]]-AVERAGE(Table2[Sharpe Ratio]))/_xlfn.STDEV.P(Table2[Sharpe Ratio])</f>
        <v>1.8939369597220399E-2</v>
      </c>
      <c r="AR1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1.4103228929405147</v>
      </c>
      <c r="AS142">
        <f>_xlfn.RANK.AVG(Table2[[#This Row],[1Y Return vs Nifty Z-Score]],Table2[1Y Return vs Nifty Z-Score])</f>
        <v>148</v>
      </c>
      <c r="AT142">
        <f>_xlfn.RANK.AVG(Table2[[#This Row],[6M Return vs Nifty Z-Score]],Table2[6M Return vs Nifty Z-Score])</f>
        <v>85</v>
      </c>
      <c r="AU142">
        <f>_xlfn.RANK.AVG(Table2[[#This Row],[Sharpe Ratio Z-Score]],Table2[Sharpe Ratio Z-Score])</f>
        <v>348</v>
      </c>
      <c r="AV142">
        <f>(Table2[[#This Row],[Rank 1Y]]+Table2[[#This Row],[Rank 6M]]+Table2[[#This Row],[Rank Sharpe]])/3</f>
        <v>193.66666666666666</v>
      </c>
    </row>
    <row r="143" spans="1:48" x14ac:dyDescent="0.3">
      <c r="A143" t="s">
        <v>666</v>
      </c>
      <c r="B143" t="s">
        <v>667</v>
      </c>
      <c r="C143" t="s">
        <v>10648</v>
      </c>
      <c r="D143" t="s">
        <v>141</v>
      </c>
      <c r="E143">
        <v>27792.57164504</v>
      </c>
      <c r="F143">
        <v>1204.55</v>
      </c>
      <c r="G143">
        <v>71.908079290617493</v>
      </c>
      <c r="H143">
        <f>(Table2[[#This Row],[1Y Return vs Nifty]]-AVERAGE(Table2[1Y Return vs Nifty]))/_xlfn.STDEV.P(Table2[1Y Return vs Nifty])</f>
        <v>0.73419798231707278</v>
      </c>
      <c r="I143">
        <v>-8.0321536219948104</v>
      </c>
      <c r="J143">
        <f>(Table2[[#This Row],[1M Return vs Nifty]]-AVERAGE(Table2[1M Return vs Nifty]))/_xlfn.STDEV.P(Table2[1M Return vs Nifty])</f>
        <v>-0.66710805083391067</v>
      </c>
      <c r="K143">
        <v>8.0607240612482798</v>
      </c>
      <c r="L143">
        <f>(Table2[[#This Row],[6M Return vs Nifty]]-AVERAGE(Table2[6M Return vs Nifty]))/_xlfn.STDEV.P(Table2[6M Return vs Nifty])</f>
        <v>-6.657452586791502E-3</v>
      </c>
      <c r="M143">
        <v>2.8672784849278701</v>
      </c>
      <c r="N143">
        <f>(Table2[[#This Row],[1W Return vs Nifty]]-AVERAGE(Table2[1W Return vs Nifty]))/_xlfn.STDEV.P(Table2[1W Return vs Nifty])</f>
        <v>1.2897993981222979</v>
      </c>
      <c r="O143">
        <v>1179.6099999999999</v>
      </c>
      <c r="P143">
        <v>1204.26397433425</v>
      </c>
      <c r="Q143">
        <v>1055.5779704116401</v>
      </c>
      <c r="R143">
        <v>61.773020296489399</v>
      </c>
      <c r="S143" s="2">
        <f>(Table2[[#This Row],[Close Price]]-Table2[[#This Row],[20D EMA]])/Table2[[#This Row],[20D EMA]]</f>
        <v>2.1142581022541396E-2</v>
      </c>
      <c r="T143" s="2">
        <f>(Table2[[#This Row],[Close Price]]-Table2[[#This Row],[50D EMA]])/Table2[[#This Row],[50D EMA]]</f>
        <v>2.3751077159650641E-4</v>
      </c>
      <c r="U143" s="2">
        <f>(Table2[[#This Row],[Close Price]]-Table2[[#This Row],[200D EMA]])/Table2[[#This Row],[200D EMA]]</f>
        <v>0.14112839957266801</v>
      </c>
      <c r="V143">
        <v>0.91353093841550204</v>
      </c>
      <c r="W143">
        <v>1193.7</v>
      </c>
      <c r="X143">
        <v>1227.7</v>
      </c>
      <c r="Y143">
        <v>1124.1500000000001</v>
      </c>
      <c r="Z143">
        <v>1227.7</v>
      </c>
      <c r="AA143">
        <v>1089.8</v>
      </c>
      <c r="AB143">
        <v>1282.8499999999999</v>
      </c>
      <c r="AC143" s="2">
        <f>(Table2[[#This Row],[Close Price]]/Table2[[#This Row],[Day Low]])-1</f>
        <v>9.089385942866679E-3</v>
      </c>
      <c r="AD143" s="2">
        <f>(Table2[[#This Row],[Day High]]/Table2[[#This Row],[Close Price]])-1</f>
        <v>1.9218795400772093E-2</v>
      </c>
      <c r="AE143" s="2">
        <f>(Table2[[#This Row],[Close Price]]/Table2[[#This Row],[Current Week Low]])-1</f>
        <v>7.1520704532313184E-2</v>
      </c>
      <c r="AF143" s="2">
        <f>(Table2[[#This Row],[Current Week High]]/Table2[[#This Row],[Close Price]])-1</f>
        <v>1.9218795400772093E-2</v>
      </c>
      <c r="AG143" s="2">
        <f>(Table2[[#This Row],[Close Price]]/Table2[[#This Row],[Current Month Low]])-1</f>
        <v>0.10529454945861616</v>
      </c>
      <c r="AH143" s="2">
        <f>(Table2[[#This Row],[Current Month High]]/Table2[[#This Row],[Close Price]])-1</f>
        <v>6.5003528288572365E-2</v>
      </c>
      <c r="AI143">
        <v>20.634261757502799</v>
      </c>
      <c r="AJ143">
        <v>113.194690265486</v>
      </c>
      <c r="AK143" t="str">
        <f>IF(AND(Table2[[#This Row],[20D EMA]]&gt;Table2[[#This Row],[50D EMA]],Table2[[#This Row],[50D EMA]]&gt;Table2[[#This Row],[200D EMA]]),"Uptrend","Downtrend/NoTrend")</f>
        <v>Downtrend/NoTrend</v>
      </c>
      <c r="AL143">
        <v>-0.1</v>
      </c>
      <c r="AM143" t="s">
        <v>10680</v>
      </c>
      <c r="AN143">
        <v>7.47</v>
      </c>
      <c r="AO143" t="s">
        <v>10681</v>
      </c>
      <c r="AP143">
        <v>0.151296658210753</v>
      </c>
      <c r="AQ143">
        <f>(Table2[[#This Row],[Sharpe Ratio]]-AVERAGE(Table2[Sharpe Ratio]))/_xlfn.STDEV.P(Table2[Sharpe Ratio])</f>
        <v>1.0066001141986627</v>
      </c>
      <c r="AR1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43">
        <f>_xlfn.RANK.AVG(Table2[[#This Row],[1Y Return vs Nifty Z-Score]],Table2[1Y Return vs Nifty Z-Score])</f>
        <v>138</v>
      </c>
      <c r="AT143">
        <f>_xlfn.RANK.AVG(Table2[[#This Row],[6M Return vs Nifty Z-Score]],Table2[6M Return vs Nifty Z-Score])</f>
        <v>327</v>
      </c>
      <c r="AU143">
        <f>_xlfn.RANK.AVG(Table2[[#This Row],[Sharpe Ratio Z-Score]],Table2[Sharpe Ratio Z-Score])</f>
        <v>118</v>
      </c>
      <c r="AV143">
        <f>(Table2[[#This Row],[Rank 1Y]]+Table2[[#This Row],[Rank 6M]]+Table2[[#This Row],[Rank Sharpe]])/3</f>
        <v>194.33333333333334</v>
      </c>
    </row>
    <row r="144" spans="1:48" x14ac:dyDescent="0.3">
      <c r="A144" t="s">
        <v>613</v>
      </c>
      <c r="B144" t="s">
        <v>614</v>
      </c>
      <c r="C144" t="s">
        <v>10636</v>
      </c>
      <c r="D144" t="s">
        <v>414</v>
      </c>
      <c r="E144">
        <v>30971.075694970001</v>
      </c>
      <c r="F144">
        <v>1602</v>
      </c>
      <c r="G144">
        <v>33.159310694336</v>
      </c>
      <c r="H144">
        <f>(Table2[[#This Row],[1Y Return vs Nifty]]-AVERAGE(Table2[1Y Return vs Nifty]))/_xlfn.STDEV.P(Table2[1Y Return vs Nifty])</f>
        <v>0.11071826345080019</v>
      </c>
      <c r="I144">
        <v>5.1835867650293004</v>
      </c>
      <c r="J144">
        <f>(Table2[[#This Row],[1M Return vs Nifty]]-AVERAGE(Table2[1M Return vs Nifty]))/_xlfn.STDEV.P(Table2[1M Return vs Nifty])</f>
        <v>0.61054585924314719</v>
      </c>
      <c r="K144">
        <v>35.784256095852598</v>
      </c>
      <c r="L144">
        <f>(Table2[[#This Row],[6M Return vs Nifty]]-AVERAGE(Table2[6M Return vs Nifty]))/_xlfn.STDEV.P(Table2[6M Return vs Nifty])</f>
        <v>0.94351424154795227</v>
      </c>
      <c r="M144">
        <v>-2.2764829862973799</v>
      </c>
      <c r="N144">
        <f>(Table2[[#This Row],[1W Return vs Nifty]]-AVERAGE(Table2[1W Return vs Nifty]))/_xlfn.STDEV.P(Table2[1W Return vs Nifty])</f>
        <v>-3.0638454263509862E-2</v>
      </c>
      <c r="O144">
        <v>1592.51</v>
      </c>
      <c r="P144">
        <v>1493.7209890870599</v>
      </c>
      <c r="Q144">
        <v>1237.4024527968099</v>
      </c>
      <c r="R144">
        <v>61.015753934197498</v>
      </c>
      <c r="S144" s="2">
        <f>(Table2[[#This Row],[Close Price]]-Table2[[#This Row],[20D EMA]])/Table2[[#This Row],[20D EMA]]</f>
        <v>5.9591462533987285E-3</v>
      </c>
      <c r="T144" s="2">
        <f>(Table2[[#This Row],[Close Price]]-Table2[[#This Row],[50D EMA]])/Table2[[#This Row],[50D EMA]]</f>
        <v>7.2489448634660072E-2</v>
      </c>
      <c r="U144" s="2">
        <f>(Table2[[#This Row],[Close Price]]-Table2[[#This Row],[200D EMA]])/Table2[[#This Row],[200D EMA]]</f>
        <v>0.29464750645929055</v>
      </c>
      <c r="V144">
        <v>0.98501242157248403</v>
      </c>
      <c r="W144">
        <v>1599.75</v>
      </c>
      <c r="X144">
        <v>1673.1</v>
      </c>
      <c r="Y144">
        <v>1599.75</v>
      </c>
      <c r="Z144">
        <v>1759.35</v>
      </c>
      <c r="AA144">
        <v>1429.3</v>
      </c>
      <c r="AB144">
        <v>1759.35</v>
      </c>
      <c r="AC144" s="2">
        <f>(Table2[[#This Row],[Close Price]]/Table2[[#This Row],[Day Low]])-1</f>
        <v>1.4064697609001975E-3</v>
      </c>
      <c r="AD144" s="2">
        <f>(Table2[[#This Row],[Day High]]/Table2[[#This Row],[Close Price]])-1</f>
        <v>4.4382022471910032E-2</v>
      </c>
      <c r="AE144" s="2">
        <f>(Table2[[#This Row],[Close Price]]/Table2[[#This Row],[Current Week Low]])-1</f>
        <v>1.4064697609001975E-3</v>
      </c>
      <c r="AF144" s="2">
        <f>(Table2[[#This Row],[Current Week High]]/Table2[[#This Row],[Close Price]])-1</f>
        <v>9.8220973782771503E-2</v>
      </c>
      <c r="AG144" s="2">
        <f>(Table2[[#This Row],[Close Price]]/Table2[[#This Row],[Current Month Low]])-1</f>
        <v>0.12082837752746101</v>
      </c>
      <c r="AH144" s="2">
        <f>(Table2[[#This Row],[Current Month High]]/Table2[[#This Row],[Close Price]])-1</f>
        <v>9.8220973782771503E-2</v>
      </c>
      <c r="AI144">
        <v>9.8220973782771495</v>
      </c>
      <c r="AJ144">
        <v>67.555695010982106</v>
      </c>
      <c r="AK144" t="str">
        <f>IF(AND(Table2[[#This Row],[20D EMA]]&gt;Table2[[#This Row],[50D EMA]],Table2[[#This Row],[50D EMA]]&gt;Table2[[#This Row],[200D EMA]]),"Uptrend","Downtrend/NoTrend")</f>
        <v>Uptrend</v>
      </c>
      <c r="AL144">
        <v>0.2</v>
      </c>
      <c r="AM144" t="s">
        <v>10681</v>
      </c>
      <c r="AN144">
        <v>6.51</v>
      </c>
      <c r="AO144" t="s">
        <v>10681</v>
      </c>
      <c r="AP144">
        <v>0.10843801093139301</v>
      </c>
      <c r="AQ144">
        <f>(Table2[[#This Row],[Sharpe Ratio]]-AVERAGE(Table2[Sharpe Ratio]))/_xlfn.STDEV.P(Table2[Sharpe Ratio])</f>
        <v>0.51425171993165786</v>
      </c>
      <c r="AR1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2.1483916299100478</v>
      </c>
      <c r="AS144">
        <f>_xlfn.RANK.AVG(Table2[[#This Row],[1Y Return vs Nifty Z-Score]],Table2[1Y Return vs Nifty Z-Score])</f>
        <v>267</v>
      </c>
      <c r="AT144">
        <f>_xlfn.RANK.AVG(Table2[[#This Row],[6M Return vs Nifty Z-Score]],Table2[6M Return vs Nifty Z-Score])</f>
        <v>109</v>
      </c>
      <c r="AU144">
        <f>_xlfn.RANK.AVG(Table2[[#This Row],[Sharpe Ratio Z-Score]],Table2[Sharpe Ratio Z-Score])</f>
        <v>211</v>
      </c>
      <c r="AV144">
        <f>(Table2[[#This Row],[Rank 1Y]]+Table2[[#This Row],[Rank 6M]]+Table2[[#This Row],[Rank Sharpe]])/3</f>
        <v>195.66666666666666</v>
      </c>
    </row>
    <row r="145" spans="1:48" x14ac:dyDescent="0.3">
      <c r="A145" t="s">
        <v>401</v>
      </c>
      <c r="B145" t="s">
        <v>402</v>
      </c>
      <c r="C145" t="s">
        <v>10646</v>
      </c>
      <c r="D145" t="s">
        <v>329</v>
      </c>
      <c r="E145">
        <v>59175.426901600003</v>
      </c>
      <c r="F145">
        <v>1743.65</v>
      </c>
      <c r="G145">
        <v>78.624282295948504</v>
      </c>
      <c r="H145">
        <f>(Table2[[#This Row],[1Y Return vs Nifty]]-AVERAGE(Table2[1Y Return vs Nifty]))/_xlfn.STDEV.P(Table2[1Y Return vs Nifty])</f>
        <v>0.8422637741681831</v>
      </c>
      <c r="I145">
        <v>16.138671370122498</v>
      </c>
      <c r="J145">
        <f>(Table2[[#This Row],[1M Return vs Nifty]]-AVERAGE(Table2[1M Return vs Nifty]))/_xlfn.STDEV.P(Table2[1M Return vs Nifty])</f>
        <v>1.6696470727222714</v>
      </c>
      <c r="K145">
        <v>47.684077571154603</v>
      </c>
      <c r="L145">
        <f>(Table2[[#This Row],[6M Return vs Nifty]]-AVERAGE(Table2[6M Return vs Nifty]))/_xlfn.STDEV.P(Table2[6M Return vs Nifty])</f>
        <v>1.3513581453108479</v>
      </c>
      <c r="M145">
        <v>4.7927868912159797</v>
      </c>
      <c r="N145">
        <f>(Table2[[#This Row],[1W Return vs Nifty]]-AVERAGE(Table2[1W Return vs Nifty]))/_xlfn.STDEV.P(Table2[1W Return vs Nifty])</f>
        <v>1.7840902393623101</v>
      </c>
      <c r="O145">
        <v>1642.23</v>
      </c>
      <c r="P145">
        <v>1548.74009556183</v>
      </c>
      <c r="Q145">
        <v>1286.6470855054399</v>
      </c>
      <c r="R145">
        <v>86.341810501684193</v>
      </c>
      <c r="S145" s="2">
        <f>(Table2[[#This Row],[Close Price]]-Table2[[#This Row],[20D EMA]])/Table2[[#This Row],[20D EMA]]</f>
        <v>6.1757488293357247E-2</v>
      </c>
      <c r="T145" s="2">
        <f>(Table2[[#This Row],[Close Price]]-Table2[[#This Row],[50D EMA]])/Table2[[#This Row],[50D EMA]]</f>
        <v>0.1258506220615819</v>
      </c>
      <c r="U145" s="2">
        <f>(Table2[[#This Row],[Close Price]]-Table2[[#This Row],[200D EMA]])/Table2[[#This Row],[200D EMA]]</f>
        <v>0.3551890177523182</v>
      </c>
      <c r="V145">
        <v>1.57407533070547</v>
      </c>
      <c r="W145">
        <v>1733.85</v>
      </c>
      <c r="X145">
        <v>1785.5</v>
      </c>
      <c r="Y145">
        <v>1684.25</v>
      </c>
      <c r="Z145">
        <v>1818.15</v>
      </c>
      <c r="AA145">
        <v>1418.55</v>
      </c>
      <c r="AB145">
        <v>1818.15</v>
      </c>
      <c r="AC145" s="2">
        <f>(Table2[[#This Row],[Close Price]]/Table2[[#This Row],[Day Low]])-1</f>
        <v>5.6521613749749289E-3</v>
      </c>
      <c r="AD145" s="2">
        <f>(Table2[[#This Row],[Day High]]/Table2[[#This Row],[Close Price]])-1</f>
        <v>2.4001376423020693E-2</v>
      </c>
      <c r="AE145" s="2">
        <f>(Table2[[#This Row],[Close Price]]/Table2[[#This Row],[Current Week Low]])-1</f>
        <v>3.5267923408045077E-2</v>
      </c>
      <c r="AF145" s="2">
        <f>(Table2[[#This Row],[Current Week High]]/Table2[[#This Row],[Close Price]])-1</f>
        <v>4.2726464600120417E-2</v>
      </c>
      <c r="AG145" s="2">
        <f>(Table2[[#This Row],[Close Price]]/Table2[[#This Row],[Current Month Low]])-1</f>
        <v>0.22917768143526862</v>
      </c>
      <c r="AH145" s="2">
        <f>(Table2[[#This Row],[Current Month High]]/Table2[[#This Row],[Close Price]])-1</f>
        <v>4.2726464600120417E-2</v>
      </c>
      <c r="AI145">
        <v>4.27264646001204</v>
      </c>
      <c r="AJ145">
        <v>116.146027023676</v>
      </c>
      <c r="AK145" t="str">
        <f>IF(AND(Table2[[#This Row],[20D EMA]]&gt;Table2[[#This Row],[50D EMA]],Table2[[#This Row],[50D EMA]]&gt;Table2[[#This Row],[200D EMA]]),"Uptrend","Downtrend/NoTrend")</f>
        <v>Uptrend</v>
      </c>
      <c r="AL145">
        <v>0.1</v>
      </c>
      <c r="AM145" t="s">
        <v>10681</v>
      </c>
      <c r="AN145">
        <v>10.82</v>
      </c>
      <c r="AO145" t="s">
        <v>10681</v>
      </c>
      <c r="AP145">
        <v>4.6440401772999997E-2</v>
      </c>
      <c r="AQ145">
        <f>(Table2[[#This Row],[Sharpe Ratio]]-AVERAGE(Table2[Sharpe Ratio]))/_xlfn.STDEV.P(Table2[Sharpe Ratio])</f>
        <v>-0.1979598232503921</v>
      </c>
      <c r="AR1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5.4493994083132211</v>
      </c>
      <c r="AS145">
        <f>_xlfn.RANK.AVG(Table2[[#This Row],[1Y Return vs Nifty Z-Score]],Table2[1Y Return vs Nifty Z-Score])</f>
        <v>122</v>
      </c>
      <c r="AT145">
        <f>_xlfn.RANK.AVG(Table2[[#This Row],[6M Return vs Nifty Z-Score]],Table2[6M Return vs Nifty Z-Score])</f>
        <v>69</v>
      </c>
      <c r="AU145">
        <f>_xlfn.RANK.AVG(Table2[[#This Row],[Sharpe Ratio Z-Score]],Table2[Sharpe Ratio Z-Score])</f>
        <v>399</v>
      </c>
      <c r="AV145">
        <f>(Table2[[#This Row],[Rank 1Y]]+Table2[[#This Row],[Rank 6M]]+Table2[[#This Row],[Rank Sharpe]])/3</f>
        <v>196.66666666666666</v>
      </c>
    </row>
    <row r="146" spans="1:48" x14ac:dyDescent="0.3">
      <c r="A146" t="s">
        <v>1717</v>
      </c>
      <c r="B146" t="s">
        <v>1718</v>
      </c>
      <c r="C146" t="s">
        <v>10647</v>
      </c>
      <c r="D146" t="s">
        <v>95</v>
      </c>
      <c r="E146">
        <v>4746.6974243099903</v>
      </c>
      <c r="F146">
        <v>1272.3499999999999</v>
      </c>
      <c r="G146">
        <v>40.476134108544002</v>
      </c>
      <c r="H146">
        <f>(Table2[[#This Row],[1Y Return vs Nifty]]-AVERAGE(Table2[1Y Return vs Nifty]))/_xlfn.STDEV.P(Table2[1Y Return vs Nifty])</f>
        <v>0.2284482241836</v>
      </c>
      <c r="I146">
        <v>-9.3185483649763903</v>
      </c>
      <c r="J146">
        <f>(Table2[[#This Row],[1M Return vs Nifty]]-AVERAGE(Table2[1M Return vs Nifty]))/_xlfn.STDEV.P(Table2[1M Return vs Nifty])</f>
        <v>-0.79147242431136844</v>
      </c>
      <c r="K146">
        <v>61.792180882771198</v>
      </c>
      <c r="L146">
        <f>(Table2[[#This Row],[6M Return vs Nifty]]-AVERAGE(Table2[6M Return vs Nifty]))/_xlfn.STDEV.P(Table2[6M Return vs Nifty])</f>
        <v>1.8348867378399147</v>
      </c>
      <c r="M146">
        <v>-9.10762930123588</v>
      </c>
      <c r="N146">
        <f>(Table2[[#This Row],[1W Return vs Nifty]]-AVERAGE(Table2[1W Return vs Nifty]))/_xlfn.STDEV.P(Table2[1W Return vs Nifty])</f>
        <v>-1.7842392423035547</v>
      </c>
      <c r="O146">
        <v>1258.4000000000001</v>
      </c>
      <c r="P146">
        <v>1233.83154484595</v>
      </c>
      <c r="Q146">
        <v>973.82127649191204</v>
      </c>
      <c r="R146">
        <v>40.215888960495597</v>
      </c>
      <c r="S146" s="2">
        <f>(Table2[[#This Row],[Close Price]]-Table2[[#This Row],[20D EMA]])/Table2[[#This Row],[20D EMA]]</f>
        <v>1.1085505403687076E-2</v>
      </c>
      <c r="T146" s="2">
        <f>(Table2[[#This Row],[Close Price]]-Table2[[#This Row],[50D EMA]])/Table2[[#This Row],[50D EMA]]</f>
        <v>3.1218568948858501E-2</v>
      </c>
      <c r="U146" s="2">
        <f>(Table2[[#This Row],[Close Price]]-Table2[[#This Row],[200D EMA]])/Table2[[#This Row],[200D EMA]]</f>
        <v>0.30655391365395707</v>
      </c>
      <c r="V146">
        <v>9.3410266877667902E-2</v>
      </c>
      <c r="W146">
        <v>1192</v>
      </c>
      <c r="X146">
        <v>1277.95</v>
      </c>
      <c r="Y146">
        <v>1192</v>
      </c>
      <c r="Z146">
        <v>1302</v>
      </c>
      <c r="AA146">
        <v>1132.2</v>
      </c>
      <c r="AB146">
        <v>1317</v>
      </c>
      <c r="AC146" s="2">
        <f>(Table2[[#This Row],[Close Price]]/Table2[[#This Row],[Day Low]])-1</f>
        <v>6.740771812080526E-2</v>
      </c>
      <c r="AD146" s="2">
        <f>(Table2[[#This Row],[Day High]]/Table2[[#This Row],[Close Price]])-1</f>
        <v>4.4013046724566962E-3</v>
      </c>
      <c r="AE146" s="2">
        <f>(Table2[[#This Row],[Close Price]]/Table2[[#This Row],[Current Week Low]])-1</f>
        <v>6.740771812080526E-2</v>
      </c>
      <c r="AF146" s="2">
        <f>(Table2[[#This Row],[Current Week High]]/Table2[[#This Row],[Close Price]])-1</f>
        <v>2.3303336346131243E-2</v>
      </c>
      <c r="AG146" s="2">
        <f>(Table2[[#This Row],[Close Price]]/Table2[[#This Row],[Current Month Low]])-1</f>
        <v>0.12378555025613847</v>
      </c>
      <c r="AH146" s="2">
        <f>(Table2[[#This Row],[Current Month High]]/Table2[[#This Row],[Close Price]])-1</f>
        <v>3.5092545290211108E-2</v>
      </c>
      <c r="AI146">
        <v>25.177820568239799</v>
      </c>
      <c r="AJ146">
        <v>108.581967213114</v>
      </c>
      <c r="AK146" t="str">
        <f>IF(AND(Table2[[#This Row],[20D EMA]]&gt;Table2[[#This Row],[50D EMA]],Table2[[#This Row],[50D EMA]]&gt;Table2[[#This Row],[200D EMA]]),"Uptrend","Downtrend/NoTrend")</f>
        <v>Uptrend</v>
      </c>
      <c r="AL146">
        <v>0</v>
      </c>
      <c r="AM146">
        <v>0</v>
      </c>
      <c r="AN146">
        <v>8.43</v>
      </c>
      <c r="AO146" t="s">
        <v>10681</v>
      </c>
      <c r="AP146">
        <v>7.5741564374306E-2</v>
      </c>
      <c r="AQ146">
        <f>(Table2[[#This Row],[Sharpe Ratio]]-AVERAGE(Table2[Sharpe Ratio]))/_xlfn.STDEV.P(Table2[Sharpe Ratio])</f>
        <v>0.13864390254794701</v>
      </c>
      <c r="AR1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-0.37373280204346138</v>
      </c>
      <c r="AS146">
        <f>_xlfn.RANK.AVG(Table2[[#This Row],[1Y Return vs Nifty Z-Score]],Table2[1Y Return vs Nifty Z-Score])</f>
        <v>237</v>
      </c>
      <c r="AT146">
        <f>_xlfn.RANK.AVG(Table2[[#This Row],[6M Return vs Nifty Z-Score]],Table2[6M Return vs Nifty Z-Score])</f>
        <v>38</v>
      </c>
      <c r="AU146">
        <f>_xlfn.RANK.AVG(Table2[[#This Row],[Sharpe Ratio Z-Score]],Table2[Sharpe Ratio Z-Score])</f>
        <v>315</v>
      </c>
      <c r="AV146">
        <f>(Table2[[#This Row],[Rank 1Y]]+Table2[[#This Row],[Rank 6M]]+Table2[[#This Row],[Rank Sharpe]])/3</f>
        <v>196.66666666666666</v>
      </c>
    </row>
    <row r="147" spans="1:48" x14ac:dyDescent="0.3">
      <c r="A147" t="s">
        <v>178</v>
      </c>
      <c r="B147" t="s">
        <v>179</v>
      </c>
      <c r="C147" t="s">
        <v>10634</v>
      </c>
      <c r="D147" t="s">
        <v>180</v>
      </c>
      <c r="E147">
        <v>152482.67200081199</v>
      </c>
      <c r="F147">
        <v>237.69</v>
      </c>
      <c r="G147">
        <v>74.293405170214399</v>
      </c>
      <c r="H147">
        <f>(Table2[[#This Row],[1Y Return vs Nifty]]-AVERAGE(Table2[1Y Return vs Nifty]))/_xlfn.STDEV.P(Table2[1Y Return vs Nifty])</f>
        <v>0.77257861640406789</v>
      </c>
      <c r="I147">
        <v>-1.89683726827173</v>
      </c>
      <c r="J147">
        <f>(Table2[[#This Row],[1M Return vs Nifty]]-AVERAGE(Table2[1M Return vs Nifty]))/_xlfn.STDEV.P(Table2[1M Return vs Nifty])</f>
        <v>-7.3966032351877264E-2</v>
      </c>
      <c r="K147">
        <v>16.104956429455498</v>
      </c>
      <c r="L147">
        <f>(Table2[[#This Row],[6M Return vs Nifty]]-AVERAGE(Table2[6M Return vs Nifty]))/_xlfn.STDEV.P(Table2[6M Return vs Nifty])</f>
        <v>0.26904341726530939</v>
      </c>
      <c r="M147">
        <v>-2.9776559981050599</v>
      </c>
      <c r="N147">
        <f>(Table2[[#This Row],[1W Return vs Nifty]]-AVERAGE(Table2[1W Return vs Nifty]))/_xlfn.STDEV.P(Table2[1W Return vs Nifty])</f>
        <v>-0.21063423965160677</v>
      </c>
      <c r="O147">
        <v>232.84</v>
      </c>
      <c r="P147">
        <v>226.890185086418</v>
      </c>
      <c r="Q147">
        <v>193.01514918992899</v>
      </c>
      <c r="R147">
        <v>47.093761762692402</v>
      </c>
      <c r="S147" s="2">
        <f>(Table2[[#This Row],[Close Price]]-Table2[[#This Row],[20D EMA]])/Table2[[#This Row],[20D EMA]]</f>
        <v>2.0829754337742631E-2</v>
      </c>
      <c r="T147" s="2">
        <f>(Table2[[#This Row],[Close Price]]-Table2[[#This Row],[50D EMA]])/Table2[[#This Row],[50D EMA]]</f>
        <v>4.759930408390544E-2</v>
      </c>
      <c r="U147" s="2">
        <f>(Table2[[#This Row],[Close Price]]-Table2[[#This Row],[200D EMA]])/Table2[[#This Row],[200D EMA]]</f>
        <v>0.23145774307129888</v>
      </c>
      <c r="V147">
        <v>0.53973713574761994</v>
      </c>
      <c r="W147">
        <v>232.51</v>
      </c>
      <c r="X147">
        <v>239.33</v>
      </c>
      <c r="Y147">
        <v>228.69</v>
      </c>
      <c r="Z147">
        <v>239.33</v>
      </c>
      <c r="AA147">
        <v>221</v>
      </c>
      <c r="AB147">
        <v>243.95</v>
      </c>
      <c r="AC147" s="2">
        <f>(Table2[[#This Row],[Close Price]]/Table2[[#This Row],[Day Low]])-1</f>
        <v>2.2278611672616355E-2</v>
      </c>
      <c r="AD147" s="2">
        <f>(Table2[[#This Row],[Day High]]/Table2[[#This Row],[Close Price]])-1</f>
        <v>6.8997433632043137E-3</v>
      </c>
      <c r="AE147" s="2">
        <f>(Table2[[#This Row],[Close Price]]/Table2[[#This Row],[Current Week Low]])-1</f>
        <v>3.9354584809130344E-2</v>
      </c>
      <c r="AF147" s="2">
        <f>(Table2[[#This Row],[Current Week High]]/Table2[[#This Row],[Close Price]])-1</f>
        <v>6.8997433632043137E-3</v>
      </c>
      <c r="AG147" s="2">
        <f>(Table2[[#This Row],[Close Price]]/Table2[[#This Row],[Current Month Low]])-1</f>
        <v>7.5520361990950136E-2</v>
      </c>
      <c r="AH147" s="2">
        <f>(Table2[[#This Row],[Current Month High]]/Table2[[#This Row],[Close Price]])-1</f>
        <v>2.6336825276620734E-2</v>
      </c>
      <c r="AI147">
        <v>3.6223652656822001</v>
      </c>
      <c r="AJ147">
        <v>107.13725490196001</v>
      </c>
      <c r="AK147" t="str">
        <f>IF(AND(Table2[[#This Row],[20D EMA]]&gt;Table2[[#This Row],[50D EMA]],Table2[[#This Row],[50D EMA]]&gt;Table2[[#This Row],[200D EMA]]),"Uptrend","Downtrend/NoTrend")</f>
        <v>Uptrend</v>
      </c>
      <c r="AL147">
        <v>0.04</v>
      </c>
      <c r="AM147" t="s">
        <v>10681</v>
      </c>
      <c r="AN147">
        <v>4.6399999999999997</v>
      </c>
      <c r="AO147" t="s">
        <v>10681</v>
      </c>
      <c r="AP147">
        <v>0.10376872446544499</v>
      </c>
      <c r="AQ147">
        <f>(Table2[[#This Row],[Sharpe Ratio]]-AVERAGE(Table2[Sharpe Ratio]))/_xlfn.STDEV.P(Table2[Sharpe Ratio])</f>
        <v>0.46061223665778234</v>
      </c>
      <c r="AR1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1.2176339983236755</v>
      </c>
      <c r="AS147">
        <f>_xlfn.RANK.AVG(Table2[[#This Row],[1Y Return vs Nifty Z-Score]],Table2[1Y Return vs Nifty Z-Score])</f>
        <v>129</v>
      </c>
      <c r="AT147">
        <f>_xlfn.RANK.AVG(Table2[[#This Row],[6M Return vs Nifty Z-Score]],Table2[6M Return vs Nifty Z-Score])</f>
        <v>243</v>
      </c>
      <c r="AU147">
        <f>_xlfn.RANK.AVG(Table2[[#This Row],[Sharpe Ratio Z-Score]],Table2[Sharpe Ratio Z-Score])</f>
        <v>221</v>
      </c>
      <c r="AV147">
        <f>(Table2[[#This Row],[Rank 1Y]]+Table2[[#This Row],[Rank 6M]]+Table2[[#This Row],[Rank Sharpe]])/3</f>
        <v>197.66666666666666</v>
      </c>
    </row>
    <row r="148" spans="1:48" x14ac:dyDescent="0.3">
      <c r="A148" t="s">
        <v>1549</v>
      </c>
      <c r="B148" t="s">
        <v>1550</v>
      </c>
      <c r="C148" t="s">
        <v>6781</v>
      </c>
      <c r="D148" t="s">
        <v>417</v>
      </c>
      <c r="E148">
        <v>6426.3885328180004</v>
      </c>
      <c r="F148">
        <v>208.85</v>
      </c>
      <c r="G148">
        <v>103.964274065889</v>
      </c>
      <c r="H148">
        <f>(Table2[[#This Row],[1Y Return vs Nifty]]-AVERAGE(Table2[1Y Return vs Nifty]))/_xlfn.STDEV.P(Table2[1Y Return vs Nifty])</f>
        <v>1.2499921102452243</v>
      </c>
      <c r="I148">
        <v>-6.16514425053645</v>
      </c>
      <c r="J148">
        <f>(Table2[[#This Row],[1M Return vs Nifty]]-AVERAGE(Table2[1M Return vs Nifty]))/_xlfn.STDEV.P(Table2[1M Return vs Nifty])</f>
        <v>-0.48661178246468761</v>
      </c>
      <c r="K148">
        <v>7.9280824361048197</v>
      </c>
      <c r="L148">
        <f>(Table2[[#This Row],[6M Return vs Nifty]]-AVERAGE(Table2[6M Return vs Nifty]))/_xlfn.STDEV.P(Table2[6M Return vs Nifty])</f>
        <v>-1.1203493744824124E-2</v>
      </c>
      <c r="M148">
        <v>-3.2704488346606402</v>
      </c>
      <c r="N148">
        <f>(Table2[[#This Row],[1W Return vs Nifty]]-AVERAGE(Table2[1W Return vs Nifty]))/_xlfn.STDEV.P(Table2[1W Return vs Nifty])</f>
        <v>-0.28579611223418344</v>
      </c>
      <c r="O148">
        <v>208.68</v>
      </c>
      <c r="P148">
        <v>205.70234808837401</v>
      </c>
      <c r="Q148">
        <v>174.03559305788701</v>
      </c>
      <c r="R148">
        <v>42.658718945086797</v>
      </c>
      <c r="S148" s="2">
        <f>(Table2[[#This Row],[Close Price]]-Table2[[#This Row],[20D EMA]])/Table2[[#This Row],[20D EMA]]</f>
        <v>8.1464443166564832E-4</v>
      </c>
      <c r="T148" s="2">
        <f>(Table2[[#This Row],[Close Price]]-Table2[[#This Row],[50D EMA]])/Table2[[#This Row],[50D EMA]]</f>
        <v>1.5301973656973951E-2</v>
      </c>
      <c r="U148" s="2">
        <f>(Table2[[#This Row],[Close Price]]-Table2[[#This Row],[200D EMA]])/Table2[[#This Row],[200D EMA]]</f>
        <v>0.20004187839054943</v>
      </c>
      <c r="V148">
        <v>1.4501317182675499</v>
      </c>
      <c r="W148">
        <v>206.25</v>
      </c>
      <c r="X148">
        <v>209.8</v>
      </c>
      <c r="Y148">
        <v>204.51</v>
      </c>
      <c r="Z148">
        <v>213.99</v>
      </c>
      <c r="AA148">
        <v>200.29</v>
      </c>
      <c r="AB148">
        <v>219.3</v>
      </c>
      <c r="AC148" s="2">
        <f>(Table2[[#This Row],[Close Price]]/Table2[[#This Row],[Day Low]])-1</f>
        <v>1.260606060606051E-2</v>
      </c>
      <c r="AD148" s="2">
        <f>(Table2[[#This Row],[Day High]]/Table2[[#This Row],[Close Price]])-1</f>
        <v>4.5487191764423951E-3</v>
      </c>
      <c r="AE148" s="2">
        <f>(Table2[[#This Row],[Close Price]]/Table2[[#This Row],[Current Week Low]])-1</f>
        <v>2.1221456163512897E-2</v>
      </c>
      <c r="AF148" s="2">
        <f>(Table2[[#This Row],[Current Week High]]/Table2[[#This Row],[Close Price]])-1</f>
        <v>2.4610964807278091E-2</v>
      </c>
      <c r="AG148" s="2">
        <f>(Table2[[#This Row],[Close Price]]/Table2[[#This Row],[Current Month Low]])-1</f>
        <v>4.2738029856707715E-2</v>
      </c>
      <c r="AH148" s="2">
        <f>(Table2[[#This Row],[Current Month High]]/Table2[[#This Row],[Close Price]])-1</f>
        <v>5.003591094086679E-2</v>
      </c>
      <c r="AI148">
        <v>6.3634187215704898</v>
      </c>
      <c r="AJ148">
        <v>192.917251051893</v>
      </c>
      <c r="AK148" t="str">
        <f>IF(AND(Table2[[#This Row],[20D EMA]]&gt;Table2[[#This Row],[50D EMA]],Table2[[#This Row],[50D EMA]]&gt;Table2[[#This Row],[200D EMA]]),"Uptrend","Downtrend/NoTrend")</f>
        <v>Uptrend</v>
      </c>
      <c r="AL148">
        <v>-0.01</v>
      </c>
      <c r="AM148" t="s">
        <v>10680</v>
      </c>
      <c r="AN148">
        <v>1.1299999999999999</v>
      </c>
      <c r="AO148" t="s">
        <v>10681</v>
      </c>
      <c r="AP148">
        <v>0.116011574791741</v>
      </c>
      <c r="AQ148">
        <f>(Table2[[#This Row],[Sharpe Ratio]]-AVERAGE(Table2[Sharpe Ratio]))/_xlfn.STDEV.P(Table2[Sharpe Ratio])</f>
        <v>0.60125474597715545</v>
      </c>
      <c r="AR1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1.0676354677786846</v>
      </c>
      <c r="AS148">
        <f>_xlfn.RANK.AVG(Table2[[#This Row],[1Y Return vs Nifty Z-Score]],Table2[1Y Return vs Nifty Z-Score])</f>
        <v>77</v>
      </c>
      <c r="AT148">
        <f>_xlfn.RANK.AVG(Table2[[#This Row],[6M Return vs Nifty Z-Score]],Table2[6M Return vs Nifty Z-Score])</f>
        <v>328</v>
      </c>
      <c r="AU148">
        <f>_xlfn.RANK.AVG(Table2[[#This Row],[Sharpe Ratio Z-Score]],Table2[Sharpe Ratio Z-Score])</f>
        <v>195</v>
      </c>
      <c r="AV148">
        <f>(Table2[[#This Row],[Rank 1Y]]+Table2[[#This Row],[Rank 6M]]+Table2[[#This Row],[Rank Sharpe]])/3</f>
        <v>200</v>
      </c>
    </row>
    <row r="149" spans="1:48" x14ac:dyDescent="0.3">
      <c r="A149" t="s">
        <v>196</v>
      </c>
      <c r="B149" t="s">
        <v>197</v>
      </c>
      <c r="C149" t="s">
        <v>10641</v>
      </c>
      <c r="D149" t="s">
        <v>198</v>
      </c>
      <c r="E149">
        <v>131923.371153288</v>
      </c>
      <c r="F149">
        <v>195.28</v>
      </c>
      <c r="G149">
        <v>72.6640469726307</v>
      </c>
      <c r="H149">
        <f>(Table2[[#This Row],[1Y Return vs Nifty]]-AVERAGE(Table2[1Y Return vs Nifty]))/_xlfn.STDEV.P(Table2[1Y Return vs Nifty])</f>
        <v>0.74636173706149622</v>
      </c>
      <c r="I149">
        <v>-2.21682979177239</v>
      </c>
      <c r="J149">
        <f>(Table2[[#This Row],[1M Return vs Nifty]]-AVERAGE(Table2[1M Return vs Nifty]))/_xlfn.STDEV.P(Table2[1M Return vs Nifty])</f>
        <v>-0.10490184728718446</v>
      </c>
      <c r="K149">
        <v>50.581920851529702</v>
      </c>
      <c r="L149">
        <f>(Table2[[#This Row],[6M Return vs Nifty]]-AVERAGE(Table2[6M Return vs Nifty]))/_xlfn.STDEV.P(Table2[6M Return vs Nifty])</f>
        <v>1.4506762500752104</v>
      </c>
      <c r="M149">
        <v>-1.18794817794587</v>
      </c>
      <c r="N149">
        <f>(Table2[[#This Row],[1W Return vs Nifty]]-AVERAGE(Table2[1W Return vs Nifty]))/_xlfn.STDEV.P(Table2[1W Return vs Nifty])</f>
        <v>0.24879568603003063</v>
      </c>
      <c r="O149">
        <v>192.41</v>
      </c>
      <c r="P149">
        <v>185.790809272042</v>
      </c>
      <c r="Q149">
        <v>146.952198402931</v>
      </c>
      <c r="R149">
        <v>54.922207977119299</v>
      </c>
      <c r="S149" s="2">
        <f>(Table2[[#This Row],[Close Price]]-Table2[[#This Row],[20D EMA]])/Table2[[#This Row],[20D EMA]]</f>
        <v>1.4916064653604306E-2</v>
      </c>
      <c r="T149" s="2">
        <f>(Table2[[#This Row],[Close Price]]-Table2[[#This Row],[50D EMA]])/Table2[[#This Row],[50D EMA]]</f>
        <v>5.1074597097338484E-2</v>
      </c>
      <c r="U149" s="2">
        <f>(Table2[[#This Row],[Close Price]]-Table2[[#This Row],[200D EMA]])/Table2[[#This Row],[200D EMA]]</f>
        <v>0.32886749652127073</v>
      </c>
      <c r="V149">
        <v>0.58060988916940504</v>
      </c>
      <c r="W149">
        <v>193.28</v>
      </c>
      <c r="X149">
        <v>196.6</v>
      </c>
      <c r="Y149">
        <v>192.53</v>
      </c>
      <c r="Z149">
        <v>200.83</v>
      </c>
      <c r="AA149">
        <v>170.31</v>
      </c>
      <c r="AB149">
        <v>200.83</v>
      </c>
      <c r="AC149" s="2">
        <f>(Table2[[#This Row],[Close Price]]/Table2[[#This Row],[Day Low]])-1</f>
        <v>1.0347682119205226E-2</v>
      </c>
      <c r="AD149" s="2">
        <f>(Table2[[#This Row],[Day High]]/Table2[[#This Row],[Close Price]])-1</f>
        <v>6.7595247849241424E-3</v>
      </c>
      <c r="AE149" s="2">
        <f>(Table2[[#This Row],[Close Price]]/Table2[[#This Row],[Current Week Low]])-1</f>
        <v>1.4283488287539559E-2</v>
      </c>
      <c r="AF149" s="2">
        <f>(Table2[[#This Row],[Current Week High]]/Table2[[#This Row],[Close Price]])-1</f>
        <v>2.8420729209340578E-2</v>
      </c>
      <c r="AG149" s="2">
        <f>(Table2[[#This Row],[Close Price]]/Table2[[#This Row],[Current Month Low]])-1</f>
        <v>0.14661499618343021</v>
      </c>
      <c r="AH149" s="2">
        <f>(Table2[[#This Row],[Current Month High]]/Table2[[#This Row],[Close Price]])-1</f>
        <v>2.8420729209340578E-2</v>
      </c>
      <c r="AI149">
        <v>6.9643588693158502</v>
      </c>
      <c r="AJ149">
        <v>124.976958525345</v>
      </c>
      <c r="AK149" t="str">
        <f>IF(AND(Table2[[#This Row],[20D EMA]]&gt;Table2[[#This Row],[50D EMA]],Table2[[#This Row],[50D EMA]]&gt;Table2[[#This Row],[200D EMA]]),"Uptrend","Downtrend/NoTrend")</f>
        <v>Uptrend</v>
      </c>
      <c r="AL149">
        <v>0.15</v>
      </c>
      <c r="AM149" t="s">
        <v>10681</v>
      </c>
      <c r="AN149">
        <v>8.07</v>
      </c>
      <c r="AO149" t="s">
        <v>10681</v>
      </c>
      <c r="AP149">
        <v>4.3315472047893003E-2</v>
      </c>
      <c r="AQ149">
        <f>(Table2[[#This Row],[Sharpe Ratio]]-AVERAGE(Table2[Sharpe Ratio]))/_xlfn.STDEV.P(Table2[Sharpe Ratio])</f>
        <v>-0.23385815952603567</v>
      </c>
      <c r="AR1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2.107073666353517</v>
      </c>
      <c r="AS149">
        <f>_xlfn.RANK.AVG(Table2[[#This Row],[1Y Return vs Nifty Z-Score]],Table2[1Y Return vs Nifty Z-Score])</f>
        <v>135</v>
      </c>
      <c r="AT149">
        <f>_xlfn.RANK.AVG(Table2[[#This Row],[6M Return vs Nifty Z-Score]],Table2[6M Return vs Nifty Z-Score])</f>
        <v>60</v>
      </c>
      <c r="AU149">
        <f>_xlfn.RANK.AVG(Table2[[#This Row],[Sharpe Ratio Z-Score]],Table2[Sharpe Ratio Z-Score])</f>
        <v>407</v>
      </c>
      <c r="AV149">
        <f>(Table2[[#This Row],[Rank 1Y]]+Table2[[#This Row],[Rank 6M]]+Table2[[#This Row],[Rank Sharpe]])/3</f>
        <v>200.66666666666666</v>
      </c>
    </row>
    <row r="150" spans="1:48" x14ac:dyDescent="0.3">
      <c r="A150" t="s">
        <v>1580</v>
      </c>
      <c r="B150" t="s">
        <v>1581</v>
      </c>
      <c r="C150" t="s">
        <v>10641</v>
      </c>
      <c r="D150" t="s">
        <v>198</v>
      </c>
      <c r="E150">
        <v>6143.4369066899999</v>
      </c>
      <c r="F150">
        <v>517</v>
      </c>
      <c r="G150">
        <v>22.954427791245699</v>
      </c>
      <c r="H150">
        <f>(Table2[[#This Row],[1Y Return vs Nifty]]-AVERAGE(Table2[1Y Return vs Nifty]))/_xlfn.STDEV.P(Table2[1Y Return vs Nifty])</f>
        <v>-5.3481471249738156E-2</v>
      </c>
      <c r="I150">
        <v>-0.42099984096257698</v>
      </c>
      <c r="J150">
        <f>(Table2[[#This Row],[1M Return vs Nifty]]-AVERAGE(Table2[1M Return vs Nifty]))/_xlfn.STDEV.P(Table2[1M Return vs Nifty])</f>
        <v>6.8713030978618597E-2</v>
      </c>
      <c r="K150">
        <v>15.1755835924662</v>
      </c>
      <c r="L150">
        <f>(Table2[[#This Row],[6M Return vs Nifty]]-AVERAGE(Table2[6M Return vs Nifty]))/_xlfn.STDEV.P(Table2[6M Return vs Nifty])</f>
        <v>0.23719091874878917</v>
      </c>
      <c r="M150">
        <v>-6.5812585650091497</v>
      </c>
      <c r="N150">
        <f>(Table2[[#This Row],[1W Return vs Nifty]]-AVERAGE(Table2[1W Return vs Nifty]))/_xlfn.STDEV.P(Table2[1W Return vs Nifty])</f>
        <v>-1.135703036273193</v>
      </c>
      <c r="O150">
        <v>510.45</v>
      </c>
      <c r="P150">
        <v>496.07199376757501</v>
      </c>
      <c r="Q150">
        <v>426.14003429940601</v>
      </c>
      <c r="R150">
        <v>42.558863112834899</v>
      </c>
      <c r="S150" s="2">
        <f>(Table2[[#This Row],[Close Price]]-Table2[[#This Row],[20D EMA]])/Table2[[#This Row],[20D EMA]]</f>
        <v>1.2831815065138625E-2</v>
      </c>
      <c r="T150" s="2">
        <f>(Table2[[#This Row],[Close Price]]-Table2[[#This Row],[50D EMA]])/Table2[[#This Row],[50D EMA]]</f>
        <v>4.2187437499707769E-2</v>
      </c>
      <c r="U150" s="2">
        <f>(Table2[[#This Row],[Close Price]]-Table2[[#This Row],[200D EMA]])/Table2[[#This Row],[200D EMA]]</f>
        <v>0.21321621623739714</v>
      </c>
      <c r="V150">
        <v>0.68802168297007704</v>
      </c>
      <c r="W150">
        <v>503.8</v>
      </c>
      <c r="X150">
        <v>518.9</v>
      </c>
      <c r="Y150">
        <v>502</v>
      </c>
      <c r="Z150">
        <v>522.4</v>
      </c>
      <c r="AA150">
        <v>474.1</v>
      </c>
      <c r="AB150">
        <v>542.5</v>
      </c>
      <c r="AC150" s="2">
        <f>(Table2[[#This Row],[Close Price]]/Table2[[#This Row],[Day Low]])-1</f>
        <v>2.6200873362445476E-2</v>
      </c>
      <c r="AD150" s="2">
        <f>(Table2[[#This Row],[Day High]]/Table2[[#This Row],[Close Price]])-1</f>
        <v>3.6750483558993796E-3</v>
      </c>
      <c r="AE150" s="2">
        <f>(Table2[[#This Row],[Close Price]]/Table2[[#This Row],[Current Week Low]])-1</f>
        <v>2.9880478087649376E-2</v>
      </c>
      <c r="AF150" s="2">
        <f>(Table2[[#This Row],[Current Week High]]/Table2[[#This Row],[Close Price]])-1</f>
        <v>1.0444874274661453E-2</v>
      </c>
      <c r="AG150" s="2">
        <f>(Table2[[#This Row],[Close Price]]/Table2[[#This Row],[Current Month Low]])-1</f>
        <v>9.0487238979118256E-2</v>
      </c>
      <c r="AH150" s="2">
        <f>(Table2[[#This Row],[Current Month High]]/Table2[[#This Row],[Close Price]])-1</f>
        <v>4.9323017408123837E-2</v>
      </c>
      <c r="AI150">
        <v>4.9323017408123802</v>
      </c>
      <c r="AJ150">
        <v>78.861788617886106</v>
      </c>
      <c r="AK150" t="str">
        <f>IF(AND(Table2[[#This Row],[20D EMA]]&gt;Table2[[#This Row],[50D EMA]],Table2[[#This Row],[50D EMA]]&gt;Table2[[#This Row],[200D EMA]]),"Uptrend","Downtrend/NoTrend")</f>
        <v>Uptrend</v>
      </c>
      <c r="AL150">
        <v>0.11</v>
      </c>
      <c r="AM150" t="s">
        <v>10681</v>
      </c>
      <c r="AN150">
        <v>1.48</v>
      </c>
      <c r="AO150" t="s">
        <v>10681</v>
      </c>
      <c r="AP150">
        <v>0.20477811315502001</v>
      </c>
      <c r="AQ150">
        <f>(Table2[[#This Row],[Sharpe Ratio]]-AVERAGE(Table2[Sharpe Ratio]))/_xlfn.STDEV.P(Table2[Sharpe Ratio])</f>
        <v>1.6209804116737496</v>
      </c>
      <c r="AR1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0.73769985387822623</v>
      </c>
      <c r="AS150">
        <f>_xlfn.RANK.AVG(Table2[[#This Row],[1Y Return vs Nifty Z-Score]],Table2[1Y Return vs Nifty Z-Score])</f>
        <v>321</v>
      </c>
      <c r="AT150">
        <f>_xlfn.RANK.AVG(Table2[[#This Row],[6M Return vs Nifty Z-Score]],Table2[6M Return vs Nifty Z-Score])</f>
        <v>249</v>
      </c>
      <c r="AU150">
        <f>_xlfn.RANK.AVG(Table2[[#This Row],[Sharpe Ratio Z-Score]],Table2[Sharpe Ratio Z-Score])</f>
        <v>35</v>
      </c>
      <c r="AV150">
        <f>(Table2[[#This Row],[Rank 1Y]]+Table2[[#This Row],[Rank 6M]]+Table2[[#This Row],[Rank Sharpe]])/3</f>
        <v>201.66666666666666</v>
      </c>
    </row>
    <row r="151" spans="1:48" x14ac:dyDescent="0.3">
      <c r="A151" t="s">
        <v>1758</v>
      </c>
      <c r="B151" t="s">
        <v>1759</v>
      </c>
      <c r="C151" t="s">
        <v>10634</v>
      </c>
      <c r="D151" t="s">
        <v>295</v>
      </c>
      <c r="E151">
        <v>4510.9456897999999</v>
      </c>
      <c r="F151">
        <v>2609.4</v>
      </c>
      <c r="G151">
        <v>98.492231732260507</v>
      </c>
      <c r="H151">
        <f>(Table2[[#This Row],[1Y Return vs Nifty]]-AVERAGE(Table2[1Y Return vs Nifty]))/_xlfn.STDEV.P(Table2[1Y Return vs Nifty])</f>
        <v>1.1619452499348704</v>
      </c>
      <c r="I151">
        <v>-1.86102045189521</v>
      </c>
      <c r="J151">
        <f>(Table2[[#This Row],[1M Return vs Nifty]]-AVERAGE(Table2[1M Return vs Nifty]))/_xlfn.STDEV.P(Table2[1M Return vs Nifty])</f>
        <v>-7.0503381440929908E-2</v>
      </c>
      <c r="K151">
        <v>47.658717577542099</v>
      </c>
      <c r="L151">
        <f>(Table2[[#This Row],[6M Return vs Nifty]]-AVERAGE(Table2[6M Return vs Nifty]))/_xlfn.STDEV.P(Table2[6M Return vs Nifty])</f>
        <v>1.3504889794316961</v>
      </c>
      <c r="M151">
        <v>1.4408734175489</v>
      </c>
      <c r="N151">
        <f>(Table2[[#This Row],[1W Return vs Nifty]]-AVERAGE(Table2[1W Return vs Nifty]))/_xlfn.STDEV.P(Table2[1W Return vs Nifty])</f>
        <v>0.92363171046055392</v>
      </c>
      <c r="O151">
        <v>2533.92</v>
      </c>
      <c r="P151">
        <v>2385.3402301702699</v>
      </c>
      <c r="Q151">
        <v>1877.4714835514101</v>
      </c>
      <c r="R151">
        <v>67.843561947419303</v>
      </c>
      <c r="S151" s="2">
        <f>(Table2[[#This Row],[Close Price]]-Table2[[#This Row],[20D EMA]])/Table2[[#This Row],[20D EMA]]</f>
        <v>2.9787838605796559E-2</v>
      </c>
      <c r="T151" s="2">
        <f>(Table2[[#This Row],[Close Price]]-Table2[[#This Row],[50D EMA]])/Table2[[#This Row],[50D EMA]]</f>
        <v>9.3931996365036935E-2</v>
      </c>
      <c r="U151" s="2">
        <f>(Table2[[#This Row],[Close Price]]-Table2[[#This Row],[200D EMA]])/Table2[[#This Row],[200D EMA]]</f>
        <v>0.38984800720598956</v>
      </c>
      <c r="V151">
        <v>0.57619804483383597</v>
      </c>
      <c r="W151">
        <v>2555</v>
      </c>
      <c r="X151">
        <v>2670</v>
      </c>
      <c r="Y151">
        <v>2555</v>
      </c>
      <c r="Z151">
        <v>2800</v>
      </c>
      <c r="AA151">
        <v>2332</v>
      </c>
      <c r="AB151">
        <v>2800</v>
      </c>
      <c r="AC151" s="2">
        <f>(Table2[[#This Row],[Close Price]]/Table2[[#This Row],[Day Low]])-1</f>
        <v>2.1291585127201529E-2</v>
      </c>
      <c r="AD151" s="2">
        <f>(Table2[[#This Row],[Day High]]/Table2[[#This Row],[Close Price]])-1</f>
        <v>2.3223729593009779E-2</v>
      </c>
      <c r="AE151" s="2">
        <f>(Table2[[#This Row],[Close Price]]/Table2[[#This Row],[Current Week Low]])-1</f>
        <v>2.1291585127201529E-2</v>
      </c>
      <c r="AF151" s="2">
        <f>(Table2[[#This Row],[Current Week High]]/Table2[[#This Row],[Close Price]])-1</f>
        <v>7.3043611558212485E-2</v>
      </c>
      <c r="AG151" s="2">
        <f>(Table2[[#This Row],[Close Price]]/Table2[[#This Row],[Current Month Low]])-1</f>
        <v>0.11895368782161242</v>
      </c>
      <c r="AH151" s="2">
        <f>(Table2[[#This Row],[Current Month High]]/Table2[[#This Row],[Close Price]])-1</f>
        <v>7.3043611558212485E-2</v>
      </c>
      <c r="AI151">
        <v>7.3043611558212396</v>
      </c>
      <c r="AJ151">
        <v>135.45228964583799</v>
      </c>
      <c r="AK151" t="str">
        <f>IF(AND(Table2[[#This Row],[20D EMA]]&gt;Table2[[#This Row],[50D EMA]],Table2[[#This Row],[50D EMA]]&gt;Table2[[#This Row],[200D EMA]]),"Uptrend","Downtrend/NoTrend")</f>
        <v>Uptrend</v>
      </c>
      <c r="AL151">
        <v>0.32</v>
      </c>
      <c r="AM151" t="s">
        <v>10681</v>
      </c>
      <c r="AN151">
        <v>8.31</v>
      </c>
      <c r="AO151" t="s">
        <v>10681</v>
      </c>
      <c r="AP151">
        <v>3.0021913997904999E-2</v>
      </c>
      <c r="AQ151">
        <f>(Table2[[#This Row],[Sharpe Ratio]]-AVERAGE(Table2[Sharpe Ratio]))/_xlfn.STDEV.P(Table2[Sharpe Ratio])</f>
        <v>-0.38657091122220971</v>
      </c>
      <c r="AR1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2.9789916471639808</v>
      </c>
      <c r="AS151">
        <f>_xlfn.RANK.AVG(Table2[[#This Row],[1Y Return vs Nifty Z-Score]],Table2[1Y Return vs Nifty Z-Score])</f>
        <v>92</v>
      </c>
      <c r="AT151">
        <f>_xlfn.RANK.AVG(Table2[[#This Row],[6M Return vs Nifty Z-Score]],Table2[6M Return vs Nifty Z-Score])</f>
        <v>70</v>
      </c>
      <c r="AU151">
        <f>_xlfn.RANK.AVG(Table2[[#This Row],[Sharpe Ratio Z-Score]],Table2[Sharpe Ratio Z-Score])</f>
        <v>448</v>
      </c>
      <c r="AV151">
        <f>(Table2[[#This Row],[Rank 1Y]]+Table2[[#This Row],[Rank 6M]]+Table2[[#This Row],[Rank Sharpe]])/3</f>
        <v>203.33333333333334</v>
      </c>
    </row>
    <row r="152" spans="1:48" x14ac:dyDescent="0.3">
      <c r="A152" t="s">
        <v>1520</v>
      </c>
      <c r="B152" t="s">
        <v>1521</v>
      </c>
      <c r="C152" t="s">
        <v>10635</v>
      </c>
      <c r="D152" t="s">
        <v>21</v>
      </c>
      <c r="E152">
        <v>6678.7641695499997</v>
      </c>
      <c r="F152">
        <v>814.25</v>
      </c>
      <c r="G152">
        <v>33.960038969790901</v>
      </c>
      <c r="H152">
        <f>(Table2[[#This Row],[1Y Return vs Nifty]]-AVERAGE(Table2[1Y Return vs Nifty]))/_xlfn.STDEV.P(Table2[1Y Return vs Nifty])</f>
        <v>0.12360223004262644</v>
      </c>
      <c r="I152">
        <v>-12.593774159140301</v>
      </c>
      <c r="J152">
        <f>(Table2[[#This Row],[1M Return vs Nifty]]-AVERAGE(Table2[1M Return vs Nifty]))/_xlfn.STDEV.P(Table2[1M Return vs Nifty])</f>
        <v>-1.1081103817584907</v>
      </c>
      <c r="K152">
        <v>25.214964445969201</v>
      </c>
      <c r="L152">
        <f>(Table2[[#This Row],[6M Return vs Nifty]]-AVERAGE(Table2[6M Return vs Nifty]))/_xlfn.STDEV.P(Table2[6M Return vs Nifty])</f>
        <v>0.58127173434364821</v>
      </c>
      <c r="M152">
        <v>2.1405711667635501</v>
      </c>
      <c r="N152">
        <f>(Table2[[#This Row],[1W Return vs Nifty]]-AVERAGE(Table2[1W Return vs Nifty]))/_xlfn.STDEV.P(Table2[1W Return vs Nifty])</f>
        <v>1.1032487861085234</v>
      </c>
      <c r="O152">
        <v>812.06</v>
      </c>
      <c r="P152">
        <v>822.878816414109</v>
      </c>
      <c r="Q152">
        <v>697.47799415374698</v>
      </c>
      <c r="R152">
        <v>51.3515266563005</v>
      </c>
      <c r="S152" s="2">
        <f>(Table2[[#This Row],[Close Price]]-Table2[[#This Row],[20D EMA]])/Table2[[#This Row],[20D EMA]]</f>
        <v>2.6968450607098671E-3</v>
      </c>
      <c r="T152" s="2">
        <f>(Table2[[#This Row],[Close Price]]-Table2[[#This Row],[50D EMA]])/Table2[[#This Row],[50D EMA]]</f>
        <v>-1.0486132638231137E-2</v>
      </c>
      <c r="U152" s="2">
        <f>(Table2[[#This Row],[Close Price]]-Table2[[#This Row],[200D EMA]])/Table2[[#This Row],[200D EMA]]</f>
        <v>0.16742034419011742</v>
      </c>
      <c r="V152">
        <v>0.61430569452647499</v>
      </c>
      <c r="W152">
        <v>787.1</v>
      </c>
      <c r="X152">
        <v>835</v>
      </c>
      <c r="Y152">
        <v>780</v>
      </c>
      <c r="Z152">
        <v>838.35</v>
      </c>
      <c r="AA152">
        <v>716.05</v>
      </c>
      <c r="AB152">
        <v>881.45</v>
      </c>
      <c r="AC152" s="2">
        <f>(Table2[[#This Row],[Close Price]]/Table2[[#This Row],[Day Low]])-1</f>
        <v>3.4493711091347912E-2</v>
      </c>
      <c r="AD152" s="2">
        <f>(Table2[[#This Row],[Day High]]/Table2[[#This Row],[Close Price]])-1</f>
        <v>2.5483573840958007E-2</v>
      </c>
      <c r="AE152" s="2">
        <f>(Table2[[#This Row],[Close Price]]/Table2[[#This Row],[Current Week Low]])-1</f>
        <v>4.3910256410256476E-2</v>
      </c>
      <c r="AF152" s="2">
        <f>(Table2[[#This Row],[Current Week High]]/Table2[[#This Row],[Close Price]])-1</f>
        <v>2.9597789376726968E-2</v>
      </c>
      <c r="AG152" s="2">
        <f>(Table2[[#This Row],[Close Price]]/Table2[[#This Row],[Current Month Low]])-1</f>
        <v>0.13714126108511993</v>
      </c>
      <c r="AH152" s="2">
        <f>(Table2[[#This Row],[Current Month High]]/Table2[[#This Row],[Close Price]])-1</f>
        <v>8.2529935523487863E-2</v>
      </c>
      <c r="AI152">
        <v>13.9330672397912</v>
      </c>
      <c r="AJ152">
        <v>96.204819277108399</v>
      </c>
      <c r="AK152" t="str">
        <f>IF(AND(Table2[[#This Row],[20D EMA]]&gt;Table2[[#This Row],[50D EMA]],Table2[[#This Row],[50D EMA]]&gt;Table2[[#This Row],[200D EMA]]),"Uptrend","Downtrend/NoTrend")</f>
        <v>Downtrend/NoTrend</v>
      </c>
      <c r="AL152">
        <v>-0.24</v>
      </c>
      <c r="AM152" t="s">
        <v>10680</v>
      </c>
      <c r="AN152">
        <v>10.050000000000001</v>
      </c>
      <c r="AO152" t="s">
        <v>10681</v>
      </c>
      <c r="AP152">
        <v>0.122012650792515</v>
      </c>
      <c r="AQ152">
        <f>(Table2[[#This Row],[Sharpe Ratio]]-AVERAGE(Table2[Sharpe Ratio]))/_xlfn.STDEV.P(Table2[Sharpe Ratio])</f>
        <v>0.67019346244192435</v>
      </c>
      <c r="AR1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2">
        <f>_xlfn.RANK.AVG(Table2[[#This Row],[1Y Return vs Nifty Z-Score]],Table2[1Y Return vs Nifty Z-Score])</f>
        <v>262</v>
      </c>
      <c r="AT152">
        <f>_xlfn.RANK.AVG(Table2[[#This Row],[6M Return vs Nifty Z-Score]],Table2[6M Return vs Nifty Z-Score])</f>
        <v>176</v>
      </c>
      <c r="AU152">
        <f>_xlfn.RANK.AVG(Table2[[#This Row],[Sharpe Ratio Z-Score]],Table2[Sharpe Ratio Z-Score])</f>
        <v>179</v>
      </c>
      <c r="AV152">
        <f>(Table2[[#This Row],[Rank 1Y]]+Table2[[#This Row],[Rank 6M]]+Table2[[#This Row],[Rank Sharpe]])/3</f>
        <v>205.66666666666666</v>
      </c>
    </row>
    <row r="153" spans="1:48" x14ac:dyDescent="0.3">
      <c r="A153" t="s">
        <v>1383</v>
      </c>
      <c r="B153" t="s">
        <v>1384</v>
      </c>
      <c r="C153" t="s">
        <v>10643</v>
      </c>
      <c r="D153" t="s">
        <v>1385</v>
      </c>
      <c r="E153">
        <v>8098.7113977999998</v>
      </c>
      <c r="F153">
        <v>400.6</v>
      </c>
      <c r="G153">
        <v>44.575644799584403</v>
      </c>
      <c r="H153">
        <f>(Table2[[#This Row],[1Y Return vs Nifty]]-AVERAGE(Table2[1Y Return vs Nifty]))/_xlfn.STDEV.P(Table2[1Y Return vs Nifty])</f>
        <v>0.29441062417027802</v>
      </c>
      <c r="I153">
        <v>-21.763574781445602</v>
      </c>
      <c r="J153">
        <f>(Table2[[#This Row],[1M Return vs Nifty]]-AVERAGE(Table2[1M Return vs Nifty]))/_xlfn.STDEV.P(Table2[1M Return vs Nifty])</f>
        <v>-1.9946162661521194</v>
      </c>
      <c r="K153">
        <v>33.448960729280998</v>
      </c>
      <c r="L153">
        <f>(Table2[[#This Row],[6M Return vs Nifty]]-AVERAGE(Table2[6M Return vs Nifty]))/_xlfn.STDEV.P(Table2[6M Return vs Nifty])</f>
        <v>0.8634764039452002</v>
      </c>
      <c r="M153">
        <v>-3.14791089593527</v>
      </c>
      <c r="N153">
        <f>(Table2[[#This Row],[1W Return vs Nifty]]-AVERAGE(Table2[1W Return vs Nifty]))/_xlfn.STDEV.P(Table2[1W Return vs Nifty])</f>
        <v>-0.25433980665868994</v>
      </c>
      <c r="O153">
        <v>423.43</v>
      </c>
      <c r="P153">
        <v>449.50841722055799</v>
      </c>
      <c r="Q153">
        <v>388.66964721945698</v>
      </c>
      <c r="R153">
        <v>26.5101415514346</v>
      </c>
      <c r="S153" s="2">
        <f>(Table2[[#This Row],[Close Price]]-Table2[[#This Row],[20D EMA]])/Table2[[#This Row],[20D EMA]]</f>
        <v>-5.391682214297519E-2</v>
      </c>
      <c r="T153" s="2">
        <f>(Table2[[#This Row],[Close Price]]-Table2[[#This Row],[50D EMA]])/Table2[[#This Row],[50D EMA]]</f>
        <v>-0.10880423001414082</v>
      </c>
      <c r="U153" s="2">
        <f>(Table2[[#This Row],[Close Price]]-Table2[[#This Row],[200D EMA]])/Table2[[#This Row],[200D EMA]]</f>
        <v>3.0695354952188322E-2</v>
      </c>
      <c r="V153">
        <v>0.55002558184151695</v>
      </c>
      <c r="W153">
        <v>397.25</v>
      </c>
      <c r="X153">
        <v>403.6</v>
      </c>
      <c r="Y153">
        <v>396.05</v>
      </c>
      <c r="Z153">
        <v>419.4</v>
      </c>
      <c r="AA153">
        <v>393.5</v>
      </c>
      <c r="AB153">
        <v>506</v>
      </c>
      <c r="AC153" s="2">
        <f>(Table2[[#This Row],[Close Price]]/Table2[[#This Row],[Day Low]])-1</f>
        <v>8.4329767149151635E-3</v>
      </c>
      <c r="AD153" s="2">
        <f>(Table2[[#This Row],[Day High]]/Table2[[#This Row],[Close Price]])-1</f>
        <v>7.4887668497254367E-3</v>
      </c>
      <c r="AE153" s="2">
        <f>(Table2[[#This Row],[Close Price]]/Table2[[#This Row],[Current Week Low]])-1</f>
        <v>1.1488448428228715E-2</v>
      </c>
      <c r="AF153" s="2">
        <f>(Table2[[#This Row],[Current Week High]]/Table2[[#This Row],[Close Price]])-1</f>
        <v>4.6929605591612411E-2</v>
      </c>
      <c r="AG153" s="2">
        <f>(Table2[[#This Row],[Close Price]]/Table2[[#This Row],[Current Month Low]])-1</f>
        <v>1.8043202033036998E-2</v>
      </c>
      <c r="AH153" s="2">
        <f>(Table2[[#This Row],[Current Month High]]/Table2[[#This Row],[Close Price]])-1</f>
        <v>0.26310534198701929</v>
      </c>
      <c r="AI153">
        <v>46.779830254617998</v>
      </c>
      <c r="AJ153">
        <v>93.479835788456796</v>
      </c>
      <c r="AK153" t="str">
        <f>IF(AND(Table2[[#This Row],[20D EMA]]&gt;Table2[[#This Row],[50D EMA]],Table2[[#This Row],[50D EMA]]&gt;Table2[[#This Row],[200D EMA]]),"Uptrend","Downtrend/NoTrend")</f>
        <v>Downtrend/NoTrend</v>
      </c>
      <c r="AL153">
        <v>-0.18</v>
      </c>
      <c r="AM153" t="s">
        <v>10680</v>
      </c>
      <c r="AN153">
        <v>-5.46</v>
      </c>
      <c r="AO153" t="s">
        <v>10680</v>
      </c>
      <c r="AP153">
        <v>8.3626793093265997E-2</v>
      </c>
      <c r="AQ153">
        <f>(Table2[[#This Row],[Sharpe Ratio]]-AVERAGE(Table2[Sharpe Ratio]))/_xlfn.STDEV.P(Table2[Sharpe Ratio])</f>
        <v>0.2292272490754905</v>
      </c>
      <c r="AR1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3">
        <f>_xlfn.RANK.AVG(Table2[[#This Row],[1Y Return vs Nifty Z-Score]],Table2[1Y Return vs Nifty Z-Score])</f>
        <v>216</v>
      </c>
      <c r="AT153">
        <f>_xlfn.RANK.AVG(Table2[[#This Row],[6M Return vs Nifty Z-Score]],Table2[6M Return vs Nifty Z-Score])</f>
        <v>126</v>
      </c>
      <c r="AU153">
        <f>_xlfn.RANK.AVG(Table2[[#This Row],[Sharpe Ratio Z-Score]],Table2[Sharpe Ratio Z-Score])</f>
        <v>276</v>
      </c>
      <c r="AV153">
        <f>(Table2[[#This Row],[Rank 1Y]]+Table2[[#This Row],[Rank 6M]]+Table2[[#This Row],[Rank Sharpe]])/3</f>
        <v>206</v>
      </c>
    </row>
    <row r="154" spans="1:48" x14ac:dyDescent="0.3">
      <c r="A154" t="s">
        <v>779</v>
      </c>
      <c r="B154" t="s">
        <v>780</v>
      </c>
      <c r="C154" t="s">
        <v>10637</v>
      </c>
      <c r="D154" t="s">
        <v>644</v>
      </c>
      <c r="E154">
        <v>21163.969530647999</v>
      </c>
      <c r="F154">
        <v>149.62</v>
      </c>
      <c r="G154">
        <v>74.945642697681393</v>
      </c>
      <c r="H154">
        <f>(Table2[[#This Row],[1Y Return vs Nifty]]-AVERAGE(Table2[1Y Return vs Nifty]))/_xlfn.STDEV.P(Table2[1Y Return vs Nifty])</f>
        <v>0.78307332075186431</v>
      </c>
      <c r="I154">
        <v>12.6392953545332</v>
      </c>
      <c r="J154">
        <f>(Table2[[#This Row],[1M Return vs Nifty]]-AVERAGE(Table2[1M Return vs Nifty]))/_xlfn.STDEV.P(Table2[1M Return vs Nifty])</f>
        <v>1.3313390159495013</v>
      </c>
      <c r="K154">
        <v>25.056662332612898</v>
      </c>
      <c r="L154">
        <f>(Table2[[#This Row],[6M Return vs Nifty]]-AVERAGE(Table2[6M Return vs Nifty]))/_xlfn.STDEV.P(Table2[6M Return vs Nifty])</f>
        <v>0.57584622842163502</v>
      </c>
      <c r="M154">
        <v>-1.25920560953795</v>
      </c>
      <c r="N154">
        <f>(Table2[[#This Row],[1W Return vs Nifty]]-AVERAGE(Table2[1W Return vs Nifty]))/_xlfn.STDEV.P(Table2[1W Return vs Nifty])</f>
        <v>0.23050342841576724</v>
      </c>
      <c r="O154">
        <v>140.29</v>
      </c>
      <c r="P154">
        <v>129.83189740119499</v>
      </c>
      <c r="Q154">
        <v>105.88626674399799</v>
      </c>
      <c r="R154">
        <v>62.035373355110004</v>
      </c>
      <c r="S154" s="2">
        <f>(Table2[[#This Row],[Close Price]]-Table2[[#This Row],[20D EMA]])/Table2[[#This Row],[20D EMA]]</f>
        <v>6.6505096585644116E-2</v>
      </c>
      <c r="T154" s="2">
        <f>(Table2[[#This Row],[Close Price]]-Table2[[#This Row],[50D EMA]])/Table2[[#This Row],[50D EMA]]</f>
        <v>0.15241325895174723</v>
      </c>
      <c r="U154" s="2">
        <f>(Table2[[#This Row],[Close Price]]-Table2[[#This Row],[200D EMA]])/Table2[[#This Row],[200D EMA]]</f>
        <v>0.41302554713480816</v>
      </c>
      <c r="V154">
        <v>0.90997649403759395</v>
      </c>
      <c r="W154">
        <v>145.25</v>
      </c>
      <c r="X154">
        <v>152</v>
      </c>
      <c r="Y154">
        <v>141.75</v>
      </c>
      <c r="Z154">
        <v>152</v>
      </c>
      <c r="AA154">
        <v>122.27</v>
      </c>
      <c r="AB154">
        <v>152</v>
      </c>
      <c r="AC154" s="2">
        <f>(Table2[[#This Row],[Close Price]]/Table2[[#This Row],[Day Low]])-1</f>
        <v>3.0086058519793513E-2</v>
      </c>
      <c r="AD154" s="2">
        <f>(Table2[[#This Row],[Day High]]/Table2[[#This Row],[Close Price]])-1</f>
        <v>1.590696430958416E-2</v>
      </c>
      <c r="AE154" s="2">
        <f>(Table2[[#This Row],[Close Price]]/Table2[[#This Row],[Current Week Low]])-1</f>
        <v>5.5520282186948933E-2</v>
      </c>
      <c r="AF154" s="2">
        <f>(Table2[[#This Row],[Current Week High]]/Table2[[#This Row],[Close Price]])-1</f>
        <v>1.590696430958416E-2</v>
      </c>
      <c r="AG154" s="2">
        <f>(Table2[[#This Row],[Close Price]]/Table2[[#This Row],[Current Month Low]])-1</f>
        <v>0.22368528666066911</v>
      </c>
      <c r="AH154" s="2">
        <f>(Table2[[#This Row],[Current Month High]]/Table2[[#This Row],[Close Price]])-1</f>
        <v>1.590696430958416E-2</v>
      </c>
      <c r="AI154">
        <v>1.59069643095841</v>
      </c>
      <c r="AJ154">
        <v>143.284552845528</v>
      </c>
      <c r="AK154" t="str">
        <f>IF(AND(Table2[[#This Row],[20D EMA]]&gt;Table2[[#This Row],[50D EMA]],Table2[[#This Row],[50D EMA]]&gt;Table2[[#This Row],[200D EMA]]),"Uptrend","Downtrend/NoTrend")</f>
        <v>Uptrend</v>
      </c>
      <c r="AL154">
        <v>0.26</v>
      </c>
      <c r="AM154" t="s">
        <v>10681</v>
      </c>
      <c r="AN154">
        <v>9.68</v>
      </c>
      <c r="AO154" t="s">
        <v>10681</v>
      </c>
      <c r="AP154">
        <v>7.5774439499832993E-2</v>
      </c>
      <c r="AQ154">
        <f>(Table2[[#This Row],[Sharpe Ratio]]-AVERAGE(Table2[Sharpe Ratio]))/_xlfn.STDEV.P(Table2[Sharpe Ratio])</f>
        <v>0.13902156298036891</v>
      </c>
      <c r="AR1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3.0597835565191369</v>
      </c>
      <c r="AS154">
        <f>_xlfn.RANK.AVG(Table2[[#This Row],[1Y Return vs Nifty Z-Score]],Table2[1Y Return vs Nifty Z-Score])</f>
        <v>128</v>
      </c>
      <c r="AT154">
        <f>_xlfn.RANK.AVG(Table2[[#This Row],[6M Return vs Nifty Z-Score]],Table2[6M Return vs Nifty Z-Score])</f>
        <v>178</v>
      </c>
      <c r="AU154">
        <f>_xlfn.RANK.AVG(Table2[[#This Row],[Sharpe Ratio Z-Score]],Table2[Sharpe Ratio Z-Score])</f>
        <v>314</v>
      </c>
      <c r="AV154">
        <f>(Table2[[#This Row],[Rank 1Y]]+Table2[[#This Row],[Rank 6M]]+Table2[[#This Row],[Rank Sharpe]])/3</f>
        <v>206.66666666666666</v>
      </c>
    </row>
    <row r="155" spans="1:48" x14ac:dyDescent="0.3">
      <c r="A155" t="s">
        <v>1540</v>
      </c>
      <c r="B155" t="s">
        <v>1541</v>
      </c>
      <c r="C155" t="s">
        <v>10639</v>
      </c>
      <c r="D155" t="s">
        <v>46</v>
      </c>
      <c r="E155">
        <v>6483.3026966150001</v>
      </c>
      <c r="F155">
        <v>233.5</v>
      </c>
      <c r="G155">
        <v>100.410002287857</v>
      </c>
      <c r="H155">
        <f>(Table2[[#This Row],[1Y Return vs Nifty]]-AVERAGE(Table2[1Y Return vs Nifty]))/_xlfn.STDEV.P(Table2[1Y Return vs Nifty])</f>
        <v>1.1928027736748132</v>
      </c>
      <c r="I155">
        <v>-11.0892305569327</v>
      </c>
      <c r="J155">
        <f>(Table2[[#This Row],[1M Return vs Nifty]]-AVERAGE(Table2[1M Return vs Nifty]))/_xlfn.STDEV.P(Table2[1M Return vs Nifty])</f>
        <v>-0.96265610073089425</v>
      </c>
      <c r="K155">
        <v>11.997382783435301</v>
      </c>
      <c r="L155">
        <f>(Table2[[#This Row],[6M Return vs Nifty]]-AVERAGE(Table2[6M Return vs Nifty]))/_xlfn.STDEV.P(Table2[6M Return vs Nifty])</f>
        <v>0.12826408925073082</v>
      </c>
      <c r="M155">
        <v>-2.8817529713318701</v>
      </c>
      <c r="N155">
        <f>(Table2[[#This Row],[1W Return vs Nifty]]-AVERAGE(Table2[1W Return vs Nifty]))/_xlfn.STDEV.P(Table2[1W Return vs Nifty])</f>
        <v>-0.18601529349360676</v>
      </c>
      <c r="O155">
        <v>235.92</v>
      </c>
      <c r="P155">
        <v>231.08076759990101</v>
      </c>
      <c r="Q155">
        <v>188.999403866205</v>
      </c>
      <c r="R155">
        <v>36.4496747965539</v>
      </c>
      <c r="S155" s="2">
        <f>(Table2[[#This Row],[Close Price]]-Table2[[#This Row],[20D EMA]])/Table2[[#This Row],[20D EMA]]</f>
        <v>-1.0257714479484519E-2</v>
      </c>
      <c r="T155" s="2">
        <f>(Table2[[#This Row],[Close Price]]-Table2[[#This Row],[50D EMA]])/Table2[[#This Row],[50D EMA]]</f>
        <v>1.0469207044905228E-2</v>
      </c>
      <c r="U155" s="2">
        <f>(Table2[[#This Row],[Close Price]]-Table2[[#This Row],[200D EMA]])/Table2[[#This Row],[200D EMA]]</f>
        <v>0.23545363225218169</v>
      </c>
      <c r="V155">
        <v>0.418901876229543</v>
      </c>
      <c r="W155">
        <v>227.5</v>
      </c>
      <c r="X155">
        <v>237</v>
      </c>
      <c r="Y155">
        <v>227.5</v>
      </c>
      <c r="Z155">
        <v>245</v>
      </c>
      <c r="AA155">
        <v>227.5</v>
      </c>
      <c r="AB155">
        <v>259.85000000000002</v>
      </c>
      <c r="AC155" s="2">
        <f>(Table2[[#This Row],[Close Price]]/Table2[[#This Row],[Day Low]])-1</f>
        <v>2.637362637362628E-2</v>
      </c>
      <c r="AD155" s="2">
        <f>(Table2[[#This Row],[Day High]]/Table2[[#This Row],[Close Price]])-1</f>
        <v>1.4989293361884259E-2</v>
      </c>
      <c r="AE155" s="2">
        <f>(Table2[[#This Row],[Close Price]]/Table2[[#This Row],[Current Week Low]])-1</f>
        <v>2.637362637362628E-2</v>
      </c>
      <c r="AF155" s="2">
        <f>(Table2[[#This Row],[Current Week High]]/Table2[[#This Row],[Close Price]])-1</f>
        <v>4.9250535331905709E-2</v>
      </c>
      <c r="AG155" s="2">
        <f>(Table2[[#This Row],[Close Price]]/Table2[[#This Row],[Current Month Low]])-1</f>
        <v>2.637362637362628E-2</v>
      </c>
      <c r="AH155" s="2">
        <f>(Table2[[#This Row],[Current Month High]]/Table2[[#This Row],[Close Price]])-1</f>
        <v>0.11284796573875822</v>
      </c>
      <c r="AI155">
        <v>16.4453961456102</v>
      </c>
      <c r="AJ155">
        <v>133.96793587174301</v>
      </c>
      <c r="AK155" t="str">
        <f>IF(AND(Table2[[#This Row],[20D EMA]]&gt;Table2[[#This Row],[50D EMA]],Table2[[#This Row],[50D EMA]]&gt;Table2[[#This Row],[200D EMA]]),"Uptrend","Downtrend/NoTrend")</f>
        <v>Uptrend</v>
      </c>
      <c r="AL155">
        <v>0</v>
      </c>
      <c r="AM155" t="s">
        <v>10682</v>
      </c>
      <c r="AN155">
        <v>-0.32</v>
      </c>
      <c r="AO155" t="s">
        <v>10680</v>
      </c>
      <c r="AP155">
        <v>8.7046874240815003E-2</v>
      </c>
      <c r="AQ155">
        <f>(Table2[[#This Row],[Sharpe Ratio]]-AVERAGE(Table2[Sharpe Ratio]))/_xlfn.STDEV.P(Table2[Sharpe Ratio])</f>
        <v>0.26851620400406873</v>
      </c>
      <c r="AR1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0.44091167270511178</v>
      </c>
      <c r="AS155">
        <f>_xlfn.RANK.AVG(Table2[[#This Row],[1Y Return vs Nifty Z-Score]],Table2[1Y Return vs Nifty Z-Score])</f>
        <v>83</v>
      </c>
      <c r="AT155">
        <f>_xlfn.RANK.AVG(Table2[[#This Row],[6M Return vs Nifty Z-Score]],Table2[6M Return vs Nifty Z-Score])</f>
        <v>279</v>
      </c>
      <c r="AU155">
        <f>_xlfn.RANK.AVG(Table2[[#This Row],[Sharpe Ratio Z-Score]],Table2[Sharpe Ratio Z-Score])</f>
        <v>258</v>
      </c>
      <c r="AV155">
        <f>(Table2[[#This Row],[Rank 1Y]]+Table2[[#This Row],[Rank 6M]]+Table2[[#This Row],[Rank Sharpe]])/3</f>
        <v>206.66666666666666</v>
      </c>
    </row>
    <row r="156" spans="1:48" x14ac:dyDescent="0.3">
      <c r="A156" t="s">
        <v>1489</v>
      </c>
      <c r="B156" t="s">
        <v>1490</v>
      </c>
      <c r="C156" t="s">
        <v>10649</v>
      </c>
      <c r="D156" t="s">
        <v>175</v>
      </c>
      <c r="E156">
        <v>6976.0299825000002</v>
      </c>
      <c r="F156">
        <v>1033.05</v>
      </c>
      <c r="G156">
        <v>68.515132243773806</v>
      </c>
      <c r="H156">
        <f>(Table2[[#This Row],[1Y Return vs Nifty]]-AVERAGE(Table2[1Y Return vs Nifty]))/_xlfn.STDEV.P(Table2[1Y Return vs Nifty])</f>
        <v>0.67960441076555622</v>
      </c>
      <c r="I156">
        <v>9.2080771535402803</v>
      </c>
      <c r="J156">
        <f>(Table2[[#This Row],[1M Return vs Nifty]]-AVERAGE(Table2[1M Return vs Nifty]))/_xlfn.STDEV.P(Table2[1M Return vs Nifty])</f>
        <v>0.99962023043745252</v>
      </c>
      <c r="K156">
        <v>62.183426174005099</v>
      </c>
      <c r="L156">
        <f>(Table2[[#This Row],[6M Return vs Nifty]]-AVERAGE(Table2[6M Return vs Nifty]))/_xlfn.STDEV.P(Table2[6M Return vs Nifty])</f>
        <v>1.8482959311825933</v>
      </c>
      <c r="M156">
        <v>-5.8397366912645596</v>
      </c>
      <c r="N156">
        <f>(Table2[[#This Row],[1W Return vs Nifty]]-AVERAGE(Table2[1W Return vs Nifty]))/_xlfn.STDEV.P(Table2[1W Return vs Nifty])</f>
        <v>-0.94534942910423991</v>
      </c>
      <c r="O156">
        <v>988.37</v>
      </c>
      <c r="P156">
        <v>933.48273377657995</v>
      </c>
      <c r="Q156">
        <v>741.98325104456501</v>
      </c>
      <c r="R156">
        <v>56.574465399542298</v>
      </c>
      <c r="S156" s="2">
        <f>(Table2[[#This Row],[Close Price]]-Table2[[#This Row],[20D EMA]])/Table2[[#This Row],[20D EMA]]</f>
        <v>4.5205742788631736E-2</v>
      </c>
      <c r="T156" s="2">
        <f>(Table2[[#This Row],[Close Price]]-Table2[[#This Row],[50D EMA]])/Table2[[#This Row],[50D EMA]]</f>
        <v>0.10666214019899641</v>
      </c>
      <c r="U156" s="2">
        <f>(Table2[[#This Row],[Close Price]]-Table2[[#This Row],[200D EMA]])/Table2[[#This Row],[200D EMA]]</f>
        <v>0.39228210144322095</v>
      </c>
      <c r="V156">
        <v>0.80378090468113705</v>
      </c>
      <c r="W156">
        <v>993.4</v>
      </c>
      <c r="X156">
        <v>1048</v>
      </c>
      <c r="Y156">
        <v>985.75</v>
      </c>
      <c r="Z156">
        <v>1048</v>
      </c>
      <c r="AA156">
        <v>873.75</v>
      </c>
      <c r="AB156">
        <v>1082</v>
      </c>
      <c r="AC156" s="2">
        <f>(Table2[[#This Row],[Close Price]]/Table2[[#This Row],[Day Low]])-1</f>
        <v>3.9913428628951086E-2</v>
      </c>
      <c r="AD156" s="2">
        <f>(Table2[[#This Row],[Day High]]/Table2[[#This Row],[Close Price]])-1</f>
        <v>1.4471709984996028E-2</v>
      </c>
      <c r="AE156" s="2">
        <f>(Table2[[#This Row],[Close Price]]/Table2[[#This Row],[Current Week Low]])-1</f>
        <v>4.7983768704032315E-2</v>
      </c>
      <c r="AF156" s="2">
        <f>(Table2[[#This Row],[Current Week High]]/Table2[[#This Row],[Close Price]])-1</f>
        <v>1.4471709984996028E-2</v>
      </c>
      <c r="AG156" s="2">
        <f>(Table2[[#This Row],[Close Price]]/Table2[[#This Row],[Current Month Low]])-1</f>
        <v>0.18231759656652358</v>
      </c>
      <c r="AH156" s="2">
        <f>(Table2[[#This Row],[Current Month High]]/Table2[[#This Row],[Close Price]])-1</f>
        <v>4.7383960118096979E-2</v>
      </c>
      <c r="AI156">
        <v>4.7383960118096899</v>
      </c>
      <c r="AJ156">
        <v>136.34179821551101</v>
      </c>
      <c r="AK156" t="str">
        <f>IF(AND(Table2[[#This Row],[20D EMA]]&gt;Table2[[#This Row],[50D EMA]],Table2[[#This Row],[50D EMA]]&gt;Table2[[#This Row],[200D EMA]]),"Uptrend","Downtrend/NoTrend")</f>
        <v>Uptrend</v>
      </c>
      <c r="AL156">
        <v>0.23</v>
      </c>
      <c r="AM156" t="s">
        <v>10681</v>
      </c>
      <c r="AN156">
        <v>6.46</v>
      </c>
      <c r="AO156" t="s">
        <v>10681</v>
      </c>
      <c r="AP156">
        <v>3.1322472843261999E-2</v>
      </c>
      <c r="AQ156">
        <f>(Table2[[#This Row],[Sharpe Ratio]]-AVERAGE(Table2[Sharpe Ratio]))/_xlfn.STDEV.P(Table2[Sharpe Ratio])</f>
        <v>-0.37163044763297182</v>
      </c>
      <c r="AR1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2.21054069564839</v>
      </c>
      <c r="AS156">
        <f>_xlfn.RANK.AVG(Table2[[#This Row],[1Y Return vs Nifty Z-Score]],Table2[1Y Return vs Nifty Z-Score])</f>
        <v>143</v>
      </c>
      <c r="AT156">
        <f>_xlfn.RANK.AVG(Table2[[#This Row],[6M Return vs Nifty Z-Score]],Table2[6M Return vs Nifty Z-Score])</f>
        <v>37</v>
      </c>
      <c r="AU156">
        <f>_xlfn.RANK.AVG(Table2[[#This Row],[Sharpe Ratio Z-Score]],Table2[Sharpe Ratio Z-Score])</f>
        <v>443</v>
      </c>
      <c r="AV156">
        <f>(Table2[[#This Row],[Rank 1Y]]+Table2[[#This Row],[Rank 6M]]+Table2[[#This Row],[Rank Sharpe]])/3</f>
        <v>207.66666666666666</v>
      </c>
    </row>
    <row r="157" spans="1:48" x14ac:dyDescent="0.3">
      <c r="A157" t="s">
        <v>1852</v>
      </c>
      <c r="B157" t="s">
        <v>1853</v>
      </c>
      <c r="C157" t="s">
        <v>10649</v>
      </c>
      <c r="D157" t="s">
        <v>295</v>
      </c>
      <c r="E157">
        <v>3988.4604300000001</v>
      </c>
      <c r="F157">
        <v>1387.6</v>
      </c>
      <c r="G157">
        <v>49.901327067512398</v>
      </c>
      <c r="H157">
        <f>(Table2[[#This Row],[1Y Return vs Nifty]]-AVERAGE(Table2[1Y Return vs Nifty]))/_xlfn.STDEV.P(Table2[1Y Return vs Nifty])</f>
        <v>0.38010250557621988</v>
      </c>
      <c r="I157">
        <v>4.5059608740869503</v>
      </c>
      <c r="J157">
        <f>(Table2[[#This Row],[1M Return vs Nifty]]-AVERAGE(Table2[1M Return vs Nifty]))/_xlfn.STDEV.P(Table2[1M Return vs Nifty])</f>
        <v>0.54503523753163097</v>
      </c>
      <c r="K157">
        <v>50.914143754952804</v>
      </c>
      <c r="L157">
        <f>(Table2[[#This Row],[6M Return vs Nifty]]-AVERAGE(Table2[6M Return vs Nifty]))/_xlfn.STDEV.P(Table2[6M Return vs Nifty])</f>
        <v>1.4620625625617245</v>
      </c>
      <c r="M157">
        <v>-1.1595441247935501</v>
      </c>
      <c r="N157">
        <f>(Table2[[#This Row],[1W Return vs Nifty]]-AVERAGE(Table2[1W Return vs Nifty]))/_xlfn.STDEV.P(Table2[1W Return vs Nifty])</f>
        <v>0.25608719578477201</v>
      </c>
      <c r="O157">
        <v>1256.6300000000001</v>
      </c>
      <c r="P157">
        <v>1135.9814683602201</v>
      </c>
      <c r="Q157">
        <v>921.54864754013101</v>
      </c>
      <c r="R157">
        <v>56.671159851453197</v>
      </c>
      <c r="S157" s="2">
        <f>(Table2[[#This Row],[Close Price]]-Table2[[#This Row],[20D EMA]])/Table2[[#This Row],[20D EMA]]</f>
        <v>0.10422320014642321</v>
      </c>
      <c r="T157" s="2">
        <f>(Table2[[#This Row],[Close Price]]-Table2[[#This Row],[50D EMA]])/Table2[[#This Row],[50D EMA]]</f>
        <v>0.22149879962653712</v>
      </c>
      <c r="U157" s="2">
        <f>(Table2[[#This Row],[Close Price]]-Table2[[#This Row],[200D EMA]])/Table2[[#This Row],[200D EMA]]</f>
        <v>0.50572626166170309</v>
      </c>
      <c r="V157">
        <v>0.713890087509085</v>
      </c>
      <c r="W157">
        <v>1316.65</v>
      </c>
      <c r="X157">
        <v>1399</v>
      </c>
      <c r="Y157">
        <v>1266.75</v>
      </c>
      <c r="Z157">
        <v>1399</v>
      </c>
      <c r="AA157">
        <v>1128.05</v>
      </c>
      <c r="AB157">
        <v>1399</v>
      </c>
      <c r="AC157" s="2">
        <f>(Table2[[#This Row],[Close Price]]/Table2[[#This Row],[Day Low]])-1</f>
        <v>5.3886758060228468E-2</v>
      </c>
      <c r="AD157" s="2">
        <f>(Table2[[#This Row],[Day High]]/Table2[[#This Row],[Close Price]])-1</f>
        <v>8.2156240991639873E-3</v>
      </c>
      <c r="AE157" s="2">
        <f>(Table2[[#This Row],[Close Price]]/Table2[[#This Row],[Current Week Low]])-1</f>
        <v>9.5401618314584491E-2</v>
      </c>
      <c r="AF157" s="2">
        <f>(Table2[[#This Row],[Current Week High]]/Table2[[#This Row],[Close Price]])-1</f>
        <v>8.2156240991639873E-3</v>
      </c>
      <c r="AG157" s="2">
        <f>(Table2[[#This Row],[Close Price]]/Table2[[#This Row],[Current Month Low]])-1</f>
        <v>0.23008731882452005</v>
      </c>
      <c r="AH157" s="2">
        <f>(Table2[[#This Row],[Current Month High]]/Table2[[#This Row],[Close Price]])-1</f>
        <v>8.2156240991639873E-3</v>
      </c>
      <c r="AI157">
        <v>0.82156240991639795</v>
      </c>
      <c r="AJ157">
        <v>123.28425456593401</v>
      </c>
      <c r="AK157" t="str">
        <f>IF(AND(Table2[[#This Row],[20D EMA]]&gt;Table2[[#This Row],[50D EMA]],Table2[[#This Row],[50D EMA]]&gt;Table2[[#This Row],[200D EMA]]),"Uptrend","Downtrend/NoTrend")</f>
        <v>Uptrend</v>
      </c>
      <c r="AL157">
        <v>0.51</v>
      </c>
      <c r="AM157" t="s">
        <v>10681</v>
      </c>
      <c r="AN157">
        <v>11.65</v>
      </c>
      <c r="AO157" t="s">
        <v>10681</v>
      </c>
      <c r="AP157">
        <v>5.4967284927331002E-2</v>
      </c>
      <c r="AQ157">
        <f>(Table2[[#This Row],[Sharpe Ratio]]-AVERAGE(Table2[Sharpe Ratio]))/_xlfn.STDEV.P(Table2[Sharpe Ratio])</f>
        <v>-0.10000532641868681</v>
      </c>
      <c r="AR1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2.5432821750356607</v>
      </c>
      <c r="AS157">
        <f>_xlfn.RANK.AVG(Table2[[#This Row],[1Y Return vs Nifty Z-Score]],Table2[1Y Return vs Nifty Z-Score])</f>
        <v>191</v>
      </c>
      <c r="AT157">
        <f>_xlfn.RANK.AVG(Table2[[#This Row],[6M Return vs Nifty Z-Score]],Table2[6M Return vs Nifty Z-Score])</f>
        <v>57</v>
      </c>
      <c r="AU157">
        <f>_xlfn.RANK.AVG(Table2[[#This Row],[Sharpe Ratio Z-Score]],Table2[Sharpe Ratio Z-Score])</f>
        <v>376</v>
      </c>
      <c r="AV157">
        <f>(Table2[[#This Row],[Rank 1Y]]+Table2[[#This Row],[Rank 6M]]+Table2[[#This Row],[Rank Sharpe]])/3</f>
        <v>208</v>
      </c>
    </row>
    <row r="158" spans="1:48" x14ac:dyDescent="0.3">
      <c r="A158" t="s">
        <v>1639</v>
      </c>
      <c r="B158" t="s">
        <v>1640</v>
      </c>
      <c r="C158" t="s">
        <v>10638</v>
      </c>
      <c r="D158" t="s">
        <v>1641</v>
      </c>
      <c r="E158">
        <v>5350.9961894400003</v>
      </c>
      <c r="F158">
        <v>1050.5999999999999</v>
      </c>
      <c r="G158">
        <v>62.1586735037964</v>
      </c>
      <c r="H158">
        <f>(Table2[[#This Row],[1Y Return vs Nifty]]-AVERAGE(Table2[1Y Return vs Nifty]))/_xlfn.STDEV.P(Table2[1Y Return vs Nifty])</f>
        <v>0.57732701585070223</v>
      </c>
      <c r="I158">
        <v>-9.1138528954294298</v>
      </c>
      <c r="J158">
        <f>(Table2[[#This Row],[1M Return vs Nifty]]-AVERAGE(Table2[1M Return vs Nifty]))/_xlfn.STDEV.P(Table2[1M Return vs Nifty])</f>
        <v>-0.77168314581596775</v>
      </c>
      <c r="K158">
        <v>43.673146074608503</v>
      </c>
      <c r="L158">
        <f>(Table2[[#This Row],[6M Return vs Nifty]]-AVERAGE(Table2[6M Return vs Nifty]))/_xlfn.STDEV.P(Table2[6M Return vs Nifty])</f>
        <v>1.213891044424328</v>
      </c>
      <c r="M158">
        <v>-7.99639306797049</v>
      </c>
      <c r="N158">
        <f>(Table2[[#This Row],[1W Return vs Nifty]]-AVERAGE(Table2[1W Return vs Nifty]))/_xlfn.STDEV.P(Table2[1W Return vs Nifty])</f>
        <v>-1.4989774949316013</v>
      </c>
      <c r="O158">
        <v>1068.92</v>
      </c>
      <c r="P158">
        <v>1025.5191283526599</v>
      </c>
      <c r="Q158">
        <v>836.22214333257796</v>
      </c>
      <c r="R158">
        <v>40.589017924546098</v>
      </c>
      <c r="S158" s="2">
        <f>(Table2[[#This Row],[Close Price]]-Table2[[#This Row],[20D EMA]])/Table2[[#This Row],[20D EMA]]</f>
        <v>-1.7138794297047639E-2</v>
      </c>
      <c r="T158" s="2">
        <f>(Table2[[#This Row],[Close Price]]-Table2[[#This Row],[50D EMA]])/Table2[[#This Row],[50D EMA]]</f>
        <v>2.4456756538153133E-2</v>
      </c>
      <c r="U158" s="2">
        <f>(Table2[[#This Row],[Close Price]]-Table2[[#This Row],[200D EMA]])/Table2[[#This Row],[200D EMA]]</f>
        <v>0.25636472123671172</v>
      </c>
      <c r="V158">
        <v>0.59125261103402205</v>
      </c>
      <c r="W158">
        <v>1035.6500000000001</v>
      </c>
      <c r="X158">
        <v>1068</v>
      </c>
      <c r="Y158">
        <v>1030.5999999999999</v>
      </c>
      <c r="Z158">
        <v>1110</v>
      </c>
      <c r="AA158">
        <v>1010</v>
      </c>
      <c r="AB158">
        <v>1180</v>
      </c>
      <c r="AC158" s="2">
        <f>(Table2[[#This Row],[Close Price]]/Table2[[#This Row],[Day Low]])-1</f>
        <v>1.4435378747646332E-2</v>
      </c>
      <c r="AD158" s="2">
        <f>(Table2[[#This Row],[Day High]]/Table2[[#This Row],[Close Price]])-1</f>
        <v>1.6561964591661926E-2</v>
      </c>
      <c r="AE158" s="2">
        <f>(Table2[[#This Row],[Close Price]]/Table2[[#This Row],[Current Week Low]])-1</f>
        <v>1.9406171162429597E-2</v>
      </c>
      <c r="AF158" s="2">
        <f>(Table2[[#This Row],[Current Week High]]/Table2[[#This Row],[Close Price]])-1</f>
        <v>5.6539120502570039E-2</v>
      </c>
      <c r="AG158" s="2">
        <f>(Table2[[#This Row],[Close Price]]/Table2[[#This Row],[Current Month Low]])-1</f>
        <v>4.0198019801980012E-2</v>
      </c>
      <c r="AH158" s="2">
        <f>(Table2[[#This Row],[Current Month High]]/Table2[[#This Row],[Close Price]])-1</f>
        <v>0.12316771368741675</v>
      </c>
      <c r="AI158">
        <v>12.3167713687416</v>
      </c>
      <c r="AJ158">
        <v>96.373831775700907</v>
      </c>
      <c r="AK158" t="str">
        <f>IF(AND(Table2[[#This Row],[20D EMA]]&gt;Table2[[#This Row],[50D EMA]],Table2[[#This Row],[50D EMA]]&gt;Table2[[#This Row],[200D EMA]]),"Uptrend","Downtrend/NoTrend")</f>
        <v>Uptrend</v>
      </c>
      <c r="AL158">
        <v>0.03</v>
      </c>
      <c r="AM158" t="s">
        <v>10681</v>
      </c>
      <c r="AN158">
        <v>-5.8</v>
      </c>
      <c r="AO158" t="s">
        <v>10680</v>
      </c>
      <c r="AP158">
        <v>5.0272228166079E-2</v>
      </c>
      <c r="AQ158">
        <f>(Table2[[#This Row],[Sharpe Ratio]]-AVERAGE(Table2[Sharpe Ratio]))/_xlfn.STDEV.P(Table2[Sharpe Ratio])</f>
        <v>-0.15394085178250522</v>
      </c>
      <c r="AR1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-0.63338343225504401</v>
      </c>
      <c r="AS158">
        <f>_xlfn.RANK.AVG(Table2[[#This Row],[1Y Return vs Nifty Z-Score]],Table2[1Y Return vs Nifty Z-Score])</f>
        <v>158</v>
      </c>
      <c r="AT158">
        <f>_xlfn.RANK.AVG(Table2[[#This Row],[6M Return vs Nifty Z-Score]],Table2[6M Return vs Nifty Z-Score])</f>
        <v>82</v>
      </c>
      <c r="AU158">
        <f>_xlfn.RANK.AVG(Table2[[#This Row],[Sharpe Ratio Z-Score]],Table2[Sharpe Ratio Z-Score])</f>
        <v>386</v>
      </c>
      <c r="AV158">
        <f>(Table2[[#This Row],[Rank 1Y]]+Table2[[#This Row],[Rank 6M]]+Table2[[#This Row],[Rank Sharpe]])/3</f>
        <v>208.66666666666666</v>
      </c>
    </row>
    <row r="159" spans="1:48" x14ac:dyDescent="0.3">
      <c r="A159" t="s">
        <v>439</v>
      </c>
      <c r="B159" t="s">
        <v>440</v>
      </c>
      <c r="C159" t="s">
        <v>10642</v>
      </c>
      <c r="D159" t="s">
        <v>104</v>
      </c>
      <c r="E159">
        <v>52549.221080099996</v>
      </c>
      <c r="F159">
        <v>133.35</v>
      </c>
      <c r="G159">
        <v>83.438018909856197</v>
      </c>
      <c r="H159">
        <f>(Table2[[#This Row],[1Y Return vs Nifty]]-AVERAGE(Table2[1Y Return vs Nifty]))/_xlfn.STDEV.P(Table2[1Y Return vs Nifty])</f>
        <v>0.9197182910331001</v>
      </c>
      <c r="I159">
        <v>-12.376427152855101</v>
      </c>
      <c r="J159">
        <f>(Table2[[#This Row],[1M Return vs Nifty]]-AVERAGE(Table2[1M Return vs Nifty]))/_xlfn.STDEV.P(Table2[1M Return vs Nifty])</f>
        <v>-1.0870979946888657</v>
      </c>
      <c r="K159">
        <v>-2.94441545044215</v>
      </c>
      <c r="L159">
        <f>(Table2[[#This Row],[6M Return vs Nifty]]-AVERAGE(Table2[6M Return vs Nifty]))/_xlfn.STDEV.P(Table2[6M Return vs Nifty])</f>
        <v>-0.38383782199138372</v>
      </c>
      <c r="M159">
        <v>-1.3401575345086401</v>
      </c>
      <c r="N159">
        <f>(Table2[[#This Row],[1W Return vs Nifty]]-AVERAGE(Table2[1W Return vs Nifty]))/_xlfn.STDEV.P(Table2[1W Return vs Nifty])</f>
        <v>0.20972252973826047</v>
      </c>
      <c r="O159">
        <v>137.16</v>
      </c>
      <c r="P159">
        <v>138.29585568655099</v>
      </c>
      <c r="Q159">
        <v>119.932760852172</v>
      </c>
      <c r="R159">
        <v>37.509772433319696</v>
      </c>
      <c r="S159" s="2">
        <f>(Table2[[#This Row],[Close Price]]-Table2[[#This Row],[20D EMA]])/Table2[[#This Row],[20D EMA]]</f>
        <v>-2.7777777777777794E-2</v>
      </c>
      <c r="T159" s="2">
        <f>(Table2[[#This Row],[Close Price]]-Table2[[#This Row],[50D EMA]])/Table2[[#This Row],[50D EMA]]</f>
        <v>-3.5762862610726621E-2</v>
      </c>
      <c r="U159" s="2">
        <f>(Table2[[#This Row],[Close Price]]-Table2[[#This Row],[200D EMA]])/Table2[[#This Row],[200D EMA]]</f>
        <v>0.1118730116149495</v>
      </c>
      <c r="V159">
        <v>0.48123714441769899</v>
      </c>
      <c r="W159">
        <v>132.55000000000001</v>
      </c>
      <c r="X159">
        <v>134.29</v>
      </c>
      <c r="Y159">
        <v>132</v>
      </c>
      <c r="Z159">
        <v>136.5</v>
      </c>
      <c r="AA159">
        <v>131.9</v>
      </c>
      <c r="AB159">
        <v>150</v>
      </c>
      <c r="AC159" s="2">
        <f>(Table2[[#This Row],[Close Price]]/Table2[[#This Row],[Day Low]])-1</f>
        <v>6.0354583176158716E-3</v>
      </c>
      <c r="AD159" s="2">
        <f>(Table2[[#This Row],[Day High]]/Table2[[#This Row],[Close Price]])-1</f>
        <v>7.0491188601424781E-3</v>
      </c>
      <c r="AE159" s="2">
        <f>(Table2[[#This Row],[Close Price]]/Table2[[#This Row],[Current Week Low]])-1</f>
        <v>1.0227272727272751E-2</v>
      </c>
      <c r="AF159" s="2">
        <f>(Table2[[#This Row],[Current Week High]]/Table2[[#This Row],[Close Price]])-1</f>
        <v>2.3622047244094446E-2</v>
      </c>
      <c r="AG159" s="2">
        <f>(Table2[[#This Row],[Close Price]]/Table2[[#This Row],[Current Month Low]])-1</f>
        <v>1.0993176648976366E-2</v>
      </c>
      <c r="AH159" s="2">
        <f>(Table2[[#This Row],[Current Month High]]/Table2[[#This Row],[Close Price]])-1</f>
        <v>0.12485939257592804</v>
      </c>
      <c r="AI159">
        <v>27.859017622797101</v>
      </c>
      <c r="AJ159">
        <v>118.07031888797999</v>
      </c>
      <c r="AK159" t="str">
        <f>IF(AND(Table2[[#This Row],[20D EMA]]&gt;Table2[[#This Row],[50D EMA]],Table2[[#This Row],[50D EMA]]&gt;Table2[[#This Row],[200D EMA]]),"Uptrend","Downtrend/NoTrend")</f>
        <v>Downtrend/NoTrend</v>
      </c>
      <c r="AL159">
        <v>-7.0000000000000007E-2</v>
      </c>
      <c r="AM159" t="s">
        <v>10680</v>
      </c>
      <c r="AN159">
        <v>-2.75</v>
      </c>
      <c r="AO159" t="s">
        <v>10680</v>
      </c>
      <c r="AP159">
        <v>0.18225718942382699</v>
      </c>
      <c r="AQ159">
        <f>(Table2[[#This Row],[Sharpe Ratio]]-AVERAGE(Table2[Sharpe Ratio]))/_xlfn.STDEV.P(Table2[Sharpe Ratio])</f>
        <v>1.3622662118487256</v>
      </c>
      <c r="AR1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59">
        <f>_xlfn.RANK.AVG(Table2[[#This Row],[1Y Return vs Nifty Z-Score]],Table2[1Y Return vs Nifty Z-Score])</f>
        <v>109</v>
      </c>
      <c r="AT159">
        <f>_xlfn.RANK.AVG(Table2[[#This Row],[6M Return vs Nifty Z-Score]],Table2[6M Return vs Nifty Z-Score])</f>
        <v>449</v>
      </c>
      <c r="AU159">
        <f>_xlfn.RANK.AVG(Table2[[#This Row],[Sharpe Ratio Z-Score]],Table2[Sharpe Ratio Z-Score])</f>
        <v>69</v>
      </c>
      <c r="AV159">
        <f>(Table2[[#This Row],[Rank 1Y]]+Table2[[#This Row],[Rank 6M]]+Table2[[#This Row],[Rank Sharpe]])/3</f>
        <v>209</v>
      </c>
    </row>
    <row r="160" spans="1:48" x14ac:dyDescent="0.3">
      <c r="A160" t="s">
        <v>330</v>
      </c>
      <c r="B160" t="s">
        <v>331</v>
      </c>
      <c r="C160" t="s">
        <v>10636</v>
      </c>
      <c r="D160" t="s">
        <v>130</v>
      </c>
      <c r="E160">
        <v>78302.17549763</v>
      </c>
      <c r="F160">
        <v>1772.25</v>
      </c>
      <c r="G160">
        <v>98.301171115314503</v>
      </c>
      <c r="H160">
        <f>(Table2[[#This Row],[1Y Return vs Nifty]]-AVERAGE(Table2[1Y Return vs Nifty]))/_xlfn.STDEV.P(Table2[1Y Return vs Nifty])</f>
        <v>1.158871025280636</v>
      </c>
      <c r="I160">
        <v>14.2594973821948</v>
      </c>
      <c r="J160">
        <f>(Table2[[#This Row],[1M Return vs Nifty]]-AVERAGE(Table2[1M Return vs Nifty]))/_xlfn.STDEV.P(Table2[1M Return vs Nifty])</f>
        <v>1.4879747696140564</v>
      </c>
      <c r="K160">
        <v>45.3027677742433</v>
      </c>
      <c r="L160">
        <f>(Table2[[#This Row],[6M Return vs Nifty]]-AVERAGE(Table2[6M Return vs Nifty]))/_xlfn.STDEV.P(Table2[6M Return vs Nifty])</f>
        <v>1.2697432500238168</v>
      </c>
      <c r="M160">
        <v>-0.130859999431334</v>
      </c>
      <c r="N160">
        <f>(Table2[[#This Row],[1W Return vs Nifty]]-AVERAGE(Table2[1W Return vs Nifty]))/_xlfn.STDEV.P(Table2[1W Return vs Nifty])</f>
        <v>0.52015726685537045</v>
      </c>
      <c r="O160">
        <v>1643.01</v>
      </c>
      <c r="P160">
        <v>1523.9444021070699</v>
      </c>
      <c r="Q160">
        <v>1217.21246436725</v>
      </c>
      <c r="R160">
        <v>61.062160737480703</v>
      </c>
      <c r="S160" s="2">
        <f>(Table2[[#This Row],[Close Price]]-Table2[[#This Row],[20D EMA]])/Table2[[#This Row],[20D EMA]]</f>
        <v>7.8660507239761174E-2</v>
      </c>
      <c r="T160" s="2">
        <f>(Table2[[#This Row],[Close Price]]-Table2[[#This Row],[50D EMA]])/Table2[[#This Row],[50D EMA]]</f>
        <v>0.16293612650803554</v>
      </c>
      <c r="U160" s="2">
        <f>(Table2[[#This Row],[Close Price]]-Table2[[#This Row],[200D EMA]])/Table2[[#This Row],[200D EMA]]</f>
        <v>0.45599067696146051</v>
      </c>
      <c r="V160">
        <v>0.78099191581487504</v>
      </c>
      <c r="W160">
        <v>1698</v>
      </c>
      <c r="X160">
        <v>1810</v>
      </c>
      <c r="Y160">
        <v>1670.05</v>
      </c>
      <c r="Z160">
        <v>1849.9</v>
      </c>
      <c r="AA160">
        <v>1416</v>
      </c>
      <c r="AB160">
        <v>1849.9</v>
      </c>
      <c r="AC160" s="2">
        <f>(Table2[[#This Row],[Close Price]]/Table2[[#This Row],[Day Low]])-1</f>
        <v>4.3727915194346378E-2</v>
      </c>
      <c r="AD160" s="2">
        <f>(Table2[[#This Row],[Day High]]/Table2[[#This Row],[Close Price]])-1</f>
        <v>2.1300606573564584E-2</v>
      </c>
      <c r="AE160" s="2">
        <f>(Table2[[#This Row],[Close Price]]/Table2[[#This Row],[Current Week Low]])-1</f>
        <v>6.1195772581659202E-2</v>
      </c>
      <c r="AF160" s="2">
        <f>(Table2[[#This Row],[Current Week High]]/Table2[[#This Row],[Close Price]])-1</f>
        <v>4.3814360276484665E-2</v>
      </c>
      <c r="AG160" s="2">
        <f>(Table2[[#This Row],[Close Price]]/Table2[[#This Row],[Current Month Low]])-1</f>
        <v>0.25158898305084754</v>
      </c>
      <c r="AH160" s="2">
        <f>(Table2[[#This Row],[Current Month High]]/Table2[[#This Row],[Close Price]])-1</f>
        <v>4.3814360276484665E-2</v>
      </c>
      <c r="AI160">
        <v>4.3814360276484603</v>
      </c>
      <c r="AJ160">
        <v>167.99485861182501</v>
      </c>
      <c r="AK160" t="str">
        <f>IF(AND(Table2[[#This Row],[20D EMA]]&gt;Table2[[#This Row],[50D EMA]],Table2[[#This Row],[50D EMA]]&gt;Table2[[#This Row],[200D EMA]]),"Uptrend","Downtrend/NoTrend")</f>
        <v>Uptrend</v>
      </c>
      <c r="AL160">
        <v>0.1</v>
      </c>
      <c r="AM160" t="s">
        <v>10681</v>
      </c>
      <c r="AN160">
        <v>19.53</v>
      </c>
      <c r="AO160" t="s">
        <v>10681</v>
      </c>
      <c r="AP160">
        <v>2.5186179427578999E-2</v>
      </c>
      <c r="AQ160">
        <f>(Table2[[#This Row],[Sharpe Ratio]]-AVERAGE(Table2[Sharpe Ratio]))/_xlfn.STDEV.P(Table2[Sharpe Ratio])</f>
        <v>-0.44212250470304348</v>
      </c>
      <c r="AR1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3.9946238070708362</v>
      </c>
      <c r="AS160">
        <f>_xlfn.RANK.AVG(Table2[[#This Row],[1Y Return vs Nifty Z-Score]],Table2[1Y Return vs Nifty Z-Score])</f>
        <v>93</v>
      </c>
      <c r="AT160">
        <f>_xlfn.RANK.AVG(Table2[[#This Row],[6M Return vs Nifty Z-Score]],Table2[6M Return vs Nifty Z-Score])</f>
        <v>76</v>
      </c>
      <c r="AU160">
        <f>_xlfn.RANK.AVG(Table2[[#This Row],[Sharpe Ratio Z-Score]],Table2[Sharpe Ratio Z-Score])</f>
        <v>461</v>
      </c>
      <c r="AV160">
        <f>(Table2[[#This Row],[Rank 1Y]]+Table2[[#This Row],[Rank 6M]]+Table2[[#This Row],[Rank Sharpe]])/3</f>
        <v>210</v>
      </c>
    </row>
    <row r="161" spans="1:48" x14ac:dyDescent="0.3">
      <c r="A161" t="s">
        <v>332</v>
      </c>
      <c r="B161" t="s">
        <v>333</v>
      </c>
      <c r="C161" t="s">
        <v>10635</v>
      </c>
      <c r="D161" t="s">
        <v>300</v>
      </c>
      <c r="E161">
        <v>77689.898492744993</v>
      </c>
      <c r="F161">
        <v>5170.8500000000004</v>
      </c>
      <c r="G161">
        <v>68.984303014712594</v>
      </c>
      <c r="H161">
        <f>(Table2[[#This Row],[1Y Return vs Nifty]]-AVERAGE(Table2[1Y Return vs Nifty]))/_xlfn.STDEV.P(Table2[1Y Return vs Nifty])</f>
        <v>0.68715351415547044</v>
      </c>
      <c r="I161">
        <v>5.1565280292176503</v>
      </c>
      <c r="J161">
        <f>(Table2[[#This Row],[1M Return vs Nifty]]-AVERAGE(Table2[1M Return vs Nifty]))/_xlfn.STDEV.P(Table2[1M Return vs Nifty])</f>
        <v>0.60792991048817302</v>
      </c>
      <c r="K161">
        <v>7.2971421103610403</v>
      </c>
      <c r="L161">
        <f>(Table2[[#This Row],[6M Return vs Nifty]]-AVERAGE(Table2[6M Return vs Nifty]))/_xlfn.STDEV.P(Table2[6M Return vs Nifty])</f>
        <v>-3.2827781640810835E-2</v>
      </c>
      <c r="M161">
        <v>2.07048651579478</v>
      </c>
      <c r="N161">
        <f>(Table2[[#This Row],[1W Return vs Nifty]]-AVERAGE(Table2[1W Return vs Nifty]))/_xlfn.STDEV.P(Table2[1W Return vs Nifty])</f>
        <v>1.0852575890967444</v>
      </c>
      <c r="O161">
        <v>4878.5200000000004</v>
      </c>
      <c r="P161">
        <v>4628.2113980985196</v>
      </c>
      <c r="Q161">
        <v>3965.0769911461098</v>
      </c>
      <c r="R161">
        <v>69.312705798339096</v>
      </c>
      <c r="S161" s="2">
        <f>(Table2[[#This Row],[Close Price]]-Table2[[#This Row],[20D EMA]])/Table2[[#This Row],[20D EMA]]</f>
        <v>5.9921861548174429E-2</v>
      </c>
      <c r="T161" s="2">
        <f>(Table2[[#This Row],[Close Price]]-Table2[[#This Row],[50D EMA]])/Table2[[#This Row],[50D EMA]]</f>
        <v>0.11724585487266669</v>
      </c>
      <c r="U161" s="2">
        <f>(Table2[[#This Row],[Close Price]]-Table2[[#This Row],[200D EMA]])/Table2[[#This Row],[200D EMA]]</f>
        <v>0.30409825875924812</v>
      </c>
      <c r="V161">
        <v>0.84283561858545197</v>
      </c>
      <c r="W161">
        <v>5065.8</v>
      </c>
      <c r="X161">
        <v>5264.95</v>
      </c>
      <c r="Y161">
        <v>4840.1000000000004</v>
      </c>
      <c r="Z161">
        <v>5264.95</v>
      </c>
      <c r="AA161">
        <v>4409.1000000000004</v>
      </c>
      <c r="AB161">
        <v>5264.95</v>
      </c>
      <c r="AC161" s="2">
        <f>(Table2[[#This Row],[Close Price]]/Table2[[#This Row],[Day Low]])-1</f>
        <v>2.0737099767065503E-2</v>
      </c>
      <c r="AD161" s="2">
        <f>(Table2[[#This Row],[Day High]]/Table2[[#This Row],[Close Price]])-1</f>
        <v>1.8198168579633744E-2</v>
      </c>
      <c r="AE161" s="2">
        <f>(Table2[[#This Row],[Close Price]]/Table2[[#This Row],[Current Week Low]])-1</f>
        <v>6.8335364971798152E-2</v>
      </c>
      <c r="AF161" s="2">
        <f>(Table2[[#This Row],[Current Week High]]/Table2[[#This Row],[Close Price]])-1</f>
        <v>1.8198168579633744E-2</v>
      </c>
      <c r="AG161" s="2">
        <f>(Table2[[#This Row],[Close Price]]/Table2[[#This Row],[Current Month Low]])-1</f>
        <v>0.17276768501508233</v>
      </c>
      <c r="AH161" s="2">
        <f>(Table2[[#This Row],[Current Month High]]/Table2[[#This Row],[Close Price]])-1</f>
        <v>1.8198168579633744E-2</v>
      </c>
      <c r="AI161">
        <v>1.81981685796337</v>
      </c>
      <c r="AJ161">
        <v>101.97843834225201</v>
      </c>
      <c r="AK161" t="str">
        <f>IF(AND(Table2[[#This Row],[20D EMA]]&gt;Table2[[#This Row],[50D EMA]],Table2[[#This Row],[50D EMA]]&gt;Table2[[#This Row],[200D EMA]]),"Uptrend","Downtrend/NoTrend")</f>
        <v>Uptrend</v>
      </c>
      <c r="AL161">
        <v>0.12</v>
      </c>
      <c r="AM161" t="s">
        <v>10681</v>
      </c>
      <c r="AN161">
        <v>9.73</v>
      </c>
      <c r="AO161" t="s">
        <v>10681</v>
      </c>
      <c r="AP161">
        <v>0.13339210496407</v>
      </c>
      <c r="AQ161">
        <f>(Table2[[#This Row],[Sharpe Ratio]]-AVERAGE(Table2[Sharpe Ratio]))/_xlfn.STDEV.P(Table2[Sharpe Ratio])</f>
        <v>0.80091751335470762</v>
      </c>
      <c r="AR1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3.1484307454542844</v>
      </c>
      <c r="AS161">
        <f>_xlfn.RANK.AVG(Table2[[#This Row],[1Y Return vs Nifty Z-Score]],Table2[1Y Return vs Nifty Z-Score])</f>
        <v>141</v>
      </c>
      <c r="AT161">
        <f>_xlfn.RANK.AVG(Table2[[#This Row],[6M Return vs Nifty Z-Score]],Table2[6M Return vs Nifty Z-Score])</f>
        <v>335</v>
      </c>
      <c r="AU161">
        <f>_xlfn.RANK.AVG(Table2[[#This Row],[Sharpe Ratio Z-Score]],Table2[Sharpe Ratio Z-Score])</f>
        <v>155</v>
      </c>
      <c r="AV161">
        <f>(Table2[[#This Row],[Rank 1Y]]+Table2[[#This Row],[Rank 6M]]+Table2[[#This Row],[Rank Sharpe]])/3</f>
        <v>210.33333333333334</v>
      </c>
    </row>
    <row r="162" spans="1:48" x14ac:dyDescent="0.3">
      <c r="A162" t="s">
        <v>1448</v>
      </c>
      <c r="B162" t="s">
        <v>1449</v>
      </c>
      <c r="C162" t="s">
        <v>10640</v>
      </c>
      <c r="D162" t="s">
        <v>54</v>
      </c>
      <c r="E162">
        <v>7316.2267820199904</v>
      </c>
      <c r="F162">
        <v>767.4</v>
      </c>
      <c r="G162">
        <v>81.582957562456698</v>
      </c>
      <c r="H162">
        <f>(Table2[[#This Row],[1Y Return vs Nifty]]-AVERAGE(Table2[1Y Return vs Nifty]))/_xlfn.STDEV.P(Table2[1Y Return vs Nifty])</f>
        <v>0.88986977792532307</v>
      </c>
      <c r="I162">
        <v>9.7425218854156892</v>
      </c>
      <c r="J162">
        <f>(Table2[[#This Row],[1M Return vs Nifty]]-AVERAGE(Table2[1M Return vs Nifty]))/_xlfn.STDEV.P(Table2[1M Return vs Nifty])</f>
        <v>1.0512885729898791</v>
      </c>
      <c r="K162">
        <v>70.050149985114004</v>
      </c>
      <c r="L162">
        <f>(Table2[[#This Row],[6M Return vs Nifty]]-AVERAGE(Table2[6M Return vs Nifty]))/_xlfn.STDEV.P(Table2[6M Return vs Nifty])</f>
        <v>2.1179130305320402</v>
      </c>
      <c r="M162">
        <v>2.3336234960360298</v>
      </c>
      <c r="N162">
        <f>(Table2[[#This Row],[1W Return vs Nifty]]-AVERAGE(Table2[1W Return vs Nifty]))/_xlfn.STDEV.P(Table2[1W Return vs Nifty])</f>
        <v>1.1528066057097326</v>
      </c>
      <c r="O162">
        <v>711.07</v>
      </c>
      <c r="P162">
        <v>661.68327387845898</v>
      </c>
      <c r="Q162">
        <v>520.39359732455205</v>
      </c>
      <c r="R162">
        <v>66.284724351004897</v>
      </c>
      <c r="S162" s="2">
        <f>(Table2[[#This Row],[Close Price]]-Table2[[#This Row],[20D EMA]])/Table2[[#This Row],[20D EMA]]</f>
        <v>7.9218642327759464E-2</v>
      </c>
      <c r="T162" s="2">
        <f>(Table2[[#This Row],[Close Price]]-Table2[[#This Row],[50D EMA]])/Table2[[#This Row],[50D EMA]]</f>
        <v>0.159769379542998</v>
      </c>
      <c r="U162" s="2">
        <f>(Table2[[#This Row],[Close Price]]-Table2[[#This Row],[200D EMA]])/Table2[[#This Row],[200D EMA]]</f>
        <v>0.47465303944044934</v>
      </c>
      <c r="V162">
        <v>1.08136568037279</v>
      </c>
      <c r="W162">
        <v>724.8</v>
      </c>
      <c r="X162">
        <v>774.8</v>
      </c>
      <c r="Y162">
        <v>699.9</v>
      </c>
      <c r="Z162">
        <v>797.9</v>
      </c>
      <c r="AA162">
        <v>656</v>
      </c>
      <c r="AB162">
        <v>797.9</v>
      </c>
      <c r="AC162" s="2">
        <f>(Table2[[#This Row],[Close Price]]/Table2[[#This Row],[Day Low]])-1</f>
        <v>5.8774834437086199E-2</v>
      </c>
      <c r="AD162" s="2">
        <f>(Table2[[#This Row],[Day High]]/Table2[[#This Row],[Close Price]])-1</f>
        <v>9.642950221527169E-3</v>
      </c>
      <c r="AE162" s="2">
        <f>(Table2[[#This Row],[Close Price]]/Table2[[#This Row],[Current Week Low]])-1</f>
        <v>9.6442348906986775E-2</v>
      </c>
      <c r="AF162" s="2">
        <f>(Table2[[#This Row],[Current Week High]]/Table2[[#This Row],[Close Price]])-1</f>
        <v>3.974459212926762E-2</v>
      </c>
      <c r="AG162" s="2">
        <f>(Table2[[#This Row],[Close Price]]/Table2[[#This Row],[Current Month Low]])-1</f>
        <v>0.16981707317073158</v>
      </c>
      <c r="AH162" s="2">
        <f>(Table2[[#This Row],[Current Month High]]/Table2[[#This Row],[Close Price]])-1</f>
        <v>3.974459212926762E-2</v>
      </c>
      <c r="AI162">
        <v>3.9744592129267602</v>
      </c>
      <c r="AJ162">
        <v>158.55795148247901</v>
      </c>
      <c r="AK162" t="str">
        <f>IF(AND(Table2[[#This Row],[20D EMA]]&gt;Table2[[#This Row],[50D EMA]],Table2[[#This Row],[50D EMA]]&gt;Table2[[#This Row],[200D EMA]]),"Uptrend","Downtrend/NoTrend")</f>
        <v>Uptrend</v>
      </c>
      <c r="AL162">
        <v>0.22</v>
      </c>
      <c r="AM162" t="s">
        <v>10681</v>
      </c>
      <c r="AN162">
        <v>14.31</v>
      </c>
      <c r="AO162" t="s">
        <v>10681</v>
      </c>
      <c r="AP162">
        <v>1.0808767995106E-2</v>
      </c>
      <c r="AQ162">
        <f>(Table2[[#This Row],[Sharpe Ratio]]-AVERAGE(Table2[Sharpe Ratio]))/_xlfn.STDEV.P(Table2[Sharpe Ratio])</f>
        <v>-0.60728626702045896</v>
      </c>
      <c r="AR1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4.6045917201365159</v>
      </c>
      <c r="AS162">
        <f>_xlfn.RANK.AVG(Table2[[#This Row],[1Y Return vs Nifty Z-Score]],Table2[1Y Return vs Nifty Z-Score])</f>
        <v>114</v>
      </c>
      <c r="AT162">
        <f>_xlfn.RANK.AVG(Table2[[#This Row],[6M Return vs Nifty Z-Score]],Table2[6M Return vs Nifty Z-Score])</f>
        <v>24</v>
      </c>
      <c r="AU162">
        <f>_xlfn.RANK.AVG(Table2[[#This Row],[Sharpe Ratio Z-Score]],Table2[Sharpe Ratio Z-Score])</f>
        <v>494</v>
      </c>
      <c r="AV162">
        <f>(Table2[[#This Row],[Rank 1Y]]+Table2[[#This Row],[Rank 6M]]+Table2[[#This Row],[Rank Sharpe]])/3</f>
        <v>210.66666666666666</v>
      </c>
    </row>
    <row r="163" spans="1:48" x14ac:dyDescent="0.3">
      <c r="A163" t="s">
        <v>598</v>
      </c>
      <c r="B163" t="s">
        <v>599</v>
      </c>
      <c r="C163" t="s">
        <v>10643</v>
      </c>
      <c r="D163" t="s">
        <v>600</v>
      </c>
      <c r="E163">
        <v>31776.4092972</v>
      </c>
      <c r="F163">
        <v>332.55</v>
      </c>
      <c r="G163">
        <v>84.598670623338094</v>
      </c>
      <c r="H163">
        <f>(Table2[[#This Row],[1Y Return vs Nifty]]-AVERAGE(Table2[1Y Return vs Nifty]))/_xlfn.STDEV.P(Table2[1Y Return vs Nifty])</f>
        <v>0.93839353750513366</v>
      </c>
      <c r="I163">
        <v>2.6290456416509</v>
      </c>
      <c r="J163">
        <f>(Table2[[#This Row],[1M Return vs Nifty]]-AVERAGE(Table2[1M Return vs Nifty]))/_xlfn.STDEV.P(Table2[1M Return vs Nifty])</f>
        <v>0.36358130340625755</v>
      </c>
      <c r="K163">
        <v>9.2469290974635694</v>
      </c>
      <c r="L163">
        <f>(Table2[[#This Row],[6M Return vs Nifty]]-AVERAGE(Table2[6M Return vs Nifty]))/_xlfn.STDEV.P(Table2[6M Return vs Nifty])</f>
        <v>3.3997484433679427E-2</v>
      </c>
      <c r="M163">
        <v>1.6218517946195099</v>
      </c>
      <c r="N163">
        <f>(Table2[[#This Row],[1W Return vs Nifty]]-AVERAGE(Table2[1W Return vs Nifty]))/_xlfn.STDEV.P(Table2[1W Return vs Nifty])</f>
        <v>0.97009006605970305</v>
      </c>
      <c r="O163">
        <v>319.64</v>
      </c>
      <c r="P163">
        <v>321.55564494881401</v>
      </c>
      <c r="Q163">
        <v>288.28579015744202</v>
      </c>
      <c r="R163">
        <v>64.263716478999399</v>
      </c>
      <c r="S163" s="2">
        <f>(Table2[[#This Row],[Close Price]]-Table2[[#This Row],[20D EMA]])/Table2[[#This Row],[20D EMA]]</f>
        <v>4.0389187836315933E-2</v>
      </c>
      <c r="T163" s="2">
        <f>(Table2[[#This Row],[Close Price]]-Table2[[#This Row],[50D EMA]])/Table2[[#This Row],[50D EMA]]</f>
        <v>3.4191143038201408E-2</v>
      </c>
      <c r="U163" s="2">
        <f>(Table2[[#This Row],[Close Price]]-Table2[[#This Row],[200D EMA]])/Table2[[#This Row],[200D EMA]]</f>
        <v>0.15354280839990031</v>
      </c>
      <c r="V163">
        <v>1.2222989260553201</v>
      </c>
      <c r="W163">
        <v>325.14999999999998</v>
      </c>
      <c r="X163">
        <v>335.85</v>
      </c>
      <c r="Y163">
        <v>318</v>
      </c>
      <c r="Z163">
        <v>336.8</v>
      </c>
      <c r="AA163">
        <v>282.10000000000002</v>
      </c>
      <c r="AB163">
        <v>336.8</v>
      </c>
      <c r="AC163" s="2">
        <f>(Table2[[#This Row],[Close Price]]/Table2[[#This Row],[Day Low]])-1</f>
        <v>2.2758726741503921E-2</v>
      </c>
      <c r="AD163" s="2">
        <f>(Table2[[#This Row],[Day High]]/Table2[[#This Row],[Close Price]])-1</f>
        <v>9.9233198015336033E-3</v>
      </c>
      <c r="AE163" s="2">
        <f>(Table2[[#This Row],[Close Price]]/Table2[[#This Row],[Current Week Low]])-1</f>
        <v>4.5754716981132093E-2</v>
      </c>
      <c r="AF163" s="2">
        <f>(Table2[[#This Row],[Current Week High]]/Table2[[#This Row],[Close Price]])-1</f>
        <v>1.2780033077732567E-2</v>
      </c>
      <c r="AG163" s="2">
        <f>(Table2[[#This Row],[Close Price]]/Table2[[#This Row],[Current Month Low]])-1</f>
        <v>0.17883729174051743</v>
      </c>
      <c r="AH163" s="2">
        <f>(Table2[[#This Row],[Current Month High]]/Table2[[#This Row],[Close Price]])-1</f>
        <v>1.2780033077732567E-2</v>
      </c>
      <c r="AI163">
        <v>25.033829499323399</v>
      </c>
      <c r="AJ163">
        <v>145.15296719498701</v>
      </c>
      <c r="AK163" t="str">
        <f>IF(AND(Table2[[#This Row],[20D EMA]]&gt;Table2[[#This Row],[50D EMA]],Table2[[#This Row],[50D EMA]]&gt;Table2[[#This Row],[200D EMA]]),"Uptrend","Downtrend/NoTrend")</f>
        <v>Downtrend/NoTrend</v>
      </c>
      <c r="AL163">
        <v>0.05</v>
      </c>
      <c r="AM163" t="s">
        <v>10681</v>
      </c>
      <c r="AN163">
        <v>6.26</v>
      </c>
      <c r="AO163" t="s">
        <v>10681</v>
      </c>
      <c r="AP163">
        <v>0.10550501534364599</v>
      </c>
      <c r="AQ163">
        <f>(Table2[[#This Row],[Sharpe Ratio]]-AVERAGE(Table2[Sharpe Ratio]))/_xlfn.STDEV.P(Table2[Sharpe Ratio])</f>
        <v>0.48055827042526417</v>
      </c>
      <c r="AR1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63">
        <f>_xlfn.RANK.AVG(Table2[[#This Row],[1Y Return vs Nifty Z-Score]],Table2[1Y Return vs Nifty Z-Score])</f>
        <v>108</v>
      </c>
      <c r="AT163">
        <f>_xlfn.RANK.AVG(Table2[[#This Row],[6M Return vs Nifty Z-Score]],Table2[6M Return vs Nifty Z-Score])</f>
        <v>308</v>
      </c>
      <c r="AU163">
        <f>_xlfn.RANK.AVG(Table2[[#This Row],[Sharpe Ratio Z-Score]],Table2[Sharpe Ratio Z-Score])</f>
        <v>220</v>
      </c>
      <c r="AV163">
        <f>(Table2[[#This Row],[Rank 1Y]]+Table2[[#This Row],[Rank 6M]]+Table2[[#This Row],[Rank Sharpe]])/3</f>
        <v>212</v>
      </c>
    </row>
    <row r="164" spans="1:48" x14ac:dyDescent="0.3">
      <c r="A164" t="s">
        <v>962</v>
      </c>
      <c r="B164" t="s">
        <v>963</v>
      </c>
      <c r="C164" t="s">
        <v>10645</v>
      </c>
      <c r="D164" t="s">
        <v>72</v>
      </c>
      <c r="E164">
        <v>15246</v>
      </c>
      <c r="F164">
        <v>100.94</v>
      </c>
      <c r="G164">
        <v>106.513079807183</v>
      </c>
      <c r="H164">
        <f>(Table2[[#This Row],[1Y Return vs Nifty]]-AVERAGE(Table2[1Y Return vs Nifty]))/_xlfn.STDEV.P(Table2[1Y Return vs Nifty])</f>
        <v>1.2910031860702051</v>
      </c>
      <c r="I164">
        <v>-5.9788185798151199</v>
      </c>
      <c r="J164">
        <f>(Table2[[#This Row],[1M Return vs Nifty]]-AVERAGE(Table2[1M Return vs Nifty]))/_xlfn.STDEV.P(Table2[1M Return vs Nifty])</f>
        <v>-0.46859843513996435</v>
      </c>
      <c r="K164">
        <v>16.358186334399999</v>
      </c>
      <c r="L164">
        <f>(Table2[[#This Row],[6M Return vs Nifty]]-AVERAGE(Table2[6M Return vs Nifty]))/_xlfn.STDEV.P(Table2[6M Return vs Nifty])</f>
        <v>0.27772239393705406</v>
      </c>
      <c r="M164">
        <v>-4.0258747730146096</v>
      </c>
      <c r="N164">
        <f>(Table2[[#This Row],[1W Return vs Nifty]]-AVERAGE(Table2[1W Return vs Nifty]))/_xlfn.STDEV.P(Table2[1W Return vs Nifty])</f>
        <v>-0.47971898545774394</v>
      </c>
      <c r="O164">
        <v>101.4</v>
      </c>
      <c r="P164">
        <v>95.574125391813595</v>
      </c>
      <c r="Q164">
        <v>77.666234066178504</v>
      </c>
      <c r="R164">
        <v>47.6325173631908</v>
      </c>
      <c r="S164" s="2">
        <f>(Table2[[#This Row],[Close Price]]-Table2[[#This Row],[20D EMA]])/Table2[[#This Row],[20D EMA]]</f>
        <v>-4.5364891518738454E-3</v>
      </c>
      <c r="T164" s="2">
        <f>(Table2[[#This Row],[Close Price]]-Table2[[#This Row],[50D EMA]])/Table2[[#This Row],[50D EMA]]</f>
        <v>5.6143591020985859E-2</v>
      </c>
      <c r="U164" s="2">
        <f>(Table2[[#This Row],[Close Price]]-Table2[[#This Row],[200D EMA]])/Table2[[#This Row],[200D EMA]]</f>
        <v>0.2996638914407796</v>
      </c>
      <c r="V164">
        <v>0.43139022115563003</v>
      </c>
      <c r="W164">
        <v>100.45</v>
      </c>
      <c r="X164">
        <v>103.48</v>
      </c>
      <c r="Y164">
        <v>100.31</v>
      </c>
      <c r="Z164">
        <v>105.24</v>
      </c>
      <c r="AA164">
        <v>95.6</v>
      </c>
      <c r="AB164">
        <v>112.48</v>
      </c>
      <c r="AC164" s="2">
        <f>(Table2[[#This Row],[Close Price]]/Table2[[#This Row],[Day Low]])-1</f>
        <v>4.8780487804878092E-3</v>
      </c>
      <c r="AD164" s="2">
        <f>(Table2[[#This Row],[Day High]]/Table2[[#This Row],[Close Price]])-1</f>
        <v>2.5163463443629963E-2</v>
      </c>
      <c r="AE164" s="2">
        <f>(Table2[[#This Row],[Close Price]]/Table2[[#This Row],[Current Week Low]])-1</f>
        <v>6.2805303558965964E-3</v>
      </c>
      <c r="AF164" s="2">
        <f>(Table2[[#This Row],[Current Week High]]/Table2[[#This Row],[Close Price]])-1</f>
        <v>4.2599564097483666E-2</v>
      </c>
      <c r="AG164" s="2">
        <f>(Table2[[#This Row],[Close Price]]/Table2[[#This Row],[Current Month Low]])-1</f>
        <v>5.5857740585774085E-2</v>
      </c>
      <c r="AH164" s="2">
        <f>(Table2[[#This Row],[Current Month High]]/Table2[[#This Row],[Close Price]])-1</f>
        <v>0.11432534178720033</v>
      </c>
      <c r="AI164">
        <v>30.572617396473099</v>
      </c>
      <c r="AJ164">
        <v>141.19474313022599</v>
      </c>
      <c r="AK164" t="str">
        <f>IF(AND(Table2[[#This Row],[20D EMA]]&gt;Table2[[#This Row],[50D EMA]],Table2[[#This Row],[50D EMA]]&gt;Table2[[#This Row],[200D EMA]]),"Uptrend","Downtrend/NoTrend")</f>
        <v>Uptrend</v>
      </c>
      <c r="AL164">
        <v>0.25</v>
      </c>
      <c r="AM164" t="s">
        <v>10681</v>
      </c>
      <c r="AN164">
        <v>-2.2799999999999998</v>
      </c>
      <c r="AO164" t="s">
        <v>10680</v>
      </c>
      <c r="AP164">
        <v>7.4724484122070001E-2</v>
      </c>
      <c r="AQ164">
        <f>(Table2[[#This Row],[Sharpe Ratio]]-AVERAGE(Table2[Sharpe Ratio]))/_xlfn.STDEV.P(Table2[Sharpe Ratio])</f>
        <v>0.12695996334741533</v>
      </c>
      <c r="AR1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0.74736812275696618</v>
      </c>
      <c r="AS164">
        <f>_xlfn.RANK.AVG(Table2[[#This Row],[1Y Return vs Nifty Z-Score]],Table2[1Y Return vs Nifty Z-Score])</f>
        <v>75</v>
      </c>
      <c r="AT164">
        <f>_xlfn.RANK.AVG(Table2[[#This Row],[6M Return vs Nifty Z-Score]],Table2[6M Return vs Nifty Z-Score])</f>
        <v>242</v>
      </c>
      <c r="AU164">
        <f>_xlfn.RANK.AVG(Table2[[#This Row],[Sharpe Ratio Z-Score]],Table2[Sharpe Ratio Z-Score])</f>
        <v>319</v>
      </c>
      <c r="AV164">
        <f>(Table2[[#This Row],[Rank 1Y]]+Table2[[#This Row],[Rank 6M]]+Table2[[#This Row],[Rank Sharpe]])/3</f>
        <v>212</v>
      </c>
    </row>
    <row r="165" spans="1:48" x14ac:dyDescent="0.3">
      <c r="A165" t="s">
        <v>1379</v>
      </c>
      <c r="B165" t="s">
        <v>1380</v>
      </c>
      <c r="C165" t="s">
        <v>10646</v>
      </c>
      <c r="D165" t="s">
        <v>198</v>
      </c>
      <c r="E165">
        <v>8126.24713178</v>
      </c>
      <c r="F165">
        <v>1969.2</v>
      </c>
      <c r="G165">
        <v>80.365986180103206</v>
      </c>
      <c r="H165">
        <f>(Table2[[#This Row],[1Y Return vs Nifty]]-AVERAGE(Table2[1Y Return vs Nifty]))/_xlfn.STDEV.P(Table2[1Y Return vs Nifty])</f>
        <v>0.87028833049292986</v>
      </c>
      <c r="I165">
        <v>7.7414117647876104</v>
      </c>
      <c r="J165">
        <f>(Table2[[#This Row],[1M Return vs Nifty]]-AVERAGE(Table2[1M Return vs Nifty]))/_xlfn.STDEV.P(Table2[1M Return vs Nifty])</f>
        <v>0.85782788934739762</v>
      </c>
      <c r="K165">
        <v>29.026794001048099</v>
      </c>
      <c r="L165">
        <f>(Table2[[#This Row],[6M Return vs Nifty]]-AVERAGE(Table2[6M Return vs Nifty]))/_xlfn.STDEV.P(Table2[6M Return vs Nifty])</f>
        <v>0.71191499226552424</v>
      </c>
      <c r="M165">
        <v>-2.6721404659801302</v>
      </c>
      <c r="N165">
        <f>(Table2[[#This Row],[1W Return vs Nifty]]-AVERAGE(Table2[1W Return vs Nifty]))/_xlfn.STDEV.P(Table2[1W Return vs Nifty])</f>
        <v>-0.13220636632072005</v>
      </c>
      <c r="O165">
        <v>1980.54</v>
      </c>
      <c r="P165">
        <v>1837.2123630052599</v>
      </c>
      <c r="Q165">
        <v>1469.7130245809501</v>
      </c>
      <c r="R165">
        <v>48.884760690127102</v>
      </c>
      <c r="S165" s="2">
        <f>(Table2[[#This Row],[Close Price]]-Table2[[#This Row],[20D EMA]])/Table2[[#This Row],[20D EMA]]</f>
        <v>-5.7257111696809547E-3</v>
      </c>
      <c r="T165" s="2">
        <f>(Table2[[#This Row],[Close Price]]-Table2[[#This Row],[50D EMA]])/Table2[[#This Row],[50D EMA]]</f>
        <v>7.1841252351926524E-2</v>
      </c>
      <c r="U165" s="2">
        <f>(Table2[[#This Row],[Close Price]]-Table2[[#This Row],[200D EMA]])/Table2[[#This Row],[200D EMA]]</f>
        <v>0.33985340475666359</v>
      </c>
      <c r="V165">
        <v>0.46098595367352102</v>
      </c>
      <c r="W165">
        <v>1960</v>
      </c>
      <c r="X165">
        <v>2010.8</v>
      </c>
      <c r="Y165">
        <v>1960</v>
      </c>
      <c r="Z165">
        <v>2149.3000000000002</v>
      </c>
      <c r="AA165">
        <v>1865.35</v>
      </c>
      <c r="AB165">
        <v>2172</v>
      </c>
      <c r="AC165" s="2">
        <f>(Table2[[#This Row],[Close Price]]/Table2[[#This Row],[Day Low]])-1</f>
        <v>4.6938775510203534E-3</v>
      </c>
      <c r="AD165" s="2">
        <f>(Table2[[#This Row],[Day High]]/Table2[[#This Row],[Close Price]])-1</f>
        <v>2.1125330083282545E-2</v>
      </c>
      <c r="AE165" s="2">
        <f>(Table2[[#This Row],[Close Price]]/Table2[[#This Row],[Current Week Low]])-1</f>
        <v>4.6938775510203534E-3</v>
      </c>
      <c r="AF165" s="2">
        <f>(Table2[[#This Row],[Current Week High]]/Table2[[#This Row],[Close Price]])-1</f>
        <v>9.1458460288442067E-2</v>
      </c>
      <c r="AG165" s="2">
        <f>(Table2[[#This Row],[Close Price]]/Table2[[#This Row],[Current Month Low]])-1</f>
        <v>5.5673198059345452E-2</v>
      </c>
      <c r="AH165" s="2">
        <f>(Table2[[#This Row],[Current Month High]]/Table2[[#This Row],[Close Price]])-1</f>
        <v>0.10298598415600235</v>
      </c>
      <c r="AI165">
        <v>10.2985984156002</v>
      </c>
      <c r="AJ165">
        <v>131.67058823529399</v>
      </c>
      <c r="AK165" t="str">
        <f>IF(AND(Table2[[#This Row],[20D EMA]]&gt;Table2[[#This Row],[50D EMA]],Table2[[#This Row],[50D EMA]]&gt;Table2[[#This Row],[200D EMA]]),"Uptrend","Downtrend/NoTrend")</f>
        <v>Uptrend</v>
      </c>
      <c r="AL165">
        <v>0.17</v>
      </c>
      <c r="AM165" t="s">
        <v>10681</v>
      </c>
      <c r="AN165">
        <v>-0.38</v>
      </c>
      <c r="AO165" t="s">
        <v>10680</v>
      </c>
      <c r="AP165">
        <v>5.876619693975E-2</v>
      </c>
      <c r="AQ165">
        <f>(Table2[[#This Row],[Sharpe Ratio]]-AVERAGE(Table2[Sharpe Ratio]))/_xlfn.STDEV.P(Table2[Sharpe Ratio])</f>
        <v>-5.6364466335431768E-2</v>
      </c>
      <c r="AR1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2.2514603794496999</v>
      </c>
      <c r="AS165">
        <f>_xlfn.RANK.AVG(Table2[[#This Row],[1Y Return vs Nifty Z-Score]],Table2[1Y Return vs Nifty Z-Score])</f>
        <v>117</v>
      </c>
      <c r="AT165">
        <f>_xlfn.RANK.AVG(Table2[[#This Row],[6M Return vs Nifty Z-Score]],Table2[6M Return vs Nifty Z-Score])</f>
        <v>152</v>
      </c>
      <c r="AU165">
        <f>_xlfn.RANK.AVG(Table2[[#This Row],[Sharpe Ratio Z-Score]],Table2[Sharpe Ratio Z-Score])</f>
        <v>367</v>
      </c>
      <c r="AV165">
        <f>(Table2[[#This Row],[Rank 1Y]]+Table2[[#This Row],[Rank 6M]]+Table2[[#This Row],[Rank Sharpe]])/3</f>
        <v>212</v>
      </c>
    </row>
    <row r="166" spans="1:48" x14ac:dyDescent="0.3">
      <c r="A166" t="s">
        <v>156</v>
      </c>
      <c r="B166" t="s">
        <v>157</v>
      </c>
      <c r="C166" t="s">
        <v>10643</v>
      </c>
      <c r="D166" t="s">
        <v>158</v>
      </c>
      <c r="E166">
        <v>180902.27532103899</v>
      </c>
      <c r="F166">
        <v>468.45</v>
      </c>
      <c r="G166">
        <v>65.505526382335603</v>
      </c>
      <c r="H166">
        <f>(Table2[[#This Row],[1Y Return vs Nifty]]-AVERAGE(Table2[1Y Return vs Nifty]))/_xlfn.STDEV.P(Table2[1Y Return vs Nifty])</f>
        <v>0.63117891792117597</v>
      </c>
      <c r="I166">
        <v>3.0818723204329999</v>
      </c>
      <c r="J166">
        <f>(Table2[[#This Row],[1M Return vs Nifty]]-AVERAGE(Table2[1M Return vs Nifty]))/_xlfn.STDEV.P(Table2[1M Return vs Nifty])</f>
        <v>0.40735908352224814</v>
      </c>
      <c r="K166">
        <v>59.381825451793702</v>
      </c>
      <c r="L166">
        <f>(Table2[[#This Row],[6M Return vs Nifty]]-AVERAGE(Table2[6M Return vs Nifty]))/_xlfn.STDEV.P(Table2[6M Return vs Nifty])</f>
        <v>1.7522763583089052</v>
      </c>
      <c r="M166">
        <v>-0.87981327277583399</v>
      </c>
      <c r="N166">
        <f>(Table2[[#This Row],[1W Return vs Nifty]]-AVERAGE(Table2[1W Return vs Nifty]))/_xlfn.STDEV.P(Table2[1W Return vs Nifty])</f>
        <v>0.32789596987948944</v>
      </c>
      <c r="O166">
        <v>450.24</v>
      </c>
      <c r="P166">
        <v>442.18256133953003</v>
      </c>
      <c r="Q166">
        <v>372.74836877479402</v>
      </c>
      <c r="R166">
        <v>64.933090391583804</v>
      </c>
      <c r="S166" s="2">
        <f>(Table2[[#This Row],[Close Price]]-Table2[[#This Row],[20D EMA]])/Table2[[#This Row],[20D EMA]]</f>
        <v>4.0445095948827246E-2</v>
      </c>
      <c r="T166" s="2">
        <f>(Table2[[#This Row],[Close Price]]-Table2[[#This Row],[50D EMA]])/Table2[[#This Row],[50D EMA]]</f>
        <v>5.9404058316765013E-2</v>
      </c>
      <c r="U166" s="2">
        <f>(Table2[[#This Row],[Close Price]]-Table2[[#This Row],[200D EMA]])/Table2[[#This Row],[200D EMA]]</f>
        <v>0.25674594241625426</v>
      </c>
      <c r="V166">
        <v>0.60828306175782898</v>
      </c>
      <c r="W166">
        <v>464.5</v>
      </c>
      <c r="X166">
        <v>473.2</v>
      </c>
      <c r="Y166">
        <v>452</v>
      </c>
      <c r="Z166">
        <v>473.2</v>
      </c>
      <c r="AA166">
        <v>404.25</v>
      </c>
      <c r="AB166">
        <v>473.2</v>
      </c>
      <c r="AC166" s="2">
        <f>(Table2[[#This Row],[Close Price]]/Table2[[#This Row],[Day Low]])-1</f>
        <v>8.503767491926828E-3</v>
      </c>
      <c r="AD166" s="2">
        <f>(Table2[[#This Row],[Day High]]/Table2[[#This Row],[Close Price]])-1</f>
        <v>1.0139822819938082E-2</v>
      </c>
      <c r="AE166" s="2">
        <f>(Table2[[#This Row],[Close Price]]/Table2[[#This Row],[Current Week Low]])-1</f>
        <v>3.6393805309734573E-2</v>
      </c>
      <c r="AF166" s="2">
        <f>(Table2[[#This Row],[Current Week High]]/Table2[[#This Row],[Close Price]])-1</f>
        <v>1.0139822819938082E-2</v>
      </c>
      <c r="AG166" s="2">
        <f>(Table2[[#This Row],[Close Price]]/Table2[[#This Row],[Current Month Low]])-1</f>
        <v>0.15881261595547302</v>
      </c>
      <c r="AH166" s="2">
        <f>(Table2[[#This Row],[Current Month High]]/Table2[[#This Row],[Close Price]])-1</f>
        <v>1.0139822819938082E-2</v>
      </c>
      <c r="AI166">
        <v>8.1758992421816696</v>
      </c>
      <c r="AJ166">
        <v>125.216346153846</v>
      </c>
      <c r="AK166" t="str">
        <f>IF(AND(Table2[[#This Row],[20D EMA]]&gt;Table2[[#This Row],[50D EMA]],Table2[[#This Row],[50D EMA]]&gt;Table2[[#This Row],[200D EMA]]),"Uptrend","Downtrend/NoTrend")</f>
        <v>Uptrend</v>
      </c>
      <c r="AL166">
        <v>0.1</v>
      </c>
      <c r="AM166" t="s">
        <v>10681</v>
      </c>
      <c r="AN166">
        <v>10.92</v>
      </c>
      <c r="AO166" t="s">
        <v>10681</v>
      </c>
      <c r="AP166">
        <v>3.2506711919433003E-2</v>
      </c>
      <c r="AQ166">
        <f>(Table2[[#This Row],[Sharpe Ratio]]-AVERAGE(Table2[Sharpe Ratio]))/_xlfn.STDEV.P(Table2[Sharpe Ratio])</f>
        <v>-0.35802623367398795</v>
      </c>
      <c r="AR1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2.7606840959578305</v>
      </c>
      <c r="AS166">
        <f>_xlfn.RANK.AVG(Table2[[#This Row],[1Y Return vs Nifty Z-Score]],Table2[1Y Return vs Nifty Z-Score])</f>
        <v>150</v>
      </c>
      <c r="AT166">
        <f>_xlfn.RANK.AVG(Table2[[#This Row],[6M Return vs Nifty Z-Score]],Table2[6M Return vs Nifty Z-Score])</f>
        <v>45</v>
      </c>
      <c r="AU166">
        <f>_xlfn.RANK.AVG(Table2[[#This Row],[Sharpe Ratio Z-Score]],Table2[Sharpe Ratio Z-Score])</f>
        <v>442</v>
      </c>
      <c r="AV166">
        <f>(Table2[[#This Row],[Rank 1Y]]+Table2[[#This Row],[Rank 6M]]+Table2[[#This Row],[Rank Sharpe]])/3</f>
        <v>212.33333333333334</v>
      </c>
    </row>
    <row r="167" spans="1:48" x14ac:dyDescent="0.3">
      <c r="A167" t="s">
        <v>987</v>
      </c>
      <c r="B167" t="s">
        <v>988</v>
      </c>
      <c r="C167" t="s">
        <v>10635</v>
      </c>
      <c r="D167" t="s">
        <v>21</v>
      </c>
      <c r="E167">
        <v>14533.05307532</v>
      </c>
      <c r="F167">
        <v>2721.45</v>
      </c>
      <c r="G167">
        <v>194.64983319497699</v>
      </c>
      <c r="H167">
        <f>(Table2[[#This Row],[1Y Return vs Nifty]]-AVERAGE(Table2[1Y Return vs Nifty]))/_xlfn.STDEV.P(Table2[1Y Return vs Nifty])</f>
        <v>2.7091509160417115</v>
      </c>
      <c r="I167">
        <v>8.1552880726753596</v>
      </c>
      <c r="J167">
        <f>(Table2[[#This Row],[1M Return vs Nifty]]-AVERAGE(Table2[1M Return vs Nifty]))/_xlfn.STDEV.P(Table2[1M Return vs Nifty])</f>
        <v>0.89784007690370227</v>
      </c>
      <c r="K167">
        <v>45.558821822082201</v>
      </c>
      <c r="L167">
        <f>(Table2[[#This Row],[6M Return vs Nifty]]-AVERAGE(Table2[6M Return vs Nifty]))/_xlfn.STDEV.P(Table2[6M Return vs Nifty])</f>
        <v>1.2785190188588076</v>
      </c>
      <c r="M167">
        <v>1.2304853744997499</v>
      </c>
      <c r="N167">
        <f>(Table2[[#This Row],[1W Return vs Nifty]]-AVERAGE(Table2[1W Return vs Nifty]))/_xlfn.STDEV.P(Table2[1W Return vs Nifty])</f>
        <v>0.86962369759185076</v>
      </c>
      <c r="O167">
        <v>2492.33</v>
      </c>
      <c r="P167">
        <v>2413.61197957788</v>
      </c>
      <c r="Q167">
        <v>1841.78964928393</v>
      </c>
      <c r="R167">
        <v>60.291580819953602</v>
      </c>
      <c r="S167" s="2">
        <f>(Table2[[#This Row],[Close Price]]-Table2[[#This Row],[20D EMA]])/Table2[[#This Row],[20D EMA]]</f>
        <v>9.1930041366913656E-2</v>
      </c>
      <c r="T167" s="2">
        <f>(Table2[[#This Row],[Close Price]]-Table2[[#This Row],[50D EMA]])/Table2[[#This Row],[50D EMA]]</f>
        <v>0.12754246458287719</v>
      </c>
      <c r="U167" s="2">
        <f>(Table2[[#This Row],[Close Price]]-Table2[[#This Row],[200D EMA]])/Table2[[#This Row],[200D EMA]]</f>
        <v>0.47761173544333541</v>
      </c>
      <c r="V167">
        <v>1.0076588104327799</v>
      </c>
      <c r="W167">
        <v>2549.3000000000002</v>
      </c>
      <c r="X167">
        <v>2740</v>
      </c>
      <c r="Y167">
        <v>2486</v>
      </c>
      <c r="Z167">
        <v>2744.8</v>
      </c>
      <c r="AA167">
        <v>2108</v>
      </c>
      <c r="AB167">
        <v>2744.8</v>
      </c>
      <c r="AC167" s="2">
        <f>(Table2[[#This Row],[Close Price]]/Table2[[#This Row],[Day Low]])-1</f>
        <v>6.7528341113246571E-2</v>
      </c>
      <c r="AD167" s="2">
        <f>(Table2[[#This Row],[Day High]]/Table2[[#This Row],[Close Price]])-1</f>
        <v>6.8162192948613143E-3</v>
      </c>
      <c r="AE167" s="2">
        <f>(Table2[[#This Row],[Close Price]]/Table2[[#This Row],[Current Week Low]])-1</f>
        <v>9.4710378117457639E-2</v>
      </c>
      <c r="AF167" s="2">
        <f>(Table2[[#This Row],[Current Week High]]/Table2[[#This Row],[Close Price]])-1</f>
        <v>8.5799849345020718E-3</v>
      </c>
      <c r="AG167" s="2">
        <f>(Table2[[#This Row],[Close Price]]/Table2[[#This Row],[Current Month Low]])-1</f>
        <v>0.29101043643263758</v>
      </c>
      <c r="AH167" s="2">
        <f>(Table2[[#This Row],[Current Month High]]/Table2[[#This Row],[Close Price]])-1</f>
        <v>8.5799849345020718E-3</v>
      </c>
      <c r="AI167">
        <v>1.85562843337192</v>
      </c>
      <c r="AJ167">
        <v>268.46060113728601</v>
      </c>
      <c r="AK167" t="str">
        <f>IF(AND(Table2[[#This Row],[20D EMA]]&gt;Table2[[#This Row],[50D EMA]],Table2[[#This Row],[50D EMA]]&gt;Table2[[#This Row],[200D EMA]]),"Uptrend","Downtrend/NoTrend")</f>
        <v>Uptrend</v>
      </c>
      <c r="AL167">
        <v>0.03</v>
      </c>
      <c r="AM167" t="s">
        <v>10681</v>
      </c>
      <c r="AN167">
        <v>18.170000000000002</v>
      </c>
      <c r="AO167" t="s">
        <v>10681</v>
      </c>
      <c r="AQ167">
        <f>(Table2[[#This Row],[Sharpe Ratio]]-AVERAGE(Table2[Sharpe Ratio]))/_xlfn.STDEV.P(Table2[Sharpe Ratio])</f>
        <v>-0.7314544315382846</v>
      </c>
      <c r="AR1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5.023679277857787</v>
      </c>
      <c r="AS167">
        <f>_xlfn.RANK.AVG(Table2[[#This Row],[1Y Return vs Nifty Z-Score]],Table2[1Y Return vs Nifty Z-Score])</f>
        <v>16</v>
      </c>
      <c r="AT167">
        <f>_xlfn.RANK.AVG(Table2[[#This Row],[6M Return vs Nifty Z-Score]],Table2[6M Return vs Nifty Z-Score])</f>
        <v>75</v>
      </c>
      <c r="AU167">
        <f>_xlfn.RANK.AVG(Table2[[#This Row],[Sharpe Ratio Z-Score]],Table2[Sharpe Ratio Z-Score])</f>
        <v>547</v>
      </c>
      <c r="AV167">
        <f>(Table2[[#This Row],[Rank 1Y]]+Table2[[#This Row],[Rank 6M]]+Table2[[#This Row],[Rank Sharpe]])/3</f>
        <v>212.66666666666666</v>
      </c>
    </row>
    <row r="168" spans="1:48" x14ac:dyDescent="0.3">
      <c r="A168" t="s">
        <v>312</v>
      </c>
      <c r="B168" t="s">
        <v>313</v>
      </c>
      <c r="C168" t="s">
        <v>10634</v>
      </c>
      <c r="D168" t="s">
        <v>18</v>
      </c>
      <c r="E168">
        <v>88485.499369444995</v>
      </c>
      <c r="F168">
        <v>419.05</v>
      </c>
      <c r="G168">
        <v>113.482068750544</v>
      </c>
      <c r="H168">
        <f>(Table2[[#This Row],[1Y Return vs Nifty]]-AVERAGE(Table2[1Y Return vs Nifty]))/_xlfn.STDEV.P(Table2[1Y Return vs Nifty])</f>
        <v>1.4031363821585534</v>
      </c>
      <c r="I168">
        <v>10.565854967540099</v>
      </c>
      <c r="J168">
        <f>(Table2[[#This Row],[1M Return vs Nifty]]-AVERAGE(Table2[1M Return vs Nifty]))/_xlfn.STDEV.P(Table2[1M Return vs Nifty])</f>
        <v>1.1308856822600408</v>
      </c>
      <c r="K168">
        <v>8.5768051962285394</v>
      </c>
      <c r="L168">
        <f>(Table2[[#This Row],[6M Return vs Nifty]]-AVERAGE(Table2[6M Return vs Nifty]))/_xlfn.STDEV.P(Table2[6M Return vs Nifty])</f>
        <v>1.1030253500697772E-2</v>
      </c>
      <c r="M168">
        <v>0.58705320780237802</v>
      </c>
      <c r="N168">
        <f>(Table2[[#This Row],[1W Return vs Nifty]]-AVERAGE(Table2[1W Return vs Nifty]))/_xlfn.STDEV.P(Table2[1W Return vs Nifty])</f>
        <v>0.70445037198127458</v>
      </c>
      <c r="O168">
        <v>395.41</v>
      </c>
      <c r="P168">
        <v>376.15352983604799</v>
      </c>
      <c r="Q168">
        <v>321.49779608829999</v>
      </c>
      <c r="R168">
        <v>78.3189063099272</v>
      </c>
      <c r="S168" s="2">
        <f>(Table2[[#This Row],[Close Price]]-Table2[[#This Row],[20D EMA]])/Table2[[#This Row],[20D EMA]]</f>
        <v>5.9786044864823813E-2</v>
      </c>
      <c r="T168" s="2">
        <f>(Table2[[#This Row],[Close Price]]-Table2[[#This Row],[50D EMA]])/Table2[[#This Row],[50D EMA]]</f>
        <v>0.11403979163148906</v>
      </c>
      <c r="U168" s="2">
        <f>(Table2[[#This Row],[Close Price]]-Table2[[#This Row],[200D EMA]])/Table2[[#This Row],[200D EMA]]</f>
        <v>0.30343039703111097</v>
      </c>
      <c r="V168">
        <v>0.95104116918940196</v>
      </c>
      <c r="W168">
        <v>415.75</v>
      </c>
      <c r="X168">
        <v>425.25</v>
      </c>
      <c r="Y168">
        <v>397.3</v>
      </c>
      <c r="Z168">
        <v>425.25</v>
      </c>
      <c r="AA168">
        <v>363.95</v>
      </c>
      <c r="AB168">
        <v>425.25</v>
      </c>
      <c r="AC168" s="2">
        <f>(Table2[[#This Row],[Close Price]]/Table2[[#This Row],[Day Low]])-1</f>
        <v>7.9374624173180752E-3</v>
      </c>
      <c r="AD168" s="2">
        <f>(Table2[[#This Row],[Day High]]/Table2[[#This Row],[Close Price]])-1</f>
        <v>1.4795370480849446E-2</v>
      </c>
      <c r="AE168" s="2">
        <f>(Table2[[#This Row],[Close Price]]/Table2[[#This Row],[Current Week Low]])-1</f>
        <v>5.4744525547445244E-2</v>
      </c>
      <c r="AF168" s="2">
        <f>(Table2[[#This Row],[Current Week High]]/Table2[[#This Row],[Close Price]])-1</f>
        <v>1.4795370480849446E-2</v>
      </c>
      <c r="AG168" s="2">
        <f>(Table2[[#This Row],[Close Price]]/Table2[[#This Row],[Current Month Low]])-1</f>
        <v>0.15139442231075706</v>
      </c>
      <c r="AH168" s="2">
        <f>(Table2[[#This Row],[Current Month High]]/Table2[[#This Row],[Close Price]])-1</f>
        <v>1.4795370480849446E-2</v>
      </c>
      <c r="AI168">
        <v>1.4795370480849399</v>
      </c>
      <c r="AJ168">
        <v>162.782190635451</v>
      </c>
      <c r="AK168" t="str">
        <f>IF(AND(Table2[[#This Row],[20D EMA]]&gt;Table2[[#This Row],[50D EMA]],Table2[[#This Row],[50D EMA]]&gt;Table2[[#This Row],[200D EMA]]),"Uptrend","Downtrend/NoTrend")</f>
        <v>Uptrend</v>
      </c>
      <c r="AL168">
        <v>0.11</v>
      </c>
      <c r="AM168" t="s">
        <v>10681</v>
      </c>
      <c r="AN168">
        <v>12.85</v>
      </c>
      <c r="AO168" t="s">
        <v>10681</v>
      </c>
      <c r="AP168">
        <v>8.6526048832531996E-2</v>
      </c>
      <c r="AQ168">
        <f>(Table2[[#This Row],[Sharpe Ratio]]-AVERAGE(Table2[Sharpe Ratio]))/_xlfn.STDEV.P(Table2[Sharpe Ratio])</f>
        <v>0.26253310444914912</v>
      </c>
      <c r="AR1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3.5120357943497158</v>
      </c>
      <c r="AS168">
        <f>_xlfn.RANK.AVG(Table2[[#This Row],[1Y Return vs Nifty Z-Score]],Table2[1Y Return vs Nifty Z-Score])</f>
        <v>63</v>
      </c>
      <c r="AT168">
        <f>_xlfn.RANK.AVG(Table2[[#This Row],[6M Return vs Nifty Z-Score]],Table2[6M Return vs Nifty Z-Score])</f>
        <v>316</v>
      </c>
      <c r="AU168">
        <f>_xlfn.RANK.AVG(Table2[[#This Row],[Sharpe Ratio Z-Score]],Table2[Sharpe Ratio Z-Score])</f>
        <v>262</v>
      </c>
      <c r="AV168">
        <f>(Table2[[#This Row],[Rank 1Y]]+Table2[[#This Row],[Rank 6M]]+Table2[[#This Row],[Rank Sharpe]])/3</f>
        <v>213.66666666666666</v>
      </c>
    </row>
    <row r="169" spans="1:48" x14ac:dyDescent="0.3">
      <c r="A169" t="s">
        <v>55</v>
      </c>
      <c r="B169" t="s">
        <v>56</v>
      </c>
      <c r="C169" t="s">
        <v>10634</v>
      </c>
      <c r="D169" t="s">
        <v>57</v>
      </c>
      <c r="E169">
        <v>414646.00262976001</v>
      </c>
      <c r="F169">
        <v>330.75</v>
      </c>
      <c r="G169">
        <v>57.758179614181003</v>
      </c>
      <c r="H169">
        <f>(Table2[[#This Row],[1Y Return vs Nifty]]-AVERAGE(Table2[1Y Return vs Nifty]))/_xlfn.STDEV.P(Table2[1Y Return vs Nifty])</f>
        <v>0.50652170273854702</v>
      </c>
      <c r="I169">
        <v>-2.4846322810602901</v>
      </c>
      <c r="J169">
        <f>(Table2[[#This Row],[1M Return vs Nifty]]-AVERAGE(Table2[1M Return vs Nifty]))/_xlfn.STDEV.P(Table2[1M Return vs Nifty])</f>
        <v>-0.13079210296313615</v>
      </c>
      <c r="K169">
        <v>9.2818023201059194</v>
      </c>
      <c r="L169">
        <f>(Table2[[#This Row],[6M Return vs Nifty]]-AVERAGE(Table2[6M Return vs Nifty]))/_xlfn.STDEV.P(Table2[6M Return vs Nifty])</f>
        <v>3.5192698268506108E-2</v>
      </c>
      <c r="M169">
        <v>0.507107426727744</v>
      </c>
      <c r="N169">
        <f>(Table2[[#This Row],[1W Return vs Nifty]]-AVERAGE(Table2[1W Return vs Nifty]))/_xlfn.STDEV.P(Table2[1W Return vs Nifty])</f>
        <v>0.68392775714774678</v>
      </c>
      <c r="O169">
        <v>326.66000000000003</v>
      </c>
      <c r="P169">
        <v>314.27224004269402</v>
      </c>
      <c r="Q169">
        <v>268.53191530434702</v>
      </c>
      <c r="R169">
        <v>53.335597755746903</v>
      </c>
      <c r="S169" s="2">
        <f>(Table2[[#This Row],[Close Price]]-Table2[[#This Row],[20D EMA]])/Table2[[#This Row],[20D EMA]]</f>
        <v>1.2520663687013944E-2</v>
      </c>
      <c r="T169" s="2">
        <f>(Table2[[#This Row],[Close Price]]-Table2[[#This Row],[50D EMA]])/Table2[[#This Row],[50D EMA]]</f>
        <v>5.2431484101387593E-2</v>
      </c>
      <c r="U169" s="2">
        <f>(Table2[[#This Row],[Close Price]]-Table2[[#This Row],[200D EMA]])/Table2[[#This Row],[200D EMA]]</f>
        <v>0.23169716949710292</v>
      </c>
      <c r="V169">
        <v>0.634112163990174</v>
      </c>
      <c r="W169">
        <v>329.55</v>
      </c>
      <c r="X169">
        <v>334.4</v>
      </c>
      <c r="Y169">
        <v>322.8</v>
      </c>
      <c r="Z169">
        <v>334.4</v>
      </c>
      <c r="AA169">
        <v>305.14999999999998</v>
      </c>
      <c r="AB169">
        <v>345</v>
      </c>
      <c r="AC169" s="2">
        <f>(Table2[[#This Row],[Close Price]]/Table2[[#This Row],[Day Low]])-1</f>
        <v>3.6413290851160518E-3</v>
      </c>
      <c r="AD169" s="2">
        <f>(Table2[[#This Row],[Day High]]/Table2[[#This Row],[Close Price]])-1</f>
        <v>1.1035525321239525E-2</v>
      </c>
      <c r="AE169" s="2">
        <f>(Table2[[#This Row],[Close Price]]/Table2[[#This Row],[Current Week Low]])-1</f>
        <v>2.4628252788104099E-2</v>
      </c>
      <c r="AF169" s="2">
        <f>(Table2[[#This Row],[Current Week High]]/Table2[[#This Row],[Close Price]])-1</f>
        <v>1.1035525321239525E-2</v>
      </c>
      <c r="AG169" s="2">
        <f>(Table2[[#This Row],[Close Price]]/Table2[[#This Row],[Current Month Low]])-1</f>
        <v>8.3893167294773141E-2</v>
      </c>
      <c r="AH169" s="2">
        <f>(Table2[[#This Row],[Current Month High]]/Table2[[#This Row],[Close Price]])-1</f>
        <v>4.3083900226757343E-2</v>
      </c>
      <c r="AI169">
        <v>4.3083900226757299</v>
      </c>
      <c r="AJ169">
        <v>91.129731291534199</v>
      </c>
      <c r="AK169" t="str">
        <f>IF(AND(Table2[[#This Row],[20D EMA]]&gt;Table2[[#This Row],[50D EMA]],Table2[[#This Row],[50D EMA]]&gt;Table2[[#This Row],[200D EMA]]),"Uptrend","Downtrend/NoTrend")</f>
        <v>Uptrend</v>
      </c>
      <c r="AL169">
        <v>0.12</v>
      </c>
      <c r="AM169" t="s">
        <v>10681</v>
      </c>
      <c r="AN169">
        <v>-1.53</v>
      </c>
      <c r="AO169" t="s">
        <v>10680</v>
      </c>
      <c r="AP169">
        <v>0.12615973593935201</v>
      </c>
      <c r="AQ169">
        <f>(Table2[[#This Row],[Sharpe Ratio]]-AVERAGE(Table2[Sharpe Ratio]))/_xlfn.STDEV.P(Table2[Sharpe Ratio])</f>
        <v>0.71783404007436513</v>
      </c>
      <c r="AR1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1.8126840952660288</v>
      </c>
      <c r="AS169">
        <f>_xlfn.RANK.AVG(Table2[[#This Row],[1Y Return vs Nifty Z-Score]],Table2[1Y Return vs Nifty Z-Score])</f>
        <v>168</v>
      </c>
      <c r="AT169">
        <f>_xlfn.RANK.AVG(Table2[[#This Row],[6M Return vs Nifty Z-Score]],Table2[6M Return vs Nifty Z-Score])</f>
        <v>307</v>
      </c>
      <c r="AU169">
        <f>_xlfn.RANK.AVG(Table2[[#This Row],[Sharpe Ratio Z-Score]],Table2[Sharpe Ratio Z-Score])</f>
        <v>168</v>
      </c>
      <c r="AV169">
        <f>(Table2[[#This Row],[Rank 1Y]]+Table2[[#This Row],[Rank 6M]]+Table2[[#This Row],[Rank Sharpe]])/3</f>
        <v>214.33333333333334</v>
      </c>
    </row>
    <row r="170" spans="1:48" x14ac:dyDescent="0.3">
      <c r="A170" t="s">
        <v>114</v>
      </c>
      <c r="B170" t="s">
        <v>115</v>
      </c>
      <c r="C170" t="s">
        <v>10642</v>
      </c>
      <c r="D170" t="s">
        <v>63</v>
      </c>
      <c r="E170">
        <v>248502.57596862901</v>
      </c>
      <c r="F170">
        <v>632.04999999999995</v>
      </c>
      <c r="G170">
        <v>62.028182195774001</v>
      </c>
      <c r="H170">
        <f>(Table2[[#This Row],[1Y Return vs Nifty]]-AVERAGE(Table2[1Y Return vs Nifty]))/_xlfn.STDEV.P(Table2[1Y Return vs Nifty])</f>
        <v>0.57522737018484993</v>
      </c>
      <c r="I170">
        <v>-12.0928765941765</v>
      </c>
      <c r="J170">
        <f>(Table2[[#This Row],[1M Return vs Nifty]]-AVERAGE(Table2[1M Return vs Nifty]))/_xlfn.STDEV.P(Table2[1M Return vs Nifty])</f>
        <v>-1.0596852679409983</v>
      </c>
      <c r="K170">
        <v>1.08839771538223</v>
      </c>
      <c r="L170">
        <f>(Table2[[#This Row],[6M Return vs Nifty]]-AVERAGE(Table2[6M Return vs Nifty]))/_xlfn.STDEV.P(Table2[6M Return vs Nifty])</f>
        <v>-0.24562076822214016</v>
      </c>
      <c r="M170">
        <v>-7.74147958224997</v>
      </c>
      <c r="N170">
        <f>(Table2[[#This Row],[1W Return vs Nifty]]-AVERAGE(Table2[1W Return vs Nifty]))/_xlfn.STDEV.P(Table2[1W Return vs Nifty])</f>
        <v>-1.4335395041709593</v>
      </c>
      <c r="O170">
        <v>675.45</v>
      </c>
      <c r="P170">
        <v>687.96414218806399</v>
      </c>
      <c r="Q170">
        <v>599.31867222006701</v>
      </c>
      <c r="R170">
        <v>22.597576370555299</v>
      </c>
      <c r="S170" s="2">
        <f>(Table2[[#This Row],[Close Price]]-Table2[[#This Row],[20D EMA]])/Table2[[#This Row],[20D EMA]]</f>
        <v>-6.4253460655859185E-2</v>
      </c>
      <c r="T170" s="2">
        <f>(Table2[[#This Row],[Close Price]]-Table2[[#This Row],[50D EMA]])/Table2[[#This Row],[50D EMA]]</f>
        <v>-8.1274791459667636E-2</v>
      </c>
      <c r="U170" s="2">
        <f>(Table2[[#This Row],[Close Price]]-Table2[[#This Row],[200D EMA]])/Table2[[#This Row],[200D EMA]]</f>
        <v>5.461422995329962E-2</v>
      </c>
      <c r="V170">
        <v>0.75473879170425995</v>
      </c>
      <c r="W170">
        <v>629.4</v>
      </c>
      <c r="X170">
        <v>649.70000000000005</v>
      </c>
      <c r="Y170">
        <v>628.5</v>
      </c>
      <c r="Z170">
        <v>679</v>
      </c>
      <c r="AA170">
        <v>620</v>
      </c>
      <c r="AB170">
        <v>752.9</v>
      </c>
      <c r="AC170" s="2">
        <f>(Table2[[#This Row],[Close Price]]/Table2[[#This Row],[Day Low]])-1</f>
        <v>4.2103590721320749E-3</v>
      </c>
      <c r="AD170" s="2">
        <f>(Table2[[#This Row],[Day High]]/Table2[[#This Row],[Close Price]])-1</f>
        <v>2.792500593307512E-2</v>
      </c>
      <c r="AE170" s="2">
        <f>(Table2[[#This Row],[Close Price]]/Table2[[#This Row],[Current Week Low]])-1</f>
        <v>5.6483691328559349E-3</v>
      </c>
      <c r="AF170" s="2">
        <f>(Table2[[#This Row],[Current Week High]]/Table2[[#This Row],[Close Price]])-1</f>
        <v>7.4282097935290059E-2</v>
      </c>
      <c r="AG170" s="2">
        <f>(Table2[[#This Row],[Close Price]]/Table2[[#This Row],[Current Month Low]])-1</f>
        <v>1.9435483870967607E-2</v>
      </c>
      <c r="AH170" s="2">
        <f>(Table2[[#This Row],[Current Month High]]/Table2[[#This Row],[Close Price]])-1</f>
        <v>0.19120322759275377</v>
      </c>
      <c r="AI170">
        <v>41.737204335100003</v>
      </c>
      <c r="AJ170">
        <v>118.437878002419</v>
      </c>
      <c r="AK170" t="str">
        <f>IF(AND(Table2[[#This Row],[20D EMA]]&gt;Table2[[#This Row],[50D EMA]],Table2[[#This Row],[50D EMA]]&gt;Table2[[#This Row],[200D EMA]]),"Uptrend","Downtrend/NoTrend")</f>
        <v>Downtrend/NoTrend</v>
      </c>
      <c r="AL170">
        <v>-0.23</v>
      </c>
      <c r="AM170" t="s">
        <v>10680</v>
      </c>
      <c r="AN170">
        <v>-8.33</v>
      </c>
      <c r="AO170" t="s">
        <v>10680</v>
      </c>
      <c r="AP170">
        <v>0.16642235520325499</v>
      </c>
      <c r="AQ170">
        <f>(Table2[[#This Row],[Sharpe Ratio]]-AVERAGE(Table2[Sharpe Ratio]))/_xlfn.STDEV.P(Table2[Sharpe Ratio])</f>
        <v>1.1803599759573893</v>
      </c>
      <c r="AR1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0">
        <f>_xlfn.RANK.AVG(Table2[[#This Row],[1Y Return vs Nifty Z-Score]],Table2[1Y Return vs Nifty Z-Score])</f>
        <v>159</v>
      </c>
      <c r="AT170">
        <f>_xlfn.RANK.AVG(Table2[[#This Row],[6M Return vs Nifty Z-Score]],Table2[6M Return vs Nifty Z-Score])</f>
        <v>403</v>
      </c>
      <c r="AU170">
        <f>_xlfn.RANK.AVG(Table2[[#This Row],[Sharpe Ratio Z-Score]],Table2[Sharpe Ratio Z-Score])</f>
        <v>89</v>
      </c>
      <c r="AV170">
        <f>(Table2[[#This Row],[Rank 1Y]]+Table2[[#This Row],[Rank 6M]]+Table2[[#This Row],[Rank Sharpe]])/3</f>
        <v>217</v>
      </c>
    </row>
    <row r="171" spans="1:48" x14ac:dyDescent="0.3">
      <c r="A171" t="s">
        <v>728</v>
      </c>
      <c r="B171" t="s">
        <v>729</v>
      </c>
      <c r="C171" t="s">
        <v>10640</v>
      </c>
      <c r="D171" t="s">
        <v>730</v>
      </c>
      <c r="E171">
        <v>23342.41070425</v>
      </c>
      <c r="F171">
        <v>2338.25</v>
      </c>
      <c r="G171">
        <v>34.189639393518299</v>
      </c>
      <c r="H171">
        <f>(Table2[[#This Row],[1Y Return vs Nifty]]-AVERAGE(Table2[1Y Return vs Nifty]))/_xlfn.STDEV.P(Table2[1Y Return vs Nifty])</f>
        <v>0.12729657215523935</v>
      </c>
      <c r="I171">
        <v>15.461484102556</v>
      </c>
      <c r="J171">
        <f>(Table2[[#This Row],[1M Return vs Nifty]]-AVERAGE(Table2[1M Return vs Nifty]))/_xlfn.STDEV.P(Table2[1M Return vs Nifty])</f>
        <v>1.6041788556626926</v>
      </c>
      <c r="K171">
        <v>30.9674279499643</v>
      </c>
      <c r="L171">
        <f>(Table2[[#This Row],[6M Return vs Nifty]]-AVERAGE(Table2[6M Return vs Nifty]))/_xlfn.STDEV.P(Table2[6M Return vs Nifty])</f>
        <v>0.77842655524514448</v>
      </c>
      <c r="M171">
        <v>5.0520323803581997</v>
      </c>
      <c r="N171">
        <f>(Table2[[#This Row],[1W Return vs Nifty]]-AVERAGE(Table2[1W Return vs Nifty]))/_xlfn.STDEV.P(Table2[1W Return vs Nifty])</f>
        <v>1.850640284273728</v>
      </c>
      <c r="O171">
        <v>2139.67</v>
      </c>
      <c r="P171">
        <v>2027.80734135184</v>
      </c>
      <c r="Q171">
        <v>1731.1194363453701</v>
      </c>
      <c r="R171">
        <v>74.851960993221496</v>
      </c>
      <c r="S171" s="2">
        <f>(Table2[[#This Row],[Close Price]]-Table2[[#This Row],[20D EMA]])/Table2[[#This Row],[20D EMA]]</f>
        <v>9.2808704145966398E-2</v>
      </c>
      <c r="T171" s="2">
        <f>(Table2[[#This Row],[Close Price]]-Table2[[#This Row],[50D EMA]])/Table2[[#This Row],[50D EMA]]</f>
        <v>0.15309277775925351</v>
      </c>
      <c r="U171" s="2">
        <f>(Table2[[#This Row],[Close Price]]-Table2[[#This Row],[200D EMA]])/Table2[[#This Row],[200D EMA]]</f>
        <v>0.35071558374756945</v>
      </c>
      <c r="V171">
        <v>1.24683783993612</v>
      </c>
      <c r="W171">
        <v>2300.0500000000002</v>
      </c>
      <c r="X171">
        <v>2352.5</v>
      </c>
      <c r="Y171">
        <v>2240</v>
      </c>
      <c r="Z171">
        <v>2406.15</v>
      </c>
      <c r="AA171">
        <v>1810.15</v>
      </c>
      <c r="AB171">
        <v>2406.15</v>
      </c>
      <c r="AC171" s="2">
        <f>(Table2[[#This Row],[Close Price]]/Table2[[#This Row],[Day Low]])-1</f>
        <v>1.6608334601421637E-2</v>
      </c>
      <c r="AD171" s="2">
        <f>(Table2[[#This Row],[Day High]]/Table2[[#This Row],[Close Price]])-1</f>
        <v>6.0943012937024754E-3</v>
      </c>
      <c r="AE171" s="2">
        <f>(Table2[[#This Row],[Close Price]]/Table2[[#This Row],[Current Week Low]])-1</f>
        <v>4.3861607142857251E-2</v>
      </c>
      <c r="AF171" s="2">
        <f>(Table2[[#This Row],[Current Week High]]/Table2[[#This Row],[Close Price]])-1</f>
        <v>2.9038811076659954E-2</v>
      </c>
      <c r="AG171" s="2">
        <f>(Table2[[#This Row],[Close Price]]/Table2[[#This Row],[Current Month Low]])-1</f>
        <v>0.29174377813993302</v>
      </c>
      <c r="AH171" s="2">
        <f>(Table2[[#This Row],[Current Month High]]/Table2[[#This Row],[Close Price]])-1</f>
        <v>2.9038811076659954E-2</v>
      </c>
      <c r="AI171">
        <v>2.9038811076659901</v>
      </c>
      <c r="AJ171">
        <v>87.045036397088197</v>
      </c>
      <c r="AK171" t="str">
        <f>IF(AND(Table2[[#This Row],[20D EMA]]&gt;Table2[[#This Row],[50D EMA]],Table2[[#This Row],[50D EMA]]&gt;Table2[[#This Row],[200D EMA]]),"Uptrend","Downtrend/NoTrend")</f>
        <v>Uptrend</v>
      </c>
      <c r="AL171">
        <v>0.09</v>
      </c>
      <c r="AM171" t="s">
        <v>10681</v>
      </c>
      <c r="AN171">
        <v>21.49</v>
      </c>
      <c r="AO171" t="s">
        <v>10681</v>
      </c>
      <c r="AP171">
        <v>8.9439269382187006E-2</v>
      </c>
      <c r="AQ171">
        <f>(Table2[[#This Row],[Sharpe Ratio]]-AVERAGE(Table2[Sharpe Ratio]))/_xlfn.STDEV.P(Table2[Sharpe Ratio])</f>
        <v>0.2959993837374138</v>
      </c>
      <c r="AR1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4.6565416510742184</v>
      </c>
      <c r="AS171">
        <f>_xlfn.RANK.AVG(Table2[[#This Row],[1Y Return vs Nifty Z-Score]],Table2[1Y Return vs Nifty Z-Score])</f>
        <v>261</v>
      </c>
      <c r="AT171">
        <f>_xlfn.RANK.AVG(Table2[[#This Row],[6M Return vs Nifty Z-Score]],Table2[6M Return vs Nifty Z-Score])</f>
        <v>142</v>
      </c>
      <c r="AU171">
        <f>_xlfn.RANK.AVG(Table2[[#This Row],[Sharpe Ratio Z-Score]],Table2[Sharpe Ratio Z-Score])</f>
        <v>252</v>
      </c>
      <c r="AV171">
        <f>(Table2[[#This Row],[Rank 1Y]]+Table2[[#This Row],[Rank 6M]]+Table2[[#This Row],[Rank Sharpe]])/3</f>
        <v>218.33333333333334</v>
      </c>
    </row>
    <row r="172" spans="1:48" x14ac:dyDescent="0.3">
      <c r="A172" t="s">
        <v>58</v>
      </c>
      <c r="B172" t="s">
        <v>59</v>
      </c>
      <c r="C172" t="s">
        <v>10641</v>
      </c>
      <c r="D172" t="s">
        <v>60</v>
      </c>
      <c r="E172">
        <v>411996.39889416</v>
      </c>
      <c r="F172">
        <v>1111.3499999999999</v>
      </c>
      <c r="G172">
        <v>53.092094810422303</v>
      </c>
      <c r="H172">
        <f>(Table2[[#This Row],[1Y Return vs Nifty]]-AVERAGE(Table2[1Y Return vs Nifty]))/_xlfn.STDEV.P(Table2[1Y Return vs Nifty])</f>
        <v>0.43144294934732724</v>
      </c>
      <c r="I172">
        <v>-1.50971887525076</v>
      </c>
      <c r="J172">
        <f>(Table2[[#This Row],[1M Return vs Nifty]]-AVERAGE(Table2[1M Return vs Nifty]))/_xlfn.STDEV.P(Table2[1M Return vs Nifty])</f>
        <v>-3.654071118019199E-2</v>
      </c>
      <c r="K172">
        <v>0.735558900584111</v>
      </c>
      <c r="L172">
        <f>(Table2[[#This Row],[6M Return vs Nifty]]-AVERAGE(Table2[6M Return vs Nifty]))/_xlfn.STDEV.P(Table2[6M Return vs Nifty])</f>
        <v>-0.25771365213010533</v>
      </c>
      <c r="M172">
        <v>2.7739229075568099</v>
      </c>
      <c r="N172">
        <f>(Table2[[#This Row],[1W Return vs Nifty]]-AVERAGE(Table2[1W Return vs Nifty]))/_xlfn.STDEV.P(Table2[1W Return vs Nifty])</f>
        <v>1.265834399204353</v>
      </c>
      <c r="O172">
        <v>1080.08</v>
      </c>
      <c r="P172">
        <v>1050.33733943477</v>
      </c>
      <c r="Q172">
        <v>924.61960110334996</v>
      </c>
      <c r="R172">
        <v>66.947859746987703</v>
      </c>
      <c r="S172" s="2">
        <f>(Table2[[#This Row],[Close Price]]-Table2[[#This Row],[20D EMA]])/Table2[[#This Row],[20D EMA]]</f>
        <v>2.8951559143767115E-2</v>
      </c>
      <c r="T172" s="2">
        <f>(Table2[[#This Row],[Close Price]]-Table2[[#This Row],[50D EMA]])/Table2[[#This Row],[50D EMA]]</f>
        <v>5.8088633312858656E-2</v>
      </c>
      <c r="U172" s="2">
        <f>(Table2[[#This Row],[Close Price]]-Table2[[#This Row],[200D EMA]])/Table2[[#This Row],[200D EMA]]</f>
        <v>0.20195375338552662</v>
      </c>
      <c r="V172">
        <v>0.93376875246639002</v>
      </c>
      <c r="W172">
        <v>1097.45</v>
      </c>
      <c r="X172">
        <v>1115</v>
      </c>
      <c r="Y172">
        <v>1066</v>
      </c>
      <c r="Z172">
        <v>1142</v>
      </c>
      <c r="AA172">
        <v>1008.4</v>
      </c>
      <c r="AB172">
        <v>1176</v>
      </c>
      <c r="AC172" s="2">
        <f>(Table2[[#This Row],[Close Price]]/Table2[[#This Row],[Day Low]])-1</f>
        <v>1.2665725089981095E-2</v>
      </c>
      <c r="AD172" s="2">
        <f>(Table2[[#This Row],[Day High]]/Table2[[#This Row],[Close Price]])-1</f>
        <v>3.284293876816502E-3</v>
      </c>
      <c r="AE172" s="2">
        <f>(Table2[[#This Row],[Close Price]]/Table2[[#This Row],[Current Week Low]])-1</f>
        <v>4.2542213883677293E-2</v>
      </c>
      <c r="AF172" s="2">
        <f>(Table2[[#This Row],[Current Week High]]/Table2[[#This Row],[Close Price]])-1</f>
        <v>2.7579070499842651E-2</v>
      </c>
      <c r="AG172" s="2">
        <f>(Table2[[#This Row],[Close Price]]/Table2[[#This Row],[Current Month Low]])-1</f>
        <v>0.10209242364141202</v>
      </c>
      <c r="AH172" s="2">
        <f>(Table2[[#This Row],[Current Month High]]/Table2[[#This Row],[Close Price]])-1</f>
        <v>5.8172492914023488E-2</v>
      </c>
      <c r="AI172">
        <v>6.0871912538804196</v>
      </c>
      <c r="AJ172">
        <v>85.518738001836198</v>
      </c>
      <c r="AK172" t="str">
        <f>IF(AND(Table2[[#This Row],[20D EMA]]&gt;Table2[[#This Row],[50D EMA]],Table2[[#This Row],[50D EMA]]&gt;Table2[[#This Row],[200D EMA]]),"Uptrend","Downtrend/NoTrend")</f>
        <v>Uptrend</v>
      </c>
      <c r="AL172">
        <v>0.09</v>
      </c>
      <c r="AM172" t="s">
        <v>10681</v>
      </c>
      <c r="AN172">
        <v>5.5</v>
      </c>
      <c r="AO172" t="s">
        <v>10681</v>
      </c>
      <c r="AP172">
        <v>0.18417018378334299</v>
      </c>
      <c r="AQ172">
        <f>(Table2[[#This Row],[Sharpe Ratio]]-AVERAGE(Table2[Sharpe Ratio]))/_xlfn.STDEV.P(Table2[Sharpe Ratio])</f>
        <v>1.3842421667828686</v>
      </c>
      <c r="AR1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2.7872651520242515</v>
      </c>
      <c r="AS172">
        <f>_xlfn.RANK.AVG(Table2[[#This Row],[1Y Return vs Nifty Z-Score]],Table2[1Y Return vs Nifty Z-Score])</f>
        <v>184</v>
      </c>
      <c r="AT172">
        <f>_xlfn.RANK.AVG(Table2[[#This Row],[6M Return vs Nifty Z-Score]],Table2[6M Return vs Nifty Z-Score])</f>
        <v>408</v>
      </c>
      <c r="AU172">
        <f>_xlfn.RANK.AVG(Table2[[#This Row],[Sharpe Ratio Z-Score]],Table2[Sharpe Ratio Z-Score])</f>
        <v>66</v>
      </c>
      <c r="AV172">
        <f>(Table2[[#This Row],[Rank 1Y]]+Table2[[#This Row],[Rank 6M]]+Table2[[#This Row],[Rank Sharpe]])/3</f>
        <v>219.33333333333334</v>
      </c>
    </row>
    <row r="173" spans="1:48" x14ac:dyDescent="0.3">
      <c r="A173" t="s">
        <v>926</v>
      </c>
      <c r="B173" t="s">
        <v>927</v>
      </c>
      <c r="C173" t="s">
        <v>10647</v>
      </c>
      <c r="D173" t="s">
        <v>264</v>
      </c>
      <c r="E173">
        <v>15884.559609399999</v>
      </c>
      <c r="F173">
        <v>928.5</v>
      </c>
      <c r="G173">
        <v>35.867201864838599</v>
      </c>
      <c r="H173">
        <f>(Table2[[#This Row],[1Y Return vs Nifty]]-AVERAGE(Table2[1Y Return vs Nifty]))/_xlfn.STDEV.P(Table2[1Y Return vs Nifty])</f>
        <v>0.15428907323048027</v>
      </c>
      <c r="I173">
        <v>-8.5093045761493205</v>
      </c>
      <c r="J173">
        <f>(Table2[[#This Row],[1M Return vs Nifty]]-AVERAGE(Table2[1M Return vs Nifty]))/_xlfn.STDEV.P(Table2[1M Return vs Nifty])</f>
        <v>-0.7132374211468353</v>
      </c>
      <c r="K173">
        <v>9.7168430942492705</v>
      </c>
      <c r="L173">
        <f>(Table2[[#This Row],[6M Return vs Nifty]]-AVERAGE(Table2[6M Return vs Nifty]))/_xlfn.STDEV.P(Table2[6M Return vs Nifty])</f>
        <v>5.0102899063611185E-2</v>
      </c>
      <c r="M173">
        <v>-3.3831924886106601</v>
      </c>
      <c r="N173">
        <f>(Table2[[#This Row],[1W Return vs Nifty]]-AVERAGE(Table2[1W Return vs Nifty]))/_xlfn.STDEV.P(Table2[1W Return vs Nifty])</f>
        <v>-0.3147381596297894</v>
      </c>
      <c r="O173">
        <v>927.62</v>
      </c>
      <c r="P173">
        <v>934.38564501606004</v>
      </c>
      <c r="Q173">
        <v>826.51053514268494</v>
      </c>
      <c r="R173">
        <v>41.197641641789097</v>
      </c>
      <c r="S173" s="2">
        <f>(Table2[[#This Row],[Close Price]]-Table2[[#This Row],[20D EMA]])/Table2[[#This Row],[20D EMA]]</f>
        <v>9.4866432375325608E-4</v>
      </c>
      <c r="T173" s="2">
        <f>(Table2[[#This Row],[Close Price]]-Table2[[#This Row],[50D EMA]])/Table2[[#This Row],[50D EMA]]</f>
        <v>-6.2989463156391682E-3</v>
      </c>
      <c r="U173" s="2">
        <f>(Table2[[#This Row],[Close Price]]-Table2[[#This Row],[200D EMA]])/Table2[[#This Row],[200D EMA]]</f>
        <v>0.12339765861509323</v>
      </c>
      <c r="V173">
        <v>0.36039601765581403</v>
      </c>
      <c r="W173">
        <v>906.55</v>
      </c>
      <c r="X173">
        <v>935</v>
      </c>
      <c r="Y173">
        <v>901.1</v>
      </c>
      <c r="Z173">
        <v>935</v>
      </c>
      <c r="AA173">
        <v>901.05</v>
      </c>
      <c r="AB173">
        <v>980</v>
      </c>
      <c r="AC173" s="2">
        <f>(Table2[[#This Row],[Close Price]]/Table2[[#This Row],[Day Low]])-1</f>
        <v>2.4212674425017955E-2</v>
      </c>
      <c r="AD173" s="2">
        <f>(Table2[[#This Row],[Day High]]/Table2[[#This Row],[Close Price]])-1</f>
        <v>7.0005385029616729E-3</v>
      </c>
      <c r="AE173" s="2">
        <f>(Table2[[#This Row],[Close Price]]/Table2[[#This Row],[Current Week Low]])-1</f>
        <v>3.0407279991121916E-2</v>
      </c>
      <c r="AF173" s="2">
        <f>(Table2[[#This Row],[Current Week High]]/Table2[[#This Row],[Close Price]])-1</f>
        <v>7.0005385029616729E-3</v>
      </c>
      <c r="AG173" s="2">
        <f>(Table2[[#This Row],[Close Price]]/Table2[[#This Row],[Current Month Low]])-1</f>
        <v>3.0464458132179129E-2</v>
      </c>
      <c r="AH173" s="2">
        <f>(Table2[[#This Row],[Current Month High]]/Table2[[#This Row],[Close Price]])-1</f>
        <v>5.5465805061927886E-2</v>
      </c>
      <c r="AI173">
        <v>14.162627894453401</v>
      </c>
      <c r="AJ173">
        <v>76.789794364051701</v>
      </c>
      <c r="AK173" t="str">
        <f>IF(AND(Table2[[#This Row],[20D EMA]]&gt;Table2[[#This Row],[50D EMA]],Table2[[#This Row],[50D EMA]]&gt;Table2[[#This Row],[200D EMA]]),"Uptrend","Downtrend/NoTrend")</f>
        <v>Downtrend/NoTrend</v>
      </c>
      <c r="AL173">
        <v>-7.0000000000000007E-2</v>
      </c>
      <c r="AM173" t="s">
        <v>10680</v>
      </c>
      <c r="AN173">
        <v>1.03</v>
      </c>
      <c r="AO173" t="s">
        <v>10681</v>
      </c>
      <c r="AP173">
        <v>0.15807634852673499</v>
      </c>
      <c r="AQ173">
        <f>(Table2[[#This Row],[Sharpe Ratio]]-AVERAGE(Table2[Sharpe Ratio]))/_xlfn.STDEV.P(Table2[Sharpe Ratio])</f>
        <v>1.0844833385324555</v>
      </c>
      <c r="AR1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173">
        <f>_xlfn.RANK.AVG(Table2[[#This Row],[1Y Return vs Nifty Z-Score]],Table2[1Y Return vs Nifty Z-Score])</f>
        <v>255</v>
      </c>
      <c r="AT173">
        <f>_xlfn.RANK.AVG(Table2[[#This Row],[6M Return vs Nifty Z-Score]],Table2[6M Return vs Nifty Z-Score])</f>
        <v>303</v>
      </c>
      <c r="AU173">
        <f>_xlfn.RANK.AVG(Table2[[#This Row],[Sharpe Ratio Z-Score]],Table2[Sharpe Ratio Z-Score])</f>
        <v>102</v>
      </c>
      <c r="AV173">
        <f>(Table2[[#This Row],[Rank 1Y]]+Table2[[#This Row],[Rank 6M]]+Table2[[#This Row],[Rank Sharpe]])/3</f>
        <v>220</v>
      </c>
    </row>
    <row r="174" spans="1:48" x14ac:dyDescent="0.3">
      <c r="A174" t="s">
        <v>759</v>
      </c>
      <c r="B174" t="s">
        <v>760</v>
      </c>
      <c r="C174" t="s">
        <v>10647</v>
      </c>
      <c r="D174" t="s">
        <v>513</v>
      </c>
      <c r="E174">
        <v>22030.147950524999</v>
      </c>
      <c r="F174">
        <v>1452.25</v>
      </c>
      <c r="G174">
        <v>3.36948644003665</v>
      </c>
      <c r="H174">
        <f>(Table2[[#This Row],[1Y Return vs Nifty]]-AVERAGE(Table2[1Y Return vs Nifty]))/_xlfn.STDEV.P(Table2[1Y Return vs Nifty])</f>
        <v>-0.36860925904829189</v>
      </c>
      <c r="I174">
        <v>-10.9316029859002</v>
      </c>
      <c r="J174">
        <f>(Table2[[#This Row],[1M Return vs Nifty]]-AVERAGE(Table2[1M Return vs Nifty]))/_xlfn.STDEV.P(Table2[1M Return vs Nifty])</f>
        <v>-0.94741719041881212</v>
      </c>
      <c r="K174">
        <v>45.772702326264202</v>
      </c>
      <c r="L174">
        <f>(Table2[[#This Row],[6M Return vs Nifty]]-AVERAGE(Table2[6M Return vs Nifty]))/_xlfn.STDEV.P(Table2[6M Return vs Nifty])</f>
        <v>1.2858493691456088</v>
      </c>
      <c r="M174">
        <v>-2.6593602023147498</v>
      </c>
      <c r="N174">
        <f>(Table2[[#This Row],[1W Return vs Nifty]]-AVERAGE(Table2[1W Return vs Nifty]))/_xlfn.STDEV.P(Table2[1W Return vs Nifty])</f>
        <v>-0.12892558745847246</v>
      </c>
      <c r="O174">
        <v>1477.84</v>
      </c>
      <c r="P174">
        <v>1475.89753509102</v>
      </c>
      <c r="Q174">
        <v>1246.30639115297</v>
      </c>
      <c r="R174">
        <v>37.067322704574003</v>
      </c>
      <c r="S174" s="2">
        <f>(Table2[[#This Row],[Close Price]]-Table2[[#This Row],[20D EMA]])/Table2[[#This Row],[20D EMA]]</f>
        <v>-1.7315812266551128E-2</v>
      </c>
      <c r="T174" s="2">
        <f>(Table2[[#This Row],[Close Price]]-Table2[[#This Row],[50D EMA]])/Table2[[#This Row],[50D EMA]]</f>
        <v>-1.6022477528944212E-2</v>
      </c>
      <c r="U174" s="2">
        <f>(Table2[[#This Row],[Close Price]]-Table2[[#This Row],[200D EMA]])/Table2[[#This Row],[200D EMA]]</f>
        <v>0.16524316196156993</v>
      </c>
      <c r="V174">
        <v>1.1899736067208</v>
      </c>
      <c r="W174">
        <v>1443</v>
      </c>
      <c r="X174">
        <v>1514.85</v>
      </c>
      <c r="Y174">
        <v>1433.5</v>
      </c>
      <c r="Z174">
        <v>1516.3</v>
      </c>
      <c r="AA174">
        <v>1420.25</v>
      </c>
      <c r="AB174">
        <v>1548.85</v>
      </c>
      <c r="AC174" s="2">
        <f>(Table2[[#This Row],[Close Price]]/Table2[[#This Row],[Day Low]])-1</f>
        <v>6.4102564102563875E-3</v>
      </c>
      <c r="AD174" s="2">
        <f>(Table2[[#This Row],[Day High]]/Table2[[#This Row],[Close Price]])-1</f>
        <v>4.3105525908073705E-2</v>
      </c>
      <c r="AE174" s="2">
        <f>(Table2[[#This Row],[Close Price]]/Table2[[#This Row],[Current Week Low]])-1</f>
        <v>1.3079874433205463E-2</v>
      </c>
      <c r="AF174" s="2">
        <f>(Table2[[#This Row],[Current Week High]]/Table2[[#This Row],[Close Price]])-1</f>
        <v>4.4103976588053095E-2</v>
      </c>
      <c r="AG174" s="2">
        <f>(Table2[[#This Row],[Close Price]]/Table2[[#This Row],[Current Month Low]])-1</f>
        <v>2.2531244499207848E-2</v>
      </c>
      <c r="AH174" s="2">
        <f>(Table2[[#This Row],[Current Month High]]/Table2[[#This Row],[Close Price]])-1</f>
        <v>6.6517472886899576E-2</v>
      </c>
      <c r="AI174">
        <v>17.059734894129701</v>
      </c>
      <c r="AJ174">
        <v>74.706766917293194</v>
      </c>
      <c r="AK174" t="str">
        <f>IF(AND(Table2[[#This Row],[20D EMA]]&gt;Table2[[#This Row],[50D EMA]],Table2[[#This Row],[50D EMA]]&gt;Table2[[#This Row],[200D EMA]]),"Uptrend","Downtrend/NoTrend")</f>
        <v>Uptrend</v>
      </c>
      <c r="AL174">
        <v>-0.14000000000000001</v>
      </c>
      <c r="AM174" t="s">
        <v>10680</v>
      </c>
      <c r="AN174">
        <v>1</v>
      </c>
      <c r="AO174" t="s">
        <v>10681</v>
      </c>
      <c r="AP174">
        <v>0.12603048412741399</v>
      </c>
      <c r="AQ174">
        <f>(Table2[[#This Row],[Sharpe Ratio]]-AVERAGE(Table2[Sharpe Ratio]))/_xlfn.STDEV.P(Table2[Sharpe Ratio])</f>
        <v>0.71634923068108247</v>
      </c>
      <c r="AR1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0.55724656290111474</v>
      </c>
      <c r="AS174">
        <f>_xlfn.RANK.AVG(Table2[[#This Row],[1Y Return vs Nifty Z-Score]],Table2[1Y Return vs Nifty Z-Score])</f>
        <v>420</v>
      </c>
      <c r="AT174">
        <f>_xlfn.RANK.AVG(Table2[[#This Row],[6M Return vs Nifty Z-Score]],Table2[6M Return vs Nifty Z-Score])</f>
        <v>74</v>
      </c>
      <c r="AU174">
        <f>_xlfn.RANK.AVG(Table2[[#This Row],[Sharpe Ratio Z-Score]],Table2[Sharpe Ratio Z-Score])</f>
        <v>169</v>
      </c>
      <c r="AV174">
        <f>(Table2[[#This Row],[Rank 1Y]]+Table2[[#This Row],[Rank 6M]]+Table2[[#This Row],[Rank Sharpe]])/3</f>
        <v>221</v>
      </c>
    </row>
    <row r="175" spans="1:48" x14ac:dyDescent="0.3">
      <c r="A175" t="s">
        <v>1010</v>
      </c>
      <c r="B175" t="s">
        <v>1011</v>
      </c>
      <c r="C175" t="s">
        <v>10647</v>
      </c>
      <c r="D175" t="s">
        <v>163</v>
      </c>
      <c r="E175">
        <v>13803.961693949999</v>
      </c>
      <c r="F175">
        <v>621.45000000000005</v>
      </c>
      <c r="G175">
        <v>15.1289321699007</v>
      </c>
      <c r="H175">
        <f>(Table2[[#This Row],[1Y Return vs Nifty]]-AVERAGE(Table2[1Y Return vs Nifty]))/_xlfn.STDEV.P(Table2[1Y Return vs Nifty])</f>
        <v>-0.17939612574674949</v>
      </c>
      <c r="I175">
        <v>-5.7799031580432398</v>
      </c>
      <c r="J175">
        <f>(Table2[[#This Row],[1M Return vs Nifty]]-AVERAGE(Table2[1M Return vs Nifty]))/_xlfn.STDEV.P(Table2[1M Return vs Nifty])</f>
        <v>-0.44936795247620059</v>
      </c>
      <c r="K175">
        <v>12.5889692598846</v>
      </c>
      <c r="L175">
        <f>(Table2[[#This Row],[6M Return vs Nifty]]-AVERAGE(Table2[6M Return vs Nifty]))/_xlfn.STDEV.P(Table2[6M Return vs Nifty])</f>
        <v>0.14853959829674324</v>
      </c>
      <c r="M175">
        <v>-0.72749287579214095</v>
      </c>
      <c r="N175">
        <f>(Table2[[#This Row],[1W Return vs Nifty]]-AVERAGE(Table2[1W Return vs Nifty]))/_xlfn.STDEV.P(Table2[1W Return vs Nifty])</f>
        <v>0.36699763098738525</v>
      </c>
      <c r="O175">
        <v>611.67999999999995</v>
      </c>
      <c r="P175">
        <v>610.61264530410597</v>
      </c>
      <c r="Q175">
        <v>536.68233042782902</v>
      </c>
      <c r="R175">
        <v>58.0375090750046</v>
      </c>
      <c r="S175" s="2">
        <f>(Table2[[#This Row],[Close Price]]-Table2[[#This Row],[20D EMA]])/Table2[[#This Row],[20D EMA]]</f>
        <v>1.5972403871305416E-2</v>
      </c>
      <c r="T175" s="2">
        <f>(Table2[[#This Row],[Close Price]]-Table2[[#This Row],[50D EMA]])/Table2[[#This Row],[50D EMA]]</f>
        <v>1.7748329942457553E-2</v>
      </c>
      <c r="U175" s="2">
        <f>(Table2[[#This Row],[Close Price]]-Table2[[#This Row],[200D EMA]])/Table2[[#This Row],[200D EMA]]</f>
        <v>0.15794756929037793</v>
      </c>
      <c r="V175">
        <v>0.22814961307751</v>
      </c>
      <c r="W175">
        <v>612</v>
      </c>
      <c r="X175">
        <v>623</v>
      </c>
      <c r="Y175">
        <v>606.75</v>
      </c>
      <c r="Z175">
        <v>623</v>
      </c>
      <c r="AA175">
        <v>562</v>
      </c>
      <c r="AB175">
        <v>642</v>
      </c>
      <c r="AC175" s="2">
        <f>(Table2[[#This Row],[Close Price]]/Table2[[#This Row],[Day Low]])-1</f>
        <v>1.5441176470588402E-2</v>
      </c>
      <c r="AD175" s="2">
        <f>(Table2[[#This Row],[Day High]]/Table2[[#This Row],[Close Price]])-1</f>
        <v>2.4941668678091222E-3</v>
      </c>
      <c r="AE175" s="2">
        <f>(Table2[[#This Row],[Close Price]]/Table2[[#This Row],[Current Week Low]])-1</f>
        <v>2.4227441285537665E-2</v>
      </c>
      <c r="AF175" s="2">
        <f>(Table2[[#This Row],[Current Week High]]/Table2[[#This Row],[Close Price]])-1</f>
        <v>2.4941668678091222E-3</v>
      </c>
      <c r="AG175" s="2">
        <f>(Table2[[#This Row],[Close Price]]/Table2[[#This Row],[Current Month Low]])-1</f>
        <v>0.10578291814946628</v>
      </c>
      <c r="AH175" s="2">
        <f>(Table2[[#This Row],[Current Month High]]/Table2[[#This Row],[Close Price]])-1</f>
        <v>3.3067825247405258E-2</v>
      </c>
      <c r="AI175">
        <v>15.335103387239499</v>
      </c>
      <c r="AJ175">
        <v>79.5709022610706</v>
      </c>
      <c r="AK175" t="str">
        <f>IF(AND(Table2[[#This Row],[20D EMA]]&gt;Table2[[#This Row],[50D EMA]],Table2[[#This Row],[50D EMA]]&gt;Table2[[#This Row],[200D EMA]]),"Uptrend","Downtrend/NoTrend")</f>
        <v>Uptrend</v>
      </c>
      <c r="AL175">
        <v>-0.01</v>
      </c>
      <c r="AM175" t="s">
        <v>10680</v>
      </c>
      <c r="AN175">
        <v>3.9</v>
      </c>
      <c r="AO175" t="s">
        <v>10681</v>
      </c>
      <c r="AP175">
        <v>0.19625890707832799</v>
      </c>
      <c r="AQ175">
        <f>(Table2[[#This Row],[Sharpe Ratio]]-AVERAGE(Table2[Sharpe Ratio]))/_xlfn.STDEV.P(Table2[Sharpe Ratio])</f>
        <v>1.5231141070060104</v>
      </c>
      <c r="AR1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1.4098872580671886</v>
      </c>
      <c r="AS175">
        <f>_xlfn.RANK.AVG(Table2[[#This Row],[1Y Return vs Nifty Z-Score]],Table2[1Y Return vs Nifty Z-Score])</f>
        <v>349</v>
      </c>
      <c r="AT175">
        <f>_xlfn.RANK.AVG(Table2[[#This Row],[6M Return vs Nifty Z-Score]],Table2[6M Return vs Nifty Z-Score])</f>
        <v>273</v>
      </c>
      <c r="AU175">
        <f>_xlfn.RANK.AVG(Table2[[#This Row],[Sharpe Ratio Z-Score]],Table2[Sharpe Ratio Z-Score])</f>
        <v>42</v>
      </c>
      <c r="AV175">
        <f>(Table2[[#This Row],[Rank 1Y]]+Table2[[#This Row],[Rank 6M]]+Table2[[#This Row],[Rank Sharpe]])/3</f>
        <v>221.33333333333334</v>
      </c>
    </row>
    <row r="176" spans="1:48" x14ac:dyDescent="0.3">
      <c r="A176" t="s">
        <v>1829</v>
      </c>
      <c r="B176" t="s">
        <v>1830</v>
      </c>
      <c r="C176" t="s">
        <v>10649</v>
      </c>
      <c r="D176" t="s">
        <v>295</v>
      </c>
      <c r="E176">
        <v>4036.7330796599999</v>
      </c>
      <c r="F176">
        <v>165.46</v>
      </c>
      <c r="G176">
        <v>53.2051225557206</v>
      </c>
      <c r="H176">
        <f>(Table2[[#This Row],[1Y Return vs Nifty]]-AVERAGE(Table2[1Y Return vs Nifty]))/_xlfn.STDEV.P(Table2[1Y Return vs Nifty])</f>
        <v>0.43326160086621535</v>
      </c>
      <c r="I176">
        <v>3.88336533961782</v>
      </c>
      <c r="J176">
        <f>(Table2[[#This Row],[1M Return vs Nifty]]-AVERAGE(Table2[1M Return vs Nifty]))/_xlfn.STDEV.P(Table2[1M Return vs Nifty])</f>
        <v>0.48484476800697035</v>
      </c>
      <c r="K176">
        <v>58.580857994476197</v>
      </c>
      <c r="L176">
        <f>(Table2[[#This Row],[6M Return vs Nifty]]-AVERAGE(Table2[6M Return vs Nifty]))/_xlfn.STDEV.P(Table2[6M Return vs Nifty])</f>
        <v>1.7248247116386242</v>
      </c>
      <c r="M176">
        <v>-3.2283913634249299</v>
      </c>
      <c r="N176">
        <f>(Table2[[#This Row],[1W Return vs Nifty]]-AVERAGE(Table2[1W Return vs Nifty]))/_xlfn.STDEV.P(Table2[1W Return vs Nifty])</f>
        <v>-0.27499967905859318</v>
      </c>
      <c r="O176">
        <v>155.66999999999999</v>
      </c>
      <c r="P176">
        <v>143.511371825683</v>
      </c>
      <c r="Q176">
        <v>116.101864198204</v>
      </c>
      <c r="R176">
        <v>59.820427091289403</v>
      </c>
      <c r="S176" s="2">
        <f>(Table2[[#This Row],[Close Price]]-Table2[[#This Row],[20D EMA]])/Table2[[#This Row],[20D EMA]]</f>
        <v>6.2889445622149556E-2</v>
      </c>
      <c r="T176" s="2">
        <f>(Table2[[#This Row],[Close Price]]-Table2[[#This Row],[50D EMA]])/Table2[[#This Row],[50D EMA]]</f>
        <v>0.15293999280403403</v>
      </c>
      <c r="U176" s="2">
        <f>(Table2[[#This Row],[Close Price]]-Table2[[#This Row],[200D EMA]])/Table2[[#This Row],[200D EMA]]</f>
        <v>0.42512784908891704</v>
      </c>
      <c r="V176">
        <v>1.39343252164127</v>
      </c>
      <c r="W176">
        <v>161.5</v>
      </c>
      <c r="X176">
        <v>169.2</v>
      </c>
      <c r="Y176">
        <v>159.1</v>
      </c>
      <c r="Z176">
        <v>173.9</v>
      </c>
      <c r="AA176">
        <v>135.1</v>
      </c>
      <c r="AB176">
        <v>173.9</v>
      </c>
      <c r="AC176" s="2">
        <f>(Table2[[#This Row],[Close Price]]/Table2[[#This Row],[Day Low]])-1</f>
        <v>2.4520123839009367E-2</v>
      </c>
      <c r="AD176" s="2">
        <f>(Table2[[#This Row],[Day High]]/Table2[[#This Row],[Close Price]])-1</f>
        <v>2.2603650429106725E-2</v>
      </c>
      <c r="AE176" s="2">
        <f>(Table2[[#This Row],[Close Price]]/Table2[[#This Row],[Current Week Low]])-1</f>
        <v>3.9974858579509887E-2</v>
      </c>
      <c r="AF176" s="2">
        <f>(Table2[[#This Row],[Current Week High]]/Table2[[#This Row],[Close Price]])-1</f>
        <v>5.1009307385470715E-2</v>
      </c>
      <c r="AG176" s="2">
        <f>(Table2[[#This Row],[Close Price]]/Table2[[#This Row],[Current Month Low]])-1</f>
        <v>0.2247224278312363</v>
      </c>
      <c r="AH176" s="2">
        <f>(Table2[[#This Row],[Current Month High]]/Table2[[#This Row],[Close Price]])-1</f>
        <v>5.1009307385470715E-2</v>
      </c>
      <c r="AI176">
        <v>5.1009307385470697</v>
      </c>
      <c r="AJ176">
        <v>102.769607843137</v>
      </c>
      <c r="AK176" t="str">
        <f>IF(AND(Table2[[#This Row],[20D EMA]]&gt;Table2[[#This Row],[50D EMA]],Table2[[#This Row],[50D EMA]]&gt;Table2[[#This Row],[200D EMA]]),"Uptrend","Downtrend/NoTrend")</f>
        <v>Uptrend</v>
      </c>
      <c r="AL176">
        <v>0.59</v>
      </c>
      <c r="AM176" t="s">
        <v>10681</v>
      </c>
      <c r="AN176">
        <v>19.12</v>
      </c>
      <c r="AO176" t="s">
        <v>10681</v>
      </c>
      <c r="AP176">
        <v>3.3731307495381002E-2</v>
      </c>
      <c r="AQ176">
        <f>(Table2[[#This Row],[Sharpe Ratio]]-AVERAGE(Table2[Sharpe Ratio]))/_xlfn.STDEV.P(Table2[Sharpe Ratio])</f>
        <v>-0.34395841530551519</v>
      </c>
      <c r="AR1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2.0239729861477014</v>
      </c>
      <c r="AS176">
        <f>_xlfn.RANK.AVG(Table2[[#This Row],[1Y Return vs Nifty Z-Score]],Table2[1Y Return vs Nifty Z-Score])</f>
        <v>183</v>
      </c>
      <c r="AT176">
        <f>_xlfn.RANK.AVG(Table2[[#This Row],[6M Return vs Nifty Z-Score]],Table2[6M Return vs Nifty Z-Score])</f>
        <v>48</v>
      </c>
      <c r="AU176">
        <f>_xlfn.RANK.AVG(Table2[[#This Row],[Sharpe Ratio Z-Score]],Table2[Sharpe Ratio Z-Score])</f>
        <v>434</v>
      </c>
      <c r="AV176">
        <f>(Table2[[#This Row],[Rank 1Y]]+Table2[[#This Row],[Rank 6M]]+Table2[[#This Row],[Rank Sharpe]])/3</f>
        <v>221.66666666666666</v>
      </c>
    </row>
    <row r="177" spans="1:48" x14ac:dyDescent="0.3">
      <c r="A177" t="s">
        <v>1125</v>
      </c>
      <c r="B177" t="s">
        <v>1126</v>
      </c>
      <c r="C177" t="s">
        <v>10649</v>
      </c>
      <c r="D177" t="s">
        <v>387</v>
      </c>
      <c r="E177">
        <v>10976.9381257</v>
      </c>
      <c r="F177">
        <v>201.24</v>
      </c>
      <c r="G177">
        <v>32.776401831788498</v>
      </c>
      <c r="H177">
        <f>(Table2[[#This Row],[1Y Return vs Nifty]]-AVERAGE(Table2[1Y Return vs Nifty]))/_xlfn.STDEV.P(Table2[1Y Return vs Nifty])</f>
        <v>0.10455714095269243</v>
      </c>
      <c r="I177">
        <v>-9.3091623183863703</v>
      </c>
      <c r="J177">
        <f>(Table2[[#This Row],[1M Return vs Nifty]]-AVERAGE(Table2[1M Return vs Nifty]))/_xlfn.STDEV.P(Table2[1M Return vs Nifty])</f>
        <v>-0.79056501248465916</v>
      </c>
      <c r="K177">
        <v>28.0045623720336</v>
      </c>
      <c r="L177">
        <f>(Table2[[#This Row],[6M Return vs Nifty]]-AVERAGE(Table2[6M Return vs Nifty]))/_xlfn.STDEV.P(Table2[6M Return vs Nifty])</f>
        <v>0.67687993405120794</v>
      </c>
      <c r="M177">
        <v>-4.0087746510224296</v>
      </c>
      <c r="N177">
        <f>(Table2[[#This Row],[1W Return vs Nifty]]-AVERAGE(Table2[1W Return vs Nifty]))/_xlfn.STDEV.P(Table2[1W Return vs Nifty])</f>
        <v>-0.47532927017152732</v>
      </c>
      <c r="O177">
        <v>200.54</v>
      </c>
      <c r="P177">
        <v>197.36418524125901</v>
      </c>
      <c r="Q177">
        <v>167.70245858983699</v>
      </c>
      <c r="R177">
        <v>48.7351430529555</v>
      </c>
      <c r="S177" s="2">
        <f>(Table2[[#This Row],[Close Price]]-Table2[[#This Row],[20D EMA]])/Table2[[#This Row],[20D EMA]]</f>
        <v>3.4905754462950887E-3</v>
      </c>
      <c r="T177" s="2">
        <f>(Table2[[#This Row],[Close Price]]-Table2[[#This Row],[50D EMA]])/Table2[[#This Row],[50D EMA]]</f>
        <v>1.9637882901617557E-2</v>
      </c>
      <c r="U177" s="2">
        <f>(Table2[[#This Row],[Close Price]]-Table2[[#This Row],[200D EMA]])/Table2[[#This Row],[200D EMA]]</f>
        <v>0.19998240748627544</v>
      </c>
      <c r="V177">
        <v>0.32614955644156801</v>
      </c>
      <c r="W177">
        <v>199.01</v>
      </c>
      <c r="X177">
        <v>206.3</v>
      </c>
      <c r="Y177">
        <v>198.01</v>
      </c>
      <c r="Z177">
        <v>207.89</v>
      </c>
      <c r="AA177">
        <v>185.21</v>
      </c>
      <c r="AB177">
        <v>221.4</v>
      </c>
      <c r="AC177" s="2">
        <f>(Table2[[#This Row],[Close Price]]/Table2[[#This Row],[Day Low]])-1</f>
        <v>1.1205467061956798E-2</v>
      </c>
      <c r="AD177" s="2">
        <f>(Table2[[#This Row],[Day High]]/Table2[[#This Row],[Close Price]])-1</f>
        <v>2.5144106539455313E-2</v>
      </c>
      <c r="AE177" s="2">
        <f>(Table2[[#This Row],[Close Price]]/Table2[[#This Row],[Current Week Low]])-1</f>
        <v>1.63123074592193E-2</v>
      </c>
      <c r="AF177" s="2">
        <f>(Table2[[#This Row],[Current Week High]]/Table2[[#This Row],[Close Price]])-1</f>
        <v>3.3045120254422411E-2</v>
      </c>
      <c r="AG177" s="2">
        <f>(Table2[[#This Row],[Close Price]]/Table2[[#This Row],[Current Month Low]])-1</f>
        <v>8.6550402246099001E-2</v>
      </c>
      <c r="AH177" s="2">
        <f>(Table2[[#This Row],[Current Month High]]/Table2[[#This Row],[Close Price]])-1</f>
        <v>0.10017889087656529</v>
      </c>
      <c r="AI177">
        <v>21.745179884714702</v>
      </c>
      <c r="AJ177">
        <v>71.122448979591795</v>
      </c>
      <c r="AK177" t="str">
        <f>IF(AND(Table2[[#This Row],[20D EMA]]&gt;Table2[[#This Row],[50D EMA]],Table2[[#This Row],[50D EMA]]&gt;Table2[[#This Row],[200D EMA]]),"Uptrend","Downtrend/NoTrend")</f>
        <v>Uptrend</v>
      </c>
      <c r="AL177">
        <v>0.18</v>
      </c>
      <c r="AM177" t="s">
        <v>10681</v>
      </c>
      <c r="AN177">
        <v>5.45</v>
      </c>
      <c r="AO177" t="s">
        <v>10681</v>
      </c>
      <c r="AP177">
        <v>9.8478795180156994E-2</v>
      </c>
      <c r="AQ177">
        <f>(Table2[[#This Row],[Sharpe Ratio]]-AVERAGE(Table2[Sharpe Ratio]))/_xlfn.STDEV.P(Table2[Sharpe Ratio])</f>
        <v>0.39984297876634556</v>
      </c>
      <c r="AR1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-8.4614228885940557E-2</v>
      </c>
      <c r="AS177">
        <f>_xlfn.RANK.AVG(Table2[[#This Row],[1Y Return vs Nifty Z-Score]],Table2[1Y Return vs Nifty Z-Score])</f>
        <v>270</v>
      </c>
      <c r="AT177">
        <f>_xlfn.RANK.AVG(Table2[[#This Row],[6M Return vs Nifty Z-Score]],Table2[6M Return vs Nifty Z-Score])</f>
        <v>161</v>
      </c>
      <c r="AU177">
        <f>_xlfn.RANK.AVG(Table2[[#This Row],[Sharpe Ratio Z-Score]],Table2[Sharpe Ratio Z-Score])</f>
        <v>236</v>
      </c>
      <c r="AV177">
        <f>(Table2[[#This Row],[Rank 1Y]]+Table2[[#This Row],[Rank 6M]]+Table2[[#This Row],[Rank Sharpe]])/3</f>
        <v>222.33333333333334</v>
      </c>
    </row>
    <row r="178" spans="1:48" x14ac:dyDescent="0.3">
      <c r="A178" t="s">
        <v>1030</v>
      </c>
      <c r="B178" t="s">
        <v>1031</v>
      </c>
      <c r="C178" t="s">
        <v>10647</v>
      </c>
      <c r="D178" t="s">
        <v>46</v>
      </c>
      <c r="E178">
        <v>13399.05504976</v>
      </c>
      <c r="F178">
        <v>766.9</v>
      </c>
      <c r="G178">
        <v>28.639603729810698</v>
      </c>
      <c r="H178">
        <f>(Table2[[#This Row],[1Y Return vs Nifty]]-AVERAGE(Table2[1Y Return vs Nifty]))/_xlfn.STDEV.P(Table2[1Y Return vs Nifty])</f>
        <v>3.7994774945655993E-2</v>
      </c>
      <c r="I178">
        <v>1.21103344423689</v>
      </c>
      <c r="J178">
        <f>(Table2[[#This Row],[1M Return vs Nifty]]-AVERAGE(Table2[1M Return vs Nifty]))/_xlfn.STDEV.P(Table2[1M Return vs Nifty])</f>
        <v>0.22649259134727834</v>
      </c>
      <c r="K178">
        <v>39.133172415444797</v>
      </c>
      <c r="L178">
        <f>(Table2[[#This Row],[6M Return vs Nifty]]-AVERAGE(Table2[6M Return vs Nifty]))/_xlfn.STDEV.P(Table2[6M Return vs Nifty])</f>
        <v>1.0582920227098405</v>
      </c>
      <c r="M178">
        <v>-8.2076341759555707</v>
      </c>
      <c r="N178">
        <f>(Table2[[#This Row],[1W Return vs Nifty]]-AVERAGE(Table2[1W Return vs Nifty]))/_xlfn.STDEV.P(Table2[1W Return vs Nifty])</f>
        <v>-1.5532044952549611</v>
      </c>
      <c r="O178">
        <v>734.11</v>
      </c>
      <c r="P178">
        <v>700.87975235339195</v>
      </c>
      <c r="Q178">
        <v>597.84866951725303</v>
      </c>
      <c r="R178">
        <v>45.311721894995202</v>
      </c>
      <c r="S178" s="2">
        <f>(Table2[[#This Row],[Close Price]]-Table2[[#This Row],[20D EMA]])/Table2[[#This Row],[20D EMA]]</f>
        <v>4.4666330658893028E-2</v>
      </c>
      <c r="T178" s="2">
        <f>(Table2[[#This Row],[Close Price]]-Table2[[#This Row],[50D EMA]])/Table2[[#This Row],[50D EMA]]</f>
        <v>9.4196254671257543E-2</v>
      </c>
      <c r="U178" s="2">
        <f>(Table2[[#This Row],[Close Price]]-Table2[[#This Row],[200D EMA]])/Table2[[#This Row],[200D EMA]]</f>
        <v>0.28276608965150229</v>
      </c>
      <c r="V178">
        <v>1.5270626184920599</v>
      </c>
      <c r="W178">
        <v>760.2</v>
      </c>
      <c r="X178">
        <v>804.25</v>
      </c>
      <c r="Y178">
        <v>725</v>
      </c>
      <c r="Z178">
        <v>804.25</v>
      </c>
      <c r="AA178">
        <v>650</v>
      </c>
      <c r="AB178">
        <v>812.95</v>
      </c>
      <c r="AC178" s="2">
        <f>(Table2[[#This Row],[Close Price]]/Table2[[#This Row],[Day Low]])-1</f>
        <v>8.8134701394368964E-3</v>
      </c>
      <c r="AD178" s="2">
        <f>(Table2[[#This Row],[Day High]]/Table2[[#This Row],[Close Price]])-1</f>
        <v>4.8702568783413724E-2</v>
      </c>
      <c r="AE178" s="2">
        <f>(Table2[[#This Row],[Close Price]]/Table2[[#This Row],[Current Week Low]])-1</f>
        <v>5.7793103448275929E-2</v>
      </c>
      <c r="AF178" s="2">
        <f>(Table2[[#This Row],[Current Week High]]/Table2[[#This Row],[Close Price]])-1</f>
        <v>4.8702568783413724E-2</v>
      </c>
      <c r="AG178" s="2">
        <f>(Table2[[#This Row],[Close Price]]/Table2[[#This Row],[Current Month Low]])-1</f>
        <v>0.17984615384615377</v>
      </c>
      <c r="AH178" s="2">
        <f>(Table2[[#This Row],[Current Month High]]/Table2[[#This Row],[Close Price]])-1</f>
        <v>6.0046942234972089E-2</v>
      </c>
      <c r="AI178">
        <v>6.0046942234972001</v>
      </c>
      <c r="AJ178">
        <v>71.183035714285694</v>
      </c>
      <c r="AK178" t="str">
        <f>IF(AND(Table2[[#This Row],[20D EMA]]&gt;Table2[[#This Row],[50D EMA]],Table2[[#This Row],[50D EMA]]&gt;Table2[[#This Row],[200D EMA]]),"Uptrend","Downtrend/NoTrend")</f>
        <v>Uptrend</v>
      </c>
      <c r="AL178">
        <v>0.16</v>
      </c>
      <c r="AM178" t="s">
        <v>10681</v>
      </c>
      <c r="AN178">
        <v>4.1399999999999997</v>
      </c>
      <c r="AO178" t="s">
        <v>10681</v>
      </c>
      <c r="AP178">
        <v>8.1059299318692005E-2</v>
      </c>
      <c r="AQ178">
        <f>(Table2[[#This Row],[Sharpe Ratio]]-AVERAGE(Table2[Sharpe Ratio]))/_xlfn.STDEV.P(Table2[Sharpe Ratio])</f>
        <v>0.19973258423078816</v>
      </c>
      <c r="AR1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-3.069252202139805E-2</v>
      </c>
      <c r="AS178">
        <f>_xlfn.RANK.AVG(Table2[[#This Row],[1Y Return vs Nifty Z-Score]],Table2[1Y Return vs Nifty Z-Score])</f>
        <v>287</v>
      </c>
      <c r="AT178">
        <f>_xlfn.RANK.AVG(Table2[[#This Row],[6M Return vs Nifty Z-Score]],Table2[6M Return vs Nifty Z-Score])</f>
        <v>100</v>
      </c>
      <c r="AU178">
        <f>_xlfn.RANK.AVG(Table2[[#This Row],[Sharpe Ratio Z-Score]],Table2[Sharpe Ratio Z-Score])</f>
        <v>290</v>
      </c>
      <c r="AV178">
        <f>(Table2[[#This Row],[Rank 1Y]]+Table2[[#This Row],[Rank 6M]]+Table2[[#This Row],[Rank Sharpe]])/3</f>
        <v>225.66666666666666</v>
      </c>
    </row>
    <row r="179" spans="1:48" x14ac:dyDescent="0.3">
      <c r="A179" t="s">
        <v>623</v>
      </c>
      <c r="B179" t="s">
        <v>624</v>
      </c>
      <c r="C179" t="s">
        <v>10647</v>
      </c>
      <c r="D179" t="s">
        <v>227</v>
      </c>
      <c r="E179">
        <v>30404.795696149999</v>
      </c>
      <c r="F179">
        <v>4753.8</v>
      </c>
      <c r="G179">
        <v>109.431514129172</v>
      </c>
      <c r="H179">
        <f>(Table2[[#This Row],[1Y Return vs Nifty]]-AVERAGE(Table2[1Y Return vs Nifty]))/_xlfn.STDEV.P(Table2[1Y Return vs Nifty])</f>
        <v>1.337961700534533</v>
      </c>
      <c r="I179">
        <v>1.7714945743935</v>
      </c>
      <c r="J179">
        <f>(Table2[[#This Row],[1M Return vs Nifty]]-AVERAGE(Table2[1M Return vs Nifty]))/_xlfn.STDEV.P(Table2[1M Return vs Nifty])</f>
        <v>0.2806761129223449</v>
      </c>
      <c r="K179">
        <v>48.4227859021833</v>
      </c>
      <c r="L179">
        <f>(Table2[[#This Row],[6M Return vs Nifty]]-AVERAGE(Table2[6M Return vs Nifty]))/_xlfn.STDEV.P(Table2[6M Return vs Nifty])</f>
        <v>1.3766759780274322</v>
      </c>
      <c r="M179">
        <v>-6.9733966071645099</v>
      </c>
      <c r="N179">
        <f>(Table2[[#This Row],[1W Return vs Nifty]]-AVERAGE(Table2[1W Return vs Nifty]))/_xlfn.STDEV.P(Table2[1W Return vs Nifty])</f>
        <v>-1.2363674852603772</v>
      </c>
      <c r="O179">
        <v>4754.93</v>
      </c>
      <c r="P179">
        <v>4360.9554720542101</v>
      </c>
      <c r="Q179">
        <v>3302.1732520188898</v>
      </c>
      <c r="R179">
        <v>42.038007822799202</v>
      </c>
      <c r="S179" s="2">
        <f>(Table2[[#This Row],[Close Price]]-Table2[[#This Row],[20D EMA]])/Table2[[#This Row],[20D EMA]]</f>
        <v>-2.3764808314740891E-4</v>
      </c>
      <c r="T179" s="2">
        <f>(Table2[[#This Row],[Close Price]]-Table2[[#This Row],[50D EMA]])/Table2[[#This Row],[50D EMA]]</f>
        <v>9.0082214886900075E-2</v>
      </c>
      <c r="U179" s="2">
        <f>(Table2[[#This Row],[Close Price]]-Table2[[#This Row],[200D EMA]])/Table2[[#This Row],[200D EMA]]</f>
        <v>0.43959739153407884</v>
      </c>
      <c r="V179">
        <v>0.94412533420048195</v>
      </c>
      <c r="W179">
        <v>4700</v>
      </c>
      <c r="X179">
        <v>4839.45</v>
      </c>
      <c r="Y179">
        <v>4700</v>
      </c>
      <c r="Z179">
        <v>5125</v>
      </c>
      <c r="AA179">
        <v>4065</v>
      </c>
      <c r="AB179">
        <v>5380</v>
      </c>
      <c r="AC179" s="2">
        <f>(Table2[[#This Row],[Close Price]]/Table2[[#This Row],[Day Low]])-1</f>
        <v>1.1446808510638284E-2</v>
      </c>
      <c r="AD179" s="2">
        <f>(Table2[[#This Row],[Day High]]/Table2[[#This Row],[Close Price]])-1</f>
        <v>1.801716521519614E-2</v>
      </c>
      <c r="AE179" s="2">
        <f>(Table2[[#This Row],[Close Price]]/Table2[[#This Row],[Current Week Low]])-1</f>
        <v>1.1446808510638284E-2</v>
      </c>
      <c r="AF179" s="2">
        <f>(Table2[[#This Row],[Current Week High]]/Table2[[#This Row],[Close Price]])-1</f>
        <v>7.8084900500652088E-2</v>
      </c>
      <c r="AG179" s="2">
        <f>(Table2[[#This Row],[Close Price]]/Table2[[#This Row],[Current Month Low]])-1</f>
        <v>0.16944649446494475</v>
      </c>
      <c r="AH179" s="2">
        <f>(Table2[[#This Row],[Current Month High]]/Table2[[#This Row],[Close Price]])-1</f>
        <v>0.13172619798897722</v>
      </c>
      <c r="AI179">
        <v>13.172619798897699</v>
      </c>
      <c r="AJ179">
        <v>150.860158311345</v>
      </c>
      <c r="AK179" t="str">
        <f>IF(AND(Table2[[#This Row],[20D EMA]]&gt;Table2[[#This Row],[50D EMA]],Table2[[#This Row],[50D EMA]]&gt;Table2[[#This Row],[200D EMA]]),"Uptrend","Downtrend/NoTrend")</f>
        <v>Uptrend</v>
      </c>
      <c r="AL179">
        <v>0.2</v>
      </c>
      <c r="AM179" t="s">
        <v>10681</v>
      </c>
      <c r="AN179">
        <v>1.1000000000000001</v>
      </c>
      <c r="AO179" t="s">
        <v>10681</v>
      </c>
      <c r="AQ179">
        <f>(Table2[[#This Row],[Sharpe Ratio]]-AVERAGE(Table2[Sharpe Ratio]))/_xlfn.STDEV.P(Table2[Sharpe Ratio])</f>
        <v>-0.7314544315382846</v>
      </c>
      <c r="AR1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1.0274918746856483</v>
      </c>
      <c r="AS179">
        <f>_xlfn.RANK.AVG(Table2[[#This Row],[1Y Return vs Nifty Z-Score]],Table2[1Y Return vs Nifty Z-Score])</f>
        <v>67</v>
      </c>
      <c r="AT179">
        <f>_xlfn.RANK.AVG(Table2[[#This Row],[6M Return vs Nifty Z-Score]],Table2[6M Return vs Nifty Z-Score])</f>
        <v>66</v>
      </c>
      <c r="AU179">
        <f>_xlfn.RANK.AVG(Table2[[#This Row],[Sharpe Ratio Z-Score]],Table2[Sharpe Ratio Z-Score])</f>
        <v>547</v>
      </c>
      <c r="AV179">
        <f>(Table2[[#This Row],[Rank 1Y]]+Table2[[#This Row],[Rank 6M]]+Table2[[#This Row],[Rank Sharpe]])/3</f>
        <v>226.66666666666666</v>
      </c>
    </row>
    <row r="180" spans="1:48" x14ac:dyDescent="0.3">
      <c r="A180" t="s">
        <v>1906</v>
      </c>
      <c r="B180" t="s">
        <v>1907</v>
      </c>
      <c r="C180" t="s">
        <v>10635</v>
      </c>
      <c r="D180" t="s">
        <v>300</v>
      </c>
      <c r="E180">
        <v>3740.3845088399999</v>
      </c>
      <c r="F180">
        <v>1379.85</v>
      </c>
      <c r="G180">
        <v>41.519361917984398</v>
      </c>
      <c r="H180">
        <f>(Table2[[#This Row],[1Y Return vs Nifty]]-AVERAGE(Table2[1Y Return vs Nifty]))/_xlfn.STDEV.P(Table2[1Y Return vs Nifty])</f>
        <v>0.24523408357748519</v>
      </c>
      <c r="I180">
        <v>-0.56878283941866703</v>
      </c>
      <c r="J180">
        <f>(Table2[[#This Row],[1M Return vs Nifty]]-AVERAGE(Table2[1M Return vs Nifty]))/_xlfn.STDEV.P(Table2[1M Return vs Nifty])</f>
        <v>5.4425861263501928E-2</v>
      </c>
      <c r="K180">
        <v>17.457600825196401</v>
      </c>
      <c r="L180">
        <f>(Table2[[#This Row],[6M Return vs Nifty]]-AVERAGE(Table2[6M Return vs Nifty]))/_xlfn.STDEV.P(Table2[6M Return vs Nifty])</f>
        <v>0.31540274894998677</v>
      </c>
      <c r="M180">
        <v>-1.3332006981221201</v>
      </c>
      <c r="N180">
        <f>(Table2[[#This Row],[1W Return vs Nifty]]-AVERAGE(Table2[1W Return vs Nifty]))/_xlfn.STDEV.P(Table2[1W Return vs Nifty])</f>
        <v>0.21150839600538887</v>
      </c>
      <c r="O180">
        <v>1365.14</v>
      </c>
      <c r="P180">
        <v>1353.72059382252</v>
      </c>
      <c r="Q180">
        <v>1215.22819407732</v>
      </c>
      <c r="R180">
        <v>66.839930178853095</v>
      </c>
      <c r="S180" s="2">
        <f>(Table2[[#This Row],[Close Price]]-Table2[[#This Row],[20D EMA]])/Table2[[#This Row],[20D EMA]]</f>
        <v>1.077545160203335E-2</v>
      </c>
      <c r="T180" s="2">
        <f>(Table2[[#This Row],[Close Price]]-Table2[[#This Row],[50D EMA]])/Table2[[#This Row],[50D EMA]]</f>
        <v>1.9301919684695034E-2</v>
      </c>
      <c r="U180" s="2">
        <f>(Table2[[#This Row],[Close Price]]-Table2[[#This Row],[200D EMA]])/Table2[[#This Row],[200D EMA]]</f>
        <v>0.13546575591728383</v>
      </c>
      <c r="V180">
        <v>0.31997252207389498</v>
      </c>
      <c r="W180">
        <v>1363.55</v>
      </c>
      <c r="X180">
        <v>1387</v>
      </c>
      <c r="Y180">
        <v>1360.1</v>
      </c>
      <c r="Z180">
        <v>1387</v>
      </c>
      <c r="AA180">
        <v>1345.5</v>
      </c>
      <c r="AB180">
        <v>1387</v>
      </c>
      <c r="AC180" s="2">
        <f>(Table2[[#This Row],[Close Price]]/Table2[[#This Row],[Day Low]])-1</f>
        <v>1.1954090425726926E-2</v>
      </c>
      <c r="AD180" s="2">
        <f>(Table2[[#This Row],[Day High]]/Table2[[#This Row],[Close Price]])-1</f>
        <v>5.18172265101291E-3</v>
      </c>
      <c r="AE180" s="2">
        <f>(Table2[[#This Row],[Close Price]]/Table2[[#This Row],[Current Week Low]])-1</f>
        <v>1.4520991103595282E-2</v>
      </c>
      <c r="AF180" s="2">
        <f>(Table2[[#This Row],[Current Week High]]/Table2[[#This Row],[Close Price]])-1</f>
        <v>5.18172265101291E-3</v>
      </c>
      <c r="AG180" s="2">
        <f>(Table2[[#This Row],[Close Price]]/Table2[[#This Row],[Current Month Low]])-1</f>
        <v>2.5529542920847303E-2</v>
      </c>
      <c r="AH180" s="2">
        <f>(Table2[[#This Row],[Current Month High]]/Table2[[#This Row],[Close Price]])-1</f>
        <v>5.18172265101291E-3</v>
      </c>
      <c r="AI180">
        <v>2.54737833822518</v>
      </c>
      <c r="AJ180">
        <v>76.903846153846104</v>
      </c>
      <c r="AK180" t="str">
        <f>IF(AND(Table2[[#This Row],[20D EMA]]&gt;Table2[[#This Row],[50D EMA]],Table2[[#This Row],[50D EMA]]&gt;Table2[[#This Row],[200D EMA]]),"Uptrend","Downtrend/NoTrend")</f>
        <v>Uptrend</v>
      </c>
      <c r="AL180">
        <v>-0.17</v>
      </c>
      <c r="AM180" t="s">
        <v>10680</v>
      </c>
      <c r="AN180">
        <v>1.79</v>
      </c>
      <c r="AO180" t="s">
        <v>10681</v>
      </c>
      <c r="AP180">
        <v>0.10654753540089</v>
      </c>
      <c r="AQ180">
        <f>(Table2[[#This Row],[Sharpe Ratio]]-AVERAGE(Table2[Sharpe Ratio]))/_xlfn.STDEV.P(Table2[Sharpe Ratio])</f>
        <v>0.4925344551337914</v>
      </c>
      <c r="AR1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1.3191055449301541</v>
      </c>
      <c r="AS180">
        <f>_xlfn.RANK.AVG(Table2[[#This Row],[1Y Return vs Nifty Z-Score]],Table2[1Y Return vs Nifty Z-Score])</f>
        <v>231</v>
      </c>
      <c r="AT180">
        <f>_xlfn.RANK.AVG(Table2[[#This Row],[6M Return vs Nifty Z-Score]],Table2[6M Return vs Nifty Z-Score])</f>
        <v>233</v>
      </c>
      <c r="AU180">
        <f>_xlfn.RANK.AVG(Table2[[#This Row],[Sharpe Ratio Z-Score]],Table2[Sharpe Ratio Z-Score])</f>
        <v>216</v>
      </c>
      <c r="AV180">
        <f>(Table2[[#This Row],[Rank 1Y]]+Table2[[#This Row],[Rank 6M]]+Table2[[#This Row],[Rank Sharpe]])/3</f>
        <v>226.66666666666666</v>
      </c>
    </row>
    <row r="181" spans="1:48" x14ac:dyDescent="0.3">
      <c r="A181" t="s">
        <v>218</v>
      </c>
      <c r="B181" t="s">
        <v>219</v>
      </c>
      <c r="C181" t="s">
        <v>10636</v>
      </c>
      <c r="D181" t="s">
        <v>51</v>
      </c>
      <c r="E181">
        <v>120326.3980625</v>
      </c>
      <c r="F181">
        <v>3204.5</v>
      </c>
      <c r="G181">
        <v>39.6459288804636</v>
      </c>
      <c r="H181">
        <f>(Table2[[#This Row],[1Y Return vs Nifty]]-AVERAGE(Table2[1Y Return vs Nifty]))/_xlfn.STDEV.P(Table2[1Y Return vs Nifty])</f>
        <v>0.21508996427093399</v>
      </c>
      <c r="I181">
        <v>7.6919232453245696</v>
      </c>
      <c r="J181">
        <f>(Table2[[#This Row],[1M Return vs Nifty]]-AVERAGE(Table2[1M Return vs Nifty]))/_xlfn.STDEV.P(Table2[1M Return vs Nifty])</f>
        <v>0.85304350356618486</v>
      </c>
      <c r="K181">
        <v>17.802731113262301</v>
      </c>
      <c r="L181">
        <f>(Table2[[#This Row],[6M Return vs Nifty]]-AVERAGE(Table2[6M Return vs Nifty]))/_xlfn.STDEV.P(Table2[6M Return vs Nifty])</f>
        <v>0.32723143766466656</v>
      </c>
      <c r="M181">
        <v>-0.47059212525733701</v>
      </c>
      <c r="N181">
        <f>(Table2[[#This Row],[1W Return vs Nifty]]-AVERAGE(Table2[1W Return vs Nifty]))/_xlfn.STDEV.P(Table2[1W Return vs Nifty])</f>
        <v>0.43294576587080075</v>
      </c>
      <c r="O181">
        <v>3072.5</v>
      </c>
      <c r="P181">
        <v>2920.6214073849901</v>
      </c>
      <c r="Q181">
        <v>2500.6245265452599</v>
      </c>
      <c r="R181">
        <v>69.278385159925705</v>
      </c>
      <c r="S181" s="2">
        <f>(Table2[[#This Row],[Close Price]]-Table2[[#This Row],[20D EMA]])/Table2[[#This Row],[20D EMA]]</f>
        <v>4.2961757526444266E-2</v>
      </c>
      <c r="T181" s="2">
        <f>(Table2[[#This Row],[Close Price]]-Table2[[#This Row],[50D EMA]])/Table2[[#This Row],[50D EMA]]</f>
        <v>9.7198011319510141E-2</v>
      </c>
      <c r="U181" s="2">
        <f>(Table2[[#This Row],[Close Price]]-Table2[[#This Row],[200D EMA]])/Table2[[#This Row],[200D EMA]]</f>
        <v>0.2814798727209078</v>
      </c>
      <c r="V181">
        <v>0.81630734883108402</v>
      </c>
      <c r="W181">
        <v>3177</v>
      </c>
      <c r="X181">
        <v>3224.4</v>
      </c>
      <c r="Y181">
        <v>3111</v>
      </c>
      <c r="Z181">
        <v>3268.9</v>
      </c>
      <c r="AA181">
        <v>2808.1</v>
      </c>
      <c r="AB181">
        <v>3268.9</v>
      </c>
      <c r="AC181" s="2">
        <f>(Table2[[#This Row],[Close Price]]/Table2[[#This Row],[Day Low]])-1</f>
        <v>8.6559647466162293E-3</v>
      </c>
      <c r="AD181" s="2">
        <f>(Table2[[#This Row],[Day High]]/Table2[[#This Row],[Close Price]])-1</f>
        <v>6.2100171633641121E-3</v>
      </c>
      <c r="AE181" s="2">
        <f>(Table2[[#This Row],[Close Price]]/Table2[[#This Row],[Current Week Low]])-1</f>
        <v>3.0054644808743092E-2</v>
      </c>
      <c r="AF181" s="2">
        <f>(Table2[[#This Row],[Current Week High]]/Table2[[#This Row],[Close Price]])-1</f>
        <v>2.0096738960836413E-2</v>
      </c>
      <c r="AG181" s="2">
        <f>(Table2[[#This Row],[Close Price]]/Table2[[#This Row],[Current Month Low]])-1</f>
        <v>0.14116306399344758</v>
      </c>
      <c r="AH181" s="2">
        <f>(Table2[[#This Row],[Current Month High]]/Table2[[#This Row],[Close Price]])-1</f>
        <v>2.0096738960836413E-2</v>
      </c>
      <c r="AI181">
        <v>2.00967389608364</v>
      </c>
      <c r="AJ181">
        <v>81.985972683647105</v>
      </c>
      <c r="AK181" t="str">
        <f>IF(AND(Table2[[#This Row],[20D EMA]]&gt;Table2[[#This Row],[50D EMA]],Table2[[#This Row],[50D EMA]]&gt;Table2[[#This Row],[200D EMA]]),"Uptrend","Downtrend/NoTrend")</f>
        <v>Uptrend</v>
      </c>
      <c r="AL181">
        <v>0.18</v>
      </c>
      <c r="AM181" t="s">
        <v>10681</v>
      </c>
      <c r="AN181">
        <v>10.83</v>
      </c>
      <c r="AO181" t="s">
        <v>10681</v>
      </c>
      <c r="AP181">
        <v>0.106622409772023</v>
      </c>
      <c r="AQ181">
        <f>(Table2[[#This Row],[Sharpe Ratio]]-AVERAGE(Table2[Sharpe Ratio]))/_xlfn.STDEV.P(Table2[Sharpe Ratio])</f>
        <v>0.49339459138958125</v>
      </c>
      <c r="AR1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2.3217052627621673</v>
      </c>
      <c r="AS181">
        <f>_xlfn.RANK.AVG(Table2[[#This Row],[1Y Return vs Nifty Z-Score]],Table2[1Y Return vs Nifty Z-Score])</f>
        <v>238</v>
      </c>
      <c r="AT181">
        <f>_xlfn.RANK.AVG(Table2[[#This Row],[6M Return vs Nifty Z-Score]],Table2[6M Return vs Nifty Z-Score])</f>
        <v>229</v>
      </c>
      <c r="AU181">
        <f>_xlfn.RANK.AVG(Table2[[#This Row],[Sharpe Ratio Z-Score]],Table2[Sharpe Ratio Z-Score])</f>
        <v>215</v>
      </c>
      <c r="AV181">
        <f>(Table2[[#This Row],[Rank 1Y]]+Table2[[#This Row],[Rank 6M]]+Table2[[#This Row],[Rank Sharpe]])/3</f>
        <v>227.33333333333334</v>
      </c>
    </row>
    <row r="182" spans="1:48" x14ac:dyDescent="0.3">
      <c r="A182" t="s">
        <v>981</v>
      </c>
      <c r="B182" t="s">
        <v>982</v>
      </c>
      <c r="C182" t="s">
        <v>10640</v>
      </c>
      <c r="D182" t="s">
        <v>54</v>
      </c>
      <c r="E182">
        <v>14583.311124014999</v>
      </c>
      <c r="F182">
        <v>919.5</v>
      </c>
      <c r="G182">
        <v>67.370466787990594</v>
      </c>
      <c r="H182">
        <f>(Table2[[#This Row],[1Y Return vs Nifty]]-AVERAGE(Table2[1Y Return vs Nifty]))/_xlfn.STDEV.P(Table2[1Y Return vs Nifty])</f>
        <v>0.66118638814389963</v>
      </c>
      <c r="I182">
        <v>25.581643131453799</v>
      </c>
      <c r="J182">
        <f>(Table2[[#This Row],[1M Return vs Nifty]]-AVERAGE(Table2[1M Return vs Nifty]))/_xlfn.STDEV.P(Table2[1M Return vs Nifty])</f>
        <v>2.5825622360269369</v>
      </c>
      <c r="K182">
        <v>47.334179354645002</v>
      </c>
      <c r="L182">
        <f>(Table2[[#This Row],[6M Return vs Nifty]]-AVERAGE(Table2[6M Return vs Nifty]))/_xlfn.STDEV.P(Table2[6M Return vs Nifty])</f>
        <v>1.3393660448547922</v>
      </c>
      <c r="M182">
        <v>1.10804656132576</v>
      </c>
      <c r="N182">
        <f>(Table2[[#This Row],[1W Return vs Nifty]]-AVERAGE(Table2[1W Return vs Nifty]))/_xlfn.STDEV.P(Table2[1W Return vs Nifty])</f>
        <v>0.83819283820605972</v>
      </c>
      <c r="O182">
        <v>876.98</v>
      </c>
      <c r="P182">
        <v>815.20110640810901</v>
      </c>
      <c r="Q182">
        <v>664.64925625347905</v>
      </c>
      <c r="R182">
        <v>67.3845848546909</v>
      </c>
      <c r="S182" s="2">
        <f>(Table2[[#This Row],[Close Price]]-Table2[[#This Row],[20D EMA]])/Table2[[#This Row],[20D EMA]]</f>
        <v>4.8484572054094711E-2</v>
      </c>
      <c r="T182" s="2">
        <f>(Table2[[#This Row],[Close Price]]-Table2[[#This Row],[50D EMA]])/Table2[[#This Row],[50D EMA]]</f>
        <v>0.1279425319372377</v>
      </c>
      <c r="U182" s="2">
        <f>(Table2[[#This Row],[Close Price]]-Table2[[#This Row],[200D EMA]])/Table2[[#This Row],[200D EMA]]</f>
        <v>0.38343643861587029</v>
      </c>
      <c r="V182">
        <v>0.73009616820394996</v>
      </c>
      <c r="W182">
        <v>910.05</v>
      </c>
      <c r="X182">
        <v>933</v>
      </c>
      <c r="Y182">
        <v>898.5</v>
      </c>
      <c r="Z182">
        <v>950.5</v>
      </c>
      <c r="AA182">
        <v>778.6</v>
      </c>
      <c r="AB182">
        <v>950.5</v>
      </c>
      <c r="AC182" s="2">
        <f>(Table2[[#This Row],[Close Price]]/Table2[[#This Row],[Day Low]])-1</f>
        <v>1.03840448327015E-2</v>
      </c>
      <c r="AD182" s="2">
        <f>(Table2[[#This Row],[Day High]]/Table2[[#This Row],[Close Price]])-1</f>
        <v>1.4681892332789603E-2</v>
      </c>
      <c r="AE182" s="2">
        <f>(Table2[[#This Row],[Close Price]]/Table2[[#This Row],[Current Week Low]])-1</f>
        <v>2.3372287145241977E-2</v>
      </c>
      <c r="AF182" s="2">
        <f>(Table2[[#This Row],[Current Week High]]/Table2[[#This Row],[Close Price]])-1</f>
        <v>3.3713974986405715E-2</v>
      </c>
      <c r="AG182" s="2">
        <f>(Table2[[#This Row],[Close Price]]/Table2[[#This Row],[Current Month Low]])-1</f>
        <v>0.18096583611610573</v>
      </c>
      <c r="AH182" s="2">
        <f>(Table2[[#This Row],[Current Month High]]/Table2[[#This Row],[Close Price]])-1</f>
        <v>3.3713974986405715E-2</v>
      </c>
      <c r="AI182">
        <v>3.3713974986405701</v>
      </c>
      <c r="AJ182">
        <v>188.470588235294</v>
      </c>
      <c r="AK182" t="str">
        <f>IF(AND(Table2[[#This Row],[20D EMA]]&gt;Table2[[#This Row],[50D EMA]],Table2[[#This Row],[50D EMA]]&gt;Table2[[#This Row],[200D EMA]]),"Uptrend","Downtrend/NoTrend")</f>
        <v>Uptrend</v>
      </c>
      <c r="AL182">
        <v>0.05</v>
      </c>
      <c r="AM182" t="s">
        <v>10681</v>
      </c>
      <c r="AN182">
        <v>8.32</v>
      </c>
      <c r="AO182" t="s">
        <v>10681</v>
      </c>
      <c r="AP182">
        <v>2.3342399235914E-2</v>
      </c>
      <c r="AQ182">
        <f>(Table2[[#This Row],[Sharpe Ratio]]-AVERAGE(Table2[Sharpe Ratio]))/_xlfn.STDEV.P(Table2[Sharpe Ratio])</f>
        <v>-0.46330334624548641</v>
      </c>
      <c r="AR1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4.958004160986202</v>
      </c>
      <c r="AS182">
        <f>_xlfn.RANK.AVG(Table2[[#This Row],[1Y Return vs Nifty Z-Score]],Table2[1Y Return vs Nifty Z-Score])</f>
        <v>144</v>
      </c>
      <c r="AT182">
        <f>_xlfn.RANK.AVG(Table2[[#This Row],[6M Return vs Nifty Z-Score]],Table2[6M Return vs Nifty Z-Score])</f>
        <v>71</v>
      </c>
      <c r="AU182">
        <f>_xlfn.RANK.AVG(Table2[[#This Row],[Sharpe Ratio Z-Score]],Table2[Sharpe Ratio Z-Score])</f>
        <v>467</v>
      </c>
      <c r="AV182">
        <f>(Table2[[#This Row],[Rank 1Y]]+Table2[[#This Row],[Rank 6M]]+Table2[[#This Row],[Rank Sharpe]])/3</f>
        <v>227.33333333333334</v>
      </c>
    </row>
    <row r="183" spans="1:48" x14ac:dyDescent="0.3">
      <c r="A183" t="s">
        <v>774</v>
      </c>
      <c r="B183" t="s">
        <v>775</v>
      </c>
      <c r="C183" t="s">
        <v>10645</v>
      </c>
      <c r="D183" t="s">
        <v>776</v>
      </c>
      <c r="E183">
        <v>21307.615023704999</v>
      </c>
      <c r="F183">
        <v>303.25</v>
      </c>
      <c r="G183">
        <v>58.800292422448599</v>
      </c>
      <c r="H183">
        <f>(Table2[[#This Row],[1Y Return vs Nifty]]-AVERAGE(Table2[1Y Return vs Nifty]))/_xlfn.STDEV.P(Table2[1Y Return vs Nifty])</f>
        <v>0.52328962141733504</v>
      </c>
      <c r="I183">
        <v>14.420295323807199</v>
      </c>
      <c r="J183">
        <f>(Table2[[#This Row],[1M Return vs Nifty]]-AVERAGE(Table2[1M Return vs Nifty]))/_xlfn.STDEV.P(Table2[1M Return vs Nifty])</f>
        <v>1.5035201808295446</v>
      </c>
      <c r="K183">
        <v>34.705533803066103</v>
      </c>
      <c r="L183">
        <f>(Table2[[#This Row],[6M Return vs Nifty]]-AVERAGE(Table2[6M Return vs Nifty]))/_xlfn.STDEV.P(Table2[6M Return vs Nifty])</f>
        <v>0.90654307253678523</v>
      </c>
      <c r="M183">
        <v>-3.8944812794693302</v>
      </c>
      <c r="N183">
        <f>(Table2[[#This Row],[1W Return vs Nifty]]-AVERAGE(Table2[1W Return vs Nifty]))/_xlfn.STDEV.P(Table2[1W Return vs Nifty])</f>
        <v>-0.44598939993847797</v>
      </c>
      <c r="O183">
        <v>300.01</v>
      </c>
      <c r="P183">
        <v>271.71345866216598</v>
      </c>
      <c r="Q183">
        <v>217.13987324860801</v>
      </c>
      <c r="R183">
        <v>52.5434305565595</v>
      </c>
      <c r="S183" s="2">
        <f>(Table2[[#This Row],[Close Price]]-Table2[[#This Row],[20D EMA]])/Table2[[#This Row],[20D EMA]]</f>
        <v>1.0799640011999631E-2</v>
      </c>
      <c r="T183" s="2">
        <f>(Table2[[#This Row],[Close Price]]-Table2[[#This Row],[50D EMA]])/Table2[[#This Row],[50D EMA]]</f>
        <v>0.11606543707150288</v>
      </c>
      <c r="U183" s="2">
        <f>(Table2[[#This Row],[Close Price]]-Table2[[#This Row],[200D EMA]])/Table2[[#This Row],[200D EMA]]</f>
        <v>0.39656524369802265</v>
      </c>
      <c r="V183">
        <v>1.6914374919636801</v>
      </c>
      <c r="W183">
        <v>301.10000000000002</v>
      </c>
      <c r="X183">
        <v>316.5</v>
      </c>
      <c r="Y183">
        <v>301.10000000000002</v>
      </c>
      <c r="Z183">
        <v>324.64999999999998</v>
      </c>
      <c r="AA183">
        <v>272.25</v>
      </c>
      <c r="AB183">
        <v>343.9</v>
      </c>
      <c r="AC183" s="2">
        <f>(Table2[[#This Row],[Close Price]]/Table2[[#This Row],[Day Low]])-1</f>
        <v>7.1404848887413053E-3</v>
      </c>
      <c r="AD183" s="2">
        <f>(Table2[[#This Row],[Day High]]/Table2[[#This Row],[Close Price]])-1</f>
        <v>4.3693322341302521E-2</v>
      </c>
      <c r="AE183" s="2">
        <f>(Table2[[#This Row],[Close Price]]/Table2[[#This Row],[Current Week Low]])-1</f>
        <v>7.1404848887413053E-3</v>
      </c>
      <c r="AF183" s="2">
        <f>(Table2[[#This Row],[Current Week High]]/Table2[[#This Row],[Close Price]])-1</f>
        <v>7.0568837592745126E-2</v>
      </c>
      <c r="AG183" s="2">
        <f>(Table2[[#This Row],[Close Price]]/Table2[[#This Row],[Current Month Low]])-1</f>
        <v>0.1138659320477502</v>
      </c>
      <c r="AH183" s="2">
        <f>(Table2[[#This Row],[Current Month High]]/Table2[[#This Row],[Close Price]])-1</f>
        <v>0.13404781533388288</v>
      </c>
      <c r="AI183">
        <v>13.404781533388199</v>
      </c>
      <c r="AJ183">
        <v>104.48415374241399</v>
      </c>
      <c r="AK183" t="str">
        <f>IF(AND(Table2[[#This Row],[20D EMA]]&gt;Table2[[#This Row],[50D EMA]],Table2[[#This Row],[50D EMA]]&gt;Table2[[#This Row],[200D EMA]]),"Uptrend","Downtrend/NoTrend")</f>
        <v>Uptrend</v>
      </c>
      <c r="AL183">
        <v>0.24</v>
      </c>
      <c r="AM183" t="s">
        <v>10681</v>
      </c>
      <c r="AN183">
        <v>9.48</v>
      </c>
      <c r="AO183" t="s">
        <v>10681</v>
      </c>
      <c r="AP183">
        <v>4.3367472012147003E-2</v>
      </c>
      <c r="AQ183">
        <f>(Table2[[#This Row],[Sharpe Ratio]]-AVERAGE(Table2[Sharpe Ratio]))/_xlfn.STDEV.P(Table2[Sharpe Ratio])</f>
        <v>-0.23326079818759865</v>
      </c>
      <c r="AR1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2.2541026766575882</v>
      </c>
      <c r="AS183">
        <f>_xlfn.RANK.AVG(Table2[[#This Row],[1Y Return vs Nifty Z-Score]],Table2[1Y Return vs Nifty Z-Score])</f>
        <v>163</v>
      </c>
      <c r="AT183">
        <f>_xlfn.RANK.AVG(Table2[[#This Row],[6M Return vs Nifty Z-Score]],Table2[6M Return vs Nifty Z-Score])</f>
        <v>114</v>
      </c>
      <c r="AU183">
        <f>_xlfn.RANK.AVG(Table2[[#This Row],[Sharpe Ratio Z-Score]],Table2[Sharpe Ratio Z-Score])</f>
        <v>406</v>
      </c>
      <c r="AV183">
        <f>(Table2[[#This Row],[Rank 1Y]]+Table2[[#This Row],[Rank 6M]]+Table2[[#This Row],[Rank Sharpe]])/3</f>
        <v>227.66666666666666</v>
      </c>
    </row>
    <row r="184" spans="1:48" x14ac:dyDescent="0.3">
      <c r="A184" t="s">
        <v>231</v>
      </c>
      <c r="B184" t="s">
        <v>232</v>
      </c>
      <c r="C184" t="s">
        <v>10640</v>
      </c>
      <c r="D184" t="s">
        <v>54</v>
      </c>
      <c r="E184">
        <v>116240.7785952</v>
      </c>
      <c r="F184">
        <v>3485.15</v>
      </c>
      <c r="G184">
        <v>45.271992657419702</v>
      </c>
      <c r="H184">
        <f>(Table2[[#This Row],[1Y Return vs Nifty]]-AVERAGE(Table2[1Y Return vs Nifty]))/_xlfn.STDEV.P(Table2[1Y Return vs Nifty])</f>
        <v>0.30561507743070876</v>
      </c>
      <c r="I184">
        <v>5.8787542971815796</v>
      </c>
      <c r="J184">
        <f>(Table2[[#This Row],[1M Return vs Nifty]]-AVERAGE(Table2[1M Return vs Nifty]))/_xlfn.STDEV.P(Table2[1M Return vs Nifty])</f>
        <v>0.67775234859617972</v>
      </c>
      <c r="K184">
        <v>17.626826303602201</v>
      </c>
      <c r="L184">
        <f>(Table2[[#This Row],[6M Return vs Nifty]]-AVERAGE(Table2[6M Return vs Nifty]))/_xlfn.STDEV.P(Table2[6M Return vs Nifty])</f>
        <v>0.32120263257617482</v>
      </c>
      <c r="M184">
        <v>0.40258583068126802</v>
      </c>
      <c r="N184">
        <f>(Table2[[#This Row],[1W Return vs Nifty]]-AVERAGE(Table2[1W Return vs Nifty]))/_xlfn.STDEV.P(Table2[1W Return vs Nifty])</f>
        <v>0.6570963668152805</v>
      </c>
      <c r="O184">
        <v>3328.71</v>
      </c>
      <c r="P184">
        <v>3156.5974673986102</v>
      </c>
      <c r="Q184">
        <v>2694.2038550552502</v>
      </c>
      <c r="R184">
        <v>79.501413807159594</v>
      </c>
      <c r="S184" s="2">
        <f>(Table2[[#This Row],[Close Price]]-Table2[[#This Row],[20D EMA]])/Table2[[#This Row],[20D EMA]]</f>
        <v>4.6997185095727791E-2</v>
      </c>
      <c r="T184" s="2">
        <f>(Table2[[#This Row],[Close Price]]-Table2[[#This Row],[50D EMA]])/Table2[[#This Row],[50D EMA]]</f>
        <v>0.10408439339975584</v>
      </c>
      <c r="U184" s="2">
        <f>(Table2[[#This Row],[Close Price]]-Table2[[#This Row],[200D EMA]])/Table2[[#This Row],[200D EMA]]</f>
        <v>0.29357323628672854</v>
      </c>
      <c r="V184">
        <v>0.90172001827322701</v>
      </c>
      <c r="W184">
        <v>3447.05</v>
      </c>
      <c r="X184">
        <v>3574</v>
      </c>
      <c r="Y184">
        <v>3311</v>
      </c>
      <c r="Z184">
        <v>3574</v>
      </c>
      <c r="AA184">
        <v>3156.45</v>
      </c>
      <c r="AB184">
        <v>3574</v>
      </c>
      <c r="AC184" s="2">
        <f>(Table2[[#This Row],[Close Price]]/Table2[[#This Row],[Day Low]])-1</f>
        <v>1.1052929316371918E-2</v>
      </c>
      <c r="AD184" s="2">
        <f>(Table2[[#This Row],[Day High]]/Table2[[#This Row],[Close Price]])-1</f>
        <v>2.5493881181584799E-2</v>
      </c>
      <c r="AE184" s="2">
        <f>(Table2[[#This Row],[Close Price]]/Table2[[#This Row],[Current Week Low]])-1</f>
        <v>5.2597402597402532E-2</v>
      </c>
      <c r="AF184" s="2">
        <f>(Table2[[#This Row],[Current Week High]]/Table2[[#This Row],[Close Price]])-1</f>
        <v>2.5493881181584799E-2</v>
      </c>
      <c r="AG184" s="2">
        <f>(Table2[[#This Row],[Close Price]]/Table2[[#This Row],[Current Month Low]])-1</f>
        <v>0.10413597554214404</v>
      </c>
      <c r="AH184" s="2">
        <f>(Table2[[#This Row],[Current Month High]]/Table2[[#This Row],[Close Price]])-1</f>
        <v>2.5493881181584799E-2</v>
      </c>
      <c r="AI184">
        <v>2.5493881181584799</v>
      </c>
      <c r="AJ184">
        <v>96.673344431590493</v>
      </c>
      <c r="AK184" t="str">
        <f>IF(AND(Table2[[#This Row],[20D EMA]]&gt;Table2[[#This Row],[50D EMA]],Table2[[#This Row],[50D EMA]]&gt;Table2[[#This Row],[200D EMA]]),"Uptrend","Downtrend/NoTrend")</f>
        <v>Uptrend</v>
      </c>
      <c r="AL184">
        <v>0.04</v>
      </c>
      <c r="AM184" t="s">
        <v>10681</v>
      </c>
      <c r="AN184">
        <v>3.62</v>
      </c>
      <c r="AO184" t="s">
        <v>10681</v>
      </c>
      <c r="AP184">
        <v>9.5234961436453006E-2</v>
      </c>
      <c r="AQ184">
        <f>(Table2[[#This Row],[Sharpe Ratio]]-AVERAGE(Table2[Sharpe Ratio]))/_xlfn.STDEV.P(Table2[Sharpe Ratio])</f>
        <v>0.36257870571144402</v>
      </c>
      <c r="AR1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2.3242451311297874</v>
      </c>
      <c r="AS184">
        <f>_xlfn.RANK.AVG(Table2[[#This Row],[1Y Return vs Nifty Z-Score]],Table2[1Y Return vs Nifty Z-Score])</f>
        <v>211</v>
      </c>
      <c r="AT184">
        <f>_xlfn.RANK.AVG(Table2[[#This Row],[6M Return vs Nifty Z-Score]],Table2[6M Return vs Nifty Z-Score])</f>
        <v>231</v>
      </c>
      <c r="AU184">
        <f>_xlfn.RANK.AVG(Table2[[#This Row],[Sharpe Ratio Z-Score]],Table2[Sharpe Ratio Z-Score])</f>
        <v>243</v>
      </c>
      <c r="AV184">
        <f>(Table2[[#This Row],[Rank 1Y]]+Table2[[#This Row],[Rank 6M]]+Table2[[#This Row],[Rank Sharpe]])/3</f>
        <v>228.33333333333334</v>
      </c>
    </row>
    <row r="185" spans="1:48" x14ac:dyDescent="0.3">
      <c r="A185" t="s">
        <v>928</v>
      </c>
      <c r="B185" t="s">
        <v>929</v>
      </c>
      <c r="C185" t="s">
        <v>10637</v>
      </c>
      <c r="D185" t="s">
        <v>930</v>
      </c>
      <c r="E185">
        <v>15791.774316434999</v>
      </c>
      <c r="F185">
        <v>490.8</v>
      </c>
      <c r="G185">
        <v>114.23072499368899</v>
      </c>
      <c r="H185">
        <f>(Table2[[#This Row],[1Y Return vs Nifty]]-AVERAGE(Table2[1Y Return vs Nifty]))/_xlfn.STDEV.P(Table2[1Y Return vs Nifty])</f>
        <v>1.4151824935812614</v>
      </c>
      <c r="I185">
        <v>-5.4758558730061102</v>
      </c>
      <c r="J185">
        <f>(Table2[[#This Row],[1M Return vs Nifty]]-AVERAGE(Table2[1M Return vs Nifty]))/_xlfn.STDEV.P(Table2[1M Return vs Nifty])</f>
        <v>-0.41997367026425436</v>
      </c>
      <c r="K185">
        <v>-3.05986325655967</v>
      </c>
      <c r="L185">
        <f>(Table2[[#This Row],[6M Return vs Nifty]]-AVERAGE(Table2[6M Return vs Nifty]))/_xlfn.STDEV.P(Table2[6M Return vs Nifty])</f>
        <v>-0.38779457747931728</v>
      </c>
      <c r="M185">
        <v>0.34822549079347798</v>
      </c>
      <c r="N185">
        <f>(Table2[[#This Row],[1W Return vs Nifty]]-AVERAGE(Table2[1W Return vs Nifty]))/_xlfn.STDEV.P(Table2[1W Return vs Nifty])</f>
        <v>0.64314170525915326</v>
      </c>
      <c r="O185">
        <v>487.26</v>
      </c>
      <c r="P185">
        <v>478.30084011301</v>
      </c>
      <c r="Q185">
        <v>396.729402157072</v>
      </c>
      <c r="R185">
        <v>54.328987264808099</v>
      </c>
      <c r="S185" s="2">
        <f>(Table2[[#This Row],[Close Price]]-Table2[[#This Row],[20D EMA]])/Table2[[#This Row],[20D EMA]]</f>
        <v>7.2651151336042778E-3</v>
      </c>
      <c r="T185" s="2">
        <f>(Table2[[#This Row],[Close Price]]-Table2[[#This Row],[50D EMA]])/Table2[[#This Row],[50D EMA]]</f>
        <v>2.6132423024882809E-2</v>
      </c>
      <c r="U185" s="2">
        <f>(Table2[[#This Row],[Close Price]]-Table2[[#This Row],[200D EMA]])/Table2[[#This Row],[200D EMA]]</f>
        <v>0.23711526630356436</v>
      </c>
      <c r="V185">
        <v>0.43958365640612301</v>
      </c>
      <c r="W185">
        <v>484.35</v>
      </c>
      <c r="X185">
        <v>498.5</v>
      </c>
      <c r="Y185">
        <v>484.35</v>
      </c>
      <c r="Z185">
        <v>516.75</v>
      </c>
      <c r="AA185">
        <v>448.35</v>
      </c>
      <c r="AB185">
        <v>516.75</v>
      </c>
      <c r="AC185" s="2">
        <f>(Table2[[#This Row],[Close Price]]/Table2[[#This Row],[Day Low]])-1</f>
        <v>1.3316816351811589E-2</v>
      </c>
      <c r="AD185" s="2">
        <f>(Table2[[#This Row],[Day High]]/Table2[[#This Row],[Close Price]])-1</f>
        <v>1.568867155664222E-2</v>
      </c>
      <c r="AE185" s="2">
        <f>(Table2[[#This Row],[Close Price]]/Table2[[#This Row],[Current Week Low]])-1</f>
        <v>1.3316816351811589E-2</v>
      </c>
      <c r="AF185" s="2">
        <f>(Table2[[#This Row],[Current Week High]]/Table2[[#This Row],[Close Price]])-1</f>
        <v>5.2872860635696739E-2</v>
      </c>
      <c r="AG185" s="2">
        <f>(Table2[[#This Row],[Close Price]]/Table2[[#This Row],[Current Month Low]])-1</f>
        <v>9.4680495148879107E-2</v>
      </c>
      <c r="AH185" s="2">
        <f>(Table2[[#This Row],[Current Month High]]/Table2[[#This Row],[Close Price]])-1</f>
        <v>5.2872860635696739E-2</v>
      </c>
      <c r="AI185">
        <v>25.876120619396801</v>
      </c>
      <c r="AJ185">
        <v>152.85935085007699</v>
      </c>
      <c r="AK185" t="str">
        <f>IF(AND(Table2[[#This Row],[20D EMA]]&gt;Table2[[#This Row],[50D EMA]],Table2[[#This Row],[50D EMA]]&gt;Table2[[#This Row],[200D EMA]]),"Uptrend","Downtrend/NoTrend")</f>
        <v>Uptrend</v>
      </c>
      <c r="AL185">
        <v>0.06</v>
      </c>
      <c r="AM185" t="s">
        <v>10681</v>
      </c>
      <c r="AN185">
        <v>3.75</v>
      </c>
      <c r="AO185" t="s">
        <v>10681</v>
      </c>
      <c r="AP185">
        <v>0.122664120709628</v>
      </c>
      <c r="AQ185">
        <f>(Table2[[#This Row],[Sharpe Ratio]]-AVERAGE(Table2[Sharpe Ratio]))/_xlfn.STDEV.P(Table2[Sharpe Ratio])</f>
        <v>0.67767737031034436</v>
      </c>
      <c r="AR1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1.9282333214071872</v>
      </c>
      <c r="AS185">
        <f>_xlfn.RANK.AVG(Table2[[#This Row],[1Y Return vs Nifty Z-Score]],Table2[1Y Return vs Nifty Z-Score])</f>
        <v>62</v>
      </c>
      <c r="AT185">
        <f>_xlfn.RANK.AVG(Table2[[#This Row],[6M Return vs Nifty Z-Score]],Table2[6M Return vs Nifty Z-Score])</f>
        <v>450</v>
      </c>
      <c r="AU185">
        <f>_xlfn.RANK.AVG(Table2[[#This Row],[Sharpe Ratio Z-Score]],Table2[Sharpe Ratio Z-Score])</f>
        <v>176</v>
      </c>
      <c r="AV185">
        <f>(Table2[[#This Row],[Rank 1Y]]+Table2[[#This Row],[Rank 6M]]+Table2[[#This Row],[Rank Sharpe]])/3</f>
        <v>229.33333333333334</v>
      </c>
    </row>
    <row r="186" spans="1:48" x14ac:dyDescent="0.3">
      <c r="A186" t="s">
        <v>898</v>
      </c>
      <c r="B186" t="s">
        <v>899</v>
      </c>
      <c r="C186" t="s">
        <v>10641</v>
      </c>
      <c r="D186" t="s">
        <v>723</v>
      </c>
      <c r="E186">
        <v>17421.1388898</v>
      </c>
      <c r="F186">
        <v>967.95</v>
      </c>
      <c r="G186">
        <v>16.815046267337401</v>
      </c>
      <c r="H186">
        <f>(Table2[[#This Row],[1Y Return vs Nifty]]-AVERAGE(Table2[1Y Return vs Nifty]))/_xlfn.STDEV.P(Table2[1Y Return vs Nifty])</f>
        <v>-0.15226602635187023</v>
      </c>
      <c r="I186">
        <v>12.2151137276479</v>
      </c>
      <c r="J186">
        <f>(Table2[[#This Row],[1M Return vs Nifty]]-AVERAGE(Table2[1M Return vs Nifty]))/_xlfn.STDEV.P(Table2[1M Return vs Nifty])</f>
        <v>1.2903305443617139</v>
      </c>
      <c r="K186">
        <v>12.008236851585901</v>
      </c>
      <c r="L186">
        <f>(Table2[[#This Row],[6M Return vs Nifty]]-AVERAGE(Table2[6M Return vs Nifty]))/_xlfn.STDEV.P(Table2[6M Return vs Nifty])</f>
        <v>0.12863609193458933</v>
      </c>
      <c r="M186">
        <v>-1.8077049217194601</v>
      </c>
      <c r="N186">
        <f>(Table2[[#This Row],[1W Return vs Nifty]]-AVERAGE(Table2[1W Return vs Nifty]))/_xlfn.STDEV.P(Table2[1W Return vs Nifty])</f>
        <v>8.9699999278621309E-2</v>
      </c>
      <c r="O186">
        <v>933.93</v>
      </c>
      <c r="P186">
        <v>893.27875682907097</v>
      </c>
      <c r="Q186">
        <v>767.72234355419698</v>
      </c>
      <c r="R186">
        <v>65.906608261817993</v>
      </c>
      <c r="S186" s="2">
        <f>(Table2[[#This Row],[Close Price]]-Table2[[#This Row],[20D EMA]])/Table2[[#This Row],[20D EMA]]</f>
        <v>3.6426712922810162E-2</v>
      </c>
      <c r="T186" s="2">
        <f>(Table2[[#This Row],[Close Price]]-Table2[[#This Row],[50D EMA]])/Table2[[#This Row],[50D EMA]]</f>
        <v>8.3592319418850147E-2</v>
      </c>
      <c r="U186" s="2">
        <f>(Table2[[#This Row],[Close Price]]-Table2[[#This Row],[200D EMA]])/Table2[[#This Row],[200D EMA]]</f>
        <v>0.26080738450159241</v>
      </c>
      <c r="V186">
        <v>0.64324432414367405</v>
      </c>
      <c r="W186">
        <v>956</v>
      </c>
      <c r="X186">
        <v>983.6</v>
      </c>
      <c r="Y186">
        <v>938.05</v>
      </c>
      <c r="Z186">
        <v>983.6</v>
      </c>
      <c r="AA186">
        <v>835</v>
      </c>
      <c r="AB186">
        <v>983.6</v>
      </c>
      <c r="AC186" s="2">
        <f>(Table2[[#This Row],[Close Price]]/Table2[[#This Row],[Day Low]])-1</f>
        <v>1.2499999999999956E-2</v>
      </c>
      <c r="AD186" s="2">
        <f>(Table2[[#This Row],[Day High]]/Table2[[#This Row],[Close Price]])-1</f>
        <v>1.6168190505707836E-2</v>
      </c>
      <c r="AE186" s="2">
        <f>(Table2[[#This Row],[Close Price]]/Table2[[#This Row],[Current Week Low]])-1</f>
        <v>3.1874633548318432E-2</v>
      </c>
      <c r="AF186" s="2">
        <f>(Table2[[#This Row],[Current Week High]]/Table2[[#This Row],[Close Price]])-1</f>
        <v>1.6168190505707836E-2</v>
      </c>
      <c r="AG186" s="2">
        <f>(Table2[[#This Row],[Close Price]]/Table2[[#This Row],[Current Month Low]])-1</f>
        <v>0.15922155688622763</v>
      </c>
      <c r="AH186" s="2">
        <f>(Table2[[#This Row],[Current Month High]]/Table2[[#This Row],[Close Price]])-1</f>
        <v>1.6168190505707836E-2</v>
      </c>
      <c r="AI186">
        <v>3.1509892039878098</v>
      </c>
      <c r="AJ186">
        <v>65.886889460154194</v>
      </c>
      <c r="AK186" t="str">
        <f>IF(AND(Table2[[#This Row],[20D EMA]]&gt;Table2[[#This Row],[50D EMA]],Table2[[#This Row],[50D EMA]]&gt;Table2[[#This Row],[200D EMA]]),"Uptrend","Downtrend/NoTrend")</f>
        <v>Uptrend</v>
      </c>
      <c r="AL186">
        <v>0.31</v>
      </c>
      <c r="AM186" t="s">
        <v>10681</v>
      </c>
      <c r="AN186">
        <v>4.54</v>
      </c>
      <c r="AO186" t="s">
        <v>10681</v>
      </c>
      <c r="AP186">
        <v>0.182859452041432</v>
      </c>
      <c r="AQ186">
        <f>(Table2[[#This Row],[Sharpe Ratio]]-AVERAGE(Table2[Sharpe Ratio]))/_xlfn.STDEV.P(Table2[Sharpe Ratio])</f>
        <v>1.3691848397459638</v>
      </c>
      <c r="AR1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2.7255854489690181</v>
      </c>
      <c r="AS186">
        <f>_xlfn.RANK.AVG(Table2[[#This Row],[1Y Return vs Nifty Z-Score]],Table2[1Y Return vs Nifty Z-Score])</f>
        <v>343</v>
      </c>
      <c r="AT186">
        <f>_xlfn.RANK.AVG(Table2[[#This Row],[6M Return vs Nifty Z-Score]],Table2[6M Return vs Nifty Z-Score])</f>
        <v>278</v>
      </c>
      <c r="AU186">
        <f>_xlfn.RANK.AVG(Table2[[#This Row],[Sharpe Ratio Z-Score]],Table2[Sharpe Ratio Z-Score])</f>
        <v>68</v>
      </c>
      <c r="AV186">
        <f>(Table2[[#This Row],[Rank 1Y]]+Table2[[#This Row],[Rank 6M]]+Table2[[#This Row],[Rank Sharpe]])/3</f>
        <v>229.66666666666666</v>
      </c>
    </row>
    <row r="187" spans="1:48" x14ac:dyDescent="0.3">
      <c r="A187" t="s">
        <v>1285</v>
      </c>
      <c r="B187" t="s">
        <v>1286</v>
      </c>
      <c r="C187" t="s">
        <v>10645</v>
      </c>
      <c r="D187" t="s">
        <v>300</v>
      </c>
      <c r="E187">
        <v>8819.2747378349995</v>
      </c>
      <c r="F187">
        <v>549.54999999999995</v>
      </c>
      <c r="G187">
        <v>24.2803761528249</v>
      </c>
      <c r="H187">
        <f>(Table2[[#This Row],[1Y Return vs Nifty]]-AVERAGE(Table2[1Y Return vs Nifty]))/_xlfn.STDEV.P(Table2[1Y Return vs Nifty])</f>
        <v>-3.214655038239661E-2</v>
      </c>
      <c r="I187">
        <v>-9.0256544204095004</v>
      </c>
      <c r="J187">
        <f>(Table2[[#This Row],[1M Return vs Nifty]]-AVERAGE(Table2[1M Return vs Nifty]))/_xlfn.STDEV.P(Table2[1M Return vs Nifty])</f>
        <v>-0.76315641003181989</v>
      </c>
      <c r="K187">
        <v>24.797189557388698</v>
      </c>
      <c r="L187">
        <f>(Table2[[#This Row],[6M Return vs Nifty]]-AVERAGE(Table2[6M Return vs Nifty]))/_xlfn.STDEV.P(Table2[6M Return vs Nifty])</f>
        <v>0.56695328916306986</v>
      </c>
      <c r="M187">
        <v>-7.6731700133474403</v>
      </c>
      <c r="N187">
        <f>(Table2[[#This Row],[1W Return vs Nifty]]-AVERAGE(Table2[1W Return vs Nifty]))/_xlfn.STDEV.P(Table2[1W Return vs Nifty])</f>
        <v>-1.4160039825563515</v>
      </c>
      <c r="O187">
        <v>554.57000000000005</v>
      </c>
      <c r="P187">
        <v>531.67642409812402</v>
      </c>
      <c r="Q187">
        <v>449.41623043579398</v>
      </c>
      <c r="R187">
        <v>32.191333532909297</v>
      </c>
      <c r="S187" s="2">
        <f>(Table2[[#This Row],[Close Price]]-Table2[[#This Row],[20D EMA]])/Table2[[#This Row],[20D EMA]]</f>
        <v>-9.0520583515157592E-3</v>
      </c>
      <c r="T187" s="2">
        <f>(Table2[[#This Row],[Close Price]]-Table2[[#This Row],[50D EMA]])/Table2[[#This Row],[50D EMA]]</f>
        <v>3.3617394136282529E-2</v>
      </c>
      <c r="U187" s="2">
        <f>(Table2[[#This Row],[Close Price]]-Table2[[#This Row],[200D EMA]])/Table2[[#This Row],[200D EMA]]</f>
        <v>0.22280852978342006</v>
      </c>
      <c r="V187">
        <v>0.75549804171722701</v>
      </c>
      <c r="W187">
        <v>539.45000000000005</v>
      </c>
      <c r="X187">
        <v>554.70000000000005</v>
      </c>
      <c r="Y187">
        <v>539.45000000000005</v>
      </c>
      <c r="Z187">
        <v>576.35</v>
      </c>
      <c r="AA187">
        <v>530.95000000000005</v>
      </c>
      <c r="AB187">
        <v>601.9</v>
      </c>
      <c r="AC187" s="2">
        <f>(Table2[[#This Row],[Close Price]]/Table2[[#This Row],[Day Low]])-1</f>
        <v>1.8722773194920661E-2</v>
      </c>
      <c r="AD187" s="2">
        <f>(Table2[[#This Row],[Day High]]/Table2[[#This Row],[Close Price]])-1</f>
        <v>9.3713037940135191E-3</v>
      </c>
      <c r="AE187" s="2">
        <f>(Table2[[#This Row],[Close Price]]/Table2[[#This Row],[Current Week Low]])-1</f>
        <v>1.8722773194920661E-2</v>
      </c>
      <c r="AF187" s="2">
        <f>(Table2[[#This Row],[Current Week High]]/Table2[[#This Row],[Close Price]])-1</f>
        <v>4.8767173141661457E-2</v>
      </c>
      <c r="AG187" s="2">
        <f>(Table2[[#This Row],[Close Price]]/Table2[[#This Row],[Current Month Low]])-1</f>
        <v>3.5031547226668902E-2</v>
      </c>
      <c r="AH187" s="2">
        <f>(Table2[[#This Row],[Current Month High]]/Table2[[#This Row],[Close Price]])-1</f>
        <v>9.5259757983805038E-2</v>
      </c>
      <c r="AI187">
        <v>9.5259757983805002</v>
      </c>
      <c r="AJ187">
        <v>61.016700849692299</v>
      </c>
      <c r="AK187" t="str">
        <f>IF(AND(Table2[[#This Row],[20D EMA]]&gt;Table2[[#This Row],[50D EMA]],Table2[[#This Row],[50D EMA]]&gt;Table2[[#This Row],[200D EMA]]),"Uptrend","Downtrend/NoTrend")</f>
        <v>Uptrend</v>
      </c>
      <c r="AL187">
        <v>-0.08</v>
      </c>
      <c r="AM187" t="s">
        <v>10680</v>
      </c>
      <c r="AN187">
        <v>-1.25</v>
      </c>
      <c r="AO187" t="s">
        <v>10680</v>
      </c>
      <c r="AP187">
        <v>0.115839353709026</v>
      </c>
      <c r="AQ187">
        <f>(Table2[[#This Row],[Sharpe Ratio]]-AVERAGE(Table2[Sharpe Ratio]))/_xlfn.STDEV.P(Table2[Sharpe Ratio])</f>
        <v>0.59927631737718212</v>
      </c>
      <c r="AR1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-1.0450773364303161</v>
      </c>
      <c r="AS187">
        <f>_xlfn.RANK.AVG(Table2[[#This Row],[1Y Return vs Nifty Z-Score]],Table2[1Y Return vs Nifty Z-Score])</f>
        <v>312</v>
      </c>
      <c r="AT187">
        <f>_xlfn.RANK.AVG(Table2[[#This Row],[6M Return vs Nifty Z-Score]],Table2[6M Return vs Nifty Z-Score])</f>
        <v>180</v>
      </c>
      <c r="AU187">
        <f>_xlfn.RANK.AVG(Table2[[#This Row],[Sharpe Ratio Z-Score]],Table2[Sharpe Ratio Z-Score])</f>
        <v>197</v>
      </c>
      <c r="AV187">
        <f>(Table2[[#This Row],[Rank 1Y]]+Table2[[#This Row],[Rank 6M]]+Table2[[#This Row],[Rank Sharpe]])/3</f>
        <v>229.66666666666666</v>
      </c>
    </row>
    <row r="188" spans="1:48" x14ac:dyDescent="0.3">
      <c r="A188" t="s">
        <v>743</v>
      </c>
      <c r="B188" t="s">
        <v>744</v>
      </c>
      <c r="C188" t="s">
        <v>10636</v>
      </c>
      <c r="D188" t="s">
        <v>414</v>
      </c>
      <c r="E188">
        <v>22897.482598629998</v>
      </c>
      <c r="F188">
        <v>6446.7</v>
      </c>
      <c r="G188">
        <v>116.328359363308</v>
      </c>
      <c r="H188">
        <f>(Table2[[#This Row],[1Y Return vs Nifty]]-AVERAGE(Table2[1Y Return vs Nifty]))/_xlfn.STDEV.P(Table2[1Y Return vs Nifty])</f>
        <v>1.4489340819396015</v>
      </c>
      <c r="I188">
        <v>3.9487343916680699</v>
      </c>
      <c r="J188">
        <f>(Table2[[#This Row],[1M Return vs Nifty]]-AVERAGE(Table2[1M Return vs Nifty]))/_xlfn.STDEV.P(Table2[1M Return vs Nifty])</f>
        <v>0.49116443096221707</v>
      </c>
      <c r="K188">
        <v>42.515372135088803</v>
      </c>
      <c r="L188">
        <f>(Table2[[#This Row],[6M Return vs Nifty]]-AVERAGE(Table2[6M Return vs Nifty]))/_xlfn.STDEV.P(Table2[6M Return vs Nifty])</f>
        <v>1.1742105295402441</v>
      </c>
      <c r="M188">
        <v>1.80967234970589</v>
      </c>
      <c r="N188">
        <f>(Table2[[#This Row],[1W Return vs Nifty]]-AVERAGE(Table2[1W Return vs Nifty]))/_xlfn.STDEV.P(Table2[1W Return vs Nifty])</f>
        <v>1.0183048543580211</v>
      </c>
      <c r="O188">
        <v>6227.68</v>
      </c>
      <c r="P188">
        <v>5791.7888009357002</v>
      </c>
      <c r="Q188">
        <v>4529.80537317574</v>
      </c>
      <c r="R188">
        <v>56.844773962189699</v>
      </c>
      <c r="S188" s="2">
        <f>(Table2[[#This Row],[Close Price]]-Table2[[#This Row],[20D EMA]])/Table2[[#This Row],[20D EMA]]</f>
        <v>3.5168794799989647E-2</v>
      </c>
      <c r="T188" s="2">
        <f>(Table2[[#This Row],[Close Price]]-Table2[[#This Row],[50D EMA]])/Table2[[#This Row],[50D EMA]]</f>
        <v>0.11307580810931754</v>
      </c>
      <c r="U188" s="2">
        <f>(Table2[[#This Row],[Close Price]]-Table2[[#This Row],[200D EMA]])/Table2[[#This Row],[200D EMA]]</f>
        <v>0.42317372798742786</v>
      </c>
      <c r="V188">
        <v>2.0126975268344101</v>
      </c>
      <c r="W188">
        <v>6399</v>
      </c>
      <c r="X188">
        <v>6630</v>
      </c>
      <c r="Y188">
        <v>6201.1</v>
      </c>
      <c r="Z188">
        <v>6799.4</v>
      </c>
      <c r="AA188">
        <v>5758.7</v>
      </c>
      <c r="AB188">
        <v>6898.85</v>
      </c>
      <c r="AC188" s="2">
        <f>(Table2[[#This Row],[Close Price]]/Table2[[#This Row],[Day Low]])-1</f>
        <v>7.4542897327707358E-3</v>
      </c>
      <c r="AD188" s="2">
        <f>(Table2[[#This Row],[Day High]]/Table2[[#This Row],[Close Price]])-1</f>
        <v>2.8433151845130178E-2</v>
      </c>
      <c r="AE188" s="2">
        <f>(Table2[[#This Row],[Close Price]]/Table2[[#This Row],[Current Week Low]])-1</f>
        <v>3.9605876376771709E-2</v>
      </c>
      <c r="AF188" s="2">
        <f>(Table2[[#This Row],[Current Week High]]/Table2[[#This Row],[Close Price]])-1</f>
        <v>5.4710161788201761E-2</v>
      </c>
      <c r="AG188" s="2">
        <f>(Table2[[#This Row],[Close Price]]/Table2[[#This Row],[Current Month Low]])-1</f>
        <v>0.11947140847760784</v>
      </c>
      <c r="AH188" s="2">
        <f>(Table2[[#This Row],[Current Month High]]/Table2[[#This Row],[Close Price]])-1</f>
        <v>7.0136659065878737E-2</v>
      </c>
      <c r="AI188">
        <v>7.0136659065878701</v>
      </c>
      <c r="AJ188">
        <v>206.98571428571401</v>
      </c>
      <c r="AK188" t="str">
        <f>IF(AND(Table2[[#This Row],[20D EMA]]&gt;Table2[[#This Row],[50D EMA]],Table2[[#This Row],[50D EMA]]&gt;Table2[[#This Row],[200D EMA]]),"Uptrend","Downtrend/NoTrend")</f>
        <v>Uptrend</v>
      </c>
      <c r="AL188">
        <v>0.19</v>
      </c>
      <c r="AM188" t="s">
        <v>10681</v>
      </c>
      <c r="AN188">
        <v>4.8099999999999996</v>
      </c>
      <c r="AO188" t="s">
        <v>10681</v>
      </c>
      <c r="AQ188">
        <f>(Table2[[#This Row],[Sharpe Ratio]]-AVERAGE(Table2[Sharpe Ratio]))/_xlfn.STDEV.P(Table2[Sharpe Ratio])</f>
        <v>-0.7314544315382846</v>
      </c>
      <c r="AR1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3.4011594652617996</v>
      </c>
      <c r="AS188">
        <f>_xlfn.RANK.AVG(Table2[[#This Row],[1Y Return vs Nifty Z-Score]],Table2[1Y Return vs Nifty Z-Score])</f>
        <v>60</v>
      </c>
      <c r="AT188">
        <f>_xlfn.RANK.AVG(Table2[[#This Row],[6M Return vs Nifty Z-Score]],Table2[6M Return vs Nifty Z-Score])</f>
        <v>89</v>
      </c>
      <c r="AU188">
        <f>_xlfn.RANK.AVG(Table2[[#This Row],[Sharpe Ratio Z-Score]],Table2[Sharpe Ratio Z-Score])</f>
        <v>547</v>
      </c>
      <c r="AV188">
        <f>(Table2[[#This Row],[Rank 1Y]]+Table2[[#This Row],[Rank 6M]]+Table2[[#This Row],[Rank Sharpe]])/3</f>
        <v>232</v>
      </c>
    </row>
    <row r="189" spans="1:48" x14ac:dyDescent="0.3">
      <c r="A189" t="s">
        <v>860</v>
      </c>
      <c r="B189" t="s">
        <v>861</v>
      </c>
      <c r="C189" t="s">
        <v>10640</v>
      </c>
      <c r="D189" t="s">
        <v>54</v>
      </c>
      <c r="E189">
        <v>18270.297088120002</v>
      </c>
      <c r="F189">
        <v>1388.2</v>
      </c>
      <c r="G189">
        <v>37.872191476878399</v>
      </c>
      <c r="H189">
        <f>(Table2[[#This Row],[1Y Return vs Nifty]]-AVERAGE(Table2[1Y Return vs Nifty]))/_xlfn.STDEV.P(Table2[1Y Return vs Nifty])</f>
        <v>0.18654997867159753</v>
      </c>
      <c r="I189">
        <v>20.5480977065953</v>
      </c>
      <c r="J189">
        <f>(Table2[[#This Row],[1M Return vs Nifty]]-AVERAGE(Table2[1M Return vs Nifty]))/_xlfn.STDEV.P(Table2[1M Return vs Nifty])</f>
        <v>2.0959357735447171</v>
      </c>
      <c r="K189">
        <v>43.703706065619997</v>
      </c>
      <c r="L189">
        <f>(Table2[[#This Row],[6M Return vs Nifty]]-AVERAGE(Table2[6M Return vs Nifty]))/_xlfn.STDEV.P(Table2[6M Return vs Nifty])</f>
        <v>1.2149384303921726</v>
      </c>
      <c r="M189">
        <v>5.6937065138466396</v>
      </c>
      <c r="N189">
        <f>(Table2[[#This Row],[1W Return vs Nifty]]-AVERAGE(Table2[1W Return vs Nifty]))/_xlfn.STDEV.P(Table2[1W Return vs Nifty])</f>
        <v>2.0153623110424332</v>
      </c>
      <c r="O189">
        <v>1232.27</v>
      </c>
      <c r="P189">
        <v>1135.2925703608</v>
      </c>
      <c r="Q189">
        <v>969.48201342753396</v>
      </c>
      <c r="R189">
        <v>87.996870995730106</v>
      </c>
      <c r="S189" s="2">
        <f>(Table2[[#This Row],[Close Price]]-Table2[[#This Row],[20D EMA]])/Table2[[#This Row],[20D EMA]]</f>
        <v>0.12653882671817057</v>
      </c>
      <c r="T189" s="2">
        <f>(Table2[[#This Row],[Close Price]]-Table2[[#This Row],[50D EMA]])/Table2[[#This Row],[50D EMA]]</f>
        <v>0.22276850588287134</v>
      </c>
      <c r="U189" s="2">
        <f>(Table2[[#This Row],[Close Price]]-Table2[[#This Row],[200D EMA]])/Table2[[#This Row],[200D EMA]]</f>
        <v>0.43189866420741396</v>
      </c>
      <c r="V189">
        <v>0.85657713950062297</v>
      </c>
      <c r="W189">
        <v>1323</v>
      </c>
      <c r="X189">
        <v>1396.2</v>
      </c>
      <c r="Y189">
        <v>1249.4000000000001</v>
      </c>
      <c r="Z189">
        <v>1399</v>
      </c>
      <c r="AA189">
        <v>1051.05</v>
      </c>
      <c r="AB189">
        <v>1399</v>
      </c>
      <c r="AC189" s="2">
        <f>(Table2[[#This Row],[Close Price]]/Table2[[#This Row],[Day Low]])-1</f>
        <v>4.92819349962208E-2</v>
      </c>
      <c r="AD189" s="2">
        <f>(Table2[[#This Row],[Day High]]/Table2[[#This Row],[Close Price]])-1</f>
        <v>5.7628583777553644E-3</v>
      </c>
      <c r="AE189" s="2">
        <f>(Table2[[#This Row],[Close Price]]/Table2[[#This Row],[Current Week Low]])-1</f>
        <v>0.11109332479590206</v>
      </c>
      <c r="AF189" s="2">
        <f>(Table2[[#This Row],[Current Week High]]/Table2[[#This Row],[Close Price]])-1</f>
        <v>7.7798588099697863E-3</v>
      </c>
      <c r="AG189" s="2">
        <f>(Table2[[#This Row],[Close Price]]/Table2[[#This Row],[Current Month Low]])-1</f>
        <v>0.32077446363160655</v>
      </c>
      <c r="AH189" s="2">
        <f>(Table2[[#This Row],[Current Month High]]/Table2[[#This Row],[Close Price]])-1</f>
        <v>7.7798588099697863E-3</v>
      </c>
      <c r="AI189">
        <v>0.77798588099697796</v>
      </c>
      <c r="AJ189">
        <v>75.2003533791884</v>
      </c>
      <c r="AK189" t="str">
        <f>IF(AND(Table2[[#This Row],[20D EMA]]&gt;Table2[[#This Row],[50D EMA]],Table2[[#This Row],[50D EMA]]&gt;Table2[[#This Row],[200D EMA]]),"Uptrend","Downtrend/NoTrend")</f>
        <v>Uptrend</v>
      </c>
      <c r="AL189">
        <v>0.17</v>
      </c>
      <c r="AM189" t="s">
        <v>10681</v>
      </c>
      <c r="AN189">
        <v>15.68</v>
      </c>
      <c r="AO189" t="s">
        <v>10681</v>
      </c>
      <c r="AP189">
        <v>5.4516166492254998E-2</v>
      </c>
      <c r="AQ189">
        <f>(Table2[[#This Row],[Sharpe Ratio]]-AVERAGE(Table2[Sharpe Ratio]))/_xlfn.STDEV.P(Table2[Sharpe Ratio])</f>
        <v>-0.10518765136903301</v>
      </c>
      <c r="AR1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5.407598842281887</v>
      </c>
      <c r="AS189">
        <f>_xlfn.RANK.AVG(Table2[[#This Row],[1Y Return vs Nifty Z-Score]],Table2[1Y Return vs Nifty Z-Score])</f>
        <v>243</v>
      </c>
      <c r="AT189">
        <f>_xlfn.RANK.AVG(Table2[[#This Row],[6M Return vs Nifty Z-Score]],Table2[6M Return vs Nifty Z-Score])</f>
        <v>80</v>
      </c>
      <c r="AU189">
        <f>_xlfn.RANK.AVG(Table2[[#This Row],[Sharpe Ratio Z-Score]],Table2[Sharpe Ratio Z-Score])</f>
        <v>378</v>
      </c>
      <c r="AV189">
        <f>(Table2[[#This Row],[Rank 1Y]]+Table2[[#This Row],[Rank 6M]]+Table2[[#This Row],[Rank Sharpe]])/3</f>
        <v>233.66666666666666</v>
      </c>
    </row>
    <row r="190" spans="1:48" x14ac:dyDescent="0.3">
      <c r="A190" t="s">
        <v>268</v>
      </c>
      <c r="B190" t="s">
        <v>269</v>
      </c>
      <c r="C190" t="s">
        <v>10647</v>
      </c>
      <c r="D190" t="s">
        <v>227</v>
      </c>
      <c r="E190">
        <v>101412.10789124999</v>
      </c>
      <c r="F190">
        <v>6813.4</v>
      </c>
      <c r="G190">
        <v>4.7324576397019298</v>
      </c>
      <c r="H190">
        <f>(Table2[[#This Row],[1Y Return vs Nifty]]-AVERAGE(Table2[1Y Return vs Nifty]))/_xlfn.STDEV.P(Table2[1Y Return vs Nifty])</f>
        <v>-0.34667862921992398</v>
      </c>
      <c r="I190">
        <v>0.96015111596545699</v>
      </c>
      <c r="J190">
        <f>(Table2[[#This Row],[1M Return vs Nifty]]-AVERAGE(Table2[1M Return vs Nifty]))/_xlfn.STDEV.P(Table2[1M Return vs Nifty])</f>
        <v>0.20223812067078442</v>
      </c>
      <c r="K190">
        <v>28.756695057804698</v>
      </c>
      <c r="L190">
        <f>(Table2[[#This Row],[6M Return vs Nifty]]-AVERAGE(Table2[6M Return vs Nifty]))/_xlfn.STDEV.P(Table2[6M Return vs Nifty])</f>
        <v>0.70265786116962892</v>
      </c>
      <c r="M190">
        <v>-2.49437391335193</v>
      </c>
      <c r="N190">
        <f>(Table2[[#This Row],[1W Return vs Nifty]]-AVERAGE(Table2[1W Return vs Nifty]))/_xlfn.STDEV.P(Table2[1W Return vs Nifty])</f>
        <v>-8.6572507462467738E-2</v>
      </c>
      <c r="O190">
        <v>6700.56</v>
      </c>
      <c r="P190">
        <v>6615.6456117217303</v>
      </c>
      <c r="Q190">
        <v>5822.6643608269396</v>
      </c>
      <c r="R190">
        <v>53.9684909339855</v>
      </c>
      <c r="S190" s="2">
        <f>(Table2[[#This Row],[Close Price]]-Table2[[#This Row],[20D EMA]])/Table2[[#This Row],[20D EMA]]</f>
        <v>1.684038349033502E-2</v>
      </c>
      <c r="T190" s="2">
        <f>(Table2[[#This Row],[Close Price]]-Table2[[#This Row],[50D EMA]])/Table2[[#This Row],[50D EMA]]</f>
        <v>2.9891925880655427E-2</v>
      </c>
      <c r="U190" s="2">
        <f>(Table2[[#This Row],[Close Price]]-Table2[[#This Row],[200D EMA]])/Table2[[#This Row],[200D EMA]]</f>
        <v>0.17015159689409864</v>
      </c>
      <c r="V190">
        <v>0.64476373306826296</v>
      </c>
      <c r="W190">
        <v>6750.05</v>
      </c>
      <c r="X190">
        <v>6862.3</v>
      </c>
      <c r="Y190">
        <v>6706.2</v>
      </c>
      <c r="Z190">
        <v>6862.3</v>
      </c>
      <c r="AA190">
        <v>6308.75</v>
      </c>
      <c r="AB190">
        <v>6906</v>
      </c>
      <c r="AC190" s="2">
        <f>(Table2[[#This Row],[Close Price]]/Table2[[#This Row],[Day Low]])-1</f>
        <v>9.3851156658097956E-3</v>
      </c>
      <c r="AD190" s="2">
        <f>(Table2[[#This Row],[Day High]]/Table2[[#This Row],[Close Price]])-1</f>
        <v>7.1770334928229484E-3</v>
      </c>
      <c r="AE190" s="2">
        <f>(Table2[[#This Row],[Close Price]]/Table2[[#This Row],[Current Week Low]])-1</f>
        <v>1.5985207718230754E-2</v>
      </c>
      <c r="AF190" s="2">
        <f>(Table2[[#This Row],[Current Week High]]/Table2[[#This Row],[Close Price]])-1</f>
        <v>7.1770334928229484E-3</v>
      </c>
      <c r="AG190" s="2">
        <f>(Table2[[#This Row],[Close Price]]/Table2[[#This Row],[Current Month Low]])-1</f>
        <v>7.9992074499702692E-2</v>
      </c>
      <c r="AH190" s="2">
        <f>(Table2[[#This Row],[Current Month High]]/Table2[[#This Row],[Close Price]])-1</f>
        <v>1.3590865060028712E-2</v>
      </c>
      <c r="AI190">
        <v>7.6033991839610202</v>
      </c>
      <c r="AJ190">
        <v>79.2528282031044</v>
      </c>
      <c r="AK190" t="str">
        <f>IF(AND(Table2[[#This Row],[20D EMA]]&gt;Table2[[#This Row],[50D EMA]],Table2[[#This Row],[50D EMA]]&gt;Table2[[#This Row],[200D EMA]]),"Uptrend","Downtrend/NoTrend")</f>
        <v>Uptrend</v>
      </c>
      <c r="AL190">
        <v>-0.1</v>
      </c>
      <c r="AM190" t="s">
        <v>10680</v>
      </c>
      <c r="AN190">
        <v>6.23</v>
      </c>
      <c r="AO190" t="s">
        <v>10681</v>
      </c>
      <c r="AP190">
        <v>0.138650163500393</v>
      </c>
      <c r="AQ190">
        <f>(Table2[[#This Row],[Sharpe Ratio]]-AVERAGE(Table2[Sharpe Ratio]))/_xlfn.STDEV.P(Table2[Sharpe Ratio])</f>
        <v>0.86132064881641091</v>
      </c>
      <c r="AR1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1.3329654939744324</v>
      </c>
      <c r="AS190">
        <f>_xlfn.RANK.AVG(Table2[[#This Row],[1Y Return vs Nifty Z-Score]],Table2[1Y Return vs Nifty Z-Score])</f>
        <v>408</v>
      </c>
      <c r="AT190">
        <f>_xlfn.RANK.AVG(Table2[[#This Row],[6M Return vs Nifty Z-Score]],Table2[6M Return vs Nifty Z-Score])</f>
        <v>154</v>
      </c>
      <c r="AU190">
        <f>_xlfn.RANK.AVG(Table2[[#This Row],[Sharpe Ratio Z-Score]],Table2[Sharpe Ratio Z-Score])</f>
        <v>143</v>
      </c>
      <c r="AV190">
        <f>(Table2[[#This Row],[Rank 1Y]]+Table2[[#This Row],[Rank 6M]]+Table2[[#This Row],[Rank Sharpe]])/3</f>
        <v>235</v>
      </c>
    </row>
    <row r="191" spans="1:48" x14ac:dyDescent="0.3">
      <c r="A191" t="s">
        <v>879</v>
      </c>
      <c r="B191" t="s">
        <v>880</v>
      </c>
      <c r="C191" t="s">
        <v>10636</v>
      </c>
      <c r="D191" t="s">
        <v>565</v>
      </c>
      <c r="E191">
        <v>17722.136759775</v>
      </c>
      <c r="F191">
        <v>1038.5999999999999</v>
      </c>
      <c r="G191">
        <v>108.87347876004</v>
      </c>
      <c r="H191">
        <f>(Table2[[#This Row],[1Y Return vs Nifty]]-AVERAGE(Table2[1Y Return vs Nifty]))/_xlfn.STDEV.P(Table2[1Y Return vs Nifty])</f>
        <v>1.32898273816572</v>
      </c>
      <c r="I191">
        <v>27.7581561804781</v>
      </c>
      <c r="J191">
        <f>(Table2[[#This Row],[1M Return vs Nifty]]-AVERAGE(Table2[1M Return vs Nifty]))/_xlfn.STDEV.P(Table2[1M Return vs Nifty])</f>
        <v>2.7929802925249292</v>
      </c>
      <c r="K191">
        <v>42.789680304664202</v>
      </c>
      <c r="L191">
        <f>(Table2[[#This Row],[6M Return vs Nifty]]-AVERAGE(Table2[6M Return vs Nifty]))/_xlfn.STDEV.P(Table2[6M Return vs Nifty])</f>
        <v>1.1836119239179568</v>
      </c>
      <c r="M191">
        <v>0.143517764599846</v>
      </c>
      <c r="N191">
        <f>(Table2[[#This Row],[1W Return vs Nifty]]-AVERAGE(Table2[1W Return vs Nifty]))/_xlfn.STDEV.P(Table2[1W Return vs Nifty])</f>
        <v>0.59059186758607884</v>
      </c>
      <c r="O191">
        <v>987.39</v>
      </c>
      <c r="P191">
        <v>887.17446292296597</v>
      </c>
      <c r="Q191">
        <v>696.62366557056203</v>
      </c>
      <c r="R191">
        <v>53.662468172643699</v>
      </c>
      <c r="S191" s="2">
        <f>(Table2[[#This Row],[Close Price]]-Table2[[#This Row],[20D EMA]])/Table2[[#This Row],[20D EMA]]</f>
        <v>5.1864005104365979E-2</v>
      </c>
      <c r="T191" s="2">
        <f>(Table2[[#This Row],[Close Price]]-Table2[[#This Row],[50D EMA]])/Table2[[#This Row],[50D EMA]]</f>
        <v>0.1706829303653912</v>
      </c>
      <c r="U191" s="2">
        <f>(Table2[[#This Row],[Close Price]]-Table2[[#This Row],[200D EMA]])/Table2[[#This Row],[200D EMA]]</f>
        <v>0.49090542186697878</v>
      </c>
      <c r="V191">
        <v>1.3915111445284201</v>
      </c>
      <c r="W191">
        <v>1024.2</v>
      </c>
      <c r="X191">
        <v>1052</v>
      </c>
      <c r="Y191">
        <v>976.05</v>
      </c>
      <c r="Z191">
        <v>1189</v>
      </c>
      <c r="AA191">
        <v>810.6</v>
      </c>
      <c r="AB191">
        <v>1189</v>
      </c>
      <c r="AC191" s="2">
        <f>(Table2[[#This Row],[Close Price]]/Table2[[#This Row],[Day Low]])-1</f>
        <v>1.4059753954305698E-2</v>
      </c>
      <c r="AD191" s="2">
        <f>(Table2[[#This Row],[Day High]]/Table2[[#This Row],[Close Price]])-1</f>
        <v>1.2901983439245202E-2</v>
      </c>
      <c r="AE191" s="2">
        <f>(Table2[[#This Row],[Close Price]]/Table2[[#This Row],[Current Week Low]])-1</f>
        <v>6.4084831719686486E-2</v>
      </c>
      <c r="AF191" s="2">
        <f>(Table2[[#This Row],[Current Week High]]/Table2[[#This Row],[Close Price]])-1</f>
        <v>0.14481032158675156</v>
      </c>
      <c r="AG191" s="2">
        <f>(Table2[[#This Row],[Close Price]]/Table2[[#This Row],[Current Month Low]])-1</f>
        <v>0.28127313101406348</v>
      </c>
      <c r="AH191" s="2">
        <f>(Table2[[#This Row],[Current Month High]]/Table2[[#This Row],[Close Price]])-1</f>
        <v>0.14481032158675156</v>
      </c>
      <c r="AI191">
        <v>14.481032158675101</v>
      </c>
      <c r="AJ191">
        <v>146.99167657550501</v>
      </c>
      <c r="AK191" t="str">
        <f>IF(AND(Table2[[#This Row],[20D EMA]]&gt;Table2[[#This Row],[50D EMA]],Table2[[#This Row],[50D EMA]]&gt;Table2[[#This Row],[200D EMA]]),"Uptrend","Downtrend/NoTrend")</f>
        <v>Uptrend</v>
      </c>
      <c r="AL191">
        <v>0.34</v>
      </c>
      <c r="AM191" t="s">
        <v>10681</v>
      </c>
      <c r="AN191">
        <v>2.19</v>
      </c>
      <c r="AO191" t="s">
        <v>10681</v>
      </c>
      <c r="AQ191">
        <f>(Table2[[#This Row],[Sharpe Ratio]]-AVERAGE(Table2[Sharpe Ratio]))/_xlfn.STDEV.P(Table2[Sharpe Ratio])</f>
        <v>-0.7314544315382846</v>
      </c>
      <c r="AR1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5.1647123906564012</v>
      </c>
      <c r="AS191">
        <f>_xlfn.RANK.AVG(Table2[[#This Row],[1Y Return vs Nifty Z-Score]],Table2[1Y Return vs Nifty Z-Score])</f>
        <v>70</v>
      </c>
      <c r="AT191">
        <f>_xlfn.RANK.AVG(Table2[[#This Row],[6M Return vs Nifty Z-Score]],Table2[6M Return vs Nifty Z-Score])</f>
        <v>88</v>
      </c>
      <c r="AU191">
        <f>_xlfn.RANK.AVG(Table2[[#This Row],[Sharpe Ratio Z-Score]],Table2[Sharpe Ratio Z-Score])</f>
        <v>547</v>
      </c>
      <c r="AV191">
        <f>(Table2[[#This Row],[Rank 1Y]]+Table2[[#This Row],[Rank 6M]]+Table2[[#This Row],[Rank Sharpe]])/3</f>
        <v>235</v>
      </c>
    </row>
    <row r="192" spans="1:48" x14ac:dyDescent="0.3">
      <c r="A192" t="s">
        <v>795</v>
      </c>
      <c r="B192" t="s">
        <v>796</v>
      </c>
      <c r="C192" t="s">
        <v>10649</v>
      </c>
      <c r="D192" t="s">
        <v>387</v>
      </c>
      <c r="E192">
        <v>20389.19539433</v>
      </c>
      <c r="F192">
        <v>520.20000000000005</v>
      </c>
      <c r="G192">
        <v>55.483236223402997</v>
      </c>
      <c r="H192">
        <f>(Table2[[#This Row],[1Y Return vs Nifty]]-AVERAGE(Table2[1Y Return vs Nifty]))/_xlfn.STDEV.P(Table2[1Y Return vs Nifty])</f>
        <v>0.46991715717228949</v>
      </c>
      <c r="I192">
        <v>-0.69091628831518404</v>
      </c>
      <c r="J192">
        <f>(Table2[[#This Row],[1M Return vs Nifty]]-AVERAGE(Table2[1M Return vs Nifty]))/_xlfn.STDEV.P(Table2[1M Return vs Nifty])</f>
        <v>4.2618404854397239E-2</v>
      </c>
      <c r="K192">
        <v>33.8762802041621</v>
      </c>
      <c r="L192">
        <f>(Table2[[#This Row],[6M Return vs Nifty]]-AVERAGE(Table2[6M Return vs Nifty]))/_xlfn.STDEV.P(Table2[6M Return vs Nifty])</f>
        <v>0.87812197179267892</v>
      </c>
      <c r="M192">
        <v>-4.3494437081705097</v>
      </c>
      <c r="N192">
        <f>(Table2[[#This Row],[1W Return vs Nifty]]-AVERAGE(Table2[1W Return vs Nifty]))/_xlfn.STDEV.P(Table2[1W Return vs Nifty])</f>
        <v>-0.56278128767103985</v>
      </c>
      <c r="O192">
        <v>509.52</v>
      </c>
      <c r="P192">
        <v>494.53096778451999</v>
      </c>
      <c r="Q192">
        <v>417.89787446266899</v>
      </c>
      <c r="R192">
        <v>49.375811606191398</v>
      </c>
      <c r="S192" s="2">
        <f>(Table2[[#This Row],[Close Price]]-Table2[[#This Row],[20D EMA]])/Table2[[#This Row],[20D EMA]]</f>
        <v>2.0960904380593625E-2</v>
      </c>
      <c r="T192" s="2">
        <f>(Table2[[#This Row],[Close Price]]-Table2[[#This Row],[50D EMA]])/Table2[[#This Row],[50D EMA]]</f>
        <v>5.1905813564065262E-2</v>
      </c>
      <c r="U192" s="2">
        <f>(Table2[[#This Row],[Close Price]]-Table2[[#This Row],[200D EMA]])/Table2[[#This Row],[200D EMA]]</f>
        <v>0.24480173695276775</v>
      </c>
      <c r="V192">
        <v>0.608398050872755</v>
      </c>
      <c r="W192">
        <v>514</v>
      </c>
      <c r="X192">
        <v>528.15</v>
      </c>
      <c r="Y192">
        <v>500.6</v>
      </c>
      <c r="Z192">
        <v>528.15</v>
      </c>
      <c r="AA192">
        <v>481.2</v>
      </c>
      <c r="AB192">
        <v>542.5</v>
      </c>
      <c r="AC192" s="2">
        <f>(Table2[[#This Row],[Close Price]]/Table2[[#This Row],[Day Low]])-1</f>
        <v>1.2062256809338701E-2</v>
      </c>
      <c r="AD192" s="2">
        <f>(Table2[[#This Row],[Day High]]/Table2[[#This Row],[Close Price]])-1</f>
        <v>1.5282583621683887E-2</v>
      </c>
      <c r="AE192" s="2">
        <f>(Table2[[#This Row],[Close Price]]/Table2[[#This Row],[Current Week Low]])-1</f>
        <v>3.9153016380343741E-2</v>
      </c>
      <c r="AF192" s="2">
        <f>(Table2[[#This Row],[Current Week High]]/Table2[[#This Row],[Close Price]])-1</f>
        <v>1.5282583621683887E-2</v>
      </c>
      <c r="AG192" s="2">
        <f>(Table2[[#This Row],[Close Price]]/Table2[[#This Row],[Current Month Low]])-1</f>
        <v>8.1047381546134778E-2</v>
      </c>
      <c r="AH192" s="2">
        <f>(Table2[[#This Row],[Current Month High]]/Table2[[#This Row],[Close Price]])-1</f>
        <v>4.2868127643214127E-2</v>
      </c>
      <c r="AI192">
        <v>10.4094579008073</v>
      </c>
      <c r="AJ192">
        <v>97.456822926551496</v>
      </c>
      <c r="AK192" t="str">
        <f>IF(AND(Table2[[#This Row],[20D EMA]]&gt;Table2[[#This Row],[50D EMA]],Table2[[#This Row],[50D EMA]]&gt;Table2[[#This Row],[200D EMA]]),"Uptrend","Downtrend/NoTrend")</f>
        <v>Uptrend</v>
      </c>
      <c r="AL192">
        <v>0.18</v>
      </c>
      <c r="AM192" t="s">
        <v>10681</v>
      </c>
      <c r="AN192">
        <v>6.18</v>
      </c>
      <c r="AO192" t="s">
        <v>10681</v>
      </c>
      <c r="AP192">
        <v>4.1458774623204998E-2</v>
      </c>
      <c r="AQ192">
        <f>(Table2[[#This Row],[Sharpe Ratio]]-AVERAGE(Table2[Sharpe Ratio]))/_xlfn.STDEV.P(Table2[Sharpe Ratio])</f>
        <v>-0.2551873907013989</v>
      </c>
      <c r="AR1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0.57268885544692694</v>
      </c>
      <c r="AS192">
        <f>_xlfn.RANK.AVG(Table2[[#This Row],[1Y Return vs Nifty Z-Score]],Table2[1Y Return vs Nifty Z-Score])</f>
        <v>176</v>
      </c>
      <c r="AT192">
        <f>_xlfn.RANK.AVG(Table2[[#This Row],[6M Return vs Nifty Z-Score]],Table2[6M Return vs Nifty Z-Score])</f>
        <v>119</v>
      </c>
      <c r="AU192">
        <f>_xlfn.RANK.AVG(Table2[[#This Row],[Sharpe Ratio Z-Score]],Table2[Sharpe Ratio Z-Score])</f>
        <v>414</v>
      </c>
      <c r="AV192">
        <f>(Table2[[#This Row],[Rank 1Y]]+Table2[[#This Row],[Rank 6M]]+Table2[[#This Row],[Rank Sharpe]])/3</f>
        <v>236.33333333333334</v>
      </c>
    </row>
    <row r="193" spans="1:48" x14ac:dyDescent="0.3">
      <c r="A193" t="s">
        <v>1065</v>
      </c>
      <c r="B193" t="s">
        <v>1066</v>
      </c>
      <c r="C193" t="s">
        <v>10645</v>
      </c>
      <c r="D193" t="s">
        <v>411</v>
      </c>
      <c r="E193">
        <v>12439.16256205</v>
      </c>
      <c r="F193">
        <v>269.2</v>
      </c>
      <c r="G193">
        <v>78.895982719733993</v>
      </c>
      <c r="H193">
        <f>(Table2[[#This Row],[1Y Return vs Nifty]]-AVERAGE(Table2[1Y Return vs Nifty]))/_xlfn.STDEV.P(Table2[1Y Return vs Nifty])</f>
        <v>0.84663551835449724</v>
      </c>
      <c r="I193">
        <v>-7.6236564074261803</v>
      </c>
      <c r="J193">
        <f>(Table2[[#This Row],[1M Return vs Nifty]]-AVERAGE(Table2[1M Return vs Nifty]))/_xlfn.STDEV.P(Table2[1M Return vs Nifty])</f>
        <v>-0.62761589616343594</v>
      </c>
      <c r="K193">
        <v>2.4682248701936902</v>
      </c>
      <c r="L193">
        <f>(Table2[[#This Row],[6M Return vs Nifty]]-AVERAGE(Table2[6M Return vs Nifty]))/_xlfn.STDEV.P(Table2[6M Return vs Nifty])</f>
        <v>-0.19832979881521695</v>
      </c>
      <c r="M193">
        <v>-4.5360120628440903</v>
      </c>
      <c r="N193">
        <f>(Table2[[#This Row],[1W Return vs Nifty]]-AVERAGE(Table2[1W Return vs Nifty]))/_xlfn.STDEV.P(Table2[1W Return vs Nifty])</f>
        <v>-0.61067462777758552</v>
      </c>
      <c r="O193">
        <v>272.52</v>
      </c>
      <c r="P193">
        <v>270.65857098213002</v>
      </c>
      <c r="Q193">
        <v>227.027797763781</v>
      </c>
      <c r="R193">
        <v>40.381436690871404</v>
      </c>
      <c r="S193" s="2">
        <f>(Table2[[#This Row],[Close Price]]-Table2[[#This Row],[20D EMA]])/Table2[[#This Row],[20D EMA]]</f>
        <v>-1.2182592103331842E-2</v>
      </c>
      <c r="T193" s="2">
        <f>(Table2[[#This Row],[Close Price]]-Table2[[#This Row],[50D EMA]])/Table2[[#This Row],[50D EMA]]</f>
        <v>-5.3889702322647958E-3</v>
      </c>
      <c r="U193" s="2">
        <f>(Table2[[#This Row],[Close Price]]-Table2[[#This Row],[200D EMA]])/Table2[[#This Row],[200D EMA]]</f>
        <v>0.18575787921837894</v>
      </c>
      <c r="V193">
        <v>0.29749852369992202</v>
      </c>
      <c r="W193">
        <v>262.55</v>
      </c>
      <c r="X193">
        <v>270.5</v>
      </c>
      <c r="Y193">
        <v>262.55</v>
      </c>
      <c r="Z193">
        <v>279.89999999999998</v>
      </c>
      <c r="AA193">
        <v>248.35</v>
      </c>
      <c r="AB193">
        <v>296.60000000000002</v>
      </c>
      <c r="AC193" s="2">
        <f>(Table2[[#This Row],[Close Price]]/Table2[[#This Row],[Day Low]])-1</f>
        <v>2.5328508855456011E-2</v>
      </c>
      <c r="AD193" s="2">
        <f>(Table2[[#This Row],[Day High]]/Table2[[#This Row],[Close Price]])-1</f>
        <v>4.8291233283803692E-3</v>
      </c>
      <c r="AE193" s="2">
        <f>(Table2[[#This Row],[Close Price]]/Table2[[#This Row],[Current Week Low]])-1</f>
        <v>2.5328508855456011E-2</v>
      </c>
      <c r="AF193" s="2">
        <f>(Table2[[#This Row],[Current Week High]]/Table2[[#This Row],[Close Price]])-1</f>
        <v>3.9747399702823039E-2</v>
      </c>
      <c r="AG193" s="2">
        <f>(Table2[[#This Row],[Close Price]]/Table2[[#This Row],[Current Month Low]])-1</f>
        <v>8.3954097040467079E-2</v>
      </c>
      <c r="AH193" s="2">
        <f>(Table2[[#This Row],[Current Month High]]/Table2[[#This Row],[Close Price]])-1</f>
        <v>0.10178306092124823</v>
      </c>
      <c r="AI193">
        <v>42.719167904903401</v>
      </c>
      <c r="AJ193">
        <v>111.968503937007</v>
      </c>
      <c r="AK193" t="str">
        <f>IF(AND(Table2[[#This Row],[20D EMA]]&gt;Table2[[#This Row],[50D EMA]],Table2[[#This Row],[50D EMA]]&gt;Table2[[#This Row],[200D EMA]]),"Uptrend","Downtrend/NoTrend")</f>
        <v>Uptrend</v>
      </c>
      <c r="AL193">
        <v>0.03</v>
      </c>
      <c r="AM193" t="s">
        <v>10681</v>
      </c>
      <c r="AN193">
        <v>1.64</v>
      </c>
      <c r="AO193" t="s">
        <v>10681</v>
      </c>
      <c r="AP193">
        <v>0.115184445526281</v>
      </c>
      <c r="AQ193">
        <f>(Table2[[#This Row],[Sharpe Ratio]]-AVERAGE(Table2[Sharpe Ratio]))/_xlfn.STDEV.P(Table2[Sharpe Ratio])</f>
        <v>0.59175291165545962</v>
      </c>
      <c r="AR1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1.7681072537183429E-3</v>
      </c>
      <c r="AS193">
        <f>_xlfn.RANK.AVG(Table2[[#This Row],[1Y Return vs Nifty Z-Score]],Table2[1Y Return vs Nifty Z-Score])</f>
        <v>121</v>
      </c>
      <c r="AT193">
        <f>_xlfn.RANK.AVG(Table2[[#This Row],[6M Return vs Nifty Z-Score]],Table2[6M Return vs Nifty Z-Score])</f>
        <v>389</v>
      </c>
      <c r="AU193">
        <f>_xlfn.RANK.AVG(Table2[[#This Row],[Sharpe Ratio Z-Score]],Table2[Sharpe Ratio Z-Score])</f>
        <v>200</v>
      </c>
      <c r="AV193">
        <f>(Table2[[#This Row],[Rank 1Y]]+Table2[[#This Row],[Rank 6M]]+Table2[[#This Row],[Rank Sharpe]])/3</f>
        <v>236.66666666666666</v>
      </c>
    </row>
    <row r="194" spans="1:48" x14ac:dyDescent="0.3">
      <c r="A194" t="s">
        <v>1222</v>
      </c>
      <c r="B194" t="s">
        <v>1223</v>
      </c>
      <c r="C194" t="s">
        <v>10638</v>
      </c>
      <c r="D194" t="s">
        <v>991</v>
      </c>
      <c r="E194">
        <v>9611.8097748799992</v>
      </c>
      <c r="F194">
        <v>476.85</v>
      </c>
      <c r="G194">
        <v>13.131831059177999</v>
      </c>
      <c r="H194">
        <f>(Table2[[#This Row],[1Y Return vs Nifty]]-AVERAGE(Table2[1Y Return vs Nifty]))/_xlfn.STDEV.P(Table2[1Y Return vs Nifty])</f>
        <v>-0.21153010275216072</v>
      </c>
      <c r="I194">
        <v>5.0545760833907796</v>
      </c>
      <c r="J194">
        <f>(Table2[[#This Row],[1M Return vs Nifty]]-AVERAGE(Table2[1M Return vs Nifty]))/_xlfn.STDEV.P(Table2[1M Return vs Nifty])</f>
        <v>0.59807353480198289</v>
      </c>
      <c r="K194">
        <v>34.937159617734601</v>
      </c>
      <c r="L194">
        <f>(Table2[[#This Row],[6M Return vs Nifty]]-AVERAGE(Table2[6M Return vs Nifty]))/_xlfn.STDEV.P(Table2[6M Return vs Nifty])</f>
        <v>0.91448160982179638</v>
      </c>
      <c r="M194">
        <v>-7.0291416914286096</v>
      </c>
      <c r="N194">
        <f>(Table2[[#This Row],[1W Return vs Nifty]]-AVERAGE(Table2[1W Return vs Nifty]))/_xlfn.STDEV.P(Table2[1W Return vs Nifty])</f>
        <v>-1.2506776199271039</v>
      </c>
      <c r="O194">
        <v>433.3</v>
      </c>
      <c r="P194">
        <v>410.99622957741502</v>
      </c>
      <c r="Q194">
        <v>367.49183674699799</v>
      </c>
      <c r="R194">
        <v>54.111912472994803</v>
      </c>
      <c r="S194" s="2">
        <f>(Table2[[#This Row],[Close Price]]-Table2[[#This Row],[20D EMA]])/Table2[[#This Row],[20D EMA]]</f>
        <v>0.10050773136395109</v>
      </c>
      <c r="T194" s="2">
        <f>(Table2[[#This Row],[Close Price]]-Table2[[#This Row],[50D EMA]])/Table2[[#This Row],[50D EMA]]</f>
        <v>0.16022962179068073</v>
      </c>
      <c r="U194" s="2">
        <f>(Table2[[#This Row],[Close Price]]-Table2[[#This Row],[200D EMA]])/Table2[[#This Row],[200D EMA]]</f>
        <v>0.29757984346272792</v>
      </c>
      <c r="V194">
        <v>1.7805448682968801</v>
      </c>
      <c r="W194">
        <v>459.3</v>
      </c>
      <c r="X194">
        <v>484</v>
      </c>
      <c r="Y194">
        <v>434.5</v>
      </c>
      <c r="Z194">
        <v>484</v>
      </c>
      <c r="AA194">
        <v>370</v>
      </c>
      <c r="AB194">
        <v>484</v>
      </c>
      <c r="AC194" s="2">
        <f>(Table2[[#This Row],[Close Price]]/Table2[[#This Row],[Day Low]])-1</f>
        <v>3.8210320052253444E-2</v>
      </c>
      <c r="AD194" s="2">
        <f>(Table2[[#This Row],[Day High]]/Table2[[#This Row],[Close Price]])-1</f>
        <v>1.4994232987312506E-2</v>
      </c>
      <c r="AE194" s="2">
        <f>(Table2[[#This Row],[Close Price]]/Table2[[#This Row],[Current Week Low]])-1</f>
        <v>9.7468354430379822E-2</v>
      </c>
      <c r="AF194" s="2">
        <f>(Table2[[#This Row],[Current Week High]]/Table2[[#This Row],[Close Price]])-1</f>
        <v>1.4994232987312506E-2</v>
      </c>
      <c r="AG194" s="2">
        <f>(Table2[[#This Row],[Close Price]]/Table2[[#This Row],[Current Month Low]])-1</f>
        <v>0.28878378378378389</v>
      </c>
      <c r="AH194" s="2">
        <f>(Table2[[#This Row],[Current Month High]]/Table2[[#This Row],[Close Price]])-1</f>
        <v>1.4994232987312506E-2</v>
      </c>
      <c r="AI194">
        <v>1.4994232987312499</v>
      </c>
      <c r="AJ194">
        <v>78.261682242990602</v>
      </c>
      <c r="AK194" t="str">
        <f>IF(AND(Table2[[#This Row],[20D EMA]]&gt;Table2[[#This Row],[50D EMA]],Table2[[#This Row],[50D EMA]]&gt;Table2[[#This Row],[200D EMA]]),"Uptrend","Downtrend/NoTrend")</f>
        <v>Uptrend</v>
      </c>
      <c r="AL194">
        <v>0.19</v>
      </c>
      <c r="AM194" t="s">
        <v>10681</v>
      </c>
      <c r="AN194">
        <v>15.7</v>
      </c>
      <c r="AO194" t="s">
        <v>10681</v>
      </c>
      <c r="AP194">
        <v>9.6134393144413993E-2</v>
      </c>
      <c r="AQ194">
        <f>(Table2[[#This Row],[Sharpe Ratio]]-AVERAGE(Table2[Sharpe Ratio]))/_xlfn.STDEV.P(Table2[Sharpe Ratio])</f>
        <v>0.37291113067765808</v>
      </c>
      <c r="AR1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0.4232585526221726</v>
      </c>
      <c r="AS194">
        <f>_xlfn.RANK.AVG(Table2[[#This Row],[1Y Return vs Nifty Z-Score]],Table2[1Y Return vs Nifty Z-Score])</f>
        <v>359</v>
      </c>
      <c r="AT194">
        <f>_xlfn.RANK.AVG(Table2[[#This Row],[6M Return vs Nifty Z-Score]],Table2[6M Return vs Nifty Z-Score])</f>
        <v>113</v>
      </c>
      <c r="AU194">
        <f>_xlfn.RANK.AVG(Table2[[#This Row],[Sharpe Ratio Z-Score]],Table2[Sharpe Ratio Z-Score])</f>
        <v>241</v>
      </c>
      <c r="AV194">
        <f>(Table2[[#This Row],[Rank 1Y]]+Table2[[#This Row],[Rank 6M]]+Table2[[#This Row],[Rank Sharpe]])/3</f>
        <v>237.66666666666666</v>
      </c>
    </row>
    <row r="195" spans="1:48" x14ac:dyDescent="0.3">
      <c r="A195" t="s">
        <v>1625</v>
      </c>
      <c r="B195" t="s">
        <v>1626</v>
      </c>
      <c r="C195" t="s">
        <v>10647</v>
      </c>
      <c r="D195" t="s">
        <v>1418</v>
      </c>
      <c r="E195">
        <v>5497.4604291799997</v>
      </c>
      <c r="F195">
        <v>762.55</v>
      </c>
      <c r="G195">
        <v>33.885897184864902</v>
      </c>
      <c r="H195">
        <f>(Table2[[#This Row],[1Y Return vs Nifty]]-AVERAGE(Table2[1Y Return vs Nifty]))/_xlfn.STDEV.P(Table2[1Y Return vs Nifty])</f>
        <v>0.12240926570088111</v>
      </c>
      <c r="I195">
        <v>31.641153163161299</v>
      </c>
      <c r="J195">
        <f>(Table2[[#This Row],[1M Return vs Nifty]]-AVERAGE(Table2[1M Return vs Nifty]))/_xlfn.STDEV.P(Table2[1M Return vs Nifty])</f>
        <v>3.1683755509406963</v>
      </c>
      <c r="K195">
        <v>63.792538147560201</v>
      </c>
      <c r="L195">
        <f>(Table2[[#This Row],[6M Return vs Nifty]]-AVERAGE(Table2[6M Return vs Nifty]))/_xlfn.STDEV.P(Table2[6M Return vs Nifty])</f>
        <v>1.9034452046610575</v>
      </c>
      <c r="M195">
        <v>-1.8463207919924101</v>
      </c>
      <c r="N195">
        <f>(Table2[[#This Row],[1W Return vs Nifty]]-AVERAGE(Table2[1W Return vs Nifty]))/_xlfn.STDEV.P(Table2[1W Return vs Nifty])</f>
        <v>7.9787048008142347E-2</v>
      </c>
      <c r="O195">
        <v>701.3</v>
      </c>
      <c r="P195">
        <v>618.395111734181</v>
      </c>
      <c r="Q195">
        <v>511.23224760908897</v>
      </c>
      <c r="R195">
        <v>60.600121482114702</v>
      </c>
      <c r="S195" s="2">
        <f>(Table2[[#This Row],[Close Price]]-Table2[[#This Row],[20D EMA]])/Table2[[#This Row],[20D EMA]]</f>
        <v>8.7337801226294032E-2</v>
      </c>
      <c r="T195" s="2">
        <f>(Table2[[#This Row],[Close Price]]-Table2[[#This Row],[50D EMA]])/Table2[[#This Row],[50D EMA]]</f>
        <v>0.23311129976684611</v>
      </c>
      <c r="U195" s="2">
        <f>(Table2[[#This Row],[Close Price]]-Table2[[#This Row],[200D EMA]])/Table2[[#This Row],[200D EMA]]</f>
        <v>0.49159213560229043</v>
      </c>
      <c r="V195">
        <v>2.9668847229687598</v>
      </c>
      <c r="W195">
        <v>756</v>
      </c>
      <c r="X195">
        <v>774.45</v>
      </c>
      <c r="Y195">
        <v>751.55</v>
      </c>
      <c r="Z195">
        <v>849.9</v>
      </c>
      <c r="AA195">
        <v>538.75</v>
      </c>
      <c r="AB195">
        <v>859.8</v>
      </c>
      <c r="AC195" s="2">
        <f>(Table2[[#This Row],[Close Price]]/Table2[[#This Row],[Day Low]])-1</f>
        <v>8.6640211640212073E-3</v>
      </c>
      <c r="AD195" s="2">
        <f>(Table2[[#This Row],[Day High]]/Table2[[#This Row],[Close Price]])-1</f>
        <v>1.5605534063340309E-2</v>
      </c>
      <c r="AE195" s="2">
        <f>(Table2[[#This Row],[Close Price]]/Table2[[#This Row],[Current Week Low]])-1</f>
        <v>1.4636418069323476E-2</v>
      </c>
      <c r="AF195" s="2">
        <f>(Table2[[#This Row],[Current Week High]]/Table2[[#This Row],[Close Price]])-1</f>
        <v>0.11454986558258473</v>
      </c>
      <c r="AG195" s="2">
        <f>(Table2[[#This Row],[Close Price]]/Table2[[#This Row],[Current Month Low]])-1</f>
        <v>0.41540603248259855</v>
      </c>
      <c r="AH195" s="2">
        <f>(Table2[[#This Row],[Current Month High]]/Table2[[#This Row],[Close Price]])-1</f>
        <v>0.12753262081174999</v>
      </c>
      <c r="AI195">
        <v>12.753262081174899</v>
      </c>
      <c r="AJ195">
        <v>103.346666666666</v>
      </c>
      <c r="AK195" t="str">
        <f>IF(AND(Table2[[#This Row],[20D EMA]]&gt;Table2[[#This Row],[50D EMA]],Table2[[#This Row],[50D EMA]]&gt;Table2[[#This Row],[200D EMA]]),"Uptrend","Downtrend/NoTrend")</f>
        <v>Uptrend</v>
      </c>
      <c r="AL195">
        <v>0.49</v>
      </c>
      <c r="AM195" t="s">
        <v>10681</v>
      </c>
      <c r="AN195">
        <v>40.14</v>
      </c>
      <c r="AO195" t="s">
        <v>10681</v>
      </c>
      <c r="AP195">
        <v>3.7939297147551003E-2</v>
      </c>
      <c r="AQ195">
        <f>(Table2[[#This Row],[Sharpe Ratio]]-AVERAGE(Table2[Sharpe Ratio]))/_xlfn.STDEV.P(Table2[Sharpe Ratio])</f>
        <v>-0.29561818340706669</v>
      </c>
      <c r="AR1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4.9783988859037107</v>
      </c>
      <c r="AS195">
        <f>_xlfn.RANK.AVG(Table2[[#This Row],[1Y Return vs Nifty Z-Score]],Table2[1Y Return vs Nifty Z-Score])</f>
        <v>263</v>
      </c>
      <c r="AT195">
        <f>_xlfn.RANK.AVG(Table2[[#This Row],[6M Return vs Nifty Z-Score]],Table2[6M Return vs Nifty Z-Score])</f>
        <v>34</v>
      </c>
      <c r="AU195">
        <f>_xlfn.RANK.AVG(Table2[[#This Row],[Sharpe Ratio Z-Score]],Table2[Sharpe Ratio Z-Score])</f>
        <v>423</v>
      </c>
      <c r="AV195">
        <f>(Table2[[#This Row],[Rank 1Y]]+Table2[[#This Row],[Rank 6M]]+Table2[[#This Row],[Rank Sharpe]])/3</f>
        <v>240</v>
      </c>
    </row>
    <row r="196" spans="1:48" x14ac:dyDescent="0.3">
      <c r="A196" t="s">
        <v>1024</v>
      </c>
      <c r="B196" t="s">
        <v>1025</v>
      </c>
      <c r="C196" t="s">
        <v>10640</v>
      </c>
      <c r="D196" t="s">
        <v>54</v>
      </c>
      <c r="E196">
        <v>13639.918788720001</v>
      </c>
      <c r="F196">
        <v>1905</v>
      </c>
      <c r="G196">
        <v>46.403896821904297</v>
      </c>
      <c r="H196">
        <f>(Table2[[#This Row],[1Y Return vs Nifty]]-AVERAGE(Table2[1Y Return vs Nifty]))/_xlfn.STDEV.P(Table2[1Y Return vs Nifty])</f>
        <v>0.32382776691277254</v>
      </c>
      <c r="I196">
        <v>13.0430812427267</v>
      </c>
      <c r="J196">
        <f>(Table2[[#This Row],[1M Return vs Nifty]]-AVERAGE(Table2[1M Return vs Nifty]))/_xlfn.STDEV.P(Table2[1M Return vs Nifty])</f>
        <v>1.3703756952255939</v>
      </c>
      <c r="K196">
        <v>11.7811676887302</v>
      </c>
      <c r="L196">
        <f>(Table2[[#This Row],[6M Return vs Nifty]]-AVERAGE(Table2[6M Return vs Nifty]))/_xlfn.STDEV.P(Table2[6M Return vs Nifty])</f>
        <v>0.12085372528350548</v>
      </c>
      <c r="M196">
        <v>5.4778644339219001E-2</v>
      </c>
      <c r="N196">
        <f>(Table2[[#This Row],[1W Return vs Nifty]]-AVERAGE(Table2[1W Return vs Nifty]))/_xlfn.STDEV.P(Table2[1W Return vs Nifty])</f>
        <v>0.56781194397666668</v>
      </c>
      <c r="O196">
        <v>1726.24</v>
      </c>
      <c r="P196">
        <v>1600.18982239141</v>
      </c>
      <c r="Q196">
        <v>1383.4504874740601</v>
      </c>
      <c r="R196">
        <v>55.352230598705702</v>
      </c>
      <c r="S196" s="2">
        <f>(Table2[[#This Row],[Close Price]]-Table2[[#This Row],[20D EMA]])/Table2[[#This Row],[20D EMA]]</f>
        <v>0.10355454629715451</v>
      </c>
      <c r="T196" s="2">
        <f>(Table2[[#This Row],[Close Price]]-Table2[[#This Row],[50D EMA]])/Table2[[#This Row],[50D EMA]]</f>
        <v>0.19048376220332741</v>
      </c>
      <c r="U196" s="2">
        <f>(Table2[[#This Row],[Close Price]]-Table2[[#This Row],[200D EMA]])/Table2[[#This Row],[200D EMA]]</f>
        <v>0.37699181665561343</v>
      </c>
      <c r="V196">
        <v>3.2805952985637399</v>
      </c>
      <c r="W196">
        <v>1810.3</v>
      </c>
      <c r="X196">
        <v>1919.6</v>
      </c>
      <c r="Y196">
        <v>1767.55</v>
      </c>
      <c r="Z196">
        <v>1984.9</v>
      </c>
      <c r="AA196">
        <v>1452</v>
      </c>
      <c r="AB196">
        <v>1984.9</v>
      </c>
      <c r="AC196" s="2">
        <f>(Table2[[#This Row],[Close Price]]/Table2[[#This Row],[Day Low]])-1</f>
        <v>5.2311771529580664E-2</v>
      </c>
      <c r="AD196" s="2">
        <f>(Table2[[#This Row],[Day High]]/Table2[[#This Row],[Close Price]])-1</f>
        <v>7.664041994750681E-3</v>
      </c>
      <c r="AE196" s="2">
        <f>(Table2[[#This Row],[Close Price]]/Table2[[#This Row],[Current Week Low]])-1</f>
        <v>7.7763005289807952E-2</v>
      </c>
      <c r="AF196" s="2">
        <f>(Table2[[#This Row],[Current Week High]]/Table2[[#This Row],[Close Price]])-1</f>
        <v>4.1942257217847834E-2</v>
      </c>
      <c r="AG196" s="2">
        <f>(Table2[[#This Row],[Close Price]]/Table2[[#This Row],[Current Month Low]])-1</f>
        <v>0.31198347107438007</v>
      </c>
      <c r="AH196" s="2">
        <f>(Table2[[#This Row],[Current Month High]]/Table2[[#This Row],[Close Price]])-1</f>
        <v>4.1942257217847834E-2</v>
      </c>
      <c r="AI196">
        <v>4.1942257217847798</v>
      </c>
      <c r="AJ196">
        <v>99.685534591194894</v>
      </c>
      <c r="AK196" t="str">
        <f>IF(AND(Table2[[#This Row],[20D EMA]]&gt;Table2[[#This Row],[50D EMA]],Table2[[#This Row],[50D EMA]]&gt;Table2[[#This Row],[200D EMA]]),"Uptrend","Downtrend/NoTrend")</f>
        <v>Uptrend</v>
      </c>
      <c r="AL196">
        <v>0.11</v>
      </c>
      <c r="AM196" t="s">
        <v>10681</v>
      </c>
      <c r="AN196">
        <v>21.17</v>
      </c>
      <c r="AO196" t="s">
        <v>10681</v>
      </c>
      <c r="AP196">
        <v>9.7065502275153995E-2</v>
      </c>
      <c r="AQ196">
        <f>(Table2[[#This Row],[Sharpe Ratio]]-AVERAGE(Table2[Sharpe Ratio]))/_xlfn.STDEV.P(Table2[Sharpe Ratio])</f>
        <v>0.3836074571953631</v>
      </c>
      <c r="AR1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2.7664765885939016</v>
      </c>
      <c r="AS196">
        <f>_xlfn.RANK.AVG(Table2[[#This Row],[1Y Return vs Nifty Z-Score]],Table2[1Y Return vs Nifty Z-Score])</f>
        <v>203</v>
      </c>
      <c r="AT196">
        <f>_xlfn.RANK.AVG(Table2[[#This Row],[6M Return vs Nifty Z-Score]],Table2[6M Return vs Nifty Z-Score])</f>
        <v>281</v>
      </c>
      <c r="AU196">
        <f>_xlfn.RANK.AVG(Table2[[#This Row],[Sharpe Ratio Z-Score]],Table2[Sharpe Ratio Z-Score])</f>
        <v>240</v>
      </c>
      <c r="AV196">
        <f>(Table2[[#This Row],[Rank 1Y]]+Table2[[#This Row],[Rank 6M]]+Table2[[#This Row],[Rank Sharpe]])/3</f>
        <v>241.33333333333334</v>
      </c>
    </row>
    <row r="197" spans="1:48" x14ac:dyDescent="0.3">
      <c r="A197" t="s">
        <v>914</v>
      </c>
      <c r="B197" t="s">
        <v>915</v>
      </c>
      <c r="C197" t="s">
        <v>10649</v>
      </c>
      <c r="D197" t="s">
        <v>568</v>
      </c>
      <c r="E197">
        <v>16314.466831919999</v>
      </c>
      <c r="F197">
        <v>859.7</v>
      </c>
      <c r="G197">
        <v>46.0944971269818</v>
      </c>
      <c r="H197">
        <f>(Table2[[#This Row],[1Y Return vs Nifty]]-AVERAGE(Table2[1Y Return vs Nifty]))/_xlfn.STDEV.P(Table2[1Y Return vs Nifty])</f>
        <v>0.31884942974759872</v>
      </c>
      <c r="I197">
        <v>-1.7416102082509901</v>
      </c>
      <c r="J197">
        <f>(Table2[[#This Row],[1M Return vs Nifty]]-AVERAGE(Table2[1M Return vs Nifty]))/_xlfn.STDEV.P(Table2[1M Return vs Nifty])</f>
        <v>-5.8959195475754032E-2</v>
      </c>
      <c r="K197">
        <v>5.7985325647434296</v>
      </c>
      <c r="L197">
        <f>(Table2[[#This Row],[6M Return vs Nifty]]-AVERAGE(Table2[6M Return vs Nifty]))/_xlfn.STDEV.P(Table2[6M Return vs Nifty])</f>
        <v>-8.4189793127249016E-2</v>
      </c>
      <c r="M197">
        <v>-4.0699614811962697</v>
      </c>
      <c r="N197">
        <f>(Table2[[#This Row],[1W Return vs Nifty]]-AVERAGE(Table2[1W Return vs Nifty]))/_xlfn.STDEV.P(Table2[1W Return vs Nifty])</f>
        <v>-0.49103633728204704</v>
      </c>
      <c r="O197">
        <v>862.28</v>
      </c>
      <c r="P197">
        <v>832.69129778491401</v>
      </c>
      <c r="Q197">
        <v>701.74063040530905</v>
      </c>
      <c r="R197">
        <v>50.330287636619197</v>
      </c>
      <c r="S197" s="2">
        <f>(Table2[[#This Row],[Close Price]]-Table2[[#This Row],[20D EMA]])/Table2[[#This Row],[20D EMA]]</f>
        <v>-2.9920675418656671E-3</v>
      </c>
      <c r="T197" s="2">
        <f>(Table2[[#This Row],[Close Price]]-Table2[[#This Row],[50D EMA]])/Table2[[#This Row],[50D EMA]]</f>
        <v>3.2435432298780237E-2</v>
      </c>
      <c r="U197" s="2">
        <f>(Table2[[#This Row],[Close Price]]-Table2[[#This Row],[200D EMA]])/Table2[[#This Row],[200D EMA]]</f>
        <v>0.22509651394056709</v>
      </c>
      <c r="V197">
        <v>0.47917321120531903</v>
      </c>
      <c r="W197">
        <v>857.05</v>
      </c>
      <c r="X197">
        <v>875.5</v>
      </c>
      <c r="Y197">
        <v>846.7</v>
      </c>
      <c r="Z197">
        <v>901</v>
      </c>
      <c r="AA197">
        <v>785</v>
      </c>
      <c r="AB197">
        <v>902</v>
      </c>
      <c r="AC197" s="2">
        <f>(Table2[[#This Row],[Close Price]]/Table2[[#This Row],[Day Low]])-1</f>
        <v>3.0920016335103107E-3</v>
      </c>
      <c r="AD197" s="2">
        <f>(Table2[[#This Row],[Day High]]/Table2[[#This Row],[Close Price]])-1</f>
        <v>1.8378504129347384E-2</v>
      </c>
      <c r="AE197" s="2">
        <f>(Table2[[#This Row],[Close Price]]/Table2[[#This Row],[Current Week Low]])-1</f>
        <v>1.5353726231250642E-2</v>
      </c>
      <c r="AF197" s="2">
        <f>(Table2[[#This Row],[Current Week High]]/Table2[[#This Row],[Close Price]])-1</f>
        <v>4.8040013958357441E-2</v>
      </c>
      <c r="AG197" s="2">
        <f>(Table2[[#This Row],[Close Price]]/Table2[[#This Row],[Current Month Low]])-1</f>
        <v>9.515923566878981E-2</v>
      </c>
      <c r="AH197" s="2">
        <f>(Table2[[#This Row],[Current Month High]]/Table2[[#This Row],[Close Price]])-1</f>
        <v>4.9203210422240184E-2</v>
      </c>
      <c r="AI197">
        <v>7.7817843433755902</v>
      </c>
      <c r="AJ197">
        <v>104.204275534441</v>
      </c>
      <c r="AK197" t="str">
        <f>IF(AND(Table2[[#This Row],[20D EMA]]&gt;Table2[[#This Row],[50D EMA]],Table2[[#This Row],[50D EMA]]&gt;Table2[[#This Row],[200D EMA]]),"Uptrend","Downtrend/NoTrend")</f>
        <v>Uptrend</v>
      </c>
      <c r="AL197">
        <v>0.11</v>
      </c>
      <c r="AM197" t="s">
        <v>10681</v>
      </c>
      <c r="AN197">
        <v>1.1599999999999999</v>
      </c>
      <c r="AO197" t="s">
        <v>10681</v>
      </c>
      <c r="AP197">
        <v>0.12597619061402399</v>
      </c>
      <c r="AQ197">
        <f>(Table2[[#This Row],[Sharpe Ratio]]-AVERAGE(Table2[Sharpe Ratio]))/_xlfn.STDEV.P(Table2[Sharpe Ratio])</f>
        <v>0.71572552167873238</v>
      </c>
      <c r="AR1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0.40038962554128105</v>
      </c>
      <c r="AS197">
        <f>_xlfn.RANK.AVG(Table2[[#This Row],[1Y Return vs Nifty Z-Score]],Table2[1Y Return vs Nifty Z-Score])</f>
        <v>205</v>
      </c>
      <c r="AT197">
        <f>_xlfn.RANK.AVG(Table2[[#This Row],[6M Return vs Nifty Z-Score]],Table2[6M Return vs Nifty Z-Score])</f>
        <v>354</v>
      </c>
      <c r="AU197">
        <f>_xlfn.RANK.AVG(Table2[[#This Row],[Sharpe Ratio Z-Score]],Table2[Sharpe Ratio Z-Score])</f>
        <v>170</v>
      </c>
      <c r="AV197">
        <f>(Table2[[#This Row],[Rank 1Y]]+Table2[[#This Row],[Rank 6M]]+Table2[[#This Row],[Rank Sharpe]])/3</f>
        <v>243</v>
      </c>
    </row>
    <row r="198" spans="1:48" x14ac:dyDescent="0.3">
      <c r="A198" t="s">
        <v>1450</v>
      </c>
      <c r="B198" t="s">
        <v>1451</v>
      </c>
      <c r="C198" t="s">
        <v>10638</v>
      </c>
      <c r="D198" t="s">
        <v>121</v>
      </c>
      <c r="E198">
        <v>7280.3599901199996</v>
      </c>
      <c r="F198">
        <v>1276.45</v>
      </c>
      <c r="G198">
        <v>42.291380645138602</v>
      </c>
      <c r="H198">
        <f>(Table2[[#This Row],[1Y Return vs Nifty]]-AVERAGE(Table2[1Y Return vs Nifty]))/_xlfn.STDEV.P(Table2[1Y Return vs Nifty])</f>
        <v>0.25765610462234989</v>
      </c>
      <c r="I198">
        <v>-2.8919462785382302</v>
      </c>
      <c r="J198">
        <f>(Table2[[#This Row],[1M Return vs Nifty]]-AVERAGE(Table2[1M Return vs Nifty]))/_xlfn.STDEV.P(Table2[1M Return vs Nifty])</f>
        <v>-0.1701698681330519</v>
      </c>
      <c r="K198">
        <v>15.582118644631</v>
      </c>
      <c r="L198">
        <f>(Table2[[#This Row],[6M Return vs Nifty]]-AVERAGE(Table2[6M Return vs Nifty]))/_xlfn.STDEV.P(Table2[6M Return vs Nifty])</f>
        <v>0.25112413976689157</v>
      </c>
      <c r="M198">
        <v>-3.7777871919517598</v>
      </c>
      <c r="N198">
        <f>(Table2[[#This Row],[1W Return vs Nifty]]-AVERAGE(Table2[1W Return vs Nifty]))/_xlfn.STDEV.P(Table2[1W Return vs Nifty])</f>
        <v>-0.41603324991678609</v>
      </c>
      <c r="O198">
        <v>1207.45</v>
      </c>
      <c r="P198">
        <v>1154.61626408091</v>
      </c>
      <c r="Q198">
        <v>976.42859461097896</v>
      </c>
      <c r="R198">
        <v>50.629991441484201</v>
      </c>
      <c r="S198" s="2">
        <f>(Table2[[#This Row],[Close Price]]-Table2[[#This Row],[20D EMA]])/Table2[[#This Row],[20D EMA]]</f>
        <v>5.7145223404695841E-2</v>
      </c>
      <c r="T198" s="2">
        <f>(Table2[[#This Row],[Close Price]]-Table2[[#This Row],[50D EMA]])/Table2[[#This Row],[50D EMA]]</f>
        <v>0.10551881149541169</v>
      </c>
      <c r="U198" s="2">
        <f>(Table2[[#This Row],[Close Price]]-Table2[[#This Row],[200D EMA]])/Table2[[#This Row],[200D EMA]]</f>
        <v>0.30726405089411918</v>
      </c>
      <c r="V198">
        <v>0.353214448653697</v>
      </c>
      <c r="W198">
        <v>1199.8499999999999</v>
      </c>
      <c r="X198">
        <v>1293.45</v>
      </c>
      <c r="Y198">
        <v>1188.7</v>
      </c>
      <c r="Z198">
        <v>1293.45</v>
      </c>
      <c r="AA198">
        <v>1145.95</v>
      </c>
      <c r="AB198">
        <v>1293.45</v>
      </c>
      <c r="AC198" s="2">
        <f>(Table2[[#This Row],[Close Price]]/Table2[[#This Row],[Day Low]])-1</f>
        <v>6.3841313497520646E-2</v>
      </c>
      <c r="AD198" s="2">
        <f>(Table2[[#This Row],[Day High]]/Table2[[#This Row],[Close Price]])-1</f>
        <v>1.3318187159700789E-2</v>
      </c>
      <c r="AE198" s="2">
        <f>(Table2[[#This Row],[Close Price]]/Table2[[#This Row],[Current Week Low]])-1</f>
        <v>7.3820139648355321E-2</v>
      </c>
      <c r="AF198" s="2">
        <f>(Table2[[#This Row],[Current Week High]]/Table2[[#This Row],[Close Price]])-1</f>
        <v>1.3318187159700789E-2</v>
      </c>
      <c r="AG198" s="2">
        <f>(Table2[[#This Row],[Close Price]]/Table2[[#This Row],[Current Month Low]])-1</f>
        <v>0.1138793141062</v>
      </c>
      <c r="AH198" s="2">
        <f>(Table2[[#This Row],[Current Month High]]/Table2[[#This Row],[Close Price]])-1</f>
        <v>1.3318187159700789E-2</v>
      </c>
      <c r="AI198">
        <v>5.4565396216067903</v>
      </c>
      <c r="AJ198">
        <v>96</v>
      </c>
      <c r="AK198" t="str">
        <f>IF(AND(Table2[[#This Row],[20D EMA]]&gt;Table2[[#This Row],[50D EMA]],Table2[[#This Row],[50D EMA]]&gt;Table2[[#This Row],[200D EMA]]),"Uptrend","Downtrend/NoTrend")</f>
        <v>Uptrend</v>
      </c>
      <c r="AL198">
        <v>0.12</v>
      </c>
      <c r="AM198" t="s">
        <v>10681</v>
      </c>
      <c r="AN198">
        <v>6.4</v>
      </c>
      <c r="AO198" t="s">
        <v>10681</v>
      </c>
      <c r="AP198">
        <v>8.8782993215308997E-2</v>
      </c>
      <c r="AQ198">
        <f>(Table2[[#This Row],[Sharpe Ratio]]-AVERAGE(Table2[Sharpe Ratio]))/_xlfn.STDEV.P(Table2[Sharpe Ratio])</f>
        <v>0.28846026298887584</v>
      </c>
      <c r="AR1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0.21103738932827926</v>
      </c>
      <c r="AS198">
        <f>_xlfn.RANK.AVG(Table2[[#This Row],[1Y Return vs Nifty Z-Score]],Table2[1Y Return vs Nifty Z-Score])</f>
        <v>228</v>
      </c>
      <c r="AT198">
        <f>_xlfn.RANK.AVG(Table2[[#This Row],[6M Return vs Nifty Z-Score]],Table2[6M Return vs Nifty Z-Score])</f>
        <v>247</v>
      </c>
      <c r="AU198">
        <f>_xlfn.RANK.AVG(Table2[[#This Row],[Sharpe Ratio Z-Score]],Table2[Sharpe Ratio Z-Score])</f>
        <v>254</v>
      </c>
      <c r="AV198">
        <f>(Table2[[#This Row],[Rank 1Y]]+Table2[[#This Row],[Rank 6M]]+Table2[[#This Row],[Rank Sharpe]])/3</f>
        <v>243</v>
      </c>
    </row>
    <row r="199" spans="1:48" x14ac:dyDescent="0.3">
      <c r="A199" t="s">
        <v>1114</v>
      </c>
      <c r="B199" t="s">
        <v>1115</v>
      </c>
      <c r="C199" t="s">
        <v>6781</v>
      </c>
      <c r="D199" t="s">
        <v>83</v>
      </c>
      <c r="E199">
        <v>11260.114798335</v>
      </c>
      <c r="F199">
        <v>362.7</v>
      </c>
      <c r="G199">
        <v>21.767828329088399</v>
      </c>
      <c r="H199">
        <f>(Table2[[#This Row],[1Y Return vs Nifty]]-AVERAGE(Table2[1Y Return vs Nifty]))/_xlfn.STDEV.P(Table2[1Y Return vs Nifty])</f>
        <v>-7.2574225055176522E-2</v>
      </c>
      <c r="I199">
        <v>-4.5003968902828397</v>
      </c>
      <c r="J199">
        <f>(Table2[[#This Row],[1M Return vs Nifty]]-AVERAGE(Table2[1M Return vs Nifty]))/_xlfn.STDEV.P(Table2[1M Return vs Nifty])</f>
        <v>-0.3256695339163691</v>
      </c>
      <c r="K199">
        <v>43.941928764770999</v>
      </c>
      <c r="L199">
        <f>(Table2[[#This Row],[6M Return vs Nifty]]-AVERAGE(Table2[6M Return vs Nifty]))/_xlfn.STDEV.P(Table2[6M Return vs Nifty])</f>
        <v>1.2231030634321158</v>
      </c>
      <c r="M199">
        <v>-3.42023162537201</v>
      </c>
      <c r="N199">
        <f>(Table2[[#This Row],[1W Return vs Nifty]]-AVERAGE(Table2[1W Return vs Nifty]))/_xlfn.STDEV.P(Table2[1W Return vs Nifty])</f>
        <v>-0.32424635289904907</v>
      </c>
      <c r="O199">
        <v>361.69</v>
      </c>
      <c r="P199">
        <v>332.08983642252002</v>
      </c>
      <c r="Q199">
        <v>268.31558707122099</v>
      </c>
      <c r="R199">
        <v>45.5366728135972</v>
      </c>
      <c r="S199" s="2">
        <f>(Table2[[#This Row],[Close Price]]-Table2[[#This Row],[20D EMA]])/Table2[[#This Row],[20D EMA]]</f>
        <v>2.7924465702673308E-3</v>
      </c>
      <c r="T199" s="2">
        <f>(Table2[[#This Row],[Close Price]]-Table2[[#This Row],[50D EMA]])/Table2[[#This Row],[50D EMA]]</f>
        <v>9.2174346276994931E-2</v>
      </c>
      <c r="U199" s="2">
        <f>(Table2[[#This Row],[Close Price]]-Table2[[#This Row],[200D EMA]])/Table2[[#This Row],[200D EMA]]</f>
        <v>0.35176641789254626</v>
      </c>
      <c r="V199">
        <v>0.22414529470283201</v>
      </c>
      <c r="W199">
        <v>357.5</v>
      </c>
      <c r="X199">
        <v>369</v>
      </c>
      <c r="Y199">
        <v>357.5</v>
      </c>
      <c r="Z199">
        <v>375.8</v>
      </c>
      <c r="AA199">
        <v>357.5</v>
      </c>
      <c r="AB199">
        <v>375.8</v>
      </c>
      <c r="AC199" s="2">
        <f>(Table2[[#This Row],[Close Price]]/Table2[[#This Row],[Day Low]])-1</f>
        <v>1.4545454545454417E-2</v>
      </c>
      <c r="AD199" s="2">
        <f>(Table2[[#This Row],[Day High]]/Table2[[#This Row],[Close Price]])-1</f>
        <v>1.7369727047146455E-2</v>
      </c>
      <c r="AE199" s="2">
        <f>(Table2[[#This Row],[Close Price]]/Table2[[#This Row],[Current Week Low]])-1</f>
        <v>1.4545454545454417E-2</v>
      </c>
      <c r="AF199" s="2">
        <f>(Table2[[#This Row],[Current Week High]]/Table2[[#This Row],[Close Price]])-1</f>
        <v>3.6118003859939352E-2</v>
      </c>
      <c r="AG199" s="2">
        <f>(Table2[[#This Row],[Close Price]]/Table2[[#This Row],[Current Month Low]])-1</f>
        <v>1.4545454545454417E-2</v>
      </c>
      <c r="AH199" s="2">
        <f>(Table2[[#This Row],[Current Month High]]/Table2[[#This Row],[Close Price]])-1</f>
        <v>3.6118003859939352E-2</v>
      </c>
      <c r="AI199">
        <v>6.1483319547835702</v>
      </c>
      <c r="AJ199">
        <v>110.199942045783</v>
      </c>
      <c r="AK199" t="str">
        <f>IF(AND(Table2[[#This Row],[20D EMA]]&gt;Table2[[#This Row],[50D EMA]],Table2[[#This Row],[50D EMA]]&gt;Table2[[#This Row],[200D EMA]]),"Uptrend","Downtrend/NoTrend")</f>
        <v>Uptrend</v>
      </c>
      <c r="AL199">
        <v>0.57999999999999996</v>
      </c>
      <c r="AM199" t="s">
        <v>10681</v>
      </c>
      <c r="AN199">
        <v>-0.62</v>
      </c>
      <c r="AO199" t="s">
        <v>10680</v>
      </c>
      <c r="AP199">
        <v>7.2242572179188003E-2</v>
      </c>
      <c r="AQ199">
        <f>(Table2[[#This Row],[Sharpe Ratio]]-AVERAGE(Table2[Sharpe Ratio]))/_xlfn.STDEV.P(Table2[Sharpe Ratio])</f>
        <v>9.8448439130958493E-2</v>
      </c>
      <c r="AR1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0.59906139069247955</v>
      </c>
      <c r="AS199">
        <f>_xlfn.RANK.AVG(Table2[[#This Row],[1Y Return vs Nifty Z-Score]],Table2[1Y Return vs Nifty Z-Score])</f>
        <v>326</v>
      </c>
      <c r="AT199">
        <f>_xlfn.RANK.AVG(Table2[[#This Row],[6M Return vs Nifty Z-Score]],Table2[6M Return vs Nifty Z-Score])</f>
        <v>78</v>
      </c>
      <c r="AU199">
        <f>_xlfn.RANK.AVG(Table2[[#This Row],[Sharpe Ratio Z-Score]],Table2[Sharpe Ratio Z-Score])</f>
        <v>329</v>
      </c>
      <c r="AV199">
        <f>(Table2[[#This Row],[Rank 1Y]]+Table2[[#This Row],[Rank 6M]]+Table2[[#This Row],[Rank Sharpe]])/3</f>
        <v>244.33333333333334</v>
      </c>
    </row>
    <row r="200" spans="1:48" x14ac:dyDescent="0.3">
      <c r="A200" t="s">
        <v>188</v>
      </c>
      <c r="B200" t="s">
        <v>189</v>
      </c>
      <c r="C200" t="s">
        <v>10642</v>
      </c>
      <c r="D200" t="s">
        <v>92</v>
      </c>
      <c r="E200">
        <v>137687.18108022999</v>
      </c>
      <c r="F200">
        <v>434.65</v>
      </c>
      <c r="G200">
        <v>45.287383197771597</v>
      </c>
      <c r="H200">
        <f>(Table2[[#This Row],[1Y Return vs Nifty]]-AVERAGE(Table2[1Y Return vs Nifty]))/_xlfn.STDEV.P(Table2[1Y Return vs Nifty])</f>
        <v>0.30586271600399545</v>
      </c>
      <c r="I200">
        <v>-4.0895155267010397</v>
      </c>
      <c r="J200">
        <f>(Table2[[#This Row],[1M Return vs Nifty]]-AVERAGE(Table2[1M Return vs Nifty]))/_xlfn.STDEV.P(Table2[1M Return vs Nifty])</f>
        <v>-0.28594688763364423</v>
      </c>
      <c r="K200">
        <v>2.2004134203622598</v>
      </c>
      <c r="L200">
        <f>(Table2[[#This Row],[6M Return vs Nifty]]-AVERAGE(Table2[6M Return vs Nifty]))/_xlfn.STDEV.P(Table2[6M Return vs Nifty])</f>
        <v>-0.20750853039521147</v>
      </c>
      <c r="M200">
        <v>0.61589890541038905</v>
      </c>
      <c r="N200">
        <f>(Table2[[#This Row],[1W Return vs Nifty]]-AVERAGE(Table2[1W Return vs Nifty]))/_xlfn.STDEV.P(Table2[1W Return vs Nifty])</f>
        <v>0.71185525481131362</v>
      </c>
      <c r="O200">
        <v>426.86</v>
      </c>
      <c r="P200">
        <v>429.16701888876798</v>
      </c>
      <c r="Q200">
        <v>388.92141833165101</v>
      </c>
      <c r="R200">
        <v>60.153396483518698</v>
      </c>
      <c r="S200" s="2">
        <f>(Table2[[#This Row],[Close Price]]-Table2[[#This Row],[20D EMA]])/Table2[[#This Row],[20D EMA]]</f>
        <v>1.8249543175748402E-2</v>
      </c>
      <c r="T200" s="2">
        <f>(Table2[[#This Row],[Close Price]]-Table2[[#This Row],[50D EMA]])/Table2[[#This Row],[50D EMA]]</f>
        <v>1.277586783212966E-2</v>
      </c>
      <c r="U200" s="2">
        <f>(Table2[[#This Row],[Close Price]]-Table2[[#This Row],[200D EMA]])/Table2[[#This Row],[200D EMA]]</f>
        <v>0.11757794637412877</v>
      </c>
      <c r="V200">
        <v>0.683083525436188</v>
      </c>
      <c r="W200">
        <v>431.35</v>
      </c>
      <c r="X200">
        <v>437.4</v>
      </c>
      <c r="Y200">
        <v>417</v>
      </c>
      <c r="Z200">
        <v>437.4</v>
      </c>
      <c r="AA200">
        <v>403.1</v>
      </c>
      <c r="AB200">
        <v>471</v>
      </c>
      <c r="AC200" s="2">
        <f>(Table2[[#This Row],[Close Price]]/Table2[[#This Row],[Day Low]])-1</f>
        <v>7.6503999072676798E-3</v>
      </c>
      <c r="AD200" s="2">
        <f>(Table2[[#This Row],[Day High]]/Table2[[#This Row],[Close Price]])-1</f>
        <v>6.3269297135626346E-3</v>
      </c>
      <c r="AE200" s="2">
        <f>(Table2[[#This Row],[Close Price]]/Table2[[#This Row],[Current Week Low]])-1</f>
        <v>4.2326139088729064E-2</v>
      </c>
      <c r="AF200" s="2">
        <f>(Table2[[#This Row],[Current Week High]]/Table2[[#This Row],[Close Price]])-1</f>
        <v>6.3269297135626346E-3</v>
      </c>
      <c r="AG200" s="2">
        <f>(Table2[[#This Row],[Close Price]]/Table2[[#This Row],[Current Month Low]])-1</f>
        <v>7.8268419746960971E-2</v>
      </c>
      <c r="AH200" s="2">
        <f>(Table2[[#This Row],[Current Month High]]/Table2[[#This Row],[Close Price]])-1</f>
        <v>8.3630507304728097E-2</v>
      </c>
      <c r="AI200">
        <v>8.3630507304728106</v>
      </c>
      <c r="AJ200">
        <v>88.323223570190606</v>
      </c>
      <c r="AK200" t="str">
        <f>IF(AND(Table2[[#This Row],[20D EMA]]&gt;Table2[[#This Row],[50D EMA]],Table2[[#This Row],[50D EMA]]&gt;Table2[[#This Row],[200D EMA]]),"Uptrend","Downtrend/NoTrend")</f>
        <v>Downtrend/NoTrend</v>
      </c>
      <c r="AL200">
        <v>-0.1</v>
      </c>
      <c r="AM200" t="s">
        <v>10680</v>
      </c>
      <c r="AN200">
        <v>6.47</v>
      </c>
      <c r="AO200" t="s">
        <v>10681</v>
      </c>
      <c r="AP200">
        <v>0.145598282600651</v>
      </c>
      <c r="AQ200">
        <f>(Table2[[#This Row],[Sharpe Ratio]]-AVERAGE(Table2[Sharpe Ratio]))/_xlfn.STDEV.P(Table2[Sharpe Ratio])</f>
        <v>0.94113873686501293</v>
      </c>
      <c r="AR2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00">
        <f>_xlfn.RANK.AVG(Table2[[#This Row],[1Y Return vs Nifty Z-Score]],Table2[1Y Return vs Nifty Z-Score])</f>
        <v>210</v>
      </c>
      <c r="AT200">
        <f>_xlfn.RANK.AVG(Table2[[#This Row],[6M Return vs Nifty Z-Score]],Table2[6M Return vs Nifty Z-Score])</f>
        <v>392</v>
      </c>
      <c r="AU200">
        <f>_xlfn.RANK.AVG(Table2[[#This Row],[Sharpe Ratio Z-Score]],Table2[Sharpe Ratio Z-Score])</f>
        <v>132</v>
      </c>
      <c r="AV200">
        <f>(Table2[[#This Row],[Rank 1Y]]+Table2[[#This Row],[Rank 6M]]+Table2[[#This Row],[Rank Sharpe]])/3</f>
        <v>244.66666666666666</v>
      </c>
    </row>
    <row r="201" spans="1:48" x14ac:dyDescent="0.3">
      <c r="A201" t="s">
        <v>1827</v>
      </c>
      <c r="B201" t="s">
        <v>1828</v>
      </c>
      <c r="C201" t="s">
        <v>10641</v>
      </c>
      <c r="D201" t="s">
        <v>198</v>
      </c>
      <c r="E201">
        <v>4039.1466218999999</v>
      </c>
      <c r="F201">
        <v>1523.3</v>
      </c>
      <c r="G201">
        <v>27.7844524276274</v>
      </c>
      <c r="H201">
        <f>(Table2[[#This Row],[1Y Return vs Nifty]]-AVERAGE(Table2[1Y Return vs Nifty]))/_xlfn.STDEV.P(Table2[1Y Return vs Nifty])</f>
        <v>2.4235124954493821E-2</v>
      </c>
      <c r="I201">
        <v>11.898036692463901</v>
      </c>
      <c r="J201">
        <f>(Table2[[#This Row],[1M Return vs Nifty]]-AVERAGE(Table2[1M Return vs Nifty]))/_xlfn.STDEV.P(Table2[1M Return vs Nifty])</f>
        <v>1.2596765891587016</v>
      </c>
      <c r="K201">
        <v>15.9328841157742</v>
      </c>
      <c r="L201">
        <f>(Table2[[#This Row],[6M Return vs Nifty]]-AVERAGE(Table2[6M Return vs Nifty]))/_xlfn.STDEV.P(Table2[6M Return vs Nifty])</f>
        <v>0.26314596373737625</v>
      </c>
      <c r="M201">
        <v>-0.129497487220151</v>
      </c>
      <c r="N201">
        <f>(Table2[[#This Row],[1W Return vs Nifty]]-AVERAGE(Table2[1W Return vs Nifty]))/_xlfn.STDEV.P(Table2[1W Return vs Nifty])</f>
        <v>0.5205070328210063</v>
      </c>
      <c r="O201">
        <v>1449.12</v>
      </c>
      <c r="P201">
        <v>1372.1119704868299</v>
      </c>
      <c r="Q201">
        <v>1203.3740836135401</v>
      </c>
      <c r="R201">
        <v>67.079730645992797</v>
      </c>
      <c r="S201" s="2">
        <f>(Table2[[#This Row],[Close Price]]-Table2[[#This Row],[20D EMA]])/Table2[[#This Row],[20D EMA]]</f>
        <v>5.1189687534503744E-2</v>
      </c>
      <c r="T201" s="2">
        <f>(Table2[[#This Row],[Close Price]]-Table2[[#This Row],[50D EMA]])/Table2[[#This Row],[50D EMA]]</f>
        <v>0.11018636435299664</v>
      </c>
      <c r="U201" s="2">
        <f>(Table2[[#This Row],[Close Price]]-Table2[[#This Row],[200D EMA]])/Table2[[#This Row],[200D EMA]]</f>
        <v>0.26585740938160601</v>
      </c>
      <c r="V201">
        <v>1.0020428115998199</v>
      </c>
      <c r="W201">
        <v>1509.25</v>
      </c>
      <c r="X201">
        <v>1549</v>
      </c>
      <c r="Y201">
        <v>1509.25</v>
      </c>
      <c r="Z201">
        <v>1618.95</v>
      </c>
      <c r="AA201">
        <v>1264.55</v>
      </c>
      <c r="AB201">
        <v>1618.95</v>
      </c>
      <c r="AC201" s="2">
        <f>(Table2[[#This Row],[Close Price]]/Table2[[#This Row],[Day Low]])-1</f>
        <v>9.3092595660095867E-3</v>
      </c>
      <c r="AD201" s="2">
        <f>(Table2[[#This Row],[Day High]]/Table2[[#This Row],[Close Price]])-1</f>
        <v>1.6871266329679058E-2</v>
      </c>
      <c r="AE201" s="2">
        <f>(Table2[[#This Row],[Close Price]]/Table2[[#This Row],[Current Week Low]])-1</f>
        <v>9.3092595660095867E-3</v>
      </c>
      <c r="AF201" s="2">
        <f>(Table2[[#This Row],[Current Week High]]/Table2[[#This Row],[Close Price]])-1</f>
        <v>6.2791308343727481E-2</v>
      </c>
      <c r="AG201" s="2">
        <f>(Table2[[#This Row],[Close Price]]/Table2[[#This Row],[Current Month Low]])-1</f>
        <v>0.20461824364398407</v>
      </c>
      <c r="AH201" s="2">
        <f>(Table2[[#This Row],[Current Month High]]/Table2[[#This Row],[Close Price]])-1</f>
        <v>6.2791308343727481E-2</v>
      </c>
      <c r="AI201">
        <v>6.2791308343727401</v>
      </c>
      <c r="AJ201">
        <v>85.316301703163006</v>
      </c>
      <c r="AK201" t="str">
        <f>IF(AND(Table2[[#This Row],[20D EMA]]&gt;Table2[[#This Row],[50D EMA]],Table2[[#This Row],[50D EMA]]&gt;Table2[[#This Row],[200D EMA]]),"Uptrend","Downtrend/NoTrend")</f>
        <v>Uptrend</v>
      </c>
      <c r="AL201">
        <v>0.14000000000000001</v>
      </c>
      <c r="AM201" t="s">
        <v>10681</v>
      </c>
      <c r="AN201">
        <v>15.55</v>
      </c>
      <c r="AO201" t="s">
        <v>10681</v>
      </c>
      <c r="AP201">
        <v>0.115283693822981</v>
      </c>
      <c r="AQ201">
        <f>(Table2[[#This Row],[Sharpe Ratio]]-AVERAGE(Table2[Sharpe Ratio]))/_xlfn.STDEV.P(Table2[Sharpe Ratio])</f>
        <v>0.59289304888833749</v>
      </c>
      <c r="AR2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2.6604577595599155</v>
      </c>
      <c r="AS201">
        <f>_xlfn.RANK.AVG(Table2[[#This Row],[1Y Return vs Nifty Z-Score]],Table2[1Y Return vs Nifty Z-Score])</f>
        <v>292</v>
      </c>
      <c r="AT201">
        <f>_xlfn.RANK.AVG(Table2[[#This Row],[6M Return vs Nifty Z-Score]],Table2[6M Return vs Nifty Z-Score])</f>
        <v>245</v>
      </c>
      <c r="AU201">
        <f>_xlfn.RANK.AVG(Table2[[#This Row],[Sharpe Ratio Z-Score]],Table2[Sharpe Ratio Z-Score])</f>
        <v>199</v>
      </c>
      <c r="AV201">
        <f>(Table2[[#This Row],[Rank 1Y]]+Table2[[#This Row],[Rank 6M]]+Table2[[#This Row],[Rank Sharpe]])/3</f>
        <v>245.33333333333334</v>
      </c>
    </row>
    <row r="202" spans="1:48" x14ac:dyDescent="0.3">
      <c r="A202" t="s">
        <v>90</v>
      </c>
      <c r="B202" t="s">
        <v>91</v>
      </c>
      <c r="C202" t="s">
        <v>10642</v>
      </c>
      <c r="D202" t="s">
        <v>92</v>
      </c>
      <c r="E202">
        <v>309989.12528727</v>
      </c>
      <c r="F202">
        <v>337.4</v>
      </c>
      <c r="G202">
        <v>51.623268797594299</v>
      </c>
      <c r="H202">
        <f>(Table2[[#This Row],[1Y Return vs Nifty]]-AVERAGE(Table2[1Y Return vs Nifty]))/_xlfn.STDEV.P(Table2[1Y Return vs Nifty])</f>
        <v>0.40780908270545013</v>
      </c>
      <c r="I202">
        <v>-5.7747456437102898</v>
      </c>
      <c r="J202">
        <f>(Table2[[#This Row],[1M Return vs Nifty]]-AVERAGE(Table2[1M Return vs Nifty]))/_xlfn.STDEV.P(Table2[1M Return vs Nifty])</f>
        <v>-0.44886934111120724</v>
      </c>
      <c r="K202">
        <v>4.3057712470597096</v>
      </c>
      <c r="L202">
        <f>(Table2[[#This Row],[6M Return vs Nifty]]-AVERAGE(Table2[6M Return vs Nifty]))/_xlfn.STDEV.P(Table2[6M Return vs Nifty])</f>
        <v>-0.13535136764783828</v>
      </c>
      <c r="M202">
        <v>-2.4220299112311698</v>
      </c>
      <c r="N202">
        <f>(Table2[[#This Row],[1W Return vs Nifty]]-AVERAGE(Table2[1W Return vs Nifty]))/_xlfn.STDEV.P(Table2[1W Return vs Nifty])</f>
        <v>-6.8001319951594183E-2</v>
      </c>
      <c r="O202">
        <v>338.29</v>
      </c>
      <c r="P202">
        <v>334.78076226046102</v>
      </c>
      <c r="Q202">
        <v>291.47541422706502</v>
      </c>
      <c r="R202">
        <v>38.537173156342199</v>
      </c>
      <c r="S202" s="2">
        <f>(Table2[[#This Row],[Close Price]]-Table2[[#This Row],[20D EMA]])/Table2[[#This Row],[20D EMA]]</f>
        <v>-2.6308788317716846E-3</v>
      </c>
      <c r="T202" s="2">
        <f>(Table2[[#This Row],[Close Price]]-Table2[[#This Row],[50D EMA]])/Table2[[#This Row],[50D EMA]]</f>
        <v>7.8237402945548606E-3</v>
      </c>
      <c r="U202" s="2">
        <f>(Table2[[#This Row],[Close Price]]-Table2[[#This Row],[200D EMA]])/Table2[[#This Row],[200D EMA]]</f>
        <v>0.15755903767979146</v>
      </c>
      <c r="V202">
        <v>0.66983661351796797</v>
      </c>
      <c r="W202">
        <v>334.05</v>
      </c>
      <c r="X202">
        <v>340.85</v>
      </c>
      <c r="Y202">
        <v>328.8</v>
      </c>
      <c r="Z202">
        <v>341.5</v>
      </c>
      <c r="AA202">
        <v>328.8</v>
      </c>
      <c r="AB202">
        <v>362.5</v>
      </c>
      <c r="AC202" s="2">
        <f>(Table2[[#This Row],[Close Price]]/Table2[[#This Row],[Day Low]])-1</f>
        <v>1.0028438856458433E-2</v>
      </c>
      <c r="AD202" s="2">
        <f>(Table2[[#This Row],[Day High]]/Table2[[#This Row],[Close Price]])-1</f>
        <v>1.0225251926496925E-2</v>
      </c>
      <c r="AE202" s="2">
        <f>(Table2[[#This Row],[Close Price]]/Table2[[#This Row],[Current Week Low]])-1</f>
        <v>2.6155717761557007E-2</v>
      </c>
      <c r="AF202" s="2">
        <f>(Table2[[#This Row],[Current Week High]]/Table2[[#This Row],[Close Price]])-1</f>
        <v>1.2151748666271667E-2</v>
      </c>
      <c r="AG202" s="2">
        <f>(Table2[[#This Row],[Close Price]]/Table2[[#This Row],[Current Month Low]])-1</f>
        <v>2.6155717761557007E-2</v>
      </c>
      <c r="AH202" s="2">
        <f>(Table2[[#This Row],[Current Month High]]/Table2[[#This Row],[Close Price]])-1</f>
        <v>7.4392412566686605E-2</v>
      </c>
      <c r="AI202">
        <v>7.4392412566686597</v>
      </c>
      <c r="AJ202">
        <v>84.712242523780105</v>
      </c>
      <c r="AK202" t="str">
        <f>IF(AND(Table2[[#This Row],[20D EMA]]&gt;Table2[[#This Row],[50D EMA]],Table2[[#This Row],[50D EMA]]&gt;Table2[[#This Row],[200D EMA]]),"Uptrend","Downtrend/NoTrend")</f>
        <v>Uptrend</v>
      </c>
      <c r="AL202">
        <v>-0.01</v>
      </c>
      <c r="AM202" t="s">
        <v>10680</v>
      </c>
      <c r="AN202">
        <v>0.13</v>
      </c>
      <c r="AO202" t="s">
        <v>10681</v>
      </c>
      <c r="AP202">
        <v>0.11918463626598</v>
      </c>
      <c r="AQ202">
        <f>(Table2[[#This Row],[Sharpe Ratio]]-AVERAGE(Table2[Sharpe Ratio]))/_xlfn.STDEV.P(Table2[Sharpe Ratio])</f>
        <v>0.63770600659602295</v>
      </c>
      <c r="AR2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0.39329306059083335</v>
      </c>
      <c r="AS202">
        <f>_xlfn.RANK.AVG(Table2[[#This Row],[1Y Return vs Nifty Z-Score]],Table2[1Y Return vs Nifty Z-Score])</f>
        <v>187</v>
      </c>
      <c r="AT202">
        <f>_xlfn.RANK.AVG(Table2[[#This Row],[6M Return vs Nifty Z-Score]],Table2[6M Return vs Nifty Z-Score])</f>
        <v>368</v>
      </c>
      <c r="AU202">
        <f>_xlfn.RANK.AVG(Table2[[#This Row],[Sharpe Ratio Z-Score]],Table2[Sharpe Ratio Z-Score])</f>
        <v>187</v>
      </c>
      <c r="AV202">
        <f>(Table2[[#This Row],[Rank 1Y]]+Table2[[#This Row],[Rank 6M]]+Table2[[#This Row],[Rank Sharpe]])/3</f>
        <v>247.33333333333334</v>
      </c>
    </row>
    <row r="203" spans="1:48" x14ac:dyDescent="0.3">
      <c r="A203" t="s">
        <v>450</v>
      </c>
      <c r="B203" t="s">
        <v>451</v>
      </c>
      <c r="C203" t="s">
        <v>10635</v>
      </c>
      <c r="D203" t="s">
        <v>21</v>
      </c>
      <c r="E203">
        <v>50413.474836465</v>
      </c>
      <c r="F203">
        <v>1815.15</v>
      </c>
      <c r="G203">
        <v>26.632174217601001</v>
      </c>
      <c r="H203">
        <f>(Table2[[#This Row],[1Y Return vs Nifty]]-AVERAGE(Table2[1Y Return vs Nifty]))/_xlfn.STDEV.P(Table2[1Y Return vs Nifty])</f>
        <v>5.694610753174555E-3</v>
      </c>
      <c r="I203">
        <v>1.3564365955181601</v>
      </c>
      <c r="J203">
        <f>(Table2[[#This Row],[1M Return vs Nifty]]-AVERAGE(Table2[1M Return vs Nifty]))/_xlfn.STDEV.P(Table2[1M Return vs Nifty])</f>
        <v>0.24054968533759641</v>
      </c>
      <c r="K203">
        <v>2.0119868584613401</v>
      </c>
      <c r="L203">
        <f>(Table2[[#This Row],[6M Return vs Nifty]]-AVERAGE(Table2[6M Return vs Nifty]))/_xlfn.STDEV.P(Table2[6M Return vs Nifty])</f>
        <v>-0.21396649488970335</v>
      </c>
      <c r="M203">
        <v>-0.53601715069977696</v>
      </c>
      <c r="N203">
        <f>(Table2[[#This Row],[1W Return vs Nifty]]-AVERAGE(Table2[1W Return vs Nifty]))/_xlfn.STDEV.P(Table2[1W Return vs Nifty])</f>
        <v>0.41615072578762913</v>
      </c>
      <c r="O203">
        <v>1813.41</v>
      </c>
      <c r="P203">
        <v>1749.7774981699499</v>
      </c>
      <c r="Q203">
        <v>1539.1863459656199</v>
      </c>
      <c r="R203">
        <v>64.072330590820798</v>
      </c>
      <c r="S203" s="2">
        <f>(Table2[[#This Row],[Close Price]]-Table2[[#This Row],[20D EMA]])/Table2[[#This Row],[20D EMA]]</f>
        <v>9.5951825566198987E-4</v>
      </c>
      <c r="T203" s="2">
        <f>(Table2[[#This Row],[Close Price]]-Table2[[#This Row],[50D EMA]])/Table2[[#This Row],[50D EMA]]</f>
        <v>3.7360465486852866E-2</v>
      </c>
      <c r="U203" s="2">
        <f>(Table2[[#This Row],[Close Price]]-Table2[[#This Row],[200D EMA]])/Table2[[#This Row],[200D EMA]]</f>
        <v>0.17929190624495328</v>
      </c>
      <c r="V203">
        <v>0.628189929029634</v>
      </c>
      <c r="W203">
        <v>1807</v>
      </c>
      <c r="X203">
        <v>1869</v>
      </c>
      <c r="Y203">
        <v>1807</v>
      </c>
      <c r="Z203">
        <v>1921</v>
      </c>
      <c r="AA203">
        <v>1685</v>
      </c>
      <c r="AB203">
        <v>1921</v>
      </c>
      <c r="AC203" s="2">
        <f>(Table2[[#This Row],[Close Price]]/Table2[[#This Row],[Day Low]])-1</f>
        <v>4.5102379634753831E-3</v>
      </c>
      <c r="AD203" s="2">
        <f>(Table2[[#This Row],[Day High]]/Table2[[#This Row],[Close Price]])-1</f>
        <v>2.9666969671927834E-2</v>
      </c>
      <c r="AE203" s="2">
        <f>(Table2[[#This Row],[Close Price]]/Table2[[#This Row],[Current Week Low]])-1</f>
        <v>4.5102379634753831E-3</v>
      </c>
      <c r="AF203" s="2">
        <f>(Table2[[#This Row],[Current Week High]]/Table2[[#This Row],[Close Price]])-1</f>
        <v>5.8314739828664308E-2</v>
      </c>
      <c r="AG203" s="2">
        <f>(Table2[[#This Row],[Close Price]]/Table2[[#This Row],[Current Month Low]])-1</f>
        <v>7.7240356083086104E-2</v>
      </c>
      <c r="AH203" s="2">
        <f>(Table2[[#This Row],[Current Month High]]/Table2[[#This Row],[Close Price]])-1</f>
        <v>5.8314739828664308E-2</v>
      </c>
      <c r="AI203">
        <v>6.2556813486488601</v>
      </c>
      <c r="AJ203">
        <v>74.869942196531795</v>
      </c>
      <c r="AK203" t="str">
        <f>IF(AND(Table2[[#This Row],[20D EMA]]&gt;Table2[[#This Row],[50D EMA]],Table2[[#This Row],[50D EMA]]&gt;Table2[[#This Row],[200D EMA]]),"Uptrend","Downtrend/NoTrend")</f>
        <v>Uptrend</v>
      </c>
      <c r="AL203">
        <v>-0.01</v>
      </c>
      <c r="AM203" t="s">
        <v>10680</v>
      </c>
      <c r="AN203">
        <v>3.8</v>
      </c>
      <c r="AO203" t="s">
        <v>10681</v>
      </c>
      <c r="AP203">
        <v>0.19245458990007799</v>
      </c>
      <c r="AQ203">
        <f>(Table2[[#This Row],[Sharpe Ratio]]-AVERAGE(Table2[Sharpe Ratio]))/_xlfn.STDEV.P(Table2[Sharpe Ratio])</f>
        <v>1.479411153859008</v>
      </c>
      <c r="AR2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1.9278396808477047</v>
      </c>
      <c r="AS203">
        <f>_xlfn.RANK.AVG(Table2[[#This Row],[1Y Return vs Nifty Z-Score]],Table2[1Y Return vs Nifty Z-Score])</f>
        <v>301</v>
      </c>
      <c r="AT203">
        <f>_xlfn.RANK.AVG(Table2[[#This Row],[6M Return vs Nifty Z-Score]],Table2[6M Return vs Nifty Z-Score])</f>
        <v>393</v>
      </c>
      <c r="AU203">
        <f>_xlfn.RANK.AVG(Table2[[#This Row],[Sharpe Ratio Z-Score]],Table2[Sharpe Ratio Z-Score])</f>
        <v>49</v>
      </c>
      <c r="AV203">
        <f>(Table2[[#This Row],[Rank 1Y]]+Table2[[#This Row],[Rank 6M]]+Table2[[#This Row],[Rank Sharpe]])/3</f>
        <v>247.66666666666666</v>
      </c>
    </row>
    <row r="204" spans="1:48" x14ac:dyDescent="0.3">
      <c r="A204" t="s">
        <v>550</v>
      </c>
      <c r="B204" t="s">
        <v>551</v>
      </c>
      <c r="C204" t="s">
        <v>10636</v>
      </c>
      <c r="D204" t="s">
        <v>245</v>
      </c>
      <c r="E204">
        <v>36194.862852480001</v>
      </c>
      <c r="F204">
        <v>7283.4</v>
      </c>
      <c r="G204">
        <v>169.12669474376401</v>
      </c>
      <c r="H204">
        <f>(Table2[[#This Row],[1Y Return vs Nifty]]-AVERAGE(Table2[1Y Return vs Nifty]))/_xlfn.STDEV.P(Table2[1Y Return vs Nifty])</f>
        <v>2.2984756929928345</v>
      </c>
      <c r="I204">
        <v>10.380047971698</v>
      </c>
      <c r="J204">
        <f>(Table2[[#This Row],[1M Return vs Nifty]]-AVERAGE(Table2[1M Return vs Nifty]))/_xlfn.STDEV.P(Table2[1M Return vs Nifty])</f>
        <v>1.1129224787008654</v>
      </c>
      <c r="K204">
        <v>-17.697187442096102</v>
      </c>
      <c r="L204">
        <f>(Table2[[#This Row],[6M Return vs Nifty]]-AVERAGE(Table2[6M Return vs Nifty]))/_xlfn.STDEV.P(Table2[6M Return vs Nifty])</f>
        <v>-0.88946121582867255</v>
      </c>
      <c r="M204">
        <v>12.7788114345151</v>
      </c>
      <c r="N204">
        <f>(Table2[[#This Row],[1W Return vs Nifty]]-AVERAGE(Table2[1W Return vs Nifty]))/_xlfn.STDEV.P(Table2[1W Return vs Nifty])</f>
        <v>3.8341559657853517</v>
      </c>
      <c r="O204">
        <v>6527.09</v>
      </c>
      <c r="P204">
        <v>6438.0877272559401</v>
      </c>
      <c r="Q204">
        <v>5778.74675416436</v>
      </c>
      <c r="R204">
        <v>75.594045561617193</v>
      </c>
      <c r="S204" s="2">
        <f>(Table2[[#This Row],[Close Price]]-Table2[[#This Row],[20D EMA]])/Table2[[#This Row],[20D EMA]]</f>
        <v>0.11587246383916867</v>
      </c>
      <c r="T204" s="2">
        <f>(Table2[[#This Row],[Close Price]]-Table2[[#This Row],[50D EMA]])/Table2[[#This Row],[50D EMA]]</f>
        <v>0.13129865707877686</v>
      </c>
      <c r="U204" s="2">
        <f>(Table2[[#This Row],[Close Price]]-Table2[[#This Row],[200D EMA]])/Table2[[#This Row],[200D EMA]]</f>
        <v>0.26037708690925687</v>
      </c>
      <c r="V204">
        <v>4.0143744211058197</v>
      </c>
      <c r="W204">
        <v>7180.05</v>
      </c>
      <c r="X204">
        <v>7660</v>
      </c>
      <c r="Y204">
        <v>6118.05</v>
      </c>
      <c r="Z204">
        <v>8074.25</v>
      </c>
      <c r="AA204">
        <v>5850.1</v>
      </c>
      <c r="AB204">
        <v>8074.25</v>
      </c>
      <c r="AC204" s="2">
        <f>(Table2[[#This Row],[Close Price]]/Table2[[#This Row],[Day Low]])-1</f>
        <v>1.4394050180708939E-2</v>
      </c>
      <c r="AD204" s="2">
        <f>(Table2[[#This Row],[Day High]]/Table2[[#This Row],[Close Price]])-1</f>
        <v>5.1706620534365921E-2</v>
      </c>
      <c r="AE204" s="2">
        <f>(Table2[[#This Row],[Close Price]]/Table2[[#This Row],[Current Week Low]])-1</f>
        <v>0.19047735798170984</v>
      </c>
      <c r="AF204" s="2">
        <f>(Table2[[#This Row],[Current Week High]]/Table2[[#This Row],[Close Price]])-1</f>
        <v>0.10858253013702401</v>
      </c>
      <c r="AG204" s="2">
        <f>(Table2[[#This Row],[Close Price]]/Table2[[#This Row],[Current Month Low]])-1</f>
        <v>0.24500435889984762</v>
      </c>
      <c r="AH204" s="2">
        <f>(Table2[[#This Row],[Current Month High]]/Table2[[#This Row],[Close Price]])-1</f>
        <v>0.10858253013702401</v>
      </c>
      <c r="AI204">
        <v>33.960101051706602</v>
      </c>
      <c r="AJ204">
        <v>202.523312080745</v>
      </c>
      <c r="AK204" t="str">
        <f>IF(AND(Table2[[#This Row],[20D EMA]]&gt;Table2[[#This Row],[50D EMA]],Table2[[#This Row],[50D EMA]]&gt;Table2[[#This Row],[200D EMA]]),"Uptrend","Downtrend/NoTrend")</f>
        <v>Uptrend</v>
      </c>
      <c r="AL204">
        <v>7.0000000000000007E-2</v>
      </c>
      <c r="AM204" t="s">
        <v>10681</v>
      </c>
      <c r="AN204">
        <v>21.74</v>
      </c>
      <c r="AO204" t="s">
        <v>10681</v>
      </c>
      <c r="AP204">
        <v>0.154170056409211</v>
      </c>
      <c r="AQ204">
        <f>(Table2[[#This Row],[Sharpe Ratio]]-AVERAGE(Table2[Sharpe Ratio]))/_xlfn.STDEV.P(Table2[Sharpe Ratio])</f>
        <v>1.0396089252299385</v>
      </c>
      <c r="AR2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7.3957018468803168</v>
      </c>
      <c r="AS204">
        <f>_xlfn.RANK.AVG(Table2[[#This Row],[1Y Return vs Nifty Z-Score]],Table2[1Y Return vs Nifty Z-Score])</f>
        <v>25</v>
      </c>
      <c r="AT204">
        <f>_xlfn.RANK.AVG(Table2[[#This Row],[6M Return vs Nifty Z-Score]],Table2[6M Return vs Nifty Z-Score])</f>
        <v>612</v>
      </c>
      <c r="AU204">
        <f>_xlfn.RANK.AVG(Table2[[#This Row],[Sharpe Ratio Z-Score]],Table2[Sharpe Ratio Z-Score])</f>
        <v>111</v>
      </c>
      <c r="AV204">
        <f>(Table2[[#This Row],[Rank 1Y]]+Table2[[#This Row],[Rank 6M]]+Table2[[#This Row],[Rank Sharpe]])/3</f>
        <v>249.33333333333334</v>
      </c>
    </row>
    <row r="205" spans="1:48" x14ac:dyDescent="0.3">
      <c r="A205" t="s">
        <v>989</v>
      </c>
      <c r="B205" t="s">
        <v>990</v>
      </c>
      <c r="C205" t="s">
        <v>10649</v>
      </c>
      <c r="D205" t="s">
        <v>991</v>
      </c>
      <c r="E205">
        <v>14474.04531704</v>
      </c>
      <c r="F205">
        <v>829.4</v>
      </c>
      <c r="G205">
        <v>43.625583440385299</v>
      </c>
      <c r="H205">
        <f>(Table2[[#This Row],[1Y Return vs Nifty]]-AVERAGE(Table2[1Y Return vs Nifty]))/_xlfn.STDEV.P(Table2[1Y Return vs Nifty])</f>
        <v>0.27912384189054357</v>
      </c>
      <c r="I205">
        <v>-5.4259354655541401</v>
      </c>
      <c r="J205">
        <f>(Table2[[#This Row],[1M Return vs Nifty]]-AVERAGE(Table2[1M Return vs Nifty]))/_xlfn.STDEV.P(Table2[1M Return vs Nifty])</f>
        <v>-0.41514753098595308</v>
      </c>
      <c r="K205">
        <v>20.075426235362599</v>
      </c>
      <c r="L205">
        <f>(Table2[[#This Row],[6M Return vs Nifty]]-AVERAGE(Table2[6M Return vs Nifty]))/_xlfn.STDEV.P(Table2[6M Return vs Nifty])</f>
        <v>0.40512377013234774</v>
      </c>
      <c r="M205">
        <v>-1.4722159430728501</v>
      </c>
      <c r="N205">
        <f>(Table2[[#This Row],[1W Return vs Nifty]]-AVERAGE(Table2[1W Return vs Nifty]))/_xlfn.STDEV.P(Table2[1W Return vs Nifty])</f>
        <v>0.17582225610203434</v>
      </c>
      <c r="O205">
        <v>798.77</v>
      </c>
      <c r="P205">
        <v>772.40551224728301</v>
      </c>
      <c r="Q205">
        <v>666.93002500698697</v>
      </c>
      <c r="R205">
        <v>60.622735823208203</v>
      </c>
      <c r="S205" s="2">
        <f>(Table2[[#This Row],[Close Price]]-Table2[[#This Row],[20D EMA]])/Table2[[#This Row],[20D EMA]]</f>
        <v>3.8346457678680966E-2</v>
      </c>
      <c r="T205" s="2">
        <f>(Table2[[#This Row],[Close Price]]-Table2[[#This Row],[50D EMA]])/Table2[[#This Row],[50D EMA]]</f>
        <v>7.3788297531556676E-2</v>
      </c>
      <c r="U205" s="2">
        <f>(Table2[[#This Row],[Close Price]]-Table2[[#This Row],[200D EMA]])/Table2[[#This Row],[200D EMA]]</f>
        <v>0.24360872790411697</v>
      </c>
      <c r="V205">
        <v>0.88938217684181697</v>
      </c>
      <c r="W205">
        <v>817.8</v>
      </c>
      <c r="X205">
        <v>875</v>
      </c>
      <c r="Y205">
        <v>799.95</v>
      </c>
      <c r="Z205">
        <v>875</v>
      </c>
      <c r="AA205">
        <v>733.45</v>
      </c>
      <c r="AB205">
        <v>875</v>
      </c>
      <c r="AC205" s="2">
        <f>(Table2[[#This Row],[Close Price]]/Table2[[#This Row],[Day Low]])-1</f>
        <v>1.4184397163120588E-2</v>
      </c>
      <c r="AD205" s="2">
        <f>(Table2[[#This Row],[Day High]]/Table2[[#This Row],[Close Price]])-1</f>
        <v>5.497950325536527E-2</v>
      </c>
      <c r="AE205" s="2">
        <f>(Table2[[#This Row],[Close Price]]/Table2[[#This Row],[Current Week Low]])-1</f>
        <v>3.6814800925057733E-2</v>
      </c>
      <c r="AF205" s="2">
        <f>(Table2[[#This Row],[Current Week High]]/Table2[[#This Row],[Close Price]])-1</f>
        <v>5.497950325536527E-2</v>
      </c>
      <c r="AG205" s="2">
        <f>(Table2[[#This Row],[Close Price]]/Table2[[#This Row],[Current Month Low]])-1</f>
        <v>0.13082009680278128</v>
      </c>
      <c r="AH205" s="2">
        <f>(Table2[[#This Row],[Current Month High]]/Table2[[#This Row],[Close Price]])-1</f>
        <v>5.497950325536527E-2</v>
      </c>
      <c r="AI205">
        <v>5.4979503255365199</v>
      </c>
      <c r="AJ205">
        <v>83.211840070686904</v>
      </c>
      <c r="AK205" t="str">
        <f>IF(AND(Table2[[#This Row],[20D EMA]]&gt;Table2[[#This Row],[50D EMA]],Table2[[#This Row],[50D EMA]]&gt;Table2[[#This Row],[200D EMA]]),"Uptrend","Downtrend/NoTrend")</f>
        <v>Uptrend</v>
      </c>
      <c r="AL205">
        <v>7.0000000000000007E-2</v>
      </c>
      <c r="AM205" t="s">
        <v>10681</v>
      </c>
      <c r="AN205">
        <v>6.85</v>
      </c>
      <c r="AO205" t="s">
        <v>10681</v>
      </c>
      <c r="AP205">
        <v>7.5146880268288002E-2</v>
      </c>
      <c r="AQ205">
        <f>(Table2[[#This Row],[Sharpe Ratio]]-AVERAGE(Table2[Sharpe Ratio]))/_xlfn.STDEV.P(Table2[Sharpe Ratio])</f>
        <v>0.13181233451488231</v>
      </c>
      <c r="AR2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0.57673467165385484</v>
      </c>
      <c r="AS205">
        <f>_xlfn.RANK.AVG(Table2[[#This Row],[1Y Return vs Nifty Z-Score]],Table2[1Y Return vs Nifty Z-Score])</f>
        <v>221</v>
      </c>
      <c r="AT205">
        <f>_xlfn.RANK.AVG(Table2[[#This Row],[6M Return vs Nifty Z-Score]],Table2[6M Return vs Nifty Z-Score])</f>
        <v>210</v>
      </c>
      <c r="AU205">
        <f>_xlfn.RANK.AVG(Table2[[#This Row],[Sharpe Ratio Z-Score]],Table2[Sharpe Ratio Z-Score])</f>
        <v>318</v>
      </c>
      <c r="AV205">
        <f>(Table2[[#This Row],[Rank 1Y]]+Table2[[#This Row],[Rank 6M]]+Table2[[#This Row],[Rank Sharpe]])/3</f>
        <v>249.66666666666666</v>
      </c>
    </row>
    <row r="206" spans="1:48" x14ac:dyDescent="0.3">
      <c r="A206" t="s">
        <v>1659</v>
      </c>
      <c r="B206" t="s">
        <v>1660</v>
      </c>
      <c r="C206" t="s">
        <v>10638</v>
      </c>
      <c r="D206" t="s">
        <v>991</v>
      </c>
      <c r="E206">
        <v>5196.7126837080004</v>
      </c>
      <c r="F206">
        <v>42.65</v>
      </c>
      <c r="G206">
        <v>44.359804966884901</v>
      </c>
      <c r="H206">
        <f>(Table2[[#This Row],[1Y Return vs Nifty]]-AVERAGE(Table2[1Y Return vs Nifty]))/_xlfn.STDEV.P(Table2[1Y Return vs Nifty])</f>
        <v>0.29093769424020166</v>
      </c>
      <c r="I206">
        <v>-8.6154541387920691</v>
      </c>
      <c r="J206">
        <f>(Table2[[#This Row],[1M Return vs Nifty]]-AVERAGE(Table2[1M Return vs Nifty]))/_xlfn.STDEV.P(Table2[1M Return vs Nifty])</f>
        <v>-0.72349960849251282</v>
      </c>
      <c r="K206">
        <v>11.1938597307877</v>
      </c>
      <c r="L206">
        <f>(Table2[[#This Row],[6M Return vs Nifty]]-AVERAGE(Table2[6M Return vs Nifty]))/_xlfn.STDEV.P(Table2[6M Return vs Nifty])</f>
        <v>0.100724854377717</v>
      </c>
      <c r="M206">
        <v>-5.0079581106211402</v>
      </c>
      <c r="N206">
        <f>(Table2[[#This Row],[1W Return vs Nifty]]-AVERAGE(Table2[1W Return vs Nifty]))/_xlfn.STDEV.P(Table2[1W Return vs Nifty])</f>
        <v>-0.73182632372126555</v>
      </c>
      <c r="O206">
        <v>41.09</v>
      </c>
      <c r="P206">
        <v>40.221595084006303</v>
      </c>
      <c r="Q206">
        <v>34.338136920108703</v>
      </c>
      <c r="R206">
        <v>47.754970611791997</v>
      </c>
      <c r="S206" s="2">
        <f>(Table2[[#This Row],[Close Price]]-Table2[[#This Row],[20D EMA]])/Table2[[#This Row],[20D EMA]]</f>
        <v>3.796544171331212E-2</v>
      </c>
      <c r="T206" s="2">
        <f>(Table2[[#This Row],[Close Price]]-Table2[[#This Row],[50D EMA]])/Table2[[#This Row],[50D EMA]]</f>
        <v>6.0375649223303067E-2</v>
      </c>
      <c r="U206" s="2">
        <f>(Table2[[#This Row],[Close Price]]-Table2[[#This Row],[200D EMA]])/Table2[[#This Row],[200D EMA]]</f>
        <v>0.24205923283577446</v>
      </c>
      <c r="V206">
        <v>0.74749444497639905</v>
      </c>
      <c r="W206">
        <v>42.31</v>
      </c>
      <c r="X206">
        <v>44.74</v>
      </c>
      <c r="Y206">
        <v>40</v>
      </c>
      <c r="Z206">
        <v>44.74</v>
      </c>
      <c r="AA206">
        <v>38.6</v>
      </c>
      <c r="AB206">
        <v>44.74</v>
      </c>
      <c r="AC206" s="2">
        <f>(Table2[[#This Row],[Close Price]]/Table2[[#This Row],[Day Low]])-1</f>
        <v>8.0359253131645492E-3</v>
      </c>
      <c r="AD206" s="2">
        <f>(Table2[[#This Row],[Day High]]/Table2[[#This Row],[Close Price]])-1</f>
        <v>4.9003516998827656E-2</v>
      </c>
      <c r="AE206" s="2">
        <f>(Table2[[#This Row],[Close Price]]/Table2[[#This Row],[Current Week Low]])-1</f>
        <v>6.624999999999992E-2</v>
      </c>
      <c r="AF206" s="2">
        <f>(Table2[[#This Row],[Current Week High]]/Table2[[#This Row],[Close Price]])-1</f>
        <v>4.9003516998827656E-2</v>
      </c>
      <c r="AG206" s="2">
        <f>(Table2[[#This Row],[Close Price]]/Table2[[#This Row],[Current Month Low]])-1</f>
        <v>0.10492227979274604</v>
      </c>
      <c r="AH206" s="2">
        <f>(Table2[[#This Row],[Current Month High]]/Table2[[#This Row],[Close Price]])-1</f>
        <v>4.9003516998827656E-2</v>
      </c>
      <c r="AI206">
        <v>8.0890973036342295</v>
      </c>
      <c r="AJ206">
        <v>89.5555555555555</v>
      </c>
      <c r="AK206" t="str">
        <f>IF(AND(Table2[[#This Row],[20D EMA]]&gt;Table2[[#This Row],[50D EMA]],Table2[[#This Row],[50D EMA]]&gt;Table2[[#This Row],[200D EMA]]),"Uptrend","Downtrend/NoTrend")</f>
        <v>Uptrend</v>
      </c>
      <c r="AL206">
        <v>0.08</v>
      </c>
      <c r="AM206" t="s">
        <v>10681</v>
      </c>
      <c r="AN206">
        <v>5.49</v>
      </c>
      <c r="AO206" t="s">
        <v>10681</v>
      </c>
      <c r="AP206">
        <v>9.3616623039465996E-2</v>
      </c>
      <c r="AQ206">
        <f>(Table2[[#This Row],[Sharpe Ratio]]-AVERAGE(Table2[Sharpe Ratio]))/_xlfn.STDEV.P(Table2[Sharpe Ratio])</f>
        <v>0.34398767772253891</v>
      </c>
      <c r="AR2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-0.71967570587332075</v>
      </c>
      <c r="AS206">
        <f>_xlfn.RANK.AVG(Table2[[#This Row],[1Y Return vs Nifty Z-Score]],Table2[1Y Return vs Nifty Z-Score])</f>
        <v>217</v>
      </c>
      <c r="AT206">
        <f>_xlfn.RANK.AVG(Table2[[#This Row],[6M Return vs Nifty Z-Score]],Table2[6M Return vs Nifty Z-Score])</f>
        <v>287</v>
      </c>
      <c r="AU206">
        <f>_xlfn.RANK.AVG(Table2[[#This Row],[Sharpe Ratio Z-Score]],Table2[Sharpe Ratio Z-Score])</f>
        <v>245</v>
      </c>
      <c r="AV206">
        <f>(Table2[[#This Row],[Rank 1Y]]+Table2[[#This Row],[Rank 6M]]+Table2[[#This Row],[Rank Sharpe]])/3</f>
        <v>249.66666666666666</v>
      </c>
    </row>
    <row r="207" spans="1:48" x14ac:dyDescent="0.3">
      <c r="A207" t="s">
        <v>487</v>
      </c>
      <c r="B207" t="s">
        <v>488</v>
      </c>
      <c r="C207" t="s">
        <v>10636</v>
      </c>
      <c r="D207" t="s">
        <v>245</v>
      </c>
      <c r="E207">
        <v>42826.581735840002</v>
      </c>
      <c r="F207">
        <v>673.05</v>
      </c>
      <c r="G207">
        <v>85.113161750672504</v>
      </c>
      <c r="H207">
        <f>(Table2[[#This Row],[1Y Return vs Nifty]]-AVERAGE(Table2[1Y Return vs Nifty]))/_xlfn.STDEV.P(Table2[1Y Return vs Nifty])</f>
        <v>0.94667185950219535</v>
      </c>
      <c r="I207">
        <v>2.9455331774681901</v>
      </c>
      <c r="J207">
        <f>(Table2[[#This Row],[1M Return vs Nifty]]-AVERAGE(Table2[1M Return vs Nifty]))/_xlfn.STDEV.P(Table2[1M Return vs Nifty])</f>
        <v>0.3941782677673793</v>
      </c>
      <c r="K207">
        <v>17.441605180297501</v>
      </c>
      <c r="L207">
        <f>(Table2[[#This Row],[6M Return vs Nifty]]-AVERAGE(Table2[6M Return vs Nifty]))/_xlfn.STDEV.P(Table2[6M Return vs Nifty])</f>
        <v>0.31485452843488804</v>
      </c>
      <c r="M207">
        <v>-7.1508227078538003</v>
      </c>
      <c r="N207">
        <f>(Table2[[#This Row],[1W Return vs Nifty]]-AVERAGE(Table2[1W Return vs Nifty]))/_xlfn.STDEV.P(Table2[1W Return vs Nifty])</f>
        <v>-1.2819139478368289</v>
      </c>
      <c r="O207">
        <v>678.56</v>
      </c>
      <c r="P207">
        <v>656.46344220748995</v>
      </c>
      <c r="Q207">
        <v>553.28207917991699</v>
      </c>
      <c r="R207">
        <v>44.773627818193198</v>
      </c>
      <c r="S207" s="2">
        <f>(Table2[[#This Row],[Close Price]]-Table2[[#This Row],[20D EMA]])/Table2[[#This Row],[20D EMA]]</f>
        <v>-8.1201367601980538E-3</v>
      </c>
      <c r="T207" s="2">
        <f>(Table2[[#This Row],[Close Price]]-Table2[[#This Row],[50D EMA]])/Table2[[#This Row],[50D EMA]]</f>
        <v>2.5266536909861088E-2</v>
      </c>
      <c r="U207" s="2">
        <f>(Table2[[#This Row],[Close Price]]-Table2[[#This Row],[200D EMA]])/Table2[[#This Row],[200D EMA]]</f>
        <v>0.2164681006795029</v>
      </c>
      <c r="V207">
        <v>1.1686059350151301</v>
      </c>
      <c r="W207">
        <v>667.15</v>
      </c>
      <c r="X207">
        <v>687.7</v>
      </c>
      <c r="Y207">
        <v>667.15</v>
      </c>
      <c r="Z207">
        <v>718.8</v>
      </c>
      <c r="AA207">
        <v>597</v>
      </c>
      <c r="AB207">
        <v>739.45</v>
      </c>
      <c r="AC207" s="2">
        <f>(Table2[[#This Row],[Close Price]]/Table2[[#This Row],[Day Low]])-1</f>
        <v>8.8435883984110397E-3</v>
      </c>
      <c r="AD207" s="2">
        <f>(Table2[[#This Row],[Day High]]/Table2[[#This Row],[Close Price]])-1</f>
        <v>2.1766584949112433E-2</v>
      </c>
      <c r="AE207" s="2">
        <f>(Table2[[#This Row],[Close Price]]/Table2[[#This Row],[Current Week Low]])-1</f>
        <v>8.8435883984110397E-3</v>
      </c>
      <c r="AF207" s="2">
        <f>(Table2[[#This Row],[Current Week High]]/Table2[[#This Row],[Close Price]])-1</f>
        <v>6.797414753733011E-2</v>
      </c>
      <c r="AG207" s="2">
        <f>(Table2[[#This Row],[Close Price]]/Table2[[#This Row],[Current Month Low]])-1</f>
        <v>0.1273869346733667</v>
      </c>
      <c r="AH207" s="2">
        <f>(Table2[[#This Row],[Current Month High]]/Table2[[#This Row],[Close Price]])-1</f>
        <v>9.865537478642028E-2</v>
      </c>
      <c r="AI207">
        <v>9.86553747864202</v>
      </c>
      <c r="AJ207">
        <v>117.46365105008</v>
      </c>
      <c r="AK207" t="str">
        <f>IF(AND(Table2[[#This Row],[20D EMA]]&gt;Table2[[#This Row],[50D EMA]],Table2[[#This Row],[50D EMA]]&gt;Table2[[#This Row],[200D EMA]]),"Uptrend","Downtrend/NoTrend")</f>
        <v>Uptrend</v>
      </c>
      <c r="AL207">
        <v>0.03</v>
      </c>
      <c r="AM207" t="s">
        <v>10681</v>
      </c>
      <c r="AN207">
        <v>4.28</v>
      </c>
      <c r="AO207" t="s">
        <v>10681</v>
      </c>
      <c r="AP207">
        <v>4.1857111801041E-2</v>
      </c>
      <c r="AQ207">
        <f>(Table2[[#This Row],[Sharpe Ratio]]-AVERAGE(Table2[Sharpe Ratio]))/_xlfn.STDEV.P(Table2[Sharpe Ratio])</f>
        <v>-0.25061140236919471</v>
      </c>
      <c r="AR2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0.12317930549843914</v>
      </c>
      <c r="AS207">
        <f>_xlfn.RANK.AVG(Table2[[#This Row],[1Y Return vs Nifty Z-Score]],Table2[1Y Return vs Nifty Z-Score])</f>
        <v>107</v>
      </c>
      <c r="AT207">
        <f>_xlfn.RANK.AVG(Table2[[#This Row],[6M Return vs Nifty Z-Score]],Table2[6M Return vs Nifty Z-Score])</f>
        <v>234</v>
      </c>
      <c r="AU207">
        <f>_xlfn.RANK.AVG(Table2[[#This Row],[Sharpe Ratio Z-Score]],Table2[Sharpe Ratio Z-Score])</f>
        <v>411</v>
      </c>
      <c r="AV207">
        <f>(Table2[[#This Row],[Rank 1Y]]+Table2[[#This Row],[Rank 6M]]+Table2[[#This Row],[Rank Sharpe]])/3</f>
        <v>250.66666666666666</v>
      </c>
    </row>
    <row r="208" spans="1:48" x14ac:dyDescent="0.3">
      <c r="A208" t="s">
        <v>341</v>
      </c>
      <c r="B208" t="s">
        <v>342</v>
      </c>
      <c r="C208" t="s">
        <v>10647</v>
      </c>
      <c r="D208" t="s">
        <v>192</v>
      </c>
      <c r="E208">
        <v>74526.524264880005</v>
      </c>
      <c r="F208">
        <v>256.45</v>
      </c>
      <c r="G208">
        <v>6.1195685800764599</v>
      </c>
      <c r="H208">
        <f>(Table2[[#This Row],[1Y Return vs Nifty]]-AVERAGE(Table2[1Y Return vs Nifty]))/_xlfn.STDEV.P(Table2[1Y Return vs Nifty])</f>
        <v>-0.32435958346774396</v>
      </c>
      <c r="I208">
        <v>-2.1767909268142702</v>
      </c>
      <c r="J208">
        <f>(Table2[[#This Row],[1M Return vs Nifty]]-AVERAGE(Table2[1M Return vs Nifty]))/_xlfn.STDEV.P(Table2[1M Return vs Nifty])</f>
        <v>-0.10103102273474271</v>
      </c>
      <c r="K208">
        <v>36.1730245721294</v>
      </c>
      <c r="L208">
        <f>(Table2[[#This Row],[6M Return vs Nifty]]-AVERAGE(Table2[6M Return vs Nifty]))/_xlfn.STDEV.P(Table2[6M Return vs Nifty])</f>
        <v>0.95683854673637603</v>
      </c>
      <c r="M208">
        <v>-4.7925333734501896</v>
      </c>
      <c r="N208">
        <f>(Table2[[#This Row],[1W Return vs Nifty]]-AVERAGE(Table2[1W Return vs Nifty]))/_xlfn.STDEV.P(Table2[1W Return vs Nifty])</f>
        <v>-0.67652535790236845</v>
      </c>
      <c r="O208">
        <v>254.11</v>
      </c>
      <c r="P208">
        <v>243.255629620923</v>
      </c>
      <c r="Q208">
        <v>208.10715179162199</v>
      </c>
      <c r="R208">
        <v>43.599925049703003</v>
      </c>
      <c r="S208" s="2">
        <f>(Table2[[#This Row],[Close Price]]-Table2[[#This Row],[20D EMA]])/Table2[[#This Row],[20D EMA]]</f>
        <v>9.2086104442956791E-3</v>
      </c>
      <c r="T208" s="2">
        <f>(Table2[[#This Row],[Close Price]]-Table2[[#This Row],[50D EMA]])/Table2[[#This Row],[50D EMA]]</f>
        <v>5.4240760633735015E-2</v>
      </c>
      <c r="U208" s="2">
        <f>(Table2[[#This Row],[Close Price]]-Table2[[#This Row],[200D EMA]])/Table2[[#This Row],[200D EMA]]</f>
        <v>0.23229787055460627</v>
      </c>
      <c r="V208">
        <v>0.64681554848632805</v>
      </c>
      <c r="W208">
        <v>251.1</v>
      </c>
      <c r="X208">
        <v>258.60000000000002</v>
      </c>
      <c r="Y208">
        <v>251.1</v>
      </c>
      <c r="Z208">
        <v>264.64999999999998</v>
      </c>
      <c r="AA208">
        <v>240</v>
      </c>
      <c r="AB208">
        <v>264.64999999999998</v>
      </c>
      <c r="AC208" s="2">
        <f>(Table2[[#This Row],[Close Price]]/Table2[[#This Row],[Day Low]])-1</f>
        <v>2.1306252489048161E-2</v>
      </c>
      <c r="AD208" s="2">
        <f>(Table2[[#This Row],[Day High]]/Table2[[#This Row],[Close Price]])-1</f>
        <v>8.3837005264184583E-3</v>
      </c>
      <c r="AE208" s="2">
        <f>(Table2[[#This Row],[Close Price]]/Table2[[#This Row],[Current Week Low]])-1</f>
        <v>2.1306252489048161E-2</v>
      </c>
      <c r="AF208" s="2">
        <f>(Table2[[#This Row],[Current Week High]]/Table2[[#This Row],[Close Price]])-1</f>
        <v>3.1975043868200492E-2</v>
      </c>
      <c r="AG208" s="2">
        <f>(Table2[[#This Row],[Close Price]]/Table2[[#This Row],[Current Month Low]])-1</f>
        <v>6.8541666666666723E-2</v>
      </c>
      <c r="AH208" s="2">
        <f>(Table2[[#This Row],[Current Month High]]/Table2[[#This Row],[Close Price]])-1</f>
        <v>3.1975043868200492E-2</v>
      </c>
      <c r="AI208">
        <v>3.1975043868200399</v>
      </c>
      <c r="AJ208">
        <v>62.7737226277372</v>
      </c>
      <c r="AK208" t="str">
        <f>IF(AND(Table2[[#This Row],[20D EMA]]&gt;Table2[[#This Row],[50D EMA]],Table2[[#This Row],[50D EMA]]&gt;Table2[[#This Row],[200D EMA]]),"Uptrend","Downtrend/NoTrend")</f>
        <v>Uptrend</v>
      </c>
      <c r="AL208">
        <v>0.04</v>
      </c>
      <c r="AM208" t="s">
        <v>10681</v>
      </c>
      <c r="AN208">
        <v>1.89</v>
      </c>
      <c r="AO208" t="s">
        <v>10681</v>
      </c>
      <c r="AP208">
        <v>9.3291118224828995E-2</v>
      </c>
      <c r="AQ208">
        <f>(Table2[[#This Row],[Sharpe Ratio]]-AVERAGE(Table2[Sharpe Ratio]))/_xlfn.STDEV.P(Table2[Sharpe Ratio])</f>
        <v>0.34024836761860366</v>
      </c>
      <c r="AR2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0.19517095025012454</v>
      </c>
      <c r="AS208">
        <f>_xlfn.RANK.AVG(Table2[[#This Row],[1Y Return vs Nifty Z-Score]],Table2[1Y Return vs Nifty Z-Score])</f>
        <v>399</v>
      </c>
      <c r="AT208">
        <f>_xlfn.RANK.AVG(Table2[[#This Row],[6M Return vs Nifty Z-Score]],Table2[6M Return vs Nifty Z-Score])</f>
        <v>107</v>
      </c>
      <c r="AU208">
        <f>_xlfn.RANK.AVG(Table2[[#This Row],[Sharpe Ratio Z-Score]],Table2[Sharpe Ratio Z-Score])</f>
        <v>247</v>
      </c>
      <c r="AV208">
        <f>(Table2[[#This Row],[Rank 1Y]]+Table2[[#This Row],[Rank 6M]]+Table2[[#This Row],[Rank Sharpe]])/3</f>
        <v>251</v>
      </c>
    </row>
    <row r="209" spans="1:48" x14ac:dyDescent="0.3">
      <c r="A209" t="s">
        <v>1102</v>
      </c>
      <c r="B209" t="s">
        <v>1103</v>
      </c>
      <c r="C209" t="s">
        <v>10646</v>
      </c>
      <c r="D209" t="s">
        <v>472</v>
      </c>
      <c r="E209">
        <v>11489.36058846</v>
      </c>
      <c r="F209">
        <v>2476.1999999999998</v>
      </c>
      <c r="G209">
        <v>2.76536850800959</v>
      </c>
      <c r="H209">
        <f>(Table2[[#This Row],[1Y Return vs Nifty]]-AVERAGE(Table2[1Y Return vs Nifty]))/_xlfn.STDEV.P(Table2[1Y Return vs Nifty])</f>
        <v>-0.37832970416350642</v>
      </c>
      <c r="I209">
        <v>10.9736150533568</v>
      </c>
      <c r="J209">
        <f>(Table2[[#This Row],[1M Return vs Nifty]]-AVERAGE(Table2[1M Return vs Nifty]))/_xlfn.STDEV.P(Table2[1M Return vs Nifty])</f>
        <v>1.1703065737697278</v>
      </c>
      <c r="K209">
        <v>11.3411812296606</v>
      </c>
      <c r="L209">
        <f>(Table2[[#This Row],[6M Return vs Nifty]]-AVERAGE(Table2[6M Return vs Nifty]))/_xlfn.STDEV.P(Table2[6M Return vs Nifty])</f>
        <v>0.10577402047934541</v>
      </c>
      <c r="M209">
        <v>-3.4124540423501601</v>
      </c>
      <c r="N209">
        <f>(Table2[[#This Row],[1W Return vs Nifty]]-AVERAGE(Table2[1W Return vs Nifty]))/_xlfn.STDEV.P(Table2[1W Return vs Nifty])</f>
        <v>-0.32224979550042665</v>
      </c>
      <c r="O209">
        <v>2325.33</v>
      </c>
      <c r="P209">
        <v>2223.15761925382</v>
      </c>
      <c r="Q209">
        <v>2019.21224522787</v>
      </c>
      <c r="R209">
        <v>55.3179960433513</v>
      </c>
      <c r="S209" s="2">
        <f>(Table2[[#This Row],[Close Price]]-Table2[[#This Row],[20D EMA]])/Table2[[#This Row],[20D EMA]]</f>
        <v>6.488111364838535E-2</v>
      </c>
      <c r="T209" s="2">
        <f>(Table2[[#This Row],[Close Price]]-Table2[[#This Row],[50D EMA]])/Table2[[#This Row],[50D EMA]]</f>
        <v>0.11382116074662797</v>
      </c>
      <c r="U209" s="2">
        <f>(Table2[[#This Row],[Close Price]]-Table2[[#This Row],[200D EMA]])/Table2[[#This Row],[200D EMA]]</f>
        <v>0.22631982143143073</v>
      </c>
      <c r="V209">
        <v>0.98968198555517894</v>
      </c>
      <c r="W209">
        <v>2363.0500000000002</v>
      </c>
      <c r="X209">
        <v>2524</v>
      </c>
      <c r="Y209">
        <v>2334.75</v>
      </c>
      <c r="Z209">
        <v>2524</v>
      </c>
      <c r="AA209">
        <v>2028</v>
      </c>
      <c r="AB209">
        <v>2524</v>
      </c>
      <c r="AC209" s="2">
        <f>(Table2[[#This Row],[Close Price]]/Table2[[#This Row],[Day Low]])-1</f>
        <v>4.7883032521529145E-2</v>
      </c>
      <c r="AD209" s="2">
        <f>(Table2[[#This Row],[Day High]]/Table2[[#This Row],[Close Price]])-1</f>
        <v>1.9303771908569578E-2</v>
      </c>
      <c r="AE209" s="2">
        <f>(Table2[[#This Row],[Close Price]]/Table2[[#This Row],[Current Week Low]])-1</f>
        <v>6.0584645036941831E-2</v>
      </c>
      <c r="AF209" s="2">
        <f>(Table2[[#This Row],[Current Week High]]/Table2[[#This Row],[Close Price]])-1</f>
        <v>1.9303771908569578E-2</v>
      </c>
      <c r="AG209" s="2">
        <f>(Table2[[#This Row],[Close Price]]/Table2[[#This Row],[Current Month Low]])-1</f>
        <v>0.22100591715976314</v>
      </c>
      <c r="AH209" s="2">
        <f>(Table2[[#This Row],[Current Month High]]/Table2[[#This Row],[Close Price]])-1</f>
        <v>1.9303771908569578E-2</v>
      </c>
      <c r="AI209">
        <v>1.93037719085695</v>
      </c>
      <c r="AJ209">
        <v>50.200169841077198</v>
      </c>
      <c r="AK209" t="str">
        <f>IF(AND(Table2[[#This Row],[20D EMA]]&gt;Table2[[#This Row],[50D EMA]],Table2[[#This Row],[50D EMA]]&gt;Table2[[#This Row],[200D EMA]]),"Uptrend","Downtrend/NoTrend")</f>
        <v>Uptrend</v>
      </c>
      <c r="AL209">
        <v>0.12</v>
      </c>
      <c r="AM209" t="s">
        <v>10681</v>
      </c>
      <c r="AN209">
        <v>4.08</v>
      </c>
      <c r="AO209" t="s">
        <v>10681</v>
      </c>
      <c r="AP209">
        <v>0.194763999170391</v>
      </c>
      <c r="AQ209">
        <f>(Table2[[#This Row],[Sharpe Ratio]]-AVERAGE(Table2[Sharpe Ratio]))/_xlfn.STDEV.P(Table2[Sharpe Ratio])</f>
        <v>1.5059410146484202</v>
      </c>
      <c r="AR2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2.0814421092335604</v>
      </c>
      <c r="AS209">
        <f>_xlfn.RANK.AVG(Table2[[#This Row],[1Y Return vs Nifty Z-Score]],Table2[1Y Return vs Nifty Z-Score])</f>
        <v>424</v>
      </c>
      <c r="AT209">
        <f>_xlfn.RANK.AVG(Table2[[#This Row],[6M Return vs Nifty Z-Score]],Table2[6M Return vs Nifty Z-Score])</f>
        <v>286</v>
      </c>
      <c r="AU209">
        <f>_xlfn.RANK.AVG(Table2[[#This Row],[Sharpe Ratio Z-Score]],Table2[Sharpe Ratio Z-Score])</f>
        <v>45</v>
      </c>
      <c r="AV209">
        <f>(Table2[[#This Row],[Rank 1Y]]+Table2[[#This Row],[Rank 6M]]+Table2[[#This Row],[Rank Sharpe]])/3</f>
        <v>251.66666666666666</v>
      </c>
    </row>
    <row r="210" spans="1:48" x14ac:dyDescent="0.3">
      <c r="A210" t="s">
        <v>1372</v>
      </c>
      <c r="B210" t="s">
        <v>1373</v>
      </c>
      <c r="C210" t="s">
        <v>10641</v>
      </c>
      <c r="D210" t="s">
        <v>198</v>
      </c>
      <c r="E210">
        <v>8148.3470915999997</v>
      </c>
      <c r="F210">
        <v>1503.35</v>
      </c>
      <c r="G210">
        <v>27.1981507023036</v>
      </c>
      <c r="H210">
        <f>(Table2[[#This Row],[1Y Return vs Nifty]]-AVERAGE(Table2[1Y Return vs Nifty]))/_xlfn.STDEV.P(Table2[1Y Return vs Nifty])</f>
        <v>1.4801348137370066E-2</v>
      </c>
      <c r="I210">
        <v>4.52047610317668</v>
      </c>
      <c r="J210">
        <f>(Table2[[#This Row],[1M Return vs Nifty]]-AVERAGE(Table2[1M Return vs Nifty]))/_xlfn.STDEV.P(Table2[1M Return vs Nifty])</f>
        <v>0.54643852169574525</v>
      </c>
      <c r="K210">
        <v>34.548249403326103</v>
      </c>
      <c r="L210">
        <f>(Table2[[#This Row],[6M Return vs Nifty]]-AVERAGE(Table2[6M Return vs Nifty]))/_xlfn.STDEV.P(Table2[6M Return vs Nifty])</f>
        <v>0.90115244682663465</v>
      </c>
      <c r="M210">
        <v>-3.3565734560023501</v>
      </c>
      <c r="N210">
        <f>(Table2[[#This Row],[1W Return vs Nifty]]-AVERAGE(Table2[1W Return vs Nifty]))/_xlfn.STDEV.P(Table2[1W Return vs Nifty])</f>
        <v>-0.30790487654570187</v>
      </c>
      <c r="O210">
        <v>1468.59</v>
      </c>
      <c r="P210">
        <v>1383.3271225655899</v>
      </c>
      <c r="Q210">
        <v>1150.63339981545</v>
      </c>
      <c r="R210">
        <v>64.317426540734004</v>
      </c>
      <c r="S210" s="2">
        <f>(Table2[[#This Row],[Close Price]]-Table2[[#This Row],[20D EMA]])/Table2[[#This Row],[20D EMA]]</f>
        <v>2.3668961384729566E-2</v>
      </c>
      <c r="T210" s="2">
        <f>(Table2[[#This Row],[Close Price]]-Table2[[#This Row],[50D EMA]])/Table2[[#This Row],[50D EMA]]</f>
        <v>8.6763915401159339E-2</v>
      </c>
      <c r="U210" s="2">
        <f>(Table2[[#This Row],[Close Price]]-Table2[[#This Row],[200D EMA]])/Table2[[#This Row],[200D EMA]]</f>
        <v>0.30654124957707818</v>
      </c>
      <c r="V210">
        <v>0.51016632245292004</v>
      </c>
      <c r="W210">
        <v>1480.15</v>
      </c>
      <c r="X210">
        <v>1521</v>
      </c>
      <c r="Y210">
        <v>1466.05</v>
      </c>
      <c r="Z210">
        <v>1550</v>
      </c>
      <c r="AA210">
        <v>1339.7</v>
      </c>
      <c r="AB210">
        <v>1550</v>
      </c>
      <c r="AC210" s="2">
        <f>(Table2[[#This Row],[Close Price]]/Table2[[#This Row],[Day Low]])-1</f>
        <v>1.5674087085768118E-2</v>
      </c>
      <c r="AD210" s="2">
        <f>(Table2[[#This Row],[Day High]]/Table2[[#This Row],[Close Price]])-1</f>
        <v>1.1740446336515165E-2</v>
      </c>
      <c r="AE210" s="2">
        <f>(Table2[[#This Row],[Close Price]]/Table2[[#This Row],[Current Week Low]])-1</f>
        <v>2.544251560315125E-2</v>
      </c>
      <c r="AF210" s="2">
        <f>(Table2[[#This Row],[Current Week High]]/Table2[[#This Row],[Close Price]])-1</f>
        <v>3.1030698107559873E-2</v>
      </c>
      <c r="AG210" s="2">
        <f>(Table2[[#This Row],[Close Price]]/Table2[[#This Row],[Current Month Low]])-1</f>
        <v>0.12215421362991696</v>
      </c>
      <c r="AH210" s="2">
        <f>(Table2[[#This Row],[Current Month High]]/Table2[[#This Row],[Close Price]])-1</f>
        <v>3.1030698107559873E-2</v>
      </c>
      <c r="AI210">
        <v>3.1030698107559802</v>
      </c>
      <c r="AJ210">
        <v>83.2236441194393</v>
      </c>
      <c r="AK210" t="str">
        <f>IF(AND(Table2[[#This Row],[20D EMA]]&gt;Table2[[#This Row],[50D EMA]],Table2[[#This Row],[50D EMA]]&gt;Table2[[#This Row],[200D EMA]]),"Uptrend","Downtrend/NoTrend")</f>
        <v>Uptrend</v>
      </c>
      <c r="AL210">
        <v>0.23</v>
      </c>
      <c r="AM210" t="s">
        <v>10681</v>
      </c>
      <c r="AN210">
        <v>7.39</v>
      </c>
      <c r="AO210" t="s">
        <v>10681</v>
      </c>
      <c r="AP210">
        <v>6.6897837448280997E-2</v>
      </c>
      <c r="AQ210">
        <f>(Table2[[#This Row],[Sharpe Ratio]]-AVERAGE(Table2[Sharpe Ratio]))/_xlfn.STDEV.P(Table2[Sharpe Ratio])</f>
        <v>3.7049591300023138E-2</v>
      </c>
      <c r="AR2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1.1915370314140712</v>
      </c>
      <c r="AS210">
        <f>_xlfn.RANK.AVG(Table2[[#This Row],[1Y Return vs Nifty Z-Score]],Table2[1Y Return vs Nifty Z-Score])</f>
        <v>297</v>
      </c>
      <c r="AT210">
        <f>_xlfn.RANK.AVG(Table2[[#This Row],[6M Return vs Nifty Z-Score]],Table2[6M Return vs Nifty Z-Score])</f>
        <v>115</v>
      </c>
      <c r="AU210">
        <f>_xlfn.RANK.AVG(Table2[[#This Row],[Sharpe Ratio Z-Score]],Table2[Sharpe Ratio Z-Score])</f>
        <v>343</v>
      </c>
      <c r="AV210">
        <f>(Table2[[#This Row],[Rank 1Y]]+Table2[[#This Row],[Rank 6M]]+Table2[[#This Row],[Rank Sharpe]])/3</f>
        <v>251.66666666666666</v>
      </c>
    </row>
    <row r="211" spans="1:48" x14ac:dyDescent="0.3">
      <c r="A211" t="s">
        <v>1729</v>
      </c>
      <c r="B211" t="s">
        <v>1730</v>
      </c>
      <c r="C211" t="s">
        <v>10643</v>
      </c>
      <c r="D211" t="s">
        <v>136</v>
      </c>
      <c r="E211">
        <v>4714.5600000000004</v>
      </c>
      <c r="F211">
        <v>8176.7</v>
      </c>
      <c r="G211">
        <v>45.617861692089598</v>
      </c>
      <c r="H211">
        <f>(Table2[[#This Row],[1Y Return vs Nifty]]-AVERAGE(Table2[1Y Return vs Nifty]))/_xlfn.STDEV.P(Table2[1Y Return vs Nifty])</f>
        <v>0.31118021759676889</v>
      </c>
      <c r="I211">
        <v>-0.52566451360923805</v>
      </c>
      <c r="J211">
        <f>(Table2[[#This Row],[1M Return vs Nifty]]-AVERAGE(Table2[1M Return vs Nifty]))/_xlfn.STDEV.P(Table2[1M Return vs Nifty])</f>
        <v>5.8594397868570527E-2</v>
      </c>
      <c r="K211">
        <v>8.7713219127678492</v>
      </c>
      <c r="L211">
        <f>(Table2[[#This Row],[6M Return vs Nifty]]-AVERAGE(Table2[6M Return vs Nifty]))/_xlfn.STDEV.P(Table2[6M Return vs Nifty])</f>
        <v>1.7696946541865374E-2</v>
      </c>
      <c r="M211">
        <v>2.68852813213344</v>
      </c>
      <c r="N211">
        <f>(Table2[[#This Row],[1W Return vs Nifty]]-AVERAGE(Table2[1W Return vs Nifty]))/_xlfn.STDEV.P(Table2[1W Return vs Nifty])</f>
        <v>1.2439129912044322</v>
      </c>
      <c r="O211">
        <v>7678.13</v>
      </c>
      <c r="P211">
        <v>7381.8478694590904</v>
      </c>
      <c r="Q211">
        <v>6606.4818064665697</v>
      </c>
      <c r="R211">
        <v>56.306988106820199</v>
      </c>
      <c r="S211" s="2">
        <f>(Table2[[#This Row],[Close Price]]-Table2[[#This Row],[20D EMA]])/Table2[[#This Row],[20D EMA]]</f>
        <v>6.4933779448902232E-2</v>
      </c>
      <c r="T211" s="2">
        <f>(Table2[[#This Row],[Close Price]]-Table2[[#This Row],[50D EMA]])/Table2[[#This Row],[50D EMA]]</f>
        <v>0.10767657971243896</v>
      </c>
      <c r="U211" s="2">
        <f>(Table2[[#This Row],[Close Price]]-Table2[[#This Row],[200D EMA]])/Table2[[#This Row],[200D EMA]]</f>
        <v>0.2376784254512691</v>
      </c>
      <c r="V211">
        <v>1.3088508488317101</v>
      </c>
      <c r="W211">
        <v>7871.95</v>
      </c>
      <c r="X211">
        <v>8485</v>
      </c>
      <c r="Y211">
        <v>7750</v>
      </c>
      <c r="Z211">
        <v>8485</v>
      </c>
      <c r="AA211">
        <v>6636.7</v>
      </c>
      <c r="AB211">
        <v>8667</v>
      </c>
      <c r="AC211" s="2">
        <f>(Table2[[#This Row],[Close Price]]/Table2[[#This Row],[Day Low]])-1</f>
        <v>3.8713406462185462E-2</v>
      </c>
      <c r="AD211" s="2">
        <f>(Table2[[#This Row],[Day High]]/Table2[[#This Row],[Close Price]])-1</f>
        <v>3.7704697494099104E-2</v>
      </c>
      <c r="AE211" s="2">
        <f>(Table2[[#This Row],[Close Price]]/Table2[[#This Row],[Current Week Low]])-1</f>
        <v>5.5058064516128935E-2</v>
      </c>
      <c r="AF211" s="2">
        <f>(Table2[[#This Row],[Current Week High]]/Table2[[#This Row],[Close Price]])-1</f>
        <v>3.7704697494099104E-2</v>
      </c>
      <c r="AG211" s="2">
        <f>(Table2[[#This Row],[Close Price]]/Table2[[#This Row],[Current Month Low]])-1</f>
        <v>0.23204303343529165</v>
      </c>
      <c r="AH211" s="2">
        <f>(Table2[[#This Row],[Current Month High]]/Table2[[#This Row],[Close Price]])-1</f>
        <v>5.9963065784485181E-2</v>
      </c>
      <c r="AI211">
        <v>5.9963065784485101</v>
      </c>
      <c r="AJ211">
        <v>81.906562847608399</v>
      </c>
      <c r="AK211" t="str">
        <f>IF(AND(Table2[[#This Row],[20D EMA]]&gt;Table2[[#This Row],[50D EMA]],Table2[[#This Row],[50D EMA]]&gt;Table2[[#This Row],[200D EMA]]),"Uptrend","Downtrend/NoTrend")</f>
        <v>Uptrend</v>
      </c>
      <c r="AL211">
        <v>0.31</v>
      </c>
      <c r="AM211" t="s">
        <v>10681</v>
      </c>
      <c r="AN211">
        <v>16.07</v>
      </c>
      <c r="AO211" t="s">
        <v>10681</v>
      </c>
      <c r="AP211">
        <v>9.7967572687321994E-2</v>
      </c>
      <c r="AQ211">
        <f>(Table2[[#This Row],[Sharpe Ratio]]-AVERAGE(Table2[Sharpe Ratio]))/_xlfn.STDEV.P(Table2[Sharpe Ratio])</f>
        <v>0.39397019487235407</v>
      </c>
      <c r="AR2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2.0253547480839913</v>
      </c>
      <c r="AS211">
        <f>_xlfn.RANK.AVG(Table2[[#This Row],[1Y Return vs Nifty Z-Score]],Table2[1Y Return vs Nifty Z-Score])</f>
        <v>207</v>
      </c>
      <c r="AT211">
        <f>_xlfn.RANK.AVG(Table2[[#This Row],[6M Return vs Nifty Z-Score]],Table2[6M Return vs Nifty Z-Score])</f>
        <v>314</v>
      </c>
      <c r="AU211">
        <f>_xlfn.RANK.AVG(Table2[[#This Row],[Sharpe Ratio Z-Score]],Table2[Sharpe Ratio Z-Score])</f>
        <v>237</v>
      </c>
      <c r="AV211">
        <f>(Table2[[#This Row],[Rank 1Y]]+Table2[[#This Row],[Rank 6M]]+Table2[[#This Row],[Rank Sharpe]])/3</f>
        <v>252.66666666666666</v>
      </c>
    </row>
    <row r="212" spans="1:48" x14ac:dyDescent="0.3">
      <c r="A212" t="s">
        <v>910</v>
      </c>
      <c r="B212" t="s">
        <v>911</v>
      </c>
      <c r="C212" t="s">
        <v>10643</v>
      </c>
      <c r="D212" t="s">
        <v>127</v>
      </c>
      <c r="E212">
        <v>16561.012460220001</v>
      </c>
      <c r="F212">
        <v>911.7</v>
      </c>
      <c r="G212">
        <v>223.62297542685599</v>
      </c>
      <c r="H212">
        <f>(Table2[[#This Row],[1Y Return vs Nifty]]-AVERAGE(Table2[1Y Return vs Nifty]))/_xlfn.STDEV.P(Table2[1Y Return vs Nifty])</f>
        <v>3.1753377712063933</v>
      </c>
      <c r="I212">
        <v>-1.52309381952183</v>
      </c>
      <c r="J212">
        <f>(Table2[[#This Row],[1M Return vs Nifty]]-AVERAGE(Table2[1M Return vs Nifty]))/_xlfn.STDEV.P(Table2[1M Return vs Nifty])</f>
        <v>-3.7833756393290584E-2</v>
      </c>
      <c r="K212">
        <v>-40.018577807665999</v>
      </c>
      <c r="L212">
        <f>(Table2[[#This Row],[6M Return vs Nifty]]-AVERAGE(Table2[6M Return vs Nifty]))/_xlfn.STDEV.P(Table2[6M Return vs Nifty])</f>
        <v>-1.6544847082402232</v>
      </c>
      <c r="M212">
        <v>-3.5971338450635302</v>
      </c>
      <c r="N212">
        <f>(Table2[[#This Row],[1W Return vs Nifty]]-AVERAGE(Table2[1W Return vs Nifty]))/_xlfn.STDEV.P(Table2[1W Return vs Nifty])</f>
        <v>-0.36965833173175189</v>
      </c>
      <c r="O212">
        <v>912.27</v>
      </c>
      <c r="P212">
        <v>909.57638247763202</v>
      </c>
      <c r="Q212">
        <v>833.08296486409597</v>
      </c>
      <c r="R212">
        <v>43.968657033649002</v>
      </c>
      <c r="S212" s="2">
        <f>(Table2[[#This Row],[Close Price]]-Table2[[#This Row],[20D EMA]])/Table2[[#This Row],[20D EMA]]</f>
        <v>-6.2481502186845597E-4</v>
      </c>
      <c r="T212" s="2">
        <f>(Table2[[#This Row],[Close Price]]-Table2[[#This Row],[50D EMA]])/Table2[[#This Row],[50D EMA]]</f>
        <v>2.3347324790727458E-3</v>
      </c>
      <c r="U212" s="2">
        <f>(Table2[[#This Row],[Close Price]]-Table2[[#This Row],[200D EMA]])/Table2[[#This Row],[200D EMA]]</f>
        <v>9.4368794527840541E-2</v>
      </c>
      <c r="V212">
        <v>0.93371248131838902</v>
      </c>
      <c r="W212">
        <v>890</v>
      </c>
      <c r="X212">
        <v>919.95</v>
      </c>
      <c r="Y212">
        <v>888</v>
      </c>
      <c r="Z212">
        <v>940</v>
      </c>
      <c r="AA212">
        <v>856</v>
      </c>
      <c r="AB212">
        <v>948.25</v>
      </c>
      <c r="AC212" s="2">
        <f>(Table2[[#This Row],[Close Price]]/Table2[[#This Row],[Day Low]])-1</f>
        <v>2.4382022471910236E-2</v>
      </c>
      <c r="AD212" s="2">
        <f>(Table2[[#This Row],[Day High]]/Table2[[#This Row],[Close Price]])-1</f>
        <v>9.049029285949306E-3</v>
      </c>
      <c r="AE212" s="2">
        <f>(Table2[[#This Row],[Close Price]]/Table2[[#This Row],[Current Week Low]])-1</f>
        <v>2.6689189189189166E-2</v>
      </c>
      <c r="AF212" s="2">
        <f>(Table2[[#This Row],[Current Week High]]/Table2[[#This Row],[Close Price]])-1</f>
        <v>3.104091258089281E-2</v>
      </c>
      <c r="AG212" s="2">
        <f>(Table2[[#This Row],[Close Price]]/Table2[[#This Row],[Current Month Low]])-1</f>
        <v>6.5070093457944012E-2</v>
      </c>
      <c r="AH212" s="2">
        <f>(Table2[[#This Row],[Current Month High]]/Table2[[#This Row],[Close Price]])-1</f>
        <v>4.0089941866842116E-2</v>
      </c>
      <c r="AI212">
        <v>44.126357354392802</v>
      </c>
      <c r="AJ212">
        <v>263.082437275985</v>
      </c>
      <c r="AK212" t="str">
        <f>IF(AND(Table2[[#This Row],[20D EMA]]&gt;Table2[[#This Row],[50D EMA]],Table2[[#This Row],[50D EMA]]&gt;Table2[[#This Row],[200D EMA]]),"Uptrend","Downtrend/NoTrend")</f>
        <v>Uptrend</v>
      </c>
      <c r="AL212">
        <v>0.05</v>
      </c>
      <c r="AM212" t="s">
        <v>10681</v>
      </c>
      <c r="AN212">
        <v>0.97</v>
      </c>
      <c r="AO212" t="s">
        <v>10681</v>
      </c>
      <c r="AP212">
        <v>0.22409591940450099</v>
      </c>
      <c r="AQ212">
        <f>(Table2[[#This Row],[Sharpe Ratio]]-AVERAGE(Table2[Sharpe Ratio]))/_xlfn.STDEV.P(Table2[Sharpe Ratio])</f>
        <v>1.8428980757030915</v>
      </c>
      <c r="AR2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2.9562590505442197</v>
      </c>
      <c r="AS212">
        <f>_xlfn.RANK.AVG(Table2[[#This Row],[1Y Return vs Nifty Z-Score]],Table2[1Y Return vs Nifty Z-Score])</f>
        <v>11</v>
      </c>
      <c r="AT212">
        <f>_xlfn.RANK.AVG(Table2[[#This Row],[6M Return vs Nifty Z-Score]],Table2[6M Return vs Nifty Z-Score])</f>
        <v>726</v>
      </c>
      <c r="AU212">
        <f>_xlfn.RANK.AVG(Table2[[#This Row],[Sharpe Ratio Z-Score]],Table2[Sharpe Ratio Z-Score])</f>
        <v>24</v>
      </c>
      <c r="AV212">
        <f>(Table2[[#This Row],[Rank 1Y]]+Table2[[#This Row],[Rank 6M]]+Table2[[#This Row],[Rank Sharpe]])/3</f>
        <v>253.66666666666666</v>
      </c>
    </row>
    <row r="213" spans="1:48" x14ac:dyDescent="0.3">
      <c r="A213" t="s">
        <v>1400</v>
      </c>
      <c r="B213" t="s">
        <v>1401</v>
      </c>
      <c r="C213" t="s">
        <v>10639</v>
      </c>
      <c r="D213" t="s">
        <v>46</v>
      </c>
      <c r="E213">
        <v>7917.2781349919997</v>
      </c>
      <c r="F213">
        <v>47.19</v>
      </c>
      <c r="G213">
        <v>37.053438232216301</v>
      </c>
      <c r="H213">
        <f>(Table2[[#This Row],[1Y Return vs Nifty]]-AVERAGE(Table2[1Y Return vs Nifty]))/_xlfn.STDEV.P(Table2[1Y Return vs Nifty])</f>
        <v>0.17337598472816779</v>
      </c>
      <c r="I213">
        <v>-16.327866053795098</v>
      </c>
      <c r="J213">
        <f>(Table2[[#This Row],[1M Return vs Nifty]]-AVERAGE(Table2[1M Return vs Nifty]))/_xlfn.STDEV.P(Table2[1M Return vs Nifty])</f>
        <v>-1.469109990564142</v>
      </c>
      <c r="K213">
        <v>4.6236553985066697</v>
      </c>
      <c r="L213">
        <f>(Table2[[#This Row],[6M Return vs Nifty]]-AVERAGE(Table2[6M Return vs Nifty]))/_xlfn.STDEV.P(Table2[6M Return vs Nifty])</f>
        <v>-0.1244564888011627</v>
      </c>
      <c r="M213">
        <v>-5.47908891169602</v>
      </c>
      <c r="N213">
        <f>(Table2[[#This Row],[1W Return vs Nifty]]-AVERAGE(Table2[1W Return vs Nifty]))/_xlfn.STDEV.P(Table2[1W Return vs Nifty])</f>
        <v>-0.85276874040295025</v>
      </c>
      <c r="O213">
        <v>48.36</v>
      </c>
      <c r="P213">
        <v>47.732300931766403</v>
      </c>
      <c r="Q213">
        <v>39.590959573586503</v>
      </c>
      <c r="R213">
        <v>41.493827491326897</v>
      </c>
      <c r="S213" s="2">
        <f>(Table2[[#This Row],[Close Price]]-Table2[[#This Row],[20D EMA]])/Table2[[#This Row],[20D EMA]]</f>
        <v>-2.4193548387096808E-2</v>
      </c>
      <c r="T213" s="2">
        <f>(Table2[[#This Row],[Close Price]]-Table2[[#This Row],[50D EMA]])/Table2[[#This Row],[50D EMA]]</f>
        <v>-1.1361298767927146E-2</v>
      </c>
      <c r="U213" s="2">
        <f>(Table2[[#This Row],[Close Price]]-Table2[[#This Row],[200D EMA]])/Table2[[#This Row],[200D EMA]]</f>
        <v>0.19193877865701617</v>
      </c>
      <c r="V213">
        <v>0.39711221259594798</v>
      </c>
      <c r="W213">
        <v>46.84</v>
      </c>
      <c r="X213">
        <v>47.74</v>
      </c>
      <c r="Y213">
        <v>46.84</v>
      </c>
      <c r="Z213">
        <v>49.25</v>
      </c>
      <c r="AA213">
        <v>45.55</v>
      </c>
      <c r="AB213">
        <v>56.04</v>
      </c>
      <c r="AC213" s="2">
        <f>(Table2[[#This Row],[Close Price]]/Table2[[#This Row],[Day Low]])-1</f>
        <v>7.472245943637823E-3</v>
      </c>
      <c r="AD213" s="2">
        <f>(Table2[[#This Row],[Day High]]/Table2[[#This Row],[Close Price]])-1</f>
        <v>1.1655011655011815E-2</v>
      </c>
      <c r="AE213" s="2">
        <f>(Table2[[#This Row],[Close Price]]/Table2[[#This Row],[Current Week Low]])-1</f>
        <v>7.472245943637823E-3</v>
      </c>
      <c r="AF213" s="2">
        <f>(Table2[[#This Row],[Current Week High]]/Table2[[#This Row],[Close Price]])-1</f>
        <v>4.3653316380589224E-2</v>
      </c>
      <c r="AG213" s="2">
        <f>(Table2[[#This Row],[Close Price]]/Table2[[#This Row],[Current Month Low]])-1</f>
        <v>3.600439077936346E-2</v>
      </c>
      <c r="AH213" s="2">
        <f>(Table2[[#This Row],[Current Month High]]/Table2[[#This Row],[Close Price]])-1</f>
        <v>0.18753973299427851</v>
      </c>
      <c r="AI213">
        <v>21.847849120576399</v>
      </c>
      <c r="AJ213">
        <v>110.526500731271</v>
      </c>
      <c r="AK213" t="str">
        <f>IF(AND(Table2[[#This Row],[20D EMA]]&gt;Table2[[#This Row],[50D EMA]],Table2[[#This Row],[50D EMA]]&gt;Table2[[#This Row],[200D EMA]]),"Uptrend","Downtrend/NoTrend")</f>
        <v>Uptrend</v>
      </c>
      <c r="AL213">
        <v>-0.06</v>
      </c>
      <c r="AM213" t="s">
        <v>10680</v>
      </c>
      <c r="AN213">
        <v>-0.23</v>
      </c>
      <c r="AO213" t="s">
        <v>10680</v>
      </c>
      <c r="AP213">
        <v>0.13649836282155001</v>
      </c>
      <c r="AQ213">
        <f>(Table2[[#This Row],[Sharpe Ratio]]-AVERAGE(Table2[Sharpe Ratio]))/_xlfn.STDEV.P(Table2[Sharpe Ratio])</f>
        <v>0.83660135233219346</v>
      </c>
      <c r="AR2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-1.4363578827078936</v>
      </c>
      <c r="AS213">
        <f>_xlfn.RANK.AVG(Table2[[#This Row],[1Y Return vs Nifty Z-Score]],Table2[1Y Return vs Nifty Z-Score])</f>
        <v>249</v>
      </c>
      <c r="AT213">
        <f>_xlfn.RANK.AVG(Table2[[#This Row],[6M Return vs Nifty Z-Score]],Table2[6M Return vs Nifty Z-Score])</f>
        <v>365</v>
      </c>
      <c r="AU213">
        <f>_xlfn.RANK.AVG(Table2[[#This Row],[Sharpe Ratio Z-Score]],Table2[Sharpe Ratio Z-Score])</f>
        <v>148</v>
      </c>
      <c r="AV213">
        <f>(Table2[[#This Row],[Rank 1Y]]+Table2[[#This Row],[Rank 6M]]+Table2[[#This Row],[Rank Sharpe]])/3</f>
        <v>254</v>
      </c>
    </row>
    <row r="214" spans="1:48" x14ac:dyDescent="0.3">
      <c r="A214" t="s">
        <v>468</v>
      </c>
      <c r="B214" t="s">
        <v>469</v>
      </c>
      <c r="C214" t="s">
        <v>10640</v>
      </c>
      <c r="D214" t="s">
        <v>54</v>
      </c>
      <c r="E214">
        <v>46869.567426779999</v>
      </c>
      <c r="F214">
        <v>2745.1</v>
      </c>
      <c r="G214">
        <v>63.681330148842598</v>
      </c>
      <c r="H214">
        <f>(Table2[[#This Row],[1Y Return vs Nifty]]-AVERAGE(Table2[1Y Return vs Nifty]))/_xlfn.STDEV.P(Table2[1Y Return vs Nifty])</f>
        <v>0.60182703408029758</v>
      </c>
      <c r="I214">
        <v>-0.73440144597674395</v>
      </c>
      <c r="J214">
        <f>(Table2[[#This Row],[1M Return vs Nifty]]-AVERAGE(Table2[1M Return vs Nifty]))/_xlfn.STDEV.P(Table2[1M Return vs Nifty])</f>
        <v>3.8414404163587663E-2</v>
      </c>
      <c r="K214">
        <v>14.8823527300785</v>
      </c>
      <c r="L214">
        <f>(Table2[[#This Row],[6M Return vs Nifty]]-AVERAGE(Table2[6M Return vs Nifty]))/_xlfn.STDEV.P(Table2[6M Return vs Nifty])</f>
        <v>0.22714098481758077</v>
      </c>
      <c r="M214">
        <v>-7.1780960331567298</v>
      </c>
      <c r="N214">
        <f>(Table2[[#This Row],[1W Return vs Nifty]]-AVERAGE(Table2[1W Return vs Nifty]))/_xlfn.STDEV.P(Table2[1W Return vs Nifty])</f>
        <v>-1.2889151922164293</v>
      </c>
      <c r="O214">
        <v>2830.77</v>
      </c>
      <c r="P214">
        <v>2717.87121160988</v>
      </c>
      <c r="Q214">
        <v>2278.8105644446</v>
      </c>
      <c r="R214">
        <v>37.115247102692599</v>
      </c>
      <c r="S214" s="2">
        <f>(Table2[[#This Row],[Close Price]]-Table2[[#This Row],[20D EMA]])/Table2[[#This Row],[20D EMA]]</f>
        <v>-3.0263850471779791E-2</v>
      </c>
      <c r="T214" s="2">
        <f>(Table2[[#This Row],[Close Price]]-Table2[[#This Row],[50D EMA]])/Table2[[#This Row],[50D EMA]]</f>
        <v>1.001842481490926E-2</v>
      </c>
      <c r="U214" s="2">
        <f>(Table2[[#This Row],[Close Price]]-Table2[[#This Row],[200D EMA]])/Table2[[#This Row],[200D EMA]]</f>
        <v>0.20461965677653671</v>
      </c>
      <c r="V214">
        <v>0.91868676060557197</v>
      </c>
      <c r="W214">
        <v>2737.6</v>
      </c>
      <c r="X214">
        <v>2805</v>
      </c>
      <c r="Y214">
        <v>2737.6</v>
      </c>
      <c r="Z214">
        <v>3028.9</v>
      </c>
      <c r="AA214">
        <v>2702.1</v>
      </c>
      <c r="AB214">
        <v>3088</v>
      </c>
      <c r="AC214" s="2">
        <f>(Table2[[#This Row],[Close Price]]/Table2[[#This Row],[Day Low]])-1</f>
        <v>2.739625949736979E-3</v>
      </c>
      <c r="AD214" s="2">
        <f>(Table2[[#This Row],[Day High]]/Table2[[#This Row],[Close Price]])-1</f>
        <v>2.1820698699500873E-2</v>
      </c>
      <c r="AE214" s="2">
        <f>(Table2[[#This Row],[Close Price]]/Table2[[#This Row],[Current Week Low]])-1</f>
        <v>2.739625949736979E-3</v>
      </c>
      <c r="AF214" s="2">
        <f>(Table2[[#This Row],[Current Week High]]/Table2[[#This Row],[Close Price]])-1</f>
        <v>0.10338421186842006</v>
      </c>
      <c r="AG214" s="2">
        <f>(Table2[[#This Row],[Close Price]]/Table2[[#This Row],[Current Month Low]])-1</f>
        <v>1.5913548721364856E-2</v>
      </c>
      <c r="AH214" s="2">
        <f>(Table2[[#This Row],[Current Month High]]/Table2[[#This Row],[Close Price]])-1</f>
        <v>0.12491348220465559</v>
      </c>
      <c r="AI214">
        <v>12.4913482204655</v>
      </c>
      <c r="AJ214">
        <v>98.195011010432793</v>
      </c>
      <c r="AK214" t="str">
        <f>IF(AND(Table2[[#This Row],[20D EMA]]&gt;Table2[[#This Row],[50D EMA]],Table2[[#This Row],[50D EMA]]&gt;Table2[[#This Row],[200D EMA]]),"Uptrend","Downtrend/NoTrend")</f>
        <v>Uptrend</v>
      </c>
      <c r="AL214">
        <v>-0.12</v>
      </c>
      <c r="AM214" t="s">
        <v>10680</v>
      </c>
      <c r="AN214">
        <v>-2.86</v>
      </c>
      <c r="AO214" t="s">
        <v>10680</v>
      </c>
      <c r="AP214">
        <v>6.4066939722208005E-2</v>
      </c>
      <c r="AQ214">
        <f>(Table2[[#This Row],[Sharpe Ratio]]-AVERAGE(Table2[Sharpe Ratio]))/_xlfn.STDEV.P(Table2[Sharpe Ratio])</f>
        <v>4.5290140479879821E-3</v>
      </c>
      <c r="AR2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-0.41700375510697518</v>
      </c>
      <c r="AS214">
        <f>_xlfn.RANK.AVG(Table2[[#This Row],[1Y Return vs Nifty Z-Score]],Table2[1Y Return vs Nifty Z-Score])</f>
        <v>154</v>
      </c>
      <c r="AT214">
        <f>_xlfn.RANK.AVG(Table2[[#This Row],[6M Return vs Nifty Z-Score]],Table2[6M Return vs Nifty Z-Score])</f>
        <v>252</v>
      </c>
      <c r="AU214">
        <f>_xlfn.RANK.AVG(Table2[[#This Row],[Sharpe Ratio Z-Score]],Table2[Sharpe Ratio Z-Score])</f>
        <v>357</v>
      </c>
      <c r="AV214">
        <f>(Table2[[#This Row],[Rank 1Y]]+Table2[[#This Row],[Rank 6M]]+Table2[[#This Row],[Rank Sharpe]])/3</f>
        <v>254.33333333333334</v>
      </c>
    </row>
    <row r="215" spans="1:48" x14ac:dyDescent="0.3">
      <c r="A215" t="s">
        <v>1067</v>
      </c>
      <c r="B215" t="s">
        <v>1068</v>
      </c>
      <c r="C215" t="s">
        <v>10647</v>
      </c>
      <c r="D215" t="s">
        <v>127</v>
      </c>
      <c r="E215">
        <v>12414.83693652</v>
      </c>
      <c r="F215">
        <v>949.65</v>
      </c>
      <c r="G215">
        <v>29.748580636510699</v>
      </c>
      <c r="H215">
        <f>(Table2[[#This Row],[1Y Return vs Nifty]]-AVERAGE(Table2[1Y Return vs Nifty]))/_xlfn.STDEV.P(Table2[1Y Return vs Nifty])</f>
        <v>5.5838557730661896E-2</v>
      </c>
      <c r="I215">
        <v>-17.905899983349901</v>
      </c>
      <c r="J215">
        <f>(Table2[[#This Row],[1M Return vs Nifty]]-AVERAGE(Table2[1M Return vs Nifty]))/_xlfn.STDEV.P(Table2[1M Return vs Nifty])</f>
        <v>-1.6216690724835743</v>
      </c>
      <c r="K215">
        <v>10.618807087324299</v>
      </c>
      <c r="L215">
        <f>(Table2[[#This Row],[6M Return vs Nifty]]-AVERAGE(Table2[6M Return vs Nifty]))/_xlfn.STDEV.P(Table2[6M Return vs Nifty])</f>
        <v>8.1016011226913875E-2</v>
      </c>
      <c r="M215">
        <v>-5.5172852284571201</v>
      </c>
      <c r="N215">
        <f>(Table2[[#This Row],[1W Return vs Nifty]]-AVERAGE(Table2[1W Return vs Nifty]))/_xlfn.STDEV.P(Table2[1W Return vs Nifty])</f>
        <v>-0.86257398949064967</v>
      </c>
      <c r="O215">
        <v>995.96</v>
      </c>
      <c r="P215">
        <v>1021.65304747493</v>
      </c>
      <c r="Q215">
        <v>876.46943411466896</v>
      </c>
      <c r="R215">
        <v>27.126187296177399</v>
      </c>
      <c r="S215" s="2">
        <f>(Table2[[#This Row],[Close Price]]-Table2[[#This Row],[20D EMA]])/Table2[[#This Row],[20D EMA]]</f>
        <v>-4.6497851319330152E-2</v>
      </c>
      <c r="T215" s="2">
        <f>(Table2[[#This Row],[Close Price]]-Table2[[#This Row],[50D EMA]])/Table2[[#This Row],[50D EMA]]</f>
        <v>-7.0477005528334066E-2</v>
      </c>
      <c r="U215" s="2">
        <f>(Table2[[#This Row],[Close Price]]-Table2[[#This Row],[200D EMA]])/Table2[[#This Row],[200D EMA]]</f>
        <v>8.3494715316856982E-2</v>
      </c>
      <c r="V215">
        <v>1.0400767838710101</v>
      </c>
      <c r="W215">
        <v>922.4</v>
      </c>
      <c r="X215">
        <v>959.9</v>
      </c>
      <c r="Y215">
        <v>920</v>
      </c>
      <c r="Z215">
        <v>1003</v>
      </c>
      <c r="AA215">
        <v>920</v>
      </c>
      <c r="AB215">
        <v>1166.95</v>
      </c>
      <c r="AC215" s="2">
        <f>(Table2[[#This Row],[Close Price]]/Table2[[#This Row],[Day Low]])-1</f>
        <v>2.9542497831743342E-2</v>
      </c>
      <c r="AD215" s="2">
        <f>(Table2[[#This Row],[Day High]]/Table2[[#This Row],[Close Price]])-1</f>
        <v>1.0793450218501643E-2</v>
      </c>
      <c r="AE215" s="2">
        <f>(Table2[[#This Row],[Close Price]]/Table2[[#This Row],[Current Week Low]])-1</f>
        <v>3.2228260869565206E-2</v>
      </c>
      <c r="AF215" s="2">
        <f>(Table2[[#This Row],[Current Week High]]/Table2[[#This Row],[Close Price]])-1</f>
        <v>5.6178592112883674E-2</v>
      </c>
      <c r="AG215" s="2">
        <f>(Table2[[#This Row],[Close Price]]/Table2[[#This Row],[Current Month Low]])-1</f>
        <v>3.2228260869565206E-2</v>
      </c>
      <c r="AH215" s="2">
        <f>(Table2[[#This Row],[Current Month High]]/Table2[[#This Row],[Close Price]])-1</f>
        <v>0.22882114463223302</v>
      </c>
      <c r="AI215">
        <v>28.884325804243598</v>
      </c>
      <c r="AJ215">
        <v>71.324192675446497</v>
      </c>
      <c r="AK215" t="str">
        <f>IF(AND(Table2[[#This Row],[20D EMA]]&gt;Table2[[#This Row],[50D EMA]],Table2[[#This Row],[50D EMA]]&gt;Table2[[#This Row],[200D EMA]]),"Uptrend","Downtrend/NoTrend")</f>
        <v>Downtrend/NoTrend</v>
      </c>
      <c r="AL215">
        <v>-0.06</v>
      </c>
      <c r="AM215" t="s">
        <v>10680</v>
      </c>
      <c r="AN215">
        <v>-6.14</v>
      </c>
      <c r="AO215" t="s">
        <v>10680</v>
      </c>
      <c r="AP215">
        <v>0.11766090078658301</v>
      </c>
      <c r="AQ215">
        <f>(Table2[[#This Row],[Sharpe Ratio]]-AVERAGE(Table2[Sharpe Ratio]))/_xlfn.STDEV.P(Table2[Sharpe Ratio])</f>
        <v>0.62020175099787522</v>
      </c>
      <c r="AR2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5">
        <f>_xlfn.RANK.AVG(Table2[[#This Row],[1Y Return vs Nifty Z-Score]],Table2[1Y Return vs Nifty Z-Score])</f>
        <v>283</v>
      </c>
      <c r="AT215">
        <f>_xlfn.RANK.AVG(Table2[[#This Row],[6M Return vs Nifty Z-Score]],Table2[6M Return vs Nifty Z-Score])</f>
        <v>295</v>
      </c>
      <c r="AU215">
        <f>_xlfn.RANK.AVG(Table2[[#This Row],[Sharpe Ratio Z-Score]],Table2[Sharpe Ratio Z-Score])</f>
        <v>192</v>
      </c>
      <c r="AV215">
        <f>(Table2[[#This Row],[Rank 1Y]]+Table2[[#This Row],[Rank 6M]]+Table2[[#This Row],[Rank Sharpe]])/3</f>
        <v>256.66666666666669</v>
      </c>
    </row>
    <row r="216" spans="1:48" x14ac:dyDescent="0.3">
      <c r="A216" t="s">
        <v>289</v>
      </c>
      <c r="B216" t="s">
        <v>290</v>
      </c>
      <c r="C216" t="s">
        <v>10642</v>
      </c>
      <c r="D216" t="s">
        <v>104</v>
      </c>
      <c r="E216">
        <v>95447.920717109999</v>
      </c>
      <c r="F216">
        <v>96.12</v>
      </c>
      <c r="G216">
        <v>58.220267651291003</v>
      </c>
      <c r="H216">
        <f>(Table2[[#This Row],[1Y Return vs Nifty]]-AVERAGE(Table2[1Y Return vs Nifty]))/_xlfn.STDEV.P(Table2[1Y Return vs Nifty])</f>
        <v>0.51395684274184661</v>
      </c>
      <c r="I216">
        <v>-11.499408362392501</v>
      </c>
      <c r="J216">
        <f>(Table2[[#This Row],[1M Return vs Nifty]]-AVERAGE(Table2[1M Return vs Nifty]))/_xlfn.STDEV.P(Table2[1M Return vs Nifty])</f>
        <v>-1.0023107293498927</v>
      </c>
      <c r="K216">
        <v>-5.9908707637530902</v>
      </c>
      <c r="L216">
        <f>(Table2[[#This Row],[6M Return vs Nifty]]-AVERAGE(Table2[6M Return vs Nifty]))/_xlfn.STDEV.P(Table2[6M Return vs Nifty])</f>
        <v>-0.48824932347472139</v>
      </c>
      <c r="M216">
        <v>-5.0879072128756402</v>
      </c>
      <c r="N216">
        <f>(Table2[[#This Row],[1W Return vs Nifty]]-AVERAGE(Table2[1W Return vs Nifty]))/_xlfn.STDEV.P(Table2[1W Return vs Nifty])</f>
        <v>-0.75234979112380018</v>
      </c>
      <c r="O216">
        <v>97.51</v>
      </c>
      <c r="P216">
        <v>99.508940722634804</v>
      </c>
      <c r="Q216">
        <v>88.168559096011705</v>
      </c>
      <c r="R216">
        <v>36.336336558813102</v>
      </c>
      <c r="S216" s="2">
        <f>(Table2[[#This Row],[Close Price]]-Table2[[#This Row],[20D EMA]])/Table2[[#This Row],[20D EMA]]</f>
        <v>-1.4254948210439961E-2</v>
      </c>
      <c r="T216" s="2">
        <f>(Table2[[#This Row],[Close Price]]-Table2[[#This Row],[50D EMA]])/Table2[[#This Row],[50D EMA]]</f>
        <v>-3.4056645543850454E-2</v>
      </c>
      <c r="U216" s="2">
        <f>(Table2[[#This Row],[Close Price]]-Table2[[#This Row],[200D EMA]])/Table2[[#This Row],[200D EMA]]</f>
        <v>9.01845395401044E-2</v>
      </c>
      <c r="V216">
        <v>0.35591155622785398</v>
      </c>
      <c r="W216">
        <v>93.09</v>
      </c>
      <c r="X216">
        <v>97.75</v>
      </c>
      <c r="Y216">
        <v>93.09</v>
      </c>
      <c r="Z216">
        <v>99.3</v>
      </c>
      <c r="AA216">
        <v>92.5</v>
      </c>
      <c r="AB216">
        <v>106.3</v>
      </c>
      <c r="AC216" s="2">
        <f>(Table2[[#This Row],[Close Price]]/Table2[[#This Row],[Day Low]])-1</f>
        <v>3.2549145987753825E-2</v>
      </c>
      <c r="AD216" s="2">
        <f>(Table2[[#This Row],[Day High]]/Table2[[#This Row],[Close Price]])-1</f>
        <v>1.6957969205160239E-2</v>
      </c>
      <c r="AE216" s="2">
        <f>(Table2[[#This Row],[Close Price]]/Table2[[#This Row],[Current Week Low]])-1</f>
        <v>3.2549145987753825E-2</v>
      </c>
      <c r="AF216" s="2">
        <f>(Table2[[#This Row],[Current Week High]]/Table2[[#This Row],[Close Price]])-1</f>
        <v>3.3083645443195975E-2</v>
      </c>
      <c r="AG216" s="2">
        <f>(Table2[[#This Row],[Close Price]]/Table2[[#This Row],[Current Month Low]])-1</f>
        <v>3.9135135135135224E-2</v>
      </c>
      <c r="AH216" s="2">
        <f>(Table2[[#This Row],[Current Month High]]/Table2[[#This Row],[Close Price]])-1</f>
        <v>0.10590928006658329</v>
      </c>
      <c r="AI216">
        <v>23.1793591344153</v>
      </c>
      <c r="AJ216">
        <v>98.595041322314003</v>
      </c>
      <c r="AK216" t="str">
        <f>IF(AND(Table2[[#This Row],[20D EMA]]&gt;Table2[[#This Row],[50D EMA]],Table2[[#This Row],[50D EMA]]&gt;Table2[[#This Row],[200D EMA]]),"Uptrend","Downtrend/NoTrend")</f>
        <v>Downtrend/NoTrend</v>
      </c>
      <c r="AL216">
        <v>-0.13</v>
      </c>
      <c r="AM216" t="s">
        <v>10680</v>
      </c>
      <c r="AN216">
        <v>1.05</v>
      </c>
      <c r="AO216" t="s">
        <v>10681</v>
      </c>
      <c r="AP216">
        <v>0.14626625834627099</v>
      </c>
      <c r="AQ216">
        <f>(Table2[[#This Row],[Sharpe Ratio]]-AVERAGE(Table2[Sharpe Ratio]))/_xlfn.STDEV.P(Table2[Sharpe Ratio])</f>
        <v>0.94881225916779666</v>
      </c>
      <c r="AR2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6">
        <f>_xlfn.RANK.AVG(Table2[[#This Row],[1Y Return vs Nifty Z-Score]],Table2[1Y Return vs Nifty Z-Score])</f>
        <v>165</v>
      </c>
      <c r="AT216">
        <f>_xlfn.RANK.AVG(Table2[[#This Row],[6M Return vs Nifty Z-Score]],Table2[6M Return vs Nifty Z-Score])</f>
        <v>485</v>
      </c>
      <c r="AU216">
        <f>_xlfn.RANK.AVG(Table2[[#This Row],[Sharpe Ratio Z-Score]],Table2[Sharpe Ratio Z-Score])</f>
        <v>126</v>
      </c>
      <c r="AV216">
        <f>(Table2[[#This Row],[Rank 1Y]]+Table2[[#This Row],[Rank 6M]]+Table2[[#This Row],[Rank Sharpe]])/3</f>
        <v>258.66666666666669</v>
      </c>
    </row>
    <row r="217" spans="1:48" x14ac:dyDescent="0.3">
      <c r="A217" t="s">
        <v>827</v>
      </c>
      <c r="B217" t="s">
        <v>828</v>
      </c>
      <c r="C217" t="s">
        <v>10648</v>
      </c>
      <c r="D217" t="s">
        <v>141</v>
      </c>
      <c r="E217">
        <v>19284.9971404549</v>
      </c>
      <c r="F217">
        <v>1689.75</v>
      </c>
      <c r="G217">
        <v>154.16173579927201</v>
      </c>
      <c r="H217">
        <f>(Table2[[#This Row],[1Y Return vs Nifty]]-AVERAGE(Table2[1Y Return vs Nifty]))/_xlfn.STDEV.P(Table2[1Y Return vs Nifty])</f>
        <v>2.0576848567015218</v>
      </c>
      <c r="I217">
        <v>-7.23066706440851</v>
      </c>
      <c r="J217">
        <f>(Table2[[#This Row],[1M Return vs Nifty]]-AVERAGE(Table2[1M Return vs Nifty]))/_xlfn.STDEV.P(Table2[1M Return vs Nifty])</f>
        <v>-0.58962299103508364</v>
      </c>
      <c r="K217">
        <v>-4.33075878441519</v>
      </c>
      <c r="L217">
        <f>(Table2[[#This Row],[6M Return vs Nifty]]-AVERAGE(Table2[6M Return vs Nifty]))/_xlfn.STDEV.P(Table2[6M Return vs Nifty])</f>
        <v>-0.43135212113080695</v>
      </c>
      <c r="M217">
        <v>-0.90966137694911398</v>
      </c>
      <c r="N217">
        <f>(Table2[[#This Row],[1W Return vs Nifty]]-AVERAGE(Table2[1W Return vs Nifty]))/_xlfn.STDEV.P(Table2[1W Return vs Nifty])</f>
        <v>0.32023376260319331</v>
      </c>
      <c r="O217">
        <v>1727.83</v>
      </c>
      <c r="P217">
        <v>1780.0986382260901</v>
      </c>
      <c r="Q217">
        <v>1524.6432059521801</v>
      </c>
      <c r="R217">
        <v>43.808470373436499</v>
      </c>
      <c r="S217" s="2">
        <f>(Table2[[#This Row],[Close Price]]-Table2[[#This Row],[20D EMA]])/Table2[[#This Row],[20D EMA]]</f>
        <v>-2.2039205245886418E-2</v>
      </c>
      <c r="T217" s="2">
        <f>(Table2[[#This Row],[Close Price]]-Table2[[#This Row],[50D EMA]])/Table2[[#This Row],[50D EMA]]</f>
        <v>-5.075484935830557E-2</v>
      </c>
      <c r="U217" s="2">
        <f>(Table2[[#This Row],[Close Price]]-Table2[[#This Row],[200D EMA]])/Table2[[#This Row],[200D EMA]]</f>
        <v>0.1082920865703175</v>
      </c>
      <c r="V217">
        <v>0.64299197659841401</v>
      </c>
      <c r="W217">
        <v>1678</v>
      </c>
      <c r="X217">
        <v>1720.9</v>
      </c>
      <c r="Y217">
        <v>1678</v>
      </c>
      <c r="Z217">
        <v>1749.95</v>
      </c>
      <c r="AA217">
        <v>1597</v>
      </c>
      <c r="AB217">
        <v>1845</v>
      </c>
      <c r="AC217" s="2">
        <f>(Table2[[#This Row],[Close Price]]/Table2[[#This Row],[Day Low]])-1</f>
        <v>7.0023837902264408E-3</v>
      </c>
      <c r="AD217" s="2">
        <f>(Table2[[#This Row],[Day High]]/Table2[[#This Row],[Close Price]])-1</f>
        <v>1.8434679686344158E-2</v>
      </c>
      <c r="AE217" s="2">
        <f>(Table2[[#This Row],[Close Price]]/Table2[[#This Row],[Current Week Low]])-1</f>
        <v>7.0023837902264408E-3</v>
      </c>
      <c r="AF217" s="2">
        <f>(Table2[[#This Row],[Current Week High]]/Table2[[#This Row],[Close Price]])-1</f>
        <v>3.5626571978103261E-2</v>
      </c>
      <c r="AG217" s="2">
        <f>(Table2[[#This Row],[Close Price]]/Table2[[#This Row],[Current Month Low]])-1</f>
        <v>5.8077645585472792E-2</v>
      </c>
      <c r="AH217" s="2">
        <f>(Table2[[#This Row],[Current Month High]]/Table2[[#This Row],[Close Price]])-1</f>
        <v>9.1877496671105119E-2</v>
      </c>
      <c r="AI217">
        <v>27.877106878058701</v>
      </c>
      <c r="AJ217">
        <v>191.575710123877</v>
      </c>
      <c r="AK217" t="str">
        <f>IF(AND(Table2[[#This Row],[20D EMA]]&gt;Table2[[#This Row],[50D EMA]],Table2[[#This Row],[50D EMA]]&gt;Table2[[#This Row],[200D EMA]]),"Uptrend","Downtrend/NoTrend")</f>
        <v>Downtrend/NoTrend</v>
      </c>
      <c r="AL217">
        <v>-0.13</v>
      </c>
      <c r="AM217" t="s">
        <v>10680</v>
      </c>
      <c r="AN217">
        <v>-0.42</v>
      </c>
      <c r="AO217" t="s">
        <v>10680</v>
      </c>
      <c r="AP217">
        <v>8.2935443349893001E-2</v>
      </c>
      <c r="AQ217">
        <f>(Table2[[#This Row],[Sharpe Ratio]]-AVERAGE(Table2[Sharpe Ratio]))/_xlfn.STDEV.P(Table2[Sharpe Ratio])</f>
        <v>0.22128521269230944</v>
      </c>
      <c r="AR2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7">
        <f>_xlfn.RANK.AVG(Table2[[#This Row],[1Y Return vs Nifty Z-Score]],Table2[1Y Return vs Nifty Z-Score])</f>
        <v>31</v>
      </c>
      <c r="AT217">
        <f>_xlfn.RANK.AVG(Table2[[#This Row],[6M Return vs Nifty Z-Score]],Table2[6M Return vs Nifty Z-Score])</f>
        <v>465</v>
      </c>
      <c r="AU217">
        <f>_xlfn.RANK.AVG(Table2[[#This Row],[Sharpe Ratio Z-Score]],Table2[Sharpe Ratio Z-Score])</f>
        <v>280</v>
      </c>
      <c r="AV217">
        <f>(Table2[[#This Row],[Rank 1Y]]+Table2[[#This Row],[Rank 6M]]+Table2[[#This Row],[Rank Sharpe]])/3</f>
        <v>258.66666666666669</v>
      </c>
    </row>
    <row r="218" spans="1:48" x14ac:dyDescent="0.3">
      <c r="A218" t="s">
        <v>676</v>
      </c>
      <c r="B218" t="s">
        <v>677</v>
      </c>
      <c r="C218" t="s">
        <v>10640</v>
      </c>
      <c r="D218" t="s">
        <v>54</v>
      </c>
      <c r="E218">
        <v>26851.256161050002</v>
      </c>
      <c r="F218">
        <v>1537.55</v>
      </c>
      <c r="G218">
        <v>39.253499072952799</v>
      </c>
      <c r="H218">
        <f>(Table2[[#This Row],[1Y Return vs Nifty]]-AVERAGE(Table2[1Y Return vs Nifty]))/_xlfn.STDEV.P(Table2[1Y Return vs Nifty])</f>
        <v>0.20877564681195129</v>
      </c>
      <c r="I218">
        <v>8.9278013399860097</v>
      </c>
      <c r="J218">
        <f>(Table2[[#This Row],[1M Return vs Nifty]]-AVERAGE(Table2[1M Return vs Nifty]))/_xlfn.STDEV.P(Table2[1M Return vs Nifty])</f>
        <v>0.97252409517746818</v>
      </c>
      <c r="K218">
        <v>43.484660616665899</v>
      </c>
      <c r="L218">
        <f>(Table2[[#This Row],[6M Return vs Nifty]]-AVERAGE(Table2[6M Return vs Nifty]))/_xlfn.STDEV.P(Table2[6M Return vs Nifty])</f>
        <v>1.2074310613792547</v>
      </c>
      <c r="M218">
        <v>-5.74785515139728</v>
      </c>
      <c r="N218">
        <f>(Table2[[#This Row],[1W Return vs Nifty]]-AVERAGE(Table2[1W Return vs Nifty]))/_xlfn.STDEV.P(Table2[1W Return vs Nifty])</f>
        <v>-0.92176282543784704</v>
      </c>
      <c r="O218">
        <v>1470.45</v>
      </c>
      <c r="P218">
        <v>1352.5498668953001</v>
      </c>
      <c r="Q218">
        <v>1085.54419069043</v>
      </c>
      <c r="R218">
        <v>52.292784635628699</v>
      </c>
      <c r="S218" s="2">
        <f>(Table2[[#This Row],[Close Price]]-Table2[[#This Row],[20D EMA]])/Table2[[#This Row],[20D EMA]]</f>
        <v>4.5632289435206849E-2</v>
      </c>
      <c r="T218" s="2">
        <f>(Table2[[#This Row],[Close Price]]-Table2[[#This Row],[50D EMA]])/Table2[[#This Row],[50D EMA]]</f>
        <v>0.13677878918383762</v>
      </c>
      <c r="U218" s="2">
        <f>(Table2[[#This Row],[Close Price]]-Table2[[#This Row],[200D EMA]])/Table2[[#This Row],[200D EMA]]</f>
        <v>0.41638637393663752</v>
      </c>
      <c r="V218">
        <v>1.0110262237927801</v>
      </c>
      <c r="W218">
        <v>1510</v>
      </c>
      <c r="X218">
        <v>1569.9</v>
      </c>
      <c r="Y218">
        <v>1490.15</v>
      </c>
      <c r="Z218">
        <v>1584.95</v>
      </c>
      <c r="AA218">
        <v>1291.95</v>
      </c>
      <c r="AB218">
        <v>1584.95</v>
      </c>
      <c r="AC218" s="2">
        <f>(Table2[[#This Row],[Close Price]]/Table2[[#This Row],[Day Low]])-1</f>
        <v>1.8245033112582743E-2</v>
      </c>
      <c r="AD218" s="2">
        <f>(Table2[[#This Row],[Day High]]/Table2[[#This Row],[Close Price]])-1</f>
        <v>2.1039966179961622E-2</v>
      </c>
      <c r="AE218" s="2">
        <f>(Table2[[#This Row],[Close Price]]/Table2[[#This Row],[Current Week Low]])-1</f>
        <v>3.1808878300842114E-2</v>
      </c>
      <c r="AF218" s="2">
        <f>(Table2[[#This Row],[Current Week High]]/Table2[[#This Row],[Close Price]])-1</f>
        <v>3.0828265747455452E-2</v>
      </c>
      <c r="AG218" s="2">
        <f>(Table2[[#This Row],[Close Price]]/Table2[[#This Row],[Current Month Low]])-1</f>
        <v>0.19010023607724746</v>
      </c>
      <c r="AH218" s="2">
        <f>(Table2[[#This Row],[Current Month High]]/Table2[[#This Row],[Close Price]])-1</f>
        <v>3.0828265747455452E-2</v>
      </c>
      <c r="AI218">
        <v>3.0828265747455399</v>
      </c>
      <c r="AJ218">
        <v>112.31013532173399</v>
      </c>
      <c r="AK218" t="str">
        <f>IF(AND(Table2[[#This Row],[20D EMA]]&gt;Table2[[#This Row],[50D EMA]],Table2[[#This Row],[50D EMA]]&gt;Table2[[#This Row],[200D EMA]]),"Uptrend","Downtrend/NoTrend")</f>
        <v>Uptrend</v>
      </c>
      <c r="AL218">
        <v>0.11</v>
      </c>
      <c r="AM218" t="s">
        <v>10681</v>
      </c>
      <c r="AN218">
        <v>4.2300000000000004</v>
      </c>
      <c r="AO218" t="s">
        <v>10681</v>
      </c>
      <c r="AP218">
        <v>2.7919414960872999E-2</v>
      </c>
      <c r="AQ218">
        <f>(Table2[[#This Row],[Sharpe Ratio]]-AVERAGE(Table2[Sharpe Ratio]))/_xlfn.STDEV.P(Table2[Sharpe Ratio])</f>
        <v>-0.41072384395672346</v>
      </c>
      <c r="AR2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1.0562441339741038</v>
      </c>
      <c r="AS218">
        <f>_xlfn.RANK.AVG(Table2[[#This Row],[1Y Return vs Nifty Z-Score]],Table2[1Y Return vs Nifty Z-Score])</f>
        <v>241</v>
      </c>
      <c r="AT218">
        <f>_xlfn.RANK.AVG(Table2[[#This Row],[6M Return vs Nifty Z-Score]],Table2[6M Return vs Nifty Z-Score])</f>
        <v>84</v>
      </c>
      <c r="AU218">
        <f>_xlfn.RANK.AVG(Table2[[#This Row],[Sharpe Ratio Z-Score]],Table2[Sharpe Ratio Z-Score])</f>
        <v>454</v>
      </c>
      <c r="AV218">
        <f>(Table2[[#This Row],[Rank 1Y]]+Table2[[#This Row],[Rank 6M]]+Table2[[#This Row],[Rank Sharpe]])/3</f>
        <v>259.66666666666669</v>
      </c>
    </row>
    <row r="219" spans="1:48" x14ac:dyDescent="0.3">
      <c r="A219" t="s">
        <v>142</v>
      </c>
      <c r="B219" t="s">
        <v>143</v>
      </c>
      <c r="C219" t="s">
        <v>10638</v>
      </c>
      <c r="D219" t="s">
        <v>144</v>
      </c>
      <c r="E219">
        <v>196093.26261286001</v>
      </c>
      <c r="F219">
        <v>1500.9</v>
      </c>
      <c r="G219">
        <v>37.134541443955797</v>
      </c>
      <c r="H219">
        <f>(Table2[[#This Row],[1Y Return vs Nifty]]-AVERAGE(Table2[1Y Return vs Nifty]))/_xlfn.STDEV.P(Table2[1Y Return vs Nifty])</f>
        <v>0.1746809605889838</v>
      </c>
      <c r="I219">
        <v>-12.666590257135899</v>
      </c>
      <c r="J219">
        <f>(Table2[[#This Row],[1M Return vs Nifty]]-AVERAGE(Table2[1M Return vs Nifty]))/_xlfn.STDEV.P(Table2[1M Return vs Nifty])</f>
        <v>-1.115150000394763</v>
      </c>
      <c r="K219">
        <v>-7.11170768659525</v>
      </c>
      <c r="L219">
        <f>(Table2[[#This Row],[6M Return vs Nifty]]-AVERAGE(Table2[6M Return vs Nifty]))/_xlfn.STDEV.P(Table2[6M Return vs Nifty])</f>
        <v>-0.52666389188167606</v>
      </c>
      <c r="M219">
        <v>-7.0158732691921699</v>
      </c>
      <c r="N219">
        <f>(Table2[[#This Row],[1W Return vs Nifty]]-AVERAGE(Table2[1W Return vs Nifty]))/_xlfn.STDEV.P(Table2[1W Return vs Nifty])</f>
        <v>-1.247271527506131</v>
      </c>
      <c r="O219">
        <v>1533.76</v>
      </c>
      <c r="P219">
        <v>1539.8623002721699</v>
      </c>
      <c r="Q219">
        <v>1379.1933915101599</v>
      </c>
      <c r="R219">
        <v>43.096712450519</v>
      </c>
      <c r="S219" s="2">
        <f>(Table2[[#This Row],[Close Price]]-Table2[[#This Row],[20D EMA]])/Table2[[#This Row],[20D EMA]]</f>
        <v>-2.1424473190068787E-2</v>
      </c>
      <c r="T219" s="2">
        <f>(Table2[[#This Row],[Close Price]]-Table2[[#This Row],[50D EMA]])/Table2[[#This Row],[50D EMA]]</f>
        <v>-2.5302457411473269E-2</v>
      </c>
      <c r="U219" s="2">
        <f>(Table2[[#This Row],[Close Price]]-Table2[[#This Row],[200D EMA]])/Table2[[#This Row],[200D EMA]]</f>
        <v>8.8244773531416396E-2</v>
      </c>
      <c r="V219">
        <v>1.0836473259643999</v>
      </c>
      <c r="W219">
        <v>1499.05</v>
      </c>
      <c r="X219">
        <v>1536.75</v>
      </c>
      <c r="Y219">
        <v>1494</v>
      </c>
      <c r="Z219">
        <v>1589.85</v>
      </c>
      <c r="AA219">
        <v>1412.5</v>
      </c>
      <c r="AB219">
        <v>1609.45</v>
      </c>
      <c r="AC219" s="2">
        <f>(Table2[[#This Row],[Close Price]]/Table2[[#This Row],[Day Low]])-1</f>
        <v>1.2341149394616835E-3</v>
      </c>
      <c r="AD219" s="2">
        <f>(Table2[[#This Row],[Day High]]/Table2[[#This Row],[Close Price]])-1</f>
        <v>2.388566859884067E-2</v>
      </c>
      <c r="AE219" s="2">
        <f>(Table2[[#This Row],[Close Price]]/Table2[[#This Row],[Current Week Low]])-1</f>
        <v>4.6184738955823423E-3</v>
      </c>
      <c r="AF219" s="2">
        <f>(Table2[[#This Row],[Current Week High]]/Table2[[#This Row],[Close Price]])-1</f>
        <v>5.9264441335198814E-2</v>
      </c>
      <c r="AG219" s="2">
        <f>(Table2[[#This Row],[Close Price]]/Table2[[#This Row],[Current Month Low]])-1</f>
        <v>6.2584070796460223E-2</v>
      </c>
      <c r="AH219" s="2">
        <f>(Table2[[#This Row],[Current Month High]]/Table2[[#This Row],[Close Price]])-1</f>
        <v>7.2323272703044728E-2</v>
      </c>
      <c r="AI219">
        <v>13.451928842694301</v>
      </c>
      <c r="AJ219">
        <v>81.235283463140703</v>
      </c>
      <c r="AK219" t="str">
        <f>IF(AND(Table2[[#This Row],[20D EMA]]&gt;Table2[[#This Row],[50D EMA]],Table2[[#This Row],[50D EMA]]&gt;Table2[[#This Row],[200D EMA]]),"Uptrend","Downtrend/NoTrend")</f>
        <v>Downtrend/NoTrend</v>
      </c>
      <c r="AL219">
        <v>-0.11</v>
      </c>
      <c r="AM219" t="s">
        <v>10680</v>
      </c>
      <c r="AN219">
        <v>0.77</v>
      </c>
      <c r="AO219" t="s">
        <v>10681</v>
      </c>
      <c r="AP219">
        <v>0.200179219968593</v>
      </c>
      <c r="AQ219">
        <f>(Table2[[#This Row],[Sharpe Ratio]]-AVERAGE(Table2[Sharpe Ratio]))/_xlfn.STDEV.P(Table2[Sharpe Ratio])</f>
        <v>1.5681495871032964</v>
      </c>
      <c r="AR2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19">
        <f>_xlfn.RANK.AVG(Table2[[#This Row],[1Y Return vs Nifty Z-Score]],Table2[1Y Return vs Nifty Z-Score])</f>
        <v>248</v>
      </c>
      <c r="AT219">
        <f>_xlfn.RANK.AVG(Table2[[#This Row],[6M Return vs Nifty Z-Score]],Table2[6M Return vs Nifty Z-Score])</f>
        <v>498</v>
      </c>
      <c r="AU219">
        <f>_xlfn.RANK.AVG(Table2[[#This Row],[Sharpe Ratio Z-Score]],Table2[Sharpe Ratio Z-Score])</f>
        <v>38</v>
      </c>
      <c r="AV219">
        <f>(Table2[[#This Row],[Rank 1Y]]+Table2[[#This Row],[Rank 6M]]+Table2[[#This Row],[Rank Sharpe]])/3</f>
        <v>261.33333333333331</v>
      </c>
    </row>
    <row r="220" spans="1:48" x14ac:dyDescent="0.3">
      <c r="A220" t="s">
        <v>516</v>
      </c>
      <c r="B220" t="s">
        <v>517</v>
      </c>
      <c r="C220" t="s">
        <v>10640</v>
      </c>
      <c r="D220" t="s">
        <v>282</v>
      </c>
      <c r="E220">
        <v>40677.145014239999</v>
      </c>
      <c r="F220">
        <v>551.79999999999995</v>
      </c>
      <c r="G220">
        <v>35.8196190526998</v>
      </c>
      <c r="H220">
        <f>(Table2[[#This Row],[1Y Return vs Nifty]]-AVERAGE(Table2[1Y Return vs Nifty]))/_xlfn.STDEV.P(Table2[1Y Return vs Nifty])</f>
        <v>0.15352345100789402</v>
      </c>
      <c r="I220">
        <v>6.36637354131115</v>
      </c>
      <c r="J220">
        <f>(Table2[[#This Row],[1M Return vs Nifty]]-AVERAGE(Table2[1M Return vs Nifty]))/_xlfn.STDEV.P(Table2[1M Return vs Nifty])</f>
        <v>0.72489375843369941</v>
      </c>
      <c r="K220">
        <v>25.1189201623984</v>
      </c>
      <c r="L220">
        <f>(Table2[[#This Row],[6M Return vs Nifty]]-AVERAGE(Table2[6M Return vs Nifty]))/_xlfn.STDEV.P(Table2[6M Return vs Nifty])</f>
        <v>0.57797999794012944</v>
      </c>
      <c r="M220">
        <v>2.6394927588466201E-2</v>
      </c>
      <c r="N220">
        <f>(Table2[[#This Row],[1W Return vs Nifty]]-AVERAGE(Table2[1W Return vs Nifty]))/_xlfn.STDEV.P(Table2[1W Return vs Nifty])</f>
        <v>0.56052565471174798</v>
      </c>
      <c r="O220">
        <v>525.65</v>
      </c>
      <c r="P220">
        <v>503.28661242350802</v>
      </c>
      <c r="Q220">
        <v>443.55070452881102</v>
      </c>
      <c r="R220">
        <v>59.668694570794301</v>
      </c>
      <c r="S220" s="2">
        <f>(Table2[[#This Row],[Close Price]]-Table2[[#This Row],[20D EMA]])/Table2[[#This Row],[20D EMA]]</f>
        <v>4.9747931132883054E-2</v>
      </c>
      <c r="T220" s="2">
        <f>(Table2[[#This Row],[Close Price]]-Table2[[#This Row],[50D EMA]])/Table2[[#This Row],[50D EMA]]</f>
        <v>9.6393161230501123E-2</v>
      </c>
      <c r="U220" s="2">
        <f>(Table2[[#This Row],[Close Price]]-Table2[[#This Row],[200D EMA]])/Table2[[#This Row],[200D EMA]]</f>
        <v>0.24405168195186025</v>
      </c>
      <c r="V220">
        <v>0.93915074057745596</v>
      </c>
      <c r="W220">
        <v>537.20000000000005</v>
      </c>
      <c r="X220">
        <v>563</v>
      </c>
      <c r="Y220">
        <v>534.4</v>
      </c>
      <c r="Z220">
        <v>563</v>
      </c>
      <c r="AA220">
        <v>480.55</v>
      </c>
      <c r="AB220">
        <v>563</v>
      </c>
      <c r="AC220" s="2">
        <f>(Table2[[#This Row],[Close Price]]/Table2[[#This Row],[Day Low]])-1</f>
        <v>2.7177959791511386E-2</v>
      </c>
      <c r="AD220" s="2">
        <f>(Table2[[#This Row],[Day High]]/Table2[[#This Row],[Close Price]])-1</f>
        <v>2.029720913374411E-2</v>
      </c>
      <c r="AE220" s="2">
        <f>(Table2[[#This Row],[Close Price]]/Table2[[#This Row],[Current Week Low]])-1</f>
        <v>3.2559880239520833E-2</v>
      </c>
      <c r="AF220" s="2">
        <f>(Table2[[#This Row],[Current Week High]]/Table2[[#This Row],[Close Price]])-1</f>
        <v>2.029720913374411E-2</v>
      </c>
      <c r="AG220" s="2">
        <f>(Table2[[#This Row],[Close Price]]/Table2[[#This Row],[Current Month Low]])-1</f>
        <v>0.14826761003017364</v>
      </c>
      <c r="AH220" s="2">
        <f>(Table2[[#This Row],[Current Month High]]/Table2[[#This Row],[Close Price]])-1</f>
        <v>2.029720913374411E-2</v>
      </c>
      <c r="AI220">
        <v>2.0297209133744101</v>
      </c>
      <c r="AJ220">
        <v>75.844486934353</v>
      </c>
      <c r="AK220" t="str">
        <f>IF(AND(Table2[[#This Row],[20D EMA]]&gt;Table2[[#This Row],[50D EMA]],Table2[[#This Row],[50D EMA]]&gt;Table2[[#This Row],[200D EMA]]),"Uptrend","Downtrend/NoTrend")</f>
        <v>Uptrend</v>
      </c>
      <c r="AL220">
        <v>0</v>
      </c>
      <c r="AM220" t="s">
        <v>10682</v>
      </c>
      <c r="AN220">
        <v>6.71</v>
      </c>
      <c r="AO220" t="s">
        <v>10681</v>
      </c>
      <c r="AP220">
        <v>6.4901142468758999E-2</v>
      </c>
      <c r="AQ220">
        <f>(Table2[[#This Row],[Sharpe Ratio]]-AVERAGE(Table2[Sharpe Ratio]))/_xlfn.STDEV.P(Table2[Sharpe Ratio])</f>
        <v>1.411210658192575E-2</v>
      </c>
      <c r="AR2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2.0310349686753968</v>
      </c>
      <c r="AS220">
        <f>_xlfn.RANK.AVG(Table2[[#This Row],[1Y Return vs Nifty Z-Score]],Table2[1Y Return vs Nifty Z-Score])</f>
        <v>256</v>
      </c>
      <c r="AT220">
        <f>_xlfn.RANK.AVG(Table2[[#This Row],[6M Return vs Nifty Z-Score]],Table2[6M Return vs Nifty Z-Score])</f>
        <v>177</v>
      </c>
      <c r="AU220">
        <f>_xlfn.RANK.AVG(Table2[[#This Row],[Sharpe Ratio Z-Score]],Table2[Sharpe Ratio Z-Score])</f>
        <v>351</v>
      </c>
      <c r="AV220">
        <f>(Table2[[#This Row],[Rank 1Y]]+Table2[[#This Row],[Rank 6M]]+Table2[[#This Row],[Rank Sharpe]])/3</f>
        <v>261.33333333333331</v>
      </c>
    </row>
    <row r="221" spans="1:48" x14ac:dyDescent="0.3">
      <c r="A221" t="s">
        <v>994</v>
      </c>
      <c r="B221" t="s">
        <v>995</v>
      </c>
      <c r="C221" t="s">
        <v>10641</v>
      </c>
      <c r="D221" t="s">
        <v>264</v>
      </c>
      <c r="E221">
        <v>14414.49747192</v>
      </c>
      <c r="F221">
        <v>6038.9</v>
      </c>
      <c r="G221">
        <v>-5.89491259153868</v>
      </c>
      <c r="H221">
        <f>(Table2[[#This Row],[1Y Return vs Nifty]]-AVERAGE(Table2[1Y Return vs Nifty]))/_xlfn.STDEV.P(Table2[1Y Return vs Nifty])</f>
        <v>-0.5176763162199064</v>
      </c>
      <c r="I221">
        <v>10.913522884825801</v>
      </c>
      <c r="J221">
        <f>(Table2[[#This Row],[1M Return vs Nifty]]-AVERAGE(Table2[1M Return vs Nifty]))/_xlfn.STDEV.P(Table2[1M Return vs Nifty])</f>
        <v>1.1644970623961519</v>
      </c>
      <c r="K221">
        <v>27.7960912204741</v>
      </c>
      <c r="L221">
        <f>(Table2[[#This Row],[6M Return vs Nifty]]-AVERAGE(Table2[6M Return vs Nifty]))/_xlfn.STDEV.P(Table2[6M Return vs Nifty])</f>
        <v>0.66973497910793933</v>
      </c>
      <c r="M221">
        <v>6.7074870943183997</v>
      </c>
      <c r="N221">
        <f>(Table2[[#This Row],[1W Return vs Nifty]]-AVERAGE(Table2[1W Return vs Nifty]))/_xlfn.STDEV.P(Table2[1W Return vs Nifty])</f>
        <v>2.2756065428088226</v>
      </c>
      <c r="O221">
        <v>5715.35</v>
      </c>
      <c r="P221">
        <v>5401.0795275830496</v>
      </c>
      <c r="Q221">
        <v>4817.5114616409801</v>
      </c>
      <c r="R221">
        <v>68.463186225317401</v>
      </c>
      <c r="S221" s="2">
        <f>(Table2[[#This Row],[Close Price]]-Table2[[#This Row],[20D EMA]])/Table2[[#This Row],[20D EMA]]</f>
        <v>5.6610706255959695E-2</v>
      </c>
      <c r="T221" s="2">
        <f>(Table2[[#This Row],[Close Price]]-Table2[[#This Row],[50D EMA]])/Table2[[#This Row],[50D EMA]]</f>
        <v>0.11809129437173291</v>
      </c>
      <c r="U221" s="2">
        <f>(Table2[[#This Row],[Close Price]]-Table2[[#This Row],[200D EMA]])/Table2[[#This Row],[200D EMA]]</f>
        <v>0.25353100829841724</v>
      </c>
      <c r="V221">
        <v>1.0620300613243401</v>
      </c>
      <c r="W221">
        <v>5972.95</v>
      </c>
      <c r="X221">
        <v>6161.6</v>
      </c>
      <c r="Y221">
        <v>5958.6</v>
      </c>
      <c r="Z221">
        <v>6679.65</v>
      </c>
      <c r="AA221">
        <v>5091.05</v>
      </c>
      <c r="AB221">
        <v>6679.65</v>
      </c>
      <c r="AC221" s="2">
        <f>(Table2[[#This Row],[Close Price]]/Table2[[#This Row],[Day Low]])-1</f>
        <v>1.1041445182028875E-2</v>
      </c>
      <c r="AD221" s="2">
        <f>(Table2[[#This Row],[Day High]]/Table2[[#This Row],[Close Price]])-1</f>
        <v>2.0318269883588203E-2</v>
      </c>
      <c r="AE221" s="2">
        <f>(Table2[[#This Row],[Close Price]]/Table2[[#This Row],[Current Week Low]])-1</f>
        <v>1.3476319940925574E-2</v>
      </c>
      <c r="AF221" s="2">
        <f>(Table2[[#This Row],[Current Week High]]/Table2[[#This Row],[Close Price]])-1</f>
        <v>0.10610376061865567</v>
      </c>
      <c r="AG221" s="2">
        <f>(Table2[[#This Row],[Close Price]]/Table2[[#This Row],[Current Month Low]])-1</f>
        <v>0.18617966824132526</v>
      </c>
      <c r="AH221" s="2">
        <f>(Table2[[#This Row],[Current Month High]]/Table2[[#This Row],[Close Price]])-1</f>
        <v>0.10610376061865567</v>
      </c>
      <c r="AI221">
        <v>10.6103760618655</v>
      </c>
      <c r="AJ221">
        <v>59.672664295818301</v>
      </c>
      <c r="AK221" t="str">
        <f>IF(AND(Table2[[#This Row],[20D EMA]]&gt;Table2[[#This Row],[50D EMA]],Table2[[#This Row],[50D EMA]]&gt;Table2[[#This Row],[200D EMA]]),"Uptrend","Downtrend/NoTrend")</f>
        <v>Uptrend</v>
      </c>
      <c r="AL221">
        <v>0.32</v>
      </c>
      <c r="AM221" t="s">
        <v>10681</v>
      </c>
      <c r="AN221">
        <v>12.55</v>
      </c>
      <c r="AO221" t="s">
        <v>10681</v>
      </c>
      <c r="AP221">
        <v>0.141702175310467</v>
      </c>
      <c r="AQ221">
        <f>(Table2[[#This Row],[Sharpe Ratio]]-AVERAGE(Table2[Sharpe Ratio]))/_xlfn.STDEV.P(Table2[Sharpe Ratio])</f>
        <v>0.89638132406776261</v>
      </c>
      <c r="AR2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4.4885435921607701</v>
      </c>
      <c r="AS221">
        <f>_xlfn.RANK.AVG(Table2[[#This Row],[1Y Return vs Nifty Z-Score]],Table2[1Y Return vs Nifty Z-Score])</f>
        <v>483</v>
      </c>
      <c r="AT221">
        <f>_xlfn.RANK.AVG(Table2[[#This Row],[6M Return vs Nifty Z-Score]],Table2[6M Return vs Nifty Z-Score])</f>
        <v>164</v>
      </c>
      <c r="AU221">
        <f>_xlfn.RANK.AVG(Table2[[#This Row],[Sharpe Ratio Z-Score]],Table2[Sharpe Ratio Z-Score])</f>
        <v>138</v>
      </c>
      <c r="AV221">
        <f>(Table2[[#This Row],[Rank 1Y]]+Table2[[#This Row],[Rank 6M]]+Table2[[#This Row],[Rank Sharpe]])/3</f>
        <v>261.66666666666669</v>
      </c>
    </row>
    <row r="222" spans="1:48" x14ac:dyDescent="0.3">
      <c r="A222" t="s">
        <v>383</v>
      </c>
      <c r="B222" t="s">
        <v>384</v>
      </c>
      <c r="C222" t="s">
        <v>10648</v>
      </c>
      <c r="D222" t="s">
        <v>141</v>
      </c>
      <c r="E222">
        <v>62654.119468655001</v>
      </c>
      <c r="F222">
        <v>1772.35</v>
      </c>
      <c r="G222">
        <v>26.785516045001302</v>
      </c>
      <c r="H222">
        <f>(Table2[[#This Row],[1Y Return vs Nifty]]-AVERAGE(Table2[1Y Return vs Nifty]))/_xlfn.STDEV.P(Table2[1Y Return vs Nifty])</f>
        <v>8.1619283712924783E-3</v>
      </c>
      <c r="I222">
        <v>-6.4002674325497102</v>
      </c>
      <c r="J222">
        <f>(Table2[[#This Row],[1M Return vs Nifty]]-AVERAGE(Table2[1M Return vs Nifty]))/_xlfn.STDEV.P(Table2[1M Return vs Nifty])</f>
        <v>-0.50934271119448893</v>
      </c>
      <c r="K222">
        <v>16.564908449241798</v>
      </c>
      <c r="L222">
        <f>(Table2[[#This Row],[6M Return vs Nifty]]-AVERAGE(Table2[6M Return vs Nifty]))/_xlfn.STDEV.P(Table2[6M Return vs Nifty])</f>
        <v>0.28480740395053922</v>
      </c>
      <c r="M222">
        <v>-2.4772446236440699</v>
      </c>
      <c r="N222">
        <f>(Table2[[#This Row],[1W Return vs Nifty]]-AVERAGE(Table2[1W Return vs Nifty]))/_xlfn.STDEV.P(Table2[1W Return vs Nifty])</f>
        <v>-8.2175304629235765E-2</v>
      </c>
      <c r="O222">
        <v>1746.42</v>
      </c>
      <c r="P222">
        <v>1746.1519159049001</v>
      </c>
      <c r="Q222">
        <v>1559.1497685638601</v>
      </c>
      <c r="R222">
        <v>45.011216636086502</v>
      </c>
      <c r="S222" s="2">
        <f>(Table2[[#This Row],[Close Price]]-Table2[[#This Row],[20D EMA]])/Table2[[#This Row],[20D EMA]]</f>
        <v>1.4847516634028375E-2</v>
      </c>
      <c r="T222" s="2">
        <f>(Table2[[#This Row],[Close Price]]-Table2[[#This Row],[50D EMA]])/Table2[[#This Row],[50D EMA]]</f>
        <v>1.5003324657192453E-2</v>
      </c>
      <c r="U222" s="2">
        <f>(Table2[[#This Row],[Close Price]]-Table2[[#This Row],[200D EMA]])/Table2[[#This Row],[200D EMA]]</f>
        <v>0.1367413418099786</v>
      </c>
      <c r="V222">
        <v>0.65113987357542602</v>
      </c>
      <c r="W222">
        <v>1728.4</v>
      </c>
      <c r="X222">
        <v>1789</v>
      </c>
      <c r="Y222">
        <v>1691.75</v>
      </c>
      <c r="Z222">
        <v>1789</v>
      </c>
      <c r="AA222">
        <v>1687</v>
      </c>
      <c r="AB222">
        <v>1870</v>
      </c>
      <c r="AC222" s="2">
        <f>(Table2[[#This Row],[Close Price]]/Table2[[#This Row],[Day Low]])-1</f>
        <v>2.5428141633880852E-2</v>
      </c>
      <c r="AD222" s="2">
        <f>(Table2[[#This Row],[Day High]]/Table2[[#This Row],[Close Price]])-1</f>
        <v>9.3943069935396029E-3</v>
      </c>
      <c r="AE222" s="2">
        <f>(Table2[[#This Row],[Close Price]]/Table2[[#This Row],[Current Week Low]])-1</f>
        <v>4.7642973252549181E-2</v>
      </c>
      <c r="AF222" s="2">
        <f>(Table2[[#This Row],[Current Week High]]/Table2[[#This Row],[Close Price]])-1</f>
        <v>9.3943069935396029E-3</v>
      </c>
      <c r="AG222" s="2">
        <f>(Table2[[#This Row],[Close Price]]/Table2[[#This Row],[Current Month Low]])-1</f>
        <v>5.0592768227623042E-2</v>
      </c>
      <c r="AH222" s="2">
        <f>(Table2[[#This Row],[Current Month High]]/Table2[[#This Row],[Close Price]])-1</f>
        <v>5.5096341016165118E-2</v>
      </c>
      <c r="AI222">
        <v>10.195503145541201</v>
      </c>
      <c r="AJ222">
        <v>68.618590048520602</v>
      </c>
      <c r="AK222" t="str">
        <f>IF(AND(Table2[[#This Row],[20D EMA]]&gt;Table2[[#This Row],[50D EMA]],Table2[[#This Row],[50D EMA]]&gt;Table2[[#This Row],[200D EMA]]),"Uptrend","Downtrend/NoTrend")</f>
        <v>Uptrend</v>
      </c>
      <c r="AL222">
        <v>-0.05</v>
      </c>
      <c r="AM222" t="s">
        <v>10680</v>
      </c>
      <c r="AN222">
        <v>1.56</v>
      </c>
      <c r="AO222" t="s">
        <v>10681</v>
      </c>
      <c r="AP222">
        <v>9.2516163812444999E-2</v>
      </c>
      <c r="AQ222">
        <f>(Table2[[#This Row],[Sharpe Ratio]]-AVERAGE(Table2[Sharpe Ratio]))/_xlfn.STDEV.P(Table2[Sharpe Ratio])</f>
        <v>0.33134590371020267</v>
      </c>
      <c r="AR2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3.2797220208309677E-2</v>
      </c>
      <c r="AS222">
        <f>_xlfn.RANK.AVG(Table2[[#This Row],[1Y Return vs Nifty Z-Score]],Table2[1Y Return vs Nifty Z-Score])</f>
        <v>299</v>
      </c>
      <c r="AT222">
        <f>_xlfn.RANK.AVG(Table2[[#This Row],[6M Return vs Nifty Z-Score]],Table2[6M Return vs Nifty Z-Score])</f>
        <v>240</v>
      </c>
      <c r="AU222">
        <f>_xlfn.RANK.AVG(Table2[[#This Row],[Sharpe Ratio Z-Score]],Table2[Sharpe Ratio Z-Score])</f>
        <v>248</v>
      </c>
      <c r="AV222">
        <f>(Table2[[#This Row],[Rank 1Y]]+Table2[[#This Row],[Rank 6M]]+Table2[[#This Row],[Rank Sharpe]])/3</f>
        <v>262.33333333333331</v>
      </c>
    </row>
    <row r="223" spans="1:48" x14ac:dyDescent="0.3">
      <c r="A223" t="s">
        <v>1289</v>
      </c>
      <c r="B223" t="s">
        <v>1290</v>
      </c>
      <c r="C223" t="s">
        <v>10639</v>
      </c>
      <c r="D223" t="s">
        <v>46</v>
      </c>
      <c r="E223">
        <v>8768.0017284000005</v>
      </c>
      <c r="F223">
        <v>1285.4000000000001</v>
      </c>
      <c r="G223">
        <v>47.3763151977628</v>
      </c>
      <c r="H223">
        <f>(Table2[[#This Row],[1Y Return vs Nifty]]-AVERAGE(Table2[1Y Return vs Nifty]))/_xlfn.STDEV.P(Table2[1Y Return vs Nifty])</f>
        <v>0.33947428053279088</v>
      </c>
      <c r="I223">
        <v>-8.1074264108911205</v>
      </c>
      <c r="J223">
        <f>(Table2[[#This Row],[1M Return vs Nifty]]-AVERAGE(Table2[1M Return vs Nifty]))/_xlfn.STDEV.P(Table2[1M Return vs Nifty])</f>
        <v>-0.67438517419131283</v>
      </c>
      <c r="K223">
        <v>-2.8470861094549198</v>
      </c>
      <c r="L223">
        <f>(Table2[[#This Row],[6M Return vs Nifty]]-AVERAGE(Table2[6M Return vs Nifty]))/_xlfn.STDEV.P(Table2[6M Return vs Nifty])</f>
        <v>-0.3805020426722327</v>
      </c>
      <c r="M223">
        <v>-3.4666721101199398</v>
      </c>
      <c r="N223">
        <f>(Table2[[#This Row],[1W Return vs Nifty]]-AVERAGE(Table2[1W Return vs Nifty]))/_xlfn.STDEV.P(Table2[1W Return vs Nifty])</f>
        <v>-0.33616793485562946</v>
      </c>
      <c r="O223">
        <v>1315.11</v>
      </c>
      <c r="P223">
        <v>1308.04074862893</v>
      </c>
      <c r="Q223">
        <v>1108.77370232719</v>
      </c>
      <c r="R223">
        <v>49.094501038392401</v>
      </c>
      <c r="S223" s="2">
        <f>(Table2[[#This Row],[Close Price]]-Table2[[#This Row],[20D EMA]])/Table2[[#This Row],[20D EMA]]</f>
        <v>-2.2591266129829299E-2</v>
      </c>
      <c r="T223" s="2">
        <f>(Table2[[#This Row],[Close Price]]-Table2[[#This Row],[50D EMA]])/Table2[[#This Row],[50D EMA]]</f>
        <v>-1.7308901616911902E-2</v>
      </c>
      <c r="U223" s="2">
        <f>(Table2[[#This Row],[Close Price]]-Table2[[#This Row],[200D EMA]])/Table2[[#This Row],[200D EMA]]</f>
        <v>0.15929877963563852</v>
      </c>
      <c r="V223">
        <v>0.48748083977302198</v>
      </c>
      <c r="W223">
        <v>1280.0999999999999</v>
      </c>
      <c r="X223">
        <v>1317.95</v>
      </c>
      <c r="Y223">
        <v>1259.3</v>
      </c>
      <c r="Z223">
        <v>1345</v>
      </c>
      <c r="AA223">
        <v>1196</v>
      </c>
      <c r="AB223">
        <v>1429</v>
      </c>
      <c r="AC223" s="2">
        <f>(Table2[[#This Row],[Close Price]]/Table2[[#This Row],[Day Low]])-1</f>
        <v>4.1403015389425146E-3</v>
      </c>
      <c r="AD223" s="2">
        <f>(Table2[[#This Row],[Day High]]/Table2[[#This Row],[Close Price]])-1</f>
        <v>2.5322856698303919E-2</v>
      </c>
      <c r="AE223" s="2">
        <f>(Table2[[#This Row],[Close Price]]/Table2[[#This Row],[Current Week Low]])-1</f>
        <v>2.0725800047645571E-2</v>
      </c>
      <c r="AF223" s="2">
        <f>(Table2[[#This Row],[Current Week High]]/Table2[[#This Row],[Close Price]])-1</f>
        <v>4.636688968414493E-2</v>
      </c>
      <c r="AG223" s="2">
        <f>(Table2[[#This Row],[Close Price]]/Table2[[#This Row],[Current Month Low]])-1</f>
        <v>7.4749163879598735E-2</v>
      </c>
      <c r="AH223" s="2">
        <f>(Table2[[#This Row],[Current Month High]]/Table2[[#This Row],[Close Price]])-1</f>
        <v>0.11171619729267146</v>
      </c>
      <c r="AI223">
        <v>19.997666096156799</v>
      </c>
      <c r="AJ223">
        <v>97.753846153846098</v>
      </c>
      <c r="AK223" t="str">
        <f>IF(AND(Table2[[#This Row],[20D EMA]]&gt;Table2[[#This Row],[50D EMA]],Table2[[#This Row],[50D EMA]]&gt;Table2[[#This Row],[200D EMA]]),"Uptrend","Downtrend/NoTrend")</f>
        <v>Uptrend</v>
      </c>
      <c r="AL223">
        <v>0.13</v>
      </c>
      <c r="AM223" t="s">
        <v>10681</v>
      </c>
      <c r="AN223">
        <v>-3.26</v>
      </c>
      <c r="AO223" t="s">
        <v>10680</v>
      </c>
      <c r="AP223">
        <v>0.13952264291924199</v>
      </c>
      <c r="AQ223">
        <f>(Table2[[#This Row],[Sharpe Ratio]]-AVERAGE(Table2[Sharpe Ratio]))/_xlfn.STDEV.P(Table2[Sharpe Ratio])</f>
        <v>0.87134345327174845</v>
      </c>
      <c r="AR2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-0.1802374179146356</v>
      </c>
      <c r="AS223">
        <f>_xlfn.RANK.AVG(Table2[[#This Row],[1Y Return vs Nifty Z-Score]],Table2[1Y Return vs Nifty Z-Score])</f>
        <v>199</v>
      </c>
      <c r="AT223">
        <f>_xlfn.RANK.AVG(Table2[[#This Row],[6M Return vs Nifty Z-Score]],Table2[6M Return vs Nifty Z-Score])</f>
        <v>448</v>
      </c>
      <c r="AU223">
        <f>_xlfn.RANK.AVG(Table2[[#This Row],[Sharpe Ratio Z-Score]],Table2[Sharpe Ratio Z-Score])</f>
        <v>140</v>
      </c>
      <c r="AV223">
        <f>(Table2[[#This Row],[Rank 1Y]]+Table2[[#This Row],[Rank 6M]]+Table2[[#This Row],[Rank Sharpe]])/3</f>
        <v>262.33333333333331</v>
      </c>
    </row>
    <row r="224" spans="1:48" x14ac:dyDescent="0.3">
      <c r="A224" t="s">
        <v>813</v>
      </c>
      <c r="B224" t="s">
        <v>814</v>
      </c>
      <c r="C224" t="s">
        <v>10638</v>
      </c>
      <c r="D224" t="s">
        <v>40</v>
      </c>
      <c r="E224">
        <v>19810.906343800001</v>
      </c>
      <c r="F224">
        <v>539.79999999999995</v>
      </c>
      <c r="G224">
        <v>28.259416517237501</v>
      </c>
      <c r="H224">
        <f>(Table2[[#This Row],[1Y Return vs Nifty]]-AVERAGE(Table2[1Y Return vs Nifty]))/_xlfn.STDEV.P(Table2[1Y Return vs Nifty])</f>
        <v>3.1877444640753441E-2</v>
      </c>
      <c r="I224">
        <v>-1.5138251199204</v>
      </c>
      <c r="J224">
        <f>(Table2[[#This Row],[1M Return vs Nifty]]-AVERAGE(Table2[1M Return vs Nifty]))/_xlfn.STDEV.P(Table2[1M Return vs Nifty])</f>
        <v>-3.6937689283897006E-2</v>
      </c>
      <c r="K224">
        <v>6.3368327373670104</v>
      </c>
      <c r="L224">
        <f>(Table2[[#This Row],[6M Return vs Nifty]]-AVERAGE(Table2[6M Return vs Nifty]))/_xlfn.STDEV.P(Table2[6M Return vs Nifty])</f>
        <v>-6.5740571493571529E-2</v>
      </c>
      <c r="M224">
        <v>-7.0634286970578204</v>
      </c>
      <c r="N224">
        <f>(Table2[[#This Row],[1W Return vs Nifty]]-AVERAGE(Table2[1W Return vs Nifty]))/_xlfn.STDEV.P(Table2[1W Return vs Nifty])</f>
        <v>-1.2594793227920293</v>
      </c>
      <c r="O224">
        <v>543.27</v>
      </c>
      <c r="P224">
        <v>516.79210843366604</v>
      </c>
      <c r="Q224">
        <v>452.109710943994</v>
      </c>
      <c r="R224">
        <v>42.032365108443102</v>
      </c>
      <c r="S224" s="2">
        <f>(Table2[[#This Row],[Close Price]]-Table2[[#This Row],[20D EMA]])/Table2[[#This Row],[20D EMA]]</f>
        <v>-6.3872475932777945E-3</v>
      </c>
      <c r="T224" s="2">
        <f>(Table2[[#This Row],[Close Price]]-Table2[[#This Row],[50D EMA]])/Table2[[#This Row],[50D EMA]]</f>
        <v>4.4520593853625258E-2</v>
      </c>
      <c r="U224" s="2">
        <f>(Table2[[#This Row],[Close Price]]-Table2[[#This Row],[200D EMA]])/Table2[[#This Row],[200D EMA]]</f>
        <v>0.19395798615541962</v>
      </c>
      <c r="V224">
        <v>0.40733491814781603</v>
      </c>
      <c r="W224">
        <v>537.04999999999995</v>
      </c>
      <c r="X224">
        <v>545</v>
      </c>
      <c r="Y224">
        <v>537</v>
      </c>
      <c r="Z224">
        <v>565.20000000000005</v>
      </c>
      <c r="AA224">
        <v>499.6</v>
      </c>
      <c r="AB224">
        <v>593.45000000000005</v>
      </c>
      <c r="AC224" s="2">
        <f>(Table2[[#This Row],[Close Price]]/Table2[[#This Row],[Day Low]])-1</f>
        <v>5.1205660553022003E-3</v>
      </c>
      <c r="AD224" s="2">
        <f>(Table2[[#This Row],[Day High]]/Table2[[#This Row],[Close Price]])-1</f>
        <v>9.6331974805483611E-3</v>
      </c>
      <c r="AE224" s="2">
        <f>(Table2[[#This Row],[Close Price]]/Table2[[#This Row],[Current Week Low]])-1</f>
        <v>5.2141527001861032E-3</v>
      </c>
      <c r="AF224" s="2">
        <f>(Table2[[#This Row],[Current Week High]]/Table2[[#This Row],[Close Price]])-1</f>
        <v>4.7054464616524738E-2</v>
      </c>
      <c r="AG224" s="2">
        <f>(Table2[[#This Row],[Close Price]]/Table2[[#This Row],[Current Month Low]])-1</f>
        <v>8.046437149719754E-2</v>
      </c>
      <c r="AH224" s="2">
        <f>(Table2[[#This Row],[Current Month High]]/Table2[[#This Row],[Close Price]])-1</f>
        <v>9.9388662467580824E-2</v>
      </c>
      <c r="AI224">
        <v>9.9388662467580797</v>
      </c>
      <c r="AJ224">
        <v>62.102102102102002</v>
      </c>
      <c r="AK224" t="str">
        <f>IF(AND(Table2[[#This Row],[20D EMA]]&gt;Table2[[#This Row],[50D EMA]],Table2[[#This Row],[50D EMA]]&gt;Table2[[#This Row],[200D EMA]]),"Uptrend","Downtrend/NoTrend")</f>
        <v>Uptrend</v>
      </c>
      <c r="AL224">
        <v>0.09</v>
      </c>
      <c r="AM224" t="s">
        <v>10681</v>
      </c>
      <c r="AN224">
        <v>-1.51</v>
      </c>
      <c r="AO224" t="s">
        <v>10680</v>
      </c>
      <c r="AP224">
        <v>0.13451584032828401</v>
      </c>
      <c r="AQ224">
        <f>(Table2[[#This Row],[Sharpe Ratio]]-AVERAGE(Table2[Sharpe Ratio]))/_xlfn.STDEV.P(Table2[Sharpe Ratio])</f>
        <v>0.81382667725214719</v>
      </c>
      <c r="AR2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-0.51645346167659711</v>
      </c>
      <c r="AS224">
        <f>_xlfn.RANK.AVG(Table2[[#This Row],[1Y Return vs Nifty Z-Score]],Table2[1Y Return vs Nifty Z-Score])</f>
        <v>289</v>
      </c>
      <c r="AT224">
        <f>_xlfn.RANK.AVG(Table2[[#This Row],[6M Return vs Nifty Z-Score]],Table2[6M Return vs Nifty Z-Score])</f>
        <v>349</v>
      </c>
      <c r="AU224">
        <f>_xlfn.RANK.AVG(Table2[[#This Row],[Sharpe Ratio Z-Score]],Table2[Sharpe Ratio Z-Score])</f>
        <v>151</v>
      </c>
      <c r="AV224">
        <f>(Table2[[#This Row],[Rank 1Y]]+Table2[[#This Row],[Rank 6M]]+Table2[[#This Row],[Rank Sharpe]])/3</f>
        <v>263</v>
      </c>
    </row>
    <row r="225" spans="1:48" x14ac:dyDescent="0.3">
      <c r="A225" t="s">
        <v>1780</v>
      </c>
      <c r="B225" t="s">
        <v>1781</v>
      </c>
      <c r="C225" t="s">
        <v>10640</v>
      </c>
      <c r="D225" t="s">
        <v>54</v>
      </c>
      <c r="E225">
        <v>4398.3850199999997</v>
      </c>
      <c r="F225">
        <v>545.75</v>
      </c>
      <c r="G225">
        <v>72.031797753891695</v>
      </c>
      <c r="H225">
        <f>(Table2[[#This Row],[1Y Return vs Nifty]]-AVERAGE(Table2[1Y Return vs Nifty]))/_xlfn.STDEV.P(Table2[1Y Return vs Nifty])</f>
        <v>0.73618865080784313</v>
      </c>
      <c r="I225">
        <v>32.472247605021401</v>
      </c>
      <c r="J225">
        <f>(Table2[[#This Row],[1M Return vs Nifty]]-AVERAGE(Table2[1M Return vs Nifty]))/_xlfn.STDEV.P(Table2[1M Return vs Nifty])</f>
        <v>3.2487230027057481</v>
      </c>
      <c r="K225">
        <v>44.7392557125129</v>
      </c>
      <c r="L225">
        <f>(Table2[[#This Row],[6M Return vs Nifty]]-AVERAGE(Table2[6M Return vs Nifty]))/_xlfn.STDEV.P(Table2[6M Return vs Nifty])</f>
        <v>1.2504299385131692</v>
      </c>
      <c r="M225">
        <v>-2.5693806947737201</v>
      </c>
      <c r="N225">
        <f>(Table2[[#This Row],[1W Return vs Nifty]]-AVERAGE(Table2[1W Return vs Nifty]))/_xlfn.STDEV.P(Table2[1W Return vs Nifty])</f>
        <v>-0.10582724816710783</v>
      </c>
      <c r="O225">
        <v>510.25</v>
      </c>
      <c r="P225">
        <v>457.792197877381</v>
      </c>
      <c r="Q225">
        <v>376.06912611758997</v>
      </c>
      <c r="R225">
        <v>64.593360865332698</v>
      </c>
      <c r="S225" s="2">
        <f>(Table2[[#This Row],[Close Price]]-Table2[[#This Row],[20D EMA]])/Table2[[#This Row],[20D EMA]]</f>
        <v>6.9573738363547286E-2</v>
      </c>
      <c r="T225" s="2">
        <f>(Table2[[#This Row],[Close Price]]-Table2[[#This Row],[50D EMA]])/Table2[[#This Row],[50D EMA]]</f>
        <v>0.19213477759220871</v>
      </c>
      <c r="U225" s="2">
        <f>(Table2[[#This Row],[Close Price]]-Table2[[#This Row],[200D EMA]])/Table2[[#This Row],[200D EMA]]</f>
        <v>0.45119596929994699</v>
      </c>
      <c r="V225">
        <v>0.77174875353878403</v>
      </c>
      <c r="W225">
        <v>541.45000000000005</v>
      </c>
      <c r="X225">
        <v>553.35</v>
      </c>
      <c r="Y225">
        <v>539.29999999999995</v>
      </c>
      <c r="Z225">
        <v>576</v>
      </c>
      <c r="AA225">
        <v>384.1</v>
      </c>
      <c r="AB225">
        <v>576</v>
      </c>
      <c r="AC225" s="2">
        <f>(Table2[[#This Row],[Close Price]]/Table2[[#This Row],[Day Low]])-1</f>
        <v>7.9416381937389424E-3</v>
      </c>
      <c r="AD225" s="2">
        <f>(Table2[[#This Row],[Day High]]/Table2[[#This Row],[Close Price]])-1</f>
        <v>1.3925790196976706E-2</v>
      </c>
      <c r="AE225" s="2">
        <f>(Table2[[#This Row],[Close Price]]/Table2[[#This Row],[Current Week Low]])-1</f>
        <v>1.1959948080845662E-2</v>
      </c>
      <c r="AF225" s="2">
        <f>(Table2[[#This Row],[Current Week High]]/Table2[[#This Row],[Close Price]])-1</f>
        <v>5.5428309665597864E-2</v>
      </c>
      <c r="AG225" s="2">
        <f>(Table2[[#This Row],[Close Price]]/Table2[[#This Row],[Current Month Low]])-1</f>
        <v>0.42085394428534229</v>
      </c>
      <c r="AH225" s="2">
        <f>(Table2[[#This Row],[Current Month High]]/Table2[[#This Row],[Close Price]])-1</f>
        <v>5.5428309665597864E-2</v>
      </c>
      <c r="AI225">
        <v>5.5428309665597801</v>
      </c>
      <c r="AJ225">
        <v>132.332907620263</v>
      </c>
      <c r="AK225" t="str">
        <f>IF(AND(Table2[[#This Row],[20D EMA]]&gt;Table2[[#This Row],[50D EMA]],Table2[[#This Row],[50D EMA]]&gt;Table2[[#This Row],[200D EMA]]),"Uptrend","Downtrend/NoTrend")</f>
        <v>Uptrend</v>
      </c>
      <c r="AL225">
        <v>0.23</v>
      </c>
      <c r="AM225" t="s">
        <v>10681</v>
      </c>
      <c r="AN225">
        <v>5.17</v>
      </c>
      <c r="AO225" t="s">
        <v>10681</v>
      </c>
      <c r="AP225">
        <v>-2.681924950221E-3</v>
      </c>
      <c r="AQ225">
        <f>(Table2[[#This Row],[Sharpe Ratio]]-AVERAGE(Table2[Sharpe Ratio]))/_xlfn.STDEV.P(Table2[Sharpe Ratio])</f>
        <v>-0.76226365036824595</v>
      </c>
      <c r="AR2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4.3672506934914068</v>
      </c>
      <c r="AS225">
        <f>_xlfn.RANK.AVG(Table2[[#This Row],[1Y Return vs Nifty Z-Score]],Table2[1Y Return vs Nifty Z-Score])</f>
        <v>137</v>
      </c>
      <c r="AT225">
        <f>_xlfn.RANK.AVG(Table2[[#This Row],[6M Return vs Nifty Z-Score]],Table2[6M Return vs Nifty Z-Score])</f>
        <v>77</v>
      </c>
      <c r="AU225">
        <f>_xlfn.RANK.AVG(Table2[[#This Row],[Sharpe Ratio Z-Score]],Table2[Sharpe Ratio Z-Score])</f>
        <v>579</v>
      </c>
      <c r="AV225">
        <f>(Table2[[#This Row],[Rank 1Y]]+Table2[[#This Row],[Rank 6M]]+Table2[[#This Row],[Rank Sharpe]])/3</f>
        <v>264.33333333333331</v>
      </c>
    </row>
    <row r="226" spans="1:48" x14ac:dyDescent="0.3">
      <c r="A226" t="s">
        <v>303</v>
      </c>
      <c r="B226" t="s">
        <v>304</v>
      </c>
      <c r="C226" t="s">
        <v>10644</v>
      </c>
      <c r="D226" t="s">
        <v>305</v>
      </c>
      <c r="E226">
        <v>92281.111276409996</v>
      </c>
      <c r="F226">
        <v>647.5</v>
      </c>
      <c r="G226">
        <v>24.970939248321699</v>
      </c>
      <c r="H226">
        <f>(Table2[[#This Row],[1Y Return vs Nifty]]-AVERAGE(Table2[1Y Return vs Nifty]))/_xlfn.STDEV.P(Table2[1Y Return vs Nifty])</f>
        <v>-2.103517574425947E-2</v>
      </c>
      <c r="I226">
        <v>-1.3144223611402099</v>
      </c>
      <c r="J226">
        <f>(Table2[[#This Row],[1M Return vs Nifty]]-AVERAGE(Table2[1M Return vs Nifty]))/_xlfn.STDEV.P(Table2[1M Return vs Nifty])</f>
        <v>-1.7660092495917861E-2</v>
      </c>
      <c r="K226">
        <v>-3.0837203228046399</v>
      </c>
      <c r="L226">
        <f>(Table2[[#This Row],[6M Return vs Nifty]]-AVERAGE(Table2[6M Return vs Nifty]))/_xlfn.STDEV.P(Table2[6M Return vs Nifty])</f>
        <v>-0.3886122333617919</v>
      </c>
      <c r="M226">
        <v>-1.0419335746271601</v>
      </c>
      <c r="N226">
        <f>(Table2[[#This Row],[1W Return vs Nifty]]-AVERAGE(Table2[1W Return vs Nifty]))/_xlfn.STDEV.P(Table2[1W Return vs Nifty])</f>
        <v>0.28627860787655962</v>
      </c>
      <c r="O226">
        <v>634.94000000000005</v>
      </c>
      <c r="P226">
        <v>620.73243813006502</v>
      </c>
      <c r="Q226">
        <v>553.57276980754102</v>
      </c>
      <c r="R226">
        <v>58.653365830732199</v>
      </c>
      <c r="S226" s="2">
        <f>(Table2[[#This Row],[Close Price]]-Table2[[#This Row],[20D EMA]])/Table2[[#This Row],[20D EMA]]</f>
        <v>1.9781396667401557E-2</v>
      </c>
      <c r="T226" s="2">
        <f>(Table2[[#This Row],[Close Price]]-Table2[[#This Row],[50D EMA]])/Table2[[#This Row],[50D EMA]]</f>
        <v>4.3122543991049242E-2</v>
      </c>
      <c r="U226" s="2">
        <f>(Table2[[#This Row],[Close Price]]-Table2[[#This Row],[200D EMA]])/Table2[[#This Row],[200D EMA]]</f>
        <v>0.1696745853758565</v>
      </c>
      <c r="V226">
        <v>0.84965251603977099</v>
      </c>
      <c r="W226">
        <v>644.15</v>
      </c>
      <c r="X226">
        <v>655.25</v>
      </c>
      <c r="Y226">
        <v>641.45000000000005</v>
      </c>
      <c r="Z226">
        <v>671.7</v>
      </c>
      <c r="AA226">
        <v>595</v>
      </c>
      <c r="AB226">
        <v>671.7</v>
      </c>
      <c r="AC226" s="2">
        <f>(Table2[[#This Row],[Close Price]]/Table2[[#This Row],[Day Low]])-1</f>
        <v>5.2006520220446717E-3</v>
      </c>
      <c r="AD226" s="2">
        <f>(Table2[[#This Row],[Day High]]/Table2[[#This Row],[Close Price]])-1</f>
        <v>1.1969111969111879E-2</v>
      </c>
      <c r="AE226" s="2">
        <f>(Table2[[#This Row],[Close Price]]/Table2[[#This Row],[Current Week Low]])-1</f>
        <v>9.431756177410433E-3</v>
      </c>
      <c r="AF226" s="2">
        <f>(Table2[[#This Row],[Current Week High]]/Table2[[#This Row],[Close Price]])-1</f>
        <v>3.7374517374517469E-2</v>
      </c>
      <c r="AG226" s="2">
        <f>(Table2[[#This Row],[Close Price]]/Table2[[#This Row],[Current Month Low]])-1</f>
        <v>8.8235294117646967E-2</v>
      </c>
      <c r="AH226" s="2">
        <f>(Table2[[#This Row],[Current Month High]]/Table2[[#This Row],[Close Price]])-1</f>
        <v>3.7374517374517469E-2</v>
      </c>
      <c r="AI226">
        <v>3.7374517374517402</v>
      </c>
      <c r="AJ226">
        <v>74.246501614639399</v>
      </c>
      <c r="AK226" t="str">
        <f>IF(AND(Table2[[#This Row],[20D EMA]]&gt;Table2[[#This Row],[50D EMA]],Table2[[#This Row],[50D EMA]]&gt;Table2[[#This Row],[200D EMA]]),"Uptrend","Downtrend/NoTrend")</f>
        <v>Uptrend</v>
      </c>
      <c r="AL226">
        <v>0.01</v>
      </c>
      <c r="AM226" t="s">
        <v>10681</v>
      </c>
      <c r="AN226">
        <v>6.02</v>
      </c>
      <c r="AO226" t="s">
        <v>10681</v>
      </c>
      <c r="AP226">
        <v>0.206384177109002</v>
      </c>
      <c r="AQ226">
        <f>(Table2[[#This Row],[Sharpe Ratio]]-AVERAGE(Table2[Sharpe Ratio]))/_xlfn.STDEV.P(Table2[Sharpe Ratio])</f>
        <v>1.6394304342253005</v>
      </c>
      <c r="AR2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1.4984015404998909</v>
      </c>
      <c r="AS226">
        <f>_xlfn.RANK.AVG(Table2[[#This Row],[1Y Return vs Nifty Z-Score]],Table2[1Y Return vs Nifty Z-Score])</f>
        <v>311</v>
      </c>
      <c r="AT226">
        <f>_xlfn.RANK.AVG(Table2[[#This Row],[6M Return vs Nifty Z-Score]],Table2[6M Return vs Nifty Z-Score])</f>
        <v>451</v>
      </c>
      <c r="AU226">
        <f>_xlfn.RANK.AVG(Table2[[#This Row],[Sharpe Ratio Z-Score]],Table2[Sharpe Ratio Z-Score])</f>
        <v>34</v>
      </c>
      <c r="AV226">
        <f>(Table2[[#This Row],[Rank 1Y]]+Table2[[#This Row],[Rank 6M]]+Table2[[#This Row],[Rank Sharpe]])/3</f>
        <v>265.33333333333331</v>
      </c>
    </row>
    <row r="227" spans="1:48" x14ac:dyDescent="0.3">
      <c r="A227" t="s">
        <v>920</v>
      </c>
      <c r="B227" t="s">
        <v>921</v>
      </c>
      <c r="C227" t="s">
        <v>10647</v>
      </c>
      <c r="D227" t="s">
        <v>723</v>
      </c>
      <c r="E227">
        <v>15924.232132499999</v>
      </c>
      <c r="F227">
        <v>3798.3</v>
      </c>
      <c r="G227">
        <v>28.253699624350599</v>
      </c>
      <c r="H227">
        <f>(Table2[[#This Row],[1Y Return vs Nifty]]-AVERAGE(Table2[1Y Return vs Nifty]))/_xlfn.STDEV.P(Table2[1Y Return vs Nifty])</f>
        <v>3.1785458059010653E-2</v>
      </c>
      <c r="I227">
        <v>-19.781965132048501</v>
      </c>
      <c r="J227">
        <f>(Table2[[#This Row],[1M Return vs Nifty]]-AVERAGE(Table2[1M Return vs Nifty]))/_xlfn.STDEV.P(Table2[1M Return vs Nifty])</f>
        <v>-1.8030408233351212</v>
      </c>
      <c r="K227">
        <v>6.8850493599750404</v>
      </c>
      <c r="L227">
        <f>(Table2[[#This Row],[6M Return vs Nifty]]-AVERAGE(Table2[6M Return vs Nifty]))/_xlfn.STDEV.P(Table2[6M Return vs Nifty])</f>
        <v>-4.6951482267634667E-2</v>
      </c>
      <c r="M227">
        <v>-3.8935925823059399</v>
      </c>
      <c r="N227">
        <f>(Table2[[#This Row],[1W Return vs Nifty]]-AVERAGE(Table2[1W Return vs Nifty]))/_xlfn.STDEV.P(Table2[1W Return vs Nifty])</f>
        <v>-0.4457612654535465</v>
      </c>
      <c r="O227">
        <v>3984.15</v>
      </c>
      <c r="P227">
        <v>4151.0320578812298</v>
      </c>
      <c r="Q227">
        <v>3584.3841679789298</v>
      </c>
      <c r="R227">
        <v>37.630075786056601</v>
      </c>
      <c r="S227" s="2">
        <f>(Table2[[#This Row],[Close Price]]-Table2[[#This Row],[20D EMA]])/Table2[[#This Row],[20D EMA]]</f>
        <v>-4.6647340085087134E-2</v>
      </c>
      <c r="T227" s="2">
        <f>(Table2[[#This Row],[Close Price]]-Table2[[#This Row],[50D EMA]])/Table2[[#This Row],[50D EMA]]</f>
        <v>-8.4974544393490212E-2</v>
      </c>
      <c r="U227" s="2">
        <f>(Table2[[#This Row],[Close Price]]-Table2[[#This Row],[200D EMA]])/Table2[[#This Row],[200D EMA]]</f>
        <v>5.9679939983020222E-2</v>
      </c>
      <c r="V227">
        <v>0.521140670999797</v>
      </c>
      <c r="W227">
        <v>3780</v>
      </c>
      <c r="X227">
        <v>3888</v>
      </c>
      <c r="Y227">
        <v>3780</v>
      </c>
      <c r="Z227">
        <v>3945</v>
      </c>
      <c r="AA227">
        <v>3602</v>
      </c>
      <c r="AB227">
        <v>4580.8500000000004</v>
      </c>
      <c r="AC227" s="2">
        <f>(Table2[[#This Row],[Close Price]]/Table2[[#This Row],[Day Low]])-1</f>
        <v>4.8412698412698685E-3</v>
      </c>
      <c r="AD227" s="2">
        <f>(Table2[[#This Row],[Day High]]/Table2[[#This Row],[Close Price]])-1</f>
        <v>2.3615828133638717E-2</v>
      </c>
      <c r="AE227" s="2">
        <f>(Table2[[#This Row],[Close Price]]/Table2[[#This Row],[Current Week Low]])-1</f>
        <v>4.8412698412698685E-3</v>
      </c>
      <c r="AF227" s="2">
        <f>(Table2[[#This Row],[Current Week High]]/Table2[[#This Row],[Close Price]])-1</f>
        <v>3.8622541663375642E-2</v>
      </c>
      <c r="AG227" s="2">
        <f>(Table2[[#This Row],[Close Price]]/Table2[[#This Row],[Current Month Low]])-1</f>
        <v>5.4497501388117708E-2</v>
      </c>
      <c r="AH227" s="2">
        <f>(Table2[[#This Row],[Current Month High]]/Table2[[#This Row],[Close Price]])-1</f>
        <v>0.20602638022273134</v>
      </c>
      <c r="AI227">
        <v>44.4856909670115</v>
      </c>
      <c r="AJ227">
        <v>99.380593685205099</v>
      </c>
      <c r="AK227" t="str">
        <f>IF(AND(Table2[[#This Row],[20D EMA]]&gt;Table2[[#This Row],[50D EMA]],Table2[[#This Row],[50D EMA]]&gt;Table2[[#This Row],[200D EMA]]),"Uptrend","Downtrend/NoTrend")</f>
        <v>Downtrend/NoTrend</v>
      </c>
      <c r="AL227">
        <v>-0.12</v>
      </c>
      <c r="AM227" t="s">
        <v>10680</v>
      </c>
      <c r="AN227">
        <v>-1</v>
      </c>
      <c r="AO227" t="s">
        <v>10680</v>
      </c>
      <c r="AP227">
        <v>0.126476482122995</v>
      </c>
      <c r="AQ227">
        <f>(Table2[[#This Row],[Sharpe Ratio]]-AVERAGE(Table2[Sharpe Ratio]))/_xlfn.STDEV.P(Table2[Sharpe Ratio])</f>
        <v>0.72147273342579843</v>
      </c>
      <c r="AR2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7">
        <f>_xlfn.RANK.AVG(Table2[[#This Row],[1Y Return vs Nifty Z-Score]],Table2[1Y Return vs Nifty Z-Score])</f>
        <v>290</v>
      </c>
      <c r="AT227">
        <f>_xlfn.RANK.AVG(Table2[[#This Row],[6M Return vs Nifty Z-Score]],Table2[6M Return vs Nifty Z-Score])</f>
        <v>340</v>
      </c>
      <c r="AU227">
        <f>_xlfn.RANK.AVG(Table2[[#This Row],[Sharpe Ratio Z-Score]],Table2[Sharpe Ratio Z-Score])</f>
        <v>167</v>
      </c>
      <c r="AV227">
        <f>(Table2[[#This Row],[Rank 1Y]]+Table2[[#This Row],[Rank 6M]]+Table2[[#This Row],[Rank Sharpe]])/3</f>
        <v>265.66666666666669</v>
      </c>
    </row>
    <row r="228" spans="1:48" x14ac:dyDescent="0.3">
      <c r="A228" t="s">
        <v>239</v>
      </c>
      <c r="B228" t="s">
        <v>240</v>
      </c>
      <c r="C228" t="s">
        <v>10640</v>
      </c>
      <c r="D228" t="s">
        <v>54</v>
      </c>
      <c r="E228">
        <v>113910.71883795</v>
      </c>
      <c r="F228">
        <v>1127.9000000000001</v>
      </c>
      <c r="G228">
        <v>49.798762165409698</v>
      </c>
      <c r="H228">
        <f>(Table2[[#This Row],[1Y Return vs Nifty]]-AVERAGE(Table2[1Y Return vs Nifty]))/_xlfn.STDEV.P(Table2[1Y Return vs Nifty])</f>
        <v>0.37845220445323985</v>
      </c>
      <c r="I228">
        <v>-10.1366155147791</v>
      </c>
      <c r="J228">
        <f>(Table2[[#This Row],[1M Return vs Nifty]]-AVERAGE(Table2[1M Return vs Nifty]))/_xlfn.STDEV.P(Table2[1M Return vs Nifty])</f>
        <v>-0.87056044072528527</v>
      </c>
      <c r="K228">
        <v>8.9198470416200006</v>
      </c>
      <c r="L228">
        <f>(Table2[[#This Row],[6M Return vs Nifty]]-AVERAGE(Table2[6M Return vs Nifty]))/_xlfn.STDEV.P(Table2[6M Return vs Nifty])</f>
        <v>2.2787364787523228E-2</v>
      </c>
      <c r="M228">
        <v>-8.4093334919203109</v>
      </c>
      <c r="N228">
        <f>(Table2[[#This Row],[1W Return vs Nifty]]-AVERAGE(Table2[1W Return vs Nifty]))/_xlfn.STDEV.P(Table2[1W Return vs Nifty])</f>
        <v>-1.6049820539714867</v>
      </c>
      <c r="O228">
        <v>1173.06</v>
      </c>
      <c r="P228">
        <v>1156.6724538196499</v>
      </c>
      <c r="Q228">
        <v>967.75990896385201</v>
      </c>
      <c r="R228">
        <v>35.880156075611303</v>
      </c>
      <c r="S228" s="2">
        <f>(Table2[[#This Row],[Close Price]]-Table2[[#This Row],[20D EMA]])/Table2[[#This Row],[20D EMA]]</f>
        <v>-3.8497604555606579E-2</v>
      </c>
      <c r="T228" s="2">
        <f>(Table2[[#This Row],[Close Price]]-Table2[[#This Row],[50D EMA]])/Table2[[#This Row],[50D EMA]]</f>
        <v>-2.4875195847048413E-2</v>
      </c>
      <c r="U228" s="2">
        <f>(Table2[[#This Row],[Close Price]]-Table2[[#This Row],[200D EMA]])/Table2[[#This Row],[200D EMA]]</f>
        <v>0.16547502076998075</v>
      </c>
      <c r="V228">
        <v>2.2946439267963901</v>
      </c>
      <c r="W228">
        <v>1113.6500000000001</v>
      </c>
      <c r="X228">
        <v>1159.3499999999999</v>
      </c>
      <c r="Y228">
        <v>1105.0999999999999</v>
      </c>
      <c r="Z228">
        <v>1159.3499999999999</v>
      </c>
      <c r="AA228">
        <v>1105.0999999999999</v>
      </c>
      <c r="AB228">
        <v>1324.3</v>
      </c>
      <c r="AC228" s="2">
        <f>(Table2[[#This Row],[Close Price]]/Table2[[#This Row],[Day Low]])-1</f>
        <v>1.2795761684550877E-2</v>
      </c>
      <c r="AD228" s="2">
        <f>(Table2[[#This Row],[Day High]]/Table2[[#This Row],[Close Price]])-1</f>
        <v>2.7883677630995418E-2</v>
      </c>
      <c r="AE228" s="2">
        <f>(Table2[[#This Row],[Close Price]]/Table2[[#This Row],[Current Week Low]])-1</f>
        <v>2.0631617048231021E-2</v>
      </c>
      <c r="AF228" s="2">
        <f>(Table2[[#This Row],[Current Week High]]/Table2[[#This Row],[Close Price]])-1</f>
        <v>2.7883677630995418E-2</v>
      </c>
      <c r="AG228" s="2">
        <f>(Table2[[#This Row],[Close Price]]/Table2[[#This Row],[Current Month Low]])-1</f>
        <v>2.0631617048231021E-2</v>
      </c>
      <c r="AH228" s="2">
        <f>(Table2[[#This Row],[Current Month High]]/Table2[[#This Row],[Close Price]])-1</f>
        <v>0.17412891213760062</v>
      </c>
      <c r="AI228">
        <v>17.412891213759998</v>
      </c>
      <c r="AJ228">
        <v>98.661382650814602</v>
      </c>
      <c r="AK228" t="str">
        <f>IF(AND(Table2[[#This Row],[20D EMA]]&gt;Table2[[#This Row],[50D EMA]],Table2[[#This Row],[50D EMA]]&gt;Table2[[#This Row],[200D EMA]]),"Uptrend","Downtrend/NoTrend")</f>
        <v>Uptrend</v>
      </c>
      <c r="AL228">
        <v>-0.12</v>
      </c>
      <c r="AM228" t="s">
        <v>10680</v>
      </c>
      <c r="AN228">
        <v>-4.05</v>
      </c>
      <c r="AO228" t="s">
        <v>10680</v>
      </c>
      <c r="AP228">
        <v>7.9214203673883002E-2</v>
      </c>
      <c r="AQ228">
        <f>(Table2[[#This Row],[Sharpe Ratio]]-AVERAGE(Table2[Sharpe Ratio]))/_xlfn.STDEV.P(Table2[Sharpe Ratio])</f>
        <v>0.17853663112313511</v>
      </c>
      <c r="AR2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-1.8957662943328737</v>
      </c>
      <c r="AS228">
        <f>_xlfn.RANK.AVG(Table2[[#This Row],[1Y Return vs Nifty Z-Score]],Table2[1Y Return vs Nifty Z-Score])</f>
        <v>192</v>
      </c>
      <c r="AT228">
        <f>_xlfn.RANK.AVG(Table2[[#This Row],[6M Return vs Nifty Z-Score]],Table2[6M Return vs Nifty Z-Score])</f>
        <v>312</v>
      </c>
      <c r="AU228">
        <f>_xlfn.RANK.AVG(Table2[[#This Row],[Sharpe Ratio Z-Score]],Table2[Sharpe Ratio Z-Score])</f>
        <v>296</v>
      </c>
      <c r="AV228">
        <f>(Table2[[#This Row],[Rank 1Y]]+Table2[[#This Row],[Rank 6M]]+Table2[[#This Row],[Rank Sharpe]])/3</f>
        <v>266.66666666666669</v>
      </c>
    </row>
    <row r="229" spans="1:48" x14ac:dyDescent="0.3">
      <c r="A229" t="s">
        <v>1469</v>
      </c>
      <c r="B229" t="s">
        <v>1470</v>
      </c>
      <c r="C229" t="s">
        <v>10648</v>
      </c>
      <c r="D229" t="s">
        <v>141</v>
      </c>
      <c r="E229">
        <v>7156.2800637999999</v>
      </c>
      <c r="F229">
        <v>845.6</v>
      </c>
      <c r="G229">
        <v>62.646124986199901</v>
      </c>
      <c r="H229">
        <f>(Table2[[#This Row],[1Y Return vs Nifty]]-AVERAGE(Table2[1Y Return vs Nifty]))/_xlfn.STDEV.P(Table2[1Y Return vs Nifty])</f>
        <v>0.58517026156455565</v>
      </c>
      <c r="I229">
        <v>-9.7075380262191704</v>
      </c>
      <c r="J229">
        <f>(Table2[[#This Row],[1M Return vs Nifty]]-AVERAGE(Table2[1M Return vs Nifty]))/_xlfn.STDEV.P(Table2[1M Return vs Nifty])</f>
        <v>-0.8290786534829373</v>
      </c>
      <c r="K229">
        <v>-11.065094655022</v>
      </c>
      <c r="L229">
        <f>(Table2[[#This Row],[6M Return vs Nifty]]-AVERAGE(Table2[6M Return vs Nifty]))/_xlfn.STDEV.P(Table2[6M Return vs Nifty])</f>
        <v>-0.66215876276145991</v>
      </c>
      <c r="M229">
        <v>-3.86776494504024</v>
      </c>
      <c r="N229">
        <f>(Table2[[#This Row],[1W Return vs Nifty]]-AVERAGE(Table2[1W Return vs Nifty]))/_xlfn.STDEV.P(Table2[1W Return vs Nifty])</f>
        <v>-0.43913113882848803</v>
      </c>
      <c r="O229">
        <v>880.08</v>
      </c>
      <c r="P229">
        <v>893.75696478775103</v>
      </c>
      <c r="Q229">
        <v>758.75879237422305</v>
      </c>
      <c r="R229">
        <v>39.524063976985097</v>
      </c>
      <c r="S229" s="2">
        <f>(Table2[[#This Row],[Close Price]]-Table2[[#This Row],[20D EMA]])/Table2[[#This Row],[20D EMA]]</f>
        <v>-3.9178256522134372E-2</v>
      </c>
      <c r="T229" s="2">
        <f>(Table2[[#This Row],[Close Price]]-Table2[[#This Row],[50D EMA]])/Table2[[#This Row],[50D EMA]]</f>
        <v>-5.3881498757536735E-2</v>
      </c>
      <c r="U229" s="2">
        <f>(Table2[[#This Row],[Close Price]]-Table2[[#This Row],[200D EMA]])/Table2[[#This Row],[200D EMA]]</f>
        <v>0.11445166566576868</v>
      </c>
      <c r="V229">
        <v>0.54737336658653901</v>
      </c>
      <c r="W229">
        <v>838.05</v>
      </c>
      <c r="X229">
        <v>860.1</v>
      </c>
      <c r="Y229">
        <v>838.05</v>
      </c>
      <c r="Z229">
        <v>904</v>
      </c>
      <c r="AA229">
        <v>836.9</v>
      </c>
      <c r="AB229">
        <v>955.7</v>
      </c>
      <c r="AC229" s="2">
        <f>(Table2[[#This Row],[Close Price]]/Table2[[#This Row],[Day Low]])-1</f>
        <v>9.009009009009139E-3</v>
      </c>
      <c r="AD229" s="2">
        <f>(Table2[[#This Row],[Day High]]/Table2[[#This Row],[Close Price]])-1</f>
        <v>1.7147587511825879E-2</v>
      </c>
      <c r="AE229" s="2">
        <f>(Table2[[#This Row],[Close Price]]/Table2[[#This Row],[Current Week Low]])-1</f>
        <v>9.009009009009139E-3</v>
      </c>
      <c r="AF229" s="2">
        <f>(Table2[[#This Row],[Current Week High]]/Table2[[#This Row],[Close Price]])-1</f>
        <v>6.9063386944181682E-2</v>
      </c>
      <c r="AG229" s="2">
        <f>(Table2[[#This Row],[Close Price]]/Table2[[#This Row],[Current Month Low]])-1</f>
        <v>1.0395507229059575E-2</v>
      </c>
      <c r="AH229" s="2">
        <f>(Table2[[#This Row],[Current Month High]]/Table2[[#This Row],[Close Price]])-1</f>
        <v>0.1302034058656576</v>
      </c>
      <c r="AI229">
        <v>31.267738883632902</v>
      </c>
      <c r="AJ229">
        <v>133.72028745163001</v>
      </c>
      <c r="AK229" t="str">
        <f>IF(AND(Table2[[#This Row],[20D EMA]]&gt;Table2[[#This Row],[50D EMA]],Table2[[#This Row],[50D EMA]]&gt;Table2[[#This Row],[200D EMA]]),"Uptrend","Downtrend/NoTrend")</f>
        <v>Downtrend/NoTrend</v>
      </c>
      <c r="AL229">
        <v>-0.12</v>
      </c>
      <c r="AM229" t="s">
        <v>10680</v>
      </c>
      <c r="AN229">
        <v>-1.34</v>
      </c>
      <c r="AO229" t="s">
        <v>10680</v>
      </c>
      <c r="AP229">
        <v>0.156568076804358</v>
      </c>
      <c r="AQ229">
        <f>(Table2[[#This Row],[Sharpe Ratio]]-AVERAGE(Table2[Sharpe Ratio]))/_xlfn.STDEV.P(Table2[Sharpe Ratio])</f>
        <v>1.067156726337015</v>
      </c>
      <c r="AR2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29">
        <f>_xlfn.RANK.AVG(Table2[[#This Row],[1Y Return vs Nifty Z-Score]],Table2[1Y Return vs Nifty Z-Score])</f>
        <v>157</v>
      </c>
      <c r="AT229">
        <f>_xlfn.RANK.AVG(Table2[[#This Row],[6M Return vs Nifty Z-Score]],Table2[6M Return vs Nifty Z-Score])</f>
        <v>540</v>
      </c>
      <c r="AU229">
        <f>_xlfn.RANK.AVG(Table2[[#This Row],[Sharpe Ratio Z-Score]],Table2[Sharpe Ratio Z-Score])</f>
        <v>107</v>
      </c>
      <c r="AV229">
        <f>(Table2[[#This Row],[Rank 1Y]]+Table2[[#This Row],[Rank 6M]]+Table2[[#This Row],[Rank Sharpe]])/3</f>
        <v>268</v>
      </c>
    </row>
    <row r="230" spans="1:48" x14ac:dyDescent="0.3">
      <c r="A230" t="s">
        <v>887</v>
      </c>
      <c r="B230" t="s">
        <v>888</v>
      </c>
      <c r="C230" t="s">
        <v>10644</v>
      </c>
      <c r="D230" t="s">
        <v>776</v>
      </c>
      <c r="E230">
        <v>17551.720688400001</v>
      </c>
      <c r="F230">
        <v>421.65</v>
      </c>
      <c r="G230">
        <v>16.4299267614272</v>
      </c>
      <c r="H230">
        <f>(Table2[[#This Row],[1Y Return vs Nifty]]-AVERAGE(Table2[1Y Return vs Nifty]))/_xlfn.STDEV.P(Table2[1Y Return vs Nifty])</f>
        <v>-0.15846271878812618</v>
      </c>
      <c r="I230">
        <v>16.9769061804781</v>
      </c>
      <c r="J230">
        <f>(Table2[[#This Row],[1M Return vs Nifty]]-AVERAGE(Table2[1M Return vs Nifty]))/_xlfn.STDEV.P(Table2[1M Return vs Nifty])</f>
        <v>1.7506848316105339</v>
      </c>
      <c r="K230">
        <v>-0.36401369949124701</v>
      </c>
      <c r="L230">
        <f>(Table2[[#This Row],[6M Return vs Nifty]]-AVERAGE(Table2[6M Return vs Nifty]))/_xlfn.STDEV.P(Table2[6M Return vs Nifty])</f>
        <v>-0.29539942603992525</v>
      </c>
      <c r="M230">
        <v>6.3372376189162098</v>
      </c>
      <c r="N230">
        <f>(Table2[[#This Row],[1W Return vs Nifty]]-AVERAGE(Table2[1W Return vs Nifty]))/_xlfn.STDEV.P(Table2[1W Return vs Nifty])</f>
        <v>2.1805610347925684</v>
      </c>
      <c r="O230">
        <v>398.39</v>
      </c>
      <c r="P230">
        <v>376.87716911246599</v>
      </c>
      <c r="Q230">
        <v>335.900215414554</v>
      </c>
      <c r="R230">
        <v>69.457225768445198</v>
      </c>
      <c r="S230" s="2">
        <f>(Table2[[#This Row],[Close Price]]-Table2[[#This Row],[20D EMA]])/Table2[[#This Row],[20D EMA]]</f>
        <v>5.8384999623484507E-2</v>
      </c>
      <c r="T230" s="2">
        <f>(Table2[[#This Row],[Close Price]]-Table2[[#This Row],[50D EMA]])/Table2[[#This Row],[50D EMA]]</f>
        <v>0.11879953087360694</v>
      </c>
      <c r="U230" s="2">
        <f>(Table2[[#This Row],[Close Price]]-Table2[[#This Row],[200D EMA]])/Table2[[#This Row],[200D EMA]]</f>
        <v>0.25528350578643477</v>
      </c>
      <c r="V230">
        <v>1.2982412843909901</v>
      </c>
      <c r="W230">
        <v>418.6</v>
      </c>
      <c r="X230">
        <v>431.05</v>
      </c>
      <c r="Y230">
        <v>401</v>
      </c>
      <c r="Z230">
        <v>449.3</v>
      </c>
      <c r="AA230">
        <v>336</v>
      </c>
      <c r="AB230">
        <v>449.3</v>
      </c>
      <c r="AC230" s="2">
        <f>(Table2[[#This Row],[Close Price]]/Table2[[#This Row],[Day Low]])-1</f>
        <v>7.2861920688005455E-3</v>
      </c>
      <c r="AD230" s="2">
        <f>(Table2[[#This Row],[Day High]]/Table2[[#This Row],[Close Price]])-1</f>
        <v>2.2293371279497265E-2</v>
      </c>
      <c r="AE230" s="2">
        <f>(Table2[[#This Row],[Close Price]]/Table2[[#This Row],[Current Week Low]])-1</f>
        <v>5.1496259351620832E-2</v>
      </c>
      <c r="AF230" s="2">
        <f>(Table2[[#This Row],[Current Week High]]/Table2[[#This Row],[Close Price]])-1</f>
        <v>6.5575714455116785E-2</v>
      </c>
      <c r="AG230" s="2">
        <f>(Table2[[#This Row],[Close Price]]/Table2[[#This Row],[Current Month Low]])-1</f>
        <v>0.25491071428571432</v>
      </c>
      <c r="AH230" s="2">
        <f>(Table2[[#This Row],[Current Month High]]/Table2[[#This Row],[Close Price]])-1</f>
        <v>6.5575714455116785E-2</v>
      </c>
      <c r="AI230">
        <v>6.5575714455116696</v>
      </c>
      <c r="AJ230">
        <v>83.485639686683996</v>
      </c>
      <c r="AK230" t="str">
        <f>IF(AND(Table2[[#This Row],[20D EMA]]&gt;Table2[[#This Row],[50D EMA]],Table2[[#This Row],[50D EMA]]&gt;Table2[[#This Row],[200D EMA]]),"Uptrend","Downtrend/NoTrend")</f>
        <v>Uptrend</v>
      </c>
      <c r="AL230">
        <v>0.16</v>
      </c>
      <c r="AM230" t="s">
        <v>10681</v>
      </c>
      <c r="AN230">
        <v>13.67</v>
      </c>
      <c r="AO230" t="s">
        <v>10681</v>
      </c>
      <c r="AP230">
        <v>0.19299175746014299</v>
      </c>
      <c r="AQ230">
        <f>(Table2[[#This Row],[Sharpe Ratio]]-AVERAGE(Table2[Sharpe Ratio]))/_xlfn.STDEV.P(Table2[Sharpe Ratio])</f>
        <v>1.485581987574931</v>
      </c>
      <c r="AR2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4.9629657091499819</v>
      </c>
      <c r="AS230">
        <f>_xlfn.RANK.AVG(Table2[[#This Row],[1Y Return vs Nifty Z-Score]],Table2[1Y Return vs Nifty Z-Score])</f>
        <v>344</v>
      </c>
      <c r="AT230">
        <f>_xlfn.RANK.AVG(Table2[[#This Row],[6M Return vs Nifty Z-Score]],Table2[6M Return vs Nifty Z-Score])</f>
        <v>418</v>
      </c>
      <c r="AU230">
        <f>_xlfn.RANK.AVG(Table2[[#This Row],[Sharpe Ratio Z-Score]],Table2[Sharpe Ratio Z-Score])</f>
        <v>47</v>
      </c>
      <c r="AV230">
        <f>(Table2[[#This Row],[Rank 1Y]]+Table2[[#This Row],[Rank 6M]]+Table2[[#This Row],[Rank Sharpe]])/3</f>
        <v>269.66666666666669</v>
      </c>
    </row>
    <row r="231" spans="1:48" x14ac:dyDescent="0.3">
      <c r="A231" t="s">
        <v>1328</v>
      </c>
      <c r="B231" t="s">
        <v>1329</v>
      </c>
      <c r="C231" t="s">
        <v>10646</v>
      </c>
      <c r="D231" t="s">
        <v>89</v>
      </c>
      <c r="E231">
        <v>8522.2664232000006</v>
      </c>
      <c r="F231">
        <v>1089.0999999999999</v>
      </c>
      <c r="G231">
        <v>138.113607230962</v>
      </c>
      <c r="H231">
        <f>(Table2[[#This Row],[1Y Return vs Nifty]]-AVERAGE(Table2[1Y Return vs Nifty]))/_xlfn.STDEV.P(Table2[1Y Return vs Nifty])</f>
        <v>1.7994654848203746</v>
      </c>
      <c r="I231">
        <v>13.6554776090495</v>
      </c>
      <c r="J231">
        <f>(Table2[[#This Row],[1M Return vs Nifty]]-AVERAGE(Table2[1M Return vs Nifty]))/_xlfn.STDEV.P(Table2[1M Return vs Nifty])</f>
        <v>1.4295801430306929</v>
      </c>
      <c r="K231">
        <v>18.303055300972101</v>
      </c>
      <c r="L231">
        <f>(Table2[[#This Row],[6M Return vs Nifty]]-AVERAGE(Table2[6M Return vs Nifty]))/_xlfn.STDEV.P(Table2[6M Return vs Nifty])</f>
        <v>0.34437910414740142</v>
      </c>
      <c r="M231">
        <v>-2.7453063594329001</v>
      </c>
      <c r="N231">
        <f>(Table2[[#This Row],[1W Return vs Nifty]]-AVERAGE(Table2[1W Return vs Nifty]))/_xlfn.STDEV.P(Table2[1W Return vs Nifty])</f>
        <v>-0.15098853881435464</v>
      </c>
      <c r="O231">
        <v>1066.55</v>
      </c>
      <c r="P231">
        <v>1026.52394272318</v>
      </c>
      <c r="Q231">
        <v>853.918839153774</v>
      </c>
      <c r="R231">
        <v>60.905209178711601</v>
      </c>
      <c r="S231" s="2">
        <f>(Table2[[#This Row],[Close Price]]-Table2[[#This Row],[20D EMA]])/Table2[[#This Row],[20D EMA]]</f>
        <v>2.1142937508789983E-2</v>
      </c>
      <c r="T231" s="2">
        <f>(Table2[[#This Row],[Close Price]]-Table2[[#This Row],[50D EMA]])/Table2[[#This Row],[50D EMA]]</f>
        <v>6.0959179491534433E-2</v>
      </c>
      <c r="U231" s="2">
        <f>(Table2[[#This Row],[Close Price]]-Table2[[#This Row],[200D EMA]])/Table2[[#This Row],[200D EMA]]</f>
        <v>0.27541395043970263</v>
      </c>
      <c r="V231">
        <v>0.80808995894255897</v>
      </c>
      <c r="W231">
        <v>1064.6500000000001</v>
      </c>
      <c r="X231">
        <v>1105.8</v>
      </c>
      <c r="Y231">
        <v>1058.0999999999999</v>
      </c>
      <c r="Z231">
        <v>1105.8</v>
      </c>
      <c r="AA231">
        <v>955</v>
      </c>
      <c r="AB231">
        <v>1176</v>
      </c>
      <c r="AC231" s="2">
        <f>(Table2[[#This Row],[Close Price]]/Table2[[#This Row],[Day Low]])-1</f>
        <v>2.2965293758512084E-2</v>
      </c>
      <c r="AD231" s="2">
        <f>(Table2[[#This Row],[Day High]]/Table2[[#This Row],[Close Price]])-1</f>
        <v>1.5333761821687775E-2</v>
      </c>
      <c r="AE231" s="2">
        <f>(Table2[[#This Row],[Close Price]]/Table2[[#This Row],[Current Week Low]])-1</f>
        <v>2.9297797939703329E-2</v>
      </c>
      <c r="AF231" s="2">
        <f>(Table2[[#This Row],[Current Week High]]/Table2[[#This Row],[Close Price]])-1</f>
        <v>1.5333761821687775E-2</v>
      </c>
      <c r="AG231" s="2">
        <f>(Table2[[#This Row],[Close Price]]/Table2[[#This Row],[Current Month Low]])-1</f>
        <v>0.14041884816753925</v>
      </c>
      <c r="AH231" s="2">
        <f>(Table2[[#This Row],[Current Month High]]/Table2[[#This Row],[Close Price]])-1</f>
        <v>7.9790652832614217E-2</v>
      </c>
      <c r="AI231">
        <v>8.0708842163254193</v>
      </c>
      <c r="AJ231">
        <v>186.605263157894</v>
      </c>
      <c r="AK231" t="str">
        <f>IF(AND(Table2[[#This Row],[20D EMA]]&gt;Table2[[#This Row],[50D EMA]],Table2[[#This Row],[50D EMA]]&gt;Table2[[#This Row],[200D EMA]]),"Uptrend","Downtrend/NoTrend")</f>
        <v>Uptrend</v>
      </c>
      <c r="AL231">
        <v>0.06</v>
      </c>
      <c r="AM231" t="s">
        <v>10681</v>
      </c>
      <c r="AN231">
        <v>0.71</v>
      </c>
      <c r="AO231" t="s">
        <v>10681</v>
      </c>
      <c r="AQ231">
        <f>(Table2[[#This Row],[Sharpe Ratio]]-AVERAGE(Table2[Sharpe Ratio]))/_xlfn.STDEV.P(Table2[Sharpe Ratio])</f>
        <v>-0.7314544315382846</v>
      </c>
      <c r="AR2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2.6909817616458294</v>
      </c>
      <c r="AS231">
        <f>_xlfn.RANK.AVG(Table2[[#This Row],[1Y Return vs Nifty Z-Score]],Table2[1Y Return vs Nifty Z-Score])</f>
        <v>39</v>
      </c>
      <c r="AT231">
        <f>_xlfn.RANK.AVG(Table2[[#This Row],[6M Return vs Nifty Z-Score]],Table2[6M Return vs Nifty Z-Score])</f>
        <v>223</v>
      </c>
      <c r="AU231">
        <f>_xlfn.RANK.AVG(Table2[[#This Row],[Sharpe Ratio Z-Score]],Table2[Sharpe Ratio Z-Score])</f>
        <v>547</v>
      </c>
      <c r="AV231">
        <f>(Table2[[#This Row],[Rank 1Y]]+Table2[[#This Row],[Rank 6M]]+Table2[[#This Row],[Rank Sharpe]])/3</f>
        <v>269.66666666666669</v>
      </c>
    </row>
    <row r="232" spans="1:48" x14ac:dyDescent="0.3">
      <c r="A232" t="s">
        <v>134</v>
      </c>
      <c r="B232" t="s">
        <v>135</v>
      </c>
      <c r="C232" t="s">
        <v>10643</v>
      </c>
      <c r="D232" t="s">
        <v>136</v>
      </c>
      <c r="E232">
        <v>209787.08835000001</v>
      </c>
      <c r="F232">
        <v>500.75</v>
      </c>
      <c r="G232">
        <v>26.0735525042818</v>
      </c>
      <c r="H232">
        <f>(Table2[[#This Row],[1Y Return vs Nifty]]-AVERAGE(Table2[1Y Return vs Nifty]))/_xlfn.STDEV.P(Table2[1Y Return vs Nifty])</f>
        <v>-3.2937860756804072E-3</v>
      </c>
      <c r="I232">
        <v>-23.866098433582899</v>
      </c>
      <c r="J232">
        <f>(Table2[[#This Row],[1M Return vs Nifty]]-AVERAGE(Table2[1M Return vs Nifty]))/_xlfn.STDEV.P(Table2[1M Return vs Nifty])</f>
        <v>-2.1978812733718631</v>
      </c>
      <c r="K232">
        <v>49.217066892124002</v>
      </c>
      <c r="L232">
        <f>(Table2[[#This Row],[6M Return vs Nifty]]-AVERAGE(Table2[6M Return vs Nifty]))/_xlfn.STDEV.P(Table2[6M Return vs Nifty])</f>
        <v>1.4038984586582899</v>
      </c>
      <c r="M232">
        <v>-5.80408876393928</v>
      </c>
      <c r="N232">
        <f>(Table2[[#This Row],[1W Return vs Nifty]]-AVERAGE(Table2[1W Return vs Nifty]))/_xlfn.STDEV.P(Table2[1W Return vs Nifty])</f>
        <v>-0.93619836856950922</v>
      </c>
      <c r="O232">
        <v>547.16999999999996</v>
      </c>
      <c r="P232">
        <v>581.27542129571998</v>
      </c>
      <c r="Q232">
        <v>489.25922701900902</v>
      </c>
      <c r="R232">
        <v>28.159180147974599</v>
      </c>
      <c r="S232" s="2">
        <f>(Table2[[#This Row],[Close Price]]-Table2[[#This Row],[20D EMA]])/Table2[[#This Row],[20D EMA]]</f>
        <v>-8.4836522470164599E-2</v>
      </c>
      <c r="T232" s="2">
        <f>(Table2[[#This Row],[Close Price]]-Table2[[#This Row],[50D EMA]])/Table2[[#This Row],[50D EMA]]</f>
        <v>-0.13853230043035522</v>
      </c>
      <c r="U232" s="2">
        <f>(Table2[[#This Row],[Close Price]]-Table2[[#This Row],[200D EMA]])/Table2[[#This Row],[200D EMA]]</f>
        <v>2.3486062901670192E-2</v>
      </c>
      <c r="V232">
        <v>3.8111896088526001</v>
      </c>
      <c r="W232">
        <v>495</v>
      </c>
      <c r="X232">
        <v>502</v>
      </c>
      <c r="Y232">
        <v>492.4</v>
      </c>
      <c r="Z232">
        <v>537.6</v>
      </c>
      <c r="AA232">
        <v>488.05</v>
      </c>
      <c r="AB232">
        <v>663.15</v>
      </c>
      <c r="AC232" s="2">
        <f>(Table2[[#This Row],[Close Price]]/Table2[[#This Row],[Day Low]])-1</f>
        <v>1.1616161616161635E-2</v>
      </c>
      <c r="AD232" s="2">
        <f>(Table2[[#This Row],[Day High]]/Table2[[#This Row],[Close Price]])-1</f>
        <v>2.4962556165750716E-3</v>
      </c>
      <c r="AE232" s="2">
        <f>(Table2[[#This Row],[Close Price]]/Table2[[#This Row],[Current Week Low]])-1</f>
        <v>1.6957757920389893E-2</v>
      </c>
      <c r="AF232" s="2">
        <f>(Table2[[#This Row],[Current Week High]]/Table2[[#This Row],[Close Price]])-1</f>
        <v>7.3589615576635126E-2</v>
      </c>
      <c r="AG232" s="2">
        <f>(Table2[[#This Row],[Close Price]]/Table2[[#This Row],[Current Month Low]])-1</f>
        <v>2.6021923983198469E-2</v>
      </c>
      <c r="AH232" s="2">
        <f>(Table2[[#This Row],[Current Month High]]/Table2[[#This Row],[Close Price]])-1</f>
        <v>0.32431352970544181</v>
      </c>
      <c r="AI232">
        <v>61.298052920619</v>
      </c>
      <c r="AJ232">
        <v>75.948699929725905</v>
      </c>
      <c r="AK232" t="str">
        <f>IF(AND(Table2[[#This Row],[20D EMA]]&gt;Table2[[#This Row],[50D EMA]],Table2[[#This Row],[50D EMA]]&gt;Table2[[#This Row],[200D EMA]]),"Uptrend","Downtrend/NoTrend")</f>
        <v>Downtrend/NoTrend</v>
      </c>
      <c r="AL232">
        <v>-0.25</v>
      </c>
      <c r="AM232" t="s">
        <v>10680</v>
      </c>
      <c r="AN232">
        <v>-13.66</v>
      </c>
      <c r="AO232" t="s">
        <v>10680</v>
      </c>
      <c r="AP232">
        <v>3.2802934274578997E-2</v>
      </c>
      <c r="AQ232">
        <f>(Table2[[#This Row],[Sharpe Ratio]]-AVERAGE(Table2[Sharpe Ratio]))/_xlfn.STDEV.P(Table2[Sharpe Ratio])</f>
        <v>-0.35462331243964568</v>
      </c>
      <c r="AR2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2">
        <f>_xlfn.RANK.AVG(Table2[[#This Row],[1Y Return vs Nifty Z-Score]],Table2[1Y Return vs Nifty Z-Score])</f>
        <v>307</v>
      </c>
      <c r="AT232">
        <f>_xlfn.RANK.AVG(Table2[[#This Row],[6M Return vs Nifty Z-Score]],Table2[6M Return vs Nifty Z-Score])</f>
        <v>64</v>
      </c>
      <c r="AU232">
        <f>_xlfn.RANK.AVG(Table2[[#This Row],[Sharpe Ratio Z-Score]],Table2[Sharpe Ratio Z-Score])</f>
        <v>439</v>
      </c>
      <c r="AV232">
        <f>(Table2[[#This Row],[Rank 1Y]]+Table2[[#This Row],[Rank 6M]]+Table2[[#This Row],[Rank Sharpe]])/3</f>
        <v>270</v>
      </c>
    </row>
    <row r="233" spans="1:48" x14ac:dyDescent="0.3">
      <c r="A233" t="s">
        <v>583</v>
      </c>
      <c r="B233" t="s">
        <v>584</v>
      </c>
      <c r="C233" t="s">
        <v>10651</v>
      </c>
      <c r="D233" t="s">
        <v>175</v>
      </c>
      <c r="E233">
        <v>34138.078186625004</v>
      </c>
      <c r="F233">
        <v>1013.65</v>
      </c>
      <c r="G233">
        <v>63.416319863316801</v>
      </c>
      <c r="H233">
        <f>(Table2[[#This Row],[1Y Return vs Nifty]]-AVERAGE(Table2[1Y Return vs Nifty]))/_xlfn.STDEV.P(Table2[1Y Return vs Nifty])</f>
        <v>0.59756293629598367</v>
      </c>
      <c r="I233">
        <v>10.4934807661135</v>
      </c>
      <c r="J233">
        <f>(Table2[[#This Row],[1M Return vs Nifty]]-AVERAGE(Table2[1M Return vs Nifty]))/_xlfn.STDEV.P(Table2[1M Return vs Nifty])</f>
        <v>1.1238887847171539</v>
      </c>
      <c r="K233">
        <v>12.188258917130399</v>
      </c>
      <c r="L233">
        <f>(Table2[[#This Row],[6M Return vs Nifty]]-AVERAGE(Table2[6M Return vs Nifty]))/_xlfn.STDEV.P(Table2[6M Return vs Nifty])</f>
        <v>0.13480600819152752</v>
      </c>
      <c r="M233">
        <v>6.2978339980429396</v>
      </c>
      <c r="N233">
        <f>(Table2[[#This Row],[1W Return vs Nifty]]-AVERAGE(Table2[1W Return vs Nifty]))/_xlfn.STDEV.P(Table2[1W Return vs Nifty])</f>
        <v>2.1704458626926981</v>
      </c>
      <c r="O233">
        <v>944.65</v>
      </c>
      <c r="P233">
        <v>907.05073429672598</v>
      </c>
      <c r="Q233">
        <v>807.08965652495397</v>
      </c>
      <c r="R233">
        <v>82.198290783431403</v>
      </c>
      <c r="S233" s="2">
        <f>(Table2[[#This Row],[Close Price]]-Table2[[#This Row],[20D EMA]])/Table2[[#This Row],[20D EMA]]</f>
        <v>7.3042925951410584E-2</v>
      </c>
      <c r="T233" s="2">
        <f>(Table2[[#This Row],[Close Price]]-Table2[[#This Row],[50D EMA]])/Table2[[#This Row],[50D EMA]]</f>
        <v>0.11752293633930502</v>
      </c>
      <c r="U233" s="2">
        <f>(Table2[[#This Row],[Close Price]]-Table2[[#This Row],[200D EMA]])/Table2[[#This Row],[200D EMA]]</f>
        <v>0.25593233887350592</v>
      </c>
      <c r="V233">
        <v>0.79078780206676202</v>
      </c>
      <c r="W233">
        <v>1003.5</v>
      </c>
      <c r="X233">
        <v>1027.8499999999999</v>
      </c>
      <c r="Y233">
        <v>930.3</v>
      </c>
      <c r="Z233">
        <v>1030</v>
      </c>
      <c r="AA233">
        <v>862.05</v>
      </c>
      <c r="AB233">
        <v>1030</v>
      </c>
      <c r="AC233" s="2">
        <f>(Table2[[#This Row],[Close Price]]/Table2[[#This Row],[Day Low]])-1</f>
        <v>1.011459890383648E-2</v>
      </c>
      <c r="AD233" s="2">
        <f>(Table2[[#This Row],[Day High]]/Table2[[#This Row],[Close Price]])-1</f>
        <v>1.4008780150939648E-2</v>
      </c>
      <c r="AE233" s="2">
        <f>(Table2[[#This Row],[Close Price]]/Table2[[#This Row],[Current Week Low]])-1</f>
        <v>8.9594754380307506E-2</v>
      </c>
      <c r="AF233" s="2">
        <f>(Table2[[#This Row],[Current Week High]]/Table2[[#This Row],[Close Price]])-1</f>
        <v>1.6129827849849621E-2</v>
      </c>
      <c r="AG233" s="2">
        <f>(Table2[[#This Row],[Close Price]]/Table2[[#This Row],[Current Month Low]])-1</f>
        <v>0.17585986891711625</v>
      </c>
      <c r="AH233" s="2">
        <f>(Table2[[#This Row],[Current Month High]]/Table2[[#This Row],[Close Price]])-1</f>
        <v>1.6129827849849621E-2</v>
      </c>
      <c r="AI233">
        <v>1.6129827849849601</v>
      </c>
      <c r="AJ233">
        <v>95.1015301703397</v>
      </c>
      <c r="AK233" t="str">
        <f>IF(AND(Table2[[#This Row],[20D EMA]]&gt;Table2[[#This Row],[50D EMA]],Table2[[#This Row],[50D EMA]]&gt;Table2[[#This Row],[200D EMA]]),"Uptrend","Downtrend/NoTrend")</f>
        <v>Uptrend</v>
      </c>
      <c r="AL233">
        <v>0.22</v>
      </c>
      <c r="AM233" t="s">
        <v>10681</v>
      </c>
      <c r="AN233">
        <v>14.07</v>
      </c>
      <c r="AO233" t="s">
        <v>10681</v>
      </c>
      <c r="AP233">
        <v>5.4509058039567002E-2</v>
      </c>
      <c r="AQ233">
        <f>(Table2[[#This Row],[Sharpe Ratio]]-AVERAGE(Table2[Sharpe Ratio]))/_xlfn.STDEV.P(Table2[Sharpe Ratio])</f>
        <v>-0.10526931132539714</v>
      </c>
      <c r="AR2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3.9214342805719662</v>
      </c>
      <c r="AS233">
        <f>_xlfn.RANK.AVG(Table2[[#This Row],[1Y Return vs Nifty Z-Score]],Table2[1Y Return vs Nifty Z-Score])</f>
        <v>155</v>
      </c>
      <c r="AT233">
        <f>_xlfn.RANK.AVG(Table2[[#This Row],[6M Return vs Nifty Z-Score]],Table2[6M Return vs Nifty Z-Score])</f>
        <v>277</v>
      </c>
      <c r="AU233">
        <f>_xlfn.RANK.AVG(Table2[[#This Row],[Sharpe Ratio Z-Score]],Table2[Sharpe Ratio Z-Score])</f>
        <v>379</v>
      </c>
      <c r="AV233">
        <f>(Table2[[#This Row],[Rank 1Y]]+Table2[[#This Row],[Rank 6M]]+Table2[[#This Row],[Rank Sharpe]])/3</f>
        <v>270.33333333333331</v>
      </c>
    </row>
    <row r="234" spans="1:48" x14ac:dyDescent="0.3">
      <c r="A234" t="s">
        <v>456</v>
      </c>
      <c r="B234" t="s">
        <v>457</v>
      </c>
      <c r="C234" t="s">
        <v>10647</v>
      </c>
      <c r="D234" t="s">
        <v>264</v>
      </c>
      <c r="E234">
        <v>49103.043323999998</v>
      </c>
      <c r="F234">
        <v>4372.8</v>
      </c>
      <c r="G234">
        <v>27.518568596164901</v>
      </c>
      <c r="H234">
        <f>(Table2[[#This Row],[1Y Return vs Nifty]]-AVERAGE(Table2[1Y Return vs Nifty]))/_xlfn.STDEV.P(Table2[1Y Return vs Nifty])</f>
        <v>1.9956971544807536E-2</v>
      </c>
      <c r="I234">
        <v>-15.594832093073199</v>
      </c>
      <c r="J234">
        <f>(Table2[[#This Row],[1M Return vs Nifty]]-AVERAGE(Table2[1M Return vs Nifty]))/_xlfn.STDEV.P(Table2[1M Return vs Nifty])</f>
        <v>-1.3982427005971592</v>
      </c>
      <c r="K234">
        <v>7.4886643952887999</v>
      </c>
      <c r="L234">
        <f>(Table2[[#This Row],[6M Return vs Nifty]]-AVERAGE(Table2[6M Return vs Nifty]))/_xlfn.STDEV.P(Table2[6M Return vs Nifty])</f>
        <v>-2.6263717087015109E-2</v>
      </c>
      <c r="M234">
        <v>-6.1743699150303399</v>
      </c>
      <c r="N234">
        <f>(Table2[[#This Row],[1W Return vs Nifty]]-AVERAGE(Table2[1W Return vs Nifty]))/_xlfn.STDEV.P(Table2[1W Return vs Nifty])</f>
        <v>-1.0312520079462122</v>
      </c>
      <c r="O234">
        <v>4512.54</v>
      </c>
      <c r="P234">
        <v>4714.3696011564698</v>
      </c>
      <c r="Q234">
        <v>4209.2246880871298</v>
      </c>
      <c r="R234">
        <v>36.501876666568997</v>
      </c>
      <c r="S234" s="2">
        <f>(Table2[[#This Row],[Close Price]]-Table2[[#This Row],[20D EMA]])/Table2[[#This Row],[20D EMA]]</f>
        <v>-3.0967038519326095E-2</v>
      </c>
      <c r="T234" s="2">
        <f>(Table2[[#This Row],[Close Price]]-Table2[[#This Row],[50D EMA]])/Table2[[#This Row],[50D EMA]]</f>
        <v>-7.245286858134331E-2</v>
      </c>
      <c r="U234" s="2">
        <f>(Table2[[#This Row],[Close Price]]-Table2[[#This Row],[200D EMA]])/Table2[[#This Row],[200D EMA]]</f>
        <v>3.8861149982280151E-2</v>
      </c>
      <c r="V234">
        <v>0.54593417905180397</v>
      </c>
      <c r="W234">
        <v>4330</v>
      </c>
      <c r="X234">
        <v>4447.2</v>
      </c>
      <c r="Y234">
        <v>4330</v>
      </c>
      <c r="Z234">
        <v>4500</v>
      </c>
      <c r="AA234">
        <v>4171.3500000000004</v>
      </c>
      <c r="AB234">
        <v>5215.05</v>
      </c>
      <c r="AC234" s="2">
        <f>(Table2[[#This Row],[Close Price]]/Table2[[#This Row],[Day Low]])-1</f>
        <v>9.8845265588916043E-3</v>
      </c>
      <c r="AD234" s="2">
        <f>(Table2[[#This Row],[Day High]]/Table2[[#This Row],[Close Price]])-1</f>
        <v>1.7014270032930767E-2</v>
      </c>
      <c r="AE234" s="2">
        <f>(Table2[[#This Row],[Close Price]]/Table2[[#This Row],[Current Week Low]])-1</f>
        <v>9.8845265588916043E-3</v>
      </c>
      <c r="AF234" s="2">
        <f>(Table2[[#This Row],[Current Week High]]/Table2[[#This Row],[Close Price]])-1</f>
        <v>2.9088913282107498E-2</v>
      </c>
      <c r="AG234" s="2">
        <f>(Table2[[#This Row],[Close Price]]/Table2[[#This Row],[Current Month Low]])-1</f>
        <v>4.8293717861124019E-2</v>
      </c>
      <c r="AH234" s="2">
        <f>(Table2[[#This Row],[Current Month High]]/Table2[[#This Row],[Close Price]])-1</f>
        <v>0.19261114160263437</v>
      </c>
      <c r="AI234">
        <v>33.551728869374301</v>
      </c>
      <c r="AJ234">
        <v>74.894510548945107</v>
      </c>
      <c r="AK234" t="str">
        <f>IF(AND(Table2[[#This Row],[20D EMA]]&gt;Table2[[#This Row],[50D EMA]],Table2[[#This Row],[50D EMA]]&gt;Table2[[#This Row],[200D EMA]]),"Uptrend","Downtrend/NoTrend")</f>
        <v>Downtrend/NoTrend</v>
      </c>
      <c r="AL234">
        <v>-0.21</v>
      </c>
      <c r="AM234" t="s">
        <v>10680</v>
      </c>
      <c r="AN234">
        <v>1.36</v>
      </c>
      <c r="AO234" t="s">
        <v>10681</v>
      </c>
      <c r="AP234">
        <v>0.120859204596929</v>
      </c>
      <c r="AQ234">
        <f>(Table2[[#This Row],[Sharpe Ratio]]-AVERAGE(Table2[Sharpe Ratio]))/_xlfn.STDEV.P(Table2[Sharpe Ratio])</f>
        <v>0.656942988656121</v>
      </c>
      <c r="AR2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34">
        <f>_xlfn.RANK.AVG(Table2[[#This Row],[1Y Return vs Nifty Z-Score]],Table2[1Y Return vs Nifty Z-Score])</f>
        <v>296</v>
      </c>
      <c r="AT234">
        <f>_xlfn.RANK.AVG(Table2[[#This Row],[6M Return vs Nifty Z-Score]],Table2[6M Return vs Nifty Z-Score])</f>
        <v>334</v>
      </c>
      <c r="AU234">
        <f>_xlfn.RANK.AVG(Table2[[#This Row],[Sharpe Ratio Z-Score]],Table2[Sharpe Ratio Z-Score])</f>
        <v>182</v>
      </c>
      <c r="AV234">
        <f>(Table2[[#This Row],[Rank 1Y]]+Table2[[#This Row],[Rank 6M]]+Table2[[#This Row],[Rank Sharpe]])/3</f>
        <v>270.66666666666669</v>
      </c>
    </row>
    <row r="235" spans="1:48" x14ac:dyDescent="0.3">
      <c r="A235" t="s">
        <v>683</v>
      </c>
      <c r="B235" t="s">
        <v>684</v>
      </c>
      <c r="C235" t="s">
        <v>10634</v>
      </c>
      <c r="D235" t="s">
        <v>295</v>
      </c>
      <c r="E235">
        <v>26330.4378620799</v>
      </c>
      <c r="F235">
        <v>264.75</v>
      </c>
      <c r="G235">
        <v>54.059496518835502</v>
      </c>
      <c r="H235">
        <f>(Table2[[#This Row],[1Y Return vs Nifty]]-AVERAGE(Table2[1Y Return vs Nifty]))/_xlfn.STDEV.P(Table2[1Y Return vs Nifty])</f>
        <v>0.44700874323038997</v>
      </c>
      <c r="I235">
        <v>-2.4571863356172501</v>
      </c>
      <c r="J235">
        <f>(Table2[[#This Row],[1M Return vs Nifty]]-AVERAGE(Table2[1M Return vs Nifty]))/_xlfn.STDEV.P(Table2[1M Return vs Nifty])</f>
        <v>-0.1281387200663677</v>
      </c>
      <c r="K235">
        <v>10.9484543537392</v>
      </c>
      <c r="L235">
        <f>(Table2[[#This Row],[6M Return vs Nifty]]-AVERAGE(Table2[6M Return vs Nifty]))/_xlfn.STDEV.P(Table2[6M Return vs Nifty])</f>
        <v>9.2314048620034353E-2</v>
      </c>
      <c r="M235">
        <v>-3.1066720441715399</v>
      </c>
      <c r="N235">
        <f>(Table2[[#This Row],[1W Return vs Nifty]]-AVERAGE(Table2[1W Return vs Nifty]))/_xlfn.STDEV.P(Table2[1W Return vs Nifty])</f>
        <v>-0.24375351855758448</v>
      </c>
      <c r="O235">
        <v>261.26</v>
      </c>
      <c r="P235">
        <v>248.33828858516901</v>
      </c>
      <c r="Q235">
        <v>207.084639942081</v>
      </c>
      <c r="R235">
        <v>53.850882704682</v>
      </c>
      <c r="S235" s="2">
        <f>(Table2[[#This Row],[Close Price]]-Table2[[#This Row],[20D EMA]])/Table2[[#This Row],[20D EMA]]</f>
        <v>1.3358340350608625E-2</v>
      </c>
      <c r="T235" s="2">
        <f>(Table2[[#This Row],[Close Price]]-Table2[[#This Row],[50D EMA]])/Table2[[#This Row],[50D EMA]]</f>
        <v>6.6086109831599738E-2</v>
      </c>
      <c r="U235" s="2">
        <f>(Table2[[#This Row],[Close Price]]-Table2[[#This Row],[200D EMA]])/Table2[[#This Row],[200D EMA]]</f>
        <v>0.27846275838733037</v>
      </c>
      <c r="V235">
        <v>0.95879032243852802</v>
      </c>
      <c r="W235">
        <v>262.5</v>
      </c>
      <c r="X235">
        <v>268.5</v>
      </c>
      <c r="Y235">
        <v>262.25</v>
      </c>
      <c r="Z235">
        <v>284.39999999999998</v>
      </c>
      <c r="AA235">
        <v>240</v>
      </c>
      <c r="AB235">
        <v>284.39999999999998</v>
      </c>
      <c r="AC235" s="2">
        <f>(Table2[[#This Row],[Close Price]]/Table2[[#This Row],[Day Low]])-1</f>
        <v>8.5714285714286742E-3</v>
      </c>
      <c r="AD235" s="2">
        <f>(Table2[[#This Row],[Day High]]/Table2[[#This Row],[Close Price]])-1</f>
        <v>1.4164305949008416E-2</v>
      </c>
      <c r="AE235" s="2">
        <f>(Table2[[#This Row],[Close Price]]/Table2[[#This Row],[Current Week Low]])-1</f>
        <v>9.5328884652050583E-3</v>
      </c>
      <c r="AF235" s="2">
        <f>(Table2[[#This Row],[Current Week High]]/Table2[[#This Row],[Close Price]])-1</f>
        <v>7.4220963172804355E-2</v>
      </c>
      <c r="AG235" s="2">
        <f>(Table2[[#This Row],[Close Price]]/Table2[[#This Row],[Current Month Low]])-1</f>
        <v>0.10312499999999991</v>
      </c>
      <c r="AH235" s="2">
        <f>(Table2[[#This Row],[Current Month High]]/Table2[[#This Row],[Close Price]])-1</f>
        <v>7.4220963172804355E-2</v>
      </c>
      <c r="AI235">
        <v>7.4220963172804302</v>
      </c>
      <c r="AJ235">
        <v>99.962235649546798</v>
      </c>
      <c r="AK235" t="str">
        <f>IF(AND(Table2[[#This Row],[20D EMA]]&gt;Table2[[#This Row],[50D EMA]],Table2[[#This Row],[50D EMA]]&gt;Table2[[#This Row],[200D EMA]]),"Uptrend","Downtrend/NoTrend")</f>
        <v>Uptrend</v>
      </c>
      <c r="AL235">
        <v>0.28000000000000003</v>
      </c>
      <c r="AM235" t="s">
        <v>10681</v>
      </c>
      <c r="AN235">
        <v>5.77</v>
      </c>
      <c r="AO235" t="s">
        <v>10681</v>
      </c>
      <c r="AP235">
        <v>6.6559509208291998E-2</v>
      </c>
      <c r="AQ235">
        <f>(Table2[[#This Row],[Sharpe Ratio]]-AVERAGE(Table2[Sharpe Ratio]))/_xlfn.STDEV.P(Table2[Sharpe Ratio])</f>
        <v>3.3162969199983461E-2</v>
      </c>
      <c r="AR2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0.20059352242645562</v>
      </c>
      <c r="AS235">
        <f>_xlfn.RANK.AVG(Table2[[#This Row],[1Y Return vs Nifty Z-Score]],Table2[1Y Return vs Nifty Z-Score])</f>
        <v>179</v>
      </c>
      <c r="AT235">
        <f>_xlfn.RANK.AVG(Table2[[#This Row],[6M Return vs Nifty Z-Score]],Table2[6M Return vs Nifty Z-Score])</f>
        <v>293</v>
      </c>
      <c r="AU235">
        <f>_xlfn.RANK.AVG(Table2[[#This Row],[Sharpe Ratio Z-Score]],Table2[Sharpe Ratio Z-Score])</f>
        <v>345</v>
      </c>
      <c r="AV235">
        <f>(Table2[[#This Row],[Rank 1Y]]+Table2[[#This Row],[Rank 6M]]+Table2[[#This Row],[Rank Sharpe]])/3</f>
        <v>272.33333333333331</v>
      </c>
    </row>
    <row r="236" spans="1:48" x14ac:dyDescent="0.3">
      <c r="A236" t="s">
        <v>1359</v>
      </c>
      <c r="B236" t="s">
        <v>1360</v>
      </c>
      <c r="C236" t="s">
        <v>10654</v>
      </c>
      <c r="D236" t="s">
        <v>1361</v>
      </c>
      <c r="E236">
        <v>8268.3020670000005</v>
      </c>
      <c r="F236">
        <v>648.95000000000005</v>
      </c>
      <c r="G236">
        <v>-4.6210079037791401</v>
      </c>
      <c r="H236">
        <f>(Table2[[#This Row],[1Y Return vs Nifty]]-AVERAGE(Table2[1Y Return vs Nifty]))/_xlfn.STDEV.P(Table2[1Y Return vs Nifty])</f>
        <v>-0.49717879422476963</v>
      </c>
      <c r="I236">
        <v>-10.1123843876109</v>
      </c>
      <c r="J236">
        <f>(Table2[[#This Row],[1M Return vs Nifty]]-AVERAGE(Table2[1M Return vs Nifty]))/_xlfn.STDEV.P(Table2[1M Return vs Nifty])</f>
        <v>-0.86821785578752253</v>
      </c>
      <c r="K236">
        <v>20.959219237657699</v>
      </c>
      <c r="L236">
        <f>(Table2[[#This Row],[6M Return vs Nifty]]-AVERAGE(Table2[6M Return vs Nifty]))/_xlfn.STDEV.P(Table2[6M Return vs Nifty])</f>
        <v>0.43541410590944102</v>
      </c>
      <c r="M236">
        <v>-7.3289615395690504</v>
      </c>
      <c r="N236">
        <f>(Table2[[#This Row],[1W Return vs Nifty]]-AVERAGE(Table2[1W Return vs Nifty]))/_xlfn.STDEV.P(Table2[1W Return vs Nifty])</f>
        <v>-1.3276433732179347</v>
      </c>
      <c r="O236">
        <v>680.88</v>
      </c>
      <c r="P236">
        <v>651.12242799785997</v>
      </c>
      <c r="Q236">
        <v>567.189697925357</v>
      </c>
      <c r="R236">
        <v>40.586945961702099</v>
      </c>
      <c r="S236" s="2">
        <f>(Table2[[#This Row],[Close Price]]-Table2[[#This Row],[20D EMA]])/Table2[[#This Row],[20D EMA]]</f>
        <v>-4.6895194454235622E-2</v>
      </c>
      <c r="T236" s="2">
        <f>(Table2[[#This Row],[Close Price]]-Table2[[#This Row],[50D EMA]])/Table2[[#This Row],[50D EMA]]</f>
        <v>-3.3364355218724966E-3</v>
      </c>
      <c r="U236" s="2">
        <f>(Table2[[#This Row],[Close Price]]-Table2[[#This Row],[200D EMA]])/Table2[[#This Row],[200D EMA]]</f>
        <v>0.14414983624297567</v>
      </c>
      <c r="V236">
        <v>0.79014555032734202</v>
      </c>
      <c r="W236">
        <v>643</v>
      </c>
      <c r="X236">
        <v>679</v>
      </c>
      <c r="Y236">
        <v>643</v>
      </c>
      <c r="Z236">
        <v>742.45</v>
      </c>
      <c r="AA236">
        <v>640</v>
      </c>
      <c r="AB236">
        <v>742.45</v>
      </c>
      <c r="AC236" s="2">
        <f>(Table2[[#This Row],[Close Price]]/Table2[[#This Row],[Day Low]])-1</f>
        <v>9.2534992223951562E-3</v>
      </c>
      <c r="AD236" s="2">
        <f>(Table2[[#This Row],[Day High]]/Table2[[#This Row],[Close Price]])-1</f>
        <v>4.6305570537021223E-2</v>
      </c>
      <c r="AE236" s="2">
        <f>(Table2[[#This Row],[Close Price]]/Table2[[#This Row],[Current Week Low]])-1</f>
        <v>9.2534992223951562E-3</v>
      </c>
      <c r="AF236" s="2">
        <f>(Table2[[#This Row],[Current Week High]]/Table2[[#This Row],[Close Price]])-1</f>
        <v>0.144078896679251</v>
      </c>
      <c r="AG236" s="2">
        <f>(Table2[[#This Row],[Close Price]]/Table2[[#This Row],[Current Month Low]])-1</f>
        <v>1.398437500000016E-2</v>
      </c>
      <c r="AH236" s="2">
        <f>(Table2[[#This Row],[Current Month High]]/Table2[[#This Row],[Close Price]])-1</f>
        <v>0.144078896679251</v>
      </c>
      <c r="AI236">
        <v>18.406656907311799</v>
      </c>
      <c r="AJ236">
        <v>59.466764958840102</v>
      </c>
      <c r="AK236" t="str">
        <f>IF(AND(Table2[[#This Row],[20D EMA]]&gt;Table2[[#This Row],[50D EMA]],Table2[[#This Row],[50D EMA]]&gt;Table2[[#This Row],[200D EMA]]),"Uptrend","Downtrend/NoTrend")</f>
        <v>Uptrend</v>
      </c>
      <c r="AL236">
        <v>0.14000000000000001</v>
      </c>
      <c r="AM236" t="s">
        <v>10681</v>
      </c>
      <c r="AN236">
        <v>-2.29</v>
      </c>
      <c r="AO236" t="s">
        <v>10680</v>
      </c>
      <c r="AP236">
        <v>0.14200956051299299</v>
      </c>
      <c r="AQ236">
        <f>(Table2[[#This Row],[Sharpe Ratio]]-AVERAGE(Table2[Sharpe Ratio]))/_xlfn.STDEV.P(Table2[Sharpe Ratio])</f>
        <v>0.8999124810335587</v>
      </c>
      <c r="AR2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-1.3577134362872272</v>
      </c>
      <c r="AS236">
        <f>_xlfn.RANK.AVG(Table2[[#This Row],[1Y Return vs Nifty Z-Score]],Table2[1Y Return vs Nifty Z-Score])</f>
        <v>478</v>
      </c>
      <c r="AT236">
        <f>_xlfn.RANK.AVG(Table2[[#This Row],[6M Return vs Nifty Z-Score]],Table2[6M Return vs Nifty Z-Score])</f>
        <v>203</v>
      </c>
      <c r="AU236">
        <f>_xlfn.RANK.AVG(Table2[[#This Row],[Sharpe Ratio Z-Score]],Table2[Sharpe Ratio Z-Score])</f>
        <v>137</v>
      </c>
      <c r="AV236">
        <f>(Table2[[#This Row],[Rank 1Y]]+Table2[[#This Row],[Rank 6M]]+Table2[[#This Row],[Rank Sharpe]])/3</f>
        <v>272.66666666666669</v>
      </c>
    </row>
    <row r="237" spans="1:48" x14ac:dyDescent="0.3">
      <c r="A237" t="s">
        <v>1091</v>
      </c>
      <c r="B237" t="s">
        <v>1092</v>
      </c>
      <c r="C237" t="s">
        <v>10638</v>
      </c>
      <c r="D237" t="s">
        <v>991</v>
      </c>
      <c r="E237">
        <v>11677.2463006</v>
      </c>
      <c r="F237">
        <v>598.65</v>
      </c>
      <c r="G237">
        <v>20.987512932642499</v>
      </c>
      <c r="H237">
        <f>(Table2[[#This Row],[1Y Return vs Nifty]]-AVERAGE(Table2[1Y Return vs Nifty]))/_xlfn.STDEV.P(Table2[1Y Return vs Nifty])</f>
        <v>-8.5129742085201604E-2</v>
      </c>
      <c r="I237">
        <v>21.638944695213699</v>
      </c>
      <c r="J237">
        <f>(Table2[[#This Row],[1M Return vs Nifty]]-AVERAGE(Table2[1M Return vs Nifty]))/_xlfn.STDEV.P(Table2[1M Return vs Nifty])</f>
        <v>2.201395239264285</v>
      </c>
      <c r="K237">
        <v>47.720672364204297</v>
      </c>
      <c r="L237">
        <f>(Table2[[#This Row],[6M Return vs Nifty]]-AVERAGE(Table2[6M Return vs Nifty]))/_xlfn.STDEV.P(Table2[6M Return vs Nifty])</f>
        <v>1.3526123627195508</v>
      </c>
      <c r="M237">
        <v>-1.72319577485051</v>
      </c>
      <c r="N237">
        <f>(Table2[[#This Row],[1W Return vs Nifty]]-AVERAGE(Table2[1W Return vs Nifty]))/_xlfn.STDEV.P(Table2[1W Return vs Nifty])</f>
        <v>0.11139406052598561</v>
      </c>
      <c r="O237">
        <v>539.95000000000005</v>
      </c>
      <c r="P237">
        <v>491.89616859628302</v>
      </c>
      <c r="Q237">
        <v>429.15415272642201</v>
      </c>
      <c r="R237">
        <v>70.054478552962706</v>
      </c>
      <c r="S237" s="2">
        <f>(Table2[[#This Row],[Close Price]]-Table2[[#This Row],[20D EMA]])/Table2[[#This Row],[20D EMA]]</f>
        <v>0.10871376979349927</v>
      </c>
      <c r="T237" s="2">
        <f>(Table2[[#This Row],[Close Price]]-Table2[[#This Row],[50D EMA]])/Table2[[#This Row],[50D EMA]]</f>
        <v>0.21702513298357012</v>
      </c>
      <c r="U237" s="2">
        <f>(Table2[[#This Row],[Close Price]]-Table2[[#This Row],[200D EMA]])/Table2[[#This Row],[200D EMA]]</f>
        <v>0.39495329637792992</v>
      </c>
      <c r="V237">
        <v>1.4830354244934101</v>
      </c>
      <c r="W237">
        <v>595.04999999999995</v>
      </c>
      <c r="X237">
        <v>625</v>
      </c>
      <c r="Y237">
        <v>555.15</v>
      </c>
      <c r="Z237">
        <v>625</v>
      </c>
      <c r="AA237">
        <v>467</v>
      </c>
      <c r="AB237">
        <v>625</v>
      </c>
      <c r="AC237" s="2">
        <f>(Table2[[#This Row],[Close Price]]/Table2[[#This Row],[Day Low]])-1</f>
        <v>6.049911772119998E-3</v>
      </c>
      <c r="AD237" s="2">
        <f>(Table2[[#This Row],[Day High]]/Table2[[#This Row],[Close Price]])-1</f>
        <v>4.4015701996158008E-2</v>
      </c>
      <c r="AE237" s="2">
        <f>(Table2[[#This Row],[Close Price]]/Table2[[#This Row],[Current Week Low]])-1</f>
        <v>7.8357200756552281E-2</v>
      </c>
      <c r="AF237" s="2">
        <f>(Table2[[#This Row],[Current Week High]]/Table2[[#This Row],[Close Price]])-1</f>
        <v>4.4015701996158008E-2</v>
      </c>
      <c r="AG237" s="2">
        <f>(Table2[[#This Row],[Close Price]]/Table2[[#This Row],[Current Month Low]])-1</f>
        <v>0.28190578158458246</v>
      </c>
      <c r="AH237" s="2">
        <f>(Table2[[#This Row],[Current Month High]]/Table2[[#This Row],[Close Price]])-1</f>
        <v>4.4015701996158008E-2</v>
      </c>
      <c r="AI237">
        <v>4.4015701996157999</v>
      </c>
      <c r="AJ237">
        <v>74.279475982532702</v>
      </c>
      <c r="AK237" t="str">
        <f>IF(AND(Table2[[#This Row],[20D EMA]]&gt;Table2[[#This Row],[50D EMA]],Table2[[#This Row],[50D EMA]]&gt;Table2[[#This Row],[200D EMA]]),"Uptrend","Downtrend/NoTrend")</f>
        <v>Uptrend</v>
      </c>
      <c r="AL237">
        <v>0.35</v>
      </c>
      <c r="AM237" t="s">
        <v>10681</v>
      </c>
      <c r="AN237">
        <v>17.059999999999999</v>
      </c>
      <c r="AO237" t="s">
        <v>10681</v>
      </c>
      <c r="AP237">
        <v>3.6376772052738003E-2</v>
      </c>
      <c r="AQ237">
        <f>(Table2[[#This Row],[Sharpe Ratio]]-AVERAGE(Table2[Sharpe Ratio]))/_xlfn.STDEV.P(Table2[Sharpe Ratio])</f>
        <v>-0.31356804347657863</v>
      </c>
      <c r="AR2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3.266703876948041</v>
      </c>
      <c r="AS237">
        <f>_xlfn.RANK.AVG(Table2[[#This Row],[1Y Return vs Nifty Z-Score]],Table2[1Y Return vs Nifty Z-Score])</f>
        <v>327</v>
      </c>
      <c r="AT237">
        <f>_xlfn.RANK.AVG(Table2[[#This Row],[6M Return vs Nifty Z-Score]],Table2[6M Return vs Nifty Z-Score])</f>
        <v>68</v>
      </c>
      <c r="AU237">
        <f>_xlfn.RANK.AVG(Table2[[#This Row],[Sharpe Ratio Z-Score]],Table2[Sharpe Ratio Z-Score])</f>
        <v>425</v>
      </c>
      <c r="AV237">
        <f>(Table2[[#This Row],[Rank 1Y]]+Table2[[#This Row],[Rank 6M]]+Table2[[#This Row],[Rank Sharpe]])/3</f>
        <v>273.33333333333331</v>
      </c>
    </row>
    <row r="238" spans="1:48" x14ac:dyDescent="0.3">
      <c r="A238" t="s">
        <v>347</v>
      </c>
      <c r="B238" t="s">
        <v>348</v>
      </c>
      <c r="C238" t="s">
        <v>10641</v>
      </c>
      <c r="D238" t="s">
        <v>127</v>
      </c>
      <c r="E238">
        <v>73465.230243280006</v>
      </c>
      <c r="F238">
        <v>1587</v>
      </c>
      <c r="G238">
        <v>19.6853302928657</v>
      </c>
      <c r="H238">
        <f>(Table2[[#This Row],[1Y Return vs Nifty]]-AVERAGE(Table2[1Y Return vs Nifty]))/_xlfn.STDEV.P(Table2[1Y Return vs Nifty])</f>
        <v>-0.10608226510908143</v>
      </c>
      <c r="I238">
        <v>-10.86263244459</v>
      </c>
      <c r="J238">
        <f>(Table2[[#This Row],[1M Return vs Nifty]]-AVERAGE(Table2[1M Return vs Nifty]))/_xlfn.STDEV.P(Table2[1M Return vs Nifty])</f>
        <v>-0.94074934743729965</v>
      </c>
      <c r="K238">
        <v>21.039698445431199</v>
      </c>
      <c r="L238">
        <f>(Table2[[#This Row],[6M Return vs Nifty]]-AVERAGE(Table2[6M Return vs Nifty]))/_xlfn.STDEV.P(Table2[6M Return vs Nifty])</f>
        <v>0.43817237874052617</v>
      </c>
      <c r="M238">
        <v>-4.9243649805565202</v>
      </c>
      <c r="N238">
        <f>(Table2[[#This Row],[1W Return vs Nifty]]-AVERAGE(Table2[1W Return vs Nifty]))/_xlfn.STDEV.P(Table2[1W Return vs Nifty])</f>
        <v>-0.71036741009274496</v>
      </c>
      <c r="O238">
        <v>1604.6</v>
      </c>
      <c r="P238">
        <v>1597.8344430580801</v>
      </c>
      <c r="Q238">
        <v>1384.2552521504499</v>
      </c>
      <c r="R238">
        <v>40.440723641921402</v>
      </c>
      <c r="S238" s="2">
        <f>(Table2[[#This Row],[Close Price]]-Table2[[#This Row],[20D EMA]])/Table2[[#This Row],[20D EMA]]</f>
        <v>-1.0968465661223925E-2</v>
      </c>
      <c r="T238" s="2">
        <f>(Table2[[#This Row],[Close Price]]-Table2[[#This Row],[50D EMA]])/Table2[[#This Row],[50D EMA]]</f>
        <v>-6.7807044122444454E-3</v>
      </c>
      <c r="U238" s="2">
        <f>(Table2[[#This Row],[Close Price]]-Table2[[#This Row],[200D EMA]])/Table2[[#This Row],[200D EMA]]</f>
        <v>0.14646485721082492</v>
      </c>
      <c r="V238">
        <v>0.61687810867716997</v>
      </c>
      <c r="W238">
        <v>1575.1</v>
      </c>
      <c r="X238">
        <v>1590.05</v>
      </c>
      <c r="Y238">
        <v>1556.25</v>
      </c>
      <c r="Z238">
        <v>1644.9</v>
      </c>
      <c r="AA238">
        <v>1510.4</v>
      </c>
      <c r="AB238">
        <v>1771.2</v>
      </c>
      <c r="AC238" s="2">
        <f>(Table2[[#This Row],[Close Price]]/Table2[[#This Row],[Day Low]])-1</f>
        <v>7.5550758681988128E-3</v>
      </c>
      <c r="AD238" s="2">
        <f>(Table2[[#This Row],[Day High]]/Table2[[#This Row],[Close Price]])-1</f>
        <v>1.9218651543793097E-3</v>
      </c>
      <c r="AE238" s="2">
        <f>(Table2[[#This Row],[Close Price]]/Table2[[#This Row],[Current Week Low]])-1</f>
        <v>1.9759036144578301E-2</v>
      </c>
      <c r="AF238" s="2">
        <f>(Table2[[#This Row],[Current Week High]]/Table2[[#This Row],[Close Price]])-1</f>
        <v>3.6483931947070003E-2</v>
      </c>
      <c r="AG238" s="2">
        <f>(Table2[[#This Row],[Close Price]]/Table2[[#This Row],[Current Month Low]])-1</f>
        <v>5.0715042372881269E-2</v>
      </c>
      <c r="AH238" s="2">
        <f>(Table2[[#This Row],[Current Month High]]/Table2[[#This Row],[Close Price]])-1</f>
        <v>0.11606805293005684</v>
      </c>
      <c r="AI238">
        <v>13.7051039697542</v>
      </c>
      <c r="AJ238">
        <v>58.335827596527999</v>
      </c>
      <c r="AK238" t="str">
        <f>IF(AND(Table2[[#This Row],[20D EMA]]&gt;Table2[[#This Row],[50D EMA]],Table2[[#This Row],[50D EMA]]&gt;Table2[[#This Row],[200D EMA]]),"Uptrend","Downtrend/NoTrend")</f>
        <v>Uptrend</v>
      </c>
      <c r="AL238">
        <v>-0.05</v>
      </c>
      <c r="AM238" t="s">
        <v>10680</v>
      </c>
      <c r="AN238">
        <v>0.38</v>
      </c>
      <c r="AO238" t="s">
        <v>10681</v>
      </c>
      <c r="AP238">
        <v>8.1660352652272006E-2</v>
      </c>
      <c r="AQ238">
        <f>(Table2[[#This Row],[Sharpe Ratio]]-AVERAGE(Table2[Sharpe Ratio]))/_xlfn.STDEV.P(Table2[Sharpe Ratio])</f>
        <v>0.2066373202045588</v>
      </c>
      <c r="AR2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-1.1123893236940412</v>
      </c>
      <c r="AS238">
        <f>_xlfn.RANK.AVG(Table2[[#This Row],[1Y Return vs Nifty Z-Score]],Table2[1Y Return vs Nifty Z-Score])</f>
        <v>333</v>
      </c>
      <c r="AT238">
        <f>_xlfn.RANK.AVG(Table2[[#This Row],[6M Return vs Nifty Z-Score]],Table2[6M Return vs Nifty Z-Score])</f>
        <v>202</v>
      </c>
      <c r="AU238">
        <f>_xlfn.RANK.AVG(Table2[[#This Row],[Sharpe Ratio Z-Score]],Table2[Sharpe Ratio Z-Score])</f>
        <v>286</v>
      </c>
      <c r="AV238">
        <f>(Table2[[#This Row],[Rank 1Y]]+Table2[[#This Row],[Rank 6M]]+Table2[[#This Row],[Rank Sharpe]])/3</f>
        <v>273.66666666666669</v>
      </c>
    </row>
    <row r="239" spans="1:48" x14ac:dyDescent="0.3">
      <c r="A239" t="s">
        <v>52</v>
      </c>
      <c r="B239" t="s">
        <v>53</v>
      </c>
      <c r="C239" t="s">
        <v>10640</v>
      </c>
      <c r="D239" t="s">
        <v>54</v>
      </c>
      <c r="E239">
        <v>431688.34780240001</v>
      </c>
      <c r="F239">
        <v>1821.65</v>
      </c>
      <c r="G239">
        <v>32.9560585454606</v>
      </c>
      <c r="H239">
        <f>(Table2[[#This Row],[1Y Return vs Nifty]]-AVERAGE(Table2[1Y Return vs Nifty]))/_xlfn.STDEV.P(Table2[1Y Return vs Nifty])</f>
        <v>0.10744787326214368</v>
      </c>
      <c r="I239">
        <v>3.51514542386656</v>
      </c>
      <c r="J239">
        <f>(Table2[[#This Row],[1M Return vs Nifty]]-AVERAGE(Table2[1M Return vs Nifty]))/_xlfn.STDEV.P(Table2[1M Return vs Nifty])</f>
        <v>0.44924648888295238</v>
      </c>
      <c r="K239">
        <v>3.8594355695804898</v>
      </c>
      <c r="L239">
        <f>(Table2[[#This Row],[6M Return vs Nifty]]-AVERAGE(Table2[6M Return vs Nifty]))/_xlfn.STDEV.P(Table2[6M Return vs Nifty])</f>
        <v>-0.15064867992009334</v>
      </c>
      <c r="M239">
        <v>0.79737429317589603</v>
      </c>
      <c r="N239">
        <f>(Table2[[#This Row],[1W Return vs Nifty]]-AVERAGE(Table2[1W Return vs Nifty]))/_xlfn.STDEV.P(Table2[1W Return vs Nifty])</f>
        <v>0.75844119636837581</v>
      </c>
      <c r="O239">
        <v>1753.3</v>
      </c>
      <c r="P239">
        <v>1679.0675993510299</v>
      </c>
      <c r="Q239">
        <v>1494.1273876192799</v>
      </c>
      <c r="R239">
        <v>71.362813464562805</v>
      </c>
      <c r="S239" s="2">
        <f>(Table2[[#This Row],[Close Price]]-Table2[[#This Row],[20D EMA]])/Table2[[#This Row],[20D EMA]]</f>
        <v>3.8983630867507064E-2</v>
      </c>
      <c r="T239" s="2">
        <f>(Table2[[#This Row],[Close Price]]-Table2[[#This Row],[50D EMA]])/Table2[[#This Row],[50D EMA]]</f>
        <v>8.4917605880834801E-2</v>
      </c>
      <c r="U239" s="2">
        <f>(Table2[[#This Row],[Close Price]]-Table2[[#This Row],[200D EMA]])/Table2[[#This Row],[200D EMA]]</f>
        <v>0.21920661858865309</v>
      </c>
      <c r="V239">
        <v>0.85057669564375304</v>
      </c>
      <c r="W239">
        <v>1791.3</v>
      </c>
      <c r="X239">
        <v>1828.15</v>
      </c>
      <c r="Y239">
        <v>1764.5</v>
      </c>
      <c r="Z239">
        <v>1828.15</v>
      </c>
      <c r="AA239">
        <v>1681.3</v>
      </c>
      <c r="AB239">
        <v>1828.15</v>
      </c>
      <c r="AC239" s="2">
        <f>(Table2[[#This Row],[Close Price]]/Table2[[#This Row],[Day Low]])-1</f>
        <v>1.6943002288840603E-2</v>
      </c>
      <c r="AD239" s="2">
        <f>(Table2[[#This Row],[Day High]]/Table2[[#This Row],[Close Price]])-1</f>
        <v>3.5681936705733719E-3</v>
      </c>
      <c r="AE239" s="2">
        <f>(Table2[[#This Row],[Close Price]]/Table2[[#This Row],[Current Week Low]])-1</f>
        <v>3.238877869084722E-2</v>
      </c>
      <c r="AF239" s="2">
        <f>(Table2[[#This Row],[Current Week High]]/Table2[[#This Row],[Close Price]])-1</f>
        <v>3.5681936705733719E-3</v>
      </c>
      <c r="AG239" s="2">
        <f>(Table2[[#This Row],[Close Price]]/Table2[[#This Row],[Current Month Low]])-1</f>
        <v>8.3477071313864393E-2</v>
      </c>
      <c r="AH239" s="2">
        <f>(Table2[[#This Row],[Current Month High]]/Table2[[#This Row],[Close Price]])-1</f>
        <v>3.5681936705733719E-3</v>
      </c>
      <c r="AI239">
        <v>0.35681936705733702</v>
      </c>
      <c r="AJ239">
        <v>70.510600458651197</v>
      </c>
      <c r="AK239" t="str">
        <f>IF(AND(Table2[[#This Row],[20D EMA]]&gt;Table2[[#This Row],[50D EMA]],Table2[[#This Row],[50D EMA]]&gt;Table2[[#This Row],[200D EMA]]),"Uptrend","Downtrend/NoTrend")</f>
        <v>Uptrend</v>
      </c>
      <c r="AL239">
        <v>0.03</v>
      </c>
      <c r="AM239" t="s">
        <v>10681</v>
      </c>
      <c r="AN239">
        <v>4.6900000000000004</v>
      </c>
      <c r="AO239" t="s">
        <v>10681</v>
      </c>
      <c r="AP239">
        <v>0.122181845247762</v>
      </c>
      <c r="AQ239">
        <f>(Table2[[#This Row],[Sharpe Ratio]]-AVERAGE(Table2[Sharpe Ratio]))/_xlfn.STDEV.P(Table2[Sharpe Ratio])</f>
        <v>0.67213712197501141</v>
      </c>
      <c r="AR2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1.8366240005683898</v>
      </c>
      <c r="AS239">
        <f>_xlfn.RANK.AVG(Table2[[#This Row],[1Y Return vs Nifty Z-Score]],Table2[1Y Return vs Nifty Z-Score])</f>
        <v>269</v>
      </c>
      <c r="AT239">
        <f>_xlfn.RANK.AVG(Table2[[#This Row],[6M Return vs Nifty Z-Score]],Table2[6M Return vs Nifty Z-Score])</f>
        <v>375</v>
      </c>
      <c r="AU239">
        <f>_xlfn.RANK.AVG(Table2[[#This Row],[Sharpe Ratio Z-Score]],Table2[Sharpe Ratio Z-Score])</f>
        <v>178</v>
      </c>
      <c r="AV239">
        <f>(Table2[[#This Row],[Rank 1Y]]+Table2[[#This Row],[Rank 6M]]+Table2[[#This Row],[Rank Sharpe]])/3</f>
        <v>274</v>
      </c>
    </row>
    <row r="240" spans="1:48" x14ac:dyDescent="0.3">
      <c r="A240" t="s">
        <v>1259</v>
      </c>
      <c r="B240" t="s">
        <v>1260</v>
      </c>
      <c r="C240" t="s">
        <v>10640</v>
      </c>
      <c r="D240" t="s">
        <v>282</v>
      </c>
      <c r="E240">
        <v>9152.8802613000007</v>
      </c>
      <c r="F240">
        <v>912.6</v>
      </c>
      <c r="G240">
        <v>43.305835301220398</v>
      </c>
      <c r="H240">
        <f>(Table2[[#This Row],[1Y Return vs Nifty]]-AVERAGE(Table2[1Y Return vs Nifty]))/_xlfn.STDEV.P(Table2[1Y Return vs Nifty])</f>
        <v>0.27397899504414142</v>
      </c>
      <c r="I240">
        <v>11.246204591382</v>
      </c>
      <c r="J240">
        <f>(Table2[[#This Row],[1M Return vs Nifty]]-AVERAGE(Table2[1M Return vs Nifty]))/_xlfn.STDEV.P(Table2[1M Return vs Nifty])</f>
        <v>1.1966596254266708</v>
      </c>
      <c r="K240">
        <v>31.521015734854899</v>
      </c>
      <c r="L240">
        <f>(Table2[[#This Row],[6M Return vs Nifty]]-AVERAGE(Table2[6M Return vs Nifty]))/_xlfn.STDEV.P(Table2[6M Return vs Nifty])</f>
        <v>0.79739973091284966</v>
      </c>
      <c r="M240">
        <v>-3.0144107327321299</v>
      </c>
      <c r="N240">
        <f>(Table2[[#This Row],[1W Return vs Nifty]]-AVERAGE(Table2[1W Return vs Nifty]))/_xlfn.STDEV.P(Table2[1W Return vs Nifty])</f>
        <v>-0.22006942499748133</v>
      </c>
      <c r="O240">
        <v>865.06</v>
      </c>
      <c r="P240">
        <v>823.39357365653598</v>
      </c>
      <c r="Q240">
        <v>711.16580992464799</v>
      </c>
      <c r="R240">
        <v>62.1715913064508</v>
      </c>
      <c r="S240" s="2">
        <f>(Table2[[#This Row],[Close Price]]-Table2[[#This Row],[20D EMA]])/Table2[[#This Row],[20D EMA]]</f>
        <v>5.4955725614408341E-2</v>
      </c>
      <c r="T240" s="2">
        <f>(Table2[[#This Row],[Close Price]]-Table2[[#This Row],[50D EMA]])/Table2[[#This Row],[50D EMA]]</f>
        <v>0.10833995940400055</v>
      </c>
      <c r="U240" s="2">
        <f>(Table2[[#This Row],[Close Price]]-Table2[[#This Row],[200D EMA]])/Table2[[#This Row],[200D EMA]]</f>
        <v>0.28324504252629229</v>
      </c>
      <c r="V240">
        <v>2.0212016285212102</v>
      </c>
      <c r="W240">
        <v>888.6</v>
      </c>
      <c r="X240">
        <v>919.9</v>
      </c>
      <c r="Y240">
        <v>888</v>
      </c>
      <c r="Z240">
        <v>932</v>
      </c>
      <c r="AA240">
        <v>763.7</v>
      </c>
      <c r="AB240">
        <v>939</v>
      </c>
      <c r="AC240" s="2">
        <f>(Table2[[#This Row],[Close Price]]/Table2[[#This Row],[Day Low]])-1</f>
        <v>2.7008777852802091E-2</v>
      </c>
      <c r="AD240" s="2">
        <f>(Table2[[#This Row],[Day High]]/Table2[[#This Row],[Close Price]])-1</f>
        <v>7.9991233837386488E-3</v>
      </c>
      <c r="AE240" s="2">
        <f>(Table2[[#This Row],[Close Price]]/Table2[[#This Row],[Current Week Low]])-1</f>
        <v>2.7702702702702808E-2</v>
      </c>
      <c r="AF240" s="2">
        <f>(Table2[[#This Row],[Current Week High]]/Table2[[#This Row],[Close Price]])-1</f>
        <v>2.1257944334867496E-2</v>
      </c>
      <c r="AG240" s="2">
        <f>(Table2[[#This Row],[Close Price]]/Table2[[#This Row],[Current Month Low]])-1</f>
        <v>0.19497184758412978</v>
      </c>
      <c r="AH240" s="2">
        <f>(Table2[[#This Row],[Current Month High]]/Table2[[#This Row],[Close Price]])-1</f>
        <v>2.8928336620644313E-2</v>
      </c>
      <c r="AI240">
        <v>2.8928336620644299</v>
      </c>
      <c r="AJ240">
        <v>101.45695364238399</v>
      </c>
      <c r="AK240" t="str">
        <f>IF(AND(Table2[[#This Row],[20D EMA]]&gt;Table2[[#This Row],[50D EMA]],Table2[[#This Row],[50D EMA]]&gt;Table2[[#This Row],[200D EMA]]),"Uptrend","Downtrend/NoTrend")</f>
        <v>Uptrend</v>
      </c>
      <c r="AL240">
        <v>-0.04</v>
      </c>
      <c r="AM240" t="s">
        <v>10680</v>
      </c>
      <c r="AN240">
        <v>9.18</v>
      </c>
      <c r="AO240" t="s">
        <v>10681</v>
      </c>
      <c r="AP240">
        <v>2.3710464309147E-2</v>
      </c>
      <c r="AQ240">
        <f>(Table2[[#This Row],[Sharpe Ratio]]-AVERAGE(Table2[Sharpe Ratio]))/_xlfn.STDEV.P(Table2[Sharpe Ratio])</f>
        <v>-0.45907511555470332</v>
      </c>
      <c r="AR2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1.5888938108314772</v>
      </c>
      <c r="AS240">
        <f>_xlfn.RANK.AVG(Table2[[#This Row],[1Y Return vs Nifty Z-Score]],Table2[1Y Return vs Nifty Z-Score])</f>
        <v>223</v>
      </c>
      <c r="AT240">
        <f>_xlfn.RANK.AVG(Table2[[#This Row],[6M Return vs Nifty Z-Score]],Table2[6M Return vs Nifty Z-Score])</f>
        <v>137</v>
      </c>
      <c r="AU240">
        <f>_xlfn.RANK.AVG(Table2[[#This Row],[Sharpe Ratio Z-Score]],Table2[Sharpe Ratio Z-Score])</f>
        <v>465</v>
      </c>
      <c r="AV240">
        <f>(Table2[[#This Row],[Rank 1Y]]+Table2[[#This Row],[Rank 6M]]+Table2[[#This Row],[Rank Sharpe]])/3</f>
        <v>275</v>
      </c>
    </row>
    <row r="241" spans="1:48" x14ac:dyDescent="0.3">
      <c r="A241" t="s">
        <v>248</v>
      </c>
      <c r="B241" t="s">
        <v>249</v>
      </c>
      <c r="C241" t="s">
        <v>10641</v>
      </c>
      <c r="D241" t="s">
        <v>98</v>
      </c>
      <c r="E241">
        <v>107479.3144191</v>
      </c>
      <c r="F241">
        <v>5455.4</v>
      </c>
      <c r="G241">
        <v>54.377636935000403</v>
      </c>
      <c r="H241">
        <f>(Table2[[#This Row],[1Y Return vs Nifty]]-AVERAGE(Table2[1Y Return vs Nifty]))/_xlfn.STDEV.P(Table2[1Y Return vs Nifty])</f>
        <v>0.4521277213144968</v>
      </c>
      <c r="I241">
        <v>-2.5433704360340998</v>
      </c>
      <c r="J241">
        <f>(Table2[[#This Row],[1M Return vs Nifty]]-AVERAGE(Table2[1M Return vs Nifty]))/_xlfn.STDEV.P(Table2[1M Return vs Nifty])</f>
        <v>-0.13647071280074202</v>
      </c>
      <c r="K241">
        <v>8.0709687475591796</v>
      </c>
      <c r="L241">
        <f>(Table2[[#This Row],[6M Return vs Nifty]]-AVERAGE(Table2[6M Return vs Nifty]))/_xlfn.STDEV.P(Table2[6M Return vs Nifty])</f>
        <v>-6.3063353144411924E-3</v>
      </c>
      <c r="M241">
        <v>-1.06190883211702</v>
      </c>
      <c r="N241">
        <f>(Table2[[#This Row],[1W Return vs Nifty]]-AVERAGE(Table2[1W Return vs Nifty]))/_xlfn.STDEV.P(Table2[1W Return vs Nifty])</f>
        <v>0.28115082614556086</v>
      </c>
      <c r="O241">
        <v>5326.4</v>
      </c>
      <c r="P241">
        <v>5323.4349112289201</v>
      </c>
      <c r="Q241">
        <v>4721.0668921726201</v>
      </c>
      <c r="R241">
        <v>59.358465771496697</v>
      </c>
      <c r="S241" s="2">
        <f>(Table2[[#This Row],[Close Price]]-Table2[[#This Row],[20D EMA]])/Table2[[#This Row],[20D EMA]]</f>
        <v>2.421898468008411E-2</v>
      </c>
      <c r="T241" s="2">
        <f>(Table2[[#This Row],[Close Price]]-Table2[[#This Row],[50D EMA]])/Table2[[#This Row],[50D EMA]]</f>
        <v>2.4789462249781742E-2</v>
      </c>
      <c r="U241" s="2">
        <f>(Table2[[#This Row],[Close Price]]-Table2[[#This Row],[200D EMA]])/Table2[[#This Row],[200D EMA]]</f>
        <v>0.15554388967563257</v>
      </c>
      <c r="V241">
        <v>1.0558528474689699</v>
      </c>
      <c r="W241">
        <v>5385.85</v>
      </c>
      <c r="X241">
        <v>5518</v>
      </c>
      <c r="Y241">
        <v>5266</v>
      </c>
      <c r="Z241">
        <v>5518</v>
      </c>
      <c r="AA241">
        <v>4991</v>
      </c>
      <c r="AB241">
        <v>5518</v>
      </c>
      <c r="AC241" s="2">
        <f>(Table2[[#This Row],[Close Price]]/Table2[[#This Row],[Day Low]])-1</f>
        <v>1.2913467697763359E-2</v>
      </c>
      <c r="AD241" s="2">
        <f>(Table2[[#This Row],[Day High]]/Table2[[#This Row],[Close Price]])-1</f>
        <v>1.1474868937199956E-2</v>
      </c>
      <c r="AE241" s="2">
        <f>(Table2[[#This Row],[Close Price]]/Table2[[#This Row],[Current Week Low]])-1</f>
        <v>3.5966578047854192E-2</v>
      </c>
      <c r="AF241" s="2">
        <f>(Table2[[#This Row],[Current Week High]]/Table2[[#This Row],[Close Price]])-1</f>
        <v>1.1474868937199956E-2</v>
      </c>
      <c r="AG241" s="2">
        <f>(Table2[[#This Row],[Close Price]]/Table2[[#This Row],[Current Month Low]])-1</f>
        <v>9.3047485473852776E-2</v>
      </c>
      <c r="AH241" s="2">
        <f>(Table2[[#This Row],[Current Month High]]/Table2[[#This Row],[Close Price]])-1</f>
        <v>1.1474868937199956E-2</v>
      </c>
      <c r="AI241">
        <v>8.0498221945228607</v>
      </c>
      <c r="AJ241">
        <v>88.764900261241095</v>
      </c>
      <c r="AK241" t="str">
        <f>IF(AND(Table2[[#This Row],[20D EMA]]&gt;Table2[[#This Row],[50D EMA]],Table2[[#This Row],[50D EMA]]&gt;Table2[[#This Row],[200D EMA]]),"Uptrend","Downtrend/NoTrend")</f>
        <v>Uptrend</v>
      </c>
      <c r="AL241">
        <v>-0.09</v>
      </c>
      <c r="AM241" t="s">
        <v>10680</v>
      </c>
      <c r="AN241">
        <v>4</v>
      </c>
      <c r="AO241" t="s">
        <v>10681</v>
      </c>
      <c r="AP241">
        <v>7.4043148736898004E-2</v>
      </c>
      <c r="AQ241">
        <f>(Table2[[#This Row],[Sharpe Ratio]]-AVERAGE(Table2[Sharpe Ratio]))/_xlfn.STDEV.P(Table2[Sharpe Ratio])</f>
        <v>0.11913296916675033</v>
      </c>
      <c r="AR2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0.70963446851162482</v>
      </c>
      <c r="AS241">
        <f>_xlfn.RANK.AVG(Table2[[#This Row],[1Y Return vs Nifty Z-Score]],Table2[1Y Return vs Nifty Z-Score])</f>
        <v>178</v>
      </c>
      <c r="AT241">
        <f>_xlfn.RANK.AVG(Table2[[#This Row],[6M Return vs Nifty Z-Score]],Table2[6M Return vs Nifty Z-Score])</f>
        <v>326</v>
      </c>
      <c r="AU241">
        <f>_xlfn.RANK.AVG(Table2[[#This Row],[Sharpe Ratio Z-Score]],Table2[Sharpe Ratio Z-Score])</f>
        <v>322</v>
      </c>
      <c r="AV241">
        <f>(Table2[[#This Row],[Rank 1Y]]+Table2[[#This Row],[Rank 6M]]+Table2[[#This Row],[Rank Sharpe]])/3</f>
        <v>275.33333333333331</v>
      </c>
    </row>
    <row r="242" spans="1:48" x14ac:dyDescent="0.3">
      <c r="A242" t="s">
        <v>737</v>
      </c>
      <c r="B242" t="s">
        <v>738</v>
      </c>
      <c r="C242" t="s">
        <v>10635</v>
      </c>
      <c r="D242" t="s">
        <v>739</v>
      </c>
      <c r="E242">
        <v>23047.044883800001</v>
      </c>
      <c r="F242">
        <v>1631.6</v>
      </c>
      <c r="G242">
        <v>20.5619003630515</v>
      </c>
      <c r="H242">
        <f>(Table2[[#This Row],[1Y Return vs Nifty]]-AVERAGE(Table2[1Y Return vs Nifty]))/_xlfn.STDEV.P(Table2[1Y Return vs Nifty])</f>
        <v>-9.1977980489867023E-2</v>
      </c>
      <c r="I242">
        <v>8.3432163409059594</v>
      </c>
      <c r="J242">
        <f>(Table2[[#This Row],[1M Return vs Nifty]]-AVERAGE(Table2[1M Return vs Nifty]))/_xlfn.STDEV.P(Table2[1M Return vs Nifty])</f>
        <v>0.91600835803569136</v>
      </c>
      <c r="K242">
        <v>33.323309434661802</v>
      </c>
      <c r="L242">
        <f>(Table2[[#This Row],[6M Return vs Nifty]]-AVERAGE(Table2[6M Return vs Nifty]))/_xlfn.STDEV.P(Table2[6M Return vs Nifty])</f>
        <v>0.8591699431620099</v>
      </c>
      <c r="M242">
        <v>-1.16135599732447</v>
      </c>
      <c r="N242">
        <f>(Table2[[#This Row],[1W Return vs Nifty]]-AVERAGE(Table2[1W Return vs Nifty]))/_xlfn.STDEV.P(Table2[1W Return vs Nifty])</f>
        <v>0.25562207603011222</v>
      </c>
      <c r="O242">
        <v>1583.82</v>
      </c>
      <c r="P242">
        <v>1473.33238708776</v>
      </c>
      <c r="Q242">
        <v>1264.5029076020101</v>
      </c>
      <c r="R242">
        <v>58.941474189771597</v>
      </c>
      <c r="S242" s="2">
        <f>(Table2[[#This Row],[Close Price]]-Table2[[#This Row],[20D EMA]])/Table2[[#This Row],[20D EMA]]</f>
        <v>3.016756954704447E-2</v>
      </c>
      <c r="T242" s="2">
        <f>(Table2[[#This Row],[Close Price]]-Table2[[#This Row],[50D EMA]])/Table2[[#This Row],[50D EMA]]</f>
        <v>0.10742152571903829</v>
      </c>
      <c r="U242" s="2">
        <f>(Table2[[#This Row],[Close Price]]-Table2[[#This Row],[200D EMA]])/Table2[[#This Row],[200D EMA]]</f>
        <v>0.29030940948498796</v>
      </c>
      <c r="V242">
        <v>0.58606465700624399</v>
      </c>
      <c r="W242">
        <v>1625</v>
      </c>
      <c r="X242">
        <v>1664.7</v>
      </c>
      <c r="Y242">
        <v>1625</v>
      </c>
      <c r="Z242">
        <v>1715</v>
      </c>
      <c r="AA242">
        <v>1419.05</v>
      </c>
      <c r="AB242">
        <v>1715</v>
      </c>
      <c r="AC242" s="2">
        <f>(Table2[[#This Row],[Close Price]]/Table2[[#This Row],[Day Low]])-1</f>
        <v>4.0615384615383388E-3</v>
      </c>
      <c r="AD242" s="2">
        <f>(Table2[[#This Row],[Day High]]/Table2[[#This Row],[Close Price]])-1</f>
        <v>2.0286835008580528E-2</v>
      </c>
      <c r="AE242" s="2">
        <f>(Table2[[#This Row],[Close Price]]/Table2[[#This Row],[Current Week Low]])-1</f>
        <v>4.0615384615383388E-3</v>
      </c>
      <c r="AF242" s="2">
        <f>(Table2[[#This Row],[Current Week High]]/Table2[[#This Row],[Close Price]])-1</f>
        <v>5.1115469477813313E-2</v>
      </c>
      <c r="AG242" s="2">
        <f>(Table2[[#This Row],[Close Price]]/Table2[[#This Row],[Current Month Low]])-1</f>
        <v>0.14978330573270848</v>
      </c>
      <c r="AH242" s="2">
        <f>(Table2[[#This Row],[Current Month High]]/Table2[[#This Row],[Close Price]])-1</f>
        <v>5.1115469477813313E-2</v>
      </c>
      <c r="AI242">
        <v>5.1115469477813296</v>
      </c>
      <c r="AJ242">
        <v>65.116632090269704</v>
      </c>
      <c r="AK242" t="str">
        <f>IF(AND(Table2[[#This Row],[20D EMA]]&gt;Table2[[#This Row],[50D EMA]],Table2[[#This Row],[50D EMA]]&gt;Table2[[#This Row],[200D EMA]]),"Uptrend","Downtrend/NoTrend")</f>
        <v>Uptrend</v>
      </c>
      <c r="AL242">
        <v>0.04</v>
      </c>
      <c r="AM242" t="s">
        <v>10681</v>
      </c>
      <c r="AN242">
        <v>7.01</v>
      </c>
      <c r="AO242" t="s">
        <v>10681</v>
      </c>
      <c r="AP242">
        <v>5.8327734032475001E-2</v>
      </c>
      <c r="AQ242">
        <f>(Table2[[#This Row],[Sharpe Ratio]]-AVERAGE(Table2[Sharpe Ratio]))/_xlfn.STDEV.P(Table2[Sharpe Ratio])</f>
        <v>-6.1401408050725956E-2</v>
      </c>
      <c r="AR2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1.8774209886872204</v>
      </c>
      <c r="AS242">
        <f>_xlfn.RANK.AVG(Table2[[#This Row],[1Y Return vs Nifty Z-Score]],Table2[1Y Return vs Nifty Z-Score])</f>
        <v>331</v>
      </c>
      <c r="AT242">
        <f>_xlfn.RANK.AVG(Table2[[#This Row],[6M Return vs Nifty Z-Score]],Table2[6M Return vs Nifty Z-Score])</f>
        <v>127</v>
      </c>
      <c r="AU242">
        <f>_xlfn.RANK.AVG(Table2[[#This Row],[Sharpe Ratio Z-Score]],Table2[Sharpe Ratio Z-Score])</f>
        <v>369</v>
      </c>
      <c r="AV242">
        <f>(Table2[[#This Row],[Rank 1Y]]+Table2[[#This Row],[Rank 6M]]+Table2[[#This Row],[Rank Sharpe]])/3</f>
        <v>275.66666666666669</v>
      </c>
    </row>
    <row r="243" spans="1:48" x14ac:dyDescent="0.3">
      <c r="A243" t="s">
        <v>301</v>
      </c>
      <c r="B243" t="s">
        <v>302</v>
      </c>
      <c r="C243" t="s">
        <v>10641</v>
      </c>
      <c r="D243" t="s">
        <v>198</v>
      </c>
      <c r="E243">
        <v>93588.776043399994</v>
      </c>
      <c r="F243">
        <v>32389.599999999999</v>
      </c>
      <c r="G243">
        <v>43.455077844529399</v>
      </c>
      <c r="H243">
        <f>(Table2[[#This Row],[1Y Return vs Nifty]]-AVERAGE(Table2[1Y Return vs Nifty]))/_xlfn.STDEV.P(Table2[1Y Return vs Nifty])</f>
        <v>0.27638035390833282</v>
      </c>
      <c r="I243">
        <v>-10.694578820666701</v>
      </c>
      <c r="J243">
        <f>(Table2[[#This Row],[1M Return vs Nifty]]-AVERAGE(Table2[1M Return vs Nifty]))/_xlfn.STDEV.P(Table2[1M Return vs Nifty])</f>
        <v>-0.92450248094171994</v>
      </c>
      <c r="K243">
        <v>-1.0481735822790601</v>
      </c>
      <c r="L243">
        <f>(Table2[[#This Row],[6M Return vs Nifty]]-AVERAGE(Table2[6M Return vs Nifty]))/_xlfn.STDEV.P(Table2[6M Return vs Nifty])</f>
        <v>-0.31884771372838117</v>
      </c>
      <c r="M243">
        <v>-4.1762800462143499</v>
      </c>
      <c r="N243">
        <f>(Table2[[#This Row],[1W Return vs Nifty]]-AVERAGE(Table2[1W Return vs Nifty]))/_xlfn.STDEV.P(Table2[1W Return vs Nifty])</f>
        <v>-0.51832902152616578</v>
      </c>
      <c r="O243">
        <v>32475.88</v>
      </c>
      <c r="P243">
        <v>32709.8714164343</v>
      </c>
      <c r="Q243">
        <v>29002.599001744002</v>
      </c>
      <c r="R243">
        <v>37.300510197957401</v>
      </c>
      <c r="S243" s="2">
        <f>(Table2[[#This Row],[Close Price]]-Table2[[#This Row],[20D EMA]])/Table2[[#This Row],[20D EMA]]</f>
        <v>-2.65674094127711E-3</v>
      </c>
      <c r="T243" s="2">
        <f>(Table2[[#This Row],[Close Price]]-Table2[[#This Row],[50D EMA]])/Table2[[#This Row],[50D EMA]]</f>
        <v>-9.7912771455710684E-3</v>
      </c>
      <c r="U243" s="2">
        <f>(Table2[[#This Row],[Close Price]]-Table2[[#This Row],[200D EMA]])/Table2[[#This Row],[200D EMA]]</f>
        <v>0.11678267172029402</v>
      </c>
      <c r="V243">
        <v>0.63912765969862795</v>
      </c>
      <c r="W243">
        <v>31839.95</v>
      </c>
      <c r="X243">
        <v>32500</v>
      </c>
      <c r="Y243">
        <v>31500</v>
      </c>
      <c r="Z243">
        <v>32921.050000000003</v>
      </c>
      <c r="AA243">
        <v>30900</v>
      </c>
      <c r="AB243">
        <v>35182.800000000003</v>
      </c>
      <c r="AC243" s="2">
        <f>(Table2[[#This Row],[Close Price]]/Table2[[#This Row],[Day Low]])-1</f>
        <v>1.7262903993253698E-2</v>
      </c>
      <c r="AD243" s="2">
        <f>(Table2[[#This Row],[Day High]]/Table2[[#This Row],[Close Price]])-1</f>
        <v>3.4085014943068259E-3</v>
      </c>
      <c r="AE243" s="2">
        <f>(Table2[[#This Row],[Close Price]]/Table2[[#This Row],[Current Week Low]])-1</f>
        <v>2.8241269841269734E-2</v>
      </c>
      <c r="AF243" s="2">
        <f>(Table2[[#This Row],[Current Week High]]/Table2[[#This Row],[Close Price]])-1</f>
        <v>1.6408044557512325E-2</v>
      </c>
      <c r="AG243" s="2">
        <f>(Table2[[#This Row],[Close Price]]/Table2[[#This Row],[Current Month Low]])-1</f>
        <v>4.8207119741100257E-2</v>
      </c>
      <c r="AH243" s="2">
        <f>(Table2[[#This Row],[Current Month High]]/Table2[[#This Row],[Close Price]])-1</f>
        <v>8.6237557734581527E-2</v>
      </c>
      <c r="AI243">
        <v>13.240052362486701</v>
      </c>
      <c r="AJ243">
        <v>75.030667221468605</v>
      </c>
      <c r="AK243" t="str">
        <f>IF(AND(Table2[[#This Row],[20D EMA]]&gt;Table2[[#This Row],[50D EMA]],Table2[[#This Row],[50D EMA]]&gt;Table2[[#This Row],[200D EMA]]),"Uptrend","Downtrend/NoTrend")</f>
        <v>Downtrend/NoTrend</v>
      </c>
      <c r="AL243">
        <v>0</v>
      </c>
      <c r="AM243" t="s">
        <v>10682</v>
      </c>
      <c r="AN243">
        <v>2.52</v>
      </c>
      <c r="AO243" t="s">
        <v>10681</v>
      </c>
      <c r="AP243">
        <v>0.12021660956932401</v>
      </c>
      <c r="AQ243">
        <f>(Table2[[#This Row],[Sharpe Ratio]]-AVERAGE(Table2[Sharpe Ratio]))/_xlfn.STDEV.P(Table2[Sharpe Ratio])</f>
        <v>0.64956103308615032</v>
      </c>
      <c r="AR2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3">
        <f>_xlfn.RANK.AVG(Table2[[#This Row],[1Y Return vs Nifty Z-Score]],Table2[1Y Return vs Nifty Z-Score])</f>
        <v>222</v>
      </c>
      <c r="AT243">
        <f>_xlfn.RANK.AVG(Table2[[#This Row],[6M Return vs Nifty Z-Score]],Table2[6M Return vs Nifty Z-Score])</f>
        <v>426</v>
      </c>
      <c r="AU243">
        <f>_xlfn.RANK.AVG(Table2[[#This Row],[Sharpe Ratio Z-Score]],Table2[Sharpe Ratio Z-Score])</f>
        <v>183</v>
      </c>
      <c r="AV243">
        <f>(Table2[[#This Row],[Rank 1Y]]+Table2[[#This Row],[Rank 6M]]+Table2[[#This Row],[Rank Sharpe]])/3</f>
        <v>277</v>
      </c>
    </row>
    <row r="244" spans="1:48" x14ac:dyDescent="0.3">
      <c r="A244" t="s">
        <v>1073</v>
      </c>
      <c r="B244" t="s">
        <v>1074</v>
      </c>
      <c r="C244" t="s">
        <v>10642</v>
      </c>
      <c r="D244" t="s">
        <v>104</v>
      </c>
      <c r="E244">
        <v>12295.105135637999</v>
      </c>
      <c r="F244">
        <v>17.920000000000002</v>
      </c>
      <c r="G244">
        <v>89.442023613168701</v>
      </c>
      <c r="H244">
        <f>(Table2[[#This Row],[1Y Return vs Nifty]]-AVERAGE(Table2[1Y Return vs Nifty]))/_xlfn.STDEV.P(Table2[1Y Return vs Nifty])</f>
        <v>1.0163245910550391</v>
      </c>
      <c r="I244">
        <v>-9.3813372709856093</v>
      </c>
      <c r="J244">
        <f>(Table2[[#This Row],[1M Return vs Nifty]]-AVERAGE(Table2[1M Return vs Nifty]))/_xlfn.STDEV.P(Table2[1M Return vs Nifty])</f>
        <v>-0.79754264731233671</v>
      </c>
      <c r="K244">
        <v>-15.045670657930099</v>
      </c>
      <c r="L244">
        <f>(Table2[[#This Row],[6M Return vs Nifty]]-AVERAGE(Table2[6M Return vs Nifty]))/_xlfn.STDEV.P(Table2[6M Return vs Nifty])</f>
        <v>-0.79858548644134109</v>
      </c>
      <c r="M244">
        <v>-5.7782086664926497</v>
      </c>
      <c r="N244">
        <f>(Table2[[#This Row],[1W Return vs Nifty]]-AVERAGE(Table2[1W Return vs Nifty]))/_xlfn.STDEV.P(Table2[1W Return vs Nifty])</f>
        <v>-0.92955477506636341</v>
      </c>
      <c r="O244">
        <v>18.25</v>
      </c>
      <c r="P244">
        <v>18.4992748790891</v>
      </c>
      <c r="Q244">
        <v>16.8002957998293</v>
      </c>
      <c r="R244">
        <v>41.5392343391064</v>
      </c>
      <c r="S244" s="2">
        <f>(Table2[[#This Row],[Close Price]]-Table2[[#This Row],[20D EMA]])/Table2[[#This Row],[20D EMA]]</f>
        <v>-1.8082191780821825E-2</v>
      </c>
      <c r="T244" s="2">
        <f>(Table2[[#This Row],[Close Price]]-Table2[[#This Row],[50D EMA]])/Table2[[#This Row],[50D EMA]]</f>
        <v>-3.131338297718303E-2</v>
      </c>
      <c r="U244" s="2">
        <f>(Table2[[#This Row],[Close Price]]-Table2[[#This Row],[200D EMA]])/Table2[[#This Row],[200D EMA]]</f>
        <v>6.6647886055796621E-2</v>
      </c>
      <c r="V244">
        <v>0.71772330825056097</v>
      </c>
      <c r="W244">
        <v>17.899999999999999</v>
      </c>
      <c r="X244">
        <v>18.11</v>
      </c>
      <c r="Y244">
        <v>17.87</v>
      </c>
      <c r="Z244">
        <v>18.62</v>
      </c>
      <c r="AA244">
        <v>17.02</v>
      </c>
      <c r="AB244">
        <v>20.05</v>
      </c>
      <c r="AC244" s="2">
        <f>(Table2[[#This Row],[Close Price]]/Table2[[#This Row],[Day Low]])-1</f>
        <v>1.1173184357544663E-3</v>
      </c>
      <c r="AD244" s="2">
        <f>(Table2[[#This Row],[Day High]]/Table2[[#This Row],[Close Price]])-1</f>
        <v>1.0602678571428381E-2</v>
      </c>
      <c r="AE244" s="2">
        <f>(Table2[[#This Row],[Close Price]]/Table2[[#This Row],[Current Week Low]])-1</f>
        <v>2.7979854504756041E-3</v>
      </c>
      <c r="AF244" s="2">
        <f>(Table2[[#This Row],[Current Week High]]/Table2[[#This Row],[Close Price]])-1</f>
        <v>3.90625E-2</v>
      </c>
      <c r="AG244" s="2">
        <f>(Table2[[#This Row],[Close Price]]/Table2[[#This Row],[Current Month Low]])-1</f>
        <v>5.2878965922444232E-2</v>
      </c>
      <c r="AH244" s="2">
        <f>(Table2[[#This Row],[Current Month High]]/Table2[[#This Row],[Close Price]])-1</f>
        <v>0.11886160714285698</v>
      </c>
      <c r="AI244">
        <v>33.928571428571402</v>
      </c>
      <c r="AJ244">
        <v>125.40880503144599</v>
      </c>
      <c r="AK244" t="str">
        <f>IF(AND(Table2[[#This Row],[20D EMA]]&gt;Table2[[#This Row],[50D EMA]],Table2[[#This Row],[50D EMA]]&gt;Table2[[#This Row],[200D EMA]]),"Uptrend","Downtrend/NoTrend")</f>
        <v>Downtrend/NoTrend</v>
      </c>
      <c r="AL244">
        <v>-0.1</v>
      </c>
      <c r="AM244" t="s">
        <v>10680</v>
      </c>
      <c r="AN244">
        <v>1.82</v>
      </c>
      <c r="AO244" t="s">
        <v>10681</v>
      </c>
      <c r="AP244">
        <v>0.13320401044216201</v>
      </c>
      <c r="AQ244">
        <f>(Table2[[#This Row],[Sharpe Ratio]]-AVERAGE(Table2[Sharpe Ratio]))/_xlfn.STDEV.P(Table2[Sharpe Ratio])</f>
        <v>0.79875673503549971</v>
      </c>
      <c r="AR2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4">
        <f>_xlfn.RANK.AVG(Table2[[#This Row],[1Y Return vs Nifty Z-Score]],Table2[1Y Return vs Nifty Z-Score])</f>
        <v>99</v>
      </c>
      <c r="AT244">
        <f>_xlfn.RANK.AVG(Table2[[#This Row],[6M Return vs Nifty Z-Score]],Table2[6M Return vs Nifty Z-Score])</f>
        <v>580</v>
      </c>
      <c r="AU244">
        <f>_xlfn.RANK.AVG(Table2[[#This Row],[Sharpe Ratio Z-Score]],Table2[Sharpe Ratio Z-Score])</f>
        <v>156</v>
      </c>
      <c r="AV244">
        <f>(Table2[[#This Row],[Rank 1Y]]+Table2[[#This Row],[Rank 6M]]+Table2[[#This Row],[Rank Sharpe]])/3</f>
        <v>278.33333333333331</v>
      </c>
    </row>
    <row r="245" spans="1:48" x14ac:dyDescent="0.3">
      <c r="A245" t="s">
        <v>441</v>
      </c>
      <c r="B245" t="s">
        <v>442</v>
      </c>
      <c r="C245" t="s">
        <v>10636</v>
      </c>
      <c r="D245" t="s">
        <v>51</v>
      </c>
      <c r="E245">
        <v>52044.881759999997</v>
      </c>
      <c r="F245">
        <v>5050.6000000000004</v>
      </c>
      <c r="G245">
        <v>64.704202174387802</v>
      </c>
      <c r="H245">
        <f>(Table2[[#This Row],[1Y Return vs Nifty]]-AVERAGE(Table2[1Y Return vs Nifty]))/_xlfn.STDEV.P(Table2[1Y Return vs Nifty])</f>
        <v>0.61828536259049183</v>
      </c>
      <c r="I245">
        <v>9.2978361980431004</v>
      </c>
      <c r="J245">
        <f>(Table2[[#This Row],[1M Return vs Nifty]]-AVERAGE(Table2[1M Return vs Nifty]))/_xlfn.STDEV.P(Table2[1M Return vs Nifty])</f>
        <v>1.0082978368987907</v>
      </c>
      <c r="K245">
        <v>7.9062972699018896</v>
      </c>
      <c r="L245">
        <f>(Table2[[#This Row],[6M Return vs Nifty]]-AVERAGE(Table2[6M Return vs Nifty]))/_xlfn.STDEV.P(Table2[6M Return vs Nifty])</f>
        <v>-1.1950139166922861E-2</v>
      </c>
      <c r="M245">
        <v>7.1747530820147398</v>
      </c>
      <c r="N245">
        <f>(Table2[[#This Row],[1W Return vs Nifty]]-AVERAGE(Table2[1W Return vs Nifty]))/_xlfn.STDEV.P(Table2[1W Return vs Nifty])</f>
        <v>2.3955568361375916</v>
      </c>
      <c r="O245">
        <v>4376.97</v>
      </c>
      <c r="P245">
        <v>4354.7519094857298</v>
      </c>
      <c r="Q245">
        <v>4049.9026508032498</v>
      </c>
      <c r="R245">
        <v>76.868667604346001</v>
      </c>
      <c r="S245" s="2">
        <f>(Table2[[#This Row],[Close Price]]-Table2[[#This Row],[20D EMA]])/Table2[[#This Row],[20D EMA]]</f>
        <v>0.1539032709842654</v>
      </c>
      <c r="T245" s="2">
        <f>(Table2[[#This Row],[Close Price]]-Table2[[#This Row],[50D EMA]])/Table2[[#This Row],[50D EMA]]</f>
        <v>0.15979052423136686</v>
      </c>
      <c r="U245" s="2">
        <f>(Table2[[#This Row],[Close Price]]-Table2[[#This Row],[200D EMA]])/Table2[[#This Row],[200D EMA]]</f>
        <v>0.24709170453721258</v>
      </c>
      <c r="V245">
        <v>0.48605787132653799</v>
      </c>
      <c r="W245">
        <v>4685.05</v>
      </c>
      <c r="X245">
        <v>5166</v>
      </c>
      <c r="Y245">
        <v>4268.8500000000004</v>
      </c>
      <c r="Z245">
        <v>5166</v>
      </c>
      <c r="AA245">
        <v>3732.9</v>
      </c>
      <c r="AB245">
        <v>5166</v>
      </c>
      <c r="AC245" s="2">
        <f>(Table2[[#This Row],[Close Price]]/Table2[[#This Row],[Day Low]])-1</f>
        <v>7.8024780952177686E-2</v>
      </c>
      <c r="AD245" s="2">
        <f>(Table2[[#This Row],[Day High]]/Table2[[#This Row],[Close Price]])-1</f>
        <v>2.2848770443115507E-2</v>
      </c>
      <c r="AE245" s="2">
        <f>(Table2[[#This Row],[Close Price]]/Table2[[#This Row],[Current Week Low]])-1</f>
        <v>0.18312894573479976</v>
      </c>
      <c r="AF245" s="2">
        <f>(Table2[[#This Row],[Current Week High]]/Table2[[#This Row],[Close Price]])-1</f>
        <v>2.2848770443115507E-2</v>
      </c>
      <c r="AG245" s="2">
        <f>(Table2[[#This Row],[Close Price]]/Table2[[#This Row],[Current Month Low]])-1</f>
        <v>0.35299632993115271</v>
      </c>
      <c r="AH245" s="2">
        <f>(Table2[[#This Row],[Current Month High]]/Table2[[#This Row],[Close Price]])-1</f>
        <v>2.2848770443115507E-2</v>
      </c>
      <c r="AI245">
        <v>2.2848770443115498</v>
      </c>
      <c r="AJ245">
        <v>96.494640807672099</v>
      </c>
      <c r="AK245" t="str">
        <f>IF(AND(Table2[[#This Row],[20D EMA]]&gt;Table2[[#This Row],[50D EMA]],Table2[[#This Row],[50D EMA]]&gt;Table2[[#This Row],[200D EMA]]),"Uptrend","Downtrend/NoTrend")</f>
        <v>Uptrend</v>
      </c>
      <c r="AL245">
        <v>0.04</v>
      </c>
      <c r="AM245" t="s">
        <v>10681</v>
      </c>
      <c r="AN245">
        <v>31.05</v>
      </c>
      <c r="AO245" t="s">
        <v>10681</v>
      </c>
      <c r="AP245">
        <v>6.4137957207130003E-2</v>
      </c>
      <c r="AQ245">
        <f>(Table2[[#This Row],[Sharpe Ratio]]-AVERAGE(Table2[Sharpe Ratio]))/_xlfn.STDEV.P(Table2[Sharpe Ratio])</f>
        <v>5.3448434519893923E-3</v>
      </c>
      <c r="AR2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4.0155347399119403</v>
      </c>
      <c r="AS245">
        <f>_xlfn.RANK.AVG(Table2[[#This Row],[1Y Return vs Nifty Z-Score]],Table2[1Y Return vs Nifty Z-Score])</f>
        <v>151</v>
      </c>
      <c r="AT245">
        <f>_xlfn.RANK.AVG(Table2[[#This Row],[6M Return vs Nifty Z-Score]],Table2[6M Return vs Nifty Z-Score])</f>
        <v>329</v>
      </c>
      <c r="AU245">
        <f>_xlfn.RANK.AVG(Table2[[#This Row],[Sharpe Ratio Z-Score]],Table2[Sharpe Ratio Z-Score])</f>
        <v>356</v>
      </c>
      <c r="AV245">
        <f>(Table2[[#This Row],[Rank 1Y]]+Table2[[#This Row],[Rank 6M]]+Table2[[#This Row],[Rank Sharpe]])/3</f>
        <v>278.66666666666669</v>
      </c>
    </row>
    <row r="246" spans="1:48" x14ac:dyDescent="0.3">
      <c r="A246" t="s">
        <v>559</v>
      </c>
      <c r="B246" t="s">
        <v>560</v>
      </c>
      <c r="C246" t="s">
        <v>10638</v>
      </c>
      <c r="D246" t="s">
        <v>183</v>
      </c>
      <c r="E246">
        <v>35487.449999999997</v>
      </c>
      <c r="F246">
        <v>813.2</v>
      </c>
      <c r="G246">
        <v>25.949338384287099</v>
      </c>
      <c r="H246">
        <f>(Table2[[#This Row],[1Y Return vs Nifty]]-AVERAGE(Table2[1Y Return vs Nifty]))/_xlfn.STDEV.P(Table2[1Y Return vs Nifty])</f>
        <v>-5.2924298369933639E-3</v>
      </c>
      <c r="I246">
        <v>0.19932255591499901</v>
      </c>
      <c r="J246">
        <f>(Table2[[#This Row],[1M Return vs Nifty]]-AVERAGE(Table2[1M Return vs Nifty]))/_xlfn.STDEV.P(Table2[1M Return vs Nifty])</f>
        <v>0.12868374110676101</v>
      </c>
      <c r="K246">
        <v>65.756106799584998</v>
      </c>
      <c r="L246">
        <f>(Table2[[#This Row],[6M Return vs Nifty]]-AVERAGE(Table2[6M Return vs Nifty]))/_xlfn.STDEV.P(Table2[6M Return vs Nifty])</f>
        <v>1.9707428112688841</v>
      </c>
      <c r="M246">
        <v>-1.4105943510696399</v>
      </c>
      <c r="N246">
        <f>(Table2[[#This Row],[1W Return vs Nifty]]-AVERAGE(Table2[1W Return vs Nifty]))/_xlfn.STDEV.P(Table2[1W Return vs Nifty])</f>
        <v>0.19164092947180308</v>
      </c>
      <c r="O246">
        <v>807.64</v>
      </c>
      <c r="P246">
        <v>765.51009628656004</v>
      </c>
      <c r="Q246">
        <v>616.30818710968299</v>
      </c>
      <c r="R246">
        <v>50.014045341498601</v>
      </c>
      <c r="S246" s="2">
        <f>(Table2[[#This Row],[Close Price]]-Table2[[#This Row],[20D EMA]])/Table2[[#This Row],[20D EMA]]</f>
        <v>6.8842553612996626E-3</v>
      </c>
      <c r="T246" s="2">
        <f>(Table2[[#This Row],[Close Price]]-Table2[[#This Row],[50D EMA]])/Table2[[#This Row],[50D EMA]]</f>
        <v>6.2298203439485174E-2</v>
      </c>
      <c r="U246" s="2">
        <f>(Table2[[#This Row],[Close Price]]-Table2[[#This Row],[200D EMA]])/Table2[[#This Row],[200D EMA]]</f>
        <v>0.31946973447438021</v>
      </c>
      <c r="V246">
        <v>0.26793683762612802</v>
      </c>
      <c r="W246">
        <v>807.1</v>
      </c>
      <c r="X246">
        <v>825.95</v>
      </c>
      <c r="Y246">
        <v>806.05</v>
      </c>
      <c r="Z246">
        <v>855.6</v>
      </c>
      <c r="AA246">
        <v>736.35</v>
      </c>
      <c r="AB246">
        <v>855.6</v>
      </c>
      <c r="AC246" s="2">
        <f>(Table2[[#This Row],[Close Price]]/Table2[[#This Row],[Day Low]])-1</f>
        <v>7.5579234295626296E-3</v>
      </c>
      <c r="AD246" s="2">
        <f>(Table2[[#This Row],[Day High]]/Table2[[#This Row],[Close Price]])-1</f>
        <v>1.5678799803246379E-2</v>
      </c>
      <c r="AE246" s="2">
        <f>(Table2[[#This Row],[Close Price]]/Table2[[#This Row],[Current Week Low]])-1</f>
        <v>8.8704174678990722E-3</v>
      </c>
      <c r="AF246" s="2">
        <f>(Table2[[#This Row],[Current Week High]]/Table2[[#This Row],[Close Price]])-1</f>
        <v>5.2139695031972355E-2</v>
      </c>
      <c r="AG246" s="2">
        <f>(Table2[[#This Row],[Close Price]]/Table2[[#This Row],[Current Month Low]])-1</f>
        <v>0.10436613023697983</v>
      </c>
      <c r="AH246" s="2">
        <f>(Table2[[#This Row],[Current Month High]]/Table2[[#This Row],[Close Price]])-1</f>
        <v>5.2139695031972355E-2</v>
      </c>
      <c r="AI246">
        <v>5.2139695031972302</v>
      </c>
      <c r="AJ246">
        <v>94.965236154399406</v>
      </c>
      <c r="AK246" t="str">
        <f>IF(AND(Table2[[#This Row],[20D EMA]]&gt;Table2[[#This Row],[50D EMA]],Table2[[#This Row],[50D EMA]]&gt;Table2[[#This Row],[200D EMA]]),"Uptrend","Downtrend/NoTrend")</f>
        <v>Uptrend</v>
      </c>
      <c r="AL246">
        <v>0.04</v>
      </c>
      <c r="AM246" t="s">
        <v>10681</v>
      </c>
      <c r="AN246">
        <v>-0.45</v>
      </c>
      <c r="AO246" t="s">
        <v>10680</v>
      </c>
      <c r="AP246">
        <v>8.4913416745119995E-3</v>
      </c>
      <c r="AQ246">
        <f>(Table2[[#This Row],[Sharpe Ratio]]-AVERAGE(Table2[Sharpe Ratio]))/_xlfn.STDEV.P(Table2[Sharpe Ratio])</f>
        <v>-0.63390822548637693</v>
      </c>
      <c r="AR2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1.6518668265240779</v>
      </c>
      <c r="AS246">
        <f>_xlfn.RANK.AVG(Table2[[#This Row],[1Y Return vs Nifty Z-Score]],Table2[1Y Return vs Nifty Z-Score])</f>
        <v>308</v>
      </c>
      <c r="AT246">
        <f>_xlfn.RANK.AVG(Table2[[#This Row],[6M Return vs Nifty Z-Score]],Table2[6M Return vs Nifty Z-Score])</f>
        <v>29</v>
      </c>
      <c r="AU246">
        <f>_xlfn.RANK.AVG(Table2[[#This Row],[Sharpe Ratio Z-Score]],Table2[Sharpe Ratio Z-Score])</f>
        <v>501</v>
      </c>
      <c r="AV246">
        <f>(Table2[[#This Row],[Rank 1Y]]+Table2[[#This Row],[Rank 6M]]+Table2[[#This Row],[Rank Sharpe]])/3</f>
        <v>279.33333333333331</v>
      </c>
    </row>
    <row r="247" spans="1:48" x14ac:dyDescent="0.3">
      <c r="A247" t="s">
        <v>642</v>
      </c>
      <c r="B247" t="s">
        <v>643</v>
      </c>
      <c r="C247" t="s">
        <v>10637</v>
      </c>
      <c r="D247" t="s">
        <v>644</v>
      </c>
      <c r="E247">
        <v>28797.781531859899</v>
      </c>
      <c r="F247">
        <v>304.75</v>
      </c>
      <c r="G247">
        <v>127.718047862018</v>
      </c>
      <c r="H247">
        <f>(Table2[[#This Row],[1Y Return vs Nifty]]-AVERAGE(Table2[1Y Return vs Nifty]))/_xlfn.STDEV.P(Table2[1Y Return vs Nifty])</f>
        <v>1.6321977065759623</v>
      </c>
      <c r="I247">
        <v>-3.9009439823882901</v>
      </c>
      <c r="J247">
        <f>(Table2[[#This Row],[1M Return vs Nifty]]-AVERAGE(Table2[1M Return vs Nifty]))/_xlfn.STDEV.P(Table2[1M Return vs Nifty])</f>
        <v>-0.26771641670543123</v>
      </c>
      <c r="K247">
        <v>-8.7098453119366699</v>
      </c>
      <c r="L247">
        <f>(Table2[[#This Row],[6M Return vs Nifty]]-AVERAGE(Table2[6M Return vs Nifty]))/_xlfn.STDEV.P(Table2[6M Return vs Nifty])</f>
        <v>-0.58143704030431387</v>
      </c>
      <c r="M247">
        <v>-2.6047554400822999</v>
      </c>
      <c r="N247">
        <f>(Table2[[#This Row],[1W Return vs Nifty]]-AVERAGE(Table2[1W Return vs Nifty]))/_xlfn.STDEV.P(Table2[1W Return vs Nifty])</f>
        <v>-0.11490818105741729</v>
      </c>
      <c r="O247">
        <v>297.68</v>
      </c>
      <c r="P247">
        <v>298.54878304295198</v>
      </c>
      <c r="Q247">
        <v>278.00794813632302</v>
      </c>
      <c r="R247">
        <v>54.836314354248202</v>
      </c>
      <c r="S247" s="2">
        <f>(Table2[[#This Row],[Close Price]]-Table2[[#This Row],[20D EMA]])/Table2[[#This Row],[20D EMA]]</f>
        <v>2.3750335931201266E-2</v>
      </c>
      <c r="T247" s="2">
        <f>(Table2[[#This Row],[Close Price]]-Table2[[#This Row],[50D EMA]])/Table2[[#This Row],[50D EMA]]</f>
        <v>2.0771201590045852E-2</v>
      </c>
      <c r="U247" s="2">
        <f>(Table2[[#This Row],[Close Price]]-Table2[[#This Row],[200D EMA]])/Table2[[#This Row],[200D EMA]]</f>
        <v>9.6191681003896468E-2</v>
      </c>
      <c r="V247">
        <v>0.49380055361078501</v>
      </c>
      <c r="W247">
        <v>302.60000000000002</v>
      </c>
      <c r="X247">
        <v>315.5</v>
      </c>
      <c r="Y247">
        <v>294.3</v>
      </c>
      <c r="Z247">
        <v>315.5</v>
      </c>
      <c r="AA247">
        <v>279</v>
      </c>
      <c r="AB247">
        <v>315.5</v>
      </c>
      <c r="AC247" s="2">
        <f>(Table2[[#This Row],[Close Price]]/Table2[[#This Row],[Day Low]])-1</f>
        <v>7.1050892267019439E-3</v>
      </c>
      <c r="AD247" s="2">
        <f>(Table2[[#This Row],[Day High]]/Table2[[#This Row],[Close Price]])-1</f>
        <v>3.5274815422477346E-2</v>
      </c>
      <c r="AE247" s="2">
        <f>(Table2[[#This Row],[Close Price]]/Table2[[#This Row],[Current Week Low]])-1</f>
        <v>3.5507985049269442E-2</v>
      </c>
      <c r="AF247" s="2">
        <f>(Table2[[#This Row],[Current Week High]]/Table2[[#This Row],[Close Price]])-1</f>
        <v>3.5274815422477346E-2</v>
      </c>
      <c r="AG247" s="2">
        <f>(Table2[[#This Row],[Close Price]]/Table2[[#This Row],[Current Month Low]])-1</f>
        <v>9.2293906810035908E-2</v>
      </c>
      <c r="AH247" s="2">
        <f>(Table2[[#This Row],[Current Month High]]/Table2[[#This Row],[Close Price]])-1</f>
        <v>3.5274815422477346E-2</v>
      </c>
      <c r="AI247">
        <v>26.1033634126333</v>
      </c>
      <c r="AJ247">
        <v>159.69322539411999</v>
      </c>
      <c r="AK247" t="str">
        <f>IF(AND(Table2[[#This Row],[20D EMA]]&gt;Table2[[#This Row],[50D EMA]],Table2[[#This Row],[50D EMA]]&gt;Table2[[#This Row],[200D EMA]]),"Uptrend","Downtrend/NoTrend")</f>
        <v>Downtrend/NoTrend</v>
      </c>
      <c r="AL247">
        <v>-0.09</v>
      </c>
      <c r="AM247" t="s">
        <v>10680</v>
      </c>
      <c r="AN247">
        <v>6.3</v>
      </c>
      <c r="AO247" t="s">
        <v>10681</v>
      </c>
      <c r="AP247">
        <v>8.3404549731833005E-2</v>
      </c>
      <c r="AQ247">
        <f>(Table2[[#This Row],[Sharpe Ratio]]-AVERAGE(Table2[Sharpe Ratio]))/_xlfn.STDEV.P(Table2[Sharpe Ratio])</f>
        <v>0.22667417824652081</v>
      </c>
      <c r="AR2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7">
        <f>_xlfn.RANK.AVG(Table2[[#This Row],[1Y Return vs Nifty Z-Score]],Table2[1Y Return vs Nifty Z-Score])</f>
        <v>46</v>
      </c>
      <c r="AT247">
        <f>_xlfn.RANK.AVG(Table2[[#This Row],[6M Return vs Nifty Z-Score]],Table2[6M Return vs Nifty Z-Score])</f>
        <v>514</v>
      </c>
      <c r="AU247">
        <f>_xlfn.RANK.AVG(Table2[[#This Row],[Sharpe Ratio Z-Score]],Table2[Sharpe Ratio Z-Score])</f>
        <v>278</v>
      </c>
      <c r="AV247">
        <f>(Table2[[#This Row],[Rank 1Y]]+Table2[[#This Row],[Rank 6M]]+Table2[[#This Row],[Rank Sharpe]])/3</f>
        <v>279.33333333333331</v>
      </c>
    </row>
    <row r="248" spans="1:48" x14ac:dyDescent="0.3">
      <c r="A248" t="s">
        <v>534</v>
      </c>
      <c r="B248" t="s">
        <v>535</v>
      </c>
      <c r="C248" t="s">
        <v>10639</v>
      </c>
      <c r="D248" t="s">
        <v>46</v>
      </c>
      <c r="E248">
        <v>38752.262999999999</v>
      </c>
      <c r="F248">
        <v>63.35</v>
      </c>
      <c r="G248">
        <v>88.390284312279704</v>
      </c>
      <c r="H248">
        <f>(Table2[[#This Row],[1Y Return vs Nifty]]-AVERAGE(Table2[1Y Return vs Nifty]))/_xlfn.STDEV.P(Table2[1Y Return vs Nifty])</f>
        <v>0.99940177912078298</v>
      </c>
      <c r="I248">
        <v>-5.4602195680248196</v>
      </c>
      <c r="J248">
        <f>(Table2[[#This Row],[1M Return vs Nifty]]-AVERAGE(Table2[1M Return vs Nifty]))/_xlfn.STDEV.P(Table2[1M Return vs Nifty])</f>
        <v>-0.41846200420443086</v>
      </c>
      <c r="K248">
        <v>-13.829887800493999</v>
      </c>
      <c r="L248">
        <f>(Table2[[#This Row],[6M Return vs Nifty]]-AVERAGE(Table2[6M Return vs Nifty]))/_xlfn.STDEV.P(Table2[6M Return vs Nifty])</f>
        <v>-0.75691682546740302</v>
      </c>
      <c r="M248">
        <v>-3.3631300281426002</v>
      </c>
      <c r="N248">
        <f>(Table2[[#This Row],[1W Return vs Nifty]]-AVERAGE(Table2[1W Return vs Nifty]))/_xlfn.STDEV.P(Table2[1W Return vs Nifty])</f>
        <v>-0.30958799231308642</v>
      </c>
      <c r="O248">
        <v>64.64</v>
      </c>
      <c r="P248">
        <v>65.308084593700698</v>
      </c>
      <c r="Q248">
        <v>58.526963746828102</v>
      </c>
      <c r="R248">
        <v>44.780897322414603</v>
      </c>
      <c r="S248" s="2">
        <f>(Table2[[#This Row],[Close Price]]-Table2[[#This Row],[20D EMA]])/Table2[[#This Row],[20D EMA]]</f>
        <v>-1.9956683168316818E-2</v>
      </c>
      <c r="T248" s="2">
        <f>(Table2[[#This Row],[Close Price]]-Table2[[#This Row],[50D EMA]])/Table2[[#This Row],[50D EMA]]</f>
        <v>-2.9982269513529176E-2</v>
      </c>
      <c r="U248" s="2">
        <f>(Table2[[#This Row],[Close Price]]-Table2[[#This Row],[200D EMA]])/Table2[[#This Row],[200D EMA]]</f>
        <v>8.2407081187998346E-2</v>
      </c>
      <c r="V248">
        <v>0.25082306316303898</v>
      </c>
      <c r="W248">
        <v>63.2</v>
      </c>
      <c r="X248">
        <v>64.8</v>
      </c>
      <c r="Y248">
        <v>63.2</v>
      </c>
      <c r="Z248">
        <v>66.900000000000006</v>
      </c>
      <c r="AA248">
        <v>60.3</v>
      </c>
      <c r="AB248">
        <v>66.900000000000006</v>
      </c>
      <c r="AC248" s="2">
        <f>(Table2[[#This Row],[Close Price]]/Table2[[#This Row],[Day Low]])-1</f>
        <v>2.373417721518889E-3</v>
      </c>
      <c r="AD248" s="2">
        <f>(Table2[[#This Row],[Day High]]/Table2[[#This Row],[Close Price]])-1</f>
        <v>2.2888713496448165E-2</v>
      </c>
      <c r="AE248" s="2">
        <f>(Table2[[#This Row],[Close Price]]/Table2[[#This Row],[Current Week Low]])-1</f>
        <v>2.373417721518889E-3</v>
      </c>
      <c r="AF248" s="2">
        <f>(Table2[[#This Row],[Current Week High]]/Table2[[#This Row],[Close Price]])-1</f>
        <v>5.6037884767166535E-2</v>
      </c>
      <c r="AG248" s="2">
        <f>(Table2[[#This Row],[Close Price]]/Table2[[#This Row],[Current Month Low]])-1</f>
        <v>5.0580431177446261E-2</v>
      </c>
      <c r="AH248" s="2">
        <f>(Table2[[#This Row],[Current Month High]]/Table2[[#This Row],[Close Price]])-1</f>
        <v>5.6037884767166535E-2</v>
      </c>
      <c r="AI248">
        <v>23.362273086030001</v>
      </c>
      <c r="AJ248">
        <v>126.65474060822901</v>
      </c>
      <c r="AK248" t="str">
        <f>IF(AND(Table2[[#This Row],[20D EMA]]&gt;Table2[[#This Row],[50D EMA]],Table2[[#This Row],[50D EMA]]&gt;Table2[[#This Row],[200D EMA]]),"Uptrend","Downtrend/NoTrend")</f>
        <v>Downtrend/NoTrend</v>
      </c>
      <c r="AL248">
        <v>-0.1</v>
      </c>
      <c r="AM248" t="s">
        <v>10680</v>
      </c>
      <c r="AN248">
        <v>0.62</v>
      </c>
      <c r="AO248" t="s">
        <v>10681</v>
      </c>
      <c r="AP248">
        <v>0.123841620178874</v>
      </c>
      <c r="AQ248">
        <f>(Table2[[#This Row],[Sharpe Ratio]]-AVERAGE(Table2[Sharpe Ratio]))/_xlfn.STDEV.P(Table2[Sharpe Ratio])</f>
        <v>0.69120416151200492</v>
      </c>
      <c r="AR2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48">
        <f>_xlfn.RANK.AVG(Table2[[#This Row],[1Y Return vs Nifty Z-Score]],Table2[1Y Return vs Nifty Z-Score])</f>
        <v>101</v>
      </c>
      <c r="AT248">
        <f>_xlfn.RANK.AVG(Table2[[#This Row],[6M Return vs Nifty Z-Score]],Table2[6M Return vs Nifty Z-Score])</f>
        <v>569</v>
      </c>
      <c r="AU248">
        <f>_xlfn.RANK.AVG(Table2[[#This Row],[Sharpe Ratio Z-Score]],Table2[Sharpe Ratio Z-Score])</f>
        <v>173</v>
      </c>
      <c r="AV248">
        <f>(Table2[[#This Row],[Rank 1Y]]+Table2[[#This Row],[Rank 6M]]+Table2[[#This Row],[Rank Sharpe]])/3</f>
        <v>281</v>
      </c>
    </row>
    <row r="249" spans="1:48" x14ac:dyDescent="0.3">
      <c r="A249" t="s">
        <v>211</v>
      </c>
      <c r="B249" t="s">
        <v>212</v>
      </c>
      <c r="C249" t="s">
        <v>10636</v>
      </c>
      <c r="D249" t="s">
        <v>51</v>
      </c>
      <c r="E249">
        <v>122328.94219416</v>
      </c>
      <c r="F249">
        <v>1455.6</v>
      </c>
      <c r="G249">
        <v>-1.6855711913194599E-2</v>
      </c>
      <c r="H249">
        <f>(Table2[[#This Row],[1Y Return vs Nifty]]-AVERAGE(Table2[1Y Return vs Nifty]))/_xlfn.STDEV.P(Table2[1Y Return vs Nifty])</f>
        <v>-0.42309655579003425</v>
      </c>
      <c r="I249">
        <v>1.0923450243272901</v>
      </c>
      <c r="J249">
        <f>(Table2[[#This Row],[1M Return vs Nifty]]-AVERAGE(Table2[1M Return vs Nifty]))/_xlfn.STDEV.P(Table2[1M Return vs Nifty])</f>
        <v>0.21501818890462304</v>
      </c>
      <c r="K249">
        <v>19.859230121488299</v>
      </c>
      <c r="L249">
        <f>(Table2[[#This Row],[6M Return vs Nifty]]-AVERAGE(Table2[6M Return vs Nifty]))/_xlfn.STDEV.P(Table2[6M Return vs Nifty])</f>
        <v>0.39771405669724558</v>
      </c>
      <c r="M249">
        <v>4.7991136474406098</v>
      </c>
      <c r="N249">
        <f>(Table2[[#This Row],[1W Return vs Nifty]]-AVERAGE(Table2[1W Return vs Nifty]))/_xlfn.STDEV.P(Table2[1W Return vs Nifty])</f>
        <v>1.7857143598524521</v>
      </c>
      <c r="O249">
        <v>1398.97</v>
      </c>
      <c r="P249">
        <v>1379.3052653771599</v>
      </c>
      <c r="Q249">
        <v>1260.66218837165</v>
      </c>
      <c r="R249">
        <v>68.905348474373696</v>
      </c>
      <c r="S249" s="2">
        <f>(Table2[[#This Row],[Close Price]]-Table2[[#This Row],[20D EMA]])/Table2[[#This Row],[20D EMA]]</f>
        <v>4.0479781553571473E-2</v>
      </c>
      <c r="T249" s="2">
        <f>(Table2[[#This Row],[Close Price]]-Table2[[#This Row],[50D EMA]])/Table2[[#This Row],[50D EMA]]</f>
        <v>5.5313886300562928E-2</v>
      </c>
      <c r="U249" s="2">
        <f>(Table2[[#This Row],[Close Price]]-Table2[[#This Row],[200D EMA]])/Table2[[#This Row],[200D EMA]]</f>
        <v>0.15463128300860973</v>
      </c>
      <c r="V249">
        <v>1.00896728838312</v>
      </c>
      <c r="W249">
        <v>1426.3</v>
      </c>
      <c r="X249">
        <v>1462.9</v>
      </c>
      <c r="Y249">
        <v>1350</v>
      </c>
      <c r="Z249">
        <v>1478.9</v>
      </c>
      <c r="AA249">
        <v>1302.5</v>
      </c>
      <c r="AB249">
        <v>1478.9</v>
      </c>
      <c r="AC249" s="2">
        <f>(Table2[[#This Row],[Close Price]]/Table2[[#This Row],[Day Low]])-1</f>
        <v>2.0542662833905823E-2</v>
      </c>
      <c r="AD249" s="2">
        <f>(Table2[[#This Row],[Day High]]/Table2[[#This Row],[Close Price]])-1</f>
        <v>5.0151140423193574E-3</v>
      </c>
      <c r="AE249" s="2">
        <f>(Table2[[#This Row],[Close Price]]/Table2[[#This Row],[Current Week Low]])-1</f>
        <v>7.8222222222222193E-2</v>
      </c>
      <c r="AF249" s="2">
        <f>(Table2[[#This Row],[Current Week High]]/Table2[[#This Row],[Close Price]])-1</f>
        <v>1.6007144820005648E-2</v>
      </c>
      <c r="AG249" s="2">
        <f>(Table2[[#This Row],[Close Price]]/Table2[[#This Row],[Current Month Low]])-1</f>
        <v>0.11754318618042214</v>
      </c>
      <c r="AH249" s="2">
        <f>(Table2[[#This Row],[Current Month High]]/Table2[[#This Row],[Close Price]])-1</f>
        <v>1.6007144820005648E-2</v>
      </c>
      <c r="AI249">
        <v>1.6007144820005601</v>
      </c>
      <c r="AJ249">
        <v>43.9477848101265</v>
      </c>
      <c r="AK249" t="str">
        <f>IF(AND(Table2[[#This Row],[20D EMA]]&gt;Table2[[#This Row],[50D EMA]],Table2[[#This Row],[50D EMA]]&gt;Table2[[#This Row],[200D EMA]]),"Uptrend","Downtrend/NoTrend")</f>
        <v>Uptrend</v>
      </c>
      <c r="AL249">
        <v>0.02</v>
      </c>
      <c r="AM249" t="s">
        <v>10681</v>
      </c>
      <c r="AN249">
        <v>10.7</v>
      </c>
      <c r="AO249" t="s">
        <v>10681</v>
      </c>
      <c r="AP249">
        <v>0.11739268232967701</v>
      </c>
      <c r="AQ249">
        <f>(Table2[[#This Row],[Sharpe Ratio]]-AVERAGE(Table2[Sharpe Ratio]))/_xlfn.STDEV.P(Table2[Sharpe Ratio])</f>
        <v>0.61712053087187191</v>
      </c>
      <c r="AR2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2.5924705805361583</v>
      </c>
      <c r="AS249">
        <f>_xlfn.RANK.AVG(Table2[[#This Row],[1Y Return vs Nifty Z-Score]],Table2[1Y Return vs Nifty Z-Score])</f>
        <v>438</v>
      </c>
      <c r="AT249">
        <f>_xlfn.RANK.AVG(Table2[[#This Row],[6M Return vs Nifty Z-Score]],Table2[6M Return vs Nifty Z-Score])</f>
        <v>213</v>
      </c>
      <c r="AU249">
        <f>_xlfn.RANK.AVG(Table2[[#This Row],[Sharpe Ratio Z-Score]],Table2[Sharpe Ratio Z-Score])</f>
        <v>193</v>
      </c>
      <c r="AV249">
        <f>(Table2[[#This Row],[Rank 1Y]]+Table2[[#This Row],[Rank 6M]]+Table2[[#This Row],[Rank Sharpe]])/3</f>
        <v>281.33333333333331</v>
      </c>
    </row>
    <row r="250" spans="1:48" x14ac:dyDescent="0.3">
      <c r="A250" t="s">
        <v>1075</v>
      </c>
      <c r="B250" t="s">
        <v>1076</v>
      </c>
      <c r="C250" t="s">
        <v>10642</v>
      </c>
      <c r="D250" t="s">
        <v>63</v>
      </c>
      <c r="E250">
        <v>12279.880243062</v>
      </c>
      <c r="F250">
        <v>30.56</v>
      </c>
      <c r="G250">
        <v>20.851851712542999</v>
      </c>
      <c r="H250">
        <f>(Table2[[#This Row],[1Y Return vs Nifty]]-AVERAGE(Table2[1Y Return vs Nifty]))/_xlfn.STDEV.P(Table2[1Y Return vs Nifty])</f>
        <v>-8.731257324172019E-2</v>
      </c>
      <c r="I250">
        <v>-4.6292744851319796</v>
      </c>
      <c r="J250">
        <f>(Table2[[#This Row],[1M Return vs Nifty]]-AVERAGE(Table2[1M Return vs Nifty]))/_xlfn.STDEV.P(Table2[1M Return vs Nifty])</f>
        <v>-0.33812899196852658</v>
      </c>
      <c r="K250">
        <v>14.629997001241399</v>
      </c>
      <c r="L250">
        <f>(Table2[[#This Row],[6M Return vs Nifty]]-AVERAGE(Table2[6M Return vs Nifty]))/_xlfn.STDEV.P(Table2[6M Return vs Nifty])</f>
        <v>0.21849196888070582</v>
      </c>
      <c r="M250">
        <v>-17.098447028386602</v>
      </c>
      <c r="N250">
        <f>(Table2[[#This Row],[1W Return vs Nifty]]-AVERAGE(Table2[1W Return vs Nifty]))/_xlfn.STDEV.P(Table2[1W Return vs Nifty])</f>
        <v>-3.8355354109674549</v>
      </c>
      <c r="O250">
        <v>31.9</v>
      </c>
      <c r="P250">
        <v>30.6279173202966</v>
      </c>
      <c r="Q250">
        <v>26.624835614804699</v>
      </c>
      <c r="R250">
        <v>38.091970231784202</v>
      </c>
      <c r="S250" s="2">
        <f>(Table2[[#This Row],[Close Price]]-Table2[[#This Row],[20D EMA]])/Table2[[#This Row],[20D EMA]]</f>
        <v>-4.2006269592476483E-2</v>
      </c>
      <c r="T250" s="2">
        <f>(Table2[[#This Row],[Close Price]]-Table2[[#This Row],[50D EMA]])/Table2[[#This Row],[50D EMA]]</f>
        <v>-2.2174971803124725E-3</v>
      </c>
      <c r="U250" s="2">
        <f>(Table2[[#This Row],[Close Price]]-Table2[[#This Row],[200D EMA]])/Table2[[#This Row],[200D EMA]]</f>
        <v>0.14780051385583609</v>
      </c>
      <c r="V250">
        <v>1.7006389520669101</v>
      </c>
      <c r="W250">
        <v>30.33</v>
      </c>
      <c r="X250">
        <v>31.27</v>
      </c>
      <c r="Y250">
        <v>30</v>
      </c>
      <c r="Z250">
        <v>32.75</v>
      </c>
      <c r="AA250">
        <v>29.26</v>
      </c>
      <c r="AB250">
        <v>38.11</v>
      </c>
      <c r="AC250" s="2">
        <f>(Table2[[#This Row],[Close Price]]/Table2[[#This Row],[Day Low]])-1</f>
        <v>7.5832509066930953E-3</v>
      </c>
      <c r="AD250" s="2">
        <f>(Table2[[#This Row],[Day High]]/Table2[[#This Row],[Close Price]])-1</f>
        <v>2.3232984293193759E-2</v>
      </c>
      <c r="AE250" s="2">
        <f>(Table2[[#This Row],[Close Price]]/Table2[[#This Row],[Current Week Low]])-1</f>
        <v>1.8666666666666609E-2</v>
      </c>
      <c r="AF250" s="2">
        <f>(Table2[[#This Row],[Current Week High]]/Table2[[#This Row],[Close Price]])-1</f>
        <v>7.1662303664921545E-2</v>
      </c>
      <c r="AG250" s="2">
        <f>(Table2[[#This Row],[Close Price]]/Table2[[#This Row],[Current Month Low]])-1</f>
        <v>4.4429254955570707E-2</v>
      </c>
      <c r="AH250" s="2">
        <f>(Table2[[#This Row],[Current Month High]]/Table2[[#This Row],[Close Price]])-1</f>
        <v>0.2470549738219896</v>
      </c>
      <c r="AI250">
        <v>24.705497382198899</v>
      </c>
      <c r="AJ250">
        <v>96.527331189710594</v>
      </c>
      <c r="AK250" t="str">
        <f>IF(AND(Table2[[#This Row],[20D EMA]]&gt;Table2[[#This Row],[50D EMA]],Table2[[#This Row],[50D EMA]]&gt;Table2[[#This Row],[200D EMA]]),"Uptrend","Downtrend/NoTrend")</f>
        <v>Uptrend</v>
      </c>
      <c r="AL250">
        <v>-0.01</v>
      </c>
      <c r="AM250" t="s">
        <v>10680</v>
      </c>
      <c r="AN250">
        <v>0.73</v>
      </c>
      <c r="AO250" t="s">
        <v>10681</v>
      </c>
      <c r="AP250">
        <v>8.5406967954036003E-2</v>
      </c>
      <c r="AQ250">
        <f>(Table2[[#This Row],[Sharpe Ratio]]-AVERAGE(Table2[Sharpe Ratio]))/_xlfn.STDEV.P(Table2[Sharpe Ratio])</f>
        <v>0.24967741000804733</v>
      </c>
      <c r="AR2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-3.7928075972889483</v>
      </c>
      <c r="AS250">
        <f>_xlfn.RANK.AVG(Table2[[#This Row],[1Y Return vs Nifty Z-Score]],Table2[1Y Return vs Nifty Z-Score])</f>
        <v>328</v>
      </c>
      <c r="AT250">
        <f>_xlfn.RANK.AVG(Table2[[#This Row],[6M Return vs Nifty Z-Score]],Table2[6M Return vs Nifty Z-Score])</f>
        <v>253</v>
      </c>
      <c r="AU250">
        <f>_xlfn.RANK.AVG(Table2[[#This Row],[Sharpe Ratio Z-Score]],Table2[Sharpe Ratio Z-Score])</f>
        <v>266</v>
      </c>
      <c r="AV250">
        <f>(Table2[[#This Row],[Rank 1Y]]+Table2[[#This Row],[Rank 6M]]+Table2[[#This Row],[Rank Sharpe]])/3</f>
        <v>282.33333333333331</v>
      </c>
    </row>
    <row r="251" spans="1:48" x14ac:dyDescent="0.3">
      <c r="A251" t="s">
        <v>889</v>
      </c>
      <c r="B251" t="s">
        <v>890</v>
      </c>
      <c r="C251" t="s">
        <v>10635</v>
      </c>
      <c r="D251" t="s">
        <v>21</v>
      </c>
      <c r="E251">
        <v>17527.567111109998</v>
      </c>
      <c r="F251">
        <v>767.9</v>
      </c>
      <c r="G251">
        <v>25.1493476726442</v>
      </c>
      <c r="H251">
        <f>(Table2[[#This Row],[1Y Return vs Nifty]]-AVERAGE(Table2[1Y Return vs Nifty]))/_xlfn.STDEV.P(Table2[1Y Return vs Nifty])</f>
        <v>-1.8164528798058382E-2</v>
      </c>
      <c r="I251">
        <v>-5.8348785395960698</v>
      </c>
      <c r="J251">
        <f>(Table2[[#This Row],[1M Return vs Nifty]]-AVERAGE(Table2[1M Return vs Nifty]))/_xlfn.STDEV.P(Table2[1M Return vs Nifty])</f>
        <v>-0.45468278987024596</v>
      </c>
      <c r="K251">
        <v>28.098160080188801</v>
      </c>
      <c r="L251">
        <f>(Table2[[#This Row],[6M Return vs Nifty]]-AVERAGE(Table2[6M Return vs Nifty]))/_xlfn.STDEV.P(Table2[6M Return vs Nifty])</f>
        <v>0.68008781870363788</v>
      </c>
      <c r="M251">
        <v>-3.2658158161982902</v>
      </c>
      <c r="N251">
        <f>(Table2[[#This Row],[1W Return vs Nifty]]-AVERAGE(Table2[1W Return vs Nifty]))/_xlfn.STDEV.P(Table2[1W Return vs Nifty])</f>
        <v>-0.28460678551623358</v>
      </c>
      <c r="O251">
        <v>772.34</v>
      </c>
      <c r="P251">
        <v>748.90383609936396</v>
      </c>
      <c r="Q251">
        <v>635.93571477787805</v>
      </c>
      <c r="R251">
        <v>48.382662268623498</v>
      </c>
      <c r="S251" s="2">
        <f>(Table2[[#This Row],[Close Price]]-Table2[[#This Row],[20D EMA]])/Table2[[#This Row],[20D EMA]]</f>
        <v>-5.7487634979413917E-3</v>
      </c>
      <c r="T251" s="2">
        <f>(Table2[[#This Row],[Close Price]]-Table2[[#This Row],[50D EMA]])/Table2[[#This Row],[50D EMA]]</f>
        <v>2.5365291222938301E-2</v>
      </c>
      <c r="U251" s="2">
        <f>(Table2[[#This Row],[Close Price]]-Table2[[#This Row],[200D EMA]])/Table2[[#This Row],[200D EMA]]</f>
        <v>0.20751198927114023</v>
      </c>
      <c r="V251">
        <v>0.83836286099661295</v>
      </c>
      <c r="W251">
        <v>760</v>
      </c>
      <c r="X251">
        <v>784.8</v>
      </c>
      <c r="Y251">
        <v>760</v>
      </c>
      <c r="Z251">
        <v>796</v>
      </c>
      <c r="AA251">
        <v>722.75</v>
      </c>
      <c r="AB251">
        <v>824.8</v>
      </c>
      <c r="AC251" s="2">
        <f>(Table2[[#This Row],[Close Price]]/Table2[[#This Row],[Day Low]])-1</f>
        <v>1.0394736842105123E-2</v>
      </c>
      <c r="AD251" s="2">
        <f>(Table2[[#This Row],[Day High]]/Table2[[#This Row],[Close Price]])-1</f>
        <v>2.2008073967964448E-2</v>
      </c>
      <c r="AE251" s="2">
        <f>(Table2[[#This Row],[Close Price]]/Table2[[#This Row],[Current Week Low]])-1</f>
        <v>1.0394736842105123E-2</v>
      </c>
      <c r="AF251" s="2">
        <f>(Table2[[#This Row],[Current Week High]]/Table2[[#This Row],[Close Price]])-1</f>
        <v>3.6593306420106719E-2</v>
      </c>
      <c r="AG251" s="2">
        <f>(Table2[[#This Row],[Close Price]]/Table2[[#This Row],[Current Month Low]])-1</f>
        <v>6.2469733656174364E-2</v>
      </c>
      <c r="AH251" s="2">
        <f>(Table2[[#This Row],[Current Month High]]/Table2[[#This Row],[Close Price]])-1</f>
        <v>7.4098189868472497E-2</v>
      </c>
      <c r="AI251">
        <v>9.3241307461909102</v>
      </c>
      <c r="AJ251">
        <v>68.288406749945196</v>
      </c>
      <c r="AK251" t="str">
        <f>IF(AND(Table2[[#This Row],[20D EMA]]&gt;Table2[[#This Row],[50D EMA]],Table2[[#This Row],[50D EMA]]&gt;Table2[[#This Row],[200D EMA]]),"Uptrend","Downtrend/NoTrend")</f>
        <v>Uptrend</v>
      </c>
      <c r="AL251">
        <v>-0.1</v>
      </c>
      <c r="AM251" t="s">
        <v>10680</v>
      </c>
      <c r="AN251">
        <v>2.63</v>
      </c>
      <c r="AO251" t="s">
        <v>10681</v>
      </c>
      <c r="AP251">
        <v>5.2771699212149997E-2</v>
      </c>
      <c r="AQ251">
        <f>(Table2[[#This Row],[Sharpe Ratio]]-AVERAGE(Table2[Sharpe Ratio]))/_xlfn.STDEV.P(Table2[Sharpe Ratio])</f>
        <v>-0.12522761340079439</v>
      </c>
      <c r="AR2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-0.20259389888169449</v>
      </c>
      <c r="AS251">
        <f>_xlfn.RANK.AVG(Table2[[#This Row],[1Y Return vs Nifty Z-Score]],Table2[1Y Return vs Nifty Z-Score])</f>
        <v>309</v>
      </c>
      <c r="AT251">
        <f>_xlfn.RANK.AVG(Table2[[#This Row],[6M Return vs Nifty Z-Score]],Table2[6M Return vs Nifty Z-Score])</f>
        <v>158</v>
      </c>
      <c r="AU251">
        <f>_xlfn.RANK.AVG(Table2[[#This Row],[Sharpe Ratio Z-Score]],Table2[Sharpe Ratio Z-Score])</f>
        <v>382</v>
      </c>
      <c r="AV251">
        <f>(Table2[[#This Row],[Rank 1Y]]+Table2[[#This Row],[Rank 6M]]+Table2[[#This Row],[Rank Sharpe]])/3</f>
        <v>283</v>
      </c>
    </row>
    <row r="252" spans="1:48" x14ac:dyDescent="0.3">
      <c r="A252" t="s">
        <v>783</v>
      </c>
      <c r="B252" t="s">
        <v>784</v>
      </c>
      <c r="C252" t="s">
        <v>10638</v>
      </c>
      <c r="D252" t="s">
        <v>121</v>
      </c>
      <c r="E252">
        <v>20874.362346599999</v>
      </c>
      <c r="F252">
        <v>825.1</v>
      </c>
      <c r="G252">
        <v>40.996262579975102</v>
      </c>
      <c r="H252">
        <f>(Table2[[#This Row],[1Y Return vs Nifty]]-AVERAGE(Table2[1Y Return vs Nifty]))/_xlfn.STDEV.P(Table2[1Y Return vs Nifty])</f>
        <v>0.23681725279766869</v>
      </c>
      <c r="I252">
        <v>15.569602809691601</v>
      </c>
      <c r="J252">
        <f>(Table2[[#This Row],[1M Return vs Nifty]]-AVERAGE(Table2[1M Return vs Nifty]))/_xlfn.STDEV.P(Table2[1M Return vs Nifty])</f>
        <v>1.6146314133612314</v>
      </c>
      <c r="K252">
        <v>46.347302435383902</v>
      </c>
      <c r="L252">
        <f>(Table2[[#This Row],[6M Return vs Nifty]]-AVERAGE(Table2[6M Return vs Nifty]))/_xlfn.STDEV.P(Table2[6M Return vs Nifty])</f>
        <v>1.3055427025365633</v>
      </c>
      <c r="M252">
        <v>-4.1539904512592196</v>
      </c>
      <c r="N252">
        <f>(Table2[[#This Row],[1W Return vs Nifty]]-AVERAGE(Table2[1W Return vs Nifty]))/_xlfn.STDEV.P(Table2[1W Return vs Nifty])</f>
        <v>-0.51260713394297452</v>
      </c>
      <c r="O252">
        <v>819.1</v>
      </c>
      <c r="P252">
        <v>760.56849511579696</v>
      </c>
      <c r="Q252">
        <v>621.66454565499396</v>
      </c>
      <c r="R252">
        <v>50.898290225307001</v>
      </c>
      <c r="S252" s="2">
        <f>(Table2[[#This Row],[Close Price]]-Table2[[#This Row],[20D EMA]])/Table2[[#This Row],[20D EMA]]</f>
        <v>7.3251129288243195E-3</v>
      </c>
      <c r="T252" s="2">
        <f>(Table2[[#This Row],[Close Price]]-Table2[[#This Row],[50D EMA]])/Table2[[#This Row],[50D EMA]]</f>
        <v>8.4846408046888797E-2</v>
      </c>
      <c r="U252" s="2">
        <f>(Table2[[#This Row],[Close Price]]-Table2[[#This Row],[200D EMA]])/Table2[[#This Row],[200D EMA]]</f>
        <v>0.327243134206188</v>
      </c>
      <c r="V252">
        <v>0.740439252725685</v>
      </c>
      <c r="W252">
        <v>815.55</v>
      </c>
      <c r="X252">
        <v>838.95</v>
      </c>
      <c r="Y252">
        <v>815.55</v>
      </c>
      <c r="Z252">
        <v>895</v>
      </c>
      <c r="AA252">
        <v>695.7</v>
      </c>
      <c r="AB252">
        <v>895</v>
      </c>
      <c r="AC252" s="2">
        <f>(Table2[[#This Row],[Close Price]]/Table2[[#This Row],[Day Low]])-1</f>
        <v>1.1709889031941811E-2</v>
      </c>
      <c r="AD252" s="2">
        <f>(Table2[[#This Row],[Day High]]/Table2[[#This Row],[Close Price]])-1</f>
        <v>1.6785844140104311E-2</v>
      </c>
      <c r="AE252" s="2">
        <f>(Table2[[#This Row],[Close Price]]/Table2[[#This Row],[Current Week Low]])-1</f>
        <v>1.1709889031941811E-2</v>
      </c>
      <c r="AF252" s="2">
        <f>(Table2[[#This Row],[Current Week High]]/Table2[[#This Row],[Close Price]])-1</f>
        <v>8.4717003999515095E-2</v>
      </c>
      <c r="AG252" s="2">
        <f>(Table2[[#This Row],[Close Price]]/Table2[[#This Row],[Current Month Low]])-1</f>
        <v>0.18599971251976433</v>
      </c>
      <c r="AH252" s="2">
        <f>(Table2[[#This Row],[Current Month High]]/Table2[[#This Row],[Close Price]])-1</f>
        <v>8.4717003999515095E-2</v>
      </c>
      <c r="AI252">
        <v>8.4717003999514997</v>
      </c>
      <c r="AJ252">
        <v>83.274100399822302</v>
      </c>
      <c r="AK252" t="str">
        <f>IF(AND(Table2[[#This Row],[20D EMA]]&gt;Table2[[#This Row],[50D EMA]],Table2[[#This Row],[50D EMA]]&gt;Table2[[#This Row],[200D EMA]]),"Uptrend","Downtrend/NoTrend")</f>
        <v>Uptrend</v>
      </c>
      <c r="AL252">
        <v>0.09</v>
      </c>
      <c r="AM252" t="s">
        <v>10681</v>
      </c>
      <c r="AN252">
        <v>-2.9</v>
      </c>
      <c r="AO252" t="s">
        <v>10680</v>
      </c>
      <c r="AQ252">
        <f>(Table2[[#This Row],[Sharpe Ratio]]-AVERAGE(Table2[Sharpe Ratio]))/_xlfn.STDEV.P(Table2[Sharpe Ratio])</f>
        <v>-0.7314544315382846</v>
      </c>
      <c r="AR2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1.9129298032142041</v>
      </c>
      <c r="AS252">
        <f>_xlfn.RANK.AVG(Table2[[#This Row],[1Y Return vs Nifty Z-Score]],Table2[1Y Return vs Nifty Z-Score])</f>
        <v>234</v>
      </c>
      <c r="AT252">
        <f>_xlfn.RANK.AVG(Table2[[#This Row],[6M Return vs Nifty Z-Score]],Table2[6M Return vs Nifty Z-Score])</f>
        <v>72</v>
      </c>
      <c r="AU252">
        <f>_xlfn.RANK.AVG(Table2[[#This Row],[Sharpe Ratio Z-Score]],Table2[Sharpe Ratio Z-Score])</f>
        <v>547</v>
      </c>
      <c r="AV252">
        <f>(Table2[[#This Row],[Rank 1Y]]+Table2[[#This Row],[Rank 6M]]+Table2[[#This Row],[Rank Sharpe]])/3</f>
        <v>284.33333333333331</v>
      </c>
    </row>
    <row r="253" spans="1:48" x14ac:dyDescent="0.3">
      <c r="A253" t="s">
        <v>458</v>
      </c>
      <c r="B253" t="s">
        <v>459</v>
      </c>
      <c r="C253" t="s">
        <v>10636</v>
      </c>
      <c r="D253" t="s">
        <v>24</v>
      </c>
      <c r="E253">
        <v>48005.496231855999</v>
      </c>
      <c r="F253">
        <v>194.7</v>
      </c>
      <c r="G253">
        <v>5.3387815770776301</v>
      </c>
      <c r="H253">
        <f>(Table2[[#This Row],[1Y Return vs Nifty]]-AVERAGE(Table2[1Y Return vs Nifty]))/_xlfn.STDEV.P(Table2[1Y Return vs Nifty])</f>
        <v>-0.33692268879364756</v>
      </c>
      <c r="I253">
        <v>-3.4650357614637901</v>
      </c>
      <c r="J253">
        <f>(Table2[[#This Row],[1M Return vs Nifty]]-AVERAGE(Table2[1M Return vs Nifty]))/_xlfn.STDEV.P(Table2[1M Return vs Nifty])</f>
        <v>-0.22557425693315289</v>
      </c>
      <c r="K253">
        <v>14.619298653602501</v>
      </c>
      <c r="L253">
        <f>(Table2[[#This Row],[6M Return vs Nifty]]-AVERAGE(Table2[6M Return vs Nifty]))/_xlfn.STDEV.P(Table2[6M Return vs Nifty])</f>
        <v>0.21812530322324897</v>
      </c>
      <c r="M253">
        <v>-4.9169226694645998</v>
      </c>
      <c r="N253">
        <f>(Table2[[#This Row],[1W Return vs Nifty]]-AVERAGE(Table2[1W Return vs Nifty]))/_xlfn.STDEV.P(Table2[1W Return vs Nifty])</f>
        <v>-0.70845691923309373</v>
      </c>
      <c r="O253">
        <v>198</v>
      </c>
      <c r="P253">
        <v>191.69464661056199</v>
      </c>
      <c r="Q253">
        <v>168.36486824911199</v>
      </c>
      <c r="R253">
        <v>34.156858278316598</v>
      </c>
      <c r="S253" s="2">
        <f>(Table2[[#This Row],[Close Price]]-Table2[[#This Row],[20D EMA]])/Table2[[#This Row],[20D EMA]]</f>
        <v>-1.6666666666666725E-2</v>
      </c>
      <c r="T253" s="2">
        <f>(Table2[[#This Row],[Close Price]]-Table2[[#This Row],[50D EMA]])/Table2[[#This Row],[50D EMA]]</f>
        <v>1.5677815956663291E-2</v>
      </c>
      <c r="U253" s="2">
        <f>(Table2[[#This Row],[Close Price]]-Table2[[#This Row],[200D EMA]])/Table2[[#This Row],[200D EMA]]</f>
        <v>0.15641702467240753</v>
      </c>
      <c r="V253">
        <v>0.56058817688026596</v>
      </c>
      <c r="W253">
        <v>194.2</v>
      </c>
      <c r="X253">
        <v>198.23</v>
      </c>
      <c r="Y253">
        <v>193.93</v>
      </c>
      <c r="Z253">
        <v>200.79</v>
      </c>
      <c r="AA253">
        <v>190.26</v>
      </c>
      <c r="AB253">
        <v>206.59</v>
      </c>
      <c r="AC253" s="2">
        <f>(Table2[[#This Row],[Close Price]]/Table2[[#This Row],[Day Low]])-1</f>
        <v>2.574665293511913E-3</v>
      </c>
      <c r="AD253" s="2">
        <f>(Table2[[#This Row],[Day High]]/Table2[[#This Row],[Close Price]])-1</f>
        <v>1.8130457113507914E-2</v>
      </c>
      <c r="AE253" s="2">
        <f>(Table2[[#This Row],[Close Price]]/Table2[[#This Row],[Current Week Low]])-1</f>
        <v>3.9705048213272143E-3</v>
      </c>
      <c r="AF253" s="2">
        <f>(Table2[[#This Row],[Current Week High]]/Table2[[#This Row],[Close Price]])-1</f>
        <v>3.127889060092448E-2</v>
      </c>
      <c r="AG253" s="2">
        <f>(Table2[[#This Row],[Close Price]]/Table2[[#This Row],[Current Month Low]])-1</f>
        <v>2.3336486912645782E-2</v>
      </c>
      <c r="AH253" s="2">
        <f>(Table2[[#This Row],[Current Month High]]/Table2[[#This Row],[Close Price]])-1</f>
        <v>6.1068310220852684E-2</v>
      </c>
      <c r="AI253">
        <v>6.1068310220852604</v>
      </c>
      <c r="AJ253">
        <v>41.857923497267699</v>
      </c>
      <c r="AK253" t="str">
        <f>IF(AND(Table2[[#This Row],[20D EMA]]&gt;Table2[[#This Row],[50D EMA]],Table2[[#This Row],[50D EMA]]&gt;Table2[[#This Row],[200D EMA]]),"Uptrend","Downtrend/NoTrend")</f>
        <v>Uptrend</v>
      </c>
      <c r="AL253">
        <v>0.12</v>
      </c>
      <c r="AM253" t="s">
        <v>10681</v>
      </c>
      <c r="AN253">
        <v>-3.71</v>
      </c>
      <c r="AO253" t="s">
        <v>10680</v>
      </c>
      <c r="AP253">
        <v>0.115346618782075</v>
      </c>
      <c r="AQ253">
        <f>(Table2[[#This Row],[Sharpe Ratio]]-AVERAGE(Table2[Sharpe Ratio]))/_xlfn.STDEV.P(Table2[Sharpe Ratio])</f>
        <v>0.5936159135734338</v>
      </c>
      <c r="AR2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-0.45921264816321139</v>
      </c>
      <c r="AS253">
        <f>_xlfn.RANK.AVG(Table2[[#This Row],[1Y Return vs Nifty Z-Score]],Table2[1Y Return vs Nifty Z-Score])</f>
        <v>402</v>
      </c>
      <c r="AT253">
        <f>_xlfn.RANK.AVG(Table2[[#This Row],[6M Return vs Nifty Z-Score]],Table2[6M Return vs Nifty Z-Score])</f>
        <v>254</v>
      </c>
      <c r="AU253">
        <f>_xlfn.RANK.AVG(Table2[[#This Row],[Sharpe Ratio Z-Score]],Table2[Sharpe Ratio Z-Score])</f>
        <v>198</v>
      </c>
      <c r="AV253">
        <f>(Table2[[#This Row],[Rank 1Y]]+Table2[[#This Row],[Rank 6M]]+Table2[[#This Row],[Rank Sharpe]])/3</f>
        <v>284.66666666666669</v>
      </c>
    </row>
    <row r="254" spans="1:48" x14ac:dyDescent="0.3">
      <c r="A254" t="s">
        <v>717</v>
      </c>
      <c r="B254" t="s">
        <v>718</v>
      </c>
      <c r="C254" t="s">
        <v>10640</v>
      </c>
      <c r="D254" t="s">
        <v>54</v>
      </c>
      <c r="E254">
        <v>24081.903068031999</v>
      </c>
      <c r="F254">
        <v>188.98</v>
      </c>
      <c r="G254">
        <v>57.979478732473297</v>
      </c>
      <c r="H254">
        <f>(Table2[[#This Row],[1Y Return vs Nifty]]-AVERAGE(Table2[1Y Return vs Nifty]))/_xlfn.STDEV.P(Table2[1Y Return vs Nifty])</f>
        <v>0.51008247426901254</v>
      </c>
      <c r="I254">
        <v>5.7410848463611899</v>
      </c>
      <c r="J254">
        <f>(Table2[[#This Row],[1M Return vs Nifty]]-AVERAGE(Table2[1M Return vs Nifty]))/_xlfn.STDEV.P(Table2[1M Return vs Nifty])</f>
        <v>0.66444292309387987</v>
      </c>
      <c r="K254">
        <v>31.125380301530999</v>
      </c>
      <c r="L254">
        <f>(Table2[[#This Row],[6M Return vs Nifty]]-AVERAGE(Table2[6M Return vs Nifty]))/_xlfn.STDEV.P(Table2[6M Return vs Nifty])</f>
        <v>0.78384007374247611</v>
      </c>
      <c r="M254">
        <v>-5.1476909902852697</v>
      </c>
      <c r="N254">
        <f>(Table2[[#This Row],[1W Return vs Nifty]]-AVERAGE(Table2[1W Return vs Nifty]))/_xlfn.STDEV.P(Table2[1W Return vs Nifty])</f>
        <v>-0.76769668523852252</v>
      </c>
      <c r="O254">
        <v>181.47</v>
      </c>
      <c r="P254">
        <v>171.20253196511601</v>
      </c>
      <c r="Q254">
        <v>146.39101105042801</v>
      </c>
      <c r="R254">
        <v>48.153652816722499</v>
      </c>
      <c r="S254" s="2">
        <f>(Table2[[#This Row],[Close Price]]-Table2[[#This Row],[20D EMA]])/Table2[[#This Row],[20D EMA]]</f>
        <v>4.1384250840359238E-2</v>
      </c>
      <c r="T254" s="2">
        <f>(Table2[[#This Row],[Close Price]]-Table2[[#This Row],[50D EMA]])/Table2[[#This Row],[50D EMA]]</f>
        <v>0.1038388149452503</v>
      </c>
      <c r="U254" s="2">
        <f>(Table2[[#This Row],[Close Price]]-Table2[[#This Row],[200D EMA]])/Table2[[#This Row],[200D EMA]]</f>
        <v>0.29092625731576616</v>
      </c>
      <c r="V254">
        <v>0.59837134019065996</v>
      </c>
      <c r="W254">
        <v>182.3</v>
      </c>
      <c r="X254">
        <v>191</v>
      </c>
      <c r="Y254">
        <v>181.62</v>
      </c>
      <c r="Z254">
        <v>191</v>
      </c>
      <c r="AA254">
        <v>166</v>
      </c>
      <c r="AB254">
        <v>193.5</v>
      </c>
      <c r="AC254" s="2">
        <f>(Table2[[#This Row],[Close Price]]/Table2[[#This Row],[Day Low]])-1</f>
        <v>3.6642896324739382E-2</v>
      </c>
      <c r="AD254" s="2">
        <f>(Table2[[#This Row],[Day High]]/Table2[[#This Row],[Close Price]])-1</f>
        <v>1.0688961794899088E-2</v>
      </c>
      <c r="AE254" s="2">
        <f>(Table2[[#This Row],[Close Price]]/Table2[[#This Row],[Current Week Low]])-1</f>
        <v>4.052417134676789E-2</v>
      </c>
      <c r="AF254" s="2">
        <f>(Table2[[#This Row],[Current Week High]]/Table2[[#This Row],[Close Price]])-1</f>
        <v>1.0688961794899088E-2</v>
      </c>
      <c r="AG254" s="2">
        <f>(Table2[[#This Row],[Close Price]]/Table2[[#This Row],[Current Month Low]])-1</f>
        <v>0.13843373493975908</v>
      </c>
      <c r="AH254" s="2">
        <f>(Table2[[#This Row],[Current Month High]]/Table2[[#This Row],[Close Price]])-1</f>
        <v>2.3917874907397607E-2</v>
      </c>
      <c r="AI254">
        <v>2.3917874907397598</v>
      </c>
      <c r="AJ254">
        <v>115.977142857142</v>
      </c>
      <c r="AK254" t="str">
        <f>IF(AND(Table2[[#This Row],[20D EMA]]&gt;Table2[[#This Row],[50D EMA]],Table2[[#This Row],[50D EMA]]&gt;Table2[[#This Row],[200D EMA]]),"Uptrend","Downtrend/NoTrend")</f>
        <v>Uptrend</v>
      </c>
      <c r="AL254">
        <v>0.04</v>
      </c>
      <c r="AM254" t="s">
        <v>10681</v>
      </c>
      <c r="AN254">
        <v>1.19</v>
      </c>
      <c r="AO254" t="s">
        <v>10681</v>
      </c>
      <c r="AQ254">
        <f>(Table2[[#This Row],[Sharpe Ratio]]-AVERAGE(Table2[Sharpe Ratio]))/_xlfn.STDEV.P(Table2[Sharpe Ratio])</f>
        <v>-0.7314544315382846</v>
      </c>
      <c r="AR2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0.45921435432856139</v>
      </c>
      <c r="AS254">
        <f>_xlfn.RANK.AVG(Table2[[#This Row],[1Y Return vs Nifty Z-Score]],Table2[1Y Return vs Nifty Z-Score])</f>
        <v>167</v>
      </c>
      <c r="AT254">
        <f>_xlfn.RANK.AVG(Table2[[#This Row],[6M Return vs Nifty Z-Score]],Table2[6M Return vs Nifty Z-Score])</f>
        <v>140</v>
      </c>
      <c r="AU254">
        <f>_xlfn.RANK.AVG(Table2[[#This Row],[Sharpe Ratio Z-Score]],Table2[Sharpe Ratio Z-Score])</f>
        <v>547</v>
      </c>
      <c r="AV254">
        <f>(Table2[[#This Row],[Rank 1Y]]+Table2[[#This Row],[Rank 6M]]+Table2[[#This Row],[Rank Sharpe]])/3</f>
        <v>284.66666666666669</v>
      </c>
    </row>
    <row r="255" spans="1:48" x14ac:dyDescent="0.3">
      <c r="A255" t="s">
        <v>1692</v>
      </c>
      <c r="B255" t="s">
        <v>1693</v>
      </c>
      <c r="C255" t="s">
        <v>10638</v>
      </c>
      <c r="D255" t="s">
        <v>258</v>
      </c>
      <c r="E255">
        <v>4930.0353556999999</v>
      </c>
      <c r="F255">
        <v>274.35000000000002</v>
      </c>
      <c r="G255">
        <v>-11.4597240317601</v>
      </c>
      <c r="H255">
        <f>(Table2[[#This Row],[1Y Return vs Nifty]]-AVERAGE(Table2[1Y Return vs Nifty]))/_xlfn.STDEV.P(Table2[1Y Return vs Nifty])</f>
        <v>-0.60721586026172714</v>
      </c>
      <c r="I255">
        <v>-2.83634217796138</v>
      </c>
      <c r="J255">
        <f>(Table2[[#This Row],[1M Return vs Nifty]]-AVERAGE(Table2[1M Return vs Nifty]))/_xlfn.STDEV.P(Table2[1M Return vs Nifty])</f>
        <v>-0.16479424827083941</v>
      </c>
      <c r="K255">
        <v>13.8099448284693</v>
      </c>
      <c r="L255">
        <f>(Table2[[#This Row],[6M Return vs Nifty]]-AVERAGE(Table2[6M Return vs Nifty]))/_xlfn.STDEV.P(Table2[6M Return vs Nifty])</f>
        <v>0.19038622963690519</v>
      </c>
      <c r="M255">
        <v>2.2835354220081499</v>
      </c>
      <c r="N255">
        <f>(Table2[[#This Row],[1W Return vs Nifty]]-AVERAGE(Table2[1W Return vs Nifty]))/_xlfn.STDEV.P(Table2[1W Return vs Nifty])</f>
        <v>1.139948663274124</v>
      </c>
      <c r="O255">
        <v>249.5</v>
      </c>
      <c r="P255">
        <v>245.692626987355</v>
      </c>
      <c r="Q255">
        <v>230.18587623934999</v>
      </c>
      <c r="R255">
        <v>60.590625332623702</v>
      </c>
      <c r="S255" s="2">
        <f>(Table2[[#This Row],[Close Price]]-Table2[[#This Row],[20D EMA]])/Table2[[#This Row],[20D EMA]]</f>
        <v>9.9599198396793681E-2</v>
      </c>
      <c r="T255" s="2">
        <f>(Table2[[#This Row],[Close Price]]-Table2[[#This Row],[50D EMA]])/Table2[[#This Row],[50D EMA]]</f>
        <v>0.11663912492628412</v>
      </c>
      <c r="U255" s="2">
        <f>(Table2[[#This Row],[Close Price]]-Table2[[#This Row],[200D EMA]])/Table2[[#This Row],[200D EMA]]</f>
        <v>0.19186287396159638</v>
      </c>
      <c r="V255">
        <v>1.28066041434272</v>
      </c>
      <c r="W255">
        <v>254.6</v>
      </c>
      <c r="X255">
        <v>279.7</v>
      </c>
      <c r="Y255">
        <v>247.6</v>
      </c>
      <c r="Z255">
        <v>279.7</v>
      </c>
      <c r="AA255">
        <v>224.25</v>
      </c>
      <c r="AB255">
        <v>279.7</v>
      </c>
      <c r="AC255" s="2">
        <f>(Table2[[#This Row],[Close Price]]/Table2[[#This Row],[Day Low]])-1</f>
        <v>7.757266300078558E-2</v>
      </c>
      <c r="AD255" s="2">
        <f>(Table2[[#This Row],[Day High]]/Table2[[#This Row],[Close Price]])-1</f>
        <v>1.9500637871332049E-2</v>
      </c>
      <c r="AE255" s="2">
        <f>(Table2[[#This Row],[Close Price]]/Table2[[#This Row],[Current Week Low]])-1</f>
        <v>0.10803715670436209</v>
      </c>
      <c r="AF255" s="2">
        <f>(Table2[[#This Row],[Current Week High]]/Table2[[#This Row],[Close Price]])-1</f>
        <v>1.9500637871332049E-2</v>
      </c>
      <c r="AG255" s="2">
        <f>(Table2[[#This Row],[Close Price]]/Table2[[#This Row],[Current Month Low]])-1</f>
        <v>0.22341137123745836</v>
      </c>
      <c r="AH255" s="2">
        <f>(Table2[[#This Row],[Current Month High]]/Table2[[#This Row],[Close Price]])-1</f>
        <v>1.9500637871332049E-2</v>
      </c>
      <c r="AI255">
        <v>6.2146892655366903</v>
      </c>
      <c r="AJ255">
        <v>55</v>
      </c>
      <c r="AK255" t="str">
        <f>IF(AND(Table2[[#This Row],[20D EMA]]&gt;Table2[[#This Row],[50D EMA]],Table2[[#This Row],[50D EMA]]&gt;Table2[[#This Row],[200D EMA]]),"Uptrend","Downtrend/NoTrend")</f>
        <v>Uptrend</v>
      </c>
      <c r="AL255">
        <v>-0.11</v>
      </c>
      <c r="AM255" t="s">
        <v>10680</v>
      </c>
      <c r="AN255">
        <v>12.44</v>
      </c>
      <c r="AO255" t="s">
        <v>10681</v>
      </c>
      <c r="AP255">
        <v>0.18007301874397699</v>
      </c>
      <c r="AQ255">
        <f>(Table2[[#This Row],[Sharpe Ratio]]-AVERAGE(Table2[Sharpe Ratio]))/_xlfn.STDEV.P(Table2[Sharpe Ratio])</f>
        <v>1.3371750576641395</v>
      </c>
      <c r="AR2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1.8954998420426021</v>
      </c>
      <c r="AS255">
        <f>_xlfn.RANK.AVG(Table2[[#This Row],[1Y Return vs Nifty Z-Score]],Table2[1Y Return vs Nifty Z-Score])</f>
        <v>524</v>
      </c>
      <c r="AT255">
        <f>_xlfn.RANK.AVG(Table2[[#This Row],[6M Return vs Nifty Z-Score]],Table2[6M Return vs Nifty Z-Score])</f>
        <v>261</v>
      </c>
      <c r="AU255">
        <f>_xlfn.RANK.AVG(Table2[[#This Row],[Sharpe Ratio Z-Score]],Table2[Sharpe Ratio Z-Score])</f>
        <v>70</v>
      </c>
      <c r="AV255">
        <f>(Table2[[#This Row],[Rank 1Y]]+Table2[[#This Row],[Rank 6M]]+Table2[[#This Row],[Rank Sharpe]])/3</f>
        <v>285</v>
      </c>
    </row>
    <row r="256" spans="1:48" x14ac:dyDescent="0.3">
      <c r="A256" t="s">
        <v>278</v>
      </c>
      <c r="B256" t="s">
        <v>279</v>
      </c>
      <c r="C256" t="s">
        <v>10644</v>
      </c>
      <c r="D256" t="s">
        <v>130</v>
      </c>
      <c r="E256">
        <v>99242.528535139994</v>
      </c>
      <c r="F256">
        <v>7678.8</v>
      </c>
      <c r="G256">
        <v>45.295044650147197</v>
      </c>
      <c r="H256">
        <f>(Table2[[#This Row],[1Y Return vs Nifty]]-AVERAGE(Table2[1Y Return vs Nifty]))/_xlfn.STDEV.P(Table2[1Y Return vs Nifty])</f>
        <v>0.30598599115173025</v>
      </c>
      <c r="I256">
        <v>6.5535722610127003</v>
      </c>
      <c r="J256">
        <f>(Table2[[#This Row],[1M Return vs Nifty]]-AVERAGE(Table2[1M Return vs Nifty]))/_xlfn.STDEV.P(Table2[1M Return vs Nifty])</f>
        <v>0.74299150923568547</v>
      </c>
      <c r="K256">
        <v>32.345682809987103</v>
      </c>
      <c r="L256">
        <f>(Table2[[#This Row],[6M Return vs Nifty]]-AVERAGE(Table2[6M Return vs Nifty]))/_xlfn.STDEV.P(Table2[6M Return vs Nifty])</f>
        <v>0.82566363721805847</v>
      </c>
      <c r="M256">
        <v>1.54029493006747</v>
      </c>
      <c r="N256">
        <f>(Table2[[#This Row],[1W Return vs Nifty]]-AVERAGE(Table2[1W Return vs Nifty]))/_xlfn.STDEV.P(Table2[1W Return vs Nifty])</f>
        <v>0.94915387535979412</v>
      </c>
      <c r="O256">
        <v>7354.33</v>
      </c>
      <c r="P256">
        <v>7016.2580350785502</v>
      </c>
      <c r="Q256">
        <v>5984.9020430581604</v>
      </c>
      <c r="R256">
        <v>76.370934435033703</v>
      </c>
      <c r="S256" s="2">
        <f>(Table2[[#This Row],[Close Price]]-Table2[[#This Row],[20D EMA]])/Table2[[#This Row],[20D EMA]]</f>
        <v>4.4119586692465559E-2</v>
      </c>
      <c r="T256" s="2">
        <f>(Table2[[#This Row],[Close Price]]-Table2[[#This Row],[50D EMA]])/Table2[[#This Row],[50D EMA]]</f>
        <v>9.4429532324637855E-2</v>
      </c>
      <c r="U256" s="2">
        <f>(Table2[[#This Row],[Close Price]]-Table2[[#This Row],[200D EMA]])/Table2[[#This Row],[200D EMA]]</f>
        <v>0.28302851822054104</v>
      </c>
      <c r="V256">
        <v>0.67608768820919496</v>
      </c>
      <c r="W256">
        <v>7620.05</v>
      </c>
      <c r="X256">
        <v>7725</v>
      </c>
      <c r="Y256">
        <v>7387.65</v>
      </c>
      <c r="Z256">
        <v>7725</v>
      </c>
      <c r="AA256">
        <v>6782</v>
      </c>
      <c r="AB256">
        <v>7725</v>
      </c>
      <c r="AC256" s="2">
        <f>(Table2[[#This Row],[Close Price]]/Table2[[#This Row],[Day Low]])-1</f>
        <v>7.7099231632338228E-3</v>
      </c>
      <c r="AD256" s="2">
        <f>(Table2[[#This Row],[Day High]]/Table2[[#This Row],[Close Price]])-1</f>
        <v>6.0165650882950672E-3</v>
      </c>
      <c r="AE256" s="2">
        <f>(Table2[[#This Row],[Close Price]]/Table2[[#This Row],[Current Week Low]])-1</f>
        <v>3.9410367302186833E-2</v>
      </c>
      <c r="AF256" s="2">
        <f>(Table2[[#This Row],[Current Week High]]/Table2[[#This Row],[Close Price]])-1</f>
        <v>6.0165650882950672E-3</v>
      </c>
      <c r="AG256" s="2">
        <f>(Table2[[#This Row],[Close Price]]/Table2[[#This Row],[Current Month Low]])-1</f>
        <v>0.13223237982895908</v>
      </c>
      <c r="AH256" s="2">
        <f>(Table2[[#This Row],[Current Month High]]/Table2[[#This Row],[Close Price]])-1</f>
        <v>6.0165650882950672E-3</v>
      </c>
      <c r="AI256">
        <v>0.60165650882950605</v>
      </c>
      <c r="AJ256">
        <v>93.320829294696694</v>
      </c>
      <c r="AK256" t="str">
        <f>IF(AND(Table2[[#This Row],[20D EMA]]&gt;Table2[[#This Row],[50D EMA]],Table2[[#This Row],[50D EMA]]&gt;Table2[[#This Row],[200D EMA]]),"Uptrend","Downtrend/NoTrend")</f>
        <v>Uptrend</v>
      </c>
      <c r="AL256">
        <v>0</v>
      </c>
      <c r="AM256" t="s">
        <v>10682</v>
      </c>
      <c r="AN256">
        <v>8.18</v>
      </c>
      <c r="AO256" t="s">
        <v>10681</v>
      </c>
      <c r="AP256">
        <v>2.8506205111259999E-3</v>
      </c>
      <c r="AQ256">
        <f>(Table2[[#This Row],[Sharpe Ratio]]-AVERAGE(Table2[Sharpe Ratio]))/_xlfn.STDEV.P(Table2[Sharpe Ratio])</f>
        <v>-0.69870728433671214</v>
      </c>
      <c r="AR2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2.1250877286285563</v>
      </c>
      <c r="AS256">
        <f>_xlfn.RANK.AVG(Table2[[#This Row],[1Y Return vs Nifty Z-Score]],Table2[1Y Return vs Nifty Z-Score])</f>
        <v>209</v>
      </c>
      <c r="AT256">
        <f>_xlfn.RANK.AVG(Table2[[#This Row],[6M Return vs Nifty Z-Score]],Table2[6M Return vs Nifty Z-Score])</f>
        <v>133</v>
      </c>
      <c r="AU256">
        <f>_xlfn.RANK.AVG(Table2[[#This Row],[Sharpe Ratio Z-Score]],Table2[Sharpe Ratio Z-Score])</f>
        <v>514</v>
      </c>
      <c r="AV256">
        <f>(Table2[[#This Row],[Rank 1Y]]+Table2[[#This Row],[Rank 6M]]+Table2[[#This Row],[Rank Sharpe]])/3</f>
        <v>285.33333333333331</v>
      </c>
    </row>
    <row r="257" spans="1:48" x14ac:dyDescent="0.3">
      <c r="A257" t="s">
        <v>621</v>
      </c>
      <c r="B257" t="s">
        <v>622</v>
      </c>
      <c r="C257" t="s">
        <v>10640</v>
      </c>
      <c r="D257" t="s">
        <v>54</v>
      </c>
      <c r="E257">
        <v>30455.562824920002</v>
      </c>
      <c r="F257">
        <v>1953.8</v>
      </c>
      <c r="G257">
        <v>11.8558889744733</v>
      </c>
      <c r="H257">
        <f>(Table2[[#This Row],[1Y Return vs Nifty]]-AVERAGE(Table2[1Y Return vs Nifty]))/_xlfn.STDEV.P(Table2[1Y Return vs Nifty])</f>
        <v>-0.23206040709679154</v>
      </c>
      <c r="I257">
        <v>5.4897356185406199E-2</v>
      </c>
      <c r="J257">
        <f>(Table2[[#This Row],[1M Return vs Nifty]]-AVERAGE(Table2[1M Return vs Nifty]))/_xlfn.STDEV.P(Table2[1M Return vs Nifty])</f>
        <v>0.11472119222608304</v>
      </c>
      <c r="K257">
        <v>14.6134362273728</v>
      </c>
      <c r="L257">
        <f>(Table2[[#This Row],[6M Return vs Nifty]]-AVERAGE(Table2[6M Return vs Nifty]))/_xlfn.STDEV.P(Table2[6M Return vs Nifty])</f>
        <v>0.21792437963763001</v>
      </c>
      <c r="M257">
        <v>-1.56813564519467</v>
      </c>
      <c r="N257">
        <f>(Table2[[#This Row],[1W Return vs Nifty]]-AVERAGE(Table2[1W Return vs Nifty]))/_xlfn.STDEV.P(Table2[1W Return vs Nifty])</f>
        <v>0.15119902927090123</v>
      </c>
      <c r="O257">
        <v>1927.48</v>
      </c>
      <c r="P257">
        <v>1878.4061692831799</v>
      </c>
      <c r="Q257">
        <v>1702.7946633776801</v>
      </c>
      <c r="R257">
        <v>59.712791315175203</v>
      </c>
      <c r="S257" s="2">
        <f>(Table2[[#This Row],[Close Price]]-Table2[[#This Row],[20D EMA]])/Table2[[#This Row],[20D EMA]]</f>
        <v>1.3655135202440459E-2</v>
      </c>
      <c r="T257" s="2">
        <f>(Table2[[#This Row],[Close Price]]-Table2[[#This Row],[50D EMA]])/Table2[[#This Row],[50D EMA]]</f>
        <v>4.0137128992496413E-2</v>
      </c>
      <c r="U257" s="2">
        <f>(Table2[[#This Row],[Close Price]]-Table2[[#This Row],[200D EMA]])/Table2[[#This Row],[200D EMA]]</f>
        <v>0.14740787131927183</v>
      </c>
      <c r="V257">
        <v>0.88108239964680901</v>
      </c>
      <c r="W257">
        <v>1920</v>
      </c>
      <c r="X257">
        <v>1965</v>
      </c>
      <c r="Y257">
        <v>1870.05</v>
      </c>
      <c r="Z257">
        <v>1991.95</v>
      </c>
      <c r="AA257">
        <v>1825</v>
      </c>
      <c r="AB257">
        <v>2030</v>
      </c>
      <c r="AC257" s="2">
        <f>(Table2[[#This Row],[Close Price]]/Table2[[#This Row],[Day Low]])-1</f>
        <v>1.7604166666666643E-2</v>
      </c>
      <c r="AD257" s="2">
        <f>(Table2[[#This Row],[Day High]]/Table2[[#This Row],[Close Price]])-1</f>
        <v>5.7324188760363715E-3</v>
      </c>
      <c r="AE257" s="2">
        <f>(Table2[[#This Row],[Close Price]]/Table2[[#This Row],[Current Week Low]])-1</f>
        <v>4.478489879949743E-2</v>
      </c>
      <c r="AF257" s="2">
        <f>(Table2[[#This Row],[Current Week High]]/Table2[[#This Row],[Close Price]])-1</f>
        <v>1.9526051796499244E-2</v>
      </c>
      <c r="AG257" s="2">
        <f>(Table2[[#This Row],[Close Price]]/Table2[[#This Row],[Current Month Low]])-1</f>
        <v>7.0575342465753366E-2</v>
      </c>
      <c r="AH257" s="2">
        <f>(Table2[[#This Row],[Current Month High]]/Table2[[#This Row],[Close Price]])-1</f>
        <v>3.900092128160515E-2</v>
      </c>
      <c r="AI257">
        <v>3.9000921281605101</v>
      </c>
      <c r="AJ257">
        <v>57.001084816585603</v>
      </c>
      <c r="AK257" t="str">
        <f>IF(AND(Table2[[#This Row],[20D EMA]]&gt;Table2[[#This Row],[50D EMA]],Table2[[#This Row],[50D EMA]]&gt;Table2[[#This Row],[200D EMA]]),"Uptrend","Downtrend/NoTrend")</f>
        <v>Uptrend</v>
      </c>
      <c r="AL257">
        <v>-0.12</v>
      </c>
      <c r="AM257" t="s">
        <v>10680</v>
      </c>
      <c r="AN257">
        <v>0.43</v>
      </c>
      <c r="AO257" t="s">
        <v>10681</v>
      </c>
      <c r="AP257">
        <v>9.5332695790083993E-2</v>
      </c>
      <c r="AQ257">
        <f>(Table2[[#This Row],[Sharpe Ratio]]-AVERAGE(Table2[Sharpe Ratio]))/_xlfn.STDEV.P(Table2[Sharpe Ratio])</f>
        <v>0.36370145118125058</v>
      </c>
      <c r="AR2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0.61548564521907334</v>
      </c>
      <c r="AS257">
        <f>_xlfn.RANK.AVG(Table2[[#This Row],[1Y Return vs Nifty Z-Score]],Table2[1Y Return vs Nifty Z-Score])</f>
        <v>365</v>
      </c>
      <c r="AT257">
        <f>_xlfn.RANK.AVG(Table2[[#This Row],[6M Return vs Nifty Z-Score]],Table2[6M Return vs Nifty Z-Score])</f>
        <v>255</v>
      </c>
      <c r="AU257">
        <f>_xlfn.RANK.AVG(Table2[[#This Row],[Sharpe Ratio Z-Score]],Table2[Sharpe Ratio Z-Score])</f>
        <v>242</v>
      </c>
      <c r="AV257">
        <f>(Table2[[#This Row],[Rank 1Y]]+Table2[[#This Row],[Rank 6M]]+Table2[[#This Row],[Rank Sharpe]])/3</f>
        <v>287.33333333333331</v>
      </c>
    </row>
    <row r="258" spans="1:48" x14ac:dyDescent="0.3">
      <c r="A258" t="s">
        <v>1485</v>
      </c>
      <c r="B258" t="s">
        <v>1486</v>
      </c>
      <c r="C258" t="s">
        <v>10647</v>
      </c>
      <c r="D258" t="s">
        <v>629</v>
      </c>
      <c r="E258">
        <v>7004.1393424999997</v>
      </c>
      <c r="F258">
        <v>370.2</v>
      </c>
      <c r="G258">
        <v>28.996247547475399</v>
      </c>
      <c r="H258">
        <f>(Table2[[#This Row],[1Y Return vs Nifty]]-AVERAGE(Table2[1Y Return vs Nifty]))/_xlfn.STDEV.P(Table2[1Y Return vs Nifty])</f>
        <v>4.3733284715856025E-2</v>
      </c>
      <c r="I258">
        <v>2.6435728471448199</v>
      </c>
      <c r="J258">
        <f>(Table2[[#This Row],[1M Return vs Nifty]]-AVERAGE(Table2[1M Return vs Nifty]))/_xlfn.STDEV.P(Table2[1M Return vs Nifty])</f>
        <v>0.36498574540937251</v>
      </c>
      <c r="K258">
        <v>4.2198159299608502</v>
      </c>
      <c r="L258">
        <f>(Table2[[#This Row],[6M Return vs Nifty]]-AVERAGE(Table2[6M Return vs Nifty]))/_xlfn.STDEV.P(Table2[6M Return vs Nifty])</f>
        <v>-0.13829732378235135</v>
      </c>
      <c r="M258">
        <v>2.7255354912566299</v>
      </c>
      <c r="N258">
        <f>(Table2[[#This Row],[1W Return vs Nifty]]-AVERAGE(Table2[1W Return vs Nifty]))/_xlfn.STDEV.P(Table2[1W Return vs Nifty])</f>
        <v>1.2534130269421808</v>
      </c>
      <c r="O258">
        <v>372.57</v>
      </c>
      <c r="P258">
        <v>365.362199619526</v>
      </c>
      <c r="Q258">
        <v>326.73806928115198</v>
      </c>
      <c r="R258">
        <v>71.465046220337697</v>
      </c>
      <c r="S258" s="2">
        <f>(Table2[[#This Row],[Close Price]]-Table2[[#This Row],[20D EMA]])/Table2[[#This Row],[20D EMA]]</f>
        <v>-6.3612207102021218E-3</v>
      </c>
      <c r="T258" s="2">
        <f>(Table2[[#This Row],[Close Price]]-Table2[[#This Row],[50D EMA]])/Table2[[#This Row],[50D EMA]]</f>
        <v>1.3241108099064137E-2</v>
      </c>
      <c r="U258" s="2">
        <f>(Table2[[#This Row],[Close Price]]-Table2[[#This Row],[200D EMA]])/Table2[[#This Row],[200D EMA]]</f>
        <v>0.13301765176756869</v>
      </c>
      <c r="V258">
        <v>0.92158593188898896</v>
      </c>
      <c r="W258">
        <v>367.6</v>
      </c>
      <c r="X258">
        <v>377.45</v>
      </c>
      <c r="Y258">
        <v>367.6</v>
      </c>
      <c r="Z258">
        <v>406.65</v>
      </c>
      <c r="AA258">
        <v>325.89999999999998</v>
      </c>
      <c r="AB258">
        <v>406.65</v>
      </c>
      <c r="AC258" s="2">
        <f>(Table2[[#This Row],[Close Price]]/Table2[[#This Row],[Day Low]])-1</f>
        <v>7.0729053318823176E-3</v>
      </c>
      <c r="AD258" s="2">
        <f>(Table2[[#This Row],[Day High]]/Table2[[#This Row],[Close Price]])-1</f>
        <v>1.9584008643976247E-2</v>
      </c>
      <c r="AE258" s="2">
        <f>(Table2[[#This Row],[Close Price]]/Table2[[#This Row],[Current Week Low]])-1</f>
        <v>7.0729053318823176E-3</v>
      </c>
      <c r="AF258" s="2">
        <f>(Table2[[#This Row],[Current Week High]]/Table2[[#This Row],[Close Price]])-1</f>
        <v>9.846029173419768E-2</v>
      </c>
      <c r="AG258" s="2">
        <f>(Table2[[#This Row],[Close Price]]/Table2[[#This Row],[Current Month Low]])-1</f>
        <v>0.13593126725989579</v>
      </c>
      <c r="AH258" s="2">
        <f>(Table2[[#This Row],[Current Month High]]/Table2[[#This Row],[Close Price]])-1</f>
        <v>9.846029173419768E-2</v>
      </c>
      <c r="AI258">
        <v>18.3954619124797</v>
      </c>
      <c r="AJ258">
        <v>82.319625707953605</v>
      </c>
      <c r="AK258" t="str">
        <f>IF(AND(Table2[[#This Row],[20D EMA]]&gt;Table2[[#This Row],[50D EMA]],Table2[[#This Row],[50D EMA]]&gt;Table2[[#This Row],[200D EMA]]),"Uptrend","Downtrend/NoTrend")</f>
        <v>Uptrend</v>
      </c>
      <c r="AL258">
        <v>-0.11</v>
      </c>
      <c r="AM258" t="s">
        <v>10680</v>
      </c>
      <c r="AN258">
        <v>5.91</v>
      </c>
      <c r="AO258" t="s">
        <v>10681</v>
      </c>
      <c r="AP258">
        <v>0.107322875258948</v>
      </c>
      <c r="AQ258">
        <f>(Table2[[#This Row],[Sharpe Ratio]]-AVERAGE(Table2[Sharpe Ratio]))/_xlfn.STDEV.P(Table2[Sharpe Ratio])</f>
        <v>0.50144134693646158</v>
      </c>
      <c r="AR2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2.0252760802215195</v>
      </c>
      <c r="AS258">
        <f>_xlfn.RANK.AVG(Table2[[#This Row],[1Y Return vs Nifty Z-Score]],Table2[1Y Return vs Nifty Z-Score])</f>
        <v>285</v>
      </c>
      <c r="AT258">
        <f>_xlfn.RANK.AVG(Table2[[#This Row],[6M Return vs Nifty Z-Score]],Table2[6M Return vs Nifty Z-Score])</f>
        <v>369</v>
      </c>
      <c r="AU258">
        <f>_xlfn.RANK.AVG(Table2[[#This Row],[Sharpe Ratio Z-Score]],Table2[Sharpe Ratio Z-Score])</f>
        <v>213</v>
      </c>
      <c r="AV258">
        <f>(Table2[[#This Row],[Rank 1Y]]+Table2[[#This Row],[Rank 6M]]+Table2[[#This Row],[Rank Sharpe]])/3</f>
        <v>289</v>
      </c>
    </row>
    <row r="259" spans="1:48" x14ac:dyDescent="0.3">
      <c r="A259" t="s">
        <v>112</v>
      </c>
      <c r="B259" t="s">
        <v>113</v>
      </c>
      <c r="C259" t="s">
        <v>10634</v>
      </c>
      <c r="D259" t="s">
        <v>18</v>
      </c>
      <c r="E259">
        <v>249719.97956497199</v>
      </c>
      <c r="F259">
        <v>176.97</v>
      </c>
      <c r="G259">
        <v>64.572987462481706</v>
      </c>
      <c r="H259">
        <f>(Table2[[#This Row],[1Y Return vs Nifty]]-AVERAGE(Table2[1Y Return vs Nifty]))/_xlfn.STDEV.P(Table2[1Y Return vs Nifty])</f>
        <v>0.6161740771315215</v>
      </c>
      <c r="I259">
        <v>-2.7794453746058698</v>
      </c>
      <c r="J259">
        <f>(Table2[[#This Row],[1M Return vs Nifty]]-AVERAGE(Table2[1M Return vs Nifty]))/_xlfn.STDEV.P(Table2[1M Return vs Nifty])</f>
        <v>-0.15929365419520003</v>
      </c>
      <c r="K259">
        <v>-8.50045482061293</v>
      </c>
      <c r="L259">
        <f>(Table2[[#This Row],[6M Return vs Nifty]]-AVERAGE(Table2[6M Return vs Nifty]))/_xlfn.STDEV.P(Table2[6M Return vs Nifty])</f>
        <v>-0.57426057672714592</v>
      </c>
      <c r="M259">
        <v>0.20946528180002</v>
      </c>
      <c r="N259">
        <f>(Table2[[#This Row],[1W Return vs Nifty]]-AVERAGE(Table2[1W Return vs Nifty]))/_xlfn.STDEV.P(Table2[1W Return vs Nifty])</f>
        <v>0.60752103478582287</v>
      </c>
      <c r="O259">
        <v>172.75</v>
      </c>
      <c r="P259">
        <v>171.06556371552</v>
      </c>
      <c r="Q259">
        <v>154.44298927346901</v>
      </c>
      <c r="R259">
        <v>69.423979945107803</v>
      </c>
      <c r="S259" s="2">
        <f>(Table2[[#This Row],[Close Price]]-Table2[[#This Row],[20D EMA]])/Table2[[#This Row],[20D EMA]]</f>
        <v>2.4428364688856723E-2</v>
      </c>
      <c r="T259" s="2">
        <f>(Table2[[#This Row],[Close Price]]-Table2[[#This Row],[50D EMA]])/Table2[[#This Row],[50D EMA]]</f>
        <v>3.4515633399478378E-2</v>
      </c>
      <c r="U259" s="2">
        <f>(Table2[[#This Row],[Close Price]]-Table2[[#This Row],[200D EMA]])/Table2[[#This Row],[200D EMA]]</f>
        <v>0.14585971711958304</v>
      </c>
      <c r="V259">
        <v>0.55173472782507904</v>
      </c>
      <c r="W259">
        <v>176.12</v>
      </c>
      <c r="X259">
        <v>178.78</v>
      </c>
      <c r="Y259">
        <v>171.75</v>
      </c>
      <c r="Z259">
        <v>178.78</v>
      </c>
      <c r="AA259">
        <v>163.01</v>
      </c>
      <c r="AB259">
        <v>182.49</v>
      </c>
      <c r="AC259" s="2">
        <f>(Table2[[#This Row],[Close Price]]/Table2[[#This Row],[Day Low]])-1</f>
        <v>4.8262548262547611E-3</v>
      </c>
      <c r="AD259" s="2">
        <f>(Table2[[#This Row],[Day High]]/Table2[[#This Row],[Close Price]])-1</f>
        <v>1.0227722212804435E-2</v>
      </c>
      <c r="AE259" s="2">
        <f>(Table2[[#This Row],[Close Price]]/Table2[[#This Row],[Current Week Low]])-1</f>
        <v>3.0393013100436628E-2</v>
      </c>
      <c r="AF259" s="2">
        <f>(Table2[[#This Row],[Current Week High]]/Table2[[#This Row],[Close Price]])-1</f>
        <v>1.0227722212804435E-2</v>
      </c>
      <c r="AG259" s="2">
        <f>(Table2[[#This Row],[Close Price]]/Table2[[#This Row],[Current Month Low]])-1</f>
        <v>8.563891785780009E-2</v>
      </c>
      <c r="AH259" s="2">
        <f>(Table2[[#This Row],[Current Month High]]/Table2[[#This Row],[Close Price]])-1</f>
        <v>3.1191727411425729E-2</v>
      </c>
      <c r="AI259">
        <v>11.2052890320393</v>
      </c>
      <c r="AJ259">
        <v>106.98245614035</v>
      </c>
      <c r="AK259" t="str">
        <f>IF(AND(Table2[[#This Row],[20D EMA]]&gt;Table2[[#This Row],[50D EMA]],Table2[[#This Row],[50D EMA]]&gt;Table2[[#This Row],[200D EMA]]),"Uptrend","Downtrend/NoTrend")</f>
        <v>Uptrend</v>
      </c>
      <c r="AL259">
        <v>-0.02</v>
      </c>
      <c r="AM259" t="s">
        <v>10680</v>
      </c>
      <c r="AN259">
        <v>7.83</v>
      </c>
      <c r="AO259" t="s">
        <v>10681</v>
      </c>
      <c r="AP259">
        <v>0.110843391368749</v>
      </c>
      <c r="AQ259">
        <f>(Table2[[#This Row],[Sharpe Ratio]]-AVERAGE(Table2[Sharpe Ratio]))/_xlfn.STDEV.P(Table2[Sharpe Ratio])</f>
        <v>0.54188407118656601</v>
      </c>
      <c r="AR2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1.0320249521815645</v>
      </c>
      <c r="AS259">
        <f>_xlfn.RANK.AVG(Table2[[#This Row],[1Y Return vs Nifty Z-Score]],Table2[1Y Return vs Nifty Z-Score])</f>
        <v>152</v>
      </c>
      <c r="AT259">
        <f>_xlfn.RANK.AVG(Table2[[#This Row],[6M Return vs Nifty Z-Score]],Table2[6M Return vs Nifty Z-Score])</f>
        <v>512</v>
      </c>
      <c r="AU259">
        <f>_xlfn.RANK.AVG(Table2[[#This Row],[Sharpe Ratio Z-Score]],Table2[Sharpe Ratio Z-Score])</f>
        <v>204</v>
      </c>
      <c r="AV259">
        <f>(Table2[[#This Row],[Rank 1Y]]+Table2[[#This Row],[Rank 6M]]+Table2[[#This Row],[Rank Sharpe]])/3</f>
        <v>289.33333333333331</v>
      </c>
    </row>
    <row r="260" spans="1:48" x14ac:dyDescent="0.3">
      <c r="A260" t="s">
        <v>276</v>
      </c>
      <c r="B260" t="s">
        <v>277</v>
      </c>
      <c r="C260" t="s">
        <v>10645</v>
      </c>
      <c r="D260" t="s">
        <v>46</v>
      </c>
      <c r="E260">
        <v>99370.522684272</v>
      </c>
      <c r="F260">
        <v>94.48</v>
      </c>
      <c r="G260">
        <v>26.3780010079705</v>
      </c>
      <c r="H260">
        <f>(Table2[[#This Row],[1Y Return vs Nifty]]-AVERAGE(Table2[1Y Return vs Nifty]))/_xlfn.STDEV.P(Table2[1Y Return vs Nifty])</f>
        <v>1.6048848851124994E-3</v>
      </c>
      <c r="I260">
        <v>-4.9405815042508996</v>
      </c>
      <c r="J260">
        <f>(Table2[[#This Row],[1M Return vs Nifty]]-AVERAGE(Table2[1M Return vs Nifty]))/_xlfn.STDEV.P(Table2[1M Return vs Nifty])</f>
        <v>-0.36822512117232403</v>
      </c>
      <c r="K260">
        <v>-2.5308277737317399</v>
      </c>
      <c r="L260">
        <f>(Table2[[#This Row],[6M Return vs Nifty]]-AVERAGE(Table2[6M Return vs Nifty]))/_xlfn.STDEV.P(Table2[6M Return vs Nifty])</f>
        <v>-0.36966288558852317</v>
      </c>
      <c r="M260">
        <v>-2.8077203642770598</v>
      </c>
      <c r="N260">
        <f>(Table2[[#This Row],[1W Return vs Nifty]]-AVERAGE(Table2[1W Return vs Nifty]))/_xlfn.STDEV.P(Table2[1W Return vs Nifty])</f>
        <v>-0.16701062984175771</v>
      </c>
      <c r="O260">
        <v>95.55</v>
      </c>
      <c r="P260">
        <v>94.745888994953901</v>
      </c>
      <c r="Q260">
        <v>83.572884801177196</v>
      </c>
      <c r="R260">
        <v>39.582234729824599</v>
      </c>
      <c r="S260" s="2">
        <f>(Table2[[#This Row],[Close Price]]-Table2[[#This Row],[20D EMA]])/Table2[[#This Row],[20D EMA]]</f>
        <v>-1.1198325484039699E-2</v>
      </c>
      <c r="T260" s="2">
        <f>(Table2[[#This Row],[Close Price]]-Table2[[#This Row],[50D EMA]])/Table2[[#This Row],[50D EMA]]</f>
        <v>-2.8063380667424889E-3</v>
      </c>
      <c r="U260" s="2">
        <f>(Table2[[#This Row],[Close Price]]-Table2[[#This Row],[200D EMA]])/Table2[[#This Row],[200D EMA]]</f>
        <v>0.13051021542179878</v>
      </c>
      <c r="V260">
        <v>0.81344951440191504</v>
      </c>
      <c r="W260">
        <v>93.73</v>
      </c>
      <c r="X260">
        <v>95.25</v>
      </c>
      <c r="Y260">
        <v>92.84</v>
      </c>
      <c r="Z260">
        <v>96.88</v>
      </c>
      <c r="AA260">
        <v>90.1</v>
      </c>
      <c r="AB260">
        <v>102.53</v>
      </c>
      <c r="AC260" s="2">
        <f>(Table2[[#This Row],[Close Price]]/Table2[[#This Row],[Day Low]])-1</f>
        <v>8.0017070308331384E-3</v>
      </c>
      <c r="AD260" s="2">
        <f>(Table2[[#This Row],[Day High]]/Table2[[#This Row],[Close Price]])-1</f>
        <v>8.1498729889923904E-3</v>
      </c>
      <c r="AE260" s="2">
        <f>(Table2[[#This Row],[Close Price]]/Table2[[#This Row],[Current Week Low]])-1</f>
        <v>1.7664799655320973E-2</v>
      </c>
      <c r="AF260" s="2">
        <f>(Table2[[#This Row],[Current Week High]]/Table2[[#This Row],[Close Price]])-1</f>
        <v>2.5402201524131973E-2</v>
      </c>
      <c r="AG260" s="2">
        <f>(Table2[[#This Row],[Close Price]]/Table2[[#This Row],[Current Month Low]])-1</f>
        <v>4.8612652608213125E-2</v>
      </c>
      <c r="AH260" s="2">
        <f>(Table2[[#This Row],[Current Month High]]/Table2[[#This Row],[Close Price]])-1</f>
        <v>8.5203217612193072E-2</v>
      </c>
      <c r="AI260">
        <v>9.8116003386960102</v>
      </c>
      <c r="AJ260">
        <v>81.692307692307693</v>
      </c>
      <c r="AK260" t="str">
        <f>IF(AND(Table2[[#This Row],[20D EMA]]&gt;Table2[[#This Row],[50D EMA]],Table2[[#This Row],[50D EMA]]&gt;Table2[[#This Row],[200D EMA]]),"Uptrend","Downtrend/NoTrend")</f>
        <v>Uptrend</v>
      </c>
      <c r="AL260">
        <v>-0.02</v>
      </c>
      <c r="AM260" t="s">
        <v>10680</v>
      </c>
      <c r="AN260">
        <v>-0.35</v>
      </c>
      <c r="AO260" t="s">
        <v>10680</v>
      </c>
      <c r="AP260">
        <v>0.14626262123463599</v>
      </c>
      <c r="AQ260">
        <f>(Table2[[#This Row],[Sharpe Ratio]]-AVERAGE(Table2[Sharpe Ratio]))/_xlfn.STDEV.P(Table2[Sharpe Ratio])</f>
        <v>0.94877047702610673</v>
      </c>
      <c r="AR2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4.5476725308614324E-2</v>
      </c>
      <c r="AS260">
        <f>_xlfn.RANK.AVG(Table2[[#This Row],[1Y Return vs Nifty Z-Score]],Table2[1Y Return vs Nifty Z-Score])</f>
        <v>304</v>
      </c>
      <c r="AT260">
        <f>_xlfn.RANK.AVG(Table2[[#This Row],[6M Return vs Nifty Z-Score]],Table2[6M Return vs Nifty Z-Score])</f>
        <v>445</v>
      </c>
      <c r="AU260">
        <f>_xlfn.RANK.AVG(Table2[[#This Row],[Sharpe Ratio Z-Score]],Table2[Sharpe Ratio Z-Score])</f>
        <v>127</v>
      </c>
      <c r="AV260">
        <f>(Table2[[#This Row],[Rank 1Y]]+Table2[[#This Row],[Rank 6M]]+Table2[[#This Row],[Rank Sharpe]])/3</f>
        <v>292</v>
      </c>
    </row>
    <row r="261" spans="1:48" x14ac:dyDescent="0.3">
      <c r="A261" t="s">
        <v>424</v>
      </c>
      <c r="B261" t="s">
        <v>425</v>
      </c>
      <c r="C261" t="s">
        <v>10634</v>
      </c>
      <c r="D261" t="s">
        <v>426</v>
      </c>
      <c r="E261">
        <v>54832.503216839999</v>
      </c>
      <c r="F261">
        <v>367.3</v>
      </c>
      <c r="G261">
        <v>37.780889704503402</v>
      </c>
      <c r="H261">
        <f>(Table2[[#This Row],[1Y Return vs Nifty]]-AVERAGE(Table2[1Y Return vs Nifty]))/_xlfn.STDEV.P(Table2[1Y Return vs Nifty])</f>
        <v>0.18508090480332967</v>
      </c>
      <c r="I261">
        <v>-2.57871704323275</v>
      </c>
      <c r="J261">
        <f>(Table2[[#This Row],[1M Return vs Nifty]]-AVERAGE(Table2[1M Return vs Nifty]))/_xlfn.STDEV.P(Table2[1M Return vs Nifty])</f>
        <v>-0.13988790544926394</v>
      </c>
      <c r="K261">
        <v>16.956548381349599</v>
      </c>
      <c r="L261">
        <f>(Table2[[#This Row],[6M Return vs Nifty]]-AVERAGE(Table2[6M Return vs Nifty]))/_xlfn.STDEV.P(Table2[6M Return vs Nifty])</f>
        <v>0.29823012286374267</v>
      </c>
      <c r="M261">
        <v>-5.3132631718059704</v>
      </c>
      <c r="N261">
        <f>(Table2[[#This Row],[1W Return vs Nifty]]-AVERAGE(Table2[1W Return vs Nifty]))/_xlfn.STDEV.P(Table2[1W Return vs Nifty])</f>
        <v>-0.81020016775905823</v>
      </c>
      <c r="O261">
        <v>367.11</v>
      </c>
      <c r="P261">
        <v>352.60043782977198</v>
      </c>
      <c r="Q261">
        <v>300.76621467655798</v>
      </c>
      <c r="R261">
        <v>41.674441132228402</v>
      </c>
      <c r="S261" s="2">
        <f>(Table2[[#This Row],[Close Price]]-Table2[[#This Row],[20D EMA]])/Table2[[#This Row],[20D EMA]]</f>
        <v>5.1755604587180328E-4</v>
      </c>
      <c r="T261" s="2">
        <f>(Table2[[#This Row],[Close Price]]-Table2[[#This Row],[50D EMA]])/Table2[[#This Row],[50D EMA]]</f>
        <v>4.1689007139930644E-2</v>
      </c>
      <c r="U261" s="2">
        <f>(Table2[[#This Row],[Close Price]]-Table2[[#This Row],[200D EMA]])/Table2[[#This Row],[200D EMA]]</f>
        <v>0.22121429228675843</v>
      </c>
      <c r="V261">
        <v>0.56843833820143197</v>
      </c>
      <c r="W261">
        <v>366.5</v>
      </c>
      <c r="X261">
        <v>370.9</v>
      </c>
      <c r="Y261">
        <v>361.05</v>
      </c>
      <c r="Z261">
        <v>372.8</v>
      </c>
      <c r="AA261">
        <v>350.5</v>
      </c>
      <c r="AB261">
        <v>384.2</v>
      </c>
      <c r="AC261" s="2">
        <f>(Table2[[#This Row],[Close Price]]/Table2[[#This Row],[Day Low]])-1</f>
        <v>2.1828103683492195E-3</v>
      </c>
      <c r="AD261" s="2">
        <f>(Table2[[#This Row],[Day High]]/Table2[[#This Row],[Close Price]])-1</f>
        <v>9.8012523822488262E-3</v>
      </c>
      <c r="AE261" s="2">
        <f>(Table2[[#This Row],[Close Price]]/Table2[[#This Row],[Current Week Low]])-1</f>
        <v>1.7310621797534953E-2</v>
      </c>
      <c r="AF261" s="2">
        <f>(Table2[[#This Row],[Current Week High]]/Table2[[#This Row],[Close Price]])-1</f>
        <v>1.4974135583991188E-2</v>
      </c>
      <c r="AG261" s="2">
        <f>(Table2[[#This Row],[Close Price]]/Table2[[#This Row],[Current Month Low]])-1</f>
        <v>4.7931526390870172E-2</v>
      </c>
      <c r="AH261" s="2">
        <f>(Table2[[#This Row],[Current Month High]]/Table2[[#This Row],[Close Price]])-1</f>
        <v>4.6011434794445805E-2</v>
      </c>
      <c r="AI261">
        <v>4.6011434794445796</v>
      </c>
      <c r="AJ261">
        <v>91.601460615545093</v>
      </c>
      <c r="AK261" t="str">
        <f>IF(AND(Table2[[#This Row],[20D EMA]]&gt;Table2[[#This Row],[50D EMA]],Table2[[#This Row],[50D EMA]]&gt;Table2[[#This Row],[200D EMA]]),"Uptrend","Downtrend/NoTrend")</f>
        <v>Uptrend</v>
      </c>
      <c r="AL261">
        <v>0.08</v>
      </c>
      <c r="AM261" t="s">
        <v>10681</v>
      </c>
      <c r="AN261">
        <v>-0.22</v>
      </c>
      <c r="AO261" t="s">
        <v>10680</v>
      </c>
      <c r="AP261">
        <v>4.6414770791049997E-2</v>
      </c>
      <c r="AQ261">
        <f>(Table2[[#This Row],[Sharpe Ratio]]-AVERAGE(Table2[Sharpe Ratio]))/_xlfn.STDEV.P(Table2[Sharpe Ratio])</f>
        <v>-0.19825426494670403</v>
      </c>
      <c r="AR2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-0.66503131048795383</v>
      </c>
      <c r="AS261">
        <f>_xlfn.RANK.AVG(Table2[[#This Row],[1Y Return vs Nifty Z-Score]],Table2[1Y Return vs Nifty Z-Score])</f>
        <v>245</v>
      </c>
      <c r="AT261">
        <f>_xlfn.RANK.AVG(Table2[[#This Row],[6M Return vs Nifty Z-Score]],Table2[6M Return vs Nifty Z-Score])</f>
        <v>237</v>
      </c>
      <c r="AU261">
        <f>_xlfn.RANK.AVG(Table2[[#This Row],[Sharpe Ratio Z-Score]],Table2[Sharpe Ratio Z-Score])</f>
        <v>400</v>
      </c>
      <c r="AV261">
        <f>(Table2[[#This Row],[Rank 1Y]]+Table2[[#This Row],[Rank 6M]]+Table2[[#This Row],[Rank Sharpe]])/3</f>
        <v>294</v>
      </c>
    </row>
    <row r="262" spans="1:48" x14ac:dyDescent="0.3">
      <c r="A262" t="s">
        <v>807</v>
      </c>
      <c r="B262" t="s">
        <v>808</v>
      </c>
      <c r="C262" t="s">
        <v>10646</v>
      </c>
      <c r="D262" t="s">
        <v>227</v>
      </c>
      <c r="E262">
        <v>20059.946298929899</v>
      </c>
      <c r="F262">
        <v>458.55</v>
      </c>
      <c r="G262">
        <v>15.2979720515049</v>
      </c>
      <c r="H262">
        <f>(Table2[[#This Row],[1Y Return vs Nifty]]-AVERAGE(Table2[1Y Return vs Nifty]))/_xlfn.STDEV.P(Table2[1Y Return vs Nifty])</f>
        <v>-0.17667622156197785</v>
      </c>
      <c r="I262">
        <v>-2.6064360913227498</v>
      </c>
      <c r="J262">
        <f>(Table2[[#This Row],[1M Return vs Nifty]]-AVERAGE(Table2[1M Return vs Nifty]))/_xlfn.STDEV.P(Table2[1M Return vs Nifty])</f>
        <v>-0.14256769100335784</v>
      </c>
      <c r="K262">
        <v>22.756745941411101</v>
      </c>
      <c r="L262">
        <f>(Table2[[#This Row],[6M Return vs Nifty]]-AVERAGE(Table2[6M Return vs Nifty]))/_xlfn.STDEV.P(Table2[6M Return vs Nifty])</f>
        <v>0.49702093837313821</v>
      </c>
      <c r="M262">
        <v>-4.3123981881142797</v>
      </c>
      <c r="N262">
        <f>(Table2[[#This Row],[1W Return vs Nifty]]-AVERAGE(Table2[1W Return vs Nifty]))/_xlfn.STDEV.P(Table2[1W Return vs Nifty])</f>
        <v>-0.55327145576744041</v>
      </c>
      <c r="O262">
        <v>472.31</v>
      </c>
      <c r="P262">
        <v>455.24161087836899</v>
      </c>
      <c r="Q262">
        <v>379.337317842353</v>
      </c>
      <c r="R262">
        <v>37.308479004883601</v>
      </c>
      <c r="S262" s="2">
        <f>(Table2[[#This Row],[Close Price]]-Table2[[#This Row],[20D EMA]])/Table2[[#This Row],[20D EMA]]</f>
        <v>-2.9133408142956937E-2</v>
      </c>
      <c r="T262" s="2">
        <f>(Table2[[#This Row],[Close Price]]-Table2[[#This Row],[50D EMA]])/Table2[[#This Row],[50D EMA]]</f>
        <v>7.2673258387949856E-3</v>
      </c>
      <c r="U262" s="2">
        <f>(Table2[[#This Row],[Close Price]]-Table2[[#This Row],[200D EMA]])/Table2[[#This Row],[200D EMA]]</f>
        <v>0.20881858554861885</v>
      </c>
      <c r="V262">
        <v>1.3235836937135099</v>
      </c>
      <c r="W262">
        <v>453</v>
      </c>
      <c r="X262">
        <v>467.25</v>
      </c>
      <c r="Y262">
        <v>453</v>
      </c>
      <c r="Z262">
        <v>493.2</v>
      </c>
      <c r="AA262">
        <v>441.55</v>
      </c>
      <c r="AB262">
        <v>577.45000000000005</v>
      </c>
      <c r="AC262" s="2">
        <f>(Table2[[#This Row],[Close Price]]/Table2[[#This Row],[Day Low]])-1</f>
        <v>1.2251655629138991E-2</v>
      </c>
      <c r="AD262" s="2">
        <f>(Table2[[#This Row],[Day High]]/Table2[[#This Row],[Close Price]])-1</f>
        <v>1.8972849198560571E-2</v>
      </c>
      <c r="AE262" s="2">
        <f>(Table2[[#This Row],[Close Price]]/Table2[[#This Row],[Current Week Low]])-1</f>
        <v>1.2251655629138991E-2</v>
      </c>
      <c r="AF262" s="2">
        <f>(Table2[[#This Row],[Current Week High]]/Table2[[#This Row],[Close Price]])-1</f>
        <v>7.5564278704612242E-2</v>
      </c>
      <c r="AG262" s="2">
        <f>(Table2[[#This Row],[Close Price]]/Table2[[#This Row],[Current Month Low]])-1</f>
        <v>3.8500736043483252E-2</v>
      </c>
      <c r="AH262" s="2">
        <f>(Table2[[#This Row],[Current Month High]]/Table2[[#This Row],[Close Price]])-1</f>
        <v>0.25929560571366261</v>
      </c>
      <c r="AI262">
        <v>25.929560571366199</v>
      </c>
      <c r="AJ262">
        <v>63.185053380782897</v>
      </c>
      <c r="AK262" t="str">
        <f>IF(AND(Table2[[#This Row],[20D EMA]]&gt;Table2[[#This Row],[50D EMA]],Table2[[#This Row],[50D EMA]]&gt;Table2[[#This Row],[200D EMA]]),"Uptrend","Downtrend/NoTrend")</f>
        <v>Uptrend</v>
      </c>
      <c r="AL262">
        <v>7.0000000000000007E-2</v>
      </c>
      <c r="AM262" t="s">
        <v>10681</v>
      </c>
      <c r="AN262">
        <v>-11.8</v>
      </c>
      <c r="AO262" t="s">
        <v>10680</v>
      </c>
      <c r="AP262">
        <v>6.5649729098275003E-2</v>
      </c>
      <c r="AQ262">
        <f>(Table2[[#This Row],[Sharpe Ratio]]-AVERAGE(Table2[Sharpe Ratio]))/_xlfn.STDEV.P(Table2[Sharpe Ratio])</f>
        <v>2.2711664626993793E-2</v>
      </c>
      <c r="AR2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-0.35278276533264408</v>
      </c>
      <c r="AS262">
        <f>_xlfn.RANK.AVG(Table2[[#This Row],[1Y Return vs Nifty Z-Score]],Table2[1Y Return vs Nifty Z-Score])</f>
        <v>347</v>
      </c>
      <c r="AT262">
        <f>_xlfn.RANK.AVG(Table2[[#This Row],[6M Return vs Nifty Z-Score]],Table2[6M Return vs Nifty Z-Score])</f>
        <v>189</v>
      </c>
      <c r="AU262">
        <f>_xlfn.RANK.AVG(Table2[[#This Row],[Sharpe Ratio Z-Score]],Table2[Sharpe Ratio Z-Score])</f>
        <v>347</v>
      </c>
      <c r="AV262">
        <f>(Table2[[#This Row],[Rank 1Y]]+Table2[[#This Row],[Rank 6M]]+Table2[[#This Row],[Rank Sharpe]])/3</f>
        <v>294.33333333333331</v>
      </c>
    </row>
    <row r="263" spans="1:48" x14ac:dyDescent="0.3">
      <c r="A263" t="s">
        <v>351</v>
      </c>
      <c r="B263" t="s">
        <v>352</v>
      </c>
      <c r="C263" t="s">
        <v>10636</v>
      </c>
      <c r="D263" t="s">
        <v>37</v>
      </c>
      <c r="E263">
        <v>70939.164000000004</v>
      </c>
      <c r="F263">
        <v>408.8</v>
      </c>
      <c r="G263">
        <v>55.594302066793503</v>
      </c>
      <c r="H263">
        <f>(Table2[[#This Row],[1Y Return vs Nifty]]-AVERAGE(Table2[1Y Return vs Nifty]))/_xlfn.STDEV.P(Table2[1Y Return vs Nifty])</f>
        <v>0.47170424108027731</v>
      </c>
      <c r="I263">
        <v>-1.7206734688179499</v>
      </c>
      <c r="J263">
        <f>(Table2[[#This Row],[1M Return vs Nifty]]-AVERAGE(Table2[1M Return vs Nifty]))/_xlfn.STDEV.P(Table2[1M Return vs Nifty])</f>
        <v>-5.6935101008284562E-2</v>
      </c>
      <c r="K263">
        <v>-7.4587794884719498</v>
      </c>
      <c r="L263">
        <f>(Table2[[#This Row],[6M Return vs Nifty]]-AVERAGE(Table2[6M Return vs Nifty]))/_xlfn.STDEV.P(Table2[6M Return vs Nifty])</f>
        <v>-0.53855912231493963</v>
      </c>
      <c r="M263">
        <v>-2.9452834510727901</v>
      </c>
      <c r="N263">
        <f>(Table2[[#This Row],[1W Return vs Nifty]]-AVERAGE(Table2[1W Return vs Nifty]))/_xlfn.STDEV.P(Table2[1W Return vs Nifty])</f>
        <v>-0.20232399106821616</v>
      </c>
      <c r="O263">
        <v>402.97</v>
      </c>
      <c r="P263">
        <v>394.46462914798002</v>
      </c>
      <c r="Q263">
        <v>346.69500585714002</v>
      </c>
      <c r="R263">
        <v>50.066299401775701</v>
      </c>
      <c r="S263" s="2">
        <f>(Table2[[#This Row],[Close Price]]-Table2[[#This Row],[20D EMA]])/Table2[[#This Row],[20D EMA]]</f>
        <v>1.4467578231630106E-2</v>
      </c>
      <c r="T263" s="2">
        <f>(Table2[[#This Row],[Close Price]]-Table2[[#This Row],[50D EMA]])/Table2[[#This Row],[50D EMA]]</f>
        <v>3.6341334032872694E-2</v>
      </c>
      <c r="U263" s="2">
        <f>(Table2[[#This Row],[Close Price]]-Table2[[#This Row],[200D EMA]])/Table2[[#This Row],[200D EMA]]</f>
        <v>0.17913437774887109</v>
      </c>
      <c r="V263">
        <v>0.52602003788384799</v>
      </c>
      <c r="W263">
        <v>405.8</v>
      </c>
      <c r="X263">
        <v>416.25</v>
      </c>
      <c r="Y263">
        <v>401.3</v>
      </c>
      <c r="Z263">
        <v>425.9</v>
      </c>
      <c r="AA263">
        <v>374</v>
      </c>
      <c r="AB263">
        <v>442.5</v>
      </c>
      <c r="AC263" s="2">
        <f>(Table2[[#This Row],[Close Price]]/Table2[[#This Row],[Day Low]])-1</f>
        <v>7.392804337111869E-3</v>
      </c>
      <c r="AD263" s="2">
        <f>(Table2[[#This Row],[Day High]]/Table2[[#This Row],[Close Price]])-1</f>
        <v>1.8224070450097773E-2</v>
      </c>
      <c r="AE263" s="2">
        <f>(Table2[[#This Row],[Close Price]]/Table2[[#This Row],[Current Week Low]])-1</f>
        <v>1.8689259905307676E-2</v>
      </c>
      <c r="AF263" s="2">
        <f>(Table2[[#This Row],[Current Week High]]/Table2[[#This Row],[Close Price]])-1</f>
        <v>4.1829745596868806E-2</v>
      </c>
      <c r="AG263" s="2">
        <f>(Table2[[#This Row],[Close Price]]/Table2[[#This Row],[Current Month Low]])-1</f>
        <v>9.3048128342245962E-2</v>
      </c>
      <c r="AH263" s="2">
        <f>(Table2[[#This Row],[Current Month High]]/Table2[[#This Row],[Close Price]])-1</f>
        <v>8.2436399217221012E-2</v>
      </c>
      <c r="AI263">
        <v>14.4324853228962</v>
      </c>
      <c r="AJ263">
        <v>101.876543209876</v>
      </c>
      <c r="AK263" t="str">
        <f>IF(AND(Table2[[#This Row],[20D EMA]]&gt;Table2[[#This Row],[50D EMA]],Table2[[#This Row],[50D EMA]]&gt;Table2[[#This Row],[200D EMA]]),"Uptrend","Downtrend/NoTrend")</f>
        <v>Uptrend</v>
      </c>
      <c r="AL263">
        <v>-0.01</v>
      </c>
      <c r="AM263" t="s">
        <v>10680</v>
      </c>
      <c r="AN263">
        <v>5.27</v>
      </c>
      <c r="AO263" t="s">
        <v>10681</v>
      </c>
      <c r="AP263">
        <v>0.108905465113299</v>
      </c>
      <c r="AQ263">
        <f>(Table2[[#This Row],[Sharpe Ratio]]-AVERAGE(Table2[Sharpe Ratio]))/_xlfn.STDEV.P(Table2[Sharpe Ratio])</f>
        <v>0.51962170546467423</v>
      </c>
      <c r="AR2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0.19350773215351116</v>
      </c>
      <c r="AS263">
        <f>_xlfn.RANK.AVG(Table2[[#This Row],[1Y Return vs Nifty Z-Score]],Table2[1Y Return vs Nifty Z-Score])</f>
        <v>174</v>
      </c>
      <c r="AT263">
        <f>_xlfn.RANK.AVG(Table2[[#This Row],[6M Return vs Nifty Z-Score]],Table2[6M Return vs Nifty Z-Score])</f>
        <v>502</v>
      </c>
      <c r="AU263">
        <f>_xlfn.RANK.AVG(Table2[[#This Row],[Sharpe Ratio Z-Score]],Table2[Sharpe Ratio Z-Score])</f>
        <v>208</v>
      </c>
      <c r="AV263">
        <f>(Table2[[#This Row],[Rank 1Y]]+Table2[[#This Row],[Rank 6M]]+Table2[[#This Row],[Rank Sharpe]])/3</f>
        <v>294.66666666666669</v>
      </c>
    </row>
    <row r="264" spans="1:48" x14ac:dyDescent="0.3">
      <c r="A264" t="s">
        <v>893</v>
      </c>
      <c r="B264" t="s">
        <v>894</v>
      </c>
      <c r="C264" t="s">
        <v>10644</v>
      </c>
      <c r="D264" t="s">
        <v>305</v>
      </c>
      <c r="E264">
        <v>17498.735667270001</v>
      </c>
      <c r="F264">
        <v>835.15</v>
      </c>
      <c r="G264">
        <v>23.722544873229602</v>
      </c>
      <c r="H264">
        <f>(Table2[[#This Row],[1Y Return vs Nifty]]-AVERAGE(Table2[1Y Return vs Nifty]))/_xlfn.STDEV.P(Table2[1Y Return vs Nifty])</f>
        <v>-4.1122228887190845E-2</v>
      </c>
      <c r="I264">
        <v>-5.4871656758092602</v>
      </c>
      <c r="J264">
        <f>(Table2[[#This Row],[1M Return vs Nifty]]-AVERAGE(Table2[1M Return vs Nifty]))/_xlfn.STDEV.P(Table2[1M Return vs Nifty])</f>
        <v>-0.42106706445561065</v>
      </c>
      <c r="K264">
        <v>-8.2678578272755701</v>
      </c>
      <c r="L264">
        <f>(Table2[[#This Row],[6M Return vs Nifty]]-AVERAGE(Table2[6M Return vs Nifty]))/_xlfn.STDEV.P(Table2[6M Return vs Nifty])</f>
        <v>-0.56628875412769697</v>
      </c>
      <c r="M264">
        <v>-0.71865361975448105</v>
      </c>
      <c r="N264">
        <f>(Table2[[#This Row],[1W Return vs Nifty]]-AVERAGE(Table2[1W Return vs Nifty]))/_xlfn.STDEV.P(Table2[1W Return vs Nifty])</f>
        <v>0.3692667269251243</v>
      </c>
      <c r="O264">
        <v>802.98</v>
      </c>
      <c r="P264">
        <v>807.42647395504002</v>
      </c>
      <c r="Q264">
        <v>754.13173310294303</v>
      </c>
      <c r="R264">
        <v>52.139437869976902</v>
      </c>
      <c r="S264" s="2">
        <f>(Table2[[#This Row],[Close Price]]-Table2[[#This Row],[20D EMA]])/Table2[[#This Row],[20D EMA]]</f>
        <v>4.0063264340332208E-2</v>
      </c>
      <c r="T264" s="2">
        <f>(Table2[[#This Row],[Close Price]]-Table2[[#This Row],[50D EMA]])/Table2[[#This Row],[50D EMA]]</f>
        <v>3.433566639097306E-2</v>
      </c>
      <c r="U264" s="2">
        <f>(Table2[[#This Row],[Close Price]]-Table2[[#This Row],[200D EMA]])/Table2[[#This Row],[200D EMA]]</f>
        <v>0.10743251257137792</v>
      </c>
      <c r="V264">
        <v>0.77967075638386496</v>
      </c>
      <c r="W264">
        <v>802</v>
      </c>
      <c r="X264">
        <v>840</v>
      </c>
      <c r="Y264">
        <v>794.05</v>
      </c>
      <c r="Z264">
        <v>845</v>
      </c>
      <c r="AA264">
        <v>761</v>
      </c>
      <c r="AB264">
        <v>849.35</v>
      </c>
      <c r="AC264" s="2">
        <f>(Table2[[#This Row],[Close Price]]/Table2[[#This Row],[Day Low]])-1</f>
        <v>4.1334164588528566E-2</v>
      </c>
      <c r="AD264" s="2">
        <f>(Table2[[#This Row],[Day High]]/Table2[[#This Row],[Close Price]])-1</f>
        <v>5.8073399988025631E-3</v>
      </c>
      <c r="AE264" s="2">
        <f>(Table2[[#This Row],[Close Price]]/Table2[[#This Row],[Current Week Low]])-1</f>
        <v>5.1759964737736919E-2</v>
      </c>
      <c r="AF264" s="2">
        <f>(Table2[[#This Row],[Current Week High]]/Table2[[#This Row],[Close Price]])-1</f>
        <v>1.179428845117636E-2</v>
      </c>
      <c r="AG264" s="2">
        <f>(Table2[[#This Row],[Close Price]]/Table2[[#This Row],[Current Month Low]])-1</f>
        <v>9.7437582128777844E-2</v>
      </c>
      <c r="AH264" s="2">
        <f>(Table2[[#This Row],[Current Month High]]/Table2[[#This Row],[Close Price]])-1</f>
        <v>1.7002933604741699E-2</v>
      </c>
      <c r="AI264">
        <v>14.7099323474825</v>
      </c>
      <c r="AJ264">
        <v>59.379770992366304</v>
      </c>
      <c r="AK264" t="str">
        <f>IF(AND(Table2[[#This Row],[20D EMA]]&gt;Table2[[#This Row],[50D EMA]],Table2[[#This Row],[50D EMA]]&gt;Table2[[#This Row],[200D EMA]]),"Uptrend","Downtrend/NoTrend")</f>
        <v>Downtrend/NoTrend</v>
      </c>
      <c r="AL264">
        <v>-0.1</v>
      </c>
      <c r="AM264" t="s">
        <v>10680</v>
      </c>
      <c r="AN264">
        <v>8.1300000000000008</v>
      </c>
      <c r="AO264" t="s">
        <v>10681</v>
      </c>
      <c r="AP264">
        <v>0.18600824370649999</v>
      </c>
      <c r="AQ264">
        <f>(Table2[[#This Row],[Sharpe Ratio]]-AVERAGE(Table2[Sharpe Ratio]))/_xlfn.STDEV.P(Table2[Sharpe Ratio])</f>
        <v>1.4053572954483666</v>
      </c>
      <c r="AR2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4">
        <f>_xlfn.RANK.AVG(Table2[[#This Row],[1Y Return vs Nifty Z-Score]],Table2[1Y Return vs Nifty Z-Score])</f>
        <v>317</v>
      </c>
      <c r="AT264">
        <f>_xlfn.RANK.AVG(Table2[[#This Row],[6M Return vs Nifty Z-Score]],Table2[6M Return vs Nifty Z-Score])</f>
        <v>509</v>
      </c>
      <c r="AU264">
        <f>_xlfn.RANK.AVG(Table2[[#This Row],[Sharpe Ratio Z-Score]],Table2[Sharpe Ratio Z-Score])</f>
        <v>59</v>
      </c>
      <c r="AV264">
        <f>(Table2[[#This Row],[Rank 1Y]]+Table2[[#This Row],[Rank 6M]]+Table2[[#This Row],[Rank Sharpe]])/3</f>
        <v>295</v>
      </c>
    </row>
    <row r="265" spans="1:48" x14ac:dyDescent="0.3">
      <c r="A265" t="s">
        <v>337</v>
      </c>
      <c r="B265" t="s">
        <v>338</v>
      </c>
      <c r="C265" t="s">
        <v>10636</v>
      </c>
      <c r="D265" t="s">
        <v>34</v>
      </c>
      <c r="E265">
        <v>75632.027533150002</v>
      </c>
      <c r="F265">
        <v>567.29999999999995</v>
      </c>
      <c r="G265">
        <v>18.638432104914099</v>
      </c>
      <c r="H265">
        <f>(Table2[[#This Row],[1Y Return vs Nifty]]-AVERAGE(Table2[1Y Return vs Nifty]))/_xlfn.STDEV.P(Table2[1Y Return vs Nifty])</f>
        <v>-0.12292718203292692</v>
      </c>
      <c r="I265">
        <v>-7.1454150229843201</v>
      </c>
      <c r="J265">
        <f>(Table2[[#This Row],[1M Return vs Nifty]]-AVERAGE(Table2[1M Return vs Nifty]))/_xlfn.STDEV.P(Table2[1M Return vs Nifty])</f>
        <v>-0.58138110667008702</v>
      </c>
      <c r="K265">
        <v>-5.1482043221545499</v>
      </c>
      <c r="L265">
        <f>(Table2[[#This Row],[6M Return vs Nifty]]-AVERAGE(Table2[6M Return vs Nifty]))/_xlfn.STDEV.P(Table2[6M Return vs Nifty])</f>
        <v>-0.45936852288247426</v>
      </c>
      <c r="M265">
        <v>-0.49159120991261501</v>
      </c>
      <c r="N265">
        <f>(Table2[[#This Row],[1W Return vs Nifty]]-AVERAGE(Table2[1W Return vs Nifty]))/_xlfn.STDEV.P(Table2[1W Return vs Nifty])</f>
        <v>0.42755516088272028</v>
      </c>
      <c r="O265">
        <v>560.1</v>
      </c>
      <c r="P265">
        <v>558.11594433678897</v>
      </c>
      <c r="Q265">
        <v>507.90283747849401</v>
      </c>
      <c r="R265">
        <v>53.853528019864903</v>
      </c>
      <c r="S265" s="2">
        <f>(Table2[[#This Row],[Close Price]]-Table2[[#This Row],[20D EMA]])/Table2[[#This Row],[20D EMA]]</f>
        <v>1.2854847348687613E-2</v>
      </c>
      <c r="T265" s="2">
        <f>(Table2[[#This Row],[Close Price]]-Table2[[#This Row],[50D EMA]])/Table2[[#This Row],[50D EMA]]</f>
        <v>1.6455461909665434E-2</v>
      </c>
      <c r="U265" s="2">
        <f>(Table2[[#This Row],[Close Price]]-Table2[[#This Row],[200D EMA]])/Table2[[#This Row],[200D EMA]]</f>
        <v>0.1169459159086131</v>
      </c>
      <c r="V265">
        <v>0.57803313316892402</v>
      </c>
      <c r="W265">
        <v>557</v>
      </c>
      <c r="X265">
        <v>575.70000000000005</v>
      </c>
      <c r="Y265">
        <v>544</v>
      </c>
      <c r="Z265">
        <v>576</v>
      </c>
      <c r="AA265">
        <v>531.04999999999995</v>
      </c>
      <c r="AB265">
        <v>613.20000000000005</v>
      </c>
      <c r="AC265" s="2">
        <f>(Table2[[#This Row],[Close Price]]/Table2[[#This Row],[Day Low]])-1</f>
        <v>1.8491921005385992E-2</v>
      </c>
      <c r="AD265" s="2">
        <f>(Table2[[#This Row],[Day High]]/Table2[[#This Row],[Close Price]])-1</f>
        <v>1.4806980433633266E-2</v>
      </c>
      <c r="AE265" s="2">
        <f>(Table2[[#This Row],[Close Price]]/Table2[[#This Row],[Current Week Low]])-1</f>
        <v>4.283088235294108E-2</v>
      </c>
      <c r="AF265" s="2">
        <f>(Table2[[#This Row],[Current Week High]]/Table2[[#This Row],[Close Price]])-1</f>
        <v>1.5335801163405716E-2</v>
      </c>
      <c r="AG265" s="2">
        <f>(Table2[[#This Row],[Close Price]]/Table2[[#This Row],[Current Month Low]])-1</f>
        <v>6.8260992373599505E-2</v>
      </c>
      <c r="AH265" s="2">
        <f>(Table2[[#This Row],[Current Month High]]/Table2[[#This Row],[Close Price]])-1</f>
        <v>8.0909571655209067E-2</v>
      </c>
      <c r="AI265">
        <v>11.5282919090428</v>
      </c>
      <c r="AJ265">
        <v>51.481975967957197</v>
      </c>
      <c r="AK265" t="str">
        <f>IF(AND(Table2[[#This Row],[20D EMA]]&gt;Table2[[#This Row],[50D EMA]],Table2[[#This Row],[50D EMA]]&gt;Table2[[#This Row],[200D EMA]]),"Uptrend","Downtrend/NoTrend")</f>
        <v>Uptrend</v>
      </c>
      <c r="AL265">
        <v>0.02</v>
      </c>
      <c r="AM265" t="s">
        <v>10681</v>
      </c>
      <c r="AN265">
        <v>3.09</v>
      </c>
      <c r="AO265" t="s">
        <v>10681</v>
      </c>
      <c r="AP265">
        <v>0.178520349640752</v>
      </c>
      <c r="AQ265">
        <f>(Table2[[#This Row],[Sharpe Ratio]]-AVERAGE(Table2[Sharpe Ratio]))/_xlfn.STDEV.P(Table2[Sharpe Ratio])</f>
        <v>1.3193384205248948</v>
      </c>
      <c r="AR2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0.58321676982212689</v>
      </c>
      <c r="AS265">
        <f>_xlfn.RANK.AVG(Table2[[#This Row],[1Y Return vs Nifty Z-Score]],Table2[1Y Return vs Nifty Z-Score])</f>
        <v>340</v>
      </c>
      <c r="AT265">
        <f>_xlfn.RANK.AVG(Table2[[#This Row],[6M Return vs Nifty Z-Score]],Table2[6M Return vs Nifty Z-Score])</f>
        <v>474</v>
      </c>
      <c r="AU265">
        <f>_xlfn.RANK.AVG(Table2[[#This Row],[Sharpe Ratio Z-Score]],Table2[Sharpe Ratio Z-Score])</f>
        <v>73</v>
      </c>
      <c r="AV265">
        <f>(Table2[[#This Row],[Rank 1Y]]+Table2[[#This Row],[Rank 6M]]+Table2[[#This Row],[Rank Sharpe]])/3</f>
        <v>295.66666666666669</v>
      </c>
    </row>
    <row r="266" spans="1:48" x14ac:dyDescent="0.3">
      <c r="A266" t="s">
        <v>733</v>
      </c>
      <c r="B266" t="s">
        <v>734</v>
      </c>
      <c r="C266" t="s">
        <v>10639</v>
      </c>
      <c r="D266" t="s">
        <v>46</v>
      </c>
      <c r="E266">
        <v>23157.23492775</v>
      </c>
      <c r="F266">
        <v>947.35</v>
      </c>
      <c r="G266">
        <v>12.9613778093289</v>
      </c>
      <c r="H266">
        <f>(Table2[[#This Row],[1Y Return vs Nifty]]-AVERAGE(Table2[1Y Return vs Nifty]))/_xlfn.STDEV.P(Table2[1Y Return vs Nifty])</f>
        <v>-0.21427274847086772</v>
      </c>
      <c r="I266">
        <v>0.95130891085358704</v>
      </c>
      <c r="J266">
        <f>(Table2[[#This Row],[1M Return vs Nifty]]-AVERAGE(Table2[1M Return vs Nifty]))/_xlfn.STDEV.P(Table2[1M Return vs Nifty])</f>
        <v>0.20138328563286437</v>
      </c>
      <c r="K266">
        <v>19.5829518448434</v>
      </c>
      <c r="L266">
        <f>(Table2[[#This Row],[6M Return vs Nifty]]-AVERAGE(Table2[6M Return vs Nifty]))/_xlfn.STDEV.P(Table2[6M Return vs Nifty])</f>
        <v>0.38824514062101673</v>
      </c>
      <c r="M266">
        <v>6.6851055445792804</v>
      </c>
      <c r="N266">
        <f>(Table2[[#This Row],[1W Return vs Nifty]]-AVERAGE(Table2[1W Return vs Nifty]))/_xlfn.STDEV.P(Table2[1W Return vs Nifty])</f>
        <v>2.2698610498197107</v>
      </c>
      <c r="O266">
        <v>863.96</v>
      </c>
      <c r="P266">
        <v>852.98993041162896</v>
      </c>
      <c r="Q266">
        <v>755.95678565396304</v>
      </c>
      <c r="R266">
        <v>75.302744286407702</v>
      </c>
      <c r="S266" s="2">
        <f>(Table2[[#This Row],[Close Price]]-Table2[[#This Row],[20D EMA]])/Table2[[#This Row],[20D EMA]]</f>
        <v>9.6520672253345041E-2</v>
      </c>
      <c r="T266" s="2">
        <f>(Table2[[#This Row],[Close Price]]-Table2[[#This Row],[50D EMA]])/Table2[[#This Row],[50D EMA]]</f>
        <v>0.11062272393161258</v>
      </c>
      <c r="U266" s="2">
        <f>(Table2[[#This Row],[Close Price]]-Table2[[#This Row],[200D EMA]])/Table2[[#This Row],[200D EMA]]</f>
        <v>0.25318009968052152</v>
      </c>
      <c r="V266">
        <v>2.27641741263592</v>
      </c>
      <c r="W266">
        <v>890.3</v>
      </c>
      <c r="X266">
        <v>969</v>
      </c>
      <c r="Y266">
        <v>843.35</v>
      </c>
      <c r="Z266">
        <v>969</v>
      </c>
      <c r="AA266">
        <v>810</v>
      </c>
      <c r="AB266">
        <v>969</v>
      </c>
      <c r="AC266" s="2">
        <f>(Table2[[#This Row],[Close Price]]/Table2[[#This Row],[Day Low]])-1</f>
        <v>6.4079523756037426E-2</v>
      </c>
      <c r="AD266" s="2">
        <f>(Table2[[#This Row],[Day High]]/Table2[[#This Row],[Close Price]])-1</f>
        <v>2.2853222145986063E-2</v>
      </c>
      <c r="AE266" s="2">
        <f>(Table2[[#This Row],[Close Price]]/Table2[[#This Row],[Current Week Low]])-1</f>
        <v>0.12331772099365623</v>
      </c>
      <c r="AF266" s="2">
        <f>(Table2[[#This Row],[Current Week High]]/Table2[[#This Row],[Close Price]])-1</f>
        <v>2.2853222145986063E-2</v>
      </c>
      <c r="AG266" s="2">
        <f>(Table2[[#This Row],[Close Price]]/Table2[[#This Row],[Current Month Low]])-1</f>
        <v>0.16956790123456789</v>
      </c>
      <c r="AH266" s="2">
        <f>(Table2[[#This Row],[Current Month High]]/Table2[[#This Row],[Close Price]])-1</f>
        <v>2.2853222145986063E-2</v>
      </c>
      <c r="AI266">
        <v>2.2853222145986001</v>
      </c>
      <c r="AJ266">
        <v>72.229797291155293</v>
      </c>
      <c r="AK266" t="str">
        <f>IF(AND(Table2[[#This Row],[20D EMA]]&gt;Table2[[#This Row],[50D EMA]],Table2[[#This Row],[50D EMA]]&gt;Table2[[#This Row],[200D EMA]]),"Uptrend","Downtrend/NoTrend")</f>
        <v>Uptrend</v>
      </c>
      <c r="AL266">
        <v>0.09</v>
      </c>
      <c r="AM266" t="s">
        <v>10681</v>
      </c>
      <c r="AN266">
        <v>14.35</v>
      </c>
      <c r="AO266" t="s">
        <v>10681</v>
      </c>
      <c r="AP266">
        <v>7.6235942438390006E-2</v>
      </c>
      <c r="AQ266">
        <f>(Table2[[#This Row],[Sharpe Ratio]]-AVERAGE(Table2[Sharpe Ratio]))/_xlfn.STDEV.P(Table2[Sharpe Ratio])</f>
        <v>0.14432318226076729</v>
      </c>
      <c r="AR2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2.7895399098634917</v>
      </c>
      <c r="AS266">
        <f>_xlfn.RANK.AVG(Table2[[#This Row],[1Y Return vs Nifty Z-Score]],Table2[1Y Return vs Nifty Z-Score])</f>
        <v>362</v>
      </c>
      <c r="AT266">
        <f>_xlfn.RANK.AVG(Table2[[#This Row],[6M Return vs Nifty Z-Score]],Table2[6M Return vs Nifty Z-Score])</f>
        <v>216</v>
      </c>
      <c r="AU266">
        <f>_xlfn.RANK.AVG(Table2[[#This Row],[Sharpe Ratio Z-Score]],Table2[Sharpe Ratio Z-Score])</f>
        <v>312</v>
      </c>
      <c r="AV266">
        <f>(Table2[[#This Row],[Rank 1Y]]+Table2[[#This Row],[Rank 6M]]+Table2[[#This Row],[Rank Sharpe]])/3</f>
        <v>296.66666666666669</v>
      </c>
    </row>
    <row r="267" spans="1:48" x14ac:dyDescent="0.3">
      <c r="A267" t="s">
        <v>394</v>
      </c>
      <c r="B267" t="s">
        <v>395</v>
      </c>
      <c r="C267" t="s">
        <v>10641</v>
      </c>
      <c r="D267" t="s">
        <v>198</v>
      </c>
      <c r="E267">
        <v>60642.697886599999</v>
      </c>
      <c r="F267">
        <v>3941.65</v>
      </c>
      <c r="G267">
        <v>-3.5982779817772101</v>
      </c>
      <c r="H267">
        <f>(Table2[[#This Row],[1Y Return vs Nifty]]-AVERAGE(Table2[1Y Return vs Nifty]))/_xlfn.STDEV.P(Table2[1Y Return vs Nifty])</f>
        <v>-0.48072275220471222</v>
      </c>
      <c r="I267">
        <v>-8.2041697080905198</v>
      </c>
      <c r="J267">
        <f>(Table2[[#This Row],[1M Return vs Nifty]]-AVERAGE(Table2[1M Return vs Nifty]))/_xlfn.STDEV.P(Table2[1M Return vs Nifty])</f>
        <v>-0.68373799501865906</v>
      </c>
      <c r="K267">
        <v>21.940302588052301</v>
      </c>
      <c r="L267">
        <f>(Table2[[#This Row],[6M Return vs Nifty]]-AVERAGE(Table2[6M Return vs Nifty]))/_xlfn.STDEV.P(Table2[6M Return vs Nifty])</f>
        <v>0.46903888459811122</v>
      </c>
      <c r="M267">
        <v>-6.1733107487592003</v>
      </c>
      <c r="N267">
        <f>(Table2[[#This Row],[1W Return vs Nifty]]-AVERAGE(Table2[1W Return vs Nifty]))/_xlfn.STDEV.P(Table2[1W Return vs Nifty])</f>
        <v>-1.0309801129051599</v>
      </c>
      <c r="O267">
        <v>4000.22</v>
      </c>
      <c r="P267">
        <v>4068.52512352758</v>
      </c>
      <c r="Q267">
        <v>3693.63074344905</v>
      </c>
      <c r="R267">
        <v>36.676562693850698</v>
      </c>
      <c r="S267" s="2">
        <f>(Table2[[#This Row],[Close Price]]-Table2[[#This Row],[20D EMA]])/Table2[[#This Row],[20D EMA]]</f>
        <v>-1.4641694706791055E-2</v>
      </c>
      <c r="T267" s="2">
        <f>(Table2[[#This Row],[Close Price]]-Table2[[#This Row],[50D EMA]])/Table2[[#This Row],[50D EMA]]</f>
        <v>-3.1184549603462678E-2</v>
      </c>
      <c r="U267" s="2">
        <f>(Table2[[#This Row],[Close Price]]-Table2[[#This Row],[200D EMA]])/Table2[[#This Row],[200D EMA]]</f>
        <v>6.7147821148833609E-2</v>
      </c>
      <c r="V267">
        <v>0.49009251435260098</v>
      </c>
      <c r="W267">
        <v>3886</v>
      </c>
      <c r="X267">
        <v>4048.75</v>
      </c>
      <c r="Y267">
        <v>3862.05</v>
      </c>
      <c r="Z267">
        <v>4126.8500000000004</v>
      </c>
      <c r="AA267">
        <v>3784.9</v>
      </c>
      <c r="AB267">
        <v>4286.3999999999996</v>
      </c>
      <c r="AC267" s="2">
        <f>(Table2[[#This Row],[Close Price]]/Table2[[#This Row],[Day Low]])-1</f>
        <v>1.4320638188368484E-2</v>
      </c>
      <c r="AD267" s="2">
        <f>(Table2[[#This Row],[Day High]]/Table2[[#This Row],[Close Price]])-1</f>
        <v>2.7171362246774855E-2</v>
      </c>
      <c r="AE267" s="2">
        <f>(Table2[[#This Row],[Close Price]]/Table2[[#This Row],[Current Week Low]])-1</f>
        <v>2.0610815499540358E-2</v>
      </c>
      <c r="AF267" s="2">
        <f>(Table2[[#This Row],[Current Week High]]/Table2[[#This Row],[Close Price]])-1</f>
        <v>4.6985399515431459E-2</v>
      </c>
      <c r="AG267" s="2">
        <f>(Table2[[#This Row],[Close Price]]/Table2[[#This Row],[Current Month Low]])-1</f>
        <v>4.1414568416602737E-2</v>
      </c>
      <c r="AH267" s="2">
        <f>(Table2[[#This Row],[Current Month High]]/Table2[[#This Row],[Close Price]])-1</f>
        <v>8.7463371938147683E-2</v>
      </c>
      <c r="AI267">
        <v>25.607296436771399</v>
      </c>
      <c r="AJ267">
        <v>50.893882551106302</v>
      </c>
      <c r="AK267" t="str">
        <f>IF(AND(Table2[[#This Row],[20D EMA]]&gt;Table2[[#This Row],[50D EMA]],Table2[[#This Row],[50D EMA]]&gt;Table2[[#This Row],[200D EMA]]),"Uptrend","Downtrend/NoTrend")</f>
        <v>Downtrend/NoTrend</v>
      </c>
      <c r="AL267">
        <v>-0.12</v>
      </c>
      <c r="AM267" t="s">
        <v>10680</v>
      </c>
      <c r="AN267">
        <v>-1.8</v>
      </c>
      <c r="AO267" t="s">
        <v>10680</v>
      </c>
      <c r="AP267">
        <v>0.10353505015601799</v>
      </c>
      <c r="AQ267">
        <f>(Table2[[#This Row],[Sharpe Ratio]]-AVERAGE(Table2[Sharpe Ratio]))/_xlfn.STDEV.P(Table2[Sharpe Ratio])</f>
        <v>0.4579278502309797</v>
      </c>
      <c r="AR2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7">
        <f>_xlfn.RANK.AVG(Table2[[#This Row],[1Y Return vs Nifty Z-Score]],Table2[1Y Return vs Nifty Z-Score])</f>
        <v>471</v>
      </c>
      <c r="AT267">
        <f>_xlfn.RANK.AVG(Table2[[#This Row],[6M Return vs Nifty Z-Score]],Table2[6M Return vs Nifty Z-Score])</f>
        <v>199</v>
      </c>
      <c r="AU267">
        <f>_xlfn.RANK.AVG(Table2[[#This Row],[Sharpe Ratio Z-Score]],Table2[Sharpe Ratio Z-Score])</f>
        <v>225</v>
      </c>
      <c r="AV267">
        <f>(Table2[[#This Row],[Rank 1Y]]+Table2[[#This Row],[Rank 6M]]+Table2[[#This Row],[Rank Sharpe]])/3</f>
        <v>298.33333333333331</v>
      </c>
    </row>
    <row r="268" spans="1:48" x14ac:dyDescent="0.3">
      <c r="A268" t="s">
        <v>1735</v>
      </c>
      <c r="B268" t="s">
        <v>1736</v>
      </c>
      <c r="C268" t="s">
        <v>10651</v>
      </c>
      <c r="D268" t="s">
        <v>118</v>
      </c>
      <c r="E268">
        <v>4696.6206303899999</v>
      </c>
      <c r="F268">
        <v>279.7</v>
      </c>
      <c r="G268">
        <v>49.725753595484903</v>
      </c>
      <c r="H268">
        <f>(Table2[[#This Row],[1Y Return vs Nifty]]-AVERAGE(Table2[1Y Return vs Nifty]))/_xlfn.STDEV.P(Table2[1Y Return vs Nifty])</f>
        <v>0.37727747389274641</v>
      </c>
      <c r="I268">
        <v>-5.5419650409092203</v>
      </c>
      <c r="J268">
        <f>(Table2[[#This Row],[1M Return vs Nifty]]-AVERAGE(Table2[1M Return vs Nifty]))/_xlfn.STDEV.P(Table2[1M Return vs Nifty])</f>
        <v>-0.42636488516329102</v>
      </c>
      <c r="K268">
        <v>1.96816513368982</v>
      </c>
      <c r="L268">
        <f>(Table2[[#This Row],[6M Return vs Nifty]]-AVERAGE(Table2[6M Return vs Nifty]))/_xlfn.STDEV.P(Table2[6M Return vs Nifty])</f>
        <v>-0.21546840173238446</v>
      </c>
      <c r="M268">
        <v>-2.86779835230681</v>
      </c>
      <c r="N268">
        <f>(Table2[[#This Row],[1W Return vs Nifty]]-AVERAGE(Table2[1W Return vs Nifty]))/_xlfn.STDEV.P(Table2[1W Return vs Nifty])</f>
        <v>-0.18243304978355321</v>
      </c>
      <c r="O268">
        <v>275.3</v>
      </c>
      <c r="P268">
        <v>275.40226131329899</v>
      </c>
      <c r="Q268">
        <v>246.33463516858799</v>
      </c>
      <c r="R268">
        <v>50.0570238560448</v>
      </c>
      <c r="S268" s="2">
        <f>(Table2[[#This Row],[Close Price]]-Table2[[#This Row],[20D EMA]])/Table2[[#This Row],[20D EMA]]</f>
        <v>1.598256447511797E-2</v>
      </c>
      <c r="T268" s="2">
        <f>(Table2[[#This Row],[Close Price]]-Table2[[#This Row],[50D EMA]])/Table2[[#This Row],[50D EMA]]</f>
        <v>1.5605313718945345E-2</v>
      </c>
      <c r="U268" s="2">
        <f>(Table2[[#This Row],[Close Price]]-Table2[[#This Row],[200D EMA]])/Table2[[#This Row],[200D EMA]]</f>
        <v>0.13544731461971316</v>
      </c>
      <c r="V268">
        <v>0.44460951902995299</v>
      </c>
      <c r="W268">
        <v>274.55</v>
      </c>
      <c r="X268">
        <v>281.95</v>
      </c>
      <c r="Y268">
        <v>272.55</v>
      </c>
      <c r="Z268">
        <v>285</v>
      </c>
      <c r="AA268">
        <v>260</v>
      </c>
      <c r="AB268">
        <v>297.5</v>
      </c>
      <c r="AC268" s="2">
        <f>(Table2[[#This Row],[Close Price]]/Table2[[#This Row],[Day Low]])-1</f>
        <v>1.8757967583318047E-2</v>
      </c>
      <c r="AD268" s="2">
        <f>(Table2[[#This Row],[Day High]]/Table2[[#This Row],[Close Price]])-1</f>
        <v>8.0443332141579837E-3</v>
      </c>
      <c r="AE268" s="2">
        <f>(Table2[[#This Row],[Close Price]]/Table2[[#This Row],[Current Week Low]])-1</f>
        <v>2.6233718583746013E-2</v>
      </c>
      <c r="AF268" s="2">
        <f>(Table2[[#This Row],[Current Week High]]/Table2[[#This Row],[Close Price]])-1</f>
        <v>1.8948873793350085E-2</v>
      </c>
      <c r="AG268" s="2">
        <f>(Table2[[#This Row],[Close Price]]/Table2[[#This Row],[Current Month Low]])-1</f>
        <v>7.5769230769230811E-2</v>
      </c>
      <c r="AH268" s="2">
        <f>(Table2[[#This Row],[Current Month High]]/Table2[[#This Row],[Close Price]])-1</f>
        <v>6.3639613872005674E-2</v>
      </c>
      <c r="AI268">
        <v>14.569181265641699</v>
      </c>
      <c r="AJ268">
        <v>116.151468315301</v>
      </c>
      <c r="AK268" t="str">
        <f>IF(AND(Table2[[#This Row],[20D EMA]]&gt;Table2[[#This Row],[50D EMA]],Table2[[#This Row],[50D EMA]]&gt;Table2[[#This Row],[200D EMA]]),"Uptrend","Downtrend/NoTrend")</f>
        <v>Downtrend/NoTrend</v>
      </c>
      <c r="AL268">
        <v>0</v>
      </c>
      <c r="AM268">
        <v>0</v>
      </c>
      <c r="AN268">
        <v>5.27</v>
      </c>
      <c r="AO268" t="s">
        <v>10681</v>
      </c>
      <c r="AP268">
        <v>7.7336814406372995E-2</v>
      </c>
      <c r="AQ268">
        <f>(Table2[[#This Row],[Sharpe Ratio]]-AVERAGE(Table2[Sharpe Ratio]))/_xlfn.STDEV.P(Table2[Sharpe Ratio])</f>
        <v>0.15696969772816066</v>
      </c>
      <c r="AR2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8">
        <f>_xlfn.RANK.AVG(Table2[[#This Row],[1Y Return vs Nifty Z-Score]],Table2[1Y Return vs Nifty Z-Score])</f>
        <v>194</v>
      </c>
      <c r="AT268">
        <f>_xlfn.RANK.AVG(Table2[[#This Row],[6M Return vs Nifty Z-Score]],Table2[6M Return vs Nifty Z-Score])</f>
        <v>394</v>
      </c>
      <c r="AU268">
        <f>_xlfn.RANK.AVG(Table2[[#This Row],[Sharpe Ratio Z-Score]],Table2[Sharpe Ratio Z-Score])</f>
        <v>308</v>
      </c>
      <c r="AV268">
        <f>(Table2[[#This Row],[Rank 1Y]]+Table2[[#This Row],[Rank 6M]]+Table2[[#This Row],[Rank Sharpe]])/3</f>
        <v>298.66666666666669</v>
      </c>
    </row>
    <row r="269" spans="1:48" x14ac:dyDescent="0.3">
      <c r="A269" t="s">
        <v>1799</v>
      </c>
      <c r="B269" t="s">
        <v>1800</v>
      </c>
      <c r="C269" t="s">
        <v>10641</v>
      </c>
      <c r="D269" t="s">
        <v>264</v>
      </c>
      <c r="E269">
        <v>4231.5407147199903</v>
      </c>
      <c r="F269">
        <v>1378.1</v>
      </c>
      <c r="G269">
        <v>8.8581985138982802</v>
      </c>
      <c r="H269">
        <f>(Table2[[#This Row],[1Y Return vs Nifty]]-AVERAGE(Table2[1Y Return vs Nifty]))/_xlfn.STDEV.P(Table2[1Y Return vs Nifty])</f>
        <v>-0.28029417744134844</v>
      </c>
      <c r="I269">
        <v>-8.0877055972076697</v>
      </c>
      <c r="J269">
        <f>(Table2[[#This Row],[1M Return vs Nifty]]-AVERAGE(Table2[1M Return vs Nifty]))/_xlfn.STDEV.P(Table2[1M Return vs Nifty])</f>
        <v>-0.67247863138896624</v>
      </c>
      <c r="K269">
        <v>3.9725775874844</v>
      </c>
      <c r="L269">
        <f>(Table2[[#This Row],[6M Return vs Nifty]]-AVERAGE(Table2[6M Return vs Nifty]))/_xlfn.STDEV.P(Table2[6M Return vs Nifty])</f>
        <v>-0.14677095096783013</v>
      </c>
      <c r="M269">
        <v>0.988752770431364</v>
      </c>
      <c r="N269">
        <f>(Table2[[#This Row],[1W Return vs Nifty]]-AVERAGE(Table2[1W Return vs Nifty]))/_xlfn.STDEV.P(Table2[1W Return vs Nifty])</f>
        <v>0.80756932700074013</v>
      </c>
      <c r="O269">
        <v>1334.3</v>
      </c>
      <c r="P269">
        <v>1340.3448476482899</v>
      </c>
      <c r="Q269">
        <v>1251.21850216082</v>
      </c>
      <c r="R269">
        <v>59.4633164180254</v>
      </c>
      <c r="S269" s="2">
        <f>(Table2[[#This Row],[Close Price]]-Table2[[#This Row],[20D EMA]])/Table2[[#This Row],[20D EMA]]</f>
        <v>3.2826201004271867E-2</v>
      </c>
      <c r="T269" s="2">
        <f>(Table2[[#This Row],[Close Price]]-Table2[[#This Row],[50D EMA]])/Table2[[#This Row],[50D EMA]]</f>
        <v>2.8168237762060632E-2</v>
      </c>
      <c r="U269" s="2">
        <f>(Table2[[#This Row],[Close Price]]-Table2[[#This Row],[200D EMA]])/Table2[[#This Row],[200D EMA]]</f>
        <v>0.1014063471888076</v>
      </c>
      <c r="V269">
        <v>0.99946488076753603</v>
      </c>
      <c r="W269">
        <v>1330</v>
      </c>
      <c r="X269">
        <v>1390.3</v>
      </c>
      <c r="Y269">
        <v>1290</v>
      </c>
      <c r="Z269">
        <v>1390.3</v>
      </c>
      <c r="AA269">
        <v>1271.3499999999999</v>
      </c>
      <c r="AB269">
        <v>1440.55</v>
      </c>
      <c r="AC269" s="2">
        <f>(Table2[[#This Row],[Close Price]]/Table2[[#This Row],[Day Low]])-1</f>
        <v>3.6165413533834512E-2</v>
      </c>
      <c r="AD269" s="2">
        <f>(Table2[[#This Row],[Day High]]/Table2[[#This Row],[Close Price]])-1</f>
        <v>8.8527683041870198E-3</v>
      </c>
      <c r="AE269" s="2">
        <f>(Table2[[#This Row],[Close Price]]/Table2[[#This Row],[Current Week Low]])-1</f>
        <v>6.829457364341085E-2</v>
      </c>
      <c r="AF269" s="2">
        <f>(Table2[[#This Row],[Current Week High]]/Table2[[#This Row],[Close Price]])-1</f>
        <v>8.8527683041870198E-3</v>
      </c>
      <c r="AG269" s="2">
        <f>(Table2[[#This Row],[Close Price]]/Table2[[#This Row],[Current Month Low]])-1</f>
        <v>8.3965863058953039E-2</v>
      </c>
      <c r="AH269" s="2">
        <f>(Table2[[#This Row],[Current Month High]]/Table2[[#This Row],[Close Price]])-1</f>
        <v>4.5316014802989635E-2</v>
      </c>
      <c r="AI269">
        <v>10.775705681735699</v>
      </c>
      <c r="AJ269">
        <v>42.971262579105698</v>
      </c>
      <c r="AK269" t="str">
        <f>IF(AND(Table2[[#This Row],[20D EMA]]&gt;Table2[[#This Row],[50D EMA]],Table2[[#This Row],[50D EMA]]&gt;Table2[[#This Row],[200D EMA]]),"Uptrend","Downtrend/NoTrend")</f>
        <v>Downtrend/NoTrend</v>
      </c>
      <c r="AL269">
        <v>7.0000000000000007E-2</v>
      </c>
      <c r="AM269" t="s">
        <v>10681</v>
      </c>
      <c r="AN269">
        <v>6.64</v>
      </c>
      <c r="AO269" t="s">
        <v>10681</v>
      </c>
      <c r="AP269">
        <v>0.13787613460150799</v>
      </c>
      <c r="AQ269">
        <f>(Table2[[#This Row],[Sharpe Ratio]]-AVERAGE(Table2[Sharpe Ratio]))/_xlfn.STDEV.P(Table2[Sharpe Ratio])</f>
        <v>0.85242881695344364</v>
      </c>
      <c r="AR2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69">
        <f>_xlfn.RANK.AVG(Table2[[#This Row],[1Y Return vs Nifty Z-Score]],Table2[1Y Return vs Nifty Z-Score])</f>
        <v>382</v>
      </c>
      <c r="AT269">
        <f>_xlfn.RANK.AVG(Table2[[#This Row],[6M Return vs Nifty Z-Score]],Table2[6M Return vs Nifty Z-Score])</f>
        <v>372</v>
      </c>
      <c r="AU269">
        <f>_xlfn.RANK.AVG(Table2[[#This Row],[Sharpe Ratio Z-Score]],Table2[Sharpe Ratio Z-Score])</f>
        <v>145</v>
      </c>
      <c r="AV269">
        <f>(Table2[[#This Row],[Rank 1Y]]+Table2[[#This Row],[Rank 6M]]+Table2[[#This Row],[Rank Sharpe]])/3</f>
        <v>299.66666666666669</v>
      </c>
    </row>
    <row r="270" spans="1:48" x14ac:dyDescent="0.3">
      <c r="A270" t="s">
        <v>1032</v>
      </c>
      <c r="B270" t="s">
        <v>1033</v>
      </c>
      <c r="C270" t="s">
        <v>10647</v>
      </c>
      <c r="D270" t="s">
        <v>264</v>
      </c>
      <c r="E270">
        <v>13363.050080000001</v>
      </c>
      <c r="F270">
        <v>4220.3</v>
      </c>
      <c r="G270">
        <v>1.6265560878840799</v>
      </c>
      <c r="H270">
        <f>(Table2[[#This Row],[1Y Return vs Nifty]]-AVERAGE(Table2[1Y Return vs Nifty]))/_xlfn.STDEV.P(Table2[1Y Return vs Nifty])</f>
        <v>-0.39665354962396349</v>
      </c>
      <c r="I270">
        <v>-4.5023788370234197</v>
      </c>
      <c r="J270">
        <f>(Table2[[#This Row],[1M Return vs Nifty]]-AVERAGE(Table2[1M Return vs Nifty]))/_xlfn.STDEV.P(Table2[1M Return vs Nifty])</f>
        <v>-0.32586114194804267</v>
      </c>
      <c r="K270">
        <v>-1.3003403650302801</v>
      </c>
      <c r="L270">
        <f>(Table2[[#This Row],[6M Return vs Nifty]]-AVERAGE(Table2[6M Return vs Nifty]))/_xlfn.STDEV.P(Table2[6M Return vs Nifty])</f>
        <v>-0.32749025389505848</v>
      </c>
      <c r="M270">
        <v>-2.3394938620213401</v>
      </c>
      <c r="N270">
        <f>(Table2[[#This Row],[1W Return vs Nifty]]-AVERAGE(Table2[1W Return vs Nifty]))/_xlfn.STDEV.P(Table2[1W Return vs Nifty])</f>
        <v>-4.6813766023850165E-2</v>
      </c>
      <c r="O270">
        <v>4175.6000000000004</v>
      </c>
      <c r="P270">
        <v>4236.2074415466104</v>
      </c>
      <c r="Q270">
        <v>3860.3997642320101</v>
      </c>
      <c r="R270">
        <v>62.306666007145097</v>
      </c>
      <c r="S270" s="2">
        <f>(Table2[[#This Row],[Close Price]]-Table2[[#This Row],[20D EMA]])/Table2[[#This Row],[20D EMA]]</f>
        <v>1.0705048376281209E-2</v>
      </c>
      <c r="T270" s="2">
        <f>(Table2[[#This Row],[Close Price]]-Table2[[#This Row],[50D EMA]])/Table2[[#This Row],[50D EMA]]</f>
        <v>-3.7551139235057255E-3</v>
      </c>
      <c r="U270" s="2">
        <f>(Table2[[#This Row],[Close Price]]-Table2[[#This Row],[200D EMA]])/Table2[[#This Row],[200D EMA]]</f>
        <v>9.3228747732966688E-2</v>
      </c>
      <c r="V270">
        <v>0.47511756409761702</v>
      </c>
      <c r="W270">
        <v>4165</v>
      </c>
      <c r="X270">
        <v>4277.95</v>
      </c>
      <c r="Y270">
        <v>4165</v>
      </c>
      <c r="Z270">
        <v>4277.95</v>
      </c>
      <c r="AA270">
        <v>3903.05</v>
      </c>
      <c r="AB270">
        <v>4449</v>
      </c>
      <c r="AC270" s="2">
        <f>(Table2[[#This Row],[Close Price]]/Table2[[#This Row],[Day Low]])-1</f>
        <v>1.327731092436979E-2</v>
      </c>
      <c r="AD270" s="2">
        <f>(Table2[[#This Row],[Day High]]/Table2[[#This Row],[Close Price]])-1</f>
        <v>1.3660166338885782E-2</v>
      </c>
      <c r="AE270" s="2">
        <f>(Table2[[#This Row],[Close Price]]/Table2[[#This Row],[Current Week Low]])-1</f>
        <v>1.327731092436979E-2</v>
      </c>
      <c r="AF270" s="2">
        <f>(Table2[[#This Row],[Current Week High]]/Table2[[#This Row],[Close Price]])-1</f>
        <v>1.3660166338885782E-2</v>
      </c>
      <c r="AG270" s="2">
        <f>(Table2[[#This Row],[Close Price]]/Table2[[#This Row],[Current Month Low]])-1</f>
        <v>8.1282586695020642E-2</v>
      </c>
      <c r="AH270" s="2">
        <f>(Table2[[#This Row],[Current Month High]]/Table2[[#This Row],[Close Price]])-1</f>
        <v>5.4190460393810813E-2</v>
      </c>
      <c r="AI270">
        <v>18.474989929625799</v>
      </c>
      <c r="AJ270">
        <v>52.909420289854999</v>
      </c>
      <c r="AK270" t="str">
        <f>IF(AND(Table2[[#This Row],[20D EMA]]&gt;Table2[[#This Row],[50D EMA]],Table2[[#This Row],[50D EMA]]&gt;Table2[[#This Row],[200D EMA]]),"Uptrend","Downtrend/NoTrend")</f>
        <v>Downtrend/NoTrend</v>
      </c>
      <c r="AL270">
        <v>-0.13</v>
      </c>
      <c r="AM270" t="s">
        <v>10680</v>
      </c>
      <c r="AN270">
        <v>3.49</v>
      </c>
      <c r="AO270" t="s">
        <v>10681</v>
      </c>
      <c r="AP270">
        <v>0.19636730443678799</v>
      </c>
      <c r="AQ270">
        <f>(Table2[[#This Row],[Sharpe Ratio]]-AVERAGE(Table2[Sharpe Ratio]))/_xlfn.STDEV.P(Table2[Sharpe Ratio])</f>
        <v>1.52435934615303</v>
      </c>
      <c r="AR2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0">
        <f>_xlfn.RANK.AVG(Table2[[#This Row],[1Y Return vs Nifty Z-Score]],Table2[1Y Return vs Nifty Z-Score])</f>
        <v>430</v>
      </c>
      <c r="AT270">
        <f>_xlfn.RANK.AVG(Table2[[#This Row],[6M Return vs Nifty Z-Score]],Table2[6M Return vs Nifty Z-Score])</f>
        <v>430</v>
      </c>
      <c r="AU270">
        <f>_xlfn.RANK.AVG(Table2[[#This Row],[Sharpe Ratio Z-Score]],Table2[Sharpe Ratio Z-Score])</f>
        <v>41</v>
      </c>
      <c r="AV270">
        <f>(Table2[[#This Row],[Rank 1Y]]+Table2[[#This Row],[Rank 6M]]+Table2[[#This Row],[Rank Sharpe]])/3</f>
        <v>300.33333333333331</v>
      </c>
    </row>
    <row r="271" spans="1:48" x14ac:dyDescent="0.3">
      <c r="A271" t="s">
        <v>781</v>
      </c>
      <c r="B271" t="s">
        <v>782</v>
      </c>
      <c r="C271" t="s">
        <v>10651</v>
      </c>
      <c r="D271" t="s">
        <v>629</v>
      </c>
      <c r="E271">
        <v>21150.503382850002</v>
      </c>
      <c r="F271">
        <v>677.4</v>
      </c>
      <c r="G271">
        <v>86.332722999671702</v>
      </c>
      <c r="H271">
        <f>(Table2[[#This Row],[1Y Return vs Nifty]]-AVERAGE(Table2[1Y Return vs Nifty]))/_xlfn.STDEV.P(Table2[1Y Return vs Nifty])</f>
        <v>0.96629497869311565</v>
      </c>
      <c r="I271">
        <v>-10.0935545241288</v>
      </c>
      <c r="J271">
        <f>(Table2[[#This Row],[1M Return vs Nifty]]-AVERAGE(Table2[1M Return vs Nifty]))/_xlfn.STDEV.P(Table2[1M Return vs Nifty])</f>
        <v>-0.86639744709307331</v>
      </c>
      <c r="K271">
        <v>-24.0948567212813</v>
      </c>
      <c r="L271">
        <f>(Table2[[#This Row],[6M Return vs Nifty]]-AVERAGE(Table2[6M Return vs Nifty]))/_xlfn.STDEV.P(Table2[6M Return vs Nifty])</f>
        <v>-1.108729245960244</v>
      </c>
      <c r="M271">
        <v>-4.4015011198225196</v>
      </c>
      <c r="N271">
        <f>(Table2[[#This Row],[1W Return vs Nifty]]-AVERAGE(Table2[1W Return vs Nifty]))/_xlfn.STDEV.P(Table2[1W Return vs Nifty])</f>
        <v>-0.57614477220022631</v>
      </c>
      <c r="O271">
        <v>686.05</v>
      </c>
      <c r="P271">
        <v>676.45035192600403</v>
      </c>
      <c r="Q271">
        <v>590.81944016963803</v>
      </c>
      <c r="R271">
        <v>40.5933057285716</v>
      </c>
      <c r="S271" s="2">
        <f>(Table2[[#This Row],[Close Price]]-Table2[[#This Row],[20D EMA]])/Table2[[#This Row],[20D EMA]]</f>
        <v>-1.2608410465709464E-2</v>
      </c>
      <c r="T271" s="2">
        <f>(Table2[[#This Row],[Close Price]]-Table2[[#This Row],[50D EMA]])/Table2[[#This Row],[50D EMA]]</f>
        <v>1.4038695837648495E-3</v>
      </c>
      <c r="U271" s="2">
        <f>(Table2[[#This Row],[Close Price]]-Table2[[#This Row],[200D EMA]])/Table2[[#This Row],[200D EMA]]</f>
        <v>0.14654318044359316</v>
      </c>
      <c r="V271">
        <v>0.84314603927480303</v>
      </c>
      <c r="W271">
        <v>668</v>
      </c>
      <c r="X271">
        <v>680.95</v>
      </c>
      <c r="Y271">
        <v>668</v>
      </c>
      <c r="Z271">
        <v>714</v>
      </c>
      <c r="AA271">
        <v>651.65</v>
      </c>
      <c r="AB271">
        <v>764.4</v>
      </c>
      <c r="AC271" s="2">
        <f>(Table2[[#This Row],[Close Price]]/Table2[[#This Row],[Day Low]])-1</f>
        <v>1.4071856287425133E-2</v>
      </c>
      <c r="AD271" s="2">
        <f>(Table2[[#This Row],[Day High]]/Table2[[#This Row],[Close Price]])-1</f>
        <v>5.2406259226454033E-3</v>
      </c>
      <c r="AE271" s="2">
        <f>(Table2[[#This Row],[Close Price]]/Table2[[#This Row],[Current Week Low]])-1</f>
        <v>1.4071856287425133E-2</v>
      </c>
      <c r="AF271" s="2">
        <f>(Table2[[#This Row],[Current Week High]]/Table2[[#This Row],[Close Price]])-1</f>
        <v>5.4030115146147084E-2</v>
      </c>
      <c r="AG271" s="2">
        <f>(Table2[[#This Row],[Close Price]]/Table2[[#This Row],[Current Month Low]])-1</f>
        <v>3.9515077111946573E-2</v>
      </c>
      <c r="AH271" s="2">
        <f>(Table2[[#This Row],[Current Month High]]/Table2[[#This Row],[Close Price]])-1</f>
        <v>0.12843224092116912</v>
      </c>
      <c r="AI271">
        <v>15.4782993799822</v>
      </c>
      <c r="AJ271">
        <v>148.086431056583</v>
      </c>
      <c r="AK271" t="str">
        <f>IF(AND(Table2[[#This Row],[20D EMA]]&gt;Table2[[#This Row],[50D EMA]],Table2[[#This Row],[50D EMA]]&gt;Table2[[#This Row],[200D EMA]]),"Uptrend","Downtrend/NoTrend")</f>
        <v>Uptrend</v>
      </c>
      <c r="AL271">
        <v>0.03</v>
      </c>
      <c r="AM271" t="s">
        <v>10681</v>
      </c>
      <c r="AN271">
        <v>-0.82</v>
      </c>
      <c r="AO271" t="s">
        <v>10680</v>
      </c>
      <c r="AP271">
        <v>0.14594864667857901</v>
      </c>
      <c r="AQ271">
        <f>(Table2[[#This Row],[Sharpe Ratio]]-AVERAGE(Table2[Sharpe Ratio]))/_xlfn.STDEV.P(Table2[Sharpe Ratio])</f>
        <v>0.94516362337279991</v>
      </c>
      <c r="AR2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-0.6398128631876282</v>
      </c>
      <c r="AS271">
        <f>_xlfn.RANK.AVG(Table2[[#This Row],[1Y Return vs Nifty Z-Score]],Table2[1Y Return vs Nifty Z-Score])</f>
        <v>104</v>
      </c>
      <c r="AT271">
        <f>_xlfn.RANK.AVG(Table2[[#This Row],[6M Return vs Nifty Z-Score]],Table2[6M Return vs Nifty Z-Score])</f>
        <v>670</v>
      </c>
      <c r="AU271">
        <f>_xlfn.RANK.AVG(Table2[[#This Row],[Sharpe Ratio Z-Score]],Table2[Sharpe Ratio Z-Score])</f>
        <v>129</v>
      </c>
      <c r="AV271">
        <f>(Table2[[#This Row],[Rank 1Y]]+Table2[[#This Row],[Rank 6M]]+Table2[[#This Row],[Rank Sharpe]])/3</f>
        <v>301</v>
      </c>
    </row>
    <row r="272" spans="1:48" x14ac:dyDescent="0.3">
      <c r="A272" t="s">
        <v>1608</v>
      </c>
      <c r="B272" t="s">
        <v>1609</v>
      </c>
      <c r="C272" t="s">
        <v>10652</v>
      </c>
      <c r="D272" t="s">
        <v>1610</v>
      </c>
      <c r="E272">
        <v>5672.5345452800002</v>
      </c>
      <c r="F272">
        <v>335.35</v>
      </c>
      <c r="G272">
        <v>13.029963641383</v>
      </c>
      <c r="H272">
        <f>(Table2[[#This Row],[1Y Return vs Nifty]]-AVERAGE(Table2[1Y Return vs Nifty]))/_xlfn.STDEV.P(Table2[1Y Return vs Nifty])</f>
        <v>-0.21316918113604913</v>
      </c>
      <c r="I272">
        <v>-9.9328359398656794</v>
      </c>
      <c r="J272">
        <f>(Table2[[#This Row],[1M Return vs Nifty]]-AVERAGE(Table2[1M Return vs Nifty]))/_xlfn.STDEV.P(Table2[1M Return vs Nifty])</f>
        <v>-0.85085970788268128</v>
      </c>
      <c r="K272">
        <v>3.9793935390008301</v>
      </c>
      <c r="L272">
        <f>(Table2[[#This Row],[6M Return vs Nifty]]-AVERAGE(Table2[6M Return vs Nifty]))/_xlfn.STDEV.P(Table2[6M Return vs Nifty])</f>
        <v>-0.14653734710410082</v>
      </c>
      <c r="M272">
        <v>-7.5650290870007701</v>
      </c>
      <c r="N272">
        <f>(Table2[[#This Row],[1W Return vs Nifty]]-AVERAGE(Table2[1W Return vs Nifty]))/_xlfn.STDEV.P(Table2[1W Return vs Nifty])</f>
        <v>-1.3882434860133039</v>
      </c>
      <c r="O272">
        <v>335.46</v>
      </c>
      <c r="P272">
        <v>333.56342522777402</v>
      </c>
      <c r="Q272">
        <v>295.68758533407902</v>
      </c>
      <c r="R272">
        <v>27.109299187632001</v>
      </c>
      <c r="S272" s="2">
        <f>(Table2[[#This Row],[Close Price]]-Table2[[#This Row],[20D EMA]])/Table2[[#This Row],[20D EMA]]</f>
        <v>-3.2790794729612116E-4</v>
      </c>
      <c r="T272" s="2">
        <f>(Table2[[#This Row],[Close Price]]-Table2[[#This Row],[50D EMA]])/Table2[[#This Row],[50D EMA]]</f>
        <v>5.3560271813555098E-3</v>
      </c>
      <c r="U272" s="2">
        <f>(Table2[[#This Row],[Close Price]]-Table2[[#This Row],[200D EMA]])/Table2[[#This Row],[200D EMA]]</f>
        <v>0.13413621887814095</v>
      </c>
      <c r="V272">
        <v>0.53830900881416399</v>
      </c>
      <c r="W272">
        <v>317.5</v>
      </c>
      <c r="X272">
        <v>339</v>
      </c>
      <c r="Y272">
        <v>317.05</v>
      </c>
      <c r="Z272">
        <v>343.8</v>
      </c>
      <c r="AA272">
        <v>306.25</v>
      </c>
      <c r="AB272">
        <v>355.45</v>
      </c>
      <c r="AC272" s="2">
        <f>(Table2[[#This Row],[Close Price]]/Table2[[#This Row],[Day Low]])-1</f>
        <v>5.6220472440944969E-2</v>
      </c>
      <c r="AD272" s="2">
        <f>(Table2[[#This Row],[Day High]]/Table2[[#This Row],[Close Price]])-1</f>
        <v>1.0884150887132682E-2</v>
      </c>
      <c r="AE272" s="2">
        <f>(Table2[[#This Row],[Close Price]]/Table2[[#This Row],[Current Week Low]])-1</f>
        <v>5.77196025863429E-2</v>
      </c>
      <c r="AF272" s="2">
        <f>(Table2[[#This Row],[Current Week High]]/Table2[[#This Row],[Close Price]])-1</f>
        <v>2.5197554793499277E-2</v>
      </c>
      <c r="AG272" s="2">
        <f>(Table2[[#This Row],[Close Price]]/Table2[[#This Row],[Current Month Low]])-1</f>
        <v>9.5020408163265291E-2</v>
      </c>
      <c r="AH272" s="2">
        <f>(Table2[[#This Row],[Current Month High]]/Table2[[#This Row],[Close Price]])-1</f>
        <v>5.9937378857909618E-2</v>
      </c>
      <c r="AI272">
        <v>20.441329953779601</v>
      </c>
      <c r="AJ272">
        <v>64.791154791154796</v>
      </c>
      <c r="AK272" t="str">
        <f>IF(AND(Table2[[#This Row],[20D EMA]]&gt;Table2[[#This Row],[50D EMA]],Table2[[#This Row],[50D EMA]]&gt;Table2[[#This Row],[200D EMA]]),"Uptrend","Downtrend/NoTrend")</f>
        <v>Uptrend</v>
      </c>
      <c r="AL272">
        <v>7.0000000000000007E-2</v>
      </c>
      <c r="AM272" t="s">
        <v>10681</v>
      </c>
      <c r="AN272">
        <v>7.0000000000000007E-2</v>
      </c>
      <c r="AO272" t="s">
        <v>10681</v>
      </c>
      <c r="AP272">
        <v>0.12502455864373699</v>
      </c>
      <c r="AQ272">
        <f>(Table2[[#This Row],[Sharpe Ratio]]-AVERAGE(Table2[Sharpe Ratio]))/_xlfn.STDEV.P(Table2[Sharpe Ratio])</f>
        <v>0.70479343440472297</v>
      </c>
      <c r="AR2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-1.8940162877314122</v>
      </c>
      <c r="AS272">
        <f>_xlfn.RANK.AVG(Table2[[#This Row],[1Y Return vs Nifty Z-Score]],Table2[1Y Return vs Nifty Z-Score])</f>
        <v>360</v>
      </c>
      <c r="AT272">
        <f>_xlfn.RANK.AVG(Table2[[#This Row],[6M Return vs Nifty Z-Score]],Table2[6M Return vs Nifty Z-Score])</f>
        <v>371</v>
      </c>
      <c r="AU272">
        <f>_xlfn.RANK.AVG(Table2[[#This Row],[Sharpe Ratio Z-Score]],Table2[Sharpe Ratio Z-Score])</f>
        <v>172</v>
      </c>
      <c r="AV272">
        <f>(Table2[[#This Row],[Rank 1Y]]+Table2[[#This Row],[Rank 6M]]+Table2[[#This Row],[Rank Sharpe]])/3</f>
        <v>301</v>
      </c>
    </row>
    <row r="273" spans="1:48" x14ac:dyDescent="0.3">
      <c r="A273" t="s">
        <v>508</v>
      </c>
      <c r="B273" t="s">
        <v>509</v>
      </c>
      <c r="C273" t="s">
        <v>10647</v>
      </c>
      <c r="D273" t="s">
        <v>510</v>
      </c>
      <c r="E273">
        <v>41443.85018085</v>
      </c>
      <c r="F273">
        <v>3853.9</v>
      </c>
      <c r="G273">
        <v>-11.953991933846</v>
      </c>
      <c r="H273">
        <f>(Table2[[#This Row],[1Y Return vs Nifty]]-AVERAGE(Table2[1Y Return vs Nifty]))/_xlfn.STDEV.P(Table2[1Y Return vs Nifty])</f>
        <v>-0.61516878428488464</v>
      </c>
      <c r="I273">
        <v>-9.9004341939817504</v>
      </c>
      <c r="J273">
        <f>(Table2[[#This Row],[1M Return vs Nifty]]-AVERAGE(Table2[1M Return vs Nifty]))/_xlfn.STDEV.P(Table2[1M Return vs Nifty])</f>
        <v>-0.84772721465040113</v>
      </c>
      <c r="K273">
        <v>19.9904153142061</v>
      </c>
      <c r="L273">
        <f>(Table2[[#This Row],[6M Return vs Nifty]]-AVERAGE(Table2[6M Return vs Nifty]))/_xlfn.STDEV.P(Table2[6M Return vs Nifty])</f>
        <v>0.40221018138491094</v>
      </c>
      <c r="M273">
        <v>-1.8432064303528599</v>
      </c>
      <c r="N273">
        <f>(Table2[[#This Row],[1W Return vs Nifty]]-AVERAGE(Table2[1W Return vs Nifty]))/_xlfn.STDEV.P(Table2[1W Return vs Nifty])</f>
        <v>8.0586525397964001E-2</v>
      </c>
      <c r="O273">
        <v>3841.22</v>
      </c>
      <c r="P273">
        <v>3871.7957761217399</v>
      </c>
      <c r="Q273">
        <v>3464.3135162990402</v>
      </c>
      <c r="R273">
        <v>48.031546637242599</v>
      </c>
      <c r="S273" s="2">
        <f>(Table2[[#This Row],[Close Price]]-Table2[[#This Row],[20D EMA]])/Table2[[#This Row],[20D EMA]]</f>
        <v>3.3010345671428067E-3</v>
      </c>
      <c r="T273" s="2">
        <f>(Table2[[#This Row],[Close Price]]-Table2[[#This Row],[50D EMA]])/Table2[[#This Row],[50D EMA]]</f>
        <v>-4.6220867929313812E-3</v>
      </c>
      <c r="U273" s="2">
        <f>(Table2[[#This Row],[Close Price]]-Table2[[#This Row],[200D EMA]])/Table2[[#This Row],[200D EMA]]</f>
        <v>0.11245705155379786</v>
      </c>
      <c r="V273">
        <v>0.58630282453234395</v>
      </c>
      <c r="W273">
        <v>3830.6</v>
      </c>
      <c r="X273">
        <v>3874.8</v>
      </c>
      <c r="Y273">
        <v>3775</v>
      </c>
      <c r="Z273">
        <v>3917.5</v>
      </c>
      <c r="AA273">
        <v>3637</v>
      </c>
      <c r="AB273">
        <v>4234.45</v>
      </c>
      <c r="AC273" s="2">
        <f>(Table2[[#This Row],[Close Price]]/Table2[[#This Row],[Day Low]])-1</f>
        <v>6.0825980264189727E-3</v>
      </c>
      <c r="AD273" s="2">
        <f>(Table2[[#This Row],[Day High]]/Table2[[#This Row],[Close Price]])-1</f>
        <v>5.4230779210668878E-3</v>
      </c>
      <c r="AE273" s="2">
        <f>(Table2[[#This Row],[Close Price]]/Table2[[#This Row],[Current Week Low]])-1</f>
        <v>2.0900662251655655E-2</v>
      </c>
      <c r="AF273" s="2">
        <f>(Table2[[#This Row],[Current Week High]]/Table2[[#This Row],[Close Price]])-1</f>
        <v>1.6502763434443013E-2</v>
      </c>
      <c r="AG273" s="2">
        <f>(Table2[[#This Row],[Close Price]]/Table2[[#This Row],[Current Month Low]])-1</f>
        <v>5.9637063513885202E-2</v>
      </c>
      <c r="AH273" s="2">
        <f>(Table2[[#This Row],[Current Month High]]/Table2[[#This Row],[Close Price]])-1</f>
        <v>9.8744129323542262E-2</v>
      </c>
      <c r="AI273">
        <v>14.417862425075899</v>
      </c>
      <c r="AJ273">
        <v>45.5180486331369</v>
      </c>
      <c r="AK273" t="str">
        <f>IF(AND(Table2[[#This Row],[20D EMA]]&gt;Table2[[#This Row],[50D EMA]],Table2[[#This Row],[50D EMA]]&gt;Table2[[#This Row],[200D EMA]]),"Uptrend","Downtrend/NoTrend")</f>
        <v>Downtrend/NoTrend</v>
      </c>
      <c r="AL273">
        <v>-0.1</v>
      </c>
      <c r="AM273" t="s">
        <v>10680</v>
      </c>
      <c r="AN273">
        <v>4.04</v>
      </c>
      <c r="AO273" t="s">
        <v>10681</v>
      </c>
      <c r="AP273">
        <v>0.128215952118097</v>
      </c>
      <c r="AQ273">
        <f>(Table2[[#This Row],[Sharpe Ratio]]-AVERAGE(Table2[Sharpe Ratio]))/_xlfn.STDEV.P(Table2[Sharpe Ratio])</f>
        <v>0.74145528801698224</v>
      </c>
      <c r="AR2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3">
        <f>_xlfn.RANK.AVG(Table2[[#This Row],[1Y Return vs Nifty Z-Score]],Table2[1Y Return vs Nifty Z-Score])</f>
        <v>529</v>
      </c>
      <c r="AT273">
        <f>_xlfn.RANK.AVG(Table2[[#This Row],[6M Return vs Nifty Z-Score]],Table2[6M Return vs Nifty Z-Score])</f>
        <v>212</v>
      </c>
      <c r="AU273">
        <f>_xlfn.RANK.AVG(Table2[[#This Row],[Sharpe Ratio Z-Score]],Table2[Sharpe Ratio Z-Score])</f>
        <v>164</v>
      </c>
      <c r="AV273">
        <f>(Table2[[#This Row],[Rank 1Y]]+Table2[[#This Row],[Rank 6M]]+Table2[[#This Row],[Rank Sharpe]])/3</f>
        <v>301.66666666666669</v>
      </c>
    </row>
    <row r="274" spans="1:48" x14ac:dyDescent="0.3">
      <c r="A274" t="s">
        <v>587</v>
      </c>
      <c r="B274" t="s">
        <v>588</v>
      </c>
      <c r="C274" t="s">
        <v>10643</v>
      </c>
      <c r="D274" t="s">
        <v>172</v>
      </c>
      <c r="E274">
        <v>33560.772643851</v>
      </c>
      <c r="F274">
        <v>182.6</v>
      </c>
      <c r="G274">
        <v>63.4076104731325</v>
      </c>
      <c r="H274">
        <f>(Table2[[#This Row],[1Y Return vs Nifty]]-AVERAGE(Table2[1Y Return vs Nifty]))/_xlfn.STDEV.P(Table2[1Y Return vs Nifty])</f>
        <v>0.59742279950350441</v>
      </c>
      <c r="I274">
        <v>-5.6571896172239597</v>
      </c>
      <c r="J274">
        <f>(Table2[[#This Row],[1M Return vs Nifty]]-AVERAGE(Table2[1M Return vs Nifty]))/_xlfn.STDEV.P(Table2[1M Return vs Nifty])</f>
        <v>-0.43750441470565737</v>
      </c>
      <c r="K274">
        <v>0.58804600465857704</v>
      </c>
      <c r="L274">
        <f>(Table2[[#This Row],[6M Return vs Nifty]]-AVERAGE(Table2[6M Return vs Nifty]))/_xlfn.STDEV.P(Table2[6M Return vs Nifty])</f>
        <v>-0.26276937800418726</v>
      </c>
      <c r="M274">
        <v>4.9848388795675396</v>
      </c>
      <c r="N274">
        <f>(Table2[[#This Row],[1W Return vs Nifty]]-AVERAGE(Table2[1W Return vs Nifty]))/_xlfn.STDEV.P(Table2[1W Return vs Nifty])</f>
        <v>1.8333912647819339</v>
      </c>
      <c r="O274">
        <v>179.16</v>
      </c>
      <c r="P274">
        <v>181.96417470388101</v>
      </c>
      <c r="Q274">
        <v>161.33282355404299</v>
      </c>
      <c r="R274">
        <v>61.094564428214099</v>
      </c>
      <c r="S274" s="2">
        <f>(Table2[[#This Row],[Close Price]]-Table2[[#This Row],[20D EMA]])/Table2[[#This Row],[20D EMA]]</f>
        <v>1.9200714445188647E-2</v>
      </c>
      <c r="T274" s="2">
        <f>(Table2[[#This Row],[Close Price]]-Table2[[#This Row],[50D EMA]])/Table2[[#This Row],[50D EMA]]</f>
        <v>3.4942333959620863E-3</v>
      </c>
      <c r="U274" s="2">
        <f>(Table2[[#This Row],[Close Price]]-Table2[[#This Row],[200D EMA]])/Table2[[#This Row],[200D EMA]]</f>
        <v>0.13182175813611149</v>
      </c>
      <c r="V274">
        <v>1.0918256882478099</v>
      </c>
      <c r="W274">
        <v>182</v>
      </c>
      <c r="X274">
        <v>184.94</v>
      </c>
      <c r="Y274">
        <v>175.32</v>
      </c>
      <c r="Z274">
        <v>187</v>
      </c>
      <c r="AA274">
        <v>163.16</v>
      </c>
      <c r="AB274">
        <v>200.4</v>
      </c>
      <c r="AC274" s="2">
        <f>(Table2[[#This Row],[Close Price]]/Table2[[#This Row],[Day Low]])-1</f>
        <v>3.296703296703285E-3</v>
      </c>
      <c r="AD274" s="2">
        <f>(Table2[[#This Row],[Day High]]/Table2[[#This Row],[Close Price]])-1</f>
        <v>1.281489594742613E-2</v>
      </c>
      <c r="AE274" s="2">
        <f>(Table2[[#This Row],[Close Price]]/Table2[[#This Row],[Current Week Low]])-1</f>
        <v>4.1524070271503621E-2</v>
      </c>
      <c r="AF274" s="2">
        <f>(Table2[[#This Row],[Current Week High]]/Table2[[#This Row],[Close Price]])-1</f>
        <v>2.4096385542168752E-2</v>
      </c>
      <c r="AG274" s="2">
        <f>(Table2[[#This Row],[Close Price]]/Table2[[#This Row],[Current Month Low]])-1</f>
        <v>0.1191468497180681</v>
      </c>
      <c r="AH274" s="2">
        <f>(Table2[[#This Row],[Current Month High]]/Table2[[#This Row],[Close Price]])-1</f>
        <v>9.7480832420591579E-2</v>
      </c>
      <c r="AI274">
        <v>14.4578313253012</v>
      </c>
      <c r="AJ274">
        <v>106.09480812641</v>
      </c>
      <c r="AK274" t="str">
        <f>IF(AND(Table2[[#This Row],[20D EMA]]&gt;Table2[[#This Row],[50D EMA]],Table2[[#This Row],[50D EMA]]&gt;Table2[[#This Row],[200D EMA]]),"Uptrend","Downtrend/NoTrend")</f>
        <v>Downtrend/NoTrend</v>
      </c>
      <c r="AL274">
        <v>0.04</v>
      </c>
      <c r="AM274" t="s">
        <v>10681</v>
      </c>
      <c r="AN274">
        <v>7.49</v>
      </c>
      <c r="AO274" t="s">
        <v>10681</v>
      </c>
      <c r="AP274">
        <v>6.8755339955164002E-2</v>
      </c>
      <c r="AQ274">
        <f>(Table2[[#This Row],[Sharpe Ratio]]-AVERAGE(Table2[Sharpe Ratio]))/_xlfn.STDEV.P(Table2[Sharpe Ratio])</f>
        <v>5.8388071039004764E-2</v>
      </c>
      <c r="AR2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4">
        <f>_xlfn.RANK.AVG(Table2[[#This Row],[1Y Return vs Nifty Z-Score]],Table2[1Y Return vs Nifty Z-Score])</f>
        <v>156</v>
      </c>
      <c r="AT274">
        <f>_xlfn.RANK.AVG(Table2[[#This Row],[6M Return vs Nifty Z-Score]],Table2[6M Return vs Nifty Z-Score])</f>
        <v>410</v>
      </c>
      <c r="AU274">
        <f>_xlfn.RANK.AVG(Table2[[#This Row],[Sharpe Ratio Z-Score]],Table2[Sharpe Ratio Z-Score])</f>
        <v>339</v>
      </c>
      <c r="AV274">
        <f>(Table2[[#This Row],[Rank 1Y]]+Table2[[#This Row],[Rank 6M]]+Table2[[#This Row],[Rank Sharpe]])/3</f>
        <v>301.66666666666669</v>
      </c>
    </row>
    <row r="275" spans="1:48" x14ac:dyDescent="0.3">
      <c r="A275" t="s">
        <v>1478</v>
      </c>
      <c r="B275" t="s">
        <v>1479</v>
      </c>
      <c r="C275" t="s">
        <v>10644</v>
      </c>
      <c r="D275" t="s">
        <v>77</v>
      </c>
      <c r="E275">
        <v>7102.9631814699997</v>
      </c>
      <c r="F275">
        <v>3601</v>
      </c>
      <c r="G275">
        <v>34.917730527122799</v>
      </c>
      <c r="H275">
        <f>(Table2[[#This Row],[1Y Return vs Nifty]]-AVERAGE(Table2[1Y Return vs Nifty]))/_xlfn.STDEV.P(Table2[1Y Return vs Nifty])</f>
        <v>0.1390117845796239</v>
      </c>
      <c r="I275">
        <v>4.3281264098224703</v>
      </c>
      <c r="J275">
        <f>(Table2[[#This Row],[1M Return vs Nifty]]-AVERAGE(Table2[1M Return vs Nifty]))/_xlfn.STDEV.P(Table2[1M Return vs Nifty])</f>
        <v>0.52784279186002414</v>
      </c>
      <c r="K275">
        <v>73.210807774230105</v>
      </c>
      <c r="L275">
        <f>(Table2[[#This Row],[6M Return vs Nifty]]-AVERAGE(Table2[6M Return vs Nifty]))/_xlfn.STDEV.P(Table2[6M Return vs Nifty])</f>
        <v>2.2262386061591317</v>
      </c>
      <c r="M275">
        <v>-3.0326253947824098</v>
      </c>
      <c r="N275">
        <f>(Table2[[#This Row],[1W Return vs Nifty]]-AVERAGE(Table2[1W Return vs Nifty]))/_xlfn.STDEV.P(Table2[1W Return vs Nifty])</f>
        <v>-0.22474525014492461</v>
      </c>
      <c r="O275">
        <v>3574.71</v>
      </c>
      <c r="P275">
        <v>3315.4607669469601</v>
      </c>
      <c r="Q275">
        <v>2631.9958709443599</v>
      </c>
      <c r="R275">
        <v>46.6427154930131</v>
      </c>
      <c r="S275" s="2">
        <f>(Table2[[#This Row],[Close Price]]-Table2[[#This Row],[20D EMA]])/Table2[[#This Row],[20D EMA]]</f>
        <v>7.3544427380123041E-3</v>
      </c>
      <c r="T275" s="2">
        <f>(Table2[[#This Row],[Close Price]]-Table2[[#This Row],[50D EMA]])/Table2[[#This Row],[50D EMA]]</f>
        <v>8.6123544546111E-2</v>
      </c>
      <c r="U275" s="2">
        <f>(Table2[[#This Row],[Close Price]]-Table2[[#This Row],[200D EMA]])/Table2[[#This Row],[200D EMA]]</f>
        <v>0.36816324058592137</v>
      </c>
      <c r="V275">
        <v>0.29555864380275099</v>
      </c>
      <c r="W275">
        <v>3527.55</v>
      </c>
      <c r="X275">
        <v>3635.7</v>
      </c>
      <c r="Y275">
        <v>3527.55</v>
      </c>
      <c r="Z275">
        <v>3720</v>
      </c>
      <c r="AA275">
        <v>3125.05</v>
      </c>
      <c r="AB275">
        <v>3820.05</v>
      </c>
      <c r="AC275" s="2">
        <f>(Table2[[#This Row],[Close Price]]/Table2[[#This Row],[Day Low]])-1</f>
        <v>2.0821816841717355E-2</v>
      </c>
      <c r="AD275" s="2">
        <f>(Table2[[#This Row],[Day High]]/Table2[[#This Row],[Close Price]])-1</f>
        <v>9.6362121632880271E-3</v>
      </c>
      <c r="AE275" s="2">
        <f>(Table2[[#This Row],[Close Price]]/Table2[[#This Row],[Current Week Low]])-1</f>
        <v>2.0821816841717355E-2</v>
      </c>
      <c r="AF275" s="2">
        <f>(Table2[[#This Row],[Current Week High]]/Table2[[#This Row],[Close Price]])-1</f>
        <v>3.3046376006664824E-2</v>
      </c>
      <c r="AG275" s="2">
        <f>(Table2[[#This Row],[Close Price]]/Table2[[#This Row],[Current Month Low]])-1</f>
        <v>0.15230156317498911</v>
      </c>
      <c r="AH275" s="2">
        <f>(Table2[[#This Row],[Current Month High]]/Table2[[#This Row],[Close Price]])-1</f>
        <v>6.0830324909747269E-2</v>
      </c>
      <c r="AI275">
        <v>6.0830324909747198</v>
      </c>
      <c r="AJ275">
        <v>125.76802507836901</v>
      </c>
      <c r="AK275" t="str">
        <f>IF(AND(Table2[[#This Row],[20D EMA]]&gt;Table2[[#This Row],[50D EMA]],Table2[[#This Row],[50D EMA]]&gt;Table2[[#This Row],[200D EMA]]),"Uptrend","Downtrend/NoTrend")</f>
        <v>Uptrend</v>
      </c>
      <c r="AL275">
        <v>0.21</v>
      </c>
      <c r="AM275" t="s">
        <v>10681</v>
      </c>
      <c r="AN275">
        <v>-0.11</v>
      </c>
      <c r="AO275" t="s">
        <v>10680</v>
      </c>
      <c r="AP275">
        <v>-2.9080314259853999E-2</v>
      </c>
      <c r="AQ275">
        <f>(Table2[[#This Row],[Sharpe Ratio]]-AVERAGE(Table2[Sharpe Ratio]))/_xlfn.STDEV.P(Table2[Sharpe Ratio])</f>
        <v>-1.0655211121148818</v>
      </c>
      <c r="AR2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1.6028268203389735</v>
      </c>
      <c r="AS275">
        <f>_xlfn.RANK.AVG(Table2[[#This Row],[1Y Return vs Nifty Z-Score]],Table2[1Y Return vs Nifty Z-Score])</f>
        <v>260</v>
      </c>
      <c r="AT275">
        <f>_xlfn.RANK.AVG(Table2[[#This Row],[6M Return vs Nifty Z-Score]],Table2[6M Return vs Nifty Z-Score])</f>
        <v>22</v>
      </c>
      <c r="AU275">
        <f>_xlfn.RANK.AVG(Table2[[#This Row],[Sharpe Ratio Z-Score]],Table2[Sharpe Ratio Z-Score])</f>
        <v>624</v>
      </c>
      <c r="AV275">
        <f>(Table2[[#This Row],[Rank 1Y]]+Table2[[#This Row],[Rank 6M]]+Table2[[#This Row],[Rank Sharpe]])/3</f>
        <v>302</v>
      </c>
    </row>
    <row r="276" spans="1:48" x14ac:dyDescent="0.3">
      <c r="A276" t="s">
        <v>711</v>
      </c>
      <c r="B276" t="s">
        <v>712</v>
      </c>
      <c r="C276" t="s">
        <v>10636</v>
      </c>
      <c r="D276" t="s">
        <v>547</v>
      </c>
      <c r="E276">
        <v>24596.760662590001</v>
      </c>
      <c r="F276">
        <v>977.45</v>
      </c>
      <c r="G276">
        <v>20.8376472432684</v>
      </c>
      <c r="H276">
        <f>(Table2[[#This Row],[1Y Return vs Nifty]]-AVERAGE(Table2[1Y Return vs Nifty]))/_xlfn.STDEV.P(Table2[1Y Return vs Nifty])</f>
        <v>-8.7541127563077942E-2</v>
      </c>
      <c r="I276">
        <v>19.2087689880772</v>
      </c>
      <c r="J276">
        <f>(Table2[[#This Row],[1M Return vs Nifty]]-AVERAGE(Table2[1M Return vs Nifty]))/_xlfn.STDEV.P(Table2[1M Return vs Nifty])</f>
        <v>1.9664539190302859</v>
      </c>
      <c r="K276">
        <v>21.767891830323801</v>
      </c>
      <c r="L276">
        <f>(Table2[[#This Row],[6M Return vs Nifty]]-AVERAGE(Table2[6M Return vs Nifty]))/_xlfn.STDEV.P(Table2[6M Return vs Nifty])</f>
        <v>0.46312983153973958</v>
      </c>
      <c r="M276">
        <v>7.7232481312479804</v>
      </c>
      <c r="N276">
        <f>(Table2[[#This Row],[1W Return vs Nifty]]-AVERAGE(Table2[1W Return vs Nifty]))/_xlfn.STDEV.P(Table2[1W Return vs Nifty])</f>
        <v>2.5363591709475046</v>
      </c>
      <c r="O276">
        <v>863.42</v>
      </c>
      <c r="P276">
        <v>824.80610579635504</v>
      </c>
      <c r="Q276">
        <v>759.06051662921197</v>
      </c>
      <c r="R276">
        <v>79.690160728871604</v>
      </c>
      <c r="S276" s="2">
        <f>(Table2[[#This Row],[Close Price]]-Table2[[#This Row],[20D EMA]])/Table2[[#This Row],[20D EMA]]</f>
        <v>0.1320678233073129</v>
      </c>
      <c r="T276" s="2">
        <f>(Table2[[#This Row],[Close Price]]-Table2[[#This Row],[50D EMA]])/Table2[[#This Row],[50D EMA]]</f>
        <v>0.18506639697613106</v>
      </c>
      <c r="U276" s="2">
        <f>(Table2[[#This Row],[Close Price]]-Table2[[#This Row],[200D EMA]])/Table2[[#This Row],[200D EMA]]</f>
        <v>0.2877102399431844</v>
      </c>
      <c r="V276">
        <v>1.75940089133759</v>
      </c>
      <c r="W276">
        <v>936.75</v>
      </c>
      <c r="X276">
        <v>995</v>
      </c>
      <c r="Y276">
        <v>850.85</v>
      </c>
      <c r="Z276">
        <v>995</v>
      </c>
      <c r="AA276">
        <v>768.05</v>
      </c>
      <c r="AB276">
        <v>995</v>
      </c>
      <c r="AC276" s="2">
        <f>(Table2[[#This Row],[Close Price]]/Table2[[#This Row],[Day Low]])-1</f>
        <v>4.3448091806778777E-2</v>
      </c>
      <c r="AD276" s="2">
        <f>(Table2[[#This Row],[Day High]]/Table2[[#This Row],[Close Price]])-1</f>
        <v>1.7954882602690736E-2</v>
      </c>
      <c r="AE276" s="2">
        <f>(Table2[[#This Row],[Close Price]]/Table2[[#This Row],[Current Week Low]])-1</f>
        <v>0.14879238408650175</v>
      </c>
      <c r="AF276" s="2">
        <f>(Table2[[#This Row],[Current Week High]]/Table2[[#This Row],[Close Price]])-1</f>
        <v>1.7954882602690736E-2</v>
      </c>
      <c r="AG276" s="2">
        <f>(Table2[[#This Row],[Close Price]]/Table2[[#This Row],[Current Month Low]])-1</f>
        <v>0.27263850009765012</v>
      </c>
      <c r="AH276" s="2">
        <f>(Table2[[#This Row],[Current Month High]]/Table2[[#This Row],[Close Price]])-1</f>
        <v>1.7954882602690736E-2</v>
      </c>
      <c r="AI276">
        <v>1.79548826026907</v>
      </c>
      <c r="AJ276">
        <v>61.829470198675502</v>
      </c>
      <c r="AK276" t="str">
        <f>IF(AND(Table2[[#This Row],[20D EMA]]&gt;Table2[[#This Row],[50D EMA]],Table2[[#This Row],[50D EMA]]&gt;Table2[[#This Row],[200D EMA]]),"Uptrend","Downtrend/NoTrend")</f>
        <v>Uptrend</v>
      </c>
      <c r="AL276">
        <v>0.13</v>
      </c>
      <c r="AM276" t="s">
        <v>10681</v>
      </c>
      <c r="AN276">
        <v>21.63</v>
      </c>
      <c r="AO276" t="s">
        <v>10681</v>
      </c>
      <c r="AP276">
        <v>5.4470069097646998E-2</v>
      </c>
      <c r="AQ276">
        <f>(Table2[[#This Row],[Sharpe Ratio]]-AVERAGE(Table2[Sharpe Ratio]))/_xlfn.STDEV.P(Table2[Sharpe Ratio])</f>
        <v>-0.10571720560501263</v>
      </c>
      <c r="AR2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4.7726845883494393</v>
      </c>
      <c r="AS276">
        <f>_xlfn.RANK.AVG(Table2[[#This Row],[1Y Return vs Nifty Z-Score]],Table2[1Y Return vs Nifty Z-Score])</f>
        <v>329</v>
      </c>
      <c r="AT276">
        <f>_xlfn.RANK.AVG(Table2[[#This Row],[6M Return vs Nifty Z-Score]],Table2[6M Return vs Nifty Z-Score])</f>
        <v>201</v>
      </c>
      <c r="AU276">
        <f>_xlfn.RANK.AVG(Table2[[#This Row],[Sharpe Ratio Z-Score]],Table2[Sharpe Ratio Z-Score])</f>
        <v>380</v>
      </c>
      <c r="AV276">
        <f>(Table2[[#This Row],[Rank 1Y]]+Table2[[#This Row],[Rank 6M]]+Table2[[#This Row],[Rank Sharpe]])/3</f>
        <v>303.33333333333331</v>
      </c>
    </row>
    <row r="277" spans="1:48" x14ac:dyDescent="0.3">
      <c r="A277" t="s">
        <v>548</v>
      </c>
      <c r="B277" t="s">
        <v>549</v>
      </c>
      <c r="C277" t="s">
        <v>10634</v>
      </c>
      <c r="D277" t="s">
        <v>18</v>
      </c>
      <c r="E277">
        <v>36839.626292540001</v>
      </c>
      <c r="F277">
        <v>207.37</v>
      </c>
      <c r="G277">
        <v>87.734107534127304</v>
      </c>
      <c r="H277">
        <f>(Table2[[#This Row],[1Y Return vs Nifty]]-AVERAGE(Table2[1Y Return vs Nifty]))/_xlfn.STDEV.P(Table2[1Y Return vs Nifty])</f>
        <v>0.98884369100625391</v>
      </c>
      <c r="I277">
        <v>-5.5851659327121599</v>
      </c>
      <c r="J277">
        <f>(Table2[[#This Row],[1M Return vs Nifty]]-AVERAGE(Table2[1M Return vs Nifty]))/_xlfn.STDEV.P(Table2[1M Return vs Nifty])</f>
        <v>-0.43054140397452889</v>
      </c>
      <c r="K277">
        <v>-22.473859175962399</v>
      </c>
      <c r="L277">
        <f>(Table2[[#This Row],[6M Return vs Nifty]]-AVERAGE(Table2[6M Return vs Nifty]))/_xlfn.STDEV.P(Table2[6M Return vs Nifty])</f>
        <v>-1.0531726169599629</v>
      </c>
      <c r="M277">
        <v>-3.5942730650438501</v>
      </c>
      <c r="N277">
        <f>(Table2[[#This Row],[1W Return vs Nifty]]-AVERAGE(Table2[1W Return vs Nifty]))/_xlfn.STDEV.P(Table2[1W Return vs Nifty])</f>
        <v>-0.36892395043385029</v>
      </c>
      <c r="O277">
        <v>210.46</v>
      </c>
      <c r="P277">
        <v>213.380835243306</v>
      </c>
      <c r="Q277">
        <v>191.45518046210901</v>
      </c>
      <c r="R277">
        <v>50.323855223049499</v>
      </c>
      <c r="S277" s="2">
        <f>(Table2[[#This Row],[Close Price]]-Table2[[#This Row],[20D EMA]])/Table2[[#This Row],[20D EMA]]</f>
        <v>-1.4682124869333856E-2</v>
      </c>
      <c r="T277" s="2">
        <f>(Table2[[#This Row],[Close Price]]-Table2[[#This Row],[50D EMA]])/Table2[[#This Row],[50D EMA]]</f>
        <v>-2.8169517831590538E-2</v>
      </c>
      <c r="U277" s="2">
        <f>(Table2[[#This Row],[Close Price]]-Table2[[#This Row],[200D EMA]])/Table2[[#This Row],[200D EMA]]</f>
        <v>8.3125562335152905E-2</v>
      </c>
      <c r="V277">
        <v>0.40840217138721102</v>
      </c>
      <c r="W277">
        <v>207</v>
      </c>
      <c r="X277">
        <v>211.79</v>
      </c>
      <c r="Y277">
        <v>204</v>
      </c>
      <c r="Z277">
        <v>215.5</v>
      </c>
      <c r="AA277">
        <v>197.88</v>
      </c>
      <c r="AB277">
        <v>223.38</v>
      </c>
      <c r="AC277" s="2">
        <f>(Table2[[#This Row],[Close Price]]/Table2[[#This Row],[Day Low]])-1</f>
        <v>1.7874396135266757E-3</v>
      </c>
      <c r="AD277" s="2">
        <f>(Table2[[#This Row],[Day High]]/Table2[[#This Row],[Close Price]])-1</f>
        <v>2.1314558518589877E-2</v>
      </c>
      <c r="AE277" s="2">
        <f>(Table2[[#This Row],[Close Price]]/Table2[[#This Row],[Current Week Low]])-1</f>
        <v>1.6519607843137329E-2</v>
      </c>
      <c r="AF277" s="2">
        <f>(Table2[[#This Row],[Current Week High]]/Table2[[#This Row],[Close Price]])-1</f>
        <v>3.9205285238944843E-2</v>
      </c>
      <c r="AG277" s="2">
        <f>(Table2[[#This Row],[Close Price]]/Table2[[#This Row],[Current Month Low]])-1</f>
        <v>4.7958358601172479E-2</v>
      </c>
      <c r="AH277" s="2">
        <f>(Table2[[#This Row],[Current Month High]]/Table2[[#This Row],[Close Price]])-1</f>
        <v>7.7204995901046347E-2</v>
      </c>
      <c r="AI277">
        <v>39.484978540772502</v>
      </c>
      <c r="AJ277">
        <v>142.82201405152199</v>
      </c>
      <c r="AK277" t="str">
        <f>IF(AND(Table2[[#This Row],[20D EMA]]&gt;Table2[[#This Row],[50D EMA]],Table2[[#This Row],[50D EMA]]&gt;Table2[[#This Row],[200D EMA]]),"Uptrend","Downtrend/NoTrend")</f>
        <v>Downtrend/NoTrend</v>
      </c>
      <c r="AL277">
        <v>-0.1</v>
      </c>
      <c r="AM277" t="s">
        <v>10680</v>
      </c>
      <c r="AN277">
        <v>1.63</v>
      </c>
      <c r="AO277" t="s">
        <v>10681</v>
      </c>
      <c r="AP277">
        <v>0.13416295846513601</v>
      </c>
      <c r="AQ277">
        <f>(Table2[[#This Row],[Sharpe Ratio]]-AVERAGE(Table2[Sharpe Ratio]))/_xlfn.STDEV.P(Table2[Sharpe Ratio])</f>
        <v>0.80977286711776775</v>
      </c>
      <c r="AR2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7">
        <f>_xlfn.RANK.AVG(Table2[[#This Row],[1Y Return vs Nifty Z-Score]],Table2[1Y Return vs Nifty Z-Score])</f>
        <v>102</v>
      </c>
      <c r="AT277">
        <f>_xlfn.RANK.AVG(Table2[[#This Row],[6M Return vs Nifty Z-Score]],Table2[6M Return vs Nifty Z-Score])</f>
        <v>658</v>
      </c>
      <c r="AU277">
        <f>_xlfn.RANK.AVG(Table2[[#This Row],[Sharpe Ratio Z-Score]],Table2[Sharpe Ratio Z-Score])</f>
        <v>152</v>
      </c>
      <c r="AV277">
        <f>(Table2[[#This Row],[Rank 1Y]]+Table2[[#This Row],[Rank 6M]]+Table2[[#This Row],[Rank Sharpe]])/3</f>
        <v>304</v>
      </c>
    </row>
    <row r="278" spans="1:48" x14ac:dyDescent="0.3">
      <c r="A278" t="s">
        <v>1596</v>
      </c>
      <c r="B278" t="s">
        <v>1597</v>
      </c>
      <c r="C278" t="s">
        <v>6781</v>
      </c>
      <c r="D278" t="s">
        <v>83</v>
      </c>
      <c r="E278">
        <v>5855.1491607999997</v>
      </c>
      <c r="F278">
        <v>305.3</v>
      </c>
      <c r="G278">
        <v>26.410343343879301</v>
      </c>
      <c r="H278">
        <f>(Table2[[#This Row],[1Y Return vs Nifty]]-AVERAGE(Table2[1Y Return vs Nifty]))/_xlfn.STDEV.P(Table2[1Y Return vs Nifty])</f>
        <v>2.1252831127308337E-3</v>
      </c>
      <c r="I278">
        <v>-18.429620931020601</v>
      </c>
      <c r="J278">
        <f>(Table2[[#This Row],[1M Return vs Nifty]]-AVERAGE(Table2[1M Return vs Nifty]))/_xlfn.STDEV.P(Table2[1M Return vs Nifty])</f>
        <v>-1.6723006751774137</v>
      </c>
      <c r="K278">
        <v>17.6963574327524</v>
      </c>
      <c r="L278">
        <f>(Table2[[#This Row],[6M Return vs Nifty]]-AVERAGE(Table2[6M Return vs Nifty]))/_xlfn.STDEV.P(Table2[6M Return vs Nifty])</f>
        <v>0.32358568069202392</v>
      </c>
      <c r="M278">
        <v>-16.349329545262801</v>
      </c>
      <c r="N278">
        <f>(Table2[[#This Row],[1W Return vs Nifty]]-AVERAGE(Table2[1W Return vs Nifty]))/_xlfn.STDEV.P(Table2[1W Return vs Nifty])</f>
        <v>-3.6432319602467835</v>
      </c>
      <c r="O278">
        <v>318.10000000000002</v>
      </c>
      <c r="P278">
        <v>306.59765894186899</v>
      </c>
      <c r="Q278">
        <v>253.80237376830101</v>
      </c>
      <c r="R278">
        <v>24.875707471696099</v>
      </c>
      <c r="S278" s="2">
        <f>(Table2[[#This Row],[Close Price]]-Table2[[#This Row],[20D EMA]])/Table2[[#This Row],[20D EMA]]</f>
        <v>-4.023891857906322E-2</v>
      </c>
      <c r="T278" s="2">
        <f>(Table2[[#This Row],[Close Price]]-Table2[[#This Row],[50D EMA]])/Table2[[#This Row],[50D EMA]]</f>
        <v>-4.2324489572016294E-3</v>
      </c>
      <c r="U278" s="2">
        <f>(Table2[[#This Row],[Close Price]]-Table2[[#This Row],[200D EMA]])/Table2[[#This Row],[200D EMA]]</f>
        <v>0.20290443098342237</v>
      </c>
      <c r="V278">
        <v>0.61300896720733999</v>
      </c>
      <c r="W278">
        <v>281.85000000000002</v>
      </c>
      <c r="X278">
        <v>307.39999999999998</v>
      </c>
      <c r="Y278">
        <v>277.5</v>
      </c>
      <c r="Z278">
        <v>332.15</v>
      </c>
      <c r="AA278">
        <v>277.5</v>
      </c>
      <c r="AB278">
        <v>369.6</v>
      </c>
      <c r="AC278" s="2">
        <f>(Table2[[#This Row],[Close Price]]/Table2[[#This Row],[Day Low]])-1</f>
        <v>8.3200283838921418E-2</v>
      </c>
      <c r="AD278" s="2">
        <f>(Table2[[#This Row],[Day High]]/Table2[[#This Row],[Close Price]])-1</f>
        <v>6.8784801834260723E-3</v>
      </c>
      <c r="AE278" s="2">
        <f>(Table2[[#This Row],[Close Price]]/Table2[[#This Row],[Current Week Low]])-1</f>
        <v>0.10018018018018027</v>
      </c>
      <c r="AF278" s="2">
        <f>(Table2[[#This Row],[Current Week High]]/Table2[[#This Row],[Close Price]])-1</f>
        <v>8.7946282345234161E-2</v>
      </c>
      <c r="AG278" s="2">
        <f>(Table2[[#This Row],[Close Price]]/Table2[[#This Row],[Current Month Low]])-1</f>
        <v>0.10018018018018027</v>
      </c>
      <c r="AH278" s="2">
        <f>(Table2[[#This Row],[Current Month High]]/Table2[[#This Row],[Close Price]])-1</f>
        <v>0.21061251228300026</v>
      </c>
      <c r="AI278">
        <v>21.061251228300002</v>
      </c>
      <c r="AJ278">
        <v>89.686237962099995</v>
      </c>
      <c r="AK278" t="str">
        <f>IF(AND(Table2[[#This Row],[20D EMA]]&gt;Table2[[#This Row],[50D EMA]],Table2[[#This Row],[50D EMA]]&gt;Table2[[#This Row],[200D EMA]]),"Uptrend","Downtrend/NoTrend")</f>
        <v>Uptrend</v>
      </c>
      <c r="AL278">
        <v>0.28000000000000003</v>
      </c>
      <c r="AM278" t="s">
        <v>10681</v>
      </c>
      <c r="AN278">
        <v>-10.99</v>
      </c>
      <c r="AO278" t="s">
        <v>10680</v>
      </c>
      <c r="AP278">
        <v>5.4413503732005E-2</v>
      </c>
      <c r="AQ278">
        <f>(Table2[[#This Row],[Sharpe Ratio]]-AVERAGE(Table2[Sharpe Ratio]))/_xlfn.STDEV.P(Table2[Sharpe Ratio])</f>
        <v>-0.10636701302341839</v>
      </c>
      <c r="AR2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-5.0961886846428612</v>
      </c>
      <c r="AS278">
        <f>_xlfn.RANK.AVG(Table2[[#This Row],[1Y Return vs Nifty Z-Score]],Table2[1Y Return vs Nifty Z-Score])</f>
        <v>303</v>
      </c>
      <c r="AT278">
        <f>_xlfn.RANK.AVG(Table2[[#This Row],[6M Return vs Nifty Z-Score]],Table2[6M Return vs Nifty Z-Score])</f>
        <v>230</v>
      </c>
      <c r="AU278">
        <f>_xlfn.RANK.AVG(Table2[[#This Row],[Sharpe Ratio Z-Score]],Table2[Sharpe Ratio Z-Score])</f>
        <v>381</v>
      </c>
      <c r="AV278">
        <f>(Table2[[#This Row],[Rank 1Y]]+Table2[[#This Row],[Rank 6M]]+Table2[[#This Row],[Rank Sharpe]])/3</f>
        <v>304.66666666666669</v>
      </c>
    </row>
    <row r="279" spans="1:48" x14ac:dyDescent="0.3">
      <c r="A279" t="s">
        <v>321</v>
      </c>
      <c r="B279" t="s">
        <v>322</v>
      </c>
      <c r="C279" t="s">
        <v>10648</v>
      </c>
      <c r="D279" t="s">
        <v>141</v>
      </c>
      <c r="E279">
        <v>79777.323828149994</v>
      </c>
      <c r="F279">
        <v>2909.25</v>
      </c>
      <c r="G279">
        <v>44.942243571151998</v>
      </c>
      <c r="H279">
        <f>(Table2[[#This Row],[1Y Return vs Nifty]]-AVERAGE(Table2[1Y Return vs Nifty]))/_xlfn.STDEV.P(Table2[1Y Return vs Nifty])</f>
        <v>0.30030931223995821</v>
      </c>
      <c r="I279">
        <v>-9.8526995451273098</v>
      </c>
      <c r="J279">
        <f>(Table2[[#This Row],[1M Return vs Nifty]]-AVERAGE(Table2[1M Return vs Nifty]))/_xlfn.STDEV.P(Table2[1M Return vs Nifty])</f>
        <v>-0.84311238725753612</v>
      </c>
      <c r="K279">
        <v>6.84920484258115</v>
      </c>
      <c r="L279">
        <f>(Table2[[#This Row],[6M Return vs Nifty]]-AVERAGE(Table2[6M Return vs Nifty]))/_xlfn.STDEV.P(Table2[6M Return vs Nifty])</f>
        <v>-4.8179985395413752E-2</v>
      </c>
      <c r="M279">
        <v>-3.8414190466139599</v>
      </c>
      <c r="N279">
        <f>(Table2[[#This Row],[1W Return vs Nifty]]-AVERAGE(Table2[1W Return vs Nifty]))/_xlfn.STDEV.P(Table2[1W Return vs Nifty])</f>
        <v>-0.43236797110934316</v>
      </c>
      <c r="O279">
        <v>2944.66</v>
      </c>
      <c r="P279">
        <v>2980.74078476863</v>
      </c>
      <c r="Q279">
        <v>2587.8216103344198</v>
      </c>
      <c r="R279">
        <v>36.648275525833498</v>
      </c>
      <c r="S279" s="2">
        <f>(Table2[[#This Row],[Close Price]]-Table2[[#This Row],[20D EMA]])/Table2[[#This Row],[20D EMA]]</f>
        <v>-1.2025157403571161E-2</v>
      </c>
      <c r="T279" s="2">
        <f>(Table2[[#This Row],[Close Price]]-Table2[[#This Row],[50D EMA]])/Table2[[#This Row],[50D EMA]]</f>
        <v>-2.3984234098430399E-2</v>
      </c>
      <c r="U279" s="2">
        <f>(Table2[[#This Row],[Close Price]]-Table2[[#This Row],[200D EMA]])/Table2[[#This Row],[200D EMA]]</f>
        <v>0.1242080939358268</v>
      </c>
      <c r="V279">
        <v>0.62989464493396596</v>
      </c>
      <c r="W279">
        <v>2876.35</v>
      </c>
      <c r="X279">
        <v>2921.95</v>
      </c>
      <c r="Y279">
        <v>2836.25</v>
      </c>
      <c r="Z279">
        <v>2927.55</v>
      </c>
      <c r="AA279">
        <v>2792.55</v>
      </c>
      <c r="AB279">
        <v>3286</v>
      </c>
      <c r="AC279" s="2">
        <f>(Table2[[#This Row],[Close Price]]/Table2[[#This Row],[Day Low]])-1</f>
        <v>1.1438107323517688E-2</v>
      </c>
      <c r="AD279" s="2">
        <f>(Table2[[#This Row],[Day High]]/Table2[[#This Row],[Close Price]])-1</f>
        <v>4.3653862679384758E-3</v>
      </c>
      <c r="AE279" s="2">
        <f>(Table2[[#This Row],[Close Price]]/Table2[[#This Row],[Current Week Low]])-1</f>
        <v>2.5738210665491312E-2</v>
      </c>
      <c r="AF279" s="2">
        <f>(Table2[[#This Row],[Current Week High]]/Table2[[#This Row],[Close Price]])-1</f>
        <v>6.290281000257858E-3</v>
      </c>
      <c r="AG279" s="2">
        <f>(Table2[[#This Row],[Close Price]]/Table2[[#This Row],[Current Month Low]])-1</f>
        <v>4.178976204544238E-2</v>
      </c>
      <c r="AH279" s="2">
        <f>(Table2[[#This Row],[Current Month High]]/Table2[[#This Row],[Close Price]])-1</f>
        <v>0.12950073042880472</v>
      </c>
      <c r="AI279">
        <v>16.961416172553001</v>
      </c>
      <c r="AJ279">
        <v>89.898825065274096</v>
      </c>
      <c r="AK279" t="str">
        <f>IF(AND(Table2[[#This Row],[20D EMA]]&gt;Table2[[#This Row],[50D EMA]],Table2[[#This Row],[50D EMA]]&gt;Table2[[#This Row],[200D EMA]]),"Uptrend","Downtrend/NoTrend")</f>
        <v>Downtrend/NoTrend</v>
      </c>
      <c r="AL279">
        <v>0.06</v>
      </c>
      <c r="AM279" t="s">
        <v>10681</v>
      </c>
      <c r="AN279">
        <v>0.32</v>
      </c>
      <c r="AO279" t="s">
        <v>10681</v>
      </c>
      <c r="AP279">
        <v>6.0151006746006999E-2</v>
      </c>
      <c r="AQ279">
        <f>(Table2[[#This Row],[Sharpe Ratio]]-AVERAGE(Table2[Sharpe Ratio]))/_xlfn.STDEV.P(Table2[Sharpe Ratio])</f>
        <v>-4.0456150796873383E-2</v>
      </c>
      <c r="AR2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79">
        <f>_xlfn.RANK.AVG(Table2[[#This Row],[1Y Return vs Nifty Z-Score]],Table2[1Y Return vs Nifty Z-Score])</f>
        <v>213</v>
      </c>
      <c r="AT279">
        <f>_xlfn.RANK.AVG(Table2[[#This Row],[6M Return vs Nifty Z-Score]],Table2[6M Return vs Nifty Z-Score])</f>
        <v>341</v>
      </c>
      <c r="AU279">
        <f>_xlfn.RANK.AVG(Table2[[#This Row],[Sharpe Ratio Z-Score]],Table2[Sharpe Ratio Z-Score])</f>
        <v>363</v>
      </c>
      <c r="AV279">
        <f>(Table2[[#This Row],[Rank 1Y]]+Table2[[#This Row],[Rank 6M]]+Table2[[#This Row],[Rank Sharpe]])/3</f>
        <v>305.66666666666669</v>
      </c>
    </row>
    <row r="280" spans="1:48" x14ac:dyDescent="0.3">
      <c r="A280" t="s">
        <v>821</v>
      </c>
      <c r="B280" t="s">
        <v>822</v>
      </c>
      <c r="C280" t="s">
        <v>10647</v>
      </c>
      <c r="D280" t="s">
        <v>445</v>
      </c>
      <c r="E280">
        <v>19374.866213174999</v>
      </c>
      <c r="F280">
        <v>311.85000000000002</v>
      </c>
      <c r="G280">
        <v>5.0927542904149501</v>
      </c>
      <c r="H280">
        <f>(Table2[[#This Row],[1Y Return vs Nifty]]-AVERAGE(Table2[1Y Return vs Nifty]))/_xlfn.STDEV.P(Table2[1Y Return vs Nifty])</f>
        <v>-0.34088134423170963</v>
      </c>
      <c r="I280">
        <v>-4.8548846570970197</v>
      </c>
      <c r="J280">
        <f>(Table2[[#This Row],[1M Return vs Nifty]]-AVERAGE(Table2[1M Return vs Nifty]))/_xlfn.STDEV.P(Table2[1M Return vs Nifty])</f>
        <v>-0.35994023446594359</v>
      </c>
      <c r="K280">
        <v>26.779879800055301</v>
      </c>
      <c r="L280">
        <f>(Table2[[#This Row],[6M Return vs Nifty]]-AVERAGE(Table2[6M Return vs Nifty]))/_xlfn.STDEV.P(Table2[6M Return vs Nifty])</f>
        <v>0.63490625217180507</v>
      </c>
      <c r="M280">
        <v>6.2587117019194798</v>
      </c>
      <c r="N280">
        <f>(Table2[[#This Row],[1W Return vs Nifty]]-AVERAGE(Table2[1W Return vs Nifty]))/_xlfn.STDEV.P(Table2[1W Return vs Nifty])</f>
        <v>2.1604029085311089</v>
      </c>
      <c r="O280">
        <v>298.64</v>
      </c>
      <c r="P280">
        <v>303.34303445163101</v>
      </c>
      <c r="Q280">
        <v>270.57861732116601</v>
      </c>
      <c r="R280">
        <v>74.0194037431325</v>
      </c>
      <c r="S280" s="2">
        <f>(Table2[[#This Row],[Close Price]]-Table2[[#This Row],[20D EMA]])/Table2[[#This Row],[20D EMA]]</f>
        <v>4.4233860166086381E-2</v>
      </c>
      <c r="T280" s="2">
        <f>(Table2[[#This Row],[Close Price]]-Table2[[#This Row],[50D EMA]])/Table2[[#This Row],[50D EMA]]</f>
        <v>2.8044044471789153E-2</v>
      </c>
      <c r="U280" s="2">
        <f>(Table2[[#This Row],[Close Price]]-Table2[[#This Row],[200D EMA]])/Table2[[#This Row],[200D EMA]]</f>
        <v>0.15253009675131327</v>
      </c>
      <c r="V280">
        <v>1.1170727591590199</v>
      </c>
      <c r="W280">
        <v>310</v>
      </c>
      <c r="X280">
        <v>320</v>
      </c>
      <c r="Y280">
        <v>286</v>
      </c>
      <c r="Z280">
        <v>327.7</v>
      </c>
      <c r="AA280">
        <v>275.25</v>
      </c>
      <c r="AB280">
        <v>327.7</v>
      </c>
      <c r="AC280" s="2">
        <f>(Table2[[#This Row],[Close Price]]/Table2[[#This Row],[Day Low]])-1</f>
        <v>5.9677419354839945E-3</v>
      </c>
      <c r="AD280" s="2">
        <f>(Table2[[#This Row],[Day High]]/Table2[[#This Row],[Close Price]])-1</f>
        <v>2.6134359467692825E-2</v>
      </c>
      <c r="AE280" s="2">
        <f>(Table2[[#This Row],[Close Price]]/Table2[[#This Row],[Current Week Low]])-1</f>
        <v>9.0384615384615508E-2</v>
      </c>
      <c r="AF280" s="2">
        <f>(Table2[[#This Row],[Current Week High]]/Table2[[#This Row],[Close Price]])-1</f>
        <v>5.082571749238407E-2</v>
      </c>
      <c r="AG280" s="2">
        <f>(Table2[[#This Row],[Close Price]]/Table2[[#This Row],[Current Month Low]])-1</f>
        <v>0.13297002724795659</v>
      </c>
      <c r="AH280" s="2">
        <f>(Table2[[#This Row],[Current Month High]]/Table2[[#This Row],[Close Price]])-1</f>
        <v>5.082571749238407E-2</v>
      </c>
      <c r="AI280">
        <v>14.1253807920474</v>
      </c>
      <c r="AJ280">
        <v>67.8417653390742</v>
      </c>
      <c r="AK280" t="str">
        <f>IF(AND(Table2[[#This Row],[20D EMA]]&gt;Table2[[#This Row],[50D EMA]],Table2[[#This Row],[50D EMA]]&gt;Table2[[#This Row],[200D EMA]]),"Uptrend","Downtrend/NoTrend")</f>
        <v>Downtrend/NoTrend</v>
      </c>
      <c r="AL280">
        <v>-0.16</v>
      </c>
      <c r="AM280" t="s">
        <v>10680</v>
      </c>
      <c r="AN280">
        <v>10.16</v>
      </c>
      <c r="AO280" t="s">
        <v>10681</v>
      </c>
      <c r="AP280">
        <v>6.5029479123090997E-2</v>
      </c>
      <c r="AQ280">
        <f>(Table2[[#This Row],[Sharpe Ratio]]-AVERAGE(Table2[Sharpe Ratio]))/_xlfn.STDEV.P(Table2[Sharpe Ratio])</f>
        <v>1.5586402895435121E-2</v>
      </c>
      <c r="AR2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0">
        <f>_xlfn.RANK.AVG(Table2[[#This Row],[1Y Return vs Nifty Z-Score]],Table2[1Y Return vs Nifty Z-Score])</f>
        <v>405</v>
      </c>
      <c r="AT280">
        <f>_xlfn.RANK.AVG(Table2[[#This Row],[6M Return vs Nifty Z-Score]],Table2[6M Return vs Nifty Z-Score])</f>
        <v>169</v>
      </c>
      <c r="AU280">
        <f>_xlfn.RANK.AVG(Table2[[#This Row],[Sharpe Ratio Z-Score]],Table2[Sharpe Ratio Z-Score])</f>
        <v>350</v>
      </c>
      <c r="AV280">
        <f>(Table2[[#This Row],[Rank 1Y]]+Table2[[#This Row],[Rank 6M]]+Table2[[#This Row],[Rank Sharpe]])/3</f>
        <v>308</v>
      </c>
    </row>
    <row r="281" spans="1:48" x14ac:dyDescent="0.3">
      <c r="A281" t="s">
        <v>1381</v>
      </c>
      <c r="B281" t="s">
        <v>1382</v>
      </c>
      <c r="C281" t="s">
        <v>10634</v>
      </c>
      <c r="D281" t="s">
        <v>136</v>
      </c>
      <c r="E281">
        <v>8110.6588215899901</v>
      </c>
      <c r="F281">
        <v>502.75</v>
      </c>
      <c r="G281">
        <v>99.340774187971604</v>
      </c>
      <c r="H281">
        <f>(Table2[[#This Row],[1Y Return vs Nifty]]-AVERAGE(Table2[1Y Return vs Nifty]))/_xlfn.STDEV.P(Table2[1Y Return vs Nifty])</f>
        <v>1.1755985615341351</v>
      </c>
      <c r="I281">
        <v>-15.3843053528963</v>
      </c>
      <c r="J281">
        <f>(Table2[[#This Row],[1M Return vs Nifty]]-AVERAGE(Table2[1M Return vs Nifty]))/_xlfn.STDEV.P(Table2[1M Return vs Nifty])</f>
        <v>-1.3778896742145517</v>
      </c>
      <c r="K281">
        <v>10.952449032653901</v>
      </c>
      <c r="L281">
        <f>(Table2[[#This Row],[6M Return vs Nifty]]-AVERAGE(Table2[6M Return vs Nifty]))/_xlfn.STDEV.P(Table2[6M Return vs Nifty])</f>
        <v>9.2450958694377264E-2</v>
      </c>
      <c r="M281">
        <v>-4.65183884583056</v>
      </c>
      <c r="N281">
        <f>(Table2[[#This Row],[1W Return vs Nifty]]-AVERAGE(Table2[1W Return vs Nifty]))/_xlfn.STDEV.P(Table2[1W Return vs Nifty])</f>
        <v>-0.64040813494563464</v>
      </c>
      <c r="O281">
        <v>516.24</v>
      </c>
      <c r="P281">
        <v>529.23378306588302</v>
      </c>
      <c r="Q281">
        <v>460.84239132807699</v>
      </c>
      <c r="R281">
        <v>35.569457110573197</v>
      </c>
      <c r="S281" s="2">
        <f>(Table2[[#This Row],[Close Price]]-Table2[[#This Row],[20D EMA]])/Table2[[#This Row],[20D EMA]]</f>
        <v>-2.6131256779792361E-2</v>
      </c>
      <c r="T281" s="2">
        <f>(Table2[[#This Row],[Close Price]]-Table2[[#This Row],[50D EMA]])/Table2[[#This Row],[50D EMA]]</f>
        <v>-5.0041746980816065E-2</v>
      </c>
      <c r="U281" s="2">
        <f>(Table2[[#This Row],[Close Price]]-Table2[[#This Row],[200D EMA]])/Table2[[#This Row],[200D EMA]]</f>
        <v>9.0936965566799796E-2</v>
      </c>
      <c r="V281">
        <v>0.78222547072208903</v>
      </c>
      <c r="W281">
        <v>485</v>
      </c>
      <c r="X281">
        <v>514.54999999999995</v>
      </c>
      <c r="Y281">
        <v>484.1</v>
      </c>
      <c r="Z281">
        <v>515.4</v>
      </c>
      <c r="AA281">
        <v>484.1</v>
      </c>
      <c r="AB281">
        <v>614.65</v>
      </c>
      <c r="AC281" s="2">
        <f>(Table2[[#This Row],[Close Price]]/Table2[[#This Row],[Day Low]])-1</f>
        <v>3.6597938144329989E-2</v>
      </c>
      <c r="AD281" s="2">
        <f>(Table2[[#This Row],[Day High]]/Table2[[#This Row],[Close Price]])-1</f>
        <v>2.3470909995027212E-2</v>
      </c>
      <c r="AE281" s="2">
        <f>(Table2[[#This Row],[Close Price]]/Table2[[#This Row],[Current Week Low]])-1</f>
        <v>3.8525098120222978E-2</v>
      </c>
      <c r="AF281" s="2">
        <f>(Table2[[#This Row],[Current Week High]]/Table2[[#This Row],[Close Price]])-1</f>
        <v>2.5161611138736939E-2</v>
      </c>
      <c r="AG281" s="2">
        <f>(Table2[[#This Row],[Close Price]]/Table2[[#This Row],[Current Month Low]])-1</f>
        <v>3.8525098120222978E-2</v>
      </c>
      <c r="AH281" s="2">
        <f>(Table2[[#This Row],[Current Month High]]/Table2[[#This Row],[Close Price]])-1</f>
        <v>0.22257583291894578</v>
      </c>
      <c r="AI281">
        <v>26.265539532570799</v>
      </c>
      <c r="AJ281">
        <v>131.842287295365</v>
      </c>
      <c r="AK281" t="str">
        <f>IF(AND(Table2[[#This Row],[20D EMA]]&gt;Table2[[#This Row],[50D EMA]],Table2[[#This Row],[50D EMA]]&gt;Table2[[#This Row],[200D EMA]]),"Uptrend","Downtrend/NoTrend")</f>
        <v>Downtrend/NoTrend</v>
      </c>
      <c r="AL281">
        <v>-0.01</v>
      </c>
      <c r="AM281" t="s">
        <v>10680</v>
      </c>
      <c r="AN281">
        <v>-4.28</v>
      </c>
      <c r="AO281" t="s">
        <v>10680</v>
      </c>
      <c r="AQ281">
        <f>(Table2[[#This Row],[Sharpe Ratio]]-AVERAGE(Table2[Sharpe Ratio]))/_xlfn.STDEV.P(Table2[Sharpe Ratio])</f>
        <v>-0.7314544315382846</v>
      </c>
      <c r="AR2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1">
        <f>_xlfn.RANK.AVG(Table2[[#This Row],[1Y Return vs Nifty Z-Score]],Table2[1Y Return vs Nifty Z-Score])</f>
        <v>87</v>
      </c>
      <c r="AT281">
        <f>_xlfn.RANK.AVG(Table2[[#This Row],[6M Return vs Nifty Z-Score]],Table2[6M Return vs Nifty Z-Score])</f>
        <v>292</v>
      </c>
      <c r="AU281">
        <f>_xlfn.RANK.AVG(Table2[[#This Row],[Sharpe Ratio Z-Score]],Table2[Sharpe Ratio Z-Score])</f>
        <v>547</v>
      </c>
      <c r="AV281">
        <f>(Table2[[#This Row],[Rank 1Y]]+Table2[[#This Row],[Rank 6M]]+Table2[[#This Row],[Rank Sharpe]])/3</f>
        <v>308.66666666666669</v>
      </c>
    </row>
    <row r="282" spans="1:48" x14ac:dyDescent="0.3">
      <c r="A282" t="s">
        <v>475</v>
      </c>
      <c r="B282" t="s">
        <v>476</v>
      </c>
      <c r="C282" t="s">
        <v>10636</v>
      </c>
      <c r="D282" t="s">
        <v>34</v>
      </c>
      <c r="E282">
        <v>44293.992111945001</v>
      </c>
      <c r="F282">
        <v>62.57</v>
      </c>
      <c r="G282">
        <v>30.206571523420099</v>
      </c>
      <c r="H282">
        <f>(Table2[[#This Row],[1Y Return vs Nifty]]-AVERAGE(Table2[1Y Return vs Nifty]))/_xlfn.STDEV.P(Table2[1Y Return vs Nifty])</f>
        <v>6.3207773314998938E-2</v>
      </c>
      <c r="I282">
        <v>-9.6728735552046494</v>
      </c>
      <c r="J282">
        <f>(Table2[[#This Row],[1M Return vs Nifty]]-AVERAGE(Table2[1M Return vs Nifty]))/_xlfn.STDEV.P(Table2[1M Return vs Nifty])</f>
        <v>-0.82572740749630003</v>
      </c>
      <c r="K282">
        <v>-9.9732831520271095</v>
      </c>
      <c r="L282">
        <f>(Table2[[#This Row],[6M Return vs Nifty]]-AVERAGE(Table2[6M Return vs Nifty]))/_xlfn.STDEV.P(Table2[6M Return vs Nifty])</f>
        <v>-0.62473898579431275</v>
      </c>
      <c r="M282">
        <v>-2.2192011728166898</v>
      </c>
      <c r="N282">
        <f>(Table2[[#This Row],[1W Return vs Nifty]]-AVERAGE(Table2[1W Return vs Nifty]))/_xlfn.STDEV.P(Table2[1W Return vs Nifty])</f>
        <v>-1.5933830964717982E-2</v>
      </c>
      <c r="O282">
        <v>62.9</v>
      </c>
      <c r="P282">
        <v>63.842734800116297</v>
      </c>
      <c r="Q282">
        <v>58.547260216499701</v>
      </c>
      <c r="R282">
        <v>48.585672751953197</v>
      </c>
      <c r="S282" s="2">
        <f>(Table2[[#This Row],[Close Price]]-Table2[[#This Row],[20D EMA]])/Table2[[#This Row],[20D EMA]]</f>
        <v>-5.2464228934816903E-3</v>
      </c>
      <c r="T282" s="2">
        <f>(Table2[[#This Row],[Close Price]]-Table2[[#This Row],[50D EMA]])/Table2[[#This Row],[50D EMA]]</f>
        <v>-1.9935468054447725E-2</v>
      </c>
      <c r="U282" s="2">
        <f>(Table2[[#This Row],[Close Price]]-Table2[[#This Row],[200D EMA]])/Table2[[#This Row],[200D EMA]]</f>
        <v>6.8709274671859305E-2</v>
      </c>
      <c r="V282">
        <v>0.40912180569138401</v>
      </c>
      <c r="W282">
        <v>62.11</v>
      </c>
      <c r="X282">
        <v>63.3</v>
      </c>
      <c r="Y282">
        <v>61.61</v>
      </c>
      <c r="Z282">
        <v>63.62</v>
      </c>
      <c r="AA282">
        <v>59.71</v>
      </c>
      <c r="AB282">
        <v>67.5</v>
      </c>
      <c r="AC282" s="2">
        <f>(Table2[[#This Row],[Close Price]]/Table2[[#This Row],[Day Low]])-1</f>
        <v>7.406214780228737E-3</v>
      </c>
      <c r="AD282" s="2">
        <f>(Table2[[#This Row],[Day High]]/Table2[[#This Row],[Close Price]])-1</f>
        <v>1.1666933035000771E-2</v>
      </c>
      <c r="AE282" s="2">
        <f>(Table2[[#This Row],[Close Price]]/Table2[[#This Row],[Current Week Low]])-1</f>
        <v>1.5581886057458139E-2</v>
      </c>
      <c r="AF282" s="2">
        <f>(Table2[[#This Row],[Current Week High]]/Table2[[#This Row],[Close Price]])-1</f>
        <v>1.6781205050343528E-2</v>
      </c>
      <c r="AG282" s="2">
        <f>(Table2[[#This Row],[Close Price]]/Table2[[#This Row],[Current Month Low]])-1</f>
        <v>4.7898174510132341E-2</v>
      </c>
      <c r="AH282" s="2">
        <f>(Table2[[#This Row],[Current Month High]]/Table2[[#This Row],[Close Price]])-1</f>
        <v>7.8791753236375328E-2</v>
      </c>
      <c r="AI282">
        <v>17.468435352405201</v>
      </c>
      <c r="AJ282">
        <v>65.748344370860906</v>
      </c>
      <c r="AK282" t="str">
        <f>IF(AND(Table2[[#This Row],[20D EMA]]&gt;Table2[[#This Row],[50D EMA]],Table2[[#This Row],[50D EMA]]&gt;Table2[[#This Row],[200D EMA]]),"Uptrend","Downtrend/NoTrend")</f>
        <v>Downtrend/NoTrend</v>
      </c>
      <c r="AL282">
        <v>-0.09</v>
      </c>
      <c r="AM282" t="s">
        <v>10680</v>
      </c>
      <c r="AN282">
        <v>4.0599999999999996</v>
      </c>
      <c r="AO282" t="s">
        <v>10681</v>
      </c>
      <c r="AP282">
        <v>0.146917655932778</v>
      </c>
      <c r="AQ282">
        <f>(Table2[[#This Row],[Sharpe Ratio]]-AVERAGE(Table2[Sharpe Ratio]))/_xlfn.STDEV.P(Table2[Sharpe Ratio])</f>
        <v>0.95629533612203776</v>
      </c>
      <c r="AR2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82">
        <f>_xlfn.RANK.AVG(Table2[[#This Row],[1Y Return vs Nifty Z-Score]],Table2[1Y Return vs Nifty Z-Score])</f>
        <v>278</v>
      </c>
      <c r="AT282">
        <f>_xlfn.RANK.AVG(Table2[[#This Row],[6M Return vs Nifty Z-Score]],Table2[6M Return vs Nifty Z-Score])</f>
        <v>525</v>
      </c>
      <c r="AU282">
        <f>_xlfn.RANK.AVG(Table2[[#This Row],[Sharpe Ratio Z-Score]],Table2[Sharpe Ratio Z-Score])</f>
        <v>125</v>
      </c>
      <c r="AV282">
        <f>(Table2[[#This Row],[Rank 1Y]]+Table2[[#This Row],[Rank 6M]]+Table2[[#This Row],[Rank Sharpe]])/3</f>
        <v>309.33333333333331</v>
      </c>
    </row>
    <row r="283" spans="1:48" x14ac:dyDescent="0.3">
      <c r="A283" t="s">
        <v>1467</v>
      </c>
      <c r="B283" t="s">
        <v>1468</v>
      </c>
      <c r="C283" t="s">
        <v>10644</v>
      </c>
      <c r="D283" t="s">
        <v>629</v>
      </c>
      <c r="E283">
        <v>7196.5633345249998</v>
      </c>
      <c r="F283">
        <v>532.35</v>
      </c>
      <c r="G283">
        <v>36.080206265233201</v>
      </c>
      <c r="H283">
        <f>(Table2[[#This Row],[1Y Return vs Nifty]]-AVERAGE(Table2[1Y Return vs Nifty]))/_xlfn.STDEV.P(Table2[1Y Return vs Nifty])</f>
        <v>0.1577163801743208</v>
      </c>
      <c r="I283">
        <v>6.5917751018309696</v>
      </c>
      <c r="J283">
        <f>(Table2[[#This Row],[1M Return vs Nifty]]-AVERAGE(Table2[1M Return vs Nifty]))/_xlfn.STDEV.P(Table2[1M Return vs Nifty])</f>
        <v>0.74668483306909228</v>
      </c>
      <c r="K283">
        <v>2.62088744289137</v>
      </c>
      <c r="L283">
        <f>(Table2[[#This Row],[6M Return vs Nifty]]-AVERAGE(Table2[6M Return vs Nifty]))/_xlfn.STDEV.P(Table2[6M Return vs Nifty])</f>
        <v>-0.19309757749687756</v>
      </c>
      <c r="M283">
        <v>3.80331863404554</v>
      </c>
      <c r="N283">
        <f>(Table2[[#This Row],[1W Return vs Nifty]]-AVERAGE(Table2[1W Return vs Nifty]))/_xlfn.STDEV.P(Table2[1W Return vs Nifty])</f>
        <v>1.5300871430268874</v>
      </c>
      <c r="O283">
        <v>506.43</v>
      </c>
      <c r="P283">
        <v>496.97245931946998</v>
      </c>
      <c r="Q283">
        <v>456.408079864314</v>
      </c>
      <c r="R283">
        <v>82.993594730592903</v>
      </c>
      <c r="S283" s="2">
        <f>(Table2[[#This Row],[Close Price]]-Table2[[#This Row],[20D EMA]])/Table2[[#This Row],[20D EMA]]</f>
        <v>5.1181802025946362E-2</v>
      </c>
      <c r="T283" s="2">
        <f>(Table2[[#This Row],[Close Price]]-Table2[[#This Row],[50D EMA]])/Table2[[#This Row],[50D EMA]]</f>
        <v>7.1186119104012999E-2</v>
      </c>
      <c r="U283" s="2">
        <f>(Table2[[#This Row],[Close Price]]-Table2[[#This Row],[200D EMA]])/Table2[[#This Row],[200D EMA]]</f>
        <v>0.16639039378589193</v>
      </c>
      <c r="V283">
        <v>1.3073850948538199</v>
      </c>
      <c r="W283">
        <v>530.1</v>
      </c>
      <c r="X283">
        <v>544.79999999999995</v>
      </c>
      <c r="Y283">
        <v>500.15</v>
      </c>
      <c r="Z283">
        <v>548</v>
      </c>
      <c r="AA283">
        <v>457.05</v>
      </c>
      <c r="AB283">
        <v>548</v>
      </c>
      <c r="AC283" s="2">
        <f>(Table2[[#This Row],[Close Price]]/Table2[[#This Row],[Day Low]])-1</f>
        <v>4.2444821731748572E-3</v>
      </c>
      <c r="AD283" s="2">
        <f>(Table2[[#This Row],[Day High]]/Table2[[#This Row],[Close Price]])-1</f>
        <v>2.338686954071556E-2</v>
      </c>
      <c r="AE283" s="2">
        <f>(Table2[[#This Row],[Close Price]]/Table2[[#This Row],[Current Week Low]])-1</f>
        <v>6.4380685794261705E-2</v>
      </c>
      <c r="AF283" s="2">
        <f>(Table2[[#This Row],[Current Week High]]/Table2[[#This Row],[Close Price]])-1</f>
        <v>2.9397952474875533E-2</v>
      </c>
      <c r="AG283" s="2">
        <f>(Table2[[#This Row],[Close Price]]/Table2[[#This Row],[Current Month Low]])-1</f>
        <v>0.16475221529373152</v>
      </c>
      <c r="AH283" s="2">
        <f>(Table2[[#This Row],[Current Month High]]/Table2[[#This Row],[Close Price]])-1</f>
        <v>2.9397952474875533E-2</v>
      </c>
      <c r="AI283">
        <v>5.1563820794589796</v>
      </c>
      <c r="AJ283">
        <v>78.132842563158704</v>
      </c>
      <c r="AK283" t="str">
        <f>IF(AND(Table2[[#This Row],[20D EMA]]&gt;Table2[[#This Row],[50D EMA]],Table2[[#This Row],[50D EMA]]&gt;Table2[[#This Row],[200D EMA]]),"Uptrend","Downtrend/NoTrend")</f>
        <v>Uptrend</v>
      </c>
      <c r="AL283">
        <v>0.03</v>
      </c>
      <c r="AM283" t="s">
        <v>10681</v>
      </c>
      <c r="AN283">
        <v>15.46</v>
      </c>
      <c r="AO283" t="s">
        <v>10681</v>
      </c>
      <c r="AP283">
        <v>8.1593190588598E-2</v>
      </c>
      <c r="AQ283">
        <f>(Table2[[#This Row],[Sharpe Ratio]]-AVERAGE(Table2[Sharpe Ratio]))/_xlfn.STDEV.P(Table2[Sharpe Ratio])</f>
        <v>0.20586578082325219</v>
      </c>
      <c r="AR2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2.4472565595966751</v>
      </c>
      <c r="AS283">
        <f>_xlfn.RANK.AVG(Table2[[#This Row],[1Y Return vs Nifty Z-Score]],Table2[1Y Return vs Nifty Z-Score])</f>
        <v>253</v>
      </c>
      <c r="AT283">
        <f>_xlfn.RANK.AVG(Table2[[#This Row],[6M Return vs Nifty Z-Score]],Table2[6M Return vs Nifty Z-Score])</f>
        <v>388</v>
      </c>
      <c r="AU283">
        <f>_xlfn.RANK.AVG(Table2[[#This Row],[Sharpe Ratio Z-Score]],Table2[Sharpe Ratio Z-Score])</f>
        <v>287</v>
      </c>
      <c r="AV283">
        <f>(Table2[[#This Row],[Rank 1Y]]+Table2[[#This Row],[Rank 6M]]+Table2[[#This Row],[Rank Sharpe]])/3</f>
        <v>309.33333333333331</v>
      </c>
    </row>
    <row r="284" spans="1:48" x14ac:dyDescent="0.3">
      <c r="A284" t="s">
        <v>1997</v>
      </c>
      <c r="B284" t="s">
        <v>1998</v>
      </c>
      <c r="C284" t="s">
        <v>10634</v>
      </c>
      <c r="D284" t="s">
        <v>57</v>
      </c>
      <c r="E284">
        <v>3360.3019734899999</v>
      </c>
      <c r="F284">
        <v>262.14999999999998</v>
      </c>
      <c r="G284">
        <v>26.776117302520301</v>
      </c>
      <c r="H284">
        <f>(Table2[[#This Row],[1Y Return vs Nifty]]-AVERAGE(Table2[1Y Return vs Nifty]))/_xlfn.STDEV.P(Table2[1Y Return vs Nifty])</f>
        <v>8.0106996863036888E-3</v>
      </c>
      <c r="I284">
        <v>-6.4969158090506198</v>
      </c>
      <c r="J284">
        <f>(Table2[[#This Row],[1M Return vs Nifty]]-AVERAGE(Table2[1M Return vs Nifty]))/_xlfn.STDEV.P(Table2[1M Return vs Nifty])</f>
        <v>-0.51868635540380081</v>
      </c>
      <c r="K284">
        <v>21.951058528247501</v>
      </c>
      <c r="L284">
        <f>(Table2[[#This Row],[6M Return vs Nifty]]-AVERAGE(Table2[6M Return vs Nifty]))/_xlfn.STDEV.P(Table2[6M Return vs Nifty])</f>
        <v>0.46940752413165004</v>
      </c>
      <c r="M284">
        <v>-6.17234524466891</v>
      </c>
      <c r="N284">
        <f>(Table2[[#This Row],[1W Return vs Nifty]]-AVERAGE(Table2[1W Return vs Nifty]))/_xlfn.STDEV.P(Table2[1W Return vs Nifty])</f>
        <v>-1.0307322615701815</v>
      </c>
      <c r="O284">
        <v>259.89</v>
      </c>
      <c r="P284">
        <v>244.76876632306099</v>
      </c>
      <c r="Q284">
        <v>207.657568433053</v>
      </c>
      <c r="R284">
        <v>40.162996633385603</v>
      </c>
      <c r="S284" s="2">
        <f>(Table2[[#This Row],[Close Price]]-Table2[[#This Row],[20D EMA]])/Table2[[#This Row],[20D EMA]]</f>
        <v>8.6959867636307326E-3</v>
      </c>
      <c r="T284" s="2">
        <f>(Table2[[#This Row],[Close Price]]-Table2[[#This Row],[50D EMA]])/Table2[[#This Row],[50D EMA]]</f>
        <v>7.1010831725148132E-2</v>
      </c>
      <c r="U284" s="2">
        <f>(Table2[[#This Row],[Close Price]]-Table2[[#This Row],[200D EMA]])/Table2[[#This Row],[200D EMA]]</f>
        <v>0.26241485912667262</v>
      </c>
      <c r="V284">
        <v>0.48403392332429102</v>
      </c>
      <c r="W284">
        <v>259.95</v>
      </c>
      <c r="X284">
        <v>270</v>
      </c>
      <c r="Y284">
        <v>252.05</v>
      </c>
      <c r="Z284">
        <v>274</v>
      </c>
      <c r="AA284">
        <v>240.55</v>
      </c>
      <c r="AB284">
        <v>293.55</v>
      </c>
      <c r="AC284" s="2">
        <f>(Table2[[#This Row],[Close Price]]/Table2[[#This Row],[Day Low]])-1</f>
        <v>8.4631659934601977E-3</v>
      </c>
      <c r="AD284" s="2">
        <f>(Table2[[#This Row],[Day High]]/Table2[[#This Row],[Close Price]])-1</f>
        <v>2.9944688155636223E-2</v>
      </c>
      <c r="AE284" s="2">
        <f>(Table2[[#This Row],[Close Price]]/Table2[[#This Row],[Current Week Low]])-1</f>
        <v>4.0071414401904315E-2</v>
      </c>
      <c r="AF284" s="2">
        <f>(Table2[[#This Row],[Current Week High]]/Table2[[#This Row],[Close Price]])-1</f>
        <v>4.5203127980164126E-2</v>
      </c>
      <c r="AG284" s="2">
        <f>(Table2[[#This Row],[Close Price]]/Table2[[#This Row],[Current Month Low]])-1</f>
        <v>8.9794221575555833E-2</v>
      </c>
      <c r="AH284" s="2">
        <f>(Table2[[#This Row],[Current Month High]]/Table2[[#This Row],[Close Price]])-1</f>
        <v>0.11977875262254445</v>
      </c>
      <c r="AI284">
        <v>11.9778752622544</v>
      </c>
      <c r="AJ284">
        <v>69.457013574660607</v>
      </c>
      <c r="AK284" t="str">
        <f>IF(AND(Table2[[#This Row],[20D EMA]]&gt;Table2[[#This Row],[50D EMA]],Table2[[#This Row],[50D EMA]]&gt;Table2[[#This Row],[200D EMA]]),"Uptrend","Downtrend/NoTrend")</f>
        <v>Uptrend</v>
      </c>
      <c r="AL284">
        <v>0.34</v>
      </c>
      <c r="AM284" t="s">
        <v>10681</v>
      </c>
      <c r="AN284">
        <v>7.79</v>
      </c>
      <c r="AO284" t="s">
        <v>10681</v>
      </c>
      <c r="AP284">
        <v>3.4806214163299001E-2</v>
      </c>
      <c r="AQ284">
        <f>(Table2[[#This Row],[Sharpe Ratio]]-AVERAGE(Table2[Sharpe Ratio]))/_xlfn.STDEV.P(Table2[Sharpe Ratio])</f>
        <v>-0.33161018208931681</v>
      </c>
      <c r="AR2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-1.4036105752453454</v>
      </c>
      <c r="AS284">
        <f>_xlfn.RANK.AVG(Table2[[#This Row],[1Y Return vs Nifty Z-Score]],Table2[1Y Return vs Nifty Z-Score])</f>
        <v>300</v>
      </c>
      <c r="AT284">
        <f>_xlfn.RANK.AVG(Table2[[#This Row],[6M Return vs Nifty Z-Score]],Table2[6M Return vs Nifty Z-Score])</f>
        <v>198</v>
      </c>
      <c r="AU284">
        <f>_xlfn.RANK.AVG(Table2[[#This Row],[Sharpe Ratio Z-Score]],Table2[Sharpe Ratio Z-Score])</f>
        <v>431</v>
      </c>
      <c r="AV284">
        <f>(Table2[[#This Row],[Rank 1Y]]+Table2[[#This Row],[Rank 6M]]+Table2[[#This Row],[Rank Sharpe]])/3</f>
        <v>309.66666666666669</v>
      </c>
    </row>
    <row r="285" spans="1:48" x14ac:dyDescent="0.3">
      <c r="A285" t="s">
        <v>713</v>
      </c>
      <c r="B285" t="s">
        <v>714</v>
      </c>
      <c r="C285" t="s">
        <v>10638</v>
      </c>
      <c r="D285" t="s">
        <v>258</v>
      </c>
      <c r="E285">
        <v>24312.74579456</v>
      </c>
      <c r="F285">
        <v>1942.05</v>
      </c>
      <c r="G285">
        <v>23.9652636261624</v>
      </c>
      <c r="H285">
        <f>(Table2[[#This Row],[1Y Return vs Nifty]]-AVERAGE(Table2[1Y Return vs Nifty]))/_xlfn.STDEV.P(Table2[1Y Return vs Nifty])</f>
        <v>-3.7216808784198564E-2</v>
      </c>
      <c r="I285">
        <v>4.0487451775471399</v>
      </c>
      <c r="J285">
        <f>(Table2[[#This Row],[1M Return vs Nifty]]-AVERAGE(Table2[1M Return vs Nifty]))/_xlfn.STDEV.P(Table2[1M Return vs Nifty])</f>
        <v>0.50083314174846494</v>
      </c>
      <c r="K285">
        <v>8.7856359989521895</v>
      </c>
      <c r="L285">
        <f>(Table2[[#This Row],[6M Return vs Nifty]]-AVERAGE(Table2[6M Return vs Nifty]))/_xlfn.STDEV.P(Table2[6M Return vs Nifty])</f>
        <v>1.8187534808280666E-2</v>
      </c>
      <c r="M285">
        <v>0.52543986610722704</v>
      </c>
      <c r="N285">
        <f>(Table2[[#This Row],[1W Return vs Nifty]]-AVERAGE(Table2[1W Return vs Nifty]))/_xlfn.STDEV.P(Table2[1W Return vs Nifty])</f>
        <v>0.6886338165205721</v>
      </c>
      <c r="O285">
        <v>1768.75</v>
      </c>
      <c r="P285">
        <v>1733.3839213717499</v>
      </c>
      <c r="Q285">
        <v>1627.7097707355799</v>
      </c>
      <c r="R285">
        <v>66.472813852272097</v>
      </c>
      <c r="S285" s="2">
        <f>(Table2[[#This Row],[Close Price]]-Table2[[#This Row],[20D EMA]])/Table2[[#This Row],[20D EMA]]</f>
        <v>9.7978798586572408E-2</v>
      </c>
      <c r="T285" s="2">
        <f>(Table2[[#This Row],[Close Price]]-Table2[[#This Row],[50D EMA]])/Table2[[#This Row],[50D EMA]]</f>
        <v>0.12038076277015292</v>
      </c>
      <c r="U285" s="2">
        <f>(Table2[[#This Row],[Close Price]]-Table2[[#This Row],[200D EMA]])/Table2[[#This Row],[200D EMA]]</f>
        <v>0.19311810675091434</v>
      </c>
      <c r="V285">
        <v>1.90128449211752</v>
      </c>
      <c r="W285">
        <v>1812.5</v>
      </c>
      <c r="X285">
        <v>1975.75</v>
      </c>
      <c r="Y285">
        <v>1800</v>
      </c>
      <c r="Z285">
        <v>1975.75</v>
      </c>
      <c r="AA285">
        <v>1628</v>
      </c>
      <c r="AB285">
        <v>1975.75</v>
      </c>
      <c r="AC285" s="2">
        <f>(Table2[[#This Row],[Close Price]]/Table2[[#This Row],[Day Low]])-1</f>
        <v>7.1475862068965501E-2</v>
      </c>
      <c r="AD285" s="2">
        <f>(Table2[[#This Row],[Day High]]/Table2[[#This Row],[Close Price]])-1</f>
        <v>1.7352797301820155E-2</v>
      </c>
      <c r="AE285" s="2">
        <f>(Table2[[#This Row],[Close Price]]/Table2[[#This Row],[Current Week Low]])-1</f>
        <v>7.8916666666666746E-2</v>
      </c>
      <c r="AF285" s="2">
        <f>(Table2[[#This Row],[Current Week High]]/Table2[[#This Row],[Close Price]])-1</f>
        <v>1.7352797301820155E-2</v>
      </c>
      <c r="AG285" s="2">
        <f>(Table2[[#This Row],[Close Price]]/Table2[[#This Row],[Current Month Low]])-1</f>
        <v>0.19290540540540535</v>
      </c>
      <c r="AH285" s="2">
        <f>(Table2[[#This Row],[Current Month High]]/Table2[[#This Row],[Close Price]])-1</f>
        <v>1.7352797301820155E-2</v>
      </c>
      <c r="AI285">
        <v>1.73527973018201</v>
      </c>
      <c r="AJ285">
        <v>70.168674698795101</v>
      </c>
      <c r="AK285" t="str">
        <f>IF(AND(Table2[[#This Row],[20D EMA]]&gt;Table2[[#This Row],[50D EMA]],Table2[[#This Row],[50D EMA]]&gt;Table2[[#This Row],[200D EMA]]),"Uptrend","Downtrend/NoTrend")</f>
        <v>Uptrend</v>
      </c>
      <c r="AL285">
        <v>0.06</v>
      </c>
      <c r="AM285" t="s">
        <v>10681</v>
      </c>
      <c r="AN285">
        <v>17.309999999999999</v>
      </c>
      <c r="AO285" t="s">
        <v>10681</v>
      </c>
      <c r="AP285">
        <v>7.7613555361430997E-2</v>
      </c>
      <c r="AQ285">
        <f>(Table2[[#This Row],[Sharpe Ratio]]-AVERAGE(Table2[Sharpe Ratio]))/_xlfn.STDEV.P(Table2[Sharpe Ratio])</f>
        <v>0.16014882197729069</v>
      </c>
      <c r="AR2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1.3305865062704099</v>
      </c>
      <c r="AS285">
        <f>_xlfn.RANK.AVG(Table2[[#This Row],[1Y Return vs Nifty Z-Score]],Table2[1Y Return vs Nifty Z-Score])</f>
        <v>314</v>
      </c>
      <c r="AT285">
        <f>_xlfn.RANK.AVG(Table2[[#This Row],[6M Return vs Nifty Z-Score]],Table2[6M Return vs Nifty Z-Score])</f>
        <v>313</v>
      </c>
      <c r="AU285">
        <f>_xlfn.RANK.AVG(Table2[[#This Row],[Sharpe Ratio Z-Score]],Table2[Sharpe Ratio Z-Score])</f>
        <v>303</v>
      </c>
      <c r="AV285">
        <f>(Table2[[#This Row],[Rank 1Y]]+Table2[[#This Row],[Rank 6M]]+Table2[[#This Row],[Rank Sharpe]])/3</f>
        <v>310</v>
      </c>
    </row>
    <row r="286" spans="1:48" x14ac:dyDescent="0.3">
      <c r="A286" t="s">
        <v>1774</v>
      </c>
      <c r="B286" t="s">
        <v>1775</v>
      </c>
      <c r="C286" t="s">
        <v>629</v>
      </c>
      <c r="D286" t="s">
        <v>629</v>
      </c>
      <c r="E286">
        <v>4420.2599297999996</v>
      </c>
      <c r="F286">
        <v>215.69</v>
      </c>
      <c r="G286">
        <v>30.467371265244299</v>
      </c>
      <c r="H286">
        <f>(Table2[[#This Row],[1Y Return vs Nifty]]-AVERAGE(Table2[1Y Return vs Nifty]))/_xlfn.STDEV.P(Table2[1Y Return vs Nifty])</f>
        <v>6.7404122143708639E-2</v>
      </c>
      <c r="I286">
        <v>-8.5517645406339007</v>
      </c>
      <c r="J286">
        <f>(Table2[[#This Row],[1M Return vs Nifty]]-AVERAGE(Table2[1M Return vs Nifty]))/_xlfn.STDEV.P(Table2[1M Return vs Nifty])</f>
        <v>-0.7173423095644923</v>
      </c>
      <c r="K286">
        <v>3.4941150116753401</v>
      </c>
      <c r="L286">
        <f>(Table2[[#This Row],[6M Return vs Nifty]]-AVERAGE(Table2[6M Return vs Nifty]))/_xlfn.STDEV.P(Table2[6M Return vs Nifty])</f>
        <v>-0.16316935199657032</v>
      </c>
      <c r="M286">
        <v>-4.3765220974345196</v>
      </c>
      <c r="N286">
        <f>(Table2[[#This Row],[1W Return vs Nifty]]-AVERAGE(Table2[1W Return vs Nifty]))/_xlfn.STDEV.P(Table2[1W Return vs Nifty])</f>
        <v>-0.56973249067021769</v>
      </c>
      <c r="O286">
        <v>218.49</v>
      </c>
      <c r="P286">
        <v>211.58299887807499</v>
      </c>
      <c r="Q286">
        <v>180.22403794394199</v>
      </c>
      <c r="R286">
        <v>40.339175466663796</v>
      </c>
      <c r="S286" s="2">
        <f>(Table2[[#This Row],[Close Price]]-Table2[[#This Row],[20D EMA]])/Table2[[#This Row],[20D EMA]]</f>
        <v>-1.281523181838991E-2</v>
      </c>
      <c r="T286" s="2">
        <f>(Table2[[#This Row],[Close Price]]-Table2[[#This Row],[50D EMA]])/Table2[[#This Row],[50D EMA]]</f>
        <v>1.9410827635975018E-2</v>
      </c>
      <c r="U286" s="2">
        <f>(Table2[[#This Row],[Close Price]]-Table2[[#This Row],[200D EMA]])/Table2[[#This Row],[200D EMA]]</f>
        <v>0.19678818908213319</v>
      </c>
      <c r="V286">
        <v>0.54774938836676901</v>
      </c>
      <c r="W286">
        <v>212.99</v>
      </c>
      <c r="X286">
        <v>217.08</v>
      </c>
      <c r="Y286">
        <v>211.61</v>
      </c>
      <c r="Z286">
        <v>233</v>
      </c>
      <c r="AA286">
        <v>207.6</v>
      </c>
      <c r="AB286">
        <v>235.4</v>
      </c>
      <c r="AC286" s="2">
        <f>(Table2[[#This Row],[Close Price]]/Table2[[#This Row],[Day Low]])-1</f>
        <v>1.2676651485985291E-2</v>
      </c>
      <c r="AD286" s="2">
        <f>(Table2[[#This Row],[Day High]]/Table2[[#This Row],[Close Price]])-1</f>
        <v>6.4444341415921258E-3</v>
      </c>
      <c r="AE286" s="2">
        <f>(Table2[[#This Row],[Close Price]]/Table2[[#This Row],[Current Week Low]])-1</f>
        <v>1.9280752327394568E-2</v>
      </c>
      <c r="AF286" s="2">
        <f>(Table2[[#This Row],[Current Week High]]/Table2[[#This Row],[Close Price]])-1</f>
        <v>8.025406833881954E-2</v>
      </c>
      <c r="AG286" s="2">
        <f>(Table2[[#This Row],[Close Price]]/Table2[[#This Row],[Current Month Low]])-1</f>
        <v>3.8969171483622445E-2</v>
      </c>
      <c r="AH286" s="2">
        <f>(Table2[[#This Row],[Current Month High]]/Table2[[#This Row],[Close Price]])-1</f>
        <v>9.1381148871064966E-2</v>
      </c>
      <c r="AI286">
        <v>12.7544160600862</v>
      </c>
      <c r="AJ286">
        <v>70.035474970437505</v>
      </c>
      <c r="AK286" t="str">
        <f>IF(AND(Table2[[#This Row],[20D EMA]]&gt;Table2[[#This Row],[50D EMA]],Table2[[#This Row],[50D EMA]]&gt;Table2[[#This Row],[200D EMA]]),"Uptrend","Downtrend/NoTrend")</f>
        <v>Uptrend</v>
      </c>
      <c r="AL286">
        <v>0.18</v>
      </c>
      <c r="AM286" t="s">
        <v>10681</v>
      </c>
      <c r="AN286">
        <v>1.37</v>
      </c>
      <c r="AO286" t="s">
        <v>10681</v>
      </c>
      <c r="AP286">
        <v>8.4489837474307994E-2</v>
      </c>
      <c r="AQ286">
        <f>(Table2[[#This Row],[Sharpe Ratio]]-AVERAGE(Table2[Sharpe Ratio]))/_xlfn.STDEV.P(Table2[Sharpe Ratio])</f>
        <v>0.23914166640223197</v>
      </c>
      <c r="AR2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-1.1436983636853397</v>
      </c>
      <c r="AS286">
        <f>_xlfn.RANK.AVG(Table2[[#This Row],[1Y Return vs Nifty Z-Score]],Table2[1Y Return vs Nifty Z-Score])</f>
        <v>277</v>
      </c>
      <c r="AT286">
        <f>_xlfn.RANK.AVG(Table2[[#This Row],[6M Return vs Nifty Z-Score]],Table2[6M Return vs Nifty Z-Score])</f>
        <v>380</v>
      </c>
      <c r="AU286">
        <f>_xlfn.RANK.AVG(Table2[[#This Row],[Sharpe Ratio Z-Score]],Table2[Sharpe Ratio Z-Score])</f>
        <v>273</v>
      </c>
      <c r="AV286">
        <f>(Table2[[#This Row],[Rank 1Y]]+Table2[[#This Row],[Rank 6M]]+Table2[[#This Row],[Rank Sharpe]])/3</f>
        <v>310</v>
      </c>
    </row>
    <row r="287" spans="1:48" x14ac:dyDescent="0.3">
      <c r="A287" t="s">
        <v>761</v>
      </c>
      <c r="B287" t="s">
        <v>762</v>
      </c>
      <c r="C287" t="s">
        <v>10647</v>
      </c>
      <c r="D287" t="s">
        <v>127</v>
      </c>
      <c r="E287">
        <v>21698.129768679999</v>
      </c>
      <c r="F287">
        <v>797.35</v>
      </c>
      <c r="G287">
        <v>37.853030302331099</v>
      </c>
      <c r="H287">
        <f>(Table2[[#This Row],[1Y Return vs Nifty]]-AVERAGE(Table2[1Y Return vs Nifty]))/_xlfn.STDEV.P(Table2[1Y Return vs Nifty])</f>
        <v>0.1862416694232607</v>
      </c>
      <c r="I287">
        <v>7.9759941557833196</v>
      </c>
      <c r="J287">
        <f>(Table2[[#This Row],[1M Return vs Nifty]]-AVERAGE(Table2[1M Return vs Nifty]))/_xlfn.STDEV.P(Table2[1M Return vs Nifty])</f>
        <v>0.88050653619681418</v>
      </c>
      <c r="K287">
        <v>5.7724553058814401</v>
      </c>
      <c r="L287">
        <f>(Table2[[#This Row],[6M Return vs Nifty]]-AVERAGE(Table2[6M Return vs Nifty]))/_xlfn.STDEV.P(Table2[6M Return vs Nifty])</f>
        <v>-8.5083541918000466E-2</v>
      </c>
      <c r="M287">
        <v>-6.2593393981986996</v>
      </c>
      <c r="N287">
        <f>(Table2[[#This Row],[1W Return vs Nifty]]-AVERAGE(Table2[1W Return vs Nifty]))/_xlfn.STDEV.P(Table2[1W Return vs Nifty])</f>
        <v>-1.0530642405897361</v>
      </c>
      <c r="O287">
        <v>763.68</v>
      </c>
      <c r="P287">
        <v>723.42476916767703</v>
      </c>
      <c r="Q287">
        <v>626.52631377749299</v>
      </c>
      <c r="R287">
        <v>53.660962379664099</v>
      </c>
      <c r="S287" s="2">
        <f>(Table2[[#This Row],[Close Price]]-Table2[[#This Row],[20D EMA]])/Table2[[#This Row],[20D EMA]]</f>
        <v>4.4089147286821805E-2</v>
      </c>
      <c r="T287" s="2">
        <f>(Table2[[#This Row],[Close Price]]-Table2[[#This Row],[50D EMA]])/Table2[[#This Row],[50D EMA]]</f>
        <v>0.10218786248828099</v>
      </c>
      <c r="U287" s="2">
        <f>(Table2[[#This Row],[Close Price]]-Table2[[#This Row],[200D EMA]])/Table2[[#This Row],[200D EMA]]</f>
        <v>0.27265205381808438</v>
      </c>
      <c r="V287">
        <v>2.3698754243829998</v>
      </c>
      <c r="W287">
        <v>778</v>
      </c>
      <c r="X287">
        <v>800</v>
      </c>
      <c r="Y287">
        <v>766.6</v>
      </c>
      <c r="Z287">
        <v>836.9</v>
      </c>
      <c r="AA287">
        <v>673.05</v>
      </c>
      <c r="AB287">
        <v>844.5</v>
      </c>
      <c r="AC287" s="2">
        <f>(Table2[[#This Row],[Close Price]]/Table2[[#This Row],[Day Low]])-1</f>
        <v>2.4871465295629891E-2</v>
      </c>
      <c r="AD287" s="2">
        <f>(Table2[[#This Row],[Day High]]/Table2[[#This Row],[Close Price]])-1</f>
        <v>3.3235091239731673E-3</v>
      </c>
      <c r="AE287" s="2">
        <f>(Table2[[#This Row],[Close Price]]/Table2[[#This Row],[Current Week Low]])-1</f>
        <v>4.0112183668145063E-2</v>
      </c>
      <c r="AF287" s="2">
        <f>(Table2[[#This Row],[Current Week High]]/Table2[[#This Row],[Close Price]])-1</f>
        <v>4.9601805982316449E-2</v>
      </c>
      <c r="AG287" s="2">
        <f>(Table2[[#This Row],[Close Price]]/Table2[[#This Row],[Current Month Low]])-1</f>
        <v>0.18468167298120508</v>
      </c>
      <c r="AH287" s="2">
        <f>(Table2[[#This Row],[Current Month High]]/Table2[[#This Row],[Close Price]])-1</f>
        <v>5.9133379318994095E-2</v>
      </c>
      <c r="AI287">
        <v>5.9133379318993997</v>
      </c>
      <c r="AJ287">
        <v>89.754878629224194</v>
      </c>
      <c r="AK287" t="str">
        <f>IF(AND(Table2[[#This Row],[20D EMA]]&gt;Table2[[#This Row],[50D EMA]],Table2[[#This Row],[50D EMA]]&gt;Table2[[#This Row],[200D EMA]]),"Uptrend","Downtrend/NoTrend")</f>
        <v>Uptrend</v>
      </c>
      <c r="AL287">
        <v>0.31</v>
      </c>
      <c r="AM287" t="s">
        <v>10681</v>
      </c>
      <c r="AN287">
        <v>6.6</v>
      </c>
      <c r="AO287" t="s">
        <v>10681</v>
      </c>
      <c r="AP287">
        <v>7.0265227449147996E-2</v>
      </c>
      <c r="AQ287">
        <f>(Table2[[#This Row],[Sharpe Ratio]]-AVERAGE(Table2[Sharpe Ratio]))/_xlfn.STDEV.P(Table2[Sharpe Ratio])</f>
        <v>7.5733244775854261E-2</v>
      </c>
      <c r="AR2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4.3336678881924495E-3</v>
      </c>
      <c r="AS287">
        <f>_xlfn.RANK.AVG(Table2[[#This Row],[1Y Return vs Nifty Z-Score]],Table2[1Y Return vs Nifty Z-Score])</f>
        <v>244</v>
      </c>
      <c r="AT287">
        <f>_xlfn.RANK.AVG(Table2[[#This Row],[6M Return vs Nifty Z-Score]],Table2[6M Return vs Nifty Z-Score])</f>
        <v>355</v>
      </c>
      <c r="AU287">
        <f>_xlfn.RANK.AVG(Table2[[#This Row],[Sharpe Ratio Z-Score]],Table2[Sharpe Ratio Z-Score])</f>
        <v>332</v>
      </c>
      <c r="AV287">
        <f>(Table2[[#This Row],[Rank 1Y]]+Table2[[#This Row],[Rank 6M]]+Table2[[#This Row],[Rank Sharpe]])/3</f>
        <v>310.33333333333331</v>
      </c>
    </row>
    <row r="288" spans="1:48" x14ac:dyDescent="0.3">
      <c r="A288" t="s">
        <v>1097</v>
      </c>
      <c r="B288" t="s">
        <v>1098</v>
      </c>
      <c r="C288" t="s">
        <v>10645</v>
      </c>
      <c r="D288" t="s">
        <v>1099</v>
      </c>
      <c r="E288">
        <v>11638.13371579</v>
      </c>
      <c r="F288">
        <v>782.35</v>
      </c>
      <c r="G288">
        <v>51.2108804178282</v>
      </c>
      <c r="H288">
        <f>(Table2[[#This Row],[1Y Return vs Nifty]]-AVERAGE(Table2[1Y Return vs Nifty]))/_xlfn.STDEV.P(Table2[1Y Return vs Nifty])</f>
        <v>0.40117362562140335</v>
      </c>
      <c r="I288">
        <v>7.3245570006060401</v>
      </c>
      <c r="J288">
        <f>(Table2[[#This Row],[1M Return vs Nifty]]-AVERAGE(Table2[1M Return vs Nifty]))/_xlfn.STDEV.P(Table2[1M Return vs Nifty])</f>
        <v>0.81752775452379256</v>
      </c>
      <c r="K288">
        <v>41.203656983168301</v>
      </c>
      <c r="L288">
        <f>(Table2[[#This Row],[6M Return vs Nifty]]-AVERAGE(Table2[6M Return vs Nifty]))/_xlfn.STDEV.P(Table2[6M Return vs Nifty])</f>
        <v>1.1292539703771902</v>
      </c>
      <c r="M288">
        <v>5.2455590060416002</v>
      </c>
      <c r="N288">
        <f>(Table2[[#This Row],[1W Return vs Nifty]]-AVERAGE(Table2[1W Return vs Nifty]))/_xlfn.STDEV.P(Table2[1W Return vs Nifty])</f>
        <v>1.9003198589247647</v>
      </c>
      <c r="O288">
        <v>732.5</v>
      </c>
      <c r="P288">
        <v>686.70741996282698</v>
      </c>
      <c r="Q288">
        <v>589.40857061254599</v>
      </c>
      <c r="R288">
        <v>72.413043638561206</v>
      </c>
      <c r="S288" s="2">
        <f>(Table2[[#This Row],[Close Price]]-Table2[[#This Row],[20D EMA]])/Table2[[#This Row],[20D EMA]]</f>
        <v>6.8054607508532455E-2</v>
      </c>
      <c r="T288" s="2">
        <f>(Table2[[#This Row],[Close Price]]-Table2[[#This Row],[50D EMA]])/Table2[[#This Row],[50D EMA]]</f>
        <v>0.13927704471629329</v>
      </c>
      <c r="U288" s="2">
        <f>(Table2[[#This Row],[Close Price]]-Table2[[#This Row],[200D EMA]])/Table2[[#This Row],[200D EMA]]</f>
        <v>0.32734751241730103</v>
      </c>
      <c r="V288">
        <v>1.6072351597987899</v>
      </c>
      <c r="W288">
        <v>774.9</v>
      </c>
      <c r="X288">
        <v>793.35</v>
      </c>
      <c r="Y288">
        <v>732.05</v>
      </c>
      <c r="Z288">
        <v>813.8</v>
      </c>
      <c r="AA288">
        <v>650.79999999999995</v>
      </c>
      <c r="AB288">
        <v>813.8</v>
      </c>
      <c r="AC288" s="2">
        <f>(Table2[[#This Row],[Close Price]]/Table2[[#This Row],[Day Low]])-1</f>
        <v>9.6141437604853053E-3</v>
      </c>
      <c r="AD288" s="2">
        <f>(Table2[[#This Row],[Day High]]/Table2[[#This Row],[Close Price]])-1</f>
        <v>1.4060203233846824E-2</v>
      </c>
      <c r="AE288" s="2">
        <f>(Table2[[#This Row],[Close Price]]/Table2[[#This Row],[Current Week Low]])-1</f>
        <v>6.8711153609726239E-2</v>
      </c>
      <c r="AF288" s="2">
        <f>(Table2[[#This Row],[Current Week High]]/Table2[[#This Row],[Close Price]])-1</f>
        <v>4.01993992458618E-2</v>
      </c>
      <c r="AG288" s="2">
        <f>(Table2[[#This Row],[Close Price]]/Table2[[#This Row],[Current Month Low]])-1</f>
        <v>0.20213583282114334</v>
      </c>
      <c r="AH288" s="2">
        <f>(Table2[[#This Row],[Current Month High]]/Table2[[#This Row],[Close Price]])-1</f>
        <v>4.01993992458618E-2</v>
      </c>
      <c r="AI288">
        <v>4.01993992458618</v>
      </c>
      <c r="AJ288">
        <v>95.416510553265795</v>
      </c>
      <c r="AK288" t="str">
        <f>IF(AND(Table2[[#This Row],[20D EMA]]&gt;Table2[[#This Row],[50D EMA]],Table2[[#This Row],[50D EMA]]&gt;Table2[[#This Row],[200D EMA]]),"Uptrend","Downtrend/NoTrend")</f>
        <v>Uptrend</v>
      </c>
      <c r="AL288">
        <v>0.03</v>
      </c>
      <c r="AM288" t="s">
        <v>10681</v>
      </c>
      <c r="AN288">
        <v>13.52</v>
      </c>
      <c r="AO288" t="s">
        <v>10681</v>
      </c>
      <c r="AP288">
        <v>-3.9795914884086001E-2</v>
      </c>
      <c r="AQ288">
        <f>(Table2[[#This Row],[Sharpe Ratio]]-AVERAGE(Table2[Sharpe Ratio]))/_xlfn.STDEV.P(Table2[Sharpe Ratio])</f>
        <v>-1.188618995409203</v>
      </c>
      <c r="AR2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3.0596562140379477</v>
      </c>
      <c r="AS288">
        <f>_xlfn.RANK.AVG(Table2[[#This Row],[1Y Return vs Nifty Z-Score]],Table2[1Y Return vs Nifty Z-Score])</f>
        <v>188</v>
      </c>
      <c r="AT288">
        <f>_xlfn.RANK.AVG(Table2[[#This Row],[6M Return vs Nifty Z-Score]],Table2[6M Return vs Nifty Z-Score])</f>
        <v>92</v>
      </c>
      <c r="AU288">
        <f>_xlfn.RANK.AVG(Table2[[#This Row],[Sharpe Ratio Z-Score]],Table2[Sharpe Ratio Z-Score])</f>
        <v>653</v>
      </c>
      <c r="AV288">
        <f>(Table2[[#This Row],[Rank 1Y]]+Table2[[#This Row],[Rank 6M]]+Table2[[#This Row],[Rank Sharpe]])/3</f>
        <v>311</v>
      </c>
    </row>
    <row r="289" spans="1:48" x14ac:dyDescent="0.3">
      <c r="A289" t="s">
        <v>636</v>
      </c>
      <c r="B289" t="s">
        <v>637</v>
      </c>
      <c r="C289" t="s">
        <v>10638</v>
      </c>
      <c r="D289" t="s">
        <v>183</v>
      </c>
      <c r="E289">
        <v>29252.07515307</v>
      </c>
      <c r="F289">
        <v>8885.5</v>
      </c>
      <c r="G289">
        <v>28.346363621181599</v>
      </c>
      <c r="H289">
        <f>(Table2[[#This Row],[1Y Return vs Nifty]]-AVERAGE(Table2[1Y Return vs Nifty]))/_xlfn.STDEV.P(Table2[1Y Return vs Nifty])</f>
        <v>3.3276450541769483E-2</v>
      </c>
      <c r="I289">
        <v>13.411002574504201</v>
      </c>
      <c r="J289">
        <f>(Table2[[#This Row],[1M Return vs Nifty]]-AVERAGE(Table2[1M Return vs Nifty]))/_xlfn.STDEV.P(Table2[1M Return vs Nifty])</f>
        <v>1.4059451082421983</v>
      </c>
      <c r="K289">
        <v>22.362936800386699</v>
      </c>
      <c r="L289">
        <f>(Table2[[#This Row],[6M Return vs Nifty]]-AVERAGE(Table2[6M Return vs Nifty]))/_xlfn.STDEV.P(Table2[6M Return vs Nifty])</f>
        <v>0.48352387392168783</v>
      </c>
      <c r="M289">
        <v>5.3622797930132702</v>
      </c>
      <c r="N289">
        <f>(Table2[[#This Row],[1W Return vs Nifty]]-AVERAGE(Table2[1W Return vs Nifty]))/_xlfn.STDEV.P(Table2[1W Return vs Nifty])</f>
        <v>1.9302828628742739</v>
      </c>
      <c r="O289">
        <v>8340.2900000000009</v>
      </c>
      <c r="P289">
        <v>7916.3905041886701</v>
      </c>
      <c r="Q289">
        <v>7015.9787359945203</v>
      </c>
      <c r="R289">
        <v>80.087424463080893</v>
      </c>
      <c r="S289" s="2">
        <f>(Table2[[#This Row],[Close Price]]-Table2[[#This Row],[20D EMA]])/Table2[[#This Row],[20D EMA]]</f>
        <v>6.5370628599245237E-2</v>
      </c>
      <c r="T289" s="2">
        <f>(Table2[[#This Row],[Close Price]]-Table2[[#This Row],[50D EMA]])/Table2[[#This Row],[50D EMA]]</f>
        <v>0.12241810144390437</v>
      </c>
      <c r="U289" s="2">
        <f>(Table2[[#This Row],[Close Price]]-Table2[[#This Row],[200D EMA]])/Table2[[#This Row],[200D EMA]]</f>
        <v>0.2664662101118061</v>
      </c>
      <c r="V289">
        <v>1.8133254411083799</v>
      </c>
      <c r="W289">
        <v>8790.2000000000007</v>
      </c>
      <c r="X289">
        <v>9162.25</v>
      </c>
      <c r="Y289">
        <v>8571.4</v>
      </c>
      <c r="Z289">
        <v>9238.7999999999993</v>
      </c>
      <c r="AA289">
        <v>7551.2</v>
      </c>
      <c r="AB289">
        <v>9238.7999999999993</v>
      </c>
      <c r="AC289" s="2">
        <f>(Table2[[#This Row],[Close Price]]/Table2[[#This Row],[Day Low]])-1</f>
        <v>1.0841619075788955E-2</v>
      </c>
      <c r="AD289" s="2">
        <f>(Table2[[#This Row],[Day High]]/Table2[[#This Row],[Close Price]])-1</f>
        <v>3.1146249507624679E-2</v>
      </c>
      <c r="AE289" s="2">
        <f>(Table2[[#This Row],[Close Price]]/Table2[[#This Row],[Current Week Low]])-1</f>
        <v>3.6645122150407161E-2</v>
      </c>
      <c r="AF289" s="2">
        <f>(Table2[[#This Row],[Current Week High]]/Table2[[#This Row],[Close Price]])-1</f>
        <v>3.9761409037195383E-2</v>
      </c>
      <c r="AG289" s="2">
        <f>(Table2[[#This Row],[Close Price]]/Table2[[#This Row],[Current Month Low]])-1</f>
        <v>0.17670039199067711</v>
      </c>
      <c r="AH289" s="2">
        <f>(Table2[[#This Row],[Current Month High]]/Table2[[#This Row],[Close Price]])-1</f>
        <v>3.9761409037195383E-2</v>
      </c>
      <c r="AI289">
        <v>3.9761409037195299</v>
      </c>
      <c r="AJ289">
        <v>61.672125181950499</v>
      </c>
      <c r="AK289" t="str">
        <f>IF(AND(Table2[[#This Row],[20D EMA]]&gt;Table2[[#This Row],[50D EMA]],Table2[[#This Row],[50D EMA]]&gt;Table2[[#This Row],[200D EMA]]),"Uptrend","Downtrend/NoTrend")</f>
        <v>Uptrend</v>
      </c>
      <c r="AL289">
        <v>0.04</v>
      </c>
      <c r="AM289" t="s">
        <v>10681</v>
      </c>
      <c r="AN289">
        <v>15.68</v>
      </c>
      <c r="AO289" t="s">
        <v>10681</v>
      </c>
      <c r="AP289">
        <v>2.8091396996210001E-2</v>
      </c>
      <c r="AQ289">
        <f>(Table2[[#This Row],[Sharpe Ratio]]-AVERAGE(Table2[Sharpe Ratio]))/_xlfn.STDEV.P(Table2[Sharpe Ratio])</f>
        <v>-0.40874816146751608</v>
      </c>
      <c r="AR2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3.4442801341124136</v>
      </c>
      <c r="AS289">
        <f>_xlfn.RANK.AVG(Table2[[#This Row],[1Y Return vs Nifty Z-Score]],Table2[1Y Return vs Nifty Z-Score])</f>
        <v>288</v>
      </c>
      <c r="AT289">
        <f>_xlfn.RANK.AVG(Table2[[#This Row],[6M Return vs Nifty Z-Score]],Table2[6M Return vs Nifty Z-Score])</f>
        <v>195</v>
      </c>
      <c r="AU289">
        <f>_xlfn.RANK.AVG(Table2[[#This Row],[Sharpe Ratio Z-Score]],Table2[Sharpe Ratio Z-Score])</f>
        <v>451</v>
      </c>
      <c r="AV289">
        <f>(Table2[[#This Row],[Rank 1Y]]+Table2[[#This Row],[Rank 6M]]+Table2[[#This Row],[Rank Sharpe]])/3</f>
        <v>311.33333333333331</v>
      </c>
    </row>
    <row r="290" spans="1:48" x14ac:dyDescent="0.3">
      <c r="A290" t="s">
        <v>368</v>
      </c>
      <c r="B290" t="s">
        <v>369</v>
      </c>
      <c r="C290" t="s">
        <v>10645</v>
      </c>
      <c r="D290" t="s">
        <v>86</v>
      </c>
      <c r="E290">
        <v>67247.587935175005</v>
      </c>
      <c r="F290">
        <v>324.60000000000002</v>
      </c>
      <c r="G290">
        <v>75.922002084223493</v>
      </c>
      <c r="H290">
        <f>(Table2[[#This Row],[1Y Return vs Nifty]]-AVERAGE(Table2[1Y Return vs Nifty]))/_xlfn.STDEV.P(Table2[1Y Return vs Nifty])</f>
        <v>0.79878324645753263</v>
      </c>
      <c r="I290">
        <v>-5.99523458198518</v>
      </c>
      <c r="J290">
        <f>(Table2[[#This Row],[1M Return vs Nifty]]-AVERAGE(Table2[1M Return vs Nifty]))/_xlfn.STDEV.P(Table2[1M Return vs Nifty])</f>
        <v>-0.47018547973574076</v>
      </c>
      <c r="K290">
        <v>13.211590091803</v>
      </c>
      <c r="L290">
        <f>(Table2[[#This Row],[6M Return vs Nifty]]-AVERAGE(Table2[6M Return vs Nifty]))/_xlfn.STDEV.P(Table2[6M Return vs Nifty])</f>
        <v>0.16987875125636839</v>
      </c>
      <c r="M290">
        <v>2.4107200470312198</v>
      </c>
      <c r="N290">
        <f>(Table2[[#This Row],[1W Return vs Nifty]]-AVERAGE(Table2[1W Return vs Nifty]))/_xlfn.STDEV.P(Table2[1W Return vs Nifty])</f>
        <v>1.1725978041919967</v>
      </c>
      <c r="O290">
        <v>321.16000000000003</v>
      </c>
      <c r="P290">
        <v>317.32220512725303</v>
      </c>
      <c r="Q290">
        <v>260.670351996139</v>
      </c>
      <c r="R290">
        <v>58.427930473384698</v>
      </c>
      <c r="S290" s="2">
        <f>(Table2[[#This Row],[Close Price]]-Table2[[#This Row],[20D EMA]])/Table2[[#This Row],[20D EMA]]</f>
        <v>1.0711172001494575E-2</v>
      </c>
      <c r="T290" s="2">
        <f>(Table2[[#This Row],[Close Price]]-Table2[[#This Row],[50D EMA]])/Table2[[#This Row],[50D EMA]]</f>
        <v>2.2935031823028088E-2</v>
      </c>
      <c r="U290" s="2">
        <f>(Table2[[#This Row],[Close Price]]-Table2[[#This Row],[200D EMA]])/Table2[[#This Row],[200D EMA]]</f>
        <v>0.24525093672642884</v>
      </c>
      <c r="V290">
        <v>0.54227730955578801</v>
      </c>
      <c r="W290">
        <v>320.2</v>
      </c>
      <c r="X290">
        <v>328.3</v>
      </c>
      <c r="Y290">
        <v>308.64999999999998</v>
      </c>
      <c r="Z290">
        <v>336.45</v>
      </c>
      <c r="AA290">
        <v>308.64999999999998</v>
      </c>
      <c r="AB290">
        <v>342</v>
      </c>
      <c r="AC290" s="2">
        <f>(Table2[[#This Row],[Close Price]]/Table2[[#This Row],[Day Low]])-1</f>
        <v>1.3741411617739008E-2</v>
      </c>
      <c r="AD290" s="2">
        <f>(Table2[[#This Row],[Day High]]/Table2[[#This Row],[Close Price]])-1</f>
        <v>1.1398644485520526E-2</v>
      </c>
      <c r="AE290" s="2">
        <f>(Table2[[#This Row],[Close Price]]/Table2[[#This Row],[Current Week Low]])-1</f>
        <v>5.167665640693353E-2</v>
      </c>
      <c r="AF290" s="2">
        <f>(Table2[[#This Row],[Current Week High]]/Table2[[#This Row],[Close Price]])-1</f>
        <v>3.6506469500924066E-2</v>
      </c>
      <c r="AG290" s="2">
        <f>(Table2[[#This Row],[Close Price]]/Table2[[#This Row],[Current Month Low]])-1</f>
        <v>5.167665640693353E-2</v>
      </c>
      <c r="AH290" s="2">
        <f>(Table2[[#This Row],[Current Month High]]/Table2[[#This Row],[Close Price]])-1</f>
        <v>5.3604436229205188E-2</v>
      </c>
      <c r="AI290">
        <v>11.198398028342501</v>
      </c>
      <c r="AJ290">
        <v>128.27004219409201</v>
      </c>
      <c r="AK290" t="str">
        <f>IF(AND(Table2[[#This Row],[20D EMA]]&gt;Table2[[#This Row],[50D EMA]],Table2[[#This Row],[50D EMA]]&gt;Table2[[#This Row],[200D EMA]]),"Uptrend","Downtrend/NoTrend")</f>
        <v>Uptrend</v>
      </c>
      <c r="AL290">
        <v>0.08</v>
      </c>
      <c r="AM290" t="s">
        <v>10681</v>
      </c>
      <c r="AN290">
        <v>3.16</v>
      </c>
      <c r="AO290" t="s">
        <v>10681</v>
      </c>
      <c r="AQ290">
        <f>(Table2[[#This Row],[Sharpe Ratio]]-AVERAGE(Table2[Sharpe Ratio]))/_xlfn.STDEV.P(Table2[Sharpe Ratio])</f>
        <v>-0.7314544315382846</v>
      </c>
      <c r="AR2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0.93961989063187235</v>
      </c>
      <c r="AS290">
        <f>_xlfn.RANK.AVG(Table2[[#This Row],[1Y Return vs Nifty Z-Score]],Table2[1Y Return vs Nifty Z-Score])</f>
        <v>126</v>
      </c>
      <c r="AT290">
        <f>_xlfn.RANK.AVG(Table2[[#This Row],[6M Return vs Nifty Z-Score]],Table2[6M Return vs Nifty Z-Score])</f>
        <v>263</v>
      </c>
      <c r="AU290">
        <f>_xlfn.RANK.AVG(Table2[[#This Row],[Sharpe Ratio Z-Score]],Table2[Sharpe Ratio Z-Score])</f>
        <v>547</v>
      </c>
      <c r="AV290">
        <f>(Table2[[#This Row],[Rank 1Y]]+Table2[[#This Row],[Rank 6M]]+Table2[[#This Row],[Rank Sharpe]])/3</f>
        <v>312</v>
      </c>
    </row>
    <row r="291" spans="1:48" x14ac:dyDescent="0.3">
      <c r="A291" t="s">
        <v>701</v>
      </c>
      <c r="B291" t="s">
        <v>702</v>
      </c>
      <c r="C291" t="s">
        <v>10647</v>
      </c>
      <c r="D291" t="s">
        <v>445</v>
      </c>
      <c r="E291">
        <v>25552.739519999999</v>
      </c>
      <c r="F291">
        <v>3688.25</v>
      </c>
      <c r="G291">
        <v>10.574433964651099</v>
      </c>
      <c r="H291">
        <f>(Table2[[#This Row],[1Y Return vs Nifty]]-AVERAGE(Table2[1Y Return vs Nifty]))/_xlfn.STDEV.P(Table2[1Y Return vs Nifty])</f>
        <v>-0.25267941611842004</v>
      </c>
      <c r="I291">
        <v>-1.06289927020938</v>
      </c>
      <c r="J291">
        <f>(Table2[[#This Row],[1M Return vs Nifty]]-AVERAGE(Table2[1M Return vs Nifty]))/_xlfn.STDEV.P(Table2[1M Return vs Nifty])</f>
        <v>6.6563249874317162E-3</v>
      </c>
      <c r="K291">
        <v>4.7290434252908096</v>
      </c>
      <c r="L291">
        <f>(Table2[[#This Row],[6M Return vs Nifty]]-AVERAGE(Table2[6M Return vs Nifty]))/_xlfn.STDEV.P(Table2[6M Return vs Nifty])</f>
        <v>-0.12084451324819152</v>
      </c>
      <c r="M291">
        <v>0.45774519615926801</v>
      </c>
      <c r="N291">
        <f>(Table2[[#This Row],[1W Return vs Nifty]]-AVERAGE(Table2[1W Return vs Nifty]))/_xlfn.STDEV.P(Table2[1W Return vs Nifty])</f>
        <v>0.67125614356585073</v>
      </c>
      <c r="O291">
        <v>3576.84</v>
      </c>
      <c r="P291">
        <v>3533.31051746907</v>
      </c>
      <c r="Q291">
        <v>3241.7284736421898</v>
      </c>
      <c r="R291">
        <v>69.121596052068796</v>
      </c>
      <c r="S291" s="2">
        <f>(Table2[[#This Row],[Close Price]]-Table2[[#This Row],[20D EMA]])/Table2[[#This Row],[20D EMA]]</f>
        <v>3.1147605148678679E-2</v>
      </c>
      <c r="T291" s="2">
        <f>(Table2[[#This Row],[Close Price]]-Table2[[#This Row],[50D EMA]])/Table2[[#This Row],[50D EMA]]</f>
        <v>4.3851080103175885E-2</v>
      </c>
      <c r="U291" s="2">
        <f>(Table2[[#This Row],[Close Price]]-Table2[[#This Row],[200D EMA]])/Table2[[#This Row],[200D EMA]]</f>
        <v>0.13774180348180995</v>
      </c>
      <c r="V291">
        <v>0.782501673441795</v>
      </c>
      <c r="W291">
        <v>3645.6</v>
      </c>
      <c r="X291">
        <v>3695</v>
      </c>
      <c r="Y291">
        <v>3500.1</v>
      </c>
      <c r="Z291">
        <v>3695</v>
      </c>
      <c r="AA291">
        <v>3405</v>
      </c>
      <c r="AB291">
        <v>3738.55</v>
      </c>
      <c r="AC291" s="2">
        <f>(Table2[[#This Row],[Close Price]]/Table2[[#This Row],[Day Low]])-1</f>
        <v>1.1699034452490764E-2</v>
      </c>
      <c r="AD291" s="2">
        <f>(Table2[[#This Row],[Day High]]/Table2[[#This Row],[Close Price]])-1</f>
        <v>1.8301362434758328E-3</v>
      </c>
      <c r="AE291" s="2">
        <f>(Table2[[#This Row],[Close Price]]/Table2[[#This Row],[Current Week Low]])-1</f>
        <v>5.3755606982657689E-2</v>
      </c>
      <c r="AF291" s="2">
        <f>(Table2[[#This Row],[Current Week High]]/Table2[[#This Row],[Close Price]])-1</f>
        <v>1.8301362434758328E-3</v>
      </c>
      <c r="AG291" s="2">
        <f>(Table2[[#This Row],[Close Price]]/Table2[[#This Row],[Current Month Low]])-1</f>
        <v>8.3186490455212869E-2</v>
      </c>
      <c r="AH291" s="2">
        <f>(Table2[[#This Row],[Current Month High]]/Table2[[#This Row],[Close Price]])-1</f>
        <v>1.3637904155087144E-2</v>
      </c>
      <c r="AI291">
        <v>6.7931946044872102</v>
      </c>
      <c r="AJ291">
        <v>46.933450192219503</v>
      </c>
      <c r="AK291" t="str">
        <f>IF(AND(Table2[[#This Row],[20D EMA]]&gt;Table2[[#This Row],[50D EMA]],Table2[[#This Row],[50D EMA]]&gt;Table2[[#This Row],[200D EMA]]),"Uptrend","Downtrend/NoTrend")</f>
        <v>Uptrend</v>
      </c>
      <c r="AL291">
        <v>0.12</v>
      </c>
      <c r="AM291" t="s">
        <v>10681</v>
      </c>
      <c r="AN291">
        <v>2.4500000000000002</v>
      </c>
      <c r="AO291" t="s">
        <v>10681</v>
      </c>
      <c r="AP291">
        <v>0.110560412944897</v>
      </c>
      <c r="AQ291">
        <f>(Table2[[#This Row],[Sharpe Ratio]]-AVERAGE(Table2[Sharpe Ratio]))/_xlfn.STDEV.P(Table2[Sharpe Ratio])</f>
        <v>0.53863329260534765</v>
      </c>
      <c r="AR2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0.84302183179201862</v>
      </c>
      <c r="AS291">
        <f>_xlfn.RANK.AVG(Table2[[#This Row],[1Y Return vs Nifty Z-Score]],Table2[1Y Return vs Nifty Z-Score])</f>
        <v>372</v>
      </c>
      <c r="AT291">
        <f>_xlfn.RANK.AVG(Table2[[#This Row],[6M Return vs Nifty Z-Score]],Table2[6M Return vs Nifty Z-Score])</f>
        <v>362</v>
      </c>
      <c r="AU291">
        <f>_xlfn.RANK.AVG(Table2[[#This Row],[Sharpe Ratio Z-Score]],Table2[Sharpe Ratio Z-Score])</f>
        <v>205</v>
      </c>
      <c r="AV291">
        <f>(Table2[[#This Row],[Rank 1Y]]+Table2[[#This Row],[Rank 6M]]+Table2[[#This Row],[Rank Sharpe]])/3</f>
        <v>313</v>
      </c>
    </row>
    <row r="292" spans="1:48" x14ac:dyDescent="0.3">
      <c r="A292" t="s">
        <v>904</v>
      </c>
      <c r="B292" t="s">
        <v>905</v>
      </c>
      <c r="C292" t="s">
        <v>10640</v>
      </c>
      <c r="D292" t="s">
        <v>54</v>
      </c>
      <c r="E292">
        <v>16653.75</v>
      </c>
      <c r="F292">
        <v>6586.65</v>
      </c>
      <c r="G292">
        <v>23.817015127398601</v>
      </c>
      <c r="H292">
        <f>(Table2[[#This Row],[1Y Return vs Nifty]]-AVERAGE(Table2[1Y Return vs Nifty]))/_xlfn.STDEV.P(Table2[1Y Return vs Nifty])</f>
        <v>-3.9602173162989959E-2</v>
      </c>
      <c r="I292">
        <v>-7.0310514920799196</v>
      </c>
      <c r="J292">
        <f>(Table2[[#This Row],[1M Return vs Nifty]]-AVERAGE(Table2[1M Return vs Nifty]))/_xlfn.STDEV.P(Table2[1M Return vs Nifty])</f>
        <v>-0.57032482013969399</v>
      </c>
      <c r="K292">
        <v>7.9045383064177903</v>
      </c>
      <c r="L292">
        <f>(Table2[[#This Row],[6M Return vs Nifty]]-AVERAGE(Table2[6M Return vs Nifty]))/_xlfn.STDEV.P(Table2[6M Return vs Nifty])</f>
        <v>-1.2010424317874106E-2</v>
      </c>
      <c r="M292">
        <v>-3.4156217467507499</v>
      </c>
      <c r="N292">
        <f>(Table2[[#This Row],[1W Return vs Nifty]]-AVERAGE(Table2[1W Return vs Nifty]))/_xlfn.STDEV.P(Table2[1W Return vs Nifty])</f>
        <v>-0.32306296633253201</v>
      </c>
      <c r="O292">
        <v>6721.9</v>
      </c>
      <c r="P292">
        <v>6611.8131629489499</v>
      </c>
      <c r="Q292">
        <v>5816.5274116791297</v>
      </c>
      <c r="R292">
        <v>43.373582037600997</v>
      </c>
      <c r="S292" s="2">
        <f>(Table2[[#This Row],[Close Price]]-Table2[[#This Row],[20D EMA]])/Table2[[#This Row],[20D EMA]]</f>
        <v>-2.0120799178803613E-2</v>
      </c>
      <c r="T292" s="2">
        <f>(Table2[[#This Row],[Close Price]]-Table2[[#This Row],[50D EMA]])/Table2[[#This Row],[50D EMA]]</f>
        <v>-3.8057885679466403E-3</v>
      </c>
      <c r="U292" s="2">
        <f>(Table2[[#This Row],[Close Price]]-Table2[[#This Row],[200D EMA]])/Table2[[#This Row],[200D EMA]]</f>
        <v>0.13240246865759187</v>
      </c>
      <c r="V292">
        <v>0.25026350407287601</v>
      </c>
      <c r="W292">
        <v>6534</v>
      </c>
      <c r="X292">
        <v>6718.8</v>
      </c>
      <c r="Y292">
        <v>6534</v>
      </c>
      <c r="Z292">
        <v>6983.95</v>
      </c>
      <c r="AA292">
        <v>6464.65</v>
      </c>
      <c r="AB292">
        <v>7250.05</v>
      </c>
      <c r="AC292" s="2">
        <f>(Table2[[#This Row],[Close Price]]/Table2[[#This Row],[Day Low]])-1</f>
        <v>8.0578512396694002E-3</v>
      </c>
      <c r="AD292" s="2">
        <f>(Table2[[#This Row],[Day High]]/Table2[[#This Row],[Close Price]])-1</f>
        <v>2.0063309876796387E-2</v>
      </c>
      <c r="AE292" s="2">
        <f>(Table2[[#This Row],[Close Price]]/Table2[[#This Row],[Current Week Low]])-1</f>
        <v>8.0578512396694002E-3</v>
      </c>
      <c r="AF292" s="2">
        <f>(Table2[[#This Row],[Current Week High]]/Table2[[#This Row],[Close Price]])-1</f>
        <v>6.0318978539925405E-2</v>
      </c>
      <c r="AG292" s="2">
        <f>(Table2[[#This Row],[Close Price]]/Table2[[#This Row],[Current Month Low]])-1</f>
        <v>1.8871864679449013E-2</v>
      </c>
      <c r="AH292" s="2">
        <f>(Table2[[#This Row],[Current Month High]]/Table2[[#This Row],[Close Price]])-1</f>
        <v>0.1007188783372428</v>
      </c>
      <c r="AI292">
        <v>14.9628415051657</v>
      </c>
      <c r="AJ292">
        <v>56.713062098500998</v>
      </c>
      <c r="AK292" t="str">
        <f>IF(AND(Table2[[#This Row],[20D EMA]]&gt;Table2[[#This Row],[50D EMA]],Table2[[#This Row],[50D EMA]]&gt;Table2[[#This Row],[200D EMA]]),"Uptrend","Downtrend/NoTrend")</f>
        <v>Uptrend</v>
      </c>
      <c r="AL292">
        <v>-0.12</v>
      </c>
      <c r="AM292" t="s">
        <v>10680</v>
      </c>
      <c r="AN292">
        <v>-0.13</v>
      </c>
      <c r="AO292" t="s">
        <v>10680</v>
      </c>
      <c r="AP292">
        <v>8.0164889458797003E-2</v>
      </c>
      <c r="AQ292">
        <f>(Table2[[#This Row],[Sharpe Ratio]]-AVERAGE(Table2[Sharpe Ratio]))/_xlfn.STDEV.P(Table2[Sharpe Ratio])</f>
        <v>0.1894578488788875</v>
      </c>
      <c r="AR2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-0.75554253507420255</v>
      </c>
      <c r="AS292">
        <f>_xlfn.RANK.AVG(Table2[[#This Row],[1Y Return vs Nifty Z-Score]],Table2[1Y Return vs Nifty Z-Score])</f>
        <v>315</v>
      </c>
      <c r="AT292">
        <f>_xlfn.RANK.AVG(Table2[[#This Row],[6M Return vs Nifty Z-Score]],Table2[6M Return vs Nifty Z-Score])</f>
        <v>330</v>
      </c>
      <c r="AU292">
        <f>_xlfn.RANK.AVG(Table2[[#This Row],[Sharpe Ratio Z-Score]],Table2[Sharpe Ratio Z-Score])</f>
        <v>294</v>
      </c>
      <c r="AV292">
        <f>(Table2[[#This Row],[Rank 1Y]]+Table2[[#This Row],[Rank 6M]]+Table2[[#This Row],[Rank Sharpe]])/3</f>
        <v>313</v>
      </c>
    </row>
    <row r="293" spans="1:48" x14ac:dyDescent="0.3">
      <c r="A293" t="s">
        <v>1034</v>
      </c>
      <c r="B293" t="s">
        <v>1035</v>
      </c>
      <c r="C293" t="s">
        <v>10645</v>
      </c>
      <c r="D293" t="s">
        <v>776</v>
      </c>
      <c r="E293">
        <v>13316.219559875</v>
      </c>
      <c r="F293">
        <v>2903.8</v>
      </c>
      <c r="G293">
        <v>45.653986515029104</v>
      </c>
      <c r="H293">
        <f>(Table2[[#This Row],[1Y Return vs Nifty]]-AVERAGE(Table2[1Y Return vs Nifty]))/_xlfn.STDEV.P(Table2[1Y Return vs Nifty])</f>
        <v>0.31176147721523789</v>
      </c>
      <c r="I293">
        <v>17.983703524771499</v>
      </c>
      <c r="J293">
        <f>(Table2[[#This Row],[1M Return vs Nifty]]-AVERAGE(Table2[1M Return vs Nifty]))/_xlfn.STDEV.P(Table2[1M Return vs Nifty])</f>
        <v>1.8480186567252173</v>
      </c>
      <c r="K293">
        <v>3.2339614512361798</v>
      </c>
      <c r="L293">
        <f>(Table2[[#This Row],[6M Return vs Nifty]]-AVERAGE(Table2[6M Return vs Nifty]))/_xlfn.STDEV.P(Table2[6M Return vs Nifty])</f>
        <v>-0.17208562388245849</v>
      </c>
      <c r="M293">
        <v>3.5008254221657</v>
      </c>
      <c r="N293">
        <f>(Table2[[#This Row],[1W Return vs Nifty]]-AVERAGE(Table2[1W Return vs Nifty]))/_xlfn.STDEV.P(Table2[1W Return vs Nifty])</f>
        <v>1.4524351194464165</v>
      </c>
      <c r="O293">
        <v>2668.96</v>
      </c>
      <c r="P293">
        <v>2547.4900010131601</v>
      </c>
      <c r="Q293">
        <v>2365.7884295229201</v>
      </c>
      <c r="R293">
        <v>71.386239800033593</v>
      </c>
      <c r="S293" s="2">
        <f>(Table2[[#This Row],[Close Price]]-Table2[[#This Row],[20D EMA]])/Table2[[#This Row],[20D EMA]]</f>
        <v>8.798932917690791E-2</v>
      </c>
      <c r="T293" s="2">
        <f>(Table2[[#This Row],[Close Price]]-Table2[[#This Row],[50D EMA]])/Table2[[#This Row],[50D EMA]]</f>
        <v>0.13986708440273854</v>
      </c>
      <c r="U293" s="2">
        <f>(Table2[[#This Row],[Close Price]]-Table2[[#This Row],[200D EMA]])/Table2[[#This Row],[200D EMA]]</f>
        <v>0.22741322248565329</v>
      </c>
      <c r="V293">
        <v>1.64607315814536</v>
      </c>
      <c r="W293">
        <v>2817.4</v>
      </c>
      <c r="X293">
        <v>2925</v>
      </c>
      <c r="Y293">
        <v>2706.5</v>
      </c>
      <c r="Z293">
        <v>2960.95</v>
      </c>
      <c r="AA293">
        <v>2325.85</v>
      </c>
      <c r="AB293">
        <v>2960.95</v>
      </c>
      <c r="AC293" s="2">
        <f>(Table2[[#This Row],[Close Price]]/Table2[[#This Row],[Day Low]])-1</f>
        <v>3.0666572016753157E-2</v>
      </c>
      <c r="AD293" s="2">
        <f>(Table2[[#This Row],[Day High]]/Table2[[#This Row],[Close Price]])-1</f>
        <v>7.3007782905158969E-3</v>
      </c>
      <c r="AE293" s="2">
        <f>(Table2[[#This Row],[Close Price]]/Table2[[#This Row],[Current Week Low]])-1</f>
        <v>7.2898577498614614E-2</v>
      </c>
      <c r="AF293" s="2">
        <f>(Table2[[#This Row],[Current Week High]]/Table2[[#This Row],[Close Price]])-1</f>
        <v>1.9681107514291529E-2</v>
      </c>
      <c r="AG293" s="2">
        <f>(Table2[[#This Row],[Close Price]]/Table2[[#This Row],[Current Month Low]])-1</f>
        <v>0.24848979942816607</v>
      </c>
      <c r="AH293" s="2">
        <f>(Table2[[#This Row],[Current Month High]]/Table2[[#This Row],[Close Price]])-1</f>
        <v>1.9681107514291529E-2</v>
      </c>
      <c r="AI293">
        <v>1.96811075142915</v>
      </c>
      <c r="AJ293">
        <v>80.719442369927805</v>
      </c>
      <c r="AK293" t="str">
        <f>IF(AND(Table2[[#This Row],[20D EMA]]&gt;Table2[[#This Row],[50D EMA]],Table2[[#This Row],[50D EMA]]&gt;Table2[[#This Row],[200D EMA]]),"Uptrend","Downtrend/NoTrend")</f>
        <v>Uptrend</v>
      </c>
      <c r="AL293">
        <v>-0.02</v>
      </c>
      <c r="AM293" t="s">
        <v>10680</v>
      </c>
      <c r="AN293">
        <v>16.87</v>
      </c>
      <c r="AO293" t="s">
        <v>10681</v>
      </c>
      <c r="AP293">
        <v>6.4362970764941005E-2</v>
      </c>
      <c r="AQ293">
        <f>(Table2[[#This Row],[Sharpe Ratio]]-AVERAGE(Table2[Sharpe Ratio]))/_xlfn.STDEV.P(Table2[Sharpe Ratio])</f>
        <v>7.9297375377601498E-3</v>
      </c>
      <c r="AR2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3.4480593670421733</v>
      </c>
      <c r="AS293">
        <f>_xlfn.RANK.AVG(Table2[[#This Row],[1Y Return vs Nifty Z-Score]],Table2[1Y Return vs Nifty Z-Score])</f>
        <v>206</v>
      </c>
      <c r="AT293">
        <f>_xlfn.RANK.AVG(Table2[[#This Row],[6M Return vs Nifty Z-Score]],Table2[6M Return vs Nifty Z-Score])</f>
        <v>381</v>
      </c>
      <c r="AU293">
        <f>_xlfn.RANK.AVG(Table2[[#This Row],[Sharpe Ratio Z-Score]],Table2[Sharpe Ratio Z-Score])</f>
        <v>355</v>
      </c>
      <c r="AV293">
        <f>(Table2[[#This Row],[Rank 1Y]]+Table2[[#This Row],[Rank 6M]]+Table2[[#This Row],[Rank Sharpe]])/3</f>
        <v>314</v>
      </c>
    </row>
    <row r="294" spans="1:48" x14ac:dyDescent="0.3">
      <c r="A294" t="s">
        <v>274</v>
      </c>
      <c r="B294" t="s">
        <v>275</v>
      </c>
      <c r="C294" t="s">
        <v>10636</v>
      </c>
      <c r="D294" t="s">
        <v>34</v>
      </c>
      <c r="E294">
        <v>100031.14209528</v>
      </c>
      <c r="F294">
        <v>111.53</v>
      </c>
      <c r="G294">
        <v>40.859454991685297</v>
      </c>
      <c r="H294">
        <f>(Table2[[#This Row],[1Y Return vs Nifty]]-AVERAGE(Table2[1Y Return vs Nifty]))/_xlfn.STDEV.P(Table2[1Y Return vs Nifty])</f>
        <v>0.23461597622100128</v>
      </c>
      <c r="I294">
        <v>-6.4131326293536599</v>
      </c>
      <c r="J294">
        <f>(Table2[[#This Row],[1M Return vs Nifty]]-AVERAGE(Table2[1M Return vs Nifty]))/_xlfn.STDEV.P(Table2[1M Return vs Nifty])</f>
        <v>-0.51058647571460736</v>
      </c>
      <c r="K294">
        <v>-16.5983047095832</v>
      </c>
      <c r="L294">
        <f>(Table2[[#This Row],[6M Return vs Nifty]]-AVERAGE(Table2[6M Return vs Nifty]))/_xlfn.STDEV.P(Table2[6M Return vs Nifty])</f>
        <v>-0.85179908582648067</v>
      </c>
      <c r="M294">
        <v>-3.6622291899347501</v>
      </c>
      <c r="N294">
        <f>(Table2[[#This Row],[1W Return vs Nifty]]-AVERAGE(Table2[1W Return vs Nifty]))/_xlfn.STDEV.P(Table2[1W Return vs Nifty])</f>
        <v>-0.3863687406149991</v>
      </c>
      <c r="O294">
        <v>110.82</v>
      </c>
      <c r="P294">
        <v>112.527596809784</v>
      </c>
      <c r="Q294">
        <v>105.389303559331</v>
      </c>
      <c r="R294">
        <v>48.099378691445203</v>
      </c>
      <c r="S294" s="2">
        <f>(Table2[[#This Row],[Close Price]]-Table2[[#This Row],[20D EMA]])/Table2[[#This Row],[20D EMA]]</f>
        <v>6.4067857787403716E-3</v>
      </c>
      <c r="T294" s="2">
        <f>(Table2[[#This Row],[Close Price]]-Table2[[#This Row],[50D EMA]])/Table2[[#This Row],[50D EMA]]</f>
        <v>-8.8653524830031825E-3</v>
      </c>
      <c r="U294" s="2">
        <f>(Table2[[#This Row],[Close Price]]-Table2[[#This Row],[200D EMA]])/Table2[[#This Row],[200D EMA]]</f>
        <v>5.8266790208097136E-2</v>
      </c>
      <c r="V294">
        <v>0.47304783144942297</v>
      </c>
      <c r="W294">
        <v>110.54</v>
      </c>
      <c r="X294">
        <v>112.4</v>
      </c>
      <c r="Y294">
        <v>108.85</v>
      </c>
      <c r="Z294">
        <v>113.19</v>
      </c>
      <c r="AA294">
        <v>104.04</v>
      </c>
      <c r="AB294">
        <v>115.6</v>
      </c>
      <c r="AC294" s="2">
        <f>(Table2[[#This Row],[Close Price]]/Table2[[#This Row],[Day Low]])-1</f>
        <v>8.9560340148362449E-3</v>
      </c>
      <c r="AD294" s="2">
        <f>(Table2[[#This Row],[Day High]]/Table2[[#This Row],[Close Price]])-1</f>
        <v>7.8005917690306958E-3</v>
      </c>
      <c r="AE294" s="2">
        <f>(Table2[[#This Row],[Close Price]]/Table2[[#This Row],[Current Week Low]])-1</f>
        <v>2.4621038125861361E-2</v>
      </c>
      <c r="AF294" s="2">
        <f>(Table2[[#This Row],[Current Week High]]/Table2[[#This Row],[Close Price]])-1</f>
        <v>1.4883887743208035E-2</v>
      </c>
      <c r="AG294" s="2">
        <f>(Table2[[#This Row],[Close Price]]/Table2[[#This Row],[Current Month Low]])-1</f>
        <v>7.1991541714724994E-2</v>
      </c>
      <c r="AH294" s="2">
        <f>(Table2[[#This Row],[Current Month High]]/Table2[[#This Row],[Close Price]])-1</f>
        <v>3.6492423563166732E-2</v>
      </c>
      <c r="AI294">
        <v>15.574284945754499</v>
      </c>
      <c r="AJ294">
        <v>74.675019577133895</v>
      </c>
      <c r="AK294" t="str">
        <f>IF(AND(Table2[[#This Row],[20D EMA]]&gt;Table2[[#This Row],[50D EMA]],Table2[[#This Row],[50D EMA]]&gt;Table2[[#This Row],[200D EMA]]),"Uptrend","Downtrend/NoTrend")</f>
        <v>Downtrend/NoTrend</v>
      </c>
      <c r="AL294">
        <v>-0.11</v>
      </c>
      <c r="AM294" t="s">
        <v>10680</v>
      </c>
      <c r="AN294">
        <v>4.54</v>
      </c>
      <c r="AO294" t="s">
        <v>10681</v>
      </c>
      <c r="AP294">
        <v>0.15379816121965201</v>
      </c>
      <c r="AQ294">
        <f>(Table2[[#This Row],[Sharpe Ratio]]-AVERAGE(Table2[Sharpe Ratio]))/_xlfn.STDEV.P(Table2[Sharpe Ratio])</f>
        <v>1.0353366952124696</v>
      </c>
      <c r="AR2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4">
        <f>_xlfn.RANK.AVG(Table2[[#This Row],[1Y Return vs Nifty Z-Score]],Table2[1Y Return vs Nifty Z-Score])</f>
        <v>236</v>
      </c>
      <c r="AT294">
        <f>_xlfn.RANK.AVG(Table2[[#This Row],[6M Return vs Nifty Z-Score]],Table2[6M Return vs Nifty Z-Score])</f>
        <v>597</v>
      </c>
      <c r="AU294">
        <f>_xlfn.RANK.AVG(Table2[[#This Row],[Sharpe Ratio Z-Score]],Table2[Sharpe Ratio Z-Score])</f>
        <v>112</v>
      </c>
      <c r="AV294">
        <f>(Table2[[#This Row],[Rank 1Y]]+Table2[[#This Row],[Rank 6M]]+Table2[[#This Row],[Rank Sharpe]])/3</f>
        <v>315</v>
      </c>
    </row>
    <row r="295" spans="1:48" x14ac:dyDescent="0.3">
      <c r="A295" t="s">
        <v>287</v>
      </c>
      <c r="B295" t="s">
        <v>288</v>
      </c>
      <c r="C295" t="s">
        <v>10643</v>
      </c>
      <c r="D295" t="s">
        <v>127</v>
      </c>
      <c r="E295">
        <v>97181.413098899997</v>
      </c>
      <c r="F295">
        <v>970.4</v>
      </c>
      <c r="G295">
        <v>13.6264807193867</v>
      </c>
      <c r="H295">
        <f>(Table2[[#This Row],[1Y Return vs Nifty]]-AVERAGE(Table2[1Y Return vs Nifty]))/_xlfn.STDEV.P(Table2[1Y Return vs Nifty])</f>
        <v>-0.20357103612226493</v>
      </c>
      <c r="I295">
        <v>-2.0821579048308698</v>
      </c>
      <c r="J295">
        <f>(Table2[[#This Row],[1M Return vs Nifty]]-AVERAGE(Table2[1M Return vs Nifty]))/_xlfn.STDEV.P(Table2[1M Return vs Nifty])</f>
        <v>-9.1882216310078549E-2</v>
      </c>
      <c r="K295">
        <v>4.9624113414914603</v>
      </c>
      <c r="L295">
        <f>(Table2[[#This Row],[6M Return vs Nifty]]-AVERAGE(Table2[6M Return vs Nifty]))/_xlfn.STDEV.P(Table2[6M Return vs Nifty])</f>
        <v>-0.11284626872378195</v>
      </c>
      <c r="M295">
        <v>-2.2527023521042802</v>
      </c>
      <c r="N295">
        <f>(Table2[[#This Row],[1W Return vs Nifty]]-AVERAGE(Table2[1W Return vs Nifty]))/_xlfn.STDEV.P(Table2[1W Return vs Nifty])</f>
        <v>-2.4533806970285087E-2</v>
      </c>
      <c r="O295">
        <v>959.59</v>
      </c>
      <c r="P295">
        <v>969.55366498095395</v>
      </c>
      <c r="Q295">
        <v>881.49813935283498</v>
      </c>
      <c r="R295">
        <v>51.7372560307778</v>
      </c>
      <c r="S295" s="2">
        <f>(Table2[[#This Row],[Close Price]]-Table2[[#This Row],[20D EMA]])/Table2[[#This Row],[20D EMA]]</f>
        <v>1.1265227857730849E-2</v>
      </c>
      <c r="T295" s="2">
        <f>(Table2[[#This Row],[Close Price]]-Table2[[#This Row],[50D EMA]])/Table2[[#This Row],[50D EMA]]</f>
        <v>8.7291198993368643E-4</v>
      </c>
      <c r="U295" s="2">
        <f>(Table2[[#This Row],[Close Price]]-Table2[[#This Row],[200D EMA]])/Table2[[#This Row],[200D EMA]]</f>
        <v>0.10085314611376675</v>
      </c>
      <c r="V295">
        <v>0.56697102615455297</v>
      </c>
      <c r="W295">
        <v>960.9</v>
      </c>
      <c r="X295">
        <v>976</v>
      </c>
      <c r="Y295">
        <v>948.55</v>
      </c>
      <c r="Z295">
        <v>987.85</v>
      </c>
      <c r="AA295">
        <v>896</v>
      </c>
      <c r="AB295">
        <v>1006.65</v>
      </c>
      <c r="AC295" s="2">
        <f>(Table2[[#This Row],[Close Price]]/Table2[[#This Row],[Day Low]])-1</f>
        <v>9.8865646789467743E-3</v>
      </c>
      <c r="AD295" s="2">
        <f>(Table2[[#This Row],[Day High]]/Table2[[#This Row],[Close Price]])-1</f>
        <v>5.7708161582852302E-3</v>
      </c>
      <c r="AE295" s="2">
        <f>(Table2[[#This Row],[Close Price]]/Table2[[#This Row],[Current Week Low]])-1</f>
        <v>2.3035158926782984E-2</v>
      </c>
      <c r="AF295" s="2">
        <f>(Table2[[#This Row],[Current Week High]]/Table2[[#This Row],[Close Price]])-1</f>
        <v>1.7982275350371113E-2</v>
      </c>
      <c r="AG295" s="2">
        <f>(Table2[[#This Row],[Close Price]]/Table2[[#This Row],[Current Month Low]])-1</f>
        <v>8.3035714285714324E-2</v>
      </c>
      <c r="AH295" s="2">
        <f>(Table2[[#This Row],[Current Month High]]/Table2[[#This Row],[Close Price]])-1</f>
        <v>3.7355729596042941E-2</v>
      </c>
      <c r="AI295">
        <v>13.0461665292662</v>
      </c>
      <c r="AJ295">
        <v>66.850068775790902</v>
      </c>
      <c r="AK295" t="str">
        <f>IF(AND(Table2[[#This Row],[20D EMA]]&gt;Table2[[#This Row],[50D EMA]],Table2[[#This Row],[50D EMA]]&gt;Table2[[#This Row],[200D EMA]]),"Uptrend","Downtrend/NoTrend")</f>
        <v>Downtrend/NoTrend</v>
      </c>
      <c r="AL295">
        <v>0</v>
      </c>
      <c r="AM295" t="s">
        <v>10682</v>
      </c>
      <c r="AN295">
        <v>6.76</v>
      </c>
      <c r="AO295" t="s">
        <v>10681</v>
      </c>
      <c r="AP295">
        <v>0.10232134543313801</v>
      </c>
      <c r="AQ295">
        <f>(Table2[[#This Row],[Sharpe Ratio]]-AVERAGE(Table2[Sharpe Ratio]))/_xlfn.STDEV.P(Table2[Sharpe Ratio])</f>
        <v>0.44398514299784636</v>
      </c>
      <c r="AR2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295">
        <f>_xlfn.RANK.AVG(Table2[[#This Row],[1Y Return vs Nifty Z-Score]],Table2[1Y Return vs Nifty Z-Score])</f>
        <v>356</v>
      </c>
      <c r="AT295">
        <f>_xlfn.RANK.AVG(Table2[[#This Row],[6M Return vs Nifty Z-Score]],Table2[6M Return vs Nifty Z-Score])</f>
        <v>360</v>
      </c>
      <c r="AU295">
        <f>_xlfn.RANK.AVG(Table2[[#This Row],[Sharpe Ratio Z-Score]],Table2[Sharpe Ratio Z-Score])</f>
        <v>230</v>
      </c>
      <c r="AV295">
        <f>(Table2[[#This Row],[Rank 1Y]]+Table2[[#This Row],[Rank 6M]]+Table2[[#This Row],[Rank Sharpe]])/3</f>
        <v>315.33333333333331</v>
      </c>
    </row>
    <row r="296" spans="1:48" x14ac:dyDescent="0.3">
      <c r="A296" t="s">
        <v>353</v>
      </c>
      <c r="B296" t="s">
        <v>354</v>
      </c>
      <c r="C296" t="s">
        <v>10638</v>
      </c>
      <c r="D296" t="s">
        <v>355</v>
      </c>
      <c r="E296">
        <v>69501.201801734904</v>
      </c>
      <c r="F296">
        <v>1942.15</v>
      </c>
      <c r="G296">
        <v>28.8030290710857</v>
      </c>
      <c r="H296">
        <f>(Table2[[#This Row],[1Y Return vs Nifty]]-AVERAGE(Table2[1Y Return vs Nifty]))/_xlfn.STDEV.P(Table2[1Y Return vs Nifty])</f>
        <v>4.0624339433120521E-2</v>
      </c>
      <c r="I296">
        <v>12.352944140146001</v>
      </c>
      <c r="J296">
        <f>(Table2[[#This Row],[1M Return vs Nifty]]-AVERAGE(Table2[1M Return vs Nifty]))/_xlfn.STDEV.P(Table2[1M Return vs Nifty])</f>
        <v>1.3036555311046918</v>
      </c>
      <c r="K296">
        <v>11.046668094871601</v>
      </c>
      <c r="L296">
        <f>(Table2[[#This Row],[6M Return vs Nifty]]-AVERAGE(Table2[6M Return vs Nifty]))/_xlfn.STDEV.P(Table2[6M Return vs Nifty])</f>
        <v>9.5680139083637747E-2</v>
      </c>
      <c r="M296">
        <v>-1.86807450749368</v>
      </c>
      <c r="N296">
        <f>(Table2[[#This Row],[1W Return vs Nifty]]-AVERAGE(Table2[1W Return vs Nifty]))/_xlfn.STDEV.P(Table2[1W Return vs Nifty])</f>
        <v>7.4202724252346863E-2</v>
      </c>
      <c r="O296">
        <v>1837.42</v>
      </c>
      <c r="P296">
        <v>1722.6731506092499</v>
      </c>
      <c r="Q296">
        <v>1532.0158285842699</v>
      </c>
      <c r="R296">
        <v>74.359462954050201</v>
      </c>
      <c r="S296" s="2">
        <f>(Table2[[#This Row],[Close Price]]-Table2[[#This Row],[20D EMA]])/Table2[[#This Row],[20D EMA]]</f>
        <v>5.6998399930337111E-2</v>
      </c>
      <c r="T296" s="2">
        <f>(Table2[[#This Row],[Close Price]]-Table2[[#This Row],[50D EMA]])/Table2[[#This Row],[50D EMA]]</f>
        <v>0.12740481229020656</v>
      </c>
      <c r="U296" s="2">
        <f>(Table2[[#This Row],[Close Price]]-Table2[[#This Row],[200D EMA]])/Table2[[#This Row],[200D EMA]]</f>
        <v>0.2677088341800839</v>
      </c>
      <c r="V296">
        <v>0.76977845851701898</v>
      </c>
      <c r="W296">
        <v>1916.4</v>
      </c>
      <c r="X296">
        <v>1957</v>
      </c>
      <c r="Y296">
        <v>1865.1</v>
      </c>
      <c r="Z296">
        <v>1957</v>
      </c>
      <c r="AA296">
        <v>1633.9</v>
      </c>
      <c r="AB296">
        <v>1957</v>
      </c>
      <c r="AC296" s="2">
        <f>(Table2[[#This Row],[Close Price]]/Table2[[#This Row],[Day Low]])-1</f>
        <v>1.3436652055938136E-2</v>
      </c>
      <c r="AD296" s="2">
        <f>(Table2[[#This Row],[Day High]]/Table2[[#This Row],[Close Price]])-1</f>
        <v>7.6461653322348333E-3</v>
      </c>
      <c r="AE296" s="2">
        <f>(Table2[[#This Row],[Close Price]]/Table2[[#This Row],[Current Week Low]])-1</f>
        <v>4.1311457830679466E-2</v>
      </c>
      <c r="AF296" s="2">
        <f>(Table2[[#This Row],[Current Week High]]/Table2[[#This Row],[Close Price]])-1</f>
        <v>7.6461653322348333E-3</v>
      </c>
      <c r="AG296" s="2">
        <f>(Table2[[#This Row],[Close Price]]/Table2[[#This Row],[Current Month Low]])-1</f>
        <v>0.18865903666075035</v>
      </c>
      <c r="AH296" s="2">
        <f>(Table2[[#This Row],[Current Month High]]/Table2[[#This Row],[Close Price]])-1</f>
        <v>7.6461653322348333E-3</v>
      </c>
      <c r="AI296">
        <v>0.764616533223483</v>
      </c>
      <c r="AJ296">
        <v>66.0028206333604</v>
      </c>
      <c r="AK296" t="str">
        <f>IF(AND(Table2[[#This Row],[20D EMA]]&gt;Table2[[#This Row],[50D EMA]],Table2[[#This Row],[50D EMA]]&gt;Table2[[#This Row],[200D EMA]]),"Uptrend","Downtrend/NoTrend")</f>
        <v>Uptrend</v>
      </c>
      <c r="AL296">
        <v>0.21</v>
      </c>
      <c r="AM296" t="s">
        <v>10681</v>
      </c>
      <c r="AN296">
        <v>8.57</v>
      </c>
      <c r="AO296" t="s">
        <v>10681</v>
      </c>
      <c r="AP296">
        <v>5.8106037246286997E-2</v>
      </c>
      <c r="AQ296">
        <f>(Table2[[#This Row],[Sharpe Ratio]]-AVERAGE(Table2[Sharpe Ratio]))/_xlfn.STDEV.P(Table2[Sharpe Ratio])</f>
        <v>-6.3948199973073563E-2</v>
      </c>
      <c r="AR2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1.4502145339007233</v>
      </c>
      <c r="AS296">
        <f>_xlfn.RANK.AVG(Table2[[#This Row],[1Y Return vs Nifty Z-Score]],Table2[1Y Return vs Nifty Z-Score])</f>
        <v>286</v>
      </c>
      <c r="AT296">
        <f>_xlfn.RANK.AVG(Table2[[#This Row],[6M Return vs Nifty Z-Score]],Table2[6M Return vs Nifty Z-Score])</f>
        <v>290</v>
      </c>
      <c r="AU296">
        <f>_xlfn.RANK.AVG(Table2[[#This Row],[Sharpe Ratio Z-Score]],Table2[Sharpe Ratio Z-Score])</f>
        <v>370</v>
      </c>
      <c r="AV296">
        <f>(Table2[[#This Row],[Rank 1Y]]+Table2[[#This Row],[Rank 6M]]+Table2[[#This Row],[Rank Sharpe]])/3</f>
        <v>315.33333333333331</v>
      </c>
    </row>
    <row r="297" spans="1:48" x14ac:dyDescent="0.3">
      <c r="A297" t="s">
        <v>1156</v>
      </c>
      <c r="B297" t="s">
        <v>1157</v>
      </c>
      <c r="C297" t="s">
        <v>10644</v>
      </c>
      <c r="D297" t="s">
        <v>130</v>
      </c>
      <c r="E297">
        <v>10498.64801431</v>
      </c>
      <c r="F297">
        <v>1252.05</v>
      </c>
      <c r="G297">
        <v>37.625125684235499</v>
      </c>
      <c r="H297">
        <f>(Table2[[#This Row],[1Y Return vs Nifty]]-AVERAGE(Table2[1Y Return vs Nifty]))/_xlfn.STDEV.P(Table2[1Y Return vs Nifty])</f>
        <v>0.18257461334983993</v>
      </c>
      <c r="I297">
        <v>-4.6234430993774103</v>
      </c>
      <c r="J297">
        <f>(Table2[[#This Row],[1M Return vs Nifty]]-AVERAGE(Table2[1M Return vs Nifty]))/_xlfn.STDEV.P(Table2[1M Return vs Nifty])</f>
        <v>-0.33756523295145263</v>
      </c>
      <c r="K297">
        <v>22.519415560945902</v>
      </c>
      <c r="L297">
        <f>(Table2[[#This Row],[6M Return vs Nifty]]-AVERAGE(Table2[6M Return vs Nifty]))/_xlfn.STDEV.P(Table2[6M Return vs Nifty])</f>
        <v>0.48888688787067019</v>
      </c>
      <c r="M297">
        <v>-8.6225935665536895</v>
      </c>
      <c r="N297">
        <f>(Table2[[#This Row],[1W Return vs Nifty]]-AVERAGE(Table2[1W Return vs Nifty]))/_xlfn.STDEV.P(Table2[1W Return vs Nifty])</f>
        <v>-1.6597273364897016</v>
      </c>
      <c r="O297">
        <v>1261.1199999999999</v>
      </c>
      <c r="P297">
        <v>1187.92041275985</v>
      </c>
      <c r="Q297">
        <v>991.73997261734996</v>
      </c>
      <c r="R297">
        <v>40.191988714976503</v>
      </c>
      <c r="S297" s="2">
        <f>(Table2[[#This Row],[Close Price]]-Table2[[#This Row],[20D EMA]])/Table2[[#This Row],[20D EMA]]</f>
        <v>-7.1920197919309323E-3</v>
      </c>
      <c r="T297" s="2">
        <f>(Table2[[#This Row],[Close Price]]-Table2[[#This Row],[50D EMA]])/Table2[[#This Row],[50D EMA]]</f>
        <v>5.3984750620759275E-2</v>
      </c>
      <c r="U297" s="2">
        <f>(Table2[[#This Row],[Close Price]]-Table2[[#This Row],[200D EMA]])/Table2[[#This Row],[200D EMA]]</f>
        <v>0.26247810370661268</v>
      </c>
      <c r="V297">
        <v>0.756946636689526</v>
      </c>
      <c r="W297">
        <v>1220.6500000000001</v>
      </c>
      <c r="X297">
        <v>1265</v>
      </c>
      <c r="Y297">
        <v>1220.6500000000001</v>
      </c>
      <c r="Z297">
        <v>1352</v>
      </c>
      <c r="AA297">
        <v>1138</v>
      </c>
      <c r="AB297">
        <v>1383.95</v>
      </c>
      <c r="AC297" s="2">
        <f>(Table2[[#This Row],[Close Price]]/Table2[[#This Row],[Day Low]])-1</f>
        <v>2.5723999508458384E-2</v>
      </c>
      <c r="AD297" s="2">
        <f>(Table2[[#This Row],[Day High]]/Table2[[#This Row],[Close Price]])-1</f>
        <v>1.0343037418633516E-2</v>
      </c>
      <c r="AE297" s="2">
        <f>(Table2[[#This Row],[Close Price]]/Table2[[#This Row],[Current Week Low]])-1</f>
        <v>2.5723999508458384E-2</v>
      </c>
      <c r="AF297" s="2">
        <f>(Table2[[#This Row],[Current Week High]]/Table2[[#This Row],[Close Price]])-1</f>
        <v>7.9829080308294387E-2</v>
      </c>
      <c r="AG297" s="2">
        <f>(Table2[[#This Row],[Close Price]]/Table2[[#This Row],[Current Month Low]])-1</f>
        <v>0.10021968365553602</v>
      </c>
      <c r="AH297" s="2">
        <f>(Table2[[#This Row],[Current Month High]]/Table2[[#This Row],[Close Price]])-1</f>
        <v>0.10534723054191142</v>
      </c>
      <c r="AI297">
        <v>10.534723054191099</v>
      </c>
      <c r="AJ297">
        <v>80.657961186061598</v>
      </c>
      <c r="AK297" t="str">
        <f>IF(AND(Table2[[#This Row],[20D EMA]]&gt;Table2[[#This Row],[50D EMA]],Table2[[#This Row],[50D EMA]]&gt;Table2[[#This Row],[200D EMA]]),"Uptrend","Downtrend/NoTrend")</f>
        <v>Uptrend</v>
      </c>
      <c r="AL297">
        <v>-0.01</v>
      </c>
      <c r="AM297" t="s">
        <v>10680</v>
      </c>
      <c r="AN297">
        <v>0.06</v>
      </c>
      <c r="AO297" t="s">
        <v>10681</v>
      </c>
      <c r="AP297">
        <v>6.8578031572909997E-3</v>
      </c>
      <c r="AQ297">
        <f>(Table2[[#This Row],[Sharpe Ratio]]-AVERAGE(Table2[Sharpe Ratio]))/_xlfn.STDEV.P(Table2[Sharpe Ratio])</f>
        <v>-0.65267386829084284</v>
      </c>
      <c r="AR2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-1.9785049365114868</v>
      </c>
      <c r="AS297">
        <f>_xlfn.RANK.AVG(Table2[[#This Row],[1Y Return vs Nifty Z-Score]],Table2[1Y Return vs Nifty Z-Score])</f>
        <v>247</v>
      </c>
      <c r="AT297">
        <f>_xlfn.RANK.AVG(Table2[[#This Row],[6M Return vs Nifty Z-Score]],Table2[6M Return vs Nifty Z-Score])</f>
        <v>193</v>
      </c>
      <c r="AU297">
        <f>_xlfn.RANK.AVG(Table2[[#This Row],[Sharpe Ratio Z-Score]],Table2[Sharpe Ratio Z-Score])</f>
        <v>506</v>
      </c>
      <c r="AV297">
        <f>(Table2[[#This Row],[Rank 1Y]]+Table2[[#This Row],[Rank 6M]]+Table2[[#This Row],[Rank Sharpe]])/3</f>
        <v>315.33333333333331</v>
      </c>
    </row>
    <row r="298" spans="1:48" x14ac:dyDescent="0.3">
      <c r="A298" t="s">
        <v>84</v>
      </c>
      <c r="B298" t="s">
        <v>85</v>
      </c>
      <c r="C298" t="s">
        <v>10645</v>
      </c>
      <c r="D298" t="s">
        <v>86</v>
      </c>
      <c r="E298">
        <v>318847.30897672498</v>
      </c>
      <c r="F298">
        <v>1481.9</v>
      </c>
      <c r="G298">
        <v>50.571196677453599</v>
      </c>
      <c r="H298">
        <f>(Table2[[#This Row],[1Y Return vs Nifty]]-AVERAGE(Table2[1Y Return vs Nifty]))/_xlfn.STDEV.P(Table2[1Y Return vs Nifty])</f>
        <v>0.39088091560608806</v>
      </c>
      <c r="I298">
        <v>-6.4198432799129304</v>
      </c>
      <c r="J298">
        <f>(Table2[[#This Row],[1M Return vs Nifty]]-AVERAGE(Table2[1M Return vs Nifty]))/_xlfn.STDEV.P(Table2[1M Return vs Nifty])</f>
        <v>-0.51123523913422109</v>
      </c>
      <c r="K298">
        <v>-0.88233636983154995</v>
      </c>
      <c r="L298">
        <f>(Table2[[#This Row],[6M Return vs Nifty]]-AVERAGE(Table2[6M Return vs Nifty]))/_xlfn.STDEV.P(Table2[6M Return vs Nifty])</f>
        <v>-0.31316395651789475</v>
      </c>
      <c r="M298">
        <v>-2.9303209095118801</v>
      </c>
      <c r="N298">
        <f>(Table2[[#This Row],[1W Return vs Nifty]]-AVERAGE(Table2[1W Return vs Nifty]))/_xlfn.STDEV.P(Table2[1W Return vs Nifty])</f>
        <v>-0.198483006925494</v>
      </c>
      <c r="O298">
        <v>1492.8</v>
      </c>
      <c r="P298">
        <v>1479.8020692937901</v>
      </c>
      <c r="Q298">
        <v>1294.64262915685</v>
      </c>
      <c r="R298">
        <v>40.535198602389301</v>
      </c>
      <c r="S298" s="2">
        <f>(Table2[[#This Row],[Close Price]]-Table2[[#This Row],[20D EMA]])/Table2[[#This Row],[20D EMA]]</f>
        <v>-7.3017148981778298E-3</v>
      </c>
      <c r="T298" s="2">
        <f>(Table2[[#This Row],[Close Price]]-Table2[[#This Row],[50D EMA]])/Table2[[#This Row],[50D EMA]]</f>
        <v>1.41771034771646E-3</v>
      </c>
      <c r="U298" s="2">
        <f>(Table2[[#This Row],[Close Price]]-Table2[[#This Row],[200D EMA]])/Table2[[#This Row],[200D EMA]]</f>
        <v>0.14464020157060906</v>
      </c>
      <c r="V298">
        <v>0.29336982398806</v>
      </c>
      <c r="W298">
        <v>1466</v>
      </c>
      <c r="X298">
        <v>1487</v>
      </c>
      <c r="Y298">
        <v>1452.6</v>
      </c>
      <c r="Z298">
        <v>1497</v>
      </c>
      <c r="AA298">
        <v>1452</v>
      </c>
      <c r="AB298">
        <v>1604.95</v>
      </c>
      <c r="AC298" s="2">
        <f>(Table2[[#This Row],[Close Price]]/Table2[[#This Row],[Day Low]])-1</f>
        <v>1.0845839017735504E-2</v>
      </c>
      <c r="AD298" s="2">
        <f>(Table2[[#This Row],[Day High]]/Table2[[#This Row],[Close Price]])-1</f>
        <v>3.4415277684054502E-3</v>
      </c>
      <c r="AE298" s="2">
        <f>(Table2[[#This Row],[Close Price]]/Table2[[#This Row],[Current Week Low]])-1</f>
        <v>2.0170728349167222E-2</v>
      </c>
      <c r="AF298" s="2">
        <f>(Table2[[#This Row],[Current Week High]]/Table2[[#This Row],[Close Price]])-1</f>
        <v>1.0189621431945461E-2</v>
      </c>
      <c r="AG298" s="2">
        <f>(Table2[[#This Row],[Close Price]]/Table2[[#This Row],[Current Month Low]])-1</f>
        <v>2.0592286501377455E-2</v>
      </c>
      <c r="AH298" s="2">
        <f>(Table2[[#This Row],[Current Month High]]/Table2[[#This Row],[Close Price]])-1</f>
        <v>8.3035292529860305E-2</v>
      </c>
      <c r="AI298">
        <v>9.4135906606383593</v>
      </c>
      <c r="AJ298">
        <v>96.408217362491698</v>
      </c>
      <c r="AK298" t="str">
        <f>IF(AND(Table2[[#This Row],[20D EMA]]&gt;Table2[[#This Row],[50D EMA]],Table2[[#This Row],[50D EMA]]&gt;Table2[[#This Row],[200D EMA]]),"Uptrend","Downtrend/NoTrend")</f>
        <v>Uptrend</v>
      </c>
      <c r="AL298">
        <v>-0.01</v>
      </c>
      <c r="AM298" t="s">
        <v>10680</v>
      </c>
      <c r="AN298">
        <v>-0.1</v>
      </c>
      <c r="AO298" t="s">
        <v>10680</v>
      </c>
      <c r="AP298">
        <v>6.9662115637228003E-2</v>
      </c>
      <c r="AQ298">
        <f>(Table2[[#This Row],[Sharpe Ratio]]-AVERAGE(Table2[Sharpe Ratio]))/_xlfn.STDEV.P(Table2[Sharpe Ratio])</f>
        <v>6.8804861567052567E-2</v>
      </c>
      <c r="AR2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-0.56319642540446924</v>
      </c>
      <c r="AS298">
        <f>_xlfn.RANK.AVG(Table2[[#This Row],[1Y Return vs Nifty Z-Score]],Table2[1Y Return vs Nifty Z-Score])</f>
        <v>190</v>
      </c>
      <c r="AT298">
        <f>_xlfn.RANK.AVG(Table2[[#This Row],[6M Return vs Nifty Z-Score]],Table2[6M Return vs Nifty Z-Score])</f>
        <v>424</v>
      </c>
      <c r="AU298">
        <f>_xlfn.RANK.AVG(Table2[[#This Row],[Sharpe Ratio Z-Score]],Table2[Sharpe Ratio Z-Score])</f>
        <v>333</v>
      </c>
      <c r="AV298">
        <f>(Table2[[#This Row],[Rank 1Y]]+Table2[[#This Row],[Rank 6M]]+Table2[[#This Row],[Rank Sharpe]])/3</f>
        <v>315.66666666666669</v>
      </c>
    </row>
    <row r="299" spans="1:48" x14ac:dyDescent="0.3">
      <c r="A299" t="s">
        <v>256</v>
      </c>
      <c r="B299" t="s">
        <v>257</v>
      </c>
      <c r="C299" t="s">
        <v>10638</v>
      </c>
      <c r="D299" t="s">
        <v>258</v>
      </c>
      <c r="E299">
        <v>105382.228336905</v>
      </c>
      <c r="F299">
        <v>1474.35</v>
      </c>
      <c r="G299">
        <v>12.540989837388199</v>
      </c>
      <c r="H299">
        <f>(Table2[[#This Row],[1Y Return vs Nifty]]-AVERAGE(Table2[1Y Return vs Nifty]))/_xlfn.STDEV.P(Table2[1Y Return vs Nifty])</f>
        <v>-0.22103692147701334</v>
      </c>
      <c r="I299">
        <v>1.2358692642754401</v>
      </c>
      <c r="J299">
        <f>(Table2[[#This Row],[1M Return vs Nifty]]-AVERAGE(Table2[1M Return vs Nifty]))/_xlfn.STDEV.P(Table2[1M Return vs Nifty])</f>
        <v>0.22889363598442777</v>
      </c>
      <c r="K299">
        <v>13.3405343660216</v>
      </c>
      <c r="L299">
        <f>(Table2[[#This Row],[6M Return vs Nifty]]-AVERAGE(Table2[6M Return vs Nifty]))/_xlfn.STDEV.P(Table2[6M Return vs Nifty])</f>
        <v>0.17429807269529382</v>
      </c>
      <c r="M299">
        <v>-2.2221309466294299</v>
      </c>
      <c r="N299">
        <f>(Table2[[#This Row],[1W Return vs Nifty]]-AVERAGE(Table2[1W Return vs Nifty]))/_xlfn.STDEV.P(Table2[1W Return vs Nifty])</f>
        <v>-1.6685923429135694E-2</v>
      </c>
      <c r="O299">
        <v>1425.76</v>
      </c>
      <c r="P299">
        <v>1370.4124466533001</v>
      </c>
      <c r="Q299">
        <v>1210.5821196340801</v>
      </c>
      <c r="R299">
        <v>58.829264972954</v>
      </c>
      <c r="S299" s="2">
        <f>(Table2[[#This Row],[Close Price]]-Table2[[#This Row],[20D EMA]])/Table2[[#This Row],[20D EMA]]</f>
        <v>3.4080069576927337E-2</v>
      </c>
      <c r="T299" s="2">
        <f>(Table2[[#This Row],[Close Price]]-Table2[[#This Row],[50D EMA]])/Table2[[#This Row],[50D EMA]]</f>
        <v>7.5843993974607352E-2</v>
      </c>
      <c r="U299" s="2">
        <f>(Table2[[#This Row],[Close Price]]-Table2[[#This Row],[200D EMA]])/Table2[[#This Row],[200D EMA]]</f>
        <v>0.21788516126906646</v>
      </c>
      <c r="V299">
        <v>0.75596882073129501</v>
      </c>
      <c r="W299">
        <v>1432.65</v>
      </c>
      <c r="X299">
        <v>1484.35</v>
      </c>
      <c r="Y299">
        <v>1424.5</v>
      </c>
      <c r="Z299">
        <v>1484.35</v>
      </c>
      <c r="AA299">
        <v>1382.65</v>
      </c>
      <c r="AB299">
        <v>1484.35</v>
      </c>
      <c r="AC299" s="2">
        <f>(Table2[[#This Row],[Close Price]]/Table2[[#This Row],[Day Low]])-1</f>
        <v>2.9106899801067732E-2</v>
      </c>
      <c r="AD299" s="2">
        <f>(Table2[[#This Row],[Day High]]/Table2[[#This Row],[Close Price]])-1</f>
        <v>6.7826499813476993E-3</v>
      </c>
      <c r="AE299" s="2">
        <f>(Table2[[#This Row],[Close Price]]/Table2[[#This Row],[Current Week Low]])-1</f>
        <v>3.4994734994734822E-2</v>
      </c>
      <c r="AF299" s="2">
        <f>(Table2[[#This Row],[Current Week High]]/Table2[[#This Row],[Close Price]])-1</f>
        <v>6.7826499813476993E-3</v>
      </c>
      <c r="AG299" s="2">
        <f>(Table2[[#This Row],[Close Price]]/Table2[[#This Row],[Current Month Low]])-1</f>
        <v>6.6321918055906925E-2</v>
      </c>
      <c r="AH299" s="2">
        <f>(Table2[[#This Row],[Current Month High]]/Table2[[#This Row],[Close Price]])-1</f>
        <v>6.7826499813476993E-3</v>
      </c>
      <c r="AI299">
        <v>0.67826499813476904</v>
      </c>
      <c r="AJ299">
        <v>50.236918530595503</v>
      </c>
      <c r="AK299" t="str">
        <f>IF(AND(Table2[[#This Row],[20D EMA]]&gt;Table2[[#This Row],[50D EMA]],Table2[[#This Row],[50D EMA]]&gt;Table2[[#This Row],[200D EMA]]),"Uptrend","Downtrend/NoTrend")</f>
        <v>Uptrend</v>
      </c>
      <c r="AL299">
        <v>0.03</v>
      </c>
      <c r="AM299" t="s">
        <v>10681</v>
      </c>
      <c r="AN299">
        <v>5.07</v>
      </c>
      <c r="AO299" t="s">
        <v>10681</v>
      </c>
      <c r="AP299">
        <v>7.4114294386566998E-2</v>
      </c>
      <c r="AQ299">
        <f>(Table2[[#This Row],[Sharpe Ratio]]-AVERAGE(Table2[Sharpe Ratio]))/_xlfn.STDEV.P(Table2[Sharpe Ratio])</f>
        <v>0.11995027089224089</v>
      </c>
      <c r="AR2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0.28541913466581342</v>
      </c>
      <c r="AS299">
        <f>_xlfn.RANK.AVG(Table2[[#This Row],[1Y Return vs Nifty Z-Score]],Table2[1Y Return vs Nifty Z-Score])</f>
        <v>364</v>
      </c>
      <c r="AT299">
        <f>_xlfn.RANK.AVG(Table2[[#This Row],[6M Return vs Nifty Z-Score]],Table2[6M Return vs Nifty Z-Score])</f>
        <v>262</v>
      </c>
      <c r="AU299">
        <f>_xlfn.RANK.AVG(Table2[[#This Row],[Sharpe Ratio Z-Score]],Table2[Sharpe Ratio Z-Score])</f>
        <v>321</v>
      </c>
      <c r="AV299">
        <f>(Table2[[#This Row],[Rank 1Y]]+Table2[[#This Row],[Rank 6M]]+Table2[[#This Row],[Rank Sharpe]])/3</f>
        <v>315.66666666666669</v>
      </c>
    </row>
    <row r="300" spans="1:48" x14ac:dyDescent="0.3">
      <c r="A300" t="s">
        <v>645</v>
      </c>
      <c r="B300" t="s">
        <v>646</v>
      </c>
      <c r="C300" t="s">
        <v>10647</v>
      </c>
      <c r="D300" t="s">
        <v>264</v>
      </c>
      <c r="E300">
        <v>28788.661837439999</v>
      </c>
      <c r="F300">
        <v>1524.8</v>
      </c>
      <c r="G300">
        <v>2.9505428833265799</v>
      </c>
      <c r="H300">
        <f>(Table2[[#This Row],[1Y Return vs Nifty]]-AVERAGE(Table2[1Y Return vs Nifty]))/_xlfn.STDEV.P(Table2[1Y Return vs Nifty])</f>
        <v>-0.37535019096486111</v>
      </c>
      <c r="I300">
        <v>-15.1949911091081</v>
      </c>
      <c r="J300">
        <f>(Table2[[#This Row],[1M Return vs Nifty]]-AVERAGE(Table2[1M Return vs Nifty]))/_xlfn.STDEV.P(Table2[1M Return vs Nifty])</f>
        <v>-1.359587401566493</v>
      </c>
      <c r="K300">
        <v>28.013680763691301</v>
      </c>
      <c r="L300">
        <f>(Table2[[#This Row],[6M Return vs Nifty]]-AVERAGE(Table2[6M Return vs Nifty]))/_xlfn.STDEV.P(Table2[6M Return vs Nifty])</f>
        <v>0.6771924497017523</v>
      </c>
      <c r="M300">
        <v>-6.1513987447201401</v>
      </c>
      <c r="N300">
        <f>(Table2[[#This Row],[1W Return vs Nifty]]-AVERAGE(Table2[1W Return vs Nifty]))/_xlfn.STDEV.P(Table2[1W Return vs Nifty])</f>
        <v>-1.0253551554267342</v>
      </c>
      <c r="O300">
        <v>1570.74</v>
      </c>
      <c r="P300">
        <v>1601.56400700125</v>
      </c>
      <c r="Q300">
        <v>1424.5575223288799</v>
      </c>
      <c r="R300">
        <v>30.9371672131312</v>
      </c>
      <c r="S300" s="2">
        <f>(Table2[[#This Row],[Close Price]]-Table2[[#This Row],[20D EMA]])/Table2[[#This Row],[20D EMA]]</f>
        <v>-2.9247361116416501E-2</v>
      </c>
      <c r="T300" s="2">
        <f>(Table2[[#This Row],[Close Price]]-Table2[[#This Row],[50D EMA]])/Table2[[#This Row],[50D EMA]]</f>
        <v>-4.7930651953762456E-2</v>
      </c>
      <c r="U300" s="2">
        <f>(Table2[[#This Row],[Close Price]]-Table2[[#This Row],[200D EMA]])/Table2[[#This Row],[200D EMA]]</f>
        <v>7.0367448207526689E-2</v>
      </c>
      <c r="V300">
        <v>0.79306456690706795</v>
      </c>
      <c r="W300">
        <v>1504.25</v>
      </c>
      <c r="X300">
        <v>1529</v>
      </c>
      <c r="Y300">
        <v>1504.25</v>
      </c>
      <c r="Z300">
        <v>1566.05</v>
      </c>
      <c r="AA300">
        <v>1504.25</v>
      </c>
      <c r="AB300">
        <v>1735.15</v>
      </c>
      <c r="AC300" s="2">
        <f>(Table2[[#This Row],[Close Price]]/Table2[[#This Row],[Day Low]])-1</f>
        <v>1.366129300315766E-2</v>
      </c>
      <c r="AD300" s="2">
        <f>(Table2[[#This Row],[Day High]]/Table2[[#This Row],[Close Price]])-1</f>
        <v>2.754459601259196E-3</v>
      </c>
      <c r="AE300" s="2">
        <f>(Table2[[#This Row],[Close Price]]/Table2[[#This Row],[Current Week Low]])-1</f>
        <v>1.366129300315766E-2</v>
      </c>
      <c r="AF300" s="2">
        <f>(Table2[[#This Row],[Current Week High]]/Table2[[#This Row],[Close Price]])-1</f>
        <v>2.7052728226652611E-2</v>
      </c>
      <c r="AG300" s="2">
        <f>(Table2[[#This Row],[Close Price]]/Table2[[#This Row],[Current Month Low]])-1</f>
        <v>1.366129300315766E-2</v>
      </c>
      <c r="AH300" s="2">
        <f>(Table2[[#This Row],[Current Month High]]/Table2[[#This Row],[Close Price]])-1</f>
        <v>0.1379525183630641</v>
      </c>
      <c r="AI300">
        <v>20.746983210912902</v>
      </c>
      <c r="AJ300">
        <v>48.6739469578783</v>
      </c>
      <c r="AK300" t="str">
        <f>IF(AND(Table2[[#This Row],[20D EMA]]&gt;Table2[[#This Row],[50D EMA]],Table2[[#This Row],[50D EMA]]&gt;Table2[[#This Row],[200D EMA]]),"Uptrend","Downtrend/NoTrend")</f>
        <v>Downtrend/NoTrend</v>
      </c>
      <c r="AL300">
        <v>-0.13</v>
      </c>
      <c r="AM300" t="s">
        <v>10680</v>
      </c>
      <c r="AN300">
        <v>-1.29</v>
      </c>
      <c r="AO300" t="s">
        <v>10680</v>
      </c>
      <c r="AP300">
        <v>5.9152046435061001E-2</v>
      </c>
      <c r="AQ300">
        <f>(Table2[[#This Row],[Sharpe Ratio]]-AVERAGE(Table2[Sharpe Ratio]))/_xlfn.STDEV.P(Table2[Sharpe Ratio])</f>
        <v>-5.1931933077747891E-2</v>
      </c>
      <c r="AR3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0">
        <f>_xlfn.RANK.AVG(Table2[[#This Row],[1Y Return vs Nifty Z-Score]],Table2[1Y Return vs Nifty Z-Score])</f>
        <v>422</v>
      </c>
      <c r="AT300">
        <f>_xlfn.RANK.AVG(Table2[[#This Row],[6M Return vs Nifty Z-Score]],Table2[6M Return vs Nifty Z-Score])</f>
        <v>160</v>
      </c>
      <c r="AU300">
        <f>_xlfn.RANK.AVG(Table2[[#This Row],[Sharpe Ratio Z-Score]],Table2[Sharpe Ratio Z-Score])</f>
        <v>366</v>
      </c>
      <c r="AV300">
        <f>(Table2[[#This Row],[Rank 1Y]]+Table2[[#This Row],[Rank 6M]]+Table2[[#This Row],[Rank Sharpe]])/3</f>
        <v>316</v>
      </c>
    </row>
    <row r="301" spans="1:48" x14ac:dyDescent="0.3">
      <c r="A301" t="s">
        <v>209</v>
      </c>
      <c r="B301" t="s">
        <v>210</v>
      </c>
      <c r="C301" t="s">
        <v>10648</v>
      </c>
      <c r="D301" t="s">
        <v>141</v>
      </c>
      <c r="E301">
        <v>124844.53969431001</v>
      </c>
      <c r="F301">
        <v>1253.9000000000001</v>
      </c>
      <c r="G301">
        <v>56.853744657625498</v>
      </c>
      <c r="H301">
        <f>(Table2[[#This Row],[1Y Return vs Nifty]]-AVERAGE(Table2[1Y Return vs Nifty]))/_xlfn.STDEV.P(Table2[1Y Return vs Nifty])</f>
        <v>0.49196906344512265</v>
      </c>
      <c r="I301">
        <v>-10.084213434654099</v>
      </c>
      <c r="J301">
        <f>(Table2[[#This Row],[1M Return vs Nifty]]-AVERAGE(Table2[1M Return vs Nifty]))/_xlfn.STDEV.P(Table2[1M Return vs Nifty])</f>
        <v>-0.86549438157103498</v>
      </c>
      <c r="K301">
        <v>-6.0996545872425401</v>
      </c>
      <c r="L301">
        <f>(Table2[[#This Row],[6M Return vs Nifty]]-AVERAGE(Table2[6M Return vs Nifty]))/_xlfn.STDEV.P(Table2[6M Return vs Nifty])</f>
        <v>-0.49197768354552363</v>
      </c>
      <c r="M301">
        <v>1.30448706486549</v>
      </c>
      <c r="N301">
        <f>(Table2[[#This Row],[1W Return vs Nifty]]-AVERAGE(Table2[1W Return vs Nifty]))/_xlfn.STDEV.P(Table2[1W Return vs Nifty])</f>
        <v>0.88862042472355851</v>
      </c>
      <c r="O301">
        <v>1264.51</v>
      </c>
      <c r="P301">
        <v>1312.5200101703199</v>
      </c>
      <c r="Q301">
        <v>1180.23804091596</v>
      </c>
      <c r="R301">
        <v>51.230460017383201</v>
      </c>
      <c r="S301" s="2">
        <f>(Table2[[#This Row],[Close Price]]-Table2[[#This Row],[20D EMA]])/Table2[[#This Row],[20D EMA]]</f>
        <v>-8.3906018932233834E-3</v>
      </c>
      <c r="T301" s="2">
        <f>(Table2[[#This Row],[Close Price]]-Table2[[#This Row],[50D EMA]])/Table2[[#This Row],[50D EMA]]</f>
        <v>-4.4662183978980211E-2</v>
      </c>
      <c r="U301" s="2">
        <f>(Table2[[#This Row],[Close Price]]-Table2[[#This Row],[200D EMA]])/Table2[[#This Row],[200D EMA]]</f>
        <v>6.241279854602249E-2</v>
      </c>
      <c r="V301">
        <v>0.87165023646334405</v>
      </c>
      <c r="W301">
        <v>1244.2</v>
      </c>
      <c r="X301">
        <v>1282</v>
      </c>
      <c r="Y301">
        <v>1144</v>
      </c>
      <c r="Z301">
        <v>1288.55</v>
      </c>
      <c r="AA301">
        <v>1144</v>
      </c>
      <c r="AB301">
        <v>1336</v>
      </c>
      <c r="AC301" s="2">
        <f>(Table2[[#This Row],[Close Price]]/Table2[[#This Row],[Day Low]])-1</f>
        <v>7.796174248513088E-3</v>
      </c>
      <c r="AD301" s="2">
        <f>(Table2[[#This Row],[Day High]]/Table2[[#This Row],[Close Price]])-1</f>
        <v>2.2410080548687983E-2</v>
      </c>
      <c r="AE301" s="2">
        <f>(Table2[[#This Row],[Close Price]]/Table2[[#This Row],[Current Week Low]])-1</f>
        <v>9.6066433566433629E-2</v>
      </c>
      <c r="AF301" s="2">
        <f>(Table2[[#This Row],[Current Week High]]/Table2[[#This Row],[Close Price]])-1</f>
        <v>2.7633782598293299E-2</v>
      </c>
      <c r="AG301" s="2">
        <f>(Table2[[#This Row],[Close Price]]/Table2[[#This Row],[Current Month Low]])-1</f>
        <v>9.6066433566433629E-2</v>
      </c>
      <c r="AH301" s="2">
        <f>(Table2[[#This Row],[Current Month High]]/Table2[[#This Row],[Close Price]])-1</f>
        <v>6.5475715766807552E-2</v>
      </c>
      <c r="AI301">
        <v>31.5854533854374</v>
      </c>
      <c r="AJ301">
        <v>89.082409711226703</v>
      </c>
      <c r="AK301" t="str">
        <f>IF(AND(Table2[[#This Row],[20D EMA]]&gt;Table2[[#This Row],[50D EMA]],Table2[[#This Row],[50D EMA]]&gt;Table2[[#This Row],[200D EMA]]),"Uptrend","Downtrend/NoTrend")</f>
        <v>Downtrend/NoTrend</v>
      </c>
      <c r="AL301">
        <v>-0.12</v>
      </c>
      <c r="AM301" t="s">
        <v>10680</v>
      </c>
      <c r="AN301">
        <v>-4.2699999999999996</v>
      </c>
      <c r="AO301" t="s">
        <v>10680</v>
      </c>
      <c r="AP301">
        <v>8.1507448749752007E-2</v>
      </c>
      <c r="AQ301">
        <f>(Table2[[#This Row],[Sharpe Ratio]]-AVERAGE(Table2[Sharpe Ratio]))/_xlfn.STDEV.P(Table2[Sharpe Ratio])</f>
        <v>0.2048808020766725</v>
      </c>
      <c r="AR3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1">
        <f>_xlfn.RANK.AVG(Table2[[#This Row],[1Y Return vs Nifty Z-Score]],Table2[1Y Return vs Nifty Z-Score])</f>
        <v>173</v>
      </c>
      <c r="AT301">
        <f>_xlfn.RANK.AVG(Table2[[#This Row],[6M Return vs Nifty Z-Score]],Table2[6M Return vs Nifty Z-Score])</f>
        <v>488</v>
      </c>
      <c r="AU301">
        <f>_xlfn.RANK.AVG(Table2[[#This Row],[Sharpe Ratio Z-Score]],Table2[Sharpe Ratio Z-Score])</f>
        <v>288</v>
      </c>
      <c r="AV301">
        <f>(Table2[[#This Row],[Rank 1Y]]+Table2[[#This Row],[Rank 6M]]+Table2[[#This Row],[Rank Sharpe]])/3</f>
        <v>316.33333333333331</v>
      </c>
    </row>
    <row r="302" spans="1:48" x14ac:dyDescent="0.3">
      <c r="A302" t="s">
        <v>390</v>
      </c>
      <c r="B302" t="s">
        <v>391</v>
      </c>
      <c r="C302" t="s">
        <v>10649</v>
      </c>
      <c r="D302" t="s">
        <v>295</v>
      </c>
      <c r="E302">
        <v>61381.187398675</v>
      </c>
      <c r="F302">
        <v>7225.3</v>
      </c>
      <c r="G302">
        <v>-11.003895538284301</v>
      </c>
      <c r="H302">
        <f>(Table2[[#This Row],[1Y Return vs Nifty]]-AVERAGE(Table2[1Y Return vs Nifty]))/_xlfn.STDEV.P(Table2[1Y Return vs Nifty])</f>
        <v>-0.59988143825919682</v>
      </c>
      <c r="I302">
        <v>-11.331425951928599</v>
      </c>
      <c r="J302">
        <f>(Table2[[#This Row],[1M Return vs Nifty]]-AVERAGE(Table2[1M Return vs Nifty]))/_xlfn.STDEV.P(Table2[1M Return vs Nifty])</f>
        <v>-0.98607074753516966</v>
      </c>
      <c r="K302">
        <v>17.465536193889999</v>
      </c>
      <c r="L302">
        <f>(Table2[[#This Row],[6M Return vs Nifty]]-AVERAGE(Table2[6M Return vs Nifty]))/_xlfn.STDEV.P(Table2[6M Return vs Nifty])</f>
        <v>0.31567471872302177</v>
      </c>
      <c r="M302">
        <v>-3.5541200691972001</v>
      </c>
      <c r="N302">
        <f>(Table2[[#This Row],[1W Return vs Nifty]]-AVERAGE(Table2[1W Return vs Nifty]))/_xlfn.STDEV.P(Table2[1W Return vs Nifty])</f>
        <v>-0.35861640878379447</v>
      </c>
      <c r="O302">
        <v>7483.71</v>
      </c>
      <c r="P302">
        <v>7825.3516039174001</v>
      </c>
      <c r="Q302">
        <v>7164.6987076647101</v>
      </c>
      <c r="R302">
        <v>25.7665416561751</v>
      </c>
      <c r="S302" s="2">
        <f>(Table2[[#This Row],[Close Price]]-Table2[[#This Row],[20D EMA]])/Table2[[#This Row],[20D EMA]]</f>
        <v>-3.4529665099262245E-2</v>
      </c>
      <c r="T302" s="2">
        <f>(Table2[[#This Row],[Close Price]]-Table2[[#This Row],[50D EMA]])/Table2[[#This Row],[50D EMA]]</f>
        <v>-7.6680465529115893E-2</v>
      </c>
      <c r="U302" s="2">
        <f>(Table2[[#This Row],[Close Price]]-Table2[[#This Row],[200D EMA]])/Table2[[#This Row],[200D EMA]]</f>
        <v>8.4583169241240399E-3</v>
      </c>
      <c r="V302">
        <v>0.51038361139627297</v>
      </c>
      <c r="W302">
        <v>7185</v>
      </c>
      <c r="X302">
        <v>7499.9</v>
      </c>
      <c r="Y302">
        <v>7163</v>
      </c>
      <c r="Z302">
        <v>7499.9</v>
      </c>
      <c r="AA302">
        <v>7030</v>
      </c>
      <c r="AB302">
        <v>8294.75</v>
      </c>
      <c r="AC302" s="2">
        <f>(Table2[[#This Row],[Close Price]]/Table2[[#This Row],[Day Low]])-1</f>
        <v>5.6089074460681232E-3</v>
      </c>
      <c r="AD302" s="2">
        <f>(Table2[[#This Row],[Day High]]/Table2[[#This Row],[Close Price]])-1</f>
        <v>3.8005342338726322E-2</v>
      </c>
      <c r="AE302" s="2">
        <f>(Table2[[#This Row],[Close Price]]/Table2[[#This Row],[Current Week Low]])-1</f>
        <v>8.6974731257853932E-3</v>
      </c>
      <c r="AF302" s="2">
        <f>(Table2[[#This Row],[Current Week High]]/Table2[[#This Row],[Close Price]])-1</f>
        <v>3.8005342338726322E-2</v>
      </c>
      <c r="AG302" s="2">
        <f>(Table2[[#This Row],[Close Price]]/Table2[[#This Row],[Current Month Low]])-1</f>
        <v>2.7780938833570357E-2</v>
      </c>
      <c r="AH302" s="2">
        <f>(Table2[[#This Row],[Current Month High]]/Table2[[#This Row],[Close Price]])-1</f>
        <v>0.14801461531009097</v>
      </c>
      <c r="AI302">
        <v>37.503633067138999</v>
      </c>
      <c r="AJ302">
        <v>35.686384976525801</v>
      </c>
      <c r="AK302" t="str">
        <f>IF(AND(Table2[[#This Row],[20D EMA]]&gt;Table2[[#This Row],[50D EMA]],Table2[[#This Row],[50D EMA]]&gt;Table2[[#This Row],[200D EMA]]),"Uptrend","Downtrend/NoTrend")</f>
        <v>Downtrend/NoTrend</v>
      </c>
      <c r="AL302">
        <v>-0.25</v>
      </c>
      <c r="AM302" t="s">
        <v>10680</v>
      </c>
      <c r="AN302">
        <v>-2.86</v>
      </c>
      <c r="AO302" t="s">
        <v>10680</v>
      </c>
      <c r="AP302">
        <v>0.113998845424404</v>
      </c>
      <c r="AQ302">
        <f>(Table2[[#This Row],[Sharpe Ratio]]-AVERAGE(Table2[Sharpe Ratio]))/_xlfn.STDEV.P(Table2[Sharpe Ratio])</f>
        <v>0.57813306260616282</v>
      </c>
      <c r="AR3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2">
        <f>_xlfn.RANK.AVG(Table2[[#This Row],[1Y Return vs Nifty Z-Score]],Table2[1Y Return vs Nifty Z-Score])</f>
        <v>518</v>
      </c>
      <c r="AT302">
        <f>_xlfn.RANK.AVG(Table2[[#This Row],[6M Return vs Nifty Z-Score]],Table2[6M Return vs Nifty Z-Score])</f>
        <v>232</v>
      </c>
      <c r="AU302">
        <f>_xlfn.RANK.AVG(Table2[[#This Row],[Sharpe Ratio Z-Score]],Table2[Sharpe Ratio Z-Score])</f>
        <v>201</v>
      </c>
      <c r="AV302">
        <f>(Table2[[#This Row],[Rank 1Y]]+Table2[[#This Row],[Rank 6M]]+Table2[[#This Row],[Rank Sharpe]])/3</f>
        <v>317</v>
      </c>
    </row>
    <row r="303" spans="1:48" x14ac:dyDescent="0.3">
      <c r="A303" t="s">
        <v>170</v>
      </c>
      <c r="B303" t="s">
        <v>171</v>
      </c>
      <c r="C303" t="s">
        <v>10643</v>
      </c>
      <c r="D303" t="s">
        <v>172</v>
      </c>
      <c r="E303">
        <v>156727.44648015001</v>
      </c>
      <c r="F303">
        <v>701.35</v>
      </c>
      <c r="G303">
        <v>23.116994482977699</v>
      </c>
      <c r="H303">
        <f>(Table2[[#This Row],[1Y Return vs Nifty]]-AVERAGE(Table2[1Y Return vs Nifty]))/_xlfn.STDEV.P(Table2[1Y Return vs Nifty])</f>
        <v>-5.0865722700045829E-2</v>
      </c>
      <c r="I303">
        <v>3.8707224747683902</v>
      </c>
      <c r="J303">
        <f>(Table2[[#This Row],[1M Return vs Nifty]]-AVERAGE(Table2[1M Return vs Nifty]))/_xlfn.STDEV.P(Table2[1M Return vs Nifty])</f>
        <v>0.48362249780216909</v>
      </c>
      <c r="K303">
        <v>22.139674301241499</v>
      </c>
      <c r="L303">
        <f>(Table2[[#This Row],[6M Return vs Nifty]]-AVERAGE(Table2[6M Return vs Nifty]))/_xlfn.STDEV.P(Table2[6M Return vs Nifty])</f>
        <v>0.4758719734789606</v>
      </c>
      <c r="M303">
        <v>-0.177793167030907</v>
      </c>
      <c r="N303">
        <f>(Table2[[#This Row],[1W Return vs Nifty]]-AVERAGE(Table2[1W Return vs Nifty]))/_xlfn.STDEV.P(Table2[1W Return vs Nifty])</f>
        <v>0.50810920992708497</v>
      </c>
      <c r="O303">
        <v>675.31</v>
      </c>
      <c r="P303">
        <v>666.81711400890094</v>
      </c>
      <c r="Q303">
        <v>607.92270546515397</v>
      </c>
      <c r="R303">
        <v>68.8085572776438</v>
      </c>
      <c r="S303" s="2">
        <f>(Table2[[#This Row],[Close Price]]-Table2[[#This Row],[20D EMA]])/Table2[[#This Row],[20D EMA]]</f>
        <v>3.8560068709185526E-2</v>
      </c>
      <c r="T303" s="2">
        <f>(Table2[[#This Row],[Close Price]]-Table2[[#This Row],[50D EMA]])/Table2[[#This Row],[50D EMA]]</f>
        <v>5.178764201699556E-2</v>
      </c>
      <c r="U303" s="2">
        <f>(Table2[[#This Row],[Close Price]]-Table2[[#This Row],[200D EMA]])/Table2[[#This Row],[200D EMA]]</f>
        <v>0.15368285095283596</v>
      </c>
      <c r="V303">
        <v>1.0269032931273101</v>
      </c>
      <c r="W303">
        <v>695.1</v>
      </c>
      <c r="X303">
        <v>708.5</v>
      </c>
      <c r="Y303">
        <v>689.5</v>
      </c>
      <c r="Z303">
        <v>712.95</v>
      </c>
      <c r="AA303">
        <v>608</v>
      </c>
      <c r="AB303">
        <v>712.95</v>
      </c>
      <c r="AC303" s="2">
        <f>(Table2[[#This Row],[Close Price]]/Table2[[#This Row],[Day Low]])-1</f>
        <v>8.991512012660019E-3</v>
      </c>
      <c r="AD303" s="2">
        <f>(Table2[[#This Row],[Day High]]/Table2[[#This Row],[Close Price]])-1</f>
        <v>1.0194624652456019E-2</v>
      </c>
      <c r="AE303" s="2">
        <f>(Table2[[#This Row],[Close Price]]/Table2[[#This Row],[Current Week Low]])-1</f>
        <v>1.7186366932559816E-2</v>
      </c>
      <c r="AF303" s="2">
        <f>(Table2[[#This Row],[Current Week High]]/Table2[[#This Row],[Close Price]])-1</f>
        <v>1.6539530904683852E-2</v>
      </c>
      <c r="AG303" s="2">
        <f>(Table2[[#This Row],[Close Price]]/Table2[[#This Row],[Current Month Low]])-1</f>
        <v>0.15353618421052628</v>
      </c>
      <c r="AH303" s="2">
        <f>(Table2[[#This Row],[Current Month High]]/Table2[[#This Row],[Close Price]])-1</f>
        <v>1.6539530904683852E-2</v>
      </c>
      <c r="AI303">
        <v>1.98189206530263</v>
      </c>
      <c r="AJ303">
        <v>56.289693593314702</v>
      </c>
      <c r="AK303" t="str">
        <f>IF(AND(Table2[[#This Row],[20D EMA]]&gt;Table2[[#This Row],[50D EMA]],Table2[[#This Row],[50D EMA]]&gt;Table2[[#This Row],[200D EMA]]),"Uptrend","Downtrend/NoTrend")</f>
        <v>Uptrend</v>
      </c>
      <c r="AL303">
        <v>0.08</v>
      </c>
      <c r="AM303" t="s">
        <v>10681</v>
      </c>
      <c r="AN303">
        <v>12.87</v>
      </c>
      <c r="AO303" t="s">
        <v>10681</v>
      </c>
      <c r="AP303">
        <v>3.2778459924180998E-2</v>
      </c>
      <c r="AQ303">
        <f>(Table2[[#This Row],[Sharpe Ratio]]-AVERAGE(Table2[Sharpe Ratio]))/_xlfn.STDEV.P(Table2[Sharpe Ratio])</f>
        <v>-0.35490446706967027</v>
      </c>
      <c r="AR3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1.0618334914384986</v>
      </c>
      <c r="AS303">
        <f>_xlfn.RANK.AVG(Table2[[#This Row],[1Y Return vs Nifty Z-Score]],Table2[1Y Return vs Nifty Z-Score])</f>
        <v>320</v>
      </c>
      <c r="AT303">
        <f>_xlfn.RANK.AVG(Table2[[#This Row],[6M Return vs Nifty Z-Score]],Table2[6M Return vs Nifty Z-Score])</f>
        <v>197</v>
      </c>
      <c r="AU303">
        <f>_xlfn.RANK.AVG(Table2[[#This Row],[Sharpe Ratio Z-Score]],Table2[Sharpe Ratio Z-Score])</f>
        <v>440</v>
      </c>
      <c r="AV303">
        <f>(Table2[[#This Row],[Rank 1Y]]+Table2[[#This Row],[Rank 6M]]+Table2[[#This Row],[Rank Sharpe]])/3</f>
        <v>319</v>
      </c>
    </row>
    <row r="304" spans="1:48" x14ac:dyDescent="0.3">
      <c r="A304" t="s">
        <v>190</v>
      </c>
      <c r="B304" t="s">
        <v>191</v>
      </c>
      <c r="C304" t="s">
        <v>10641</v>
      </c>
      <c r="D304" t="s">
        <v>192</v>
      </c>
      <c r="E304">
        <v>134725.50442889999</v>
      </c>
      <c r="F304">
        <v>4960.5</v>
      </c>
      <c r="G304">
        <v>15.2154607226402</v>
      </c>
      <c r="H304">
        <f>(Table2[[#This Row],[1Y Return vs Nifty]]-AVERAGE(Table2[1Y Return vs Nifty]))/_xlfn.STDEV.P(Table2[1Y Return vs Nifty])</f>
        <v>-0.17800385446458272</v>
      </c>
      <c r="I304">
        <v>-2.2340469410504</v>
      </c>
      <c r="J304">
        <f>(Table2[[#This Row],[1M Return vs Nifty]]-AVERAGE(Table2[1M Return vs Nifty]))/_xlfn.STDEV.P(Table2[1M Return vs Nifty])</f>
        <v>-0.10656634412589569</v>
      </c>
      <c r="K304">
        <v>16.091205947422399</v>
      </c>
      <c r="L304">
        <f>(Table2[[#This Row],[6M Return vs Nifty]]-AVERAGE(Table2[6M Return vs Nifty]))/_xlfn.STDEV.P(Table2[6M Return vs Nifty])</f>
        <v>0.26857214546659874</v>
      </c>
      <c r="M304">
        <v>-2.0477752486190899</v>
      </c>
      <c r="N304">
        <f>(Table2[[#This Row],[1W Return vs Nifty]]-AVERAGE(Table2[1W Return vs Nifty]))/_xlfn.STDEV.P(Table2[1W Return vs Nifty])</f>
        <v>2.8072346315662907E-2</v>
      </c>
      <c r="O304">
        <v>4866.26</v>
      </c>
      <c r="P304">
        <v>4808.7578764402797</v>
      </c>
      <c r="Q304">
        <v>4362.46196188881</v>
      </c>
      <c r="R304">
        <v>58.4253625717784</v>
      </c>
      <c r="S304" s="2">
        <f>(Table2[[#This Row],[Close Price]]-Table2[[#This Row],[20D EMA]])/Table2[[#This Row],[20D EMA]]</f>
        <v>1.9366001816590109E-2</v>
      </c>
      <c r="T304" s="2">
        <f>(Table2[[#This Row],[Close Price]]-Table2[[#This Row],[50D EMA]])/Table2[[#This Row],[50D EMA]]</f>
        <v>3.1555367822355115E-2</v>
      </c>
      <c r="U304" s="2">
        <f>(Table2[[#This Row],[Close Price]]-Table2[[#This Row],[200D EMA]])/Table2[[#This Row],[200D EMA]]</f>
        <v>0.13708727854494762</v>
      </c>
      <c r="V304">
        <v>0.60592659945782801</v>
      </c>
      <c r="W304">
        <v>4896</v>
      </c>
      <c r="X304">
        <v>4979.5</v>
      </c>
      <c r="Y304">
        <v>4836.7</v>
      </c>
      <c r="Z304">
        <v>4994.3999999999996</v>
      </c>
      <c r="AA304">
        <v>4548</v>
      </c>
      <c r="AB304">
        <v>5023</v>
      </c>
      <c r="AC304" s="2">
        <f>(Table2[[#This Row],[Close Price]]/Table2[[#This Row],[Day Low]])-1</f>
        <v>1.3174019607843146E-2</v>
      </c>
      <c r="AD304" s="2">
        <f>(Table2[[#This Row],[Day High]]/Table2[[#This Row],[Close Price]])-1</f>
        <v>3.830259046467166E-3</v>
      </c>
      <c r="AE304" s="2">
        <f>(Table2[[#This Row],[Close Price]]/Table2[[#This Row],[Current Week Low]])-1</f>
        <v>2.5595964190460396E-2</v>
      </c>
      <c r="AF304" s="2">
        <f>(Table2[[#This Row],[Current Week High]]/Table2[[#This Row],[Close Price]])-1</f>
        <v>6.8339885092227881E-3</v>
      </c>
      <c r="AG304" s="2">
        <f>(Table2[[#This Row],[Close Price]]/Table2[[#This Row],[Current Month Low]])-1</f>
        <v>9.0699208443271839E-2</v>
      </c>
      <c r="AH304" s="2">
        <f>(Table2[[#This Row],[Current Month High]]/Table2[[#This Row],[Close Price]])-1</f>
        <v>1.2599536337062789E-2</v>
      </c>
      <c r="AI304">
        <v>1.9836710009071501</v>
      </c>
      <c r="AJ304">
        <v>51.465648854961799</v>
      </c>
      <c r="AK304" t="str">
        <f>IF(AND(Table2[[#This Row],[20D EMA]]&gt;Table2[[#This Row],[50D EMA]],Table2[[#This Row],[50D EMA]]&gt;Table2[[#This Row],[200D EMA]]),"Uptrend","Downtrend/NoTrend")</f>
        <v>Uptrend</v>
      </c>
      <c r="AL304">
        <v>0</v>
      </c>
      <c r="AM304" t="s">
        <v>10682</v>
      </c>
      <c r="AN304">
        <v>3.3</v>
      </c>
      <c r="AO304" t="s">
        <v>10681</v>
      </c>
      <c r="AP304">
        <v>5.9276439439635002E-2</v>
      </c>
      <c r="AQ304">
        <f>(Table2[[#This Row],[Sharpe Ratio]]-AVERAGE(Table2[Sharpe Ratio]))/_xlfn.STDEV.P(Table2[Sharpe Ratio])</f>
        <v>-5.0502940331876696E-2</v>
      </c>
      <c r="AR3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-3.8428647140093475E-2</v>
      </c>
      <c r="AS304">
        <f>_xlfn.RANK.AVG(Table2[[#This Row],[1Y Return vs Nifty Z-Score]],Table2[1Y Return vs Nifty Z-Score])</f>
        <v>348</v>
      </c>
      <c r="AT304">
        <f>_xlfn.RANK.AVG(Table2[[#This Row],[6M Return vs Nifty Z-Score]],Table2[6M Return vs Nifty Z-Score])</f>
        <v>244</v>
      </c>
      <c r="AU304">
        <f>_xlfn.RANK.AVG(Table2[[#This Row],[Sharpe Ratio Z-Score]],Table2[Sharpe Ratio Z-Score])</f>
        <v>365</v>
      </c>
      <c r="AV304">
        <f>(Table2[[#This Row],[Rank 1Y]]+Table2[[#This Row],[Rank 6M]]+Table2[[#This Row],[Rank Sharpe]])/3</f>
        <v>319</v>
      </c>
    </row>
    <row r="305" spans="1:48" x14ac:dyDescent="0.3">
      <c r="A305" t="s">
        <v>956</v>
      </c>
      <c r="B305" t="s">
        <v>957</v>
      </c>
      <c r="C305" t="s">
        <v>10639</v>
      </c>
      <c r="D305" t="s">
        <v>261</v>
      </c>
      <c r="E305">
        <v>15463.9779117049</v>
      </c>
      <c r="F305">
        <v>673.2</v>
      </c>
      <c r="G305">
        <v>47.589316414983202</v>
      </c>
      <c r="H305">
        <f>(Table2[[#This Row],[1Y Return vs Nifty]]-AVERAGE(Table2[1Y Return vs Nifty]))/_xlfn.STDEV.P(Table2[1Y Return vs Nifty])</f>
        <v>0.34290153625837011</v>
      </c>
      <c r="I305">
        <v>-4.4315187279467496</v>
      </c>
      <c r="J305">
        <f>(Table2[[#This Row],[1M Return vs Nifty]]-AVERAGE(Table2[1M Return vs Nifty]))/_xlfn.STDEV.P(Table2[1M Return vs Nifty])</f>
        <v>-0.31901062182741546</v>
      </c>
      <c r="K305">
        <v>-0.35625390762340903</v>
      </c>
      <c r="L305">
        <f>(Table2[[#This Row],[6M Return vs Nifty]]-AVERAGE(Table2[6M Return vs Nifty]))/_xlfn.STDEV.P(Table2[6M Return vs Nifty])</f>
        <v>-0.29513347383095007</v>
      </c>
      <c r="M305">
        <v>-5.1790698941880304</v>
      </c>
      <c r="N305">
        <f>(Table2[[#This Row],[1W Return vs Nifty]]-AVERAGE(Table2[1W Return vs Nifty]))/_xlfn.STDEV.P(Table2[1W Return vs Nifty])</f>
        <v>-0.77575185900802335</v>
      </c>
      <c r="O305">
        <v>672.93</v>
      </c>
      <c r="P305">
        <v>678.32685805698202</v>
      </c>
      <c r="Q305">
        <v>593.96769529261405</v>
      </c>
      <c r="R305">
        <v>42.8280971263084</v>
      </c>
      <c r="S305" s="2">
        <f>(Table2[[#This Row],[Close Price]]-Table2[[#This Row],[20D EMA]])/Table2[[#This Row],[20D EMA]]</f>
        <v>4.0123044001619116E-4</v>
      </c>
      <c r="T305" s="2">
        <f>(Table2[[#This Row],[Close Price]]-Table2[[#This Row],[50D EMA]])/Table2[[#This Row],[50D EMA]]</f>
        <v>-7.5580938541450144E-3</v>
      </c>
      <c r="U305" s="2">
        <f>(Table2[[#This Row],[Close Price]]-Table2[[#This Row],[200D EMA]])/Table2[[#This Row],[200D EMA]]</f>
        <v>0.13339497305211651</v>
      </c>
      <c r="V305">
        <v>0.59750040499948298</v>
      </c>
      <c r="W305">
        <v>657.5</v>
      </c>
      <c r="X305">
        <v>677.05</v>
      </c>
      <c r="Y305">
        <v>657.5</v>
      </c>
      <c r="Z305">
        <v>688.8</v>
      </c>
      <c r="AA305">
        <v>607.85</v>
      </c>
      <c r="AB305">
        <v>711</v>
      </c>
      <c r="AC305" s="2">
        <f>(Table2[[#This Row],[Close Price]]/Table2[[#This Row],[Day Low]])-1</f>
        <v>2.3878326996197741E-2</v>
      </c>
      <c r="AD305" s="2">
        <f>(Table2[[#This Row],[Day High]]/Table2[[#This Row],[Close Price]])-1</f>
        <v>5.7189542483657707E-3</v>
      </c>
      <c r="AE305" s="2">
        <f>(Table2[[#This Row],[Close Price]]/Table2[[#This Row],[Current Week Low]])-1</f>
        <v>2.3878326996197741E-2</v>
      </c>
      <c r="AF305" s="2">
        <f>(Table2[[#This Row],[Current Week High]]/Table2[[#This Row],[Close Price]])-1</f>
        <v>2.3172905525846499E-2</v>
      </c>
      <c r="AG305" s="2">
        <f>(Table2[[#This Row],[Close Price]]/Table2[[#This Row],[Current Month Low]])-1</f>
        <v>0.10751007649913635</v>
      </c>
      <c r="AH305" s="2">
        <f>(Table2[[#This Row],[Current Month High]]/Table2[[#This Row],[Close Price]])-1</f>
        <v>5.6149732620320858E-2</v>
      </c>
      <c r="AI305">
        <v>22.994652406417</v>
      </c>
      <c r="AJ305">
        <v>166.08695652173901</v>
      </c>
      <c r="AK305" t="str">
        <f>IF(AND(Table2[[#This Row],[20D EMA]]&gt;Table2[[#This Row],[50D EMA]],Table2[[#This Row],[50D EMA]]&gt;Table2[[#This Row],[200D EMA]]),"Uptrend","Downtrend/NoTrend")</f>
        <v>Downtrend/NoTrend</v>
      </c>
      <c r="AL305">
        <v>-0.21</v>
      </c>
      <c r="AM305" t="s">
        <v>10680</v>
      </c>
      <c r="AN305">
        <v>0.49</v>
      </c>
      <c r="AO305" t="s">
        <v>10681</v>
      </c>
      <c r="AP305">
        <v>6.7072315766625007E-2</v>
      </c>
      <c r="AQ305">
        <f>(Table2[[#This Row],[Sharpe Ratio]]-AVERAGE(Table2[Sharpe Ratio]))/_xlfn.STDEV.P(Table2[Sharpe Ratio])</f>
        <v>3.9053950404293103E-2</v>
      </c>
      <c r="AR3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05">
        <f>_xlfn.RANK.AVG(Table2[[#This Row],[1Y Return vs Nifty Z-Score]],Table2[1Y Return vs Nifty Z-Score])</f>
        <v>198</v>
      </c>
      <c r="AT305">
        <f>_xlfn.RANK.AVG(Table2[[#This Row],[6M Return vs Nifty Z-Score]],Table2[6M Return vs Nifty Z-Score])</f>
        <v>417</v>
      </c>
      <c r="AU305">
        <f>_xlfn.RANK.AVG(Table2[[#This Row],[Sharpe Ratio Z-Score]],Table2[Sharpe Ratio Z-Score])</f>
        <v>342</v>
      </c>
      <c r="AV305">
        <f>(Table2[[#This Row],[Rank 1Y]]+Table2[[#This Row],[Rank 6M]]+Table2[[#This Row],[Rank Sharpe]])/3</f>
        <v>319</v>
      </c>
    </row>
    <row r="306" spans="1:48" x14ac:dyDescent="0.3">
      <c r="A306" t="s">
        <v>1698</v>
      </c>
      <c r="B306" t="s">
        <v>1699</v>
      </c>
      <c r="C306" t="s">
        <v>10639</v>
      </c>
      <c r="D306" t="s">
        <v>46</v>
      </c>
      <c r="E306">
        <v>4866.3346520750001</v>
      </c>
      <c r="F306">
        <v>711.5</v>
      </c>
      <c r="G306">
        <v>-2.5711382636942002</v>
      </c>
      <c r="H306">
        <f>(Table2[[#This Row],[1Y Return vs Nifty]]-AVERAGE(Table2[1Y Return vs Nifty]))/_xlfn.STDEV.P(Table2[1Y Return vs Nifty])</f>
        <v>-0.46419575519639356</v>
      </c>
      <c r="I306">
        <v>-5.3176143674670504</v>
      </c>
      <c r="J306">
        <f>(Table2[[#This Row],[1M Return vs Nifty]]-AVERAGE(Table2[1M Return vs Nifty]))/_xlfn.STDEV.P(Table2[1M Return vs Nifty])</f>
        <v>-0.40467540680207492</v>
      </c>
      <c r="K306">
        <v>6.4000125121930598</v>
      </c>
      <c r="L306">
        <f>(Table2[[#This Row],[6M Return vs Nifty]]-AVERAGE(Table2[6M Return vs Nifty]))/_xlfn.STDEV.P(Table2[6M Return vs Nifty])</f>
        <v>-6.3575204050253409E-2</v>
      </c>
      <c r="M306">
        <v>-4.4518827354335802</v>
      </c>
      <c r="N306">
        <f>(Table2[[#This Row],[1W Return vs Nifty]]-AVERAGE(Table2[1W Return vs Nifty]))/_xlfn.STDEV.P(Table2[1W Return vs Nifty])</f>
        <v>-0.58907806871666635</v>
      </c>
      <c r="O306">
        <v>705.29</v>
      </c>
      <c r="P306">
        <v>671.35806017126799</v>
      </c>
      <c r="Q306">
        <v>610.83647183714595</v>
      </c>
      <c r="R306">
        <v>47.068611047821598</v>
      </c>
      <c r="S306" s="2">
        <f>(Table2[[#This Row],[Close Price]]-Table2[[#This Row],[20D EMA]])/Table2[[#This Row],[20D EMA]]</f>
        <v>8.8048887691588376E-3</v>
      </c>
      <c r="T306" s="2">
        <f>(Table2[[#This Row],[Close Price]]-Table2[[#This Row],[50D EMA]])/Table2[[#This Row],[50D EMA]]</f>
        <v>5.9792147007949117E-2</v>
      </c>
      <c r="U306" s="2">
        <f>(Table2[[#This Row],[Close Price]]-Table2[[#This Row],[200D EMA]])/Table2[[#This Row],[200D EMA]]</f>
        <v>0.16479619800713502</v>
      </c>
      <c r="V306">
        <v>0.42553130529682798</v>
      </c>
      <c r="W306">
        <v>700.05</v>
      </c>
      <c r="X306">
        <v>716.5</v>
      </c>
      <c r="Y306">
        <v>700.05</v>
      </c>
      <c r="Z306">
        <v>744.9</v>
      </c>
      <c r="AA306">
        <v>640.1</v>
      </c>
      <c r="AB306">
        <v>771.7</v>
      </c>
      <c r="AC306" s="2">
        <f>(Table2[[#This Row],[Close Price]]/Table2[[#This Row],[Day Low]])-1</f>
        <v>1.6355974573244891E-2</v>
      </c>
      <c r="AD306" s="2">
        <f>(Table2[[#This Row],[Day High]]/Table2[[#This Row],[Close Price]])-1</f>
        <v>7.0274068868587669E-3</v>
      </c>
      <c r="AE306" s="2">
        <f>(Table2[[#This Row],[Close Price]]/Table2[[#This Row],[Current Week Low]])-1</f>
        <v>1.6355974573244891E-2</v>
      </c>
      <c r="AF306" s="2">
        <f>(Table2[[#This Row],[Current Week High]]/Table2[[#This Row],[Close Price]])-1</f>
        <v>4.6943078004216376E-2</v>
      </c>
      <c r="AG306" s="2">
        <f>(Table2[[#This Row],[Close Price]]/Table2[[#This Row],[Current Month Low]])-1</f>
        <v>0.11154507108264333</v>
      </c>
      <c r="AH306" s="2">
        <f>(Table2[[#This Row],[Current Month High]]/Table2[[#This Row],[Close Price]])-1</f>
        <v>8.4609978917779438E-2</v>
      </c>
      <c r="AI306">
        <v>41.820098383696397</v>
      </c>
      <c r="AJ306">
        <v>66.725248974809602</v>
      </c>
      <c r="AK306" t="str">
        <f>IF(AND(Table2[[#This Row],[20D EMA]]&gt;Table2[[#This Row],[50D EMA]],Table2[[#This Row],[50D EMA]]&gt;Table2[[#This Row],[200D EMA]]),"Uptrend","Downtrend/NoTrend")</f>
        <v>Uptrend</v>
      </c>
      <c r="AL306">
        <v>0.3</v>
      </c>
      <c r="AM306" t="s">
        <v>10681</v>
      </c>
      <c r="AN306">
        <v>2.23</v>
      </c>
      <c r="AO306" t="s">
        <v>10681</v>
      </c>
      <c r="AP306">
        <v>0.13602098065089799</v>
      </c>
      <c r="AQ306">
        <f>(Table2[[#This Row],[Sharpe Ratio]]-AVERAGE(Table2[Sharpe Ratio]))/_xlfn.STDEV.P(Table2[Sharpe Ratio])</f>
        <v>0.83111731678528977</v>
      </c>
      <c r="AR3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-0.69040711798009846</v>
      </c>
      <c r="AS306">
        <f>_xlfn.RANK.AVG(Table2[[#This Row],[1Y Return vs Nifty Z-Score]],Table2[1Y Return vs Nifty Z-Score])</f>
        <v>460</v>
      </c>
      <c r="AT306">
        <f>_xlfn.RANK.AVG(Table2[[#This Row],[6M Return vs Nifty Z-Score]],Table2[6M Return vs Nifty Z-Score])</f>
        <v>348</v>
      </c>
      <c r="AU306">
        <f>_xlfn.RANK.AVG(Table2[[#This Row],[Sharpe Ratio Z-Score]],Table2[Sharpe Ratio Z-Score])</f>
        <v>149</v>
      </c>
      <c r="AV306">
        <f>(Table2[[#This Row],[Rank 1Y]]+Table2[[#This Row],[Rank 6M]]+Table2[[#This Row],[Rank Sharpe]])/3</f>
        <v>319</v>
      </c>
    </row>
    <row r="307" spans="1:48" x14ac:dyDescent="0.3">
      <c r="A307" t="s">
        <v>1973</v>
      </c>
      <c r="B307" t="s">
        <v>1974</v>
      </c>
      <c r="C307" t="s">
        <v>10649</v>
      </c>
      <c r="D307" t="s">
        <v>295</v>
      </c>
      <c r="E307">
        <v>3476.5886145999998</v>
      </c>
      <c r="F307">
        <v>336.65</v>
      </c>
      <c r="G307">
        <v>17.098939814792299</v>
      </c>
      <c r="H307">
        <f>(Table2[[#This Row],[1Y Return vs Nifty]]-AVERAGE(Table2[1Y Return vs Nifty]))/_xlfn.STDEV.P(Table2[1Y Return vs Nifty])</f>
        <v>-0.14769809101954293</v>
      </c>
      <c r="I307">
        <v>-4.1331612223613501</v>
      </c>
      <c r="J307">
        <f>(Table2[[#This Row],[1M Return vs Nifty]]-AVERAGE(Table2[1M Return vs Nifty]))/_xlfn.STDEV.P(Table2[1M Return vs Nifty])</f>
        <v>-0.29016640860525633</v>
      </c>
      <c r="K307">
        <v>18.252816093020101</v>
      </c>
      <c r="L307">
        <f>(Table2[[#This Row],[6M Return vs Nifty]]-AVERAGE(Table2[6M Return vs Nifty]))/_xlfn.STDEV.P(Table2[6M Return vs Nifty])</f>
        <v>0.34265725019054788</v>
      </c>
      <c r="M307">
        <v>-2.10258058955761</v>
      </c>
      <c r="N307">
        <f>(Table2[[#This Row],[1W Return vs Nifty]]-AVERAGE(Table2[1W Return vs Nifty]))/_xlfn.STDEV.P(Table2[1W Return vs Nifty])</f>
        <v>1.4003450023919905E-2</v>
      </c>
      <c r="O307">
        <v>332.71</v>
      </c>
      <c r="P307">
        <v>318.88877117795198</v>
      </c>
      <c r="Q307">
        <v>272.251986403964</v>
      </c>
      <c r="R307">
        <v>55.271402633483603</v>
      </c>
      <c r="S307" s="2">
        <f>(Table2[[#This Row],[Close Price]]-Table2[[#This Row],[20D EMA]])/Table2[[#This Row],[20D EMA]]</f>
        <v>1.1842144810796183E-2</v>
      </c>
      <c r="T307" s="2">
        <f>(Table2[[#This Row],[Close Price]]-Table2[[#This Row],[50D EMA]])/Table2[[#This Row],[50D EMA]]</f>
        <v>5.5697253799308476E-2</v>
      </c>
      <c r="U307" s="2">
        <f>(Table2[[#This Row],[Close Price]]-Table2[[#This Row],[200D EMA]])/Table2[[#This Row],[200D EMA]]</f>
        <v>0.23653826900084776</v>
      </c>
      <c r="V307">
        <v>0.77843196238659196</v>
      </c>
      <c r="W307">
        <v>334.1</v>
      </c>
      <c r="X307">
        <v>344.75</v>
      </c>
      <c r="Y307">
        <v>334.1</v>
      </c>
      <c r="Z307">
        <v>362.85</v>
      </c>
      <c r="AA307">
        <v>307</v>
      </c>
      <c r="AB307">
        <v>362.85</v>
      </c>
      <c r="AC307" s="2">
        <f>(Table2[[#This Row],[Close Price]]/Table2[[#This Row],[Day Low]])-1</f>
        <v>7.63244537563601E-3</v>
      </c>
      <c r="AD307" s="2">
        <f>(Table2[[#This Row],[Day High]]/Table2[[#This Row],[Close Price]])-1</f>
        <v>2.4060597059260447E-2</v>
      </c>
      <c r="AE307" s="2">
        <f>(Table2[[#This Row],[Close Price]]/Table2[[#This Row],[Current Week Low]])-1</f>
        <v>7.63244537563601E-3</v>
      </c>
      <c r="AF307" s="2">
        <f>(Table2[[#This Row],[Current Week High]]/Table2[[#This Row],[Close Price]])-1</f>
        <v>7.7825634932422449E-2</v>
      </c>
      <c r="AG307" s="2">
        <f>(Table2[[#This Row],[Close Price]]/Table2[[#This Row],[Current Month Low]])-1</f>
        <v>9.6579804560260607E-2</v>
      </c>
      <c r="AH307" s="2">
        <f>(Table2[[#This Row],[Current Month High]]/Table2[[#This Row],[Close Price]])-1</f>
        <v>7.7825634932422449E-2</v>
      </c>
      <c r="AI307">
        <v>7.7825634932422396</v>
      </c>
      <c r="AJ307">
        <v>78.452160084813102</v>
      </c>
      <c r="AK307" t="str">
        <f>IF(AND(Table2[[#This Row],[20D EMA]]&gt;Table2[[#This Row],[50D EMA]],Table2[[#This Row],[50D EMA]]&gt;Table2[[#This Row],[200D EMA]]),"Uptrend","Downtrend/NoTrend")</f>
        <v>Uptrend</v>
      </c>
      <c r="AL307">
        <v>0.14000000000000001</v>
      </c>
      <c r="AM307" t="s">
        <v>10681</v>
      </c>
      <c r="AN307">
        <v>7.56</v>
      </c>
      <c r="AO307" t="s">
        <v>10681</v>
      </c>
      <c r="AP307">
        <v>4.9378181433509E-2</v>
      </c>
      <c r="AQ307">
        <f>(Table2[[#This Row],[Sharpe Ratio]]-AVERAGE(Table2[Sharpe Ratio]))/_xlfn.STDEV.P(Table2[Sharpe Ratio])</f>
        <v>-0.16421141562721353</v>
      </c>
      <c r="AR3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-0.24541521503754499</v>
      </c>
      <c r="AS307">
        <f>_xlfn.RANK.AVG(Table2[[#This Row],[1Y Return vs Nifty Z-Score]],Table2[1Y Return vs Nifty Z-Score])</f>
        <v>342</v>
      </c>
      <c r="AT307">
        <f>_xlfn.RANK.AVG(Table2[[#This Row],[6M Return vs Nifty Z-Score]],Table2[6M Return vs Nifty Z-Score])</f>
        <v>224</v>
      </c>
      <c r="AU307">
        <f>_xlfn.RANK.AVG(Table2[[#This Row],[Sharpe Ratio Z-Score]],Table2[Sharpe Ratio Z-Score])</f>
        <v>392</v>
      </c>
      <c r="AV307">
        <f>(Table2[[#This Row],[Rank 1Y]]+Table2[[#This Row],[Rank 6M]]+Table2[[#This Row],[Rank Sharpe]])/3</f>
        <v>319.33333333333331</v>
      </c>
    </row>
    <row r="308" spans="1:48" x14ac:dyDescent="0.3">
      <c r="A308" t="s">
        <v>176</v>
      </c>
      <c r="B308" t="s">
        <v>177</v>
      </c>
      <c r="C308" t="s">
        <v>10634</v>
      </c>
      <c r="D308" t="s">
        <v>18</v>
      </c>
      <c r="E308">
        <v>154646.02811976001</v>
      </c>
      <c r="F308">
        <v>357.65</v>
      </c>
      <c r="G308">
        <v>72.803819462237499</v>
      </c>
      <c r="H308">
        <f>(Table2[[#This Row],[1Y Return vs Nifty]]-AVERAGE(Table2[1Y Return vs Nifty]))/_xlfn.STDEV.P(Table2[1Y Return vs Nifty])</f>
        <v>0.74861071982100635</v>
      </c>
      <c r="I308">
        <v>3.20733074342805</v>
      </c>
      <c r="J308">
        <f>(Table2[[#This Row],[1M Return vs Nifty]]-AVERAGE(Table2[1M Return vs Nifty]))/_xlfn.STDEV.P(Table2[1M Return vs Nifty])</f>
        <v>0.41948798738972354</v>
      </c>
      <c r="K308">
        <v>1.7909796757863401</v>
      </c>
      <c r="L308">
        <f>(Table2[[#This Row],[6M Return vs Nifty]]-AVERAGE(Table2[6M Return vs Nifty]))/_xlfn.STDEV.P(Table2[6M Return vs Nifty])</f>
        <v>-0.22154109862043062</v>
      </c>
      <c r="M308">
        <v>-8.6913701041739701E-3</v>
      </c>
      <c r="N308">
        <f>(Table2[[#This Row],[1W Return vs Nifty]]-AVERAGE(Table2[1W Return vs Nifty]))/_xlfn.STDEV.P(Table2[1W Return vs Nifty])</f>
        <v>0.55151876824692847</v>
      </c>
      <c r="O308">
        <v>343.57</v>
      </c>
      <c r="P308">
        <v>330.64186576773</v>
      </c>
      <c r="Q308">
        <v>288.939849494763</v>
      </c>
      <c r="R308">
        <v>70.164483848450004</v>
      </c>
      <c r="S308" s="2">
        <f>(Table2[[#This Row],[Close Price]]-Table2[[#This Row],[20D EMA]])/Table2[[#This Row],[20D EMA]]</f>
        <v>4.0981459382367448E-2</v>
      </c>
      <c r="T308" s="2">
        <f>(Table2[[#This Row],[Close Price]]-Table2[[#This Row],[50D EMA]])/Table2[[#This Row],[50D EMA]]</f>
        <v>8.1683951817652492E-2</v>
      </c>
      <c r="U308" s="2">
        <f>(Table2[[#This Row],[Close Price]]-Table2[[#This Row],[200D EMA]])/Table2[[#This Row],[200D EMA]]</f>
        <v>0.23780088009799544</v>
      </c>
      <c r="V308">
        <v>0.77529991257321995</v>
      </c>
      <c r="W308">
        <v>354.75</v>
      </c>
      <c r="X308">
        <v>365.5</v>
      </c>
      <c r="Y308">
        <v>343.5</v>
      </c>
      <c r="Z308">
        <v>365.5</v>
      </c>
      <c r="AA308">
        <v>320.64999999999998</v>
      </c>
      <c r="AB308">
        <v>365.5</v>
      </c>
      <c r="AC308" s="2">
        <f>(Table2[[#This Row],[Close Price]]/Table2[[#This Row],[Day Low]])-1</f>
        <v>8.1747709654684808E-3</v>
      </c>
      <c r="AD308" s="2">
        <f>(Table2[[#This Row],[Day High]]/Table2[[#This Row],[Close Price]])-1</f>
        <v>2.194883265762626E-2</v>
      </c>
      <c r="AE308" s="2">
        <f>(Table2[[#This Row],[Close Price]]/Table2[[#This Row],[Current Week Low]])-1</f>
        <v>4.1193595342066791E-2</v>
      </c>
      <c r="AF308" s="2">
        <f>(Table2[[#This Row],[Current Week High]]/Table2[[#This Row],[Close Price]])-1</f>
        <v>2.194883265762626E-2</v>
      </c>
      <c r="AG308" s="2">
        <f>(Table2[[#This Row],[Close Price]]/Table2[[#This Row],[Current Month Low]])-1</f>
        <v>0.11539061281771401</v>
      </c>
      <c r="AH308" s="2">
        <f>(Table2[[#This Row],[Current Month High]]/Table2[[#This Row],[Close Price]])-1</f>
        <v>2.194883265762626E-2</v>
      </c>
      <c r="AI308">
        <v>2.1948832657626198</v>
      </c>
      <c r="AJ308">
        <v>115.809322673103</v>
      </c>
      <c r="AK308" t="str">
        <f>IF(AND(Table2[[#This Row],[20D EMA]]&gt;Table2[[#This Row],[50D EMA]],Table2[[#This Row],[50D EMA]]&gt;Table2[[#This Row],[200D EMA]]),"Uptrend","Downtrend/NoTrend")</f>
        <v>Uptrend</v>
      </c>
      <c r="AL308">
        <v>0.09</v>
      </c>
      <c r="AM308" t="s">
        <v>10681</v>
      </c>
      <c r="AN308">
        <v>11.18</v>
      </c>
      <c r="AO308" t="s">
        <v>10681</v>
      </c>
      <c r="AP308">
        <v>3.4446533104167003E-2</v>
      </c>
      <c r="AQ308">
        <f>(Table2[[#This Row],[Sharpe Ratio]]-AVERAGE(Table2[Sharpe Ratio]))/_xlfn.STDEV.P(Table2[Sharpe Ratio])</f>
        <v>-0.33574209952379863</v>
      </c>
      <c r="AR3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1.1623342773134291</v>
      </c>
      <c r="AS308">
        <f>_xlfn.RANK.AVG(Table2[[#This Row],[1Y Return vs Nifty Z-Score]],Table2[1Y Return vs Nifty Z-Score])</f>
        <v>133</v>
      </c>
      <c r="AT308">
        <f>_xlfn.RANK.AVG(Table2[[#This Row],[6M Return vs Nifty Z-Score]],Table2[6M Return vs Nifty Z-Score])</f>
        <v>396</v>
      </c>
      <c r="AU308">
        <f>_xlfn.RANK.AVG(Table2[[#This Row],[Sharpe Ratio Z-Score]],Table2[Sharpe Ratio Z-Score])</f>
        <v>432</v>
      </c>
      <c r="AV308">
        <f>(Table2[[#This Row],[Rank 1Y]]+Table2[[#This Row],[Rank 6M]]+Table2[[#This Row],[Rank Sharpe]])/3</f>
        <v>320.33333333333331</v>
      </c>
    </row>
    <row r="309" spans="1:48" x14ac:dyDescent="0.3">
      <c r="A309" t="s">
        <v>569</v>
      </c>
      <c r="B309" t="s">
        <v>570</v>
      </c>
      <c r="C309" t="s">
        <v>10641</v>
      </c>
      <c r="D309" t="s">
        <v>198</v>
      </c>
      <c r="E309">
        <v>35148.832458240002</v>
      </c>
      <c r="F309">
        <v>2474.0500000000002</v>
      </c>
      <c r="G309">
        <v>19.716449648940401</v>
      </c>
      <c r="H309">
        <f>(Table2[[#This Row],[1Y Return vs Nifty]]-AVERAGE(Table2[1Y Return vs Nifty]))/_xlfn.STDEV.P(Table2[1Y Return vs Nifty])</f>
        <v>-0.10558154500674982</v>
      </c>
      <c r="I309">
        <v>-5.0685342901829298</v>
      </c>
      <c r="J309">
        <f>(Table2[[#This Row],[1M Return vs Nifty]]-AVERAGE(Table2[1M Return vs Nifty]))/_xlfn.STDEV.P(Table2[1M Return vs Nifty])</f>
        <v>-0.38059517176834085</v>
      </c>
      <c r="K309">
        <v>22.354228765134899</v>
      </c>
      <c r="L309">
        <f>(Table2[[#This Row],[6M Return vs Nifty]]-AVERAGE(Table2[6M Return vs Nifty]))/_xlfn.STDEV.P(Table2[6M Return vs Nifty])</f>
        <v>0.4832254224618428</v>
      </c>
      <c r="M309">
        <v>-6.3080520420618198</v>
      </c>
      <c r="N309">
        <f>(Table2[[#This Row],[1W Return vs Nifty]]-AVERAGE(Table2[1W Return vs Nifty]))/_xlfn.STDEV.P(Table2[1W Return vs Nifty])</f>
        <v>-1.0655691009349288</v>
      </c>
      <c r="O309">
        <v>2527.85</v>
      </c>
      <c r="P309">
        <v>2507.7265479941302</v>
      </c>
      <c r="Q309">
        <v>2166.4600571183601</v>
      </c>
      <c r="R309">
        <v>42.439267993325601</v>
      </c>
      <c r="S309" s="2">
        <f>(Table2[[#This Row],[Close Price]]-Table2[[#This Row],[20D EMA]])/Table2[[#This Row],[20D EMA]]</f>
        <v>-2.1282908400419222E-2</v>
      </c>
      <c r="T309" s="2">
        <f>(Table2[[#This Row],[Close Price]]-Table2[[#This Row],[50D EMA]])/Table2[[#This Row],[50D EMA]]</f>
        <v>-1.3429114917281187E-2</v>
      </c>
      <c r="U309" s="2">
        <f>(Table2[[#This Row],[Close Price]]-Table2[[#This Row],[200D EMA]])/Table2[[#This Row],[200D EMA]]</f>
        <v>0.14197812780853664</v>
      </c>
      <c r="V309">
        <v>0.82549172947819405</v>
      </c>
      <c r="W309">
        <v>2450.1</v>
      </c>
      <c r="X309">
        <v>2521</v>
      </c>
      <c r="Y309">
        <v>2450.1</v>
      </c>
      <c r="Z309">
        <v>2614.6</v>
      </c>
      <c r="AA309">
        <v>2416.5500000000002</v>
      </c>
      <c r="AB309">
        <v>2636.15</v>
      </c>
      <c r="AC309" s="2">
        <f>(Table2[[#This Row],[Close Price]]/Table2[[#This Row],[Day Low]])-1</f>
        <v>9.7751112199502277E-3</v>
      </c>
      <c r="AD309" s="2">
        <f>(Table2[[#This Row],[Day High]]/Table2[[#This Row],[Close Price]])-1</f>
        <v>1.897698106343837E-2</v>
      </c>
      <c r="AE309" s="2">
        <f>(Table2[[#This Row],[Close Price]]/Table2[[#This Row],[Current Week Low]])-1</f>
        <v>9.7751112199502277E-3</v>
      </c>
      <c r="AF309" s="2">
        <f>(Table2[[#This Row],[Current Week High]]/Table2[[#This Row],[Close Price]])-1</f>
        <v>5.6809684525373161E-2</v>
      </c>
      <c r="AG309" s="2">
        <f>(Table2[[#This Row],[Close Price]]/Table2[[#This Row],[Current Month Low]])-1</f>
        <v>2.3794252136309924E-2</v>
      </c>
      <c r="AH309" s="2">
        <f>(Table2[[#This Row],[Current Month High]]/Table2[[#This Row],[Close Price]])-1</f>
        <v>6.5520098623714107E-2</v>
      </c>
      <c r="AI309">
        <v>23.7363836624158</v>
      </c>
      <c r="AJ309">
        <v>60.647381578520097</v>
      </c>
      <c r="AK309" t="str">
        <f>IF(AND(Table2[[#This Row],[20D EMA]]&gt;Table2[[#This Row],[50D EMA]],Table2[[#This Row],[50D EMA]]&gt;Table2[[#This Row],[200D EMA]]),"Uptrend","Downtrend/NoTrend")</f>
        <v>Uptrend</v>
      </c>
      <c r="AL309">
        <v>-0.04</v>
      </c>
      <c r="AM309" t="s">
        <v>10680</v>
      </c>
      <c r="AN309">
        <v>-3.13</v>
      </c>
      <c r="AO309" t="s">
        <v>10680</v>
      </c>
      <c r="AP309">
        <v>3.3051516817073003E-2</v>
      </c>
      <c r="AQ309">
        <f>(Table2[[#This Row],[Sharpe Ratio]]-AVERAGE(Table2[Sharpe Ratio]))/_xlfn.STDEV.P(Table2[Sharpe Ratio])</f>
        <v>-0.35176766431706308</v>
      </c>
      <c r="AR3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-1.4202880595652398</v>
      </c>
      <c r="AS309">
        <f>_xlfn.RANK.AVG(Table2[[#This Row],[1Y Return vs Nifty Z-Score]],Table2[1Y Return vs Nifty Z-Score])</f>
        <v>332</v>
      </c>
      <c r="AT309">
        <f>_xlfn.RANK.AVG(Table2[[#This Row],[6M Return vs Nifty Z-Score]],Table2[6M Return vs Nifty Z-Score])</f>
        <v>196</v>
      </c>
      <c r="AU309">
        <f>_xlfn.RANK.AVG(Table2[[#This Row],[Sharpe Ratio Z-Score]],Table2[Sharpe Ratio Z-Score])</f>
        <v>437</v>
      </c>
      <c r="AV309">
        <f>(Table2[[#This Row],[Rank 1Y]]+Table2[[#This Row],[Rank 6M]]+Table2[[#This Row],[Rank Sharpe]])/3</f>
        <v>321.66666666666669</v>
      </c>
    </row>
    <row r="310" spans="1:48" x14ac:dyDescent="0.3">
      <c r="A310" t="s">
        <v>1555</v>
      </c>
      <c r="B310" t="s">
        <v>1556</v>
      </c>
      <c r="C310" t="s">
        <v>10640</v>
      </c>
      <c r="D310" t="s">
        <v>195</v>
      </c>
      <c r="E310">
        <v>6339.2892596000002</v>
      </c>
      <c r="F310">
        <v>688.55</v>
      </c>
      <c r="G310">
        <v>36.283851328969597</v>
      </c>
      <c r="H310">
        <f>(Table2[[#This Row],[1Y Return vs Nifty]]-AVERAGE(Table2[1Y Return vs Nifty]))/_xlfn.STDEV.P(Table2[1Y Return vs Nifty])</f>
        <v>0.16099309248509749</v>
      </c>
      <c r="I310">
        <v>14.489842576530799</v>
      </c>
      <c r="J310">
        <f>(Table2[[#This Row],[1M Return vs Nifty]]-AVERAGE(Table2[1M Return vs Nifty]))/_xlfn.STDEV.P(Table2[1M Return vs Nifty])</f>
        <v>1.510243778356072</v>
      </c>
      <c r="K310">
        <v>26.568779181413301</v>
      </c>
      <c r="L310">
        <f>(Table2[[#This Row],[6M Return vs Nifty]]-AVERAGE(Table2[6M Return vs Nifty]))/_xlfn.STDEV.P(Table2[6M Return vs Nifty])</f>
        <v>0.62767117721102461</v>
      </c>
      <c r="M310">
        <v>2.7402226935430698</v>
      </c>
      <c r="N310">
        <f>(Table2[[#This Row],[1W Return vs Nifty]]-AVERAGE(Table2[1W Return vs Nifty]))/_xlfn.STDEV.P(Table2[1W Return vs Nifty])</f>
        <v>1.2571833296580344</v>
      </c>
      <c r="O310">
        <v>639.75</v>
      </c>
      <c r="P310">
        <v>616.71240750002801</v>
      </c>
      <c r="Q310">
        <v>537.330986272367</v>
      </c>
      <c r="R310">
        <v>78.729084569934003</v>
      </c>
      <c r="S310" s="2">
        <f>(Table2[[#This Row],[Close Price]]-Table2[[#This Row],[20D EMA]])/Table2[[#This Row],[20D EMA]]</f>
        <v>7.6279796795623217E-2</v>
      </c>
      <c r="T310" s="2">
        <f>(Table2[[#This Row],[Close Price]]-Table2[[#This Row],[50D EMA]])/Table2[[#This Row],[50D EMA]]</f>
        <v>0.11648475306533976</v>
      </c>
      <c r="U310" s="2">
        <f>(Table2[[#This Row],[Close Price]]-Table2[[#This Row],[200D EMA]])/Table2[[#This Row],[200D EMA]]</f>
        <v>0.28142619277679576</v>
      </c>
      <c r="V310">
        <v>1.8703274062525701</v>
      </c>
      <c r="W310">
        <v>676</v>
      </c>
      <c r="X310">
        <v>711.35</v>
      </c>
      <c r="Y310">
        <v>651.1</v>
      </c>
      <c r="Z310">
        <v>721.7</v>
      </c>
      <c r="AA310">
        <v>558.5</v>
      </c>
      <c r="AB310">
        <v>721.7</v>
      </c>
      <c r="AC310" s="2">
        <f>(Table2[[#This Row],[Close Price]]/Table2[[#This Row],[Day Low]])-1</f>
        <v>1.8565088757396486E-2</v>
      </c>
      <c r="AD310" s="2">
        <f>(Table2[[#This Row],[Day High]]/Table2[[#This Row],[Close Price]])-1</f>
        <v>3.3113063684554689E-2</v>
      </c>
      <c r="AE310" s="2">
        <f>(Table2[[#This Row],[Close Price]]/Table2[[#This Row],[Current Week Low]])-1</f>
        <v>5.751804638304403E-2</v>
      </c>
      <c r="AF310" s="2">
        <f>(Table2[[#This Row],[Current Week High]]/Table2[[#This Row],[Close Price]])-1</f>
        <v>4.8144651804516769E-2</v>
      </c>
      <c r="AG310" s="2">
        <f>(Table2[[#This Row],[Close Price]]/Table2[[#This Row],[Current Month Low]])-1</f>
        <v>0.23285586392121749</v>
      </c>
      <c r="AH310" s="2">
        <f>(Table2[[#This Row],[Current Month High]]/Table2[[#This Row],[Close Price]])-1</f>
        <v>4.8144651804516769E-2</v>
      </c>
      <c r="AI310">
        <v>4.8144651804516698</v>
      </c>
      <c r="AJ310">
        <v>85.542980328752293</v>
      </c>
      <c r="AK310" t="str">
        <f>IF(AND(Table2[[#This Row],[20D EMA]]&gt;Table2[[#This Row],[50D EMA]],Table2[[#This Row],[50D EMA]]&gt;Table2[[#This Row],[200D EMA]]),"Uptrend","Downtrend/NoTrend")</f>
        <v>Uptrend</v>
      </c>
      <c r="AL310">
        <v>-0.04</v>
      </c>
      <c r="AM310" t="s">
        <v>10680</v>
      </c>
      <c r="AN310">
        <v>22.31</v>
      </c>
      <c r="AO310" t="s">
        <v>10681</v>
      </c>
      <c r="AQ310">
        <f>(Table2[[#This Row],[Sharpe Ratio]]-AVERAGE(Table2[Sharpe Ratio]))/_xlfn.STDEV.P(Table2[Sharpe Ratio])</f>
        <v>-0.7314544315382846</v>
      </c>
      <c r="AR3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2.8246369461719443</v>
      </c>
      <c r="AS310">
        <f>_xlfn.RANK.AVG(Table2[[#This Row],[1Y Return vs Nifty Z-Score]],Table2[1Y Return vs Nifty Z-Score])</f>
        <v>252</v>
      </c>
      <c r="AT310">
        <f>_xlfn.RANK.AVG(Table2[[#This Row],[6M Return vs Nifty Z-Score]],Table2[6M Return vs Nifty Z-Score])</f>
        <v>171</v>
      </c>
      <c r="AU310">
        <f>_xlfn.RANK.AVG(Table2[[#This Row],[Sharpe Ratio Z-Score]],Table2[Sharpe Ratio Z-Score])</f>
        <v>547</v>
      </c>
      <c r="AV310">
        <f>(Table2[[#This Row],[Rank 1Y]]+Table2[[#This Row],[Rank 6M]]+Table2[[#This Row],[Rank Sharpe]])/3</f>
        <v>323.33333333333331</v>
      </c>
    </row>
    <row r="311" spans="1:48" x14ac:dyDescent="0.3">
      <c r="A311" t="s">
        <v>205</v>
      </c>
      <c r="B311" t="s">
        <v>206</v>
      </c>
      <c r="C311" t="s">
        <v>10636</v>
      </c>
      <c r="D311" t="s">
        <v>34</v>
      </c>
      <c r="E311">
        <v>127210.262741574</v>
      </c>
      <c r="F311">
        <v>116.57</v>
      </c>
      <c r="G311">
        <v>53.284187144667797</v>
      </c>
      <c r="H311">
        <f>(Table2[[#This Row],[1Y Return vs Nifty]]-AVERAGE(Table2[1Y Return vs Nifty]))/_xlfn.STDEV.P(Table2[1Y Return vs Nifty])</f>
        <v>0.43453377465327619</v>
      </c>
      <c r="I311">
        <v>-10.216684272378799</v>
      </c>
      <c r="J311">
        <f>(Table2[[#This Row],[1M Return vs Nifty]]-AVERAGE(Table2[1M Return vs Nifty]))/_xlfn.STDEV.P(Table2[1M Return vs Nifty])</f>
        <v>-0.87830122241638986</v>
      </c>
      <c r="K311">
        <v>-19.6011262757096</v>
      </c>
      <c r="L311">
        <f>(Table2[[#This Row],[6M Return vs Nifty]]-AVERAGE(Table2[6M Return vs Nifty]))/_xlfn.STDEV.P(Table2[6M Return vs Nifty])</f>
        <v>-0.9547151230438643</v>
      </c>
      <c r="M311">
        <v>-3.3978988955007199</v>
      </c>
      <c r="N311">
        <f>(Table2[[#This Row],[1W Return vs Nifty]]-AVERAGE(Table2[1W Return vs Nifty]))/_xlfn.STDEV.P(Table2[1W Return vs Nifty])</f>
        <v>-0.31851339229538905</v>
      </c>
      <c r="O311">
        <v>116.47</v>
      </c>
      <c r="P311">
        <v>118.83754114748101</v>
      </c>
      <c r="Q311">
        <v>111.23319828577</v>
      </c>
      <c r="R311">
        <v>46.547931779565602</v>
      </c>
      <c r="S311" s="2">
        <f>(Table2[[#This Row],[Close Price]]-Table2[[#This Row],[20D EMA]])/Table2[[#This Row],[20D EMA]]</f>
        <v>8.5859019489992541E-4</v>
      </c>
      <c r="T311" s="2">
        <f>(Table2[[#This Row],[Close Price]]-Table2[[#This Row],[50D EMA]])/Table2[[#This Row],[50D EMA]]</f>
        <v>-1.908101703877333E-2</v>
      </c>
      <c r="U311" s="2">
        <f>(Table2[[#This Row],[Close Price]]-Table2[[#This Row],[200D EMA]])/Table2[[#This Row],[200D EMA]]</f>
        <v>4.7978497395347534E-2</v>
      </c>
      <c r="V311">
        <v>0.484685011324195</v>
      </c>
      <c r="W311">
        <v>115.83</v>
      </c>
      <c r="X311">
        <v>117.55</v>
      </c>
      <c r="Y311">
        <v>114.5</v>
      </c>
      <c r="Z311">
        <v>117.55</v>
      </c>
      <c r="AA311">
        <v>111.9</v>
      </c>
      <c r="AB311">
        <v>125.7</v>
      </c>
      <c r="AC311" s="2">
        <f>(Table2[[#This Row],[Close Price]]/Table2[[#This Row],[Day Low]])-1</f>
        <v>6.3886730553397442E-3</v>
      </c>
      <c r="AD311" s="2">
        <f>(Table2[[#This Row],[Day High]]/Table2[[#This Row],[Close Price]])-1</f>
        <v>8.406965771639463E-3</v>
      </c>
      <c r="AE311" s="2">
        <f>(Table2[[#This Row],[Close Price]]/Table2[[#This Row],[Current Week Low]])-1</f>
        <v>1.8078602620087203E-2</v>
      </c>
      <c r="AF311" s="2">
        <f>(Table2[[#This Row],[Current Week High]]/Table2[[#This Row],[Close Price]])-1</f>
        <v>8.406965771639463E-3</v>
      </c>
      <c r="AG311" s="2">
        <f>(Table2[[#This Row],[Close Price]]/Table2[[#This Row],[Current Month Low]])-1</f>
        <v>4.173369079535294E-2</v>
      </c>
      <c r="AH311" s="2">
        <f>(Table2[[#This Row],[Current Month High]]/Table2[[#This Row],[Close Price]])-1</f>
        <v>7.8322038260272953E-2</v>
      </c>
      <c r="AI311">
        <v>22.587286608904499</v>
      </c>
      <c r="AJ311">
        <v>86.511999999999901</v>
      </c>
      <c r="AK311" t="str">
        <f>IF(AND(Table2[[#This Row],[20D EMA]]&gt;Table2[[#This Row],[50D EMA]],Table2[[#This Row],[50D EMA]]&gt;Table2[[#This Row],[200D EMA]]),"Uptrend","Downtrend/NoTrend")</f>
        <v>Downtrend/NoTrend</v>
      </c>
      <c r="AL311">
        <v>-0.11</v>
      </c>
      <c r="AM311" t="s">
        <v>10680</v>
      </c>
      <c r="AN311">
        <v>1.99</v>
      </c>
      <c r="AO311" t="s">
        <v>10681</v>
      </c>
      <c r="AP311">
        <v>0.132575111693675</v>
      </c>
      <c r="AQ311">
        <f>(Table2[[#This Row],[Sharpe Ratio]]-AVERAGE(Table2[Sharpe Ratio]))/_xlfn.STDEV.P(Table2[Sharpe Ratio])</f>
        <v>0.79153211856648609</v>
      </c>
      <c r="AR31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1">
        <f>_xlfn.RANK.AVG(Table2[[#This Row],[1Y Return vs Nifty Z-Score]],Table2[1Y Return vs Nifty Z-Score])</f>
        <v>182</v>
      </c>
      <c r="AT311">
        <f>_xlfn.RANK.AVG(Table2[[#This Row],[6M Return vs Nifty Z-Score]],Table2[6M Return vs Nifty Z-Score])</f>
        <v>631</v>
      </c>
      <c r="AU311">
        <f>_xlfn.RANK.AVG(Table2[[#This Row],[Sharpe Ratio Z-Score]],Table2[Sharpe Ratio Z-Score])</f>
        <v>158</v>
      </c>
      <c r="AV311">
        <f>(Table2[[#This Row],[Rank 1Y]]+Table2[[#This Row],[Rank 6M]]+Table2[[#This Row],[Rank Sharpe]])/3</f>
        <v>323.66666666666669</v>
      </c>
    </row>
    <row r="312" spans="1:48" x14ac:dyDescent="0.3">
      <c r="A312" t="s">
        <v>319</v>
      </c>
      <c r="B312" t="s">
        <v>320</v>
      </c>
      <c r="C312" t="s">
        <v>10640</v>
      </c>
      <c r="D312" t="s">
        <v>282</v>
      </c>
      <c r="E312">
        <v>84222.244237110004</v>
      </c>
      <c r="F312">
        <v>862.45</v>
      </c>
      <c r="G312">
        <v>19.4647838322085</v>
      </c>
      <c r="H312">
        <f>(Table2[[#This Row],[1Y Return vs Nifty]]-AVERAGE(Table2[1Y Return vs Nifty]))/_xlfn.STDEV.P(Table2[1Y Return vs Nifty])</f>
        <v>-0.10963092614448523</v>
      </c>
      <c r="I312">
        <v>-7.7050891640787604</v>
      </c>
      <c r="J312">
        <f>(Table2[[#This Row],[1M Return vs Nifty]]-AVERAGE(Table2[1M Return vs Nifty]))/_xlfn.STDEV.P(Table2[1M Return vs Nifty])</f>
        <v>-0.63548854475508632</v>
      </c>
      <c r="K312">
        <v>4.0922504658949901</v>
      </c>
      <c r="L312">
        <f>(Table2[[#This Row],[6M Return vs Nifty]]-AVERAGE(Table2[6M Return vs Nifty]))/_xlfn.STDEV.P(Table2[6M Return vs Nifty])</f>
        <v>-0.14266938910769486</v>
      </c>
      <c r="M312">
        <v>-2.0822061871053998</v>
      </c>
      <c r="N312">
        <f>(Table2[[#This Row],[1W Return vs Nifty]]-AVERAGE(Table2[1W Return vs Nifty]))/_xlfn.STDEV.P(Table2[1W Return vs Nifty])</f>
        <v>1.923369492702038E-2</v>
      </c>
      <c r="O312">
        <v>874.34</v>
      </c>
      <c r="P312">
        <v>879.40864220706999</v>
      </c>
      <c r="Q312">
        <v>796.22324392612597</v>
      </c>
      <c r="R312">
        <v>46.434234611149698</v>
      </c>
      <c r="S312" s="2">
        <f>(Table2[[#This Row],[Close Price]]-Table2[[#This Row],[20D EMA]])/Table2[[#This Row],[20D EMA]]</f>
        <v>-1.3598828830889569E-2</v>
      </c>
      <c r="T312" s="2">
        <f>(Table2[[#This Row],[Close Price]]-Table2[[#This Row],[50D EMA]])/Table2[[#This Row],[50D EMA]]</f>
        <v>-1.9284143222095804E-2</v>
      </c>
      <c r="U312" s="2">
        <f>(Table2[[#This Row],[Close Price]]-Table2[[#This Row],[200D EMA]])/Table2[[#This Row],[200D EMA]]</f>
        <v>8.3176114964082393E-2</v>
      </c>
      <c r="V312">
        <v>0.61777810335989303</v>
      </c>
      <c r="W312">
        <v>858.35</v>
      </c>
      <c r="X312">
        <v>876.85</v>
      </c>
      <c r="Y312">
        <v>836.6</v>
      </c>
      <c r="Z312">
        <v>876.85</v>
      </c>
      <c r="AA312">
        <v>836.6</v>
      </c>
      <c r="AB312">
        <v>934.95</v>
      </c>
      <c r="AC312" s="2">
        <f>(Table2[[#This Row],[Close Price]]/Table2[[#This Row],[Day Low]])-1</f>
        <v>4.7766062794898367E-3</v>
      </c>
      <c r="AD312" s="2">
        <f>(Table2[[#This Row],[Day High]]/Table2[[#This Row],[Close Price]])-1</f>
        <v>1.6696620093918479E-2</v>
      </c>
      <c r="AE312" s="2">
        <f>(Table2[[#This Row],[Close Price]]/Table2[[#This Row],[Current Week Low]])-1</f>
        <v>3.0898876404494402E-2</v>
      </c>
      <c r="AF312" s="2">
        <f>(Table2[[#This Row],[Current Week High]]/Table2[[#This Row],[Close Price]])-1</f>
        <v>1.6696620093918479E-2</v>
      </c>
      <c r="AG312" s="2">
        <f>(Table2[[#This Row],[Close Price]]/Table2[[#This Row],[Current Month Low]])-1</f>
        <v>3.0898876404494402E-2</v>
      </c>
      <c r="AH312" s="2">
        <f>(Table2[[#This Row],[Current Month High]]/Table2[[#This Row],[Close Price]])-1</f>
        <v>8.4062844222853483E-2</v>
      </c>
      <c r="AI312">
        <v>13.618180764102201</v>
      </c>
      <c r="AJ312">
        <v>62.4046699934093</v>
      </c>
      <c r="AK312" t="str">
        <f>IF(AND(Table2[[#This Row],[20D EMA]]&gt;Table2[[#This Row],[50D EMA]],Table2[[#This Row],[50D EMA]]&gt;Table2[[#This Row],[200D EMA]]),"Uptrend","Downtrend/NoTrend")</f>
        <v>Downtrend/NoTrend</v>
      </c>
      <c r="AL312">
        <v>-0.09</v>
      </c>
      <c r="AM312" t="s">
        <v>10680</v>
      </c>
      <c r="AN312">
        <v>-0.67</v>
      </c>
      <c r="AO312" t="s">
        <v>10680</v>
      </c>
      <c r="AP312">
        <v>8.5960642884031005E-2</v>
      </c>
      <c r="AQ312">
        <f>(Table2[[#This Row],[Sharpe Ratio]]-AVERAGE(Table2[Sharpe Ratio]))/_xlfn.STDEV.P(Table2[Sharpe Ratio])</f>
        <v>0.25603787586577903</v>
      </c>
      <c r="AR3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2">
        <f>_xlfn.RANK.AVG(Table2[[#This Row],[1Y Return vs Nifty Z-Score]],Table2[1Y Return vs Nifty Z-Score])</f>
        <v>336</v>
      </c>
      <c r="AT312">
        <f>_xlfn.RANK.AVG(Table2[[#This Row],[6M Return vs Nifty Z-Score]],Table2[6M Return vs Nifty Z-Score])</f>
        <v>370</v>
      </c>
      <c r="AU312">
        <f>_xlfn.RANK.AVG(Table2[[#This Row],[Sharpe Ratio Z-Score]],Table2[Sharpe Ratio Z-Score])</f>
        <v>265</v>
      </c>
      <c r="AV312">
        <f>(Table2[[#This Row],[Rank 1Y]]+Table2[[#This Row],[Rank 6M]]+Table2[[#This Row],[Rank Sharpe]])/3</f>
        <v>323.66666666666669</v>
      </c>
    </row>
    <row r="313" spans="1:48" x14ac:dyDescent="0.3">
      <c r="A313" t="s">
        <v>964</v>
      </c>
      <c r="B313" t="s">
        <v>965</v>
      </c>
      <c r="C313" t="s">
        <v>10638</v>
      </c>
      <c r="D313" t="s">
        <v>966</v>
      </c>
      <c r="E313">
        <v>15236.659524000001</v>
      </c>
      <c r="F313">
        <v>783.7</v>
      </c>
      <c r="G313">
        <v>32.225578126280297</v>
      </c>
      <c r="H313">
        <f>(Table2[[#This Row],[1Y Return vs Nifty]]-AVERAGE(Table2[1Y Return vs Nifty]))/_xlfn.STDEV.P(Table2[1Y Return vs Nifty])</f>
        <v>9.5694216490930614E-2</v>
      </c>
      <c r="I313">
        <v>-7.7305617170305698</v>
      </c>
      <c r="J313">
        <f>(Table2[[#This Row],[1M Return vs Nifty]]-AVERAGE(Table2[1M Return vs Nifty]))/_xlfn.STDEV.P(Table2[1M Return vs Nifty])</f>
        <v>-0.6379511466166119</v>
      </c>
      <c r="K313">
        <v>35.782848777356698</v>
      </c>
      <c r="L313">
        <f>(Table2[[#This Row],[6M Return vs Nifty]]-AVERAGE(Table2[6M Return vs Nifty]))/_xlfn.STDEV.P(Table2[6M Return vs Nifty])</f>
        <v>0.94346600836475725</v>
      </c>
      <c r="M313">
        <v>-3.2705592648133801</v>
      </c>
      <c r="N313">
        <f>(Table2[[#This Row],[1W Return vs Nifty]]-AVERAGE(Table2[1W Return vs Nifty]))/_xlfn.STDEV.P(Table2[1W Return vs Nifty])</f>
        <v>-0.28582446039039916</v>
      </c>
      <c r="O313">
        <v>800.97</v>
      </c>
      <c r="P313">
        <v>769.20925868071595</v>
      </c>
      <c r="Q313">
        <v>630.751022344028</v>
      </c>
      <c r="R313">
        <v>43.065945956997197</v>
      </c>
      <c r="S313" s="2">
        <f>(Table2[[#This Row],[Close Price]]-Table2[[#This Row],[20D EMA]])/Table2[[#This Row],[20D EMA]]</f>
        <v>-2.1561356854813515E-2</v>
      </c>
      <c r="T313" s="2">
        <f>(Table2[[#This Row],[Close Price]]-Table2[[#This Row],[50D EMA]])/Table2[[#This Row],[50D EMA]]</f>
        <v>1.8838490509250263E-2</v>
      </c>
      <c r="U313" s="2">
        <f>(Table2[[#This Row],[Close Price]]-Table2[[#This Row],[200D EMA]])/Table2[[#This Row],[200D EMA]]</f>
        <v>0.24248708640625824</v>
      </c>
      <c r="V313">
        <v>0.36168556156047799</v>
      </c>
      <c r="W313">
        <v>781.5</v>
      </c>
      <c r="X313">
        <v>796.4</v>
      </c>
      <c r="Y313">
        <v>780.55</v>
      </c>
      <c r="Z313">
        <v>806</v>
      </c>
      <c r="AA313">
        <v>777.25</v>
      </c>
      <c r="AB313">
        <v>854.5</v>
      </c>
      <c r="AC313" s="2">
        <f>(Table2[[#This Row],[Close Price]]/Table2[[#This Row],[Day Low]])-1</f>
        <v>2.8150991682662774E-3</v>
      </c>
      <c r="AD313" s="2">
        <f>(Table2[[#This Row],[Day High]]/Table2[[#This Row],[Close Price]])-1</f>
        <v>1.6205180553783283E-2</v>
      </c>
      <c r="AE313" s="2">
        <f>(Table2[[#This Row],[Close Price]]/Table2[[#This Row],[Current Week Low]])-1</f>
        <v>4.0356159118570822E-3</v>
      </c>
      <c r="AF313" s="2">
        <f>(Table2[[#This Row],[Current Week High]]/Table2[[#This Row],[Close Price]])-1</f>
        <v>2.8454765854280861E-2</v>
      </c>
      <c r="AG313" s="2">
        <f>(Table2[[#This Row],[Close Price]]/Table2[[#This Row],[Current Month Low]])-1</f>
        <v>8.2984882598906573E-3</v>
      </c>
      <c r="AH313" s="2">
        <f>(Table2[[#This Row],[Current Month High]]/Table2[[#This Row],[Close Price]])-1</f>
        <v>9.0340691591169975E-2</v>
      </c>
      <c r="AI313">
        <v>11.866785759857001</v>
      </c>
      <c r="AJ313">
        <v>75.579702027556806</v>
      </c>
      <c r="AK313" t="str">
        <f>IF(AND(Table2[[#This Row],[20D EMA]]&gt;Table2[[#This Row],[50D EMA]],Table2[[#This Row],[50D EMA]]&gt;Table2[[#This Row],[200D EMA]]),"Uptrend","Downtrend/NoTrend")</f>
        <v>Uptrend</v>
      </c>
      <c r="AL313">
        <v>0.22</v>
      </c>
      <c r="AM313" t="s">
        <v>10681</v>
      </c>
      <c r="AN313">
        <v>-4.93</v>
      </c>
      <c r="AO313" t="s">
        <v>10680</v>
      </c>
      <c r="AP313">
        <v>-1.175402577002E-2</v>
      </c>
      <c r="AQ313">
        <f>(Table2[[#This Row],[Sharpe Ratio]]-AVERAGE(Table2[Sharpe Ratio]))/_xlfn.STDEV.P(Table2[Sharpe Ratio])</f>
        <v>-0.86648145832056234</v>
      </c>
      <c r="AR3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-0.75109684047188563</v>
      </c>
      <c r="AS313">
        <f>_xlfn.RANK.AVG(Table2[[#This Row],[1Y Return vs Nifty Z-Score]],Table2[1Y Return vs Nifty Z-Score])</f>
        <v>271</v>
      </c>
      <c r="AT313">
        <f>_xlfn.RANK.AVG(Table2[[#This Row],[6M Return vs Nifty Z-Score]],Table2[6M Return vs Nifty Z-Score])</f>
        <v>110</v>
      </c>
      <c r="AU313">
        <f>_xlfn.RANK.AVG(Table2[[#This Row],[Sharpe Ratio Z-Score]],Table2[Sharpe Ratio Z-Score])</f>
        <v>596</v>
      </c>
      <c r="AV313">
        <f>(Table2[[#This Row],[Rank 1Y]]+Table2[[#This Row],[Rank 6M]]+Table2[[#This Row],[Rank Sharpe]])/3</f>
        <v>325.66666666666669</v>
      </c>
    </row>
    <row r="314" spans="1:48" x14ac:dyDescent="0.3">
      <c r="A314" t="s">
        <v>235</v>
      </c>
      <c r="B314" t="s">
        <v>236</v>
      </c>
      <c r="C314" t="s">
        <v>10636</v>
      </c>
      <c r="D314" t="s">
        <v>34</v>
      </c>
      <c r="E314">
        <v>115002.27616550399</v>
      </c>
      <c r="F314">
        <v>60.77</v>
      </c>
      <c r="G314">
        <v>66.5501362897852</v>
      </c>
      <c r="H314">
        <f>(Table2[[#This Row],[1Y Return vs Nifty]]-AVERAGE(Table2[1Y Return vs Nifty]))/_xlfn.STDEV.P(Table2[1Y Return vs Nifty])</f>
        <v>0.64798701570119421</v>
      </c>
      <c r="I314">
        <v>-12.7055755713466</v>
      </c>
      <c r="J314">
        <f>(Table2[[#This Row],[1M Return vs Nifty]]-AVERAGE(Table2[1M Return vs Nifty]))/_xlfn.STDEV.P(Table2[1M Return vs Nifty])</f>
        <v>-1.118918971158277</v>
      </c>
      <c r="K314">
        <v>-18.8979604953491</v>
      </c>
      <c r="L314">
        <f>(Table2[[#This Row],[6M Return vs Nifty]]-AVERAGE(Table2[6M Return vs Nifty]))/_xlfn.STDEV.P(Table2[6M Return vs Nifty])</f>
        <v>-0.93061544411591379</v>
      </c>
      <c r="M314">
        <v>-4.0219342636066502</v>
      </c>
      <c r="N314">
        <f>(Table2[[#This Row],[1W Return vs Nifty]]-AVERAGE(Table2[1W Return vs Nifty]))/_xlfn.STDEV.P(Table2[1W Return vs Nifty])</f>
        <v>-0.4787074304295687</v>
      </c>
      <c r="O314">
        <v>61.96</v>
      </c>
      <c r="P314">
        <v>63.212089938748598</v>
      </c>
      <c r="Q314">
        <v>57.664826363782502</v>
      </c>
      <c r="R314">
        <v>37.379922049523003</v>
      </c>
      <c r="S314" s="2">
        <f>(Table2[[#This Row],[Close Price]]-Table2[[#This Row],[20D EMA]])/Table2[[#This Row],[20D EMA]]</f>
        <v>-1.9205939315687502E-2</v>
      </c>
      <c r="T314" s="2">
        <f>(Table2[[#This Row],[Close Price]]-Table2[[#This Row],[50D EMA]])/Table2[[#This Row],[50D EMA]]</f>
        <v>-3.8633273177883169E-2</v>
      </c>
      <c r="U314" s="2">
        <f>(Table2[[#This Row],[Close Price]]-Table2[[#This Row],[200D EMA]])/Table2[[#This Row],[200D EMA]]</f>
        <v>5.384866012824352E-2</v>
      </c>
      <c r="V314">
        <v>0.32618458825450702</v>
      </c>
      <c r="W314">
        <v>60.45</v>
      </c>
      <c r="X314">
        <v>61.5</v>
      </c>
      <c r="Y314">
        <v>60.32</v>
      </c>
      <c r="Z314">
        <v>62.39</v>
      </c>
      <c r="AA314">
        <v>59.21</v>
      </c>
      <c r="AB314">
        <v>68.459999999999994</v>
      </c>
      <c r="AC314" s="2">
        <f>(Table2[[#This Row],[Close Price]]/Table2[[#This Row],[Day Low]])-1</f>
        <v>5.2936311000826297E-3</v>
      </c>
      <c r="AD314" s="2">
        <f>(Table2[[#This Row],[Day High]]/Table2[[#This Row],[Close Price]])-1</f>
        <v>1.2012506170807846E-2</v>
      </c>
      <c r="AE314" s="2">
        <f>(Table2[[#This Row],[Close Price]]/Table2[[#This Row],[Current Week Low]])-1</f>
        <v>7.4602122015916539E-3</v>
      </c>
      <c r="AF314" s="2">
        <f>(Table2[[#This Row],[Current Week High]]/Table2[[#This Row],[Close Price]])-1</f>
        <v>2.6657890406450502E-2</v>
      </c>
      <c r="AG314" s="2">
        <f>(Table2[[#This Row],[Close Price]]/Table2[[#This Row],[Current Month Low]])-1</f>
        <v>2.634690086134106E-2</v>
      </c>
      <c r="AH314" s="2">
        <f>(Table2[[#This Row],[Current Month High]]/Table2[[#This Row],[Close Price]])-1</f>
        <v>0.12654270199111384</v>
      </c>
      <c r="AI314">
        <v>37.814711206187198</v>
      </c>
      <c r="AJ314">
        <v>102.56666666666599</v>
      </c>
      <c r="AK314" t="str">
        <f>IF(AND(Table2[[#This Row],[20D EMA]]&gt;Table2[[#This Row],[50D EMA]],Table2[[#This Row],[50D EMA]]&gt;Table2[[#This Row],[200D EMA]]),"Uptrend","Downtrend/NoTrend")</f>
        <v>Downtrend/NoTrend</v>
      </c>
      <c r="AL314">
        <v>-0.12</v>
      </c>
      <c r="AM314" t="s">
        <v>10680</v>
      </c>
      <c r="AN314">
        <v>0.68</v>
      </c>
      <c r="AO314" t="s">
        <v>10681</v>
      </c>
      <c r="AP314">
        <v>0.10879514683977699</v>
      </c>
      <c r="AQ314">
        <f>(Table2[[#This Row],[Sharpe Ratio]]-AVERAGE(Table2[Sharpe Ratio]))/_xlfn.STDEV.P(Table2[Sharpe Ratio])</f>
        <v>0.5183543993718609</v>
      </c>
      <c r="AR3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4">
        <f>_xlfn.RANK.AVG(Table2[[#This Row],[1Y Return vs Nifty Z-Score]],Table2[1Y Return vs Nifty Z-Score])</f>
        <v>146</v>
      </c>
      <c r="AT314">
        <f>_xlfn.RANK.AVG(Table2[[#This Row],[6M Return vs Nifty Z-Score]],Table2[6M Return vs Nifty Z-Score])</f>
        <v>623</v>
      </c>
      <c r="AU314">
        <f>_xlfn.RANK.AVG(Table2[[#This Row],[Sharpe Ratio Z-Score]],Table2[Sharpe Ratio Z-Score])</f>
        <v>210</v>
      </c>
      <c r="AV314">
        <f>(Table2[[#This Row],[Rank 1Y]]+Table2[[#This Row],[Rank 6M]]+Table2[[#This Row],[Rank Sharpe]])/3</f>
        <v>326.33333333333331</v>
      </c>
    </row>
    <row r="315" spans="1:48" x14ac:dyDescent="0.3">
      <c r="A315" t="s">
        <v>772</v>
      </c>
      <c r="B315" t="s">
        <v>773</v>
      </c>
      <c r="C315" t="s">
        <v>10636</v>
      </c>
      <c r="D315" t="s">
        <v>414</v>
      </c>
      <c r="E315">
        <v>21343.031368560001</v>
      </c>
      <c r="F315">
        <v>4261.25</v>
      </c>
      <c r="G315">
        <v>48.315929006635102</v>
      </c>
      <c r="H315">
        <f>(Table2[[#This Row],[1Y Return vs Nifty]]-AVERAGE(Table2[1Y Return vs Nifty]))/_xlfn.STDEV.P(Table2[1Y Return vs Nifty])</f>
        <v>0.35459295848362488</v>
      </c>
      <c r="I315">
        <v>-0.85681407489038697</v>
      </c>
      <c r="J315">
        <f>(Table2[[#This Row],[1M Return vs Nifty]]-AVERAGE(Table2[1M Return vs Nifty]))/_xlfn.STDEV.P(Table2[1M Return vs Nifty])</f>
        <v>2.6579957557184109E-2</v>
      </c>
      <c r="K315">
        <v>24.083771737246099</v>
      </c>
      <c r="L315">
        <f>(Table2[[#This Row],[6M Return vs Nifty]]-AVERAGE(Table2[6M Return vs Nifty]))/_xlfn.STDEV.P(Table2[6M Return vs Nifty])</f>
        <v>0.54250224093643351</v>
      </c>
      <c r="M315">
        <v>-3.4030750935243002</v>
      </c>
      <c r="N315">
        <f>(Table2[[#This Row],[1W Return vs Nifty]]-AVERAGE(Table2[1W Return vs Nifty]))/_xlfn.STDEV.P(Table2[1W Return vs Nifty])</f>
        <v>-0.31984215682695116</v>
      </c>
      <c r="O315">
        <v>4305.2299999999996</v>
      </c>
      <c r="P315">
        <v>4097.08840437857</v>
      </c>
      <c r="Q315">
        <v>3407.5885832263202</v>
      </c>
      <c r="R315">
        <v>49.133123166997898</v>
      </c>
      <c r="S315" s="2">
        <f>(Table2[[#This Row],[Close Price]]-Table2[[#This Row],[20D EMA]])/Table2[[#This Row],[20D EMA]]</f>
        <v>-1.0215482099678663E-2</v>
      </c>
      <c r="T315" s="2">
        <f>(Table2[[#This Row],[Close Price]]-Table2[[#This Row],[50D EMA]])/Table2[[#This Row],[50D EMA]]</f>
        <v>4.00678675729794E-2</v>
      </c>
      <c r="U315" s="2">
        <f>(Table2[[#This Row],[Close Price]]-Table2[[#This Row],[200D EMA]])/Table2[[#This Row],[200D EMA]]</f>
        <v>0.25051774764588197</v>
      </c>
      <c r="V315">
        <v>0.85964883129688896</v>
      </c>
      <c r="W315">
        <v>4218.3500000000004</v>
      </c>
      <c r="X315">
        <v>4389</v>
      </c>
      <c r="Y315">
        <v>4218.3500000000004</v>
      </c>
      <c r="Z315">
        <v>4575.2</v>
      </c>
      <c r="AA315">
        <v>3850</v>
      </c>
      <c r="AB315">
        <v>4638.8999999999996</v>
      </c>
      <c r="AC315" s="2">
        <f>(Table2[[#This Row],[Close Price]]/Table2[[#This Row],[Day Low]])-1</f>
        <v>1.0169853141631213E-2</v>
      </c>
      <c r="AD315" s="2">
        <f>(Table2[[#This Row],[Day High]]/Table2[[#This Row],[Close Price]])-1</f>
        <v>2.997946611909641E-2</v>
      </c>
      <c r="AE315" s="2">
        <f>(Table2[[#This Row],[Close Price]]/Table2[[#This Row],[Current Week Low]])-1</f>
        <v>1.0169853141631213E-2</v>
      </c>
      <c r="AF315" s="2">
        <f>(Table2[[#This Row],[Current Week High]]/Table2[[#This Row],[Close Price]])-1</f>
        <v>7.367556468172487E-2</v>
      </c>
      <c r="AG315" s="2">
        <f>(Table2[[#This Row],[Close Price]]/Table2[[#This Row],[Current Month Low]])-1</f>
        <v>0.10681818181818192</v>
      </c>
      <c r="AH315" s="2">
        <f>(Table2[[#This Row],[Current Month High]]/Table2[[#This Row],[Close Price]])-1</f>
        <v>8.8624229979465952E-2</v>
      </c>
      <c r="AI315">
        <v>15.2244059841595</v>
      </c>
      <c r="AJ315">
        <v>91.087443946188301</v>
      </c>
      <c r="AK315" t="str">
        <f>IF(AND(Table2[[#This Row],[20D EMA]]&gt;Table2[[#This Row],[50D EMA]],Table2[[#This Row],[50D EMA]]&gt;Table2[[#This Row],[200D EMA]]),"Uptrend","Downtrend/NoTrend")</f>
        <v>Uptrend</v>
      </c>
      <c r="AL315">
        <v>0.16</v>
      </c>
      <c r="AM315" t="s">
        <v>10681</v>
      </c>
      <c r="AN315">
        <v>3.33</v>
      </c>
      <c r="AO315" t="s">
        <v>10681</v>
      </c>
      <c r="AP315">
        <v>-1.3197708764526001E-2</v>
      </c>
      <c r="AQ315">
        <f>(Table2[[#This Row],[Sharpe Ratio]]-AVERAGE(Table2[Sharpe Ratio]))/_xlfn.STDEV.P(Table2[Sharpe Ratio])</f>
        <v>-0.88306609291116278</v>
      </c>
      <c r="AR3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-0.27923309276087149</v>
      </c>
      <c r="AS315">
        <f>_xlfn.RANK.AVG(Table2[[#This Row],[1Y Return vs Nifty Z-Score]],Table2[1Y Return vs Nifty Z-Score])</f>
        <v>196</v>
      </c>
      <c r="AT315">
        <f>_xlfn.RANK.AVG(Table2[[#This Row],[6M Return vs Nifty Z-Score]],Table2[6M Return vs Nifty Z-Score])</f>
        <v>185</v>
      </c>
      <c r="AU315">
        <f>_xlfn.RANK.AVG(Table2[[#This Row],[Sharpe Ratio Z-Score]],Table2[Sharpe Ratio Z-Score])</f>
        <v>601</v>
      </c>
      <c r="AV315">
        <f>(Table2[[#This Row],[Rank 1Y]]+Table2[[#This Row],[Rank 6M]]+Table2[[#This Row],[Rank Sharpe]])/3</f>
        <v>327.33333333333331</v>
      </c>
    </row>
    <row r="316" spans="1:48" x14ac:dyDescent="0.3">
      <c r="A316" t="s">
        <v>664</v>
      </c>
      <c r="B316" t="s">
        <v>665</v>
      </c>
      <c r="C316" t="s">
        <v>10647</v>
      </c>
      <c r="D316" t="s">
        <v>264</v>
      </c>
      <c r="E316">
        <v>27821.905331919999</v>
      </c>
      <c r="F316">
        <v>3846.35</v>
      </c>
      <c r="G316">
        <v>-14.9109543642698</v>
      </c>
      <c r="H316">
        <f>(Table2[[#This Row],[1Y Return vs Nifty]]-AVERAGE(Table2[1Y Return vs Nifty]))/_xlfn.STDEV.P(Table2[1Y Return vs Nifty])</f>
        <v>-0.66274722797756191</v>
      </c>
      <c r="I316">
        <v>-13.351460923216701</v>
      </c>
      <c r="J316">
        <f>(Table2[[#This Row],[1M Return vs Nifty]]-AVERAGE(Table2[1M Return vs Nifty]))/_xlfn.STDEV.P(Table2[1M Return vs Nifty])</f>
        <v>-1.1813610229171456</v>
      </c>
      <c r="K316">
        <v>29.028063269511001</v>
      </c>
      <c r="L316">
        <f>(Table2[[#This Row],[6M Return vs Nifty]]-AVERAGE(Table2[6M Return vs Nifty]))/_xlfn.STDEV.P(Table2[6M Return vs Nifty])</f>
        <v>0.71195849404459777</v>
      </c>
      <c r="M316">
        <v>-1.97539713744428</v>
      </c>
      <c r="N316">
        <f>(Table2[[#This Row],[1W Return vs Nifty]]-AVERAGE(Table2[1W Return vs Nifty]))/_xlfn.STDEV.P(Table2[1W Return vs Nifty])</f>
        <v>4.6652289848044884E-2</v>
      </c>
      <c r="O316">
        <v>3840.37</v>
      </c>
      <c r="P316">
        <v>3926.6517742452602</v>
      </c>
      <c r="Q316">
        <v>3589.7159604419899</v>
      </c>
      <c r="R316">
        <v>37.108491424964299</v>
      </c>
      <c r="S316" s="2">
        <f>(Table2[[#This Row],[Close Price]]-Table2[[#This Row],[20D EMA]])/Table2[[#This Row],[20D EMA]]</f>
        <v>1.5571416295825711E-3</v>
      </c>
      <c r="T316" s="2">
        <f>(Table2[[#This Row],[Close Price]]-Table2[[#This Row],[50D EMA]])/Table2[[#This Row],[50D EMA]]</f>
        <v>-2.0450444516612386E-2</v>
      </c>
      <c r="U316" s="2">
        <f>(Table2[[#This Row],[Close Price]]-Table2[[#This Row],[200D EMA]])/Table2[[#This Row],[200D EMA]]</f>
        <v>7.1491461270493259E-2</v>
      </c>
      <c r="V316">
        <v>0.95183103958114001</v>
      </c>
      <c r="W316">
        <v>3715</v>
      </c>
      <c r="X316">
        <v>3875</v>
      </c>
      <c r="Y316">
        <v>3654.15</v>
      </c>
      <c r="Z316">
        <v>3897</v>
      </c>
      <c r="AA316">
        <v>3551.7</v>
      </c>
      <c r="AB316">
        <v>4438</v>
      </c>
      <c r="AC316" s="2">
        <f>(Table2[[#This Row],[Close Price]]/Table2[[#This Row],[Day Low]])-1</f>
        <v>3.5356662180349829E-2</v>
      </c>
      <c r="AD316" s="2">
        <f>(Table2[[#This Row],[Day High]]/Table2[[#This Row],[Close Price]])-1</f>
        <v>7.4486201203738389E-3</v>
      </c>
      <c r="AE316" s="2">
        <f>(Table2[[#This Row],[Close Price]]/Table2[[#This Row],[Current Week Low]])-1</f>
        <v>5.2597731346551102E-2</v>
      </c>
      <c r="AF316" s="2">
        <f>(Table2[[#This Row],[Current Week High]]/Table2[[#This Row],[Close Price]])-1</f>
        <v>1.3168328415250841E-2</v>
      </c>
      <c r="AG316" s="2">
        <f>(Table2[[#This Row],[Close Price]]/Table2[[#This Row],[Current Month Low]])-1</f>
        <v>8.2960272545541613E-2</v>
      </c>
      <c r="AH316" s="2">
        <f>(Table2[[#This Row],[Current Month High]]/Table2[[#This Row],[Close Price]])-1</f>
        <v>0.15382115512108885</v>
      </c>
      <c r="AI316">
        <v>25.259011790398599</v>
      </c>
      <c r="AJ316">
        <v>52.360863537334097</v>
      </c>
      <c r="AK316" t="str">
        <f>IF(AND(Table2[[#This Row],[20D EMA]]&gt;Table2[[#This Row],[50D EMA]],Table2[[#This Row],[50D EMA]]&gt;Table2[[#This Row],[200D EMA]]),"Uptrend","Downtrend/NoTrend")</f>
        <v>Downtrend/NoTrend</v>
      </c>
      <c r="AL316">
        <v>-0.11</v>
      </c>
      <c r="AM316" t="s">
        <v>10680</v>
      </c>
      <c r="AN316">
        <v>1.43</v>
      </c>
      <c r="AO316" t="s">
        <v>10681</v>
      </c>
      <c r="AP316">
        <v>8.2681615202777003E-2</v>
      </c>
      <c r="AQ316">
        <f>(Table2[[#This Row],[Sharpe Ratio]]-AVERAGE(Table2[Sharpe Ratio]))/_xlfn.STDEV.P(Table2[Sharpe Ratio])</f>
        <v>0.21836930450141992</v>
      </c>
      <c r="AR3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6">
        <f>_xlfn.RANK.AVG(Table2[[#This Row],[1Y Return vs Nifty Z-Score]],Table2[1Y Return vs Nifty Z-Score])</f>
        <v>551</v>
      </c>
      <c r="AT316">
        <f>_xlfn.RANK.AVG(Table2[[#This Row],[6M Return vs Nifty Z-Score]],Table2[6M Return vs Nifty Z-Score])</f>
        <v>151</v>
      </c>
      <c r="AU316">
        <f>_xlfn.RANK.AVG(Table2[[#This Row],[Sharpe Ratio Z-Score]],Table2[Sharpe Ratio Z-Score])</f>
        <v>281</v>
      </c>
      <c r="AV316">
        <f>(Table2[[#This Row],[Rank 1Y]]+Table2[[#This Row],[Rank 6M]]+Table2[[#This Row],[Rank Sharpe]])/3</f>
        <v>327.66666666666669</v>
      </c>
    </row>
    <row r="317" spans="1:48" x14ac:dyDescent="0.3">
      <c r="A317" t="s">
        <v>970</v>
      </c>
      <c r="B317" t="s">
        <v>971</v>
      </c>
      <c r="C317" t="s">
        <v>10647</v>
      </c>
      <c r="D317" t="s">
        <v>972</v>
      </c>
      <c r="E317">
        <v>15053.10940392</v>
      </c>
      <c r="F317">
        <v>1290.95</v>
      </c>
      <c r="G317">
        <v>35.656713993560501</v>
      </c>
      <c r="H317">
        <f>(Table2[[#This Row],[1Y Return vs Nifty]]-AVERAGE(Table2[1Y Return vs Nifty]))/_xlfn.STDEV.P(Table2[1Y Return vs Nifty])</f>
        <v>0.15090225802154941</v>
      </c>
      <c r="I317">
        <v>-10.6218432804964</v>
      </c>
      <c r="J317">
        <f>(Table2[[#This Row],[1M Return vs Nifty]]-AVERAGE(Table2[1M Return vs Nifty]))/_xlfn.STDEV.P(Table2[1M Return vs Nifty])</f>
        <v>-0.91747065036858022</v>
      </c>
      <c r="K317">
        <v>-21.961060770243702</v>
      </c>
      <c r="L317">
        <f>(Table2[[#This Row],[6M Return vs Nifty]]-AVERAGE(Table2[6M Return vs Nifty]))/_xlfn.STDEV.P(Table2[6M Return vs Nifty])</f>
        <v>-1.0355974202172407</v>
      </c>
      <c r="M317">
        <v>-6.1268457710679298</v>
      </c>
      <c r="N317">
        <f>(Table2[[#This Row],[1W Return vs Nifty]]-AVERAGE(Table2[1W Return vs Nifty]))/_xlfn.STDEV.P(Table2[1W Return vs Nifty])</f>
        <v>-1.0190522434467804</v>
      </c>
      <c r="O317">
        <v>1308.21</v>
      </c>
      <c r="P317">
        <v>1353.1266387799101</v>
      </c>
      <c r="Q317">
        <v>1221.3639535893201</v>
      </c>
      <c r="R317">
        <v>35.871573784068502</v>
      </c>
      <c r="S317" s="2">
        <f>(Table2[[#This Row],[Close Price]]-Table2[[#This Row],[20D EMA]])/Table2[[#This Row],[20D EMA]]</f>
        <v>-1.3193600415835371E-2</v>
      </c>
      <c r="T317" s="2">
        <f>(Table2[[#This Row],[Close Price]]-Table2[[#This Row],[50D EMA]])/Table2[[#This Row],[50D EMA]]</f>
        <v>-4.5950347142654432E-2</v>
      </c>
      <c r="U317" s="2">
        <f>(Table2[[#This Row],[Close Price]]-Table2[[#This Row],[200D EMA]])/Table2[[#This Row],[200D EMA]]</f>
        <v>5.6974046275217037E-2</v>
      </c>
      <c r="V317">
        <v>0.64046075339114905</v>
      </c>
      <c r="W317">
        <v>1264</v>
      </c>
      <c r="X317">
        <v>1295</v>
      </c>
      <c r="Y317">
        <v>1262.1500000000001</v>
      </c>
      <c r="Z317">
        <v>1318.8</v>
      </c>
      <c r="AA317">
        <v>1227.55</v>
      </c>
      <c r="AB317">
        <v>1392.1</v>
      </c>
      <c r="AC317" s="2">
        <f>(Table2[[#This Row],[Close Price]]/Table2[[#This Row],[Day Low]])-1</f>
        <v>2.13212025316456E-2</v>
      </c>
      <c r="AD317" s="2">
        <f>(Table2[[#This Row],[Day High]]/Table2[[#This Row],[Close Price]])-1</f>
        <v>3.1372245245748775E-3</v>
      </c>
      <c r="AE317" s="2">
        <f>(Table2[[#This Row],[Close Price]]/Table2[[#This Row],[Current Week Low]])-1</f>
        <v>2.2818207027690773E-2</v>
      </c>
      <c r="AF317" s="2">
        <f>(Table2[[#This Row],[Current Week High]]/Table2[[#This Row],[Close Price]])-1</f>
        <v>2.1573260002323735E-2</v>
      </c>
      <c r="AG317" s="2">
        <f>(Table2[[#This Row],[Close Price]]/Table2[[#This Row],[Current Month Low]])-1</f>
        <v>5.164759072950198E-2</v>
      </c>
      <c r="AH317" s="2">
        <f>(Table2[[#This Row],[Current Month High]]/Table2[[#This Row],[Close Price]])-1</f>
        <v>7.8353150780432923E-2</v>
      </c>
      <c r="AI317">
        <v>31.298656028506102</v>
      </c>
      <c r="AJ317">
        <v>100.349189105299</v>
      </c>
      <c r="AK317" t="str">
        <f>IF(AND(Table2[[#This Row],[20D EMA]]&gt;Table2[[#This Row],[50D EMA]],Table2[[#This Row],[50D EMA]]&gt;Table2[[#This Row],[200D EMA]]),"Uptrend","Downtrend/NoTrend")</f>
        <v>Downtrend/NoTrend</v>
      </c>
      <c r="AL317">
        <v>-0.15</v>
      </c>
      <c r="AM317" t="s">
        <v>10680</v>
      </c>
      <c r="AN317">
        <v>2.39</v>
      </c>
      <c r="AO317" t="s">
        <v>10681</v>
      </c>
      <c r="AP317">
        <v>0.17990469020439701</v>
      </c>
      <c r="AQ317">
        <f>(Table2[[#This Row],[Sharpe Ratio]]-AVERAGE(Table2[Sharpe Ratio]))/_xlfn.STDEV.P(Table2[Sharpe Ratio])</f>
        <v>1.3352413455329255</v>
      </c>
      <c r="AR3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17">
        <f>_xlfn.RANK.AVG(Table2[[#This Row],[1Y Return vs Nifty Z-Score]],Table2[1Y Return vs Nifty Z-Score])</f>
        <v>258</v>
      </c>
      <c r="AT317">
        <f>_xlfn.RANK.AVG(Table2[[#This Row],[6M Return vs Nifty Z-Score]],Table2[6M Return vs Nifty Z-Score])</f>
        <v>654</v>
      </c>
      <c r="AU317">
        <f>_xlfn.RANK.AVG(Table2[[#This Row],[Sharpe Ratio Z-Score]],Table2[Sharpe Ratio Z-Score])</f>
        <v>71</v>
      </c>
      <c r="AV317">
        <f>(Table2[[#This Row],[Rank 1Y]]+Table2[[#This Row],[Rank 6M]]+Table2[[#This Row],[Rank Sharpe]])/3</f>
        <v>327.66666666666669</v>
      </c>
    </row>
    <row r="318" spans="1:48" x14ac:dyDescent="0.3">
      <c r="A318" t="s">
        <v>241</v>
      </c>
      <c r="B318" t="s">
        <v>242</v>
      </c>
      <c r="C318" t="s">
        <v>10637</v>
      </c>
      <c r="D318" t="s">
        <v>27</v>
      </c>
      <c r="E318">
        <v>113610.70112319999</v>
      </c>
      <c r="F318">
        <v>15.64</v>
      </c>
      <c r="G318">
        <v>42.382402557682802</v>
      </c>
      <c r="H318">
        <f>(Table2[[#This Row],[1Y Return vs Nifty]]-AVERAGE(Table2[1Y Return vs Nifty]))/_xlfn.STDEV.P(Table2[1Y Return vs Nifty])</f>
        <v>0.259120675459039</v>
      </c>
      <c r="I318">
        <v>3.45385792320545E-2</v>
      </c>
      <c r="J318">
        <f>(Table2[[#This Row],[1M Return vs Nifty]]-AVERAGE(Table2[1M Return vs Nifty]))/_xlfn.STDEV.P(Table2[1M Return vs Nifty])</f>
        <v>0.11275297325256446</v>
      </c>
      <c r="K318">
        <v>-2.8283228552671198</v>
      </c>
      <c r="L318">
        <f>(Table2[[#This Row],[6M Return vs Nifty]]-AVERAGE(Table2[6M Return vs Nifty]))/_xlfn.STDEV.P(Table2[6M Return vs Nifty])</f>
        <v>-0.37985896757643139</v>
      </c>
      <c r="M318">
        <v>-1.35507007339147</v>
      </c>
      <c r="N318">
        <f>(Table2[[#This Row],[1W Return vs Nifty]]-AVERAGE(Table2[1W Return vs Nifty]))/_xlfn.STDEV.P(Table2[1W Return vs Nifty])</f>
        <v>0.20589438161626497</v>
      </c>
      <c r="O318">
        <v>15.94</v>
      </c>
      <c r="P318">
        <v>15.883647992657901</v>
      </c>
      <c r="Q318">
        <v>14.3750179144487</v>
      </c>
      <c r="R318">
        <v>62.095085506783199</v>
      </c>
      <c r="S318" s="2">
        <f>(Table2[[#This Row],[Close Price]]-Table2[[#This Row],[20D EMA]])/Table2[[#This Row],[20D EMA]]</f>
        <v>-1.8820577164366307E-2</v>
      </c>
      <c r="T318" s="2">
        <f>(Table2[[#This Row],[Close Price]]-Table2[[#This Row],[50D EMA]])/Table2[[#This Row],[50D EMA]]</f>
        <v>-1.5339548746643374E-2</v>
      </c>
      <c r="U318" s="2">
        <f>(Table2[[#This Row],[Close Price]]-Table2[[#This Row],[200D EMA]])/Table2[[#This Row],[200D EMA]]</f>
        <v>8.7998644111589946E-2</v>
      </c>
      <c r="V318">
        <v>0.86527856085969701</v>
      </c>
      <c r="W318">
        <v>15.39</v>
      </c>
      <c r="X318">
        <v>16.440000000000001</v>
      </c>
      <c r="Y318">
        <v>15.39</v>
      </c>
      <c r="Z318">
        <v>16.55</v>
      </c>
      <c r="AA318">
        <v>15.05</v>
      </c>
      <c r="AB318">
        <v>16.55</v>
      </c>
      <c r="AC318" s="2">
        <f>(Table2[[#This Row],[Close Price]]/Table2[[#This Row],[Day Low]])-1</f>
        <v>1.6244314489928469E-2</v>
      </c>
      <c r="AD318" s="2">
        <f>(Table2[[#This Row],[Day High]]/Table2[[#This Row],[Close Price]])-1</f>
        <v>5.1150895140664954E-2</v>
      </c>
      <c r="AE318" s="2">
        <f>(Table2[[#This Row],[Close Price]]/Table2[[#This Row],[Current Week Low]])-1</f>
        <v>1.6244314489928469E-2</v>
      </c>
      <c r="AF318" s="2">
        <f>(Table2[[#This Row],[Current Week High]]/Table2[[#This Row],[Close Price]])-1</f>
        <v>5.8184143222506313E-2</v>
      </c>
      <c r="AG318" s="2">
        <f>(Table2[[#This Row],[Close Price]]/Table2[[#This Row],[Current Month Low]])-1</f>
        <v>3.9202657807309027E-2</v>
      </c>
      <c r="AH318" s="2">
        <f>(Table2[[#This Row],[Current Month High]]/Table2[[#This Row],[Close Price]])-1</f>
        <v>5.8184143222506313E-2</v>
      </c>
      <c r="AI318">
        <v>22.6342710997442</v>
      </c>
      <c r="AJ318">
        <v>75.730337078651601</v>
      </c>
      <c r="AK318" t="str">
        <f>IF(AND(Table2[[#This Row],[20D EMA]]&gt;Table2[[#This Row],[50D EMA]],Table2[[#This Row],[50D EMA]]&gt;Table2[[#This Row],[200D EMA]]),"Uptrend","Downtrend/NoTrend")</f>
        <v>Uptrend</v>
      </c>
      <c r="AL318">
        <v>-0.12</v>
      </c>
      <c r="AM318" t="s">
        <v>10680</v>
      </c>
      <c r="AN318">
        <v>1.1000000000000001</v>
      </c>
      <c r="AO318" t="s">
        <v>10681</v>
      </c>
      <c r="AP318">
        <v>7.7032151338772004E-2</v>
      </c>
      <c r="AQ318">
        <f>(Table2[[#This Row],[Sharpe Ratio]]-AVERAGE(Table2[Sharpe Ratio]))/_xlfn.STDEV.P(Table2[Sharpe Ratio])</f>
        <v>0.153469811902365</v>
      </c>
      <c r="AR3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0.35137887465380213</v>
      </c>
      <c r="AS318">
        <f>_xlfn.RANK.AVG(Table2[[#This Row],[1Y Return vs Nifty Z-Score]],Table2[1Y Return vs Nifty Z-Score])</f>
        <v>227</v>
      </c>
      <c r="AT318">
        <f>_xlfn.RANK.AVG(Table2[[#This Row],[6M Return vs Nifty Z-Score]],Table2[6M Return vs Nifty Z-Score])</f>
        <v>447</v>
      </c>
      <c r="AU318">
        <f>_xlfn.RANK.AVG(Table2[[#This Row],[Sharpe Ratio Z-Score]],Table2[Sharpe Ratio Z-Score])</f>
        <v>310</v>
      </c>
      <c r="AV318">
        <f>(Table2[[#This Row],[Rank 1Y]]+Table2[[#This Row],[Rank 6M]]+Table2[[#This Row],[Rank Sharpe]])/3</f>
        <v>328</v>
      </c>
    </row>
    <row r="319" spans="1:48" x14ac:dyDescent="0.3">
      <c r="A319" t="s">
        <v>1370</v>
      </c>
      <c r="B319" t="s">
        <v>1371</v>
      </c>
      <c r="C319" t="s">
        <v>629</v>
      </c>
      <c r="D319" t="s">
        <v>629</v>
      </c>
      <c r="E319">
        <v>8154.8874495</v>
      </c>
      <c r="F319">
        <v>408.9</v>
      </c>
      <c r="G319">
        <v>35.245436127710597</v>
      </c>
      <c r="H319">
        <f>(Table2[[#This Row],[1Y Return vs Nifty]]-AVERAGE(Table2[1Y Return vs Nifty]))/_xlfn.STDEV.P(Table2[1Y Return vs Nifty])</f>
        <v>0.14428466945124771</v>
      </c>
      <c r="I319">
        <v>-1.6564918306787599</v>
      </c>
      <c r="J319">
        <f>(Table2[[#This Row],[1M Return vs Nifty]]-AVERAGE(Table2[1M Return vs Nifty]))/_xlfn.STDEV.P(Table2[1M Return vs Nifty])</f>
        <v>-5.0730233288258784E-2</v>
      </c>
      <c r="K319">
        <v>7.2955379566632601</v>
      </c>
      <c r="L319">
        <f>(Table2[[#This Row],[6M Return vs Nifty]]-AVERAGE(Table2[6M Return vs Nifty]))/_xlfn.STDEV.P(Table2[6M Return vs Nifty])</f>
        <v>-3.2882760978752687E-2</v>
      </c>
      <c r="M319">
        <v>-1.30936242982861</v>
      </c>
      <c r="N319">
        <f>(Table2[[#This Row],[1W Return vs Nifty]]-AVERAGE(Table2[1W Return vs Nifty]))/_xlfn.STDEV.P(Table2[1W Return vs Nifty])</f>
        <v>0.21762783835631525</v>
      </c>
      <c r="O319">
        <v>399.59</v>
      </c>
      <c r="P319">
        <v>391.68082812746599</v>
      </c>
      <c r="Q319">
        <v>342.945477710452</v>
      </c>
      <c r="R319">
        <v>59.0247404793013</v>
      </c>
      <c r="S319" s="2">
        <f>(Table2[[#This Row],[Close Price]]-Table2[[#This Row],[20D EMA]])/Table2[[#This Row],[20D EMA]]</f>
        <v>2.329888135338723E-2</v>
      </c>
      <c r="T319" s="2">
        <f>(Table2[[#This Row],[Close Price]]-Table2[[#This Row],[50D EMA]])/Table2[[#This Row],[50D EMA]]</f>
        <v>4.3962253539073654E-2</v>
      </c>
      <c r="U319" s="2">
        <f>(Table2[[#This Row],[Close Price]]-Table2[[#This Row],[200D EMA]])/Table2[[#This Row],[200D EMA]]</f>
        <v>0.19231780727907197</v>
      </c>
      <c r="V319">
        <v>0.97051595420766001</v>
      </c>
      <c r="W319">
        <v>406.5</v>
      </c>
      <c r="X319">
        <v>416</v>
      </c>
      <c r="Y319">
        <v>400.55</v>
      </c>
      <c r="Z319">
        <v>429.95</v>
      </c>
      <c r="AA319">
        <v>358</v>
      </c>
      <c r="AB319">
        <v>429.95</v>
      </c>
      <c r="AC319" s="2">
        <f>(Table2[[#This Row],[Close Price]]/Table2[[#This Row],[Day Low]])-1</f>
        <v>5.9040590405903259E-3</v>
      </c>
      <c r="AD319" s="2">
        <f>(Table2[[#This Row],[Day High]]/Table2[[#This Row],[Close Price]])-1</f>
        <v>1.7363658596233789E-2</v>
      </c>
      <c r="AE319" s="2">
        <f>(Table2[[#This Row],[Close Price]]/Table2[[#This Row],[Current Week Low]])-1</f>
        <v>2.084633628760435E-2</v>
      </c>
      <c r="AF319" s="2">
        <f>(Table2[[#This Row],[Current Week High]]/Table2[[#This Row],[Close Price]])-1</f>
        <v>5.1479579359256622E-2</v>
      </c>
      <c r="AG319" s="2">
        <f>(Table2[[#This Row],[Close Price]]/Table2[[#This Row],[Current Month Low]])-1</f>
        <v>0.14217877094972065</v>
      </c>
      <c r="AH319" s="2">
        <f>(Table2[[#This Row],[Current Month High]]/Table2[[#This Row],[Close Price]])-1</f>
        <v>5.1479579359256622E-2</v>
      </c>
      <c r="AI319">
        <v>10.210320371729001</v>
      </c>
      <c r="AJ319">
        <v>90.009293680297404</v>
      </c>
      <c r="AK319" t="str">
        <f>IF(AND(Table2[[#This Row],[20D EMA]]&gt;Table2[[#This Row],[50D EMA]],Table2[[#This Row],[50D EMA]]&gt;Table2[[#This Row],[200D EMA]]),"Uptrend","Downtrend/NoTrend")</f>
        <v>Uptrend</v>
      </c>
      <c r="AL319">
        <v>0.04</v>
      </c>
      <c r="AM319" t="s">
        <v>10681</v>
      </c>
      <c r="AN319">
        <v>11.05</v>
      </c>
      <c r="AO319" t="s">
        <v>10681</v>
      </c>
      <c r="AP319">
        <v>4.9731659549186E-2</v>
      </c>
      <c r="AQ319">
        <f>(Table2[[#This Row],[Sharpe Ratio]]-AVERAGE(Table2[Sharpe Ratio]))/_xlfn.STDEV.P(Table2[Sharpe Ratio])</f>
        <v>-0.16015075590718758</v>
      </c>
      <c r="AR3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0.1181487576333639</v>
      </c>
      <c r="AS319">
        <f>_xlfn.RANK.AVG(Table2[[#This Row],[1Y Return vs Nifty Z-Score]],Table2[1Y Return vs Nifty Z-Score])</f>
        <v>259</v>
      </c>
      <c r="AT319">
        <f>_xlfn.RANK.AVG(Table2[[#This Row],[6M Return vs Nifty Z-Score]],Table2[6M Return vs Nifty Z-Score])</f>
        <v>336</v>
      </c>
      <c r="AU319">
        <f>_xlfn.RANK.AVG(Table2[[#This Row],[Sharpe Ratio Z-Score]],Table2[Sharpe Ratio Z-Score])</f>
        <v>390</v>
      </c>
      <c r="AV319">
        <f>(Table2[[#This Row],[Rank 1Y]]+Table2[[#This Row],[Rank 6M]]+Table2[[#This Row],[Rank Sharpe]])/3</f>
        <v>328.33333333333331</v>
      </c>
    </row>
    <row r="320" spans="1:48" x14ac:dyDescent="0.3">
      <c r="A320" t="s">
        <v>1497</v>
      </c>
      <c r="B320" t="s">
        <v>1498</v>
      </c>
      <c r="C320" t="s">
        <v>629</v>
      </c>
      <c r="D320" t="s">
        <v>472</v>
      </c>
      <c r="E320">
        <v>6868.2215819949997</v>
      </c>
      <c r="F320">
        <v>2376.6</v>
      </c>
      <c r="G320">
        <v>33.169170044727302</v>
      </c>
      <c r="H320">
        <f>(Table2[[#This Row],[1Y Return vs Nifty]]-AVERAGE(Table2[1Y Return vs Nifty]))/_xlfn.STDEV.P(Table2[1Y Return vs Nifty])</f>
        <v>0.11087690346009232</v>
      </c>
      <c r="I320">
        <v>7.3920230140499203</v>
      </c>
      <c r="J320">
        <f>(Table2[[#This Row],[1M Return vs Nifty]]-AVERAGE(Table2[1M Return vs Nifty]))/_xlfn.STDEV.P(Table2[1M Return vs Nifty])</f>
        <v>0.82405014474557081</v>
      </c>
      <c r="K320">
        <v>93.628823989814293</v>
      </c>
      <c r="L320">
        <f>(Table2[[#This Row],[6M Return vs Nifty]]-AVERAGE(Table2[6M Return vs Nifty]))/_xlfn.STDEV.P(Table2[6M Return vs Nifty])</f>
        <v>2.9260275448202147</v>
      </c>
      <c r="M320">
        <v>-4.8195636022506898</v>
      </c>
      <c r="N320">
        <f>(Table2[[#This Row],[1W Return vs Nifty]]-AVERAGE(Table2[1W Return vs Nifty]))/_xlfn.STDEV.P(Table2[1W Return vs Nifty])</f>
        <v>-0.68346419778957801</v>
      </c>
      <c r="O320">
        <v>2242.2399999999998</v>
      </c>
      <c r="P320">
        <v>2019.6823921699199</v>
      </c>
      <c r="Q320">
        <v>1615.59200459555</v>
      </c>
      <c r="R320">
        <v>53.220631860273699</v>
      </c>
      <c r="S320" s="2">
        <f>(Table2[[#This Row],[Close Price]]-Table2[[#This Row],[20D EMA]])/Table2[[#This Row],[20D EMA]]</f>
        <v>5.9922220636506415E-2</v>
      </c>
      <c r="T320" s="2">
        <f>(Table2[[#This Row],[Close Price]]-Table2[[#This Row],[50D EMA]])/Table2[[#This Row],[50D EMA]]</f>
        <v>0.17671967098084787</v>
      </c>
      <c r="U320" s="2">
        <f>(Table2[[#This Row],[Close Price]]-Table2[[#This Row],[200D EMA]])/Table2[[#This Row],[200D EMA]]</f>
        <v>0.47103971376421983</v>
      </c>
      <c r="V320">
        <v>0.75017057655657204</v>
      </c>
      <c r="W320">
        <v>2275.0500000000002</v>
      </c>
      <c r="X320">
        <v>2401</v>
      </c>
      <c r="Y320">
        <v>2227</v>
      </c>
      <c r="Z320">
        <v>2401</v>
      </c>
      <c r="AA320">
        <v>1937.15</v>
      </c>
      <c r="AB320">
        <v>2493</v>
      </c>
      <c r="AC320" s="2">
        <f>(Table2[[#This Row],[Close Price]]/Table2[[#This Row],[Day Low]])-1</f>
        <v>4.4636381617986221E-2</v>
      </c>
      <c r="AD320" s="2">
        <f>(Table2[[#This Row],[Day High]]/Table2[[#This Row],[Close Price]])-1</f>
        <v>1.0266767651266662E-2</v>
      </c>
      <c r="AE320" s="2">
        <f>(Table2[[#This Row],[Close Price]]/Table2[[#This Row],[Current Week Low]])-1</f>
        <v>6.7175572519083904E-2</v>
      </c>
      <c r="AF320" s="2">
        <f>(Table2[[#This Row],[Current Week High]]/Table2[[#This Row],[Close Price]])-1</f>
        <v>1.0266767651266662E-2</v>
      </c>
      <c r="AG320" s="2">
        <f>(Table2[[#This Row],[Close Price]]/Table2[[#This Row],[Current Month Low]])-1</f>
        <v>0.22685388328214118</v>
      </c>
      <c r="AH320" s="2">
        <f>(Table2[[#This Row],[Current Month High]]/Table2[[#This Row],[Close Price]])-1</f>
        <v>4.8977530926533674E-2</v>
      </c>
      <c r="AI320">
        <v>4.8977530926533603</v>
      </c>
      <c r="AJ320">
        <v>121.749475157452</v>
      </c>
      <c r="AK320" t="str">
        <f>IF(AND(Table2[[#This Row],[20D EMA]]&gt;Table2[[#This Row],[50D EMA]],Table2[[#This Row],[50D EMA]]&gt;Table2[[#This Row],[200D EMA]]),"Uptrend","Downtrend/NoTrend")</f>
        <v>Uptrend</v>
      </c>
      <c r="AL320">
        <v>0.49</v>
      </c>
      <c r="AM320" t="s">
        <v>10681</v>
      </c>
      <c r="AN320">
        <v>6.55</v>
      </c>
      <c r="AO320" t="s">
        <v>10681</v>
      </c>
      <c r="AP320">
        <v>-8.6471299472471994E-2</v>
      </c>
      <c r="AQ320">
        <f>(Table2[[#This Row],[Sharpe Ratio]]-AVERAGE(Table2[Sharpe Ratio]))/_xlfn.STDEV.P(Table2[Sharpe Ratio])</f>
        <v>-1.7248130218817512</v>
      </c>
      <c r="AR3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1.4526773733545486</v>
      </c>
      <c r="AS320">
        <f>_xlfn.RANK.AVG(Table2[[#This Row],[1Y Return vs Nifty Z-Score]],Table2[1Y Return vs Nifty Z-Score])</f>
        <v>266</v>
      </c>
      <c r="AT320">
        <f>_xlfn.RANK.AVG(Table2[[#This Row],[6M Return vs Nifty Z-Score]],Table2[6M Return vs Nifty Z-Score])</f>
        <v>9</v>
      </c>
      <c r="AU320">
        <f>_xlfn.RANK.AVG(Table2[[#This Row],[Sharpe Ratio Z-Score]],Table2[Sharpe Ratio Z-Score])</f>
        <v>711</v>
      </c>
      <c r="AV320">
        <f>(Table2[[#This Row],[Rank 1Y]]+Table2[[#This Row],[Rank 6M]]+Table2[[#This Row],[Rank Sharpe]])/3</f>
        <v>328.66666666666669</v>
      </c>
    </row>
    <row r="321" spans="1:48" x14ac:dyDescent="0.3">
      <c r="A321" t="s">
        <v>1811</v>
      </c>
      <c r="B321" t="s">
        <v>1812</v>
      </c>
      <c r="C321" t="s">
        <v>10640</v>
      </c>
      <c r="D321" t="s">
        <v>54</v>
      </c>
      <c r="E321">
        <v>4107.3666457600002</v>
      </c>
      <c r="F321">
        <v>402.35</v>
      </c>
      <c r="G321">
        <v>3.4359590668819</v>
      </c>
      <c r="H321">
        <f>(Table2[[#This Row],[1Y Return vs Nifty]]-AVERAGE(Table2[1Y Return vs Nifty]))/_xlfn.STDEV.P(Table2[1Y Return vs Nifty])</f>
        <v>-0.36753969384146989</v>
      </c>
      <c r="I321">
        <v>14.314010252876299</v>
      </c>
      <c r="J321">
        <f>(Table2[[#This Row],[1M Return vs Nifty]]-AVERAGE(Table2[1M Return vs Nifty]))/_xlfn.STDEV.P(Table2[1M Return vs Nifty])</f>
        <v>1.4932448929923976</v>
      </c>
      <c r="K321">
        <v>13.1791311807533</v>
      </c>
      <c r="L321">
        <f>(Table2[[#This Row],[6M Return vs Nifty]]-AVERAGE(Table2[6M Return vs Nifty]))/_xlfn.STDEV.P(Table2[6M Return vs Nifty])</f>
        <v>0.16876628339104136</v>
      </c>
      <c r="M321">
        <v>1.4201619928938101</v>
      </c>
      <c r="N321">
        <f>(Table2[[#This Row],[1W Return vs Nifty]]-AVERAGE(Table2[1W Return vs Nifty]))/_xlfn.STDEV.P(Table2[1W Return vs Nifty])</f>
        <v>0.91831494971175054</v>
      </c>
      <c r="O321">
        <v>376.28</v>
      </c>
      <c r="P321">
        <v>361.17275958759501</v>
      </c>
      <c r="Q321">
        <v>327.49948424618998</v>
      </c>
      <c r="R321">
        <v>79.516777503548994</v>
      </c>
      <c r="S321" s="2">
        <f>(Table2[[#This Row],[Close Price]]-Table2[[#This Row],[20D EMA]])/Table2[[#This Row],[20D EMA]]</f>
        <v>6.9283512278090917E-2</v>
      </c>
      <c r="T321" s="2">
        <f>(Table2[[#This Row],[Close Price]]-Table2[[#This Row],[50D EMA]])/Table2[[#This Row],[50D EMA]]</f>
        <v>0.11400981751620258</v>
      </c>
      <c r="U321" s="2">
        <f>(Table2[[#This Row],[Close Price]]-Table2[[#This Row],[200D EMA]])/Table2[[#This Row],[200D EMA]]</f>
        <v>0.22855155306914299</v>
      </c>
      <c r="V321">
        <v>2.1127222392098699</v>
      </c>
      <c r="W321">
        <v>399</v>
      </c>
      <c r="X321">
        <v>412</v>
      </c>
      <c r="Y321">
        <v>380.4</v>
      </c>
      <c r="Z321">
        <v>418.9</v>
      </c>
      <c r="AA321">
        <v>330.55</v>
      </c>
      <c r="AB321">
        <v>418.9</v>
      </c>
      <c r="AC321" s="2">
        <f>(Table2[[#This Row],[Close Price]]/Table2[[#This Row],[Day Low]])-1</f>
        <v>8.3959899749372902E-3</v>
      </c>
      <c r="AD321" s="2">
        <f>(Table2[[#This Row],[Day High]]/Table2[[#This Row],[Close Price]])-1</f>
        <v>2.3984093450975408E-2</v>
      </c>
      <c r="AE321" s="2">
        <f>(Table2[[#This Row],[Close Price]]/Table2[[#This Row],[Current Week Low]])-1</f>
        <v>5.7702418506835107E-2</v>
      </c>
      <c r="AF321" s="2">
        <f>(Table2[[#This Row],[Current Week High]]/Table2[[#This Row],[Close Price]])-1</f>
        <v>4.1133341617994201E-2</v>
      </c>
      <c r="AG321" s="2">
        <f>(Table2[[#This Row],[Close Price]]/Table2[[#This Row],[Current Month Low]])-1</f>
        <v>0.21721373468461658</v>
      </c>
      <c r="AH321" s="2">
        <f>(Table2[[#This Row],[Current Month High]]/Table2[[#This Row],[Close Price]])-1</f>
        <v>4.1133341617994201E-2</v>
      </c>
      <c r="AI321">
        <v>4.1133341617994201</v>
      </c>
      <c r="AJ321">
        <v>69.517590056878007</v>
      </c>
      <c r="AK321" t="str">
        <f>IF(AND(Table2[[#This Row],[20D EMA]]&gt;Table2[[#This Row],[50D EMA]],Table2[[#This Row],[50D EMA]]&gt;Table2[[#This Row],[200D EMA]]),"Uptrend","Downtrend/NoTrend")</f>
        <v>Uptrend</v>
      </c>
      <c r="AL321">
        <v>-0.08</v>
      </c>
      <c r="AM321" t="s">
        <v>10680</v>
      </c>
      <c r="AN321">
        <v>12.86</v>
      </c>
      <c r="AO321" t="s">
        <v>10681</v>
      </c>
      <c r="AP321">
        <v>7.7468351152437998E-2</v>
      </c>
      <c r="AQ321">
        <f>(Table2[[#This Row],[Sharpe Ratio]]-AVERAGE(Table2[Sharpe Ratio]))/_xlfn.STDEV.P(Table2[Sharpe Ratio])</f>
        <v>0.15848075581849377</v>
      </c>
      <c r="AR3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2.3712671880722134</v>
      </c>
      <c r="AS321">
        <f>_xlfn.RANK.AVG(Table2[[#This Row],[1Y Return vs Nifty Z-Score]],Table2[1Y Return vs Nifty Z-Score])</f>
        <v>418</v>
      </c>
      <c r="AT321">
        <f>_xlfn.RANK.AVG(Table2[[#This Row],[6M Return vs Nifty Z-Score]],Table2[6M Return vs Nifty Z-Score])</f>
        <v>264</v>
      </c>
      <c r="AU321">
        <f>_xlfn.RANK.AVG(Table2[[#This Row],[Sharpe Ratio Z-Score]],Table2[Sharpe Ratio Z-Score])</f>
        <v>304</v>
      </c>
      <c r="AV321">
        <f>(Table2[[#This Row],[Rank 1Y]]+Table2[[#This Row],[Rank 6M]]+Table2[[#This Row],[Rank Sharpe]])/3</f>
        <v>328.66666666666669</v>
      </c>
    </row>
    <row r="322" spans="1:48" x14ac:dyDescent="0.3">
      <c r="A322" t="s">
        <v>1127</v>
      </c>
      <c r="B322" t="s">
        <v>1128</v>
      </c>
      <c r="C322" t="s">
        <v>10645</v>
      </c>
      <c r="D322" t="s">
        <v>86</v>
      </c>
      <c r="E322">
        <v>10970.218437719999</v>
      </c>
      <c r="F322">
        <v>225.51</v>
      </c>
      <c r="G322">
        <v>41.972979880405703</v>
      </c>
      <c r="H322">
        <f>(Table2[[#This Row],[1Y Return vs Nifty]]-AVERAGE(Table2[1Y Return vs Nifty]))/_xlfn.STDEV.P(Table2[1Y Return vs Nifty])</f>
        <v>0.25253293744894129</v>
      </c>
      <c r="I322">
        <v>-5.0435019827871397</v>
      </c>
      <c r="J322">
        <f>(Table2[[#This Row],[1M Return vs Nifty]]-AVERAGE(Table2[1M Return vs Nifty]))/_xlfn.STDEV.P(Table2[1M Return vs Nifty])</f>
        <v>-0.37817513138574643</v>
      </c>
      <c r="K322">
        <v>-7.6398825450264303</v>
      </c>
      <c r="L322">
        <f>(Table2[[#This Row],[6M Return vs Nifty]]-AVERAGE(Table2[6M Return vs Nifty]))/_xlfn.STDEV.P(Table2[6M Return vs Nifty])</f>
        <v>-0.5447660874968856</v>
      </c>
      <c r="M322">
        <v>-3.7849155901935201</v>
      </c>
      <c r="N322">
        <f>(Table2[[#This Row],[1W Return vs Nifty]]-AVERAGE(Table2[1W Return vs Nifty]))/_xlfn.STDEV.P(Table2[1W Return vs Nifty])</f>
        <v>-0.41786315725559953</v>
      </c>
      <c r="O322">
        <v>228.31</v>
      </c>
      <c r="P322">
        <v>222.635136187293</v>
      </c>
      <c r="Q322">
        <v>194.18091020817999</v>
      </c>
      <c r="R322">
        <v>42.659291672686301</v>
      </c>
      <c r="S322" s="2">
        <f>(Table2[[#This Row],[Close Price]]-Table2[[#This Row],[20D EMA]])/Table2[[#This Row],[20D EMA]]</f>
        <v>-1.2264026980859408E-2</v>
      </c>
      <c r="T322" s="2">
        <f>(Table2[[#This Row],[Close Price]]-Table2[[#This Row],[50D EMA]])/Table2[[#This Row],[50D EMA]]</f>
        <v>1.2912893543849684E-2</v>
      </c>
      <c r="U322" s="2">
        <f>(Table2[[#This Row],[Close Price]]-Table2[[#This Row],[200D EMA]])/Table2[[#This Row],[200D EMA]]</f>
        <v>0.1613396999644934</v>
      </c>
      <c r="V322">
        <v>0.45265922941567599</v>
      </c>
      <c r="W322">
        <v>224.22</v>
      </c>
      <c r="X322">
        <v>231.39</v>
      </c>
      <c r="Y322">
        <v>223.21</v>
      </c>
      <c r="Z322">
        <v>238.9</v>
      </c>
      <c r="AA322">
        <v>211.2</v>
      </c>
      <c r="AB322">
        <v>250.69</v>
      </c>
      <c r="AC322" s="2">
        <f>(Table2[[#This Row],[Close Price]]/Table2[[#This Row],[Day Low]])-1</f>
        <v>5.7532780305056264E-3</v>
      </c>
      <c r="AD322" s="2">
        <f>(Table2[[#This Row],[Day High]]/Table2[[#This Row],[Close Price]])-1</f>
        <v>2.6074231741386233E-2</v>
      </c>
      <c r="AE322" s="2">
        <f>(Table2[[#This Row],[Close Price]]/Table2[[#This Row],[Current Week Low]])-1</f>
        <v>1.0304197840598439E-2</v>
      </c>
      <c r="AF322" s="2">
        <f>(Table2[[#This Row],[Current Week High]]/Table2[[#This Row],[Close Price]])-1</f>
        <v>5.9376524322646507E-2</v>
      </c>
      <c r="AG322" s="2">
        <f>(Table2[[#This Row],[Close Price]]/Table2[[#This Row],[Current Month Low]])-1</f>
        <v>6.7755681818181923E-2</v>
      </c>
      <c r="AH322" s="2">
        <f>(Table2[[#This Row],[Current Month High]]/Table2[[#This Row],[Close Price]])-1</f>
        <v>0.11165801960001787</v>
      </c>
      <c r="AI322">
        <v>11.1658019600017</v>
      </c>
      <c r="AJ322">
        <v>93.987096774193503</v>
      </c>
      <c r="AK322" t="str">
        <f>IF(AND(Table2[[#This Row],[20D EMA]]&gt;Table2[[#This Row],[50D EMA]],Table2[[#This Row],[50D EMA]]&gt;Table2[[#This Row],[200D EMA]]),"Uptrend","Downtrend/NoTrend")</f>
        <v>Uptrend</v>
      </c>
      <c r="AL322">
        <v>0.08</v>
      </c>
      <c r="AM322" t="s">
        <v>10681</v>
      </c>
      <c r="AN322">
        <v>-5.22</v>
      </c>
      <c r="AO322" t="s">
        <v>10680</v>
      </c>
      <c r="AP322">
        <v>8.8046635674645005E-2</v>
      </c>
      <c r="AQ322">
        <f>(Table2[[#This Row],[Sharpe Ratio]]-AVERAGE(Table2[Sharpe Ratio]))/_xlfn.STDEV.P(Table2[Sharpe Ratio])</f>
        <v>0.280001189365082</v>
      </c>
      <c r="AR3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-0.80827024932420821</v>
      </c>
      <c r="AS322">
        <f>_xlfn.RANK.AVG(Table2[[#This Row],[1Y Return vs Nifty Z-Score]],Table2[1Y Return vs Nifty Z-Score])</f>
        <v>230</v>
      </c>
      <c r="AT322">
        <f>_xlfn.RANK.AVG(Table2[[#This Row],[6M Return vs Nifty Z-Score]],Table2[6M Return vs Nifty Z-Score])</f>
        <v>503</v>
      </c>
      <c r="AU322">
        <f>_xlfn.RANK.AVG(Table2[[#This Row],[Sharpe Ratio Z-Score]],Table2[Sharpe Ratio Z-Score])</f>
        <v>256</v>
      </c>
      <c r="AV322">
        <f>(Table2[[#This Row],[Rank 1Y]]+Table2[[#This Row],[Rank 6M]]+Table2[[#This Row],[Rank Sharpe]])/3</f>
        <v>329.66666666666669</v>
      </c>
    </row>
    <row r="323" spans="1:48" x14ac:dyDescent="0.3">
      <c r="A323" t="s">
        <v>363</v>
      </c>
      <c r="B323" t="s">
        <v>364</v>
      </c>
      <c r="C323" t="s">
        <v>10647</v>
      </c>
      <c r="D323" t="s">
        <v>365</v>
      </c>
      <c r="E323">
        <v>68127.686052749996</v>
      </c>
      <c r="F323">
        <v>5284.75</v>
      </c>
      <c r="G323">
        <v>-10.5072145485513</v>
      </c>
      <c r="H323">
        <f>(Table2[[#This Row],[1Y Return vs Nifty]]-AVERAGE(Table2[1Y Return vs Nifty]))/_xlfn.STDEV.P(Table2[1Y Return vs Nifty])</f>
        <v>-0.59188968690649246</v>
      </c>
      <c r="I323">
        <v>-2.5241855831827702</v>
      </c>
      <c r="J323">
        <f>(Table2[[#This Row],[1M Return vs Nifty]]-AVERAGE(Table2[1M Return vs Nifty]))/_xlfn.STDEV.P(Table2[1M Return vs Nifty])</f>
        <v>-0.1346159849124868</v>
      </c>
      <c r="K323">
        <v>15.074589494415401</v>
      </c>
      <c r="L323">
        <f>(Table2[[#This Row],[6M Return vs Nifty]]-AVERAGE(Table2[6M Return vs Nifty]))/_xlfn.STDEV.P(Table2[6M Return vs Nifty])</f>
        <v>0.23372953680356084</v>
      </c>
      <c r="M323">
        <v>-5.1698730954016998</v>
      </c>
      <c r="N323">
        <f>(Table2[[#This Row],[1W Return vs Nifty]]-AVERAGE(Table2[1W Return vs Nifty]))/_xlfn.STDEV.P(Table2[1W Return vs Nifty])</f>
        <v>-0.77339097946370916</v>
      </c>
      <c r="O323">
        <v>5363.31</v>
      </c>
      <c r="P323">
        <v>5415.3144587992201</v>
      </c>
      <c r="Q323">
        <v>4863.4485640066096</v>
      </c>
      <c r="R323">
        <v>49.513872946173997</v>
      </c>
      <c r="S323" s="2">
        <f>(Table2[[#This Row],[Close Price]]-Table2[[#This Row],[20D EMA]])/Table2[[#This Row],[20D EMA]]</f>
        <v>-1.4647670934553549E-2</v>
      </c>
      <c r="T323" s="2">
        <f>(Table2[[#This Row],[Close Price]]-Table2[[#This Row],[50D EMA]])/Table2[[#This Row],[50D EMA]]</f>
        <v>-2.4110226616123637E-2</v>
      </c>
      <c r="U323" s="2">
        <f>(Table2[[#This Row],[Close Price]]-Table2[[#This Row],[200D EMA]])/Table2[[#This Row],[200D EMA]]</f>
        <v>8.6626070050654258E-2</v>
      </c>
      <c r="V323">
        <v>0.61745252163205799</v>
      </c>
      <c r="W323">
        <v>5225.1000000000004</v>
      </c>
      <c r="X323">
        <v>5428.95</v>
      </c>
      <c r="Y323">
        <v>5225.1000000000004</v>
      </c>
      <c r="Z323">
        <v>5494</v>
      </c>
      <c r="AA323">
        <v>4920.05</v>
      </c>
      <c r="AB323">
        <v>5720</v>
      </c>
      <c r="AC323" s="2">
        <f>(Table2[[#This Row],[Close Price]]/Table2[[#This Row],[Day Low]])-1</f>
        <v>1.1416049453598864E-2</v>
      </c>
      <c r="AD323" s="2">
        <f>(Table2[[#This Row],[Day High]]/Table2[[#This Row],[Close Price]])-1</f>
        <v>2.7286058943185587E-2</v>
      </c>
      <c r="AE323" s="2">
        <f>(Table2[[#This Row],[Close Price]]/Table2[[#This Row],[Current Week Low]])-1</f>
        <v>1.1416049453598864E-2</v>
      </c>
      <c r="AF323" s="2">
        <f>(Table2[[#This Row],[Current Week High]]/Table2[[#This Row],[Close Price]])-1</f>
        <v>3.9595061261175957E-2</v>
      </c>
      <c r="AG323" s="2">
        <f>(Table2[[#This Row],[Close Price]]/Table2[[#This Row],[Current Month Low]])-1</f>
        <v>7.4125262954644722E-2</v>
      </c>
      <c r="AH323" s="2">
        <f>(Table2[[#This Row],[Current Month High]]/Table2[[#This Row],[Close Price]])-1</f>
        <v>8.2359619660343331E-2</v>
      </c>
      <c r="AI323">
        <v>22.238516486115699</v>
      </c>
      <c r="AJ323">
        <v>46.757845043043503</v>
      </c>
      <c r="AK323" t="str">
        <f>IF(AND(Table2[[#This Row],[20D EMA]]&gt;Table2[[#This Row],[50D EMA]],Table2[[#This Row],[50D EMA]]&gt;Table2[[#This Row],[200D EMA]]),"Uptrend","Downtrend/NoTrend")</f>
        <v>Downtrend/NoTrend</v>
      </c>
      <c r="AL323">
        <v>-0.21</v>
      </c>
      <c r="AM323" t="s">
        <v>10680</v>
      </c>
      <c r="AN323">
        <v>3.72</v>
      </c>
      <c r="AO323" t="s">
        <v>10681</v>
      </c>
      <c r="AP323">
        <v>0.102636591271012</v>
      </c>
      <c r="AQ323">
        <f>(Table2[[#This Row],[Sharpe Ratio]]-AVERAGE(Table2[Sharpe Ratio]))/_xlfn.STDEV.P(Table2[Sharpe Ratio])</f>
        <v>0.44760660078826447</v>
      </c>
      <c r="AR3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23">
        <f>_xlfn.RANK.AVG(Table2[[#This Row],[1Y Return vs Nifty Z-Score]],Table2[1Y Return vs Nifty Z-Score])</f>
        <v>511</v>
      </c>
      <c r="AT323">
        <f>_xlfn.RANK.AVG(Table2[[#This Row],[6M Return vs Nifty Z-Score]],Table2[6M Return vs Nifty Z-Score])</f>
        <v>250</v>
      </c>
      <c r="AU323">
        <f>_xlfn.RANK.AVG(Table2[[#This Row],[Sharpe Ratio Z-Score]],Table2[Sharpe Ratio Z-Score])</f>
        <v>229</v>
      </c>
      <c r="AV323">
        <f>(Table2[[#This Row],[Rank 1Y]]+Table2[[#This Row],[Rank 6M]]+Table2[[#This Row],[Rank Sharpe]])/3</f>
        <v>330</v>
      </c>
    </row>
    <row r="324" spans="1:48" x14ac:dyDescent="0.3">
      <c r="A324" t="s">
        <v>839</v>
      </c>
      <c r="B324" t="s">
        <v>840</v>
      </c>
      <c r="C324" t="s">
        <v>629</v>
      </c>
      <c r="D324" t="s">
        <v>629</v>
      </c>
      <c r="E324">
        <v>18904.084388700001</v>
      </c>
      <c r="F324">
        <v>192.99</v>
      </c>
      <c r="G324">
        <v>30.038385719149101</v>
      </c>
      <c r="H324">
        <f>(Table2[[#This Row],[1Y Return vs Nifty]]-AVERAGE(Table2[1Y Return vs Nifty]))/_xlfn.STDEV.P(Table2[1Y Return vs Nifty])</f>
        <v>6.0501611499724058E-2</v>
      </c>
      <c r="I324">
        <v>1.3564873323106199</v>
      </c>
      <c r="J324">
        <f>(Table2[[#This Row],[1M Return vs Nifty]]-AVERAGE(Table2[1M Return vs Nifty]))/_xlfn.STDEV.P(Table2[1M Return vs Nifty])</f>
        <v>0.24055459040226723</v>
      </c>
      <c r="K324">
        <v>11.1002631254192</v>
      </c>
      <c r="L324">
        <f>(Table2[[#This Row],[6M Return vs Nifty]]-AVERAGE(Table2[6M Return vs Nifty]))/_xlfn.STDEV.P(Table2[6M Return vs Nifty])</f>
        <v>9.7517007521218224E-2</v>
      </c>
      <c r="M324">
        <v>0.39395310660708599</v>
      </c>
      <c r="N324">
        <f>(Table2[[#This Row],[1W Return vs Nifty]]-AVERAGE(Table2[1W Return vs Nifty]))/_xlfn.STDEV.P(Table2[1W Return vs Nifty])</f>
        <v>0.65488028900908379</v>
      </c>
      <c r="O324">
        <v>189.11</v>
      </c>
      <c r="P324">
        <v>176.633572441132</v>
      </c>
      <c r="Q324">
        <v>153.11250219789301</v>
      </c>
      <c r="R324">
        <v>57.4585419100545</v>
      </c>
      <c r="S324" s="2">
        <f>(Table2[[#This Row],[Close Price]]-Table2[[#This Row],[20D EMA]])/Table2[[#This Row],[20D EMA]]</f>
        <v>2.0517159325260406E-2</v>
      </c>
      <c r="T324" s="2">
        <f>(Table2[[#This Row],[Close Price]]-Table2[[#This Row],[50D EMA]])/Table2[[#This Row],[50D EMA]]</f>
        <v>9.2600898757903088E-2</v>
      </c>
      <c r="U324" s="2">
        <f>(Table2[[#This Row],[Close Price]]-Table2[[#This Row],[200D EMA]])/Table2[[#This Row],[200D EMA]]</f>
        <v>0.26044573258012993</v>
      </c>
      <c r="V324">
        <v>1.74528408302787</v>
      </c>
      <c r="W324">
        <v>191.05</v>
      </c>
      <c r="X324">
        <v>199</v>
      </c>
      <c r="Y324">
        <v>191.05</v>
      </c>
      <c r="Z324">
        <v>212.95</v>
      </c>
      <c r="AA324">
        <v>172.05</v>
      </c>
      <c r="AB324">
        <v>212.95</v>
      </c>
      <c r="AC324" s="2">
        <f>(Table2[[#This Row],[Close Price]]/Table2[[#This Row],[Day Low]])-1</f>
        <v>1.0154409840355871E-2</v>
      </c>
      <c r="AD324" s="2">
        <f>(Table2[[#This Row],[Day High]]/Table2[[#This Row],[Close Price]])-1</f>
        <v>3.1141509922793853E-2</v>
      </c>
      <c r="AE324" s="2">
        <f>(Table2[[#This Row],[Close Price]]/Table2[[#This Row],[Current Week Low]])-1</f>
        <v>1.0154409840355871E-2</v>
      </c>
      <c r="AF324" s="2">
        <f>(Table2[[#This Row],[Current Week High]]/Table2[[#This Row],[Close Price]])-1</f>
        <v>0.10342504792994434</v>
      </c>
      <c r="AG324" s="2">
        <f>(Table2[[#This Row],[Close Price]]/Table2[[#This Row],[Current Month Low]])-1</f>
        <v>0.12170880557977326</v>
      </c>
      <c r="AH324" s="2">
        <f>(Table2[[#This Row],[Current Month High]]/Table2[[#This Row],[Close Price]])-1</f>
        <v>0.10342504792994434</v>
      </c>
      <c r="AI324">
        <v>10.342504792994401</v>
      </c>
      <c r="AJ324">
        <v>71.394316163410295</v>
      </c>
      <c r="AK324" t="str">
        <f>IF(AND(Table2[[#This Row],[20D EMA]]&gt;Table2[[#This Row],[50D EMA]],Table2[[#This Row],[50D EMA]]&gt;Table2[[#This Row],[200D EMA]]),"Uptrend","Downtrend/NoTrend")</f>
        <v>Uptrend</v>
      </c>
      <c r="AL324">
        <v>0.27</v>
      </c>
      <c r="AM324" t="s">
        <v>10681</v>
      </c>
      <c r="AN324">
        <v>9.6300000000000008</v>
      </c>
      <c r="AO324" t="s">
        <v>10681</v>
      </c>
      <c r="AP324">
        <v>3.8106788592678999E-2</v>
      </c>
      <c r="AQ324">
        <f>(Table2[[#This Row],[Sharpe Ratio]]-AVERAGE(Table2[Sharpe Ratio]))/_xlfn.STDEV.P(Table2[Sharpe Ratio])</f>
        <v>-0.29369408758750631</v>
      </c>
      <c r="AR3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0.75975941084478693</v>
      </c>
      <c r="AS324">
        <f>_xlfn.RANK.AVG(Table2[[#This Row],[1Y Return vs Nifty Z-Score]],Table2[1Y Return vs Nifty Z-Score])</f>
        <v>281</v>
      </c>
      <c r="AT324">
        <f>_xlfn.RANK.AVG(Table2[[#This Row],[6M Return vs Nifty Z-Score]],Table2[6M Return vs Nifty Z-Score])</f>
        <v>289</v>
      </c>
      <c r="AU324">
        <f>_xlfn.RANK.AVG(Table2[[#This Row],[Sharpe Ratio Z-Score]],Table2[Sharpe Ratio Z-Score])</f>
        <v>422</v>
      </c>
      <c r="AV324">
        <f>(Table2[[#This Row],[Rank 1Y]]+Table2[[#This Row],[Rank 6M]]+Table2[[#This Row],[Rank Sharpe]])/3</f>
        <v>330.66666666666669</v>
      </c>
    </row>
    <row r="325" spans="1:48" x14ac:dyDescent="0.3">
      <c r="A325" t="s">
        <v>1212</v>
      </c>
      <c r="B325" t="s">
        <v>1213</v>
      </c>
      <c r="C325" t="s">
        <v>10636</v>
      </c>
      <c r="D325" t="s">
        <v>547</v>
      </c>
      <c r="E325">
        <v>9878.0154830399897</v>
      </c>
      <c r="F325">
        <v>1153</v>
      </c>
      <c r="G325">
        <v>10.4407691845334</v>
      </c>
      <c r="H325">
        <f>(Table2[[#This Row],[1Y Return vs Nifty]]-AVERAGE(Table2[1Y Return vs Nifty]))/_xlfn.STDEV.P(Table2[1Y Return vs Nifty])</f>
        <v>-0.25483012393570281</v>
      </c>
      <c r="I325">
        <v>0.51002485573114198</v>
      </c>
      <c r="J325">
        <f>(Table2[[#This Row],[1M Return vs Nifty]]-AVERAGE(Table2[1M Return vs Nifty]))/_xlfn.STDEV.P(Table2[1M Return vs Nifty])</f>
        <v>0.15872140805577242</v>
      </c>
      <c r="K325">
        <v>14.195274558042501</v>
      </c>
      <c r="L325">
        <f>(Table2[[#This Row],[6M Return vs Nifty]]-AVERAGE(Table2[6M Return vs Nifty]))/_xlfn.STDEV.P(Table2[6M Return vs Nifty])</f>
        <v>0.20359267827743374</v>
      </c>
      <c r="M325">
        <v>3.6098872321286799</v>
      </c>
      <c r="N325">
        <f>(Table2[[#This Row],[1W Return vs Nifty]]-AVERAGE(Table2[1W Return vs Nifty]))/_xlfn.STDEV.P(Table2[1W Return vs Nifty])</f>
        <v>1.4804320129513795</v>
      </c>
      <c r="O325">
        <v>1064.6099999999999</v>
      </c>
      <c r="P325">
        <v>1033.7945799138599</v>
      </c>
      <c r="Q325">
        <v>951.53411570578601</v>
      </c>
      <c r="R325">
        <v>74.971474633226904</v>
      </c>
      <c r="S325" s="2">
        <f>(Table2[[#This Row],[Close Price]]-Table2[[#This Row],[20D EMA]])/Table2[[#This Row],[20D EMA]]</f>
        <v>8.3025708945059798E-2</v>
      </c>
      <c r="T325" s="2">
        <f>(Table2[[#This Row],[Close Price]]-Table2[[#This Row],[50D EMA]])/Table2[[#This Row],[50D EMA]]</f>
        <v>0.11530861391832095</v>
      </c>
      <c r="U325" s="2">
        <f>(Table2[[#This Row],[Close Price]]-Table2[[#This Row],[200D EMA]])/Table2[[#This Row],[200D EMA]]</f>
        <v>0.21172744200010077</v>
      </c>
      <c r="V325">
        <v>0.70928436367949599</v>
      </c>
      <c r="W325">
        <v>1104.05</v>
      </c>
      <c r="X325">
        <v>1170</v>
      </c>
      <c r="Y325">
        <v>1067.95</v>
      </c>
      <c r="Z325">
        <v>1170</v>
      </c>
      <c r="AA325">
        <v>977.15</v>
      </c>
      <c r="AB325">
        <v>1170</v>
      </c>
      <c r="AC325" s="2">
        <f>(Table2[[#This Row],[Close Price]]/Table2[[#This Row],[Day Low]])-1</f>
        <v>4.4336760110502249E-2</v>
      </c>
      <c r="AD325" s="2">
        <f>(Table2[[#This Row],[Day High]]/Table2[[#This Row],[Close Price]])-1</f>
        <v>1.4744145706851786E-2</v>
      </c>
      <c r="AE325" s="2">
        <f>(Table2[[#This Row],[Close Price]]/Table2[[#This Row],[Current Week Low]])-1</f>
        <v>7.9638559857671209E-2</v>
      </c>
      <c r="AF325" s="2">
        <f>(Table2[[#This Row],[Current Week High]]/Table2[[#This Row],[Close Price]])-1</f>
        <v>1.4744145706851786E-2</v>
      </c>
      <c r="AG325" s="2">
        <f>(Table2[[#This Row],[Close Price]]/Table2[[#This Row],[Current Month Low]])-1</f>
        <v>0.17996213477971645</v>
      </c>
      <c r="AH325" s="2">
        <f>(Table2[[#This Row],[Current Month High]]/Table2[[#This Row],[Close Price]])-1</f>
        <v>1.4744145706851786E-2</v>
      </c>
      <c r="AI325">
        <v>3.6426712922809901</v>
      </c>
      <c r="AJ325">
        <v>48.458121418914502</v>
      </c>
      <c r="AK325" t="str">
        <f>IF(AND(Table2[[#This Row],[20D EMA]]&gt;Table2[[#This Row],[50D EMA]],Table2[[#This Row],[50D EMA]]&gt;Table2[[#This Row],[200D EMA]]),"Uptrend","Downtrend/NoTrend")</f>
        <v>Uptrend</v>
      </c>
      <c r="AL325">
        <v>0.17</v>
      </c>
      <c r="AM325" t="s">
        <v>10681</v>
      </c>
      <c r="AN325">
        <v>13.93</v>
      </c>
      <c r="AO325" t="s">
        <v>10681</v>
      </c>
      <c r="AP325">
        <v>6.0644530806933002E-2</v>
      </c>
      <c r="AQ325">
        <f>(Table2[[#This Row],[Sharpe Ratio]]-AVERAGE(Table2[Sharpe Ratio]))/_xlfn.STDEV.P(Table2[Sharpe Ratio])</f>
        <v>-3.4786681638287346E-2</v>
      </c>
      <c r="AR3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1.5531292937105956</v>
      </c>
      <c r="AS325">
        <f>_xlfn.RANK.AVG(Table2[[#This Row],[1Y Return vs Nifty Z-Score]],Table2[1Y Return vs Nifty Z-Score])</f>
        <v>373</v>
      </c>
      <c r="AT325">
        <f>_xlfn.RANK.AVG(Table2[[#This Row],[6M Return vs Nifty Z-Score]],Table2[6M Return vs Nifty Z-Score])</f>
        <v>257</v>
      </c>
      <c r="AU325">
        <f>_xlfn.RANK.AVG(Table2[[#This Row],[Sharpe Ratio Z-Score]],Table2[Sharpe Ratio Z-Score])</f>
        <v>362</v>
      </c>
      <c r="AV325">
        <f>(Table2[[#This Row],[Rank 1Y]]+Table2[[#This Row],[Rank 6M]]+Table2[[#This Row],[Rank Sharpe]])/3</f>
        <v>330.66666666666669</v>
      </c>
    </row>
    <row r="326" spans="1:48" x14ac:dyDescent="0.3">
      <c r="A326" t="s">
        <v>159</v>
      </c>
      <c r="B326" t="s">
        <v>160</v>
      </c>
      <c r="C326" t="s">
        <v>6781</v>
      </c>
      <c r="D326" t="s">
        <v>83</v>
      </c>
      <c r="E326">
        <v>179565.05611246001</v>
      </c>
      <c r="F326">
        <v>2698.85</v>
      </c>
      <c r="G326">
        <v>19.542925601764001</v>
      </c>
      <c r="H326">
        <f>(Table2[[#This Row],[1Y Return vs Nifty]]-AVERAGE(Table2[1Y Return vs Nifty]))/_xlfn.STDEV.P(Table2[1Y Return vs Nifty])</f>
        <v>-0.1083736008079879</v>
      </c>
      <c r="I326">
        <v>-6.7047622281738901</v>
      </c>
      <c r="J326">
        <f>(Table2[[#This Row],[1M Return vs Nifty]]-AVERAGE(Table2[1M Return vs Nifty]))/_xlfn.STDEV.P(Table2[1M Return vs Nifty])</f>
        <v>-0.53878025724444967</v>
      </c>
      <c r="K326">
        <v>6.7190665858185898</v>
      </c>
      <c r="L326">
        <f>(Table2[[#This Row],[6M Return vs Nifty]]-AVERAGE(Table2[6M Return vs Nifty]))/_xlfn.STDEV.P(Table2[6M Return vs Nifty])</f>
        <v>-5.264022833074683E-2</v>
      </c>
      <c r="M326">
        <v>-5.1761833246058702</v>
      </c>
      <c r="N326">
        <f>(Table2[[#This Row],[1W Return vs Nifty]]-AVERAGE(Table2[1W Return vs Nifty]))/_xlfn.STDEV.P(Table2[1W Return vs Nifty])</f>
        <v>-0.77501085735754782</v>
      </c>
      <c r="O326">
        <v>2680.19</v>
      </c>
      <c r="P326">
        <v>2646.4004052641098</v>
      </c>
      <c r="Q326">
        <v>2366.5663260843498</v>
      </c>
      <c r="R326">
        <v>49.051632798872603</v>
      </c>
      <c r="S326" s="2">
        <f>(Table2[[#This Row],[Close Price]]-Table2[[#This Row],[20D EMA]])/Table2[[#This Row],[20D EMA]]</f>
        <v>6.9621929788559224E-3</v>
      </c>
      <c r="T326" s="2">
        <f>(Table2[[#This Row],[Close Price]]-Table2[[#This Row],[50D EMA]])/Table2[[#This Row],[50D EMA]]</f>
        <v>1.9819221094268088E-2</v>
      </c>
      <c r="U326" s="2">
        <f>(Table2[[#This Row],[Close Price]]-Table2[[#This Row],[200D EMA]])/Table2[[#This Row],[200D EMA]]</f>
        <v>0.14040750527598217</v>
      </c>
      <c r="V326">
        <v>0.94933515535815605</v>
      </c>
      <c r="W326">
        <v>2676.2</v>
      </c>
      <c r="X326">
        <v>2708.9</v>
      </c>
      <c r="Y326">
        <v>2640.05</v>
      </c>
      <c r="Z326">
        <v>2763.2</v>
      </c>
      <c r="AA326">
        <v>2505.0500000000002</v>
      </c>
      <c r="AB326">
        <v>2788.65</v>
      </c>
      <c r="AC326" s="2">
        <f>(Table2[[#This Row],[Close Price]]/Table2[[#This Row],[Day Low]])-1</f>
        <v>8.4634930124805052E-3</v>
      </c>
      <c r="AD326" s="2">
        <f>(Table2[[#This Row],[Day High]]/Table2[[#This Row],[Close Price]])-1</f>
        <v>3.7238082887156576E-3</v>
      </c>
      <c r="AE326" s="2">
        <f>(Table2[[#This Row],[Close Price]]/Table2[[#This Row],[Current Week Low]])-1</f>
        <v>2.2272305448760354E-2</v>
      </c>
      <c r="AF326" s="2">
        <f>(Table2[[#This Row],[Current Week High]]/Table2[[#This Row],[Close Price]])-1</f>
        <v>2.3843488893417586E-2</v>
      </c>
      <c r="AG326" s="2">
        <f>(Table2[[#This Row],[Close Price]]/Table2[[#This Row],[Current Month Low]])-1</f>
        <v>7.7363725274944395E-2</v>
      </c>
      <c r="AH326" s="2">
        <f>(Table2[[#This Row],[Current Month High]]/Table2[[#This Row],[Close Price]])-1</f>
        <v>3.3273431276284349E-2</v>
      </c>
      <c r="AI326">
        <v>6.6287492821016398</v>
      </c>
      <c r="AJ326">
        <v>52.065617044683897</v>
      </c>
      <c r="AK326" t="str">
        <f>IF(AND(Table2[[#This Row],[20D EMA]]&gt;Table2[[#This Row],[50D EMA]],Table2[[#This Row],[50D EMA]]&gt;Table2[[#This Row],[200D EMA]]),"Uptrend","Downtrend/NoTrend")</f>
        <v>Uptrend</v>
      </c>
      <c r="AL326">
        <v>0.03</v>
      </c>
      <c r="AM326" t="s">
        <v>10681</v>
      </c>
      <c r="AN326">
        <v>7.13</v>
      </c>
      <c r="AO326" t="s">
        <v>10681</v>
      </c>
      <c r="AP326">
        <v>7.3326052677163994E-2</v>
      </c>
      <c r="AQ326">
        <f>(Table2[[#This Row],[Sharpe Ratio]]-AVERAGE(Table2[Sharpe Ratio]))/_xlfn.STDEV.P(Table2[Sharpe Ratio])</f>
        <v>0.11089516615715175</v>
      </c>
      <c r="AR3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-1.3639097775835805</v>
      </c>
      <c r="AS326">
        <f>_xlfn.RANK.AVG(Table2[[#This Row],[1Y Return vs Nifty Z-Score]],Table2[1Y Return vs Nifty Z-Score])</f>
        <v>334</v>
      </c>
      <c r="AT326">
        <f>_xlfn.RANK.AVG(Table2[[#This Row],[6M Return vs Nifty Z-Score]],Table2[6M Return vs Nifty Z-Score])</f>
        <v>344</v>
      </c>
      <c r="AU326">
        <f>_xlfn.RANK.AVG(Table2[[#This Row],[Sharpe Ratio Z-Score]],Table2[Sharpe Ratio Z-Score])</f>
        <v>323</v>
      </c>
      <c r="AV326">
        <f>(Table2[[#This Row],[Rank 1Y]]+Table2[[#This Row],[Rank 6M]]+Table2[[#This Row],[Rank Sharpe]])/3</f>
        <v>333.66666666666669</v>
      </c>
    </row>
    <row r="327" spans="1:48" x14ac:dyDescent="0.3">
      <c r="A327" t="s">
        <v>325</v>
      </c>
      <c r="B327" t="s">
        <v>326</v>
      </c>
      <c r="C327" t="s">
        <v>10636</v>
      </c>
      <c r="D327" t="s">
        <v>51</v>
      </c>
      <c r="E327">
        <v>79238.935486125003</v>
      </c>
      <c r="F327">
        <v>1965.85</v>
      </c>
      <c r="G327">
        <v>22.234314891878501</v>
      </c>
      <c r="H327">
        <f>(Table2[[#This Row],[1Y Return vs Nifty]]-AVERAGE(Table2[1Y Return vs Nifty]))/_xlfn.STDEV.P(Table2[1Y Return vs Nifty])</f>
        <v>-6.5068311407867022E-2</v>
      </c>
      <c r="I327">
        <v>10.0650585076996</v>
      </c>
      <c r="J327">
        <f>(Table2[[#This Row],[1M Return vs Nifty]]-AVERAGE(Table2[1M Return vs Nifty]))/_xlfn.STDEV.P(Table2[1M Return vs Nifty])</f>
        <v>1.0824703429502438</v>
      </c>
      <c r="K327">
        <v>35.806705234336</v>
      </c>
      <c r="L327">
        <f>(Table2[[#This Row],[6M Return vs Nifty]]-AVERAGE(Table2[6M Return vs Nifty]))/_xlfn.STDEV.P(Table2[6M Return vs Nifty])</f>
        <v>0.94428364336580206</v>
      </c>
      <c r="M327">
        <v>1.3126378531997001</v>
      </c>
      <c r="N327">
        <f>(Table2[[#This Row],[1W Return vs Nifty]]-AVERAGE(Table2[1W Return vs Nifty]))/_xlfn.STDEV.P(Table2[1W Return vs Nifty])</f>
        <v>0.89071278641324469</v>
      </c>
      <c r="O327">
        <v>1898.75</v>
      </c>
      <c r="P327">
        <v>1837.3865212166299</v>
      </c>
      <c r="Q327">
        <v>1619.8229843686099</v>
      </c>
      <c r="R327">
        <v>67.463195656693699</v>
      </c>
      <c r="S327" s="2">
        <f>(Table2[[#This Row],[Close Price]]-Table2[[#This Row],[20D EMA]])/Table2[[#This Row],[20D EMA]]</f>
        <v>3.5339038841342943E-2</v>
      </c>
      <c r="T327" s="2">
        <f>(Table2[[#This Row],[Close Price]]-Table2[[#This Row],[50D EMA]])/Table2[[#This Row],[50D EMA]]</f>
        <v>6.9916415136379445E-2</v>
      </c>
      <c r="U327" s="2">
        <f>(Table2[[#This Row],[Close Price]]-Table2[[#This Row],[200D EMA]])/Table2[[#This Row],[200D EMA]]</f>
        <v>0.21362026528242387</v>
      </c>
      <c r="V327">
        <v>0.77057110270877305</v>
      </c>
      <c r="W327">
        <v>1960.05</v>
      </c>
      <c r="X327">
        <v>1988.75</v>
      </c>
      <c r="Y327">
        <v>1903.75</v>
      </c>
      <c r="Z327">
        <v>2001.6</v>
      </c>
      <c r="AA327">
        <v>1670</v>
      </c>
      <c r="AB327">
        <v>2001.6</v>
      </c>
      <c r="AC327" s="2">
        <f>(Table2[[#This Row],[Close Price]]/Table2[[#This Row],[Day Low]])-1</f>
        <v>2.9591081860156354E-3</v>
      </c>
      <c r="AD327" s="2">
        <f>(Table2[[#This Row],[Day High]]/Table2[[#This Row],[Close Price]])-1</f>
        <v>1.1648905053793568E-2</v>
      </c>
      <c r="AE327" s="2">
        <f>(Table2[[#This Row],[Close Price]]/Table2[[#This Row],[Current Week Low]])-1</f>
        <v>3.2619829284307178E-2</v>
      </c>
      <c r="AF327" s="2">
        <f>(Table2[[#This Row],[Current Week High]]/Table2[[#This Row],[Close Price]])-1</f>
        <v>1.8185517714983446E-2</v>
      </c>
      <c r="AG327" s="2">
        <f>(Table2[[#This Row],[Close Price]]/Table2[[#This Row],[Current Month Low]])-1</f>
        <v>0.17715568862275433</v>
      </c>
      <c r="AH327" s="2">
        <f>(Table2[[#This Row],[Current Month High]]/Table2[[#This Row],[Close Price]])-1</f>
        <v>1.8185517714983446E-2</v>
      </c>
      <c r="AI327">
        <v>1.8185517714983399</v>
      </c>
      <c r="AJ327">
        <v>66.266333995855703</v>
      </c>
      <c r="AK327" t="str">
        <f>IF(AND(Table2[[#This Row],[20D EMA]]&gt;Table2[[#This Row],[50D EMA]],Table2[[#This Row],[50D EMA]]&gt;Table2[[#This Row],[200D EMA]]),"Uptrend","Downtrend/NoTrend")</f>
        <v>Uptrend</v>
      </c>
      <c r="AL327">
        <v>0.05</v>
      </c>
      <c r="AM327" t="s">
        <v>10681</v>
      </c>
      <c r="AN327">
        <v>6.08</v>
      </c>
      <c r="AO327" t="s">
        <v>10681</v>
      </c>
      <c r="AP327">
        <v>-8.0989171912499997E-4</v>
      </c>
      <c r="AQ327">
        <f>(Table2[[#This Row],[Sharpe Ratio]]-AVERAGE(Table2[Sharpe Ratio]))/_xlfn.STDEV.P(Table2[Sharpe Ratio])</f>
        <v>-0.74075824565174053</v>
      </c>
      <c r="AR32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2.111640215669683</v>
      </c>
      <c r="AS327">
        <f>_xlfn.RANK.AVG(Table2[[#This Row],[1Y Return vs Nifty Z-Score]],Table2[1Y Return vs Nifty Z-Score])</f>
        <v>323</v>
      </c>
      <c r="AT327">
        <f>_xlfn.RANK.AVG(Table2[[#This Row],[6M Return vs Nifty Z-Score]],Table2[6M Return vs Nifty Z-Score])</f>
        <v>108</v>
      </c>
      <c r="AU327">
        <f>_xlfn.RANK.AVG(Table2[[#This Row],[Sharpe Ratio Z-Score]],Table2[Sharpe Ratio Z-Score])</f>
        <v>572</v>
      </c>
      <c r="AV327">
        <f>(Table2[[#This Row],[Rank 1Y]]+Table2[[#This Row],[Rank 6M]]+Table2[[#This Row],[Rank Sharpe]])/3</f>
        <v>334.33333333333331</v>
      </c>
    </row>
    <row r="328" spans="1:48" x14ac:dyDescent="0.3">
      <c r="A328" t="s">
        <v>1069</v>
      </c>
      <c r="B328" t="s">
        <v>1070</v>
      </c>
      <c r="C328" t="s">
        <v>10640</v>
      </c>
      <c r="D328" t="s">
        <v>54</v>
      </c>
      <c r="E328">
        <v>12328.22233328</v>
      </c>
      <c r="F328">
        <v>1052.6500000000001</v>
      </c>
      <c r="G328">
        <v>41.454011046699897</v>
      </c>
      <c r="H328">
        <f>(Table2[[#This Row],[1Y Return vs Nifty]]-AVERAGE(Table2[1Y Return vs Nifty]))/_xlfn.STDEV.P(Table2[1Y Return vs Nifty])</f>
        <v>0.24418256776595984</v>
      </c>
      <c r="I328">
        <v>13.9537798175721</v>
      </c>
      <c r="J328">
        <f>(Table2[[#This Row],[1M Return vs Nifty]]-AVERAGE(Table2[1M Return vs Nifty]))/_xlfn.STDEV.P(Table2[1M Return vs Nifty])</f>
        <v>1.4584190103163828</v>
      </c>
      <c r="K328">
        <v>9.4889521301502597</v>
      </c>
      <c r="L328">
        <f>(Table2[[#This Row],[6M Return vs Nifty]]-AVERAGE(Table2[6M Return vs Nifty]))/_xlfn.STDEV.P(Table2[6M Return vs Nifty])</f>
        <v>4.2292366727194636E-2</v>
      </c>
      <c r="M328">
        <v>-5.2882413082868496</v>
      </c>
      <c r="N328">
        <f>(Table2[[#This Row],[1W Return vs Nifty]]-AVERAGE(Table2[1W Return vs Nifty]))/_xlfn.STDEV.P(Table2[1W Return vs Nifty])</f>
        <v>-0.8037768886251585</v>
      </c>
      <c r="O328">
        <v>989.05</v>
      </c>
      <c r="P328">
        <v>932.52514790586497</v>
      </c>
      <c r="Q328">
        <v>814.64404817472496</v>
      </c>
      <c r="R328">
        <v>52.476118803950598</v>
      </c>
      <c r="S328" s="2">
        <f>(Table2[[#This Row],[Close Price]]-Table2[[#This Row],[20D EMA]])/Table2[[#This Row],[20D EMA]]</f>
        <v>6.430413022597456E-2</v>
      </c>
      <c r="T328" s="2">
        <f>(Table2[[#This Row],[Close Price]]-Table2[[#This Row],[50D EMA]])/Table2[[#This Row],[50D EMA]]</f>
        <v>0.12881674275905028</v>
      </c>
      <c r="U328" s="2">
        <f>(Table2[[#This Row],[Close Price]]-Table2[[#This Row],[200D EMA]])/Table2[[#This Row],[200D EMA]]</f>
        <v>0.29215944357360307</v>
      </c>
      <c r="V328">
        <v>1.0133889292223699</v>
      </c>
      <c r="W328">
        <v>1006.9</v>
      </c>
      <c r="X328">
        <v>1095</v>
      </c>
      <c r="Y328">
        <v>993.55</v>
      </c>
      <c r="Z328">
        <v>1095</v>
      </c>
      <c r="AA328">
        <v>851.25</v>
      </c>
      <c r="AB328">
        <v>1095</v>
      </c>
      <c r="AC328" s="2">
        <f>(Table2[[#This Row],[Close Price]]/Table2[[#This Row],[Day Low]])-1</f>
        <v>4.543648823120483E-2</v>
      </c>
      <c r="AD328" s="2">
        <f>(Table2[[#This Row],[Day High]]/Table2[[#This Row],[Close Price]])-1</f>
        <v>4.0231795943570958E-2</v>
      </c>
      <c r="AE328" s="2">
        <f>(Table2[[#This Row],[Close Price]]/Table2[[#This Row],[Current Week Low]])-1</f>
        <v>5.9483669669367467E-2</v>
      </c>
      <c r="AF328" s="2">
        <f>(Table2[[#This Row],[Current Week High]]/Table2[[#This Row],[Close Price]])-1</f>
        <v>4.0231795943570958E-2</v>
      </c>
      <c r="AG328" s="2">
        <f>(Table2[[#This Row],[Close Price]]/Table2[[#This Row],[Current Month Low]])-1</f>
        <v>0.2365932452276065</v>
      </c>
      <c r="AH328" s="2">
        <f>(Table2[[#This Row],[Current Month High]]/Table2[[#This Row],[Close Price]])-1</f>
        <v>4.0231795943570958E-2</v>
      </c>
      <c r="AI328">
        <v>4.0231795943570896</v>
      </c>
      <c r="AJ328">
        <v>72.381888151969207</v>
      </c>
      <c r="AK328" t="str">
        <f>IF(AND(Table2[[#This Row],[20D EMA]]&gt;Table2[[#This Row],[50D EMA]],Table2[[#This Row],[50D EMA]]&gt;Table2[[#This Row],[200D EMA]]),"Uptrend","Downtrend/NoTrend")</f>
        <v>Uptrend</v>
      </c>
      <c r="AL328">
        <v>0.03</v>
      </c>
      <c r="AM328" t="s">
        <v>10681</v>
      </c>
      <c r="AN328">
        <v>6.86</v>
      </c>
      <c r="AO328" t="s">
        <v>10681</v>
      </c>
      <c r="AP328">
        <v>2.3428995881688001E-2</v>
      </c>
      <c r="AQ328">
        <f>(Table2[[#This Row],[Sharpe Ratio]]-AVERAGE(Table2[Sharpe Ratio]))/_xlfn.STDEV.P(Table2[Sharpe Ratio])</f>
        <v>-0.46230854771118285</v>
      </c>
      <c r="AR3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0.47880850847319578</v>
      </c>
      <c r="AS328">
        <f>_xlfn.RANK.AVG(Table2[[#This Row],[1Y Return vs Nifty Z-Score]],Table2[1Y Return vs Nifty Z-Score])</f>
        <v>232</v>
      </c>
      <c r="AT328">
        <f>_xlfn.RANK.AVG(Table2[[#This Row],[6M Return vs Nifty Z-Score]],Table2[6M Return vs Nifty Z-Score])</f>
        <v>305</v>
      </c>
      <c r="AU328">
        <f>_xlfn.RANK.AVG(Table2[[#This Row],[Sharpe Ratio Z-Score]],Table2[Sharpe Ratio Z-Score])</f>
        <v>466</v>
      </c>
      <c r="AV328">
        <f>(Table2[[#This Row],[Rank 1Y]]+Table2[[#This Row],[Rank 6M]]+Table2[[#This Row],[Rank Sharpe]])/3</f>
        <v>334.33333333333331</v>
      </c>
    </row>
    <row r="329" spans="1:48" x14ac:dyDescent="0.3">
      <c r="A329" t="s">
        <v>755</v>
      </c>
      <c r="B329" t="s">
        <v>756</v>
      </c>
      <c r="C329" t="s">
        <v>10641</v>
      </c>
      <c r="D329" t="s">
        <v>198</v>
      </c>
      <c r="E329">
        <v>22257.19065859</v>
      </c>
      <c r="F329">
        <v>584.25</v>
      </c>
      <c r="G329">
        <v>-16.977659755935498</v>
      </c>
      <c r="H329">
        <f>(Table2[[#This Row],[1Y Return vs Nifty]]-AVERAGE(Table2[1Y Return vs Nifty]))/_xlfn.STDEV.P(Table2[1Y Return vs Nifty])</f>
        <v>-0.69600115947665986</v>
      </c>
      <c r="I329">
        <v>-2.0765208097304302</v>
      </c>
      <c r="J329">
        <f>(Table2[[#This Row],[1M Return vs Nifty]]-AVERAGE(Table2[1M Return vs Nifty]))/_xlfn.STDEV.P(Table2[1M Return vs Nifty])</f>
        <v>-9.1337240668484948E-2</v>
      </c>
      <c r="K329">
        <v>19.483790587119199</v>
      </c>
      <c r="L329">
        <f>(Table2[[#This Row],[6M Return vs Nifty]]-AVERAGE(Table2[6M Return vs Nifty]))/_xlfn.STDEV.P(Table2[6M Return vs Nifty])</f>
        <v>0.38484657581597198</v>
      </c>
      <c r="M329">
        <v>0.43513971681831098</v>
      </c>
      <c r="N329">
        <f>(Table2[[#This Row],[1W Return vs Nifty]]-AVERAGE(Table2[1W Return vs Nifty]))/_xlfn.STDEV.P(Table2[1W Return vs Nifty])</f>
        <v>0.6654531663554758</v>
      </c>
      <c r="O329">
        <v>568.95000000000005</v>
      </c>
      <c r="P329">
        <v>565.26393613971402</v>
      </c>
      <c r="Q329">
        <v>519.528711362698</v>
      </c>
      <c r="R329">
        <v>72.104004459536</v>
      </c>
      <c r="S329" s="2">
        <f>(Table2[[#This Row],[Close Price]]-Table2[[#This Row],[20D EMA]])/Table2[[#This Row],[20D EMA]]</f>
        <v>2.6891642499340809E-2</v>
      </c>
      <c r="T329" s="2">
        <f>(Table2[[#This Row],[Close Price]]-Table2[[#This Row],[50D EMA]])/Table2[[#This Row],[50D EMA]]</f>
        <v>3.3587962448029363E-2</v>
      </c>
      <c r="U329" s="2">
        <f>(Table2[[#This Row],[Close Price]]-Table2[[#This Row],[200D EMA]])/Table2[[#This Row],[200D EMA]]</f>
        <v>0.12457692370367995</v>
      </c>
      <c r="V329">
        <v>0.70362902531685401</v>
      </c>
      <c r="W329">
        <v>575.65</v>
      </c>
      <c r="X329">
        <v>590.5</v>
      </c>
      <c r="Y329">
        <v>567.15</v>
      </c>
      <c r="Z329">
        <v>591.70000000000005</v>
      </c>
      <c r="AA329">
        <v>520.20000000000005</v>
      </c>
      <c r="AB329">
        <v>593.15</v>
      </c>
      <c r="AC329" s="2">
        <f>(Table2[[#This Row],[Close Price]]/Table2[[#This Row],[Day Low]])-1</f>
        <v>1.4939633457830226E-2</v>
      </c>
      <c r="AD329" s="2">
        <f>(Table2[[#This Row],[Day High]]/Table2[[#This Row],[Close Price]])-1</f>
        <v>1.0697475395806677E-2</v>
      </c>
      <c r="AE329" s="2">
        <f>(Table2[[#This Row],[Close Price]]/Table2[[#This Row],[Current Week Low]])-1</f>
        <v>3.0150753768844352E-2</v>
      </c>
      <c r="AF329" s="2">
        <f>(Table2[[#This Row],[Current Week High]]/Table2[[#This Row],[Close Price]])-1</f>
        <v>1.2751390671801532E-2</v>
      </c>
      <c r="AG329" s="2">
        <f>(Table2[[#This Row],[Close Price]]/Table2[[#This Row],[Current Month Low]])-1</f>
        <v>0.12312572087658591</v>
      </c>
      <c r="AH329" s="2">
        <f>(Table2[[#This Row],[Current Month High]]/Table2[[#This Row],[Close Price]])-1</f>
        <v>1.5233204963628566E-2</v>
      </c>
      <c r="AI329">
        <v>6.5297389816003397</v>
      </c>
      <c r="AJ329">
        <v>43.6209439528023</v>
      </c>
      <c r="AK329" t="str">
        <f>IF(AND(Table2[[#This Row],[20D EMA]]&gt;Table2[[#This Row],[50D EMA]],Table2[[#This Row],[50D EMA]]&gt;Table2[[#This Row],[200D EMA]]),"Uptrend","Downtrend/NoTrend")</f>
        <v>Uptrend</v>
      </c>
      <c r="AL329">
        <v>0</v>
      </c>
      <c r="AM329" t="s">
        <v>10682</v>
      </c>
      <c r="AN329">
        <v>9.92</v>
      </c>
      <c r="AO329" t="s">
        <v>10681</v>
      </c>
      <c r="AP329">
        <v>0.103721372766654</v>
      </c>
      <c r="AQ329">
        <f>(Table2[[#This Row],[Sharpe Ratio]]-AVERAGE(Table2[Sharpe Ratio]))/_xlfn.STDEV.P(Table2[Sharpe Ratio])</f>
        <v>0.46006827331909828</v>
      </c>
      <c r="AR3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0.72302961534540122</v>
      </c>
      <c r="AS329">
        <f>_xlfn.RANK.AVG(Table2[[#This Row],[1Y Return vs Nifty Z-Score]],Table2[1Y Return vs Nifty Z-Score])</f>
        <v>565</v>
      </c>
      <c r="AT329">
        <f>_xlfn.RANK.AVG(Table2[[#This Row],[6M Return vs Nifty Z-Score]],Table2[6M Return vs Nifty Z-Score])</f>
        <v>217</v>
      </c>
      <c r="AU329">
        <f>_xlfn.RANK.AVG(Table2[[#This Row],[Sharpe Ratio Z-Score]],Table2[Sharpe Ratio Z-Score])</f>
        <v>222</v>
      </c>
      <c r="AV329">
        <f>(Table2[[#This Row],[Rank 1Y]]+Table2[[#This Row],[Rank 6M]]+Table2[[#This Row],[Rank Sharpe]])/3</f>
        <v>334.66666666666669</v>
      </c>
    </row>
    <row r="330" spans="1:48" x14ac:dyDescent="0.3">
      <c r="A330" t="s">
        <v>1386</v>
      </c>
      <c r="B330" t="s">
        <v>1387</v>
      </c>
      <c r="C330" t="s">
        <v>629</v>
      </c>
      <c r="D330" t="s">
        <v>629</v>
      </c>
      <c r="E330">
        <v>8087.5016648849996</v>
      </c>
      <c r="F330">
        <v>546.95000000000005</v>
      </c>
      <c r="G330">
        <v>40.995533217505901</v>
      </c>
      <c r="H330">
        <f>(Table2[[#This Row],[1Y Return vs Nifty]]-AVERAGE(Table2[1Y Return vs Nifty]))/_xlfn.STDEV.P(Table2[1Y Return vs Nifty])</f>
        <v>0.23680551712905978</v>
      </c>
      <c r="I330">
        <v>-9.7894903722245796E-2</v>
      </c>
      <c r="J330">
        <f>(Table2[[#This Row],[1M Return vs Nifty]]-AVERAGE(Table2[1M Return vs Nifty]))/_xlfn.STDEV.P(Table2[1M Return vs Nifty])</f>
        <v>9.9949743742410155E-2</v>
      </c>
      <c r="K330">
        <v>-8.0185778844347393</v>
      </c>
      <c r="L330">
        <f>(Table2[[#This Row],[6M Return vs Nifty]]-AVERAGE(Table2[6M Return vs Nifty]))/_xlfn.STDEV.P(Table2[6M Return vs Nifty])</f>
        <v>-0.55774515494606158</v>
      </c>
      <c r="M330">
        <v>-2.4835558147363002</v>
      </c>
      <c r="N330">
        <f>(Table2[[#This Row],[1W Return vs Nifty]]-AVERAGE(Table2[1W Return vs Nifty]))/_xlfn.STDEV.P(Table2[1W Return vs Nifty])</f>
        <v>-8.3795429446150316E-2</v>
      </c>
      <c r="O330">
        <v>569.74</v>
      </c>
      <c r="P330">
        <v>547.70902059906598</v>
      </c>
      <c r="Q330">
        <v>506.80187469291099</v>
      </c>
      <c r="R330">
        <v>49.226331018748198</v>
      </c>
      <c r="S330" s="2">
        <f>(Table2[[#This Row],[Close Price]]-Table2[[#This Row],[20D EMA]])/Table2[[#This Row],[20D EMA]]</f>
        <v>-4.0000702074630468E-2</v>
      </c>
      <c r="T330" s="2">
        <f>(Table2[[#This Row],[Close Price]]-Table2[[#This Row],[50D EMA]])/Table2[[#This Row],[50D EMA]]</f>
        <v>-1.3858099292134035E-3</v>
      </c>
      <c r="U330" s="2">
        <f>(Table2[[#This Row],[Close Price]]-Table2[[#This Row],[200D EMA]])/Table2[[#This Row],[200D EMA]]</f>
        <v>7.9218580893009163E-2</v>
      </c>
      <c r="V330">
        <v>1.3332290514660501</v>
      </c>
      <c r="W330">
        <v>542</v>
      </c>
      <c r="X330">
        <v>588.4</v>
      </c>
      <c r="Y330">
        <v>542</v>
      </c>
      <c r="Z330">
        <v>620.79999999999995</v>
      </c>
      <c r="AA330">
        <v>535</v>
      </c>
      <c r="AB330">
        <v>620.79999999999995</v>
      </c>
      <c r="AC330" s="2">
        <f>(Table2[[#This Row],[Close Price]]/Table2[[#This Row],[Day Low]])-1</f>
        <v>9.1328413284132992E-3</v>
      </c>
      <c r="AD330" s="2">
        <f>(Table2[[#This Row],[Day High]]/Table2[[#This Row],[Close Price]])-1</f>
        <v>7.5783892494743377E-2</v>
      </c>
      <c r="AE330" s="2">
        <f>(Table2[[#This Row],[Close Price]]/Table2[[#This Row],[Current Week Low]])-1</f>
        <v>9.1328413284132992E-3</v>
      </c>
      <c r="AF330" s="2">
        <f>(Table2[[#This Row],[Current Week High]]/Table2[[#This Row],[Close Price]])-1</f>
        <v>0.13502148276807735</v>
      </c>
      <c r="AG330" s="2">
        <f>(Table2[[#This Row],[Close Price]]/Table2[[#This Row],[Current Month Low]])-1</f>
        <v>2.2336448598130998E-2</v>
      </c>
      <c r="AH330" s="2">
        <f>(Table2[[#This Row],[Current Month High]]/Table2[[#This Row],[Close Price]])-1</f>
        <v>0.13502148276807735</v>
      </c>
      <c r="AI330">
        <v>21.7661577840753</v>
      </c>
      <c r="AJ330">
        <v>71.996855345911897</v>
      </c>
      <c r="AK330" t="str">
        <f>IF(AND(Table2[[#This Row],[20D EMA]]&gt;Table2[[#This Row],[50D EMA]],Table2[[#This Row],[50D EMA]]&gt;Table2[[#This Row],[200D EMA]]),"Uptrend","Downtrend/NoTrend")</f>
        <v>Uptrend</v>
      </c>
      <c r="AL330">
        <v>7.0000000000000007E-2</v>
      </c>
      <c r="AM330" t="s">
        <v>10681</v>
      </c>
      <c r="AN330">
        <v>0.25</v>
      </c>
      <c r="AO330" t="s">
        <v>10681</v>
      </c>
      <c r="AP330">
        <v>8.6316305868314E-2</v>
      </c>
      <c r="AQ330">
        <f>(Table2[[#This Row],[Sharpe Ratio]]-AVERAGE(Table2[Sharpe Ratio]))/_xlfn.STDEV.P(Table2[Sharpe Ratio])</f>
        <v>0.26012363475757388</v>
      </c>
      <c r="AR3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-4.4661688763168061E-2</v>
      </c>
      <c r="AS330">
        <f>_xlfn.RANK.AVG(Table2[[#This Row],[1Y Return vs Nifty Z-Score]],Table2[1Y Return vs Nifty Z-Score])</f>
        <v>235</v>
      </c>
      <c r="AT330">
        <f>_xlfn.RANK.AVG(Table2[[#This Row],[6M Return vs Nifty Z-Score]],Table2[6M Return vs Nifty Z-Score])</f>
        <v>507</v>
      </c>
      <c r="AU330">
        <f>_xlfn.RANK.AVG(Table2[[#This Row],[Sharpe Ratio Z-Score]],Table2[Sharpe Ratio Z-Score])</f>
        <v>263</v>
      </c>
      <c r="AV330">
        <f>(Table2[[#This Row],[Rank 1Y]]+Table2[[#This Row],[Rank 6M]]+Table2[[#This Row],[Rank Sharpe]])/3</f>
        <v>335</v>
      </c>
    </row>
    <row r="331" spans="1:48" x14ac:dyDescent="0.3">
      <c r="A331" t="s">
        <v>1672</v>
      </c>
      <c r="B331" t="s">
        <v>1673</v>
      </c>
      <c r="C331" t="s">
        <v>10646</v>
      </c>
      <c r="D331" t="s">
        <v>329</v>
      </c>
      <c r="E331">
        <v>5094.2121174000004</v>
      </c>
      <c r="F331">
        <v>1925.85</v>
      </c>
      <c r="G331">
        <v>20.665111372038499</v>
      </c>
      <c r="H331">
        <f>(Table2[[#This Row],[1Y Return vs Nifty]]-AVERAGE(Table2[1Y Return vs Nifty]))/_xlfn.STDEV.P(Table2[1Y Return vs Nifty])</f>
        <v>-9.03172833064914E-2</v>
      </c>
      <c r="I331">
        <v>-15.6783449610743</v>
      </c>
      <c r="J331">
        <f>(Table2[[#This Row],[1M Return vs Nifty]]-AVERAGE(Table2[1M Return vs Nifty]))/_xlfn.STDEV.P(Table2[1M Return vs Nifty])</f>
        <v>-1.4063164474489147</v>
      </c>
      <c r="K331">
        <v>61.505374563891699</v>
      </c>
      <c r="L331">
        <f>(Table2[[#This Row],[6M Return vs Nifty]]-AVERAGE(Table2[6M Return vs Nifty]))/_xlfn.STDEV.P(Table2[6M Return vs Nifty])</f>
        <v>1.8250569930022753</v>
      </c>
      <c r="M331">
        <v>-1.9280143704737001</v>
      </c>
      <c r="N331">
        <f>(Table2[[#This Row],[1W Return vs Nifty]]-AVERAGE(Table2[1W Return vs Nifty]))/_xlfn.STDEV.P(Table2[1W Return vs Nifty])</f>
        <v>5.8815761931408521E-2</v>
      </c>
      <c r="O331">
        <v>1920.57</v>
      </c>
      <c r="P331">
        <v>1886.65967756896</v>
      </c>
      <c r="Q331">
        <v>1537.4031738701999</v>
      </c>
      <c r="R331">
        <v>41.189285904564301</v>
      </c>
      <c r="S331" s="2">
        <f>(Table2[[#This Row],[Close Price]]-Table2[[#This Row],[20D EMA]])/Table2[[#This Row],[20D EMA]]</f>
        <v>2.7491838360486588E-3</v>
      </c>
      <c r="T331" s="2">
        <f>(Table2[[#This Row],[Close Price]]-Table2[[#This Row],[50D EMA]])/Table2[[#This Row],[50D EMA]]</f>
        <v>2.0772332655955367E-2</v>
      </c>
      <c r="U331" s="2">
        <f>(Table2[[#This Row],[Close Price]]-Table2[[#This Row],[200D EMA]])/Table2[[#This Row],[200D EMA]]</f>
        <v>0.2526642540693726</v>
      </c>
      <c r="V331">
        <v>0.349883604903725</v>
      </c>
      <c r="W331">
        <v>1856</v>
      </c>
      <c r="X331">
        <v>1944.9</v>
      </c>
      <c r="Y331">
        <v>1850.05</v>
      </c>
      <c r="Z331">
        <v>1946</v>
      </c>
      <c r="AA331">
        <v>1802.4</v>
      </c>
      <c r="AB331">
        <v>2065</v>
      </c>
      <c r="AC331" s="2">
        <f>(Table2[[#This Row],[Close Price]]/Table2[[#This Row],[Day Low]])-1</f>
        <v>3.7634698275861966E-2</v>
      </c>
      <c r="AD331" s="2">
        <f>(Table2[[#This Row],[Day High]]/Table2[[#This Row],[Close Price]])-1</f>
        <v>9.8917361165200557E-3</v>
      </c>
      <c r="AE331" s="2">
        <f>(Table2[[#This Row],[Close Price]]/Table2[[#This Row],[Current Week Low]])-1</f>
        <v>4.0971865625253345E-2</v>
      </c>
      <c r="AF331" s="2">
        <f>(Table2[[#This Row],[Current Week High]]/Table2[[#This Row],[Close Price]])-1</f>
        <v>1.046291248020359E-2</v>
      </c>
      <c r="AG331" s="2">
        <f>(Table2[[#This Row],[Close Price]]/Table2[[#This Row],[Current Month Low]])-1</f>
        <v>6.8492010652463353E-2</v>
      </c>
      <c r="AH331" s="2">
        <f>(Table2[[#This Row],[Current Month High]]/Table2[[#This Row],[Close Price]])-1</f>
        <v>7.225381000597153E-2</v>
      </c>
      <c r="AI331">
        <v>17.820702546927301</v>
      </c>
      <c r="AJ331">
        <v>102.433384138329</v>
      </c>
      <c r="AK331" t="str">
        <f>IF(AND(Table2[[#This Row],[20D EMA]]&gt;Table2[[#This Row],[50D EMA]],Table2[[#This Row],[50D EMA]]&gt;Table2[[#This Row],[200D EMA]]),"Uptrend","Downtrend/NoTrend")</f>
        <v>Uptrend</v>
      </c>
      <c r="AL331">
        <v>-0.05</v>
      </c>
      <c r="AM331" t="s">
        <v>10680</v>
      </c>
      <c r="AN331">
        <v>0.28000000000000003</v>
      </c>
      <c r="AO331" t="s">
        <v>10681</v>
      </c>
      <c r="AP331">
        <v>-3.3867060636764E-2</v>
      </c>
      <c r="AQ331">
        <f>(Table2[[#This Row],[Sharpe Ratio]]-AVERAGE(Table2[Sharpe Ratio]))/_xlfn.STDEV.P(Table2[Sharpe Ratio])</f>
        <v>-1.1205099426552712</v>
      </c>
      <c r="AR33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-0.73327091847699322</v>
      </c>
      <c r="AS331">
        <f>_xlfn.RANK.AVG(Table2[[#This Row],[1Y Return vs Nifty Z-Score]],Table2[1Y Return vs Nifty Z-Score])</f>
        <v>330</v>
      </c>
      <c r="AT331">
        <f>_xlfn.RANK.AVG(Table2[[#This Row],[6M Return vs Nifty Z-Score]],Table2[6M Return vs Nifty Z-Score])</f>
        <v>39</v>
      </c>
      <c r="AU331">
        <f>_xlfn.RANK.AVG(Table2[[#This Row],[Sharpe Ratio Z-Score]],Table2[Sharpe Ratio Z-Score])</f>
        <v>640</v>
      </c>
      <c r="AV331">
        <f>(Table2[[#This Row],[Rank 1Y]]+Table2[[#This Row],[Rank 6M]]+Table2[[#This Row],[Rank Sharpe]])/3</f>
        <v>336.33333333333331</v>
      </c>
    </row>
    <row r="332" spans="1:48" x14ac:dyDescent="0.3">
      <c r="A332" t="s">
        <v>857</v>
      </c>
      <c r="B332" t="s">
        <v>858</v>
      </c>
      <c r="C332" t="s">
        <v>10636</v>
      </c>
      <c r="D332" t="s">
        <v>859</v>
      </c>
      <c r="E332">
        <v>18292.297359675002</v>
      </c>
      <c r="F332">
        <v>203.63</v>
      </c>
      <c r="G332">
        <v>30.9836686992357</v>
      </c>
      <c r="H332">
        <f>(Table2[[#This Row],[1Y Return vs Nifty]]-AVERAGE(Table2[1Y Return vs Nifty]))/_xlfn.STDEV.P(Table2[1Y Return vs Nifty])</f>
        <v>7.5711508175770256E-2</v>
      </c>
      <c r="I332">
        <v>8.1187354097714106</v>
      </c>
      <c r="J332">
        <f>(Table2[[#This Row],[1M Return vs Nifty]]-AVERAGE(Table2[1M Return vs Nifty]))/_xlfn.STDEV.P(Table2[1M Return vs Nifty])</f>
        <v>0.89430628679317514</v>
      </c>
      <c r="K332">
        <v>28.0976834771506</v>
      </c>
      <c r="L332">
        <f>(Table2[[#This Row],[6M Return vs Nifty]]-AVERAGE(Table2[6M Return vs Nifty]))/_xlfn.STDEV.P(Table2[6M Return vs Nifty])</f>
        <v>0.68007148403474815</v>
      </c>
      <c r="M332">
        <v>4.1007337628750804</v>
      </c>
      <c r="N332">
        <f>(Table2[[#This Row],[1W Return vs Nifty]]-AVERAGE(Table2[1W Return vs Nifty]))/_xlfn.STDEV.P(Table2[1W Return vs Nifty])</f>
        <v>1.6064355888433652</v>
      </c>
      <c r="O332">
        <v>194.16</v>
      </c>
      <c r="P332">
        <v>185.49137842408899</v>
      </c>
      <c r="Q332">
        <v>163.531496675749</v>
      </c>
      <c r="R332">
        <v>71.534086087421898</v>
      </c>
      <c r="S332" s="2">
        <f>(Table2[[#This Row],[Close Price]]-Table2[[#This Row],[20D EMA]])/Table2[[#This Row],[20D EMA]]</f>
        <v>4.8774206839719815E-2</v>
      </c>
      <c r="T332" s="2">
        <f>(Table2[[#This Row],[Close Price]]-Table2[[#This Row],[50D EMA]])/Table2[[#This Row],[50D EMA]]</f>
        <v>9.7786871443915124E-2</v>
      </c>
      <c r="U332" s="2">
        <f>(Table2[[#This Row],[Close Price]]-Table2[[#This Row],[200D EMA]])/Table2[[#This Row],[200D EMA]]</f>
        <v>0.24520354879255155</v>
      </c>
      <c r="V332">
        <v>1.0258490829998499</v>
      </c>
      <c r="W332">
        <v>202.9</v>
      </c>
      <c r="X332">
        <v>208.76</v>
      </c>
      <c r="Y332">
        <v>186.3</v>
      </c>
      <c r="Z332">
        <v>208.76</v>
      </c>
      <c r="AA332">
        <v>184.3</v>
      </c>
      <c r="AB332">
        <v>208.76</v>
      </c>
      <c r="AC332" s="2">
        <f>(Table2[[#This Row],[Close Price]]/Table2[[#This Row],[Day Low]])-1</f>
        <v>3.597831444061006E-3</v>
      </c>
      <c r="AD332" s="2">
        <f>(Table2[[#This Row],[Day High]]/Table2[[#This Row],[Close Price]])-1</f>
        <v>2.5192751559200532E-2</v>
      </c>
      <c r="AE332" s="2">
        <f>(Table2[[#This Row],[Close Price]]/Table2[[#This Row],[Current Week Low]])-1</f>
        <v>9.3022007514760974E-2</v>
      </c>
      <c r="AF332" s="2">
        <f>(Table2[[#This Row],[Current Week High]]/Table2[[#This Row],[Close Price]])-1</f>
        <v>2.5192751559200532E-2</v>
      </c>
      <c r="AG332" s="2">
        <f>(Table2[[#This Row],[Close Price]]/Table2[[#This Row],[Current Month Low]])-1</f>
        <v>0.10488334237655983</v>
      </c>
      <c r="AH332" s="2">
        <f>(Table2[[#This Row],[Current Month High]]/Table2[[#This Row],[Close Price]])-1</f>
        <v>2.5192751559200532E-2</v>
      </c>
      <c r="AI332">
        <v>2.5192751559200501</v>
      </c>
      <c r="AJ332">
        <v>67.803873094355097</v>
      </c>
      <c r="AK332" t="str">
        <f>IF(AND(Table2[[#This Row],[20D EMA]]&gt;Table2[[#This Row],[50D EMA]],Table2[[#This Row],[50D EMA]]&gt;Table2[[#This Row],[200D EMA]]),"Uptrend","Downtrend/NoTrend")</f>
        <v>Uptrend</v>
      </c>
      <c r="AL332">
        <v>0.12</v>
      </c>
      <c r="AM332" t="s">
        <v>10681</v>
      </c>
      <c r="AN332">
        <v>8.34</v>
      </c>
      <c r="AO332" t="s">
        <v>10681</v>
      </c>
      <c r="AP332">
        <v>-1.8993141675610001E-3</v>
      </c>
      <c r="AQ332">
        <f>(Table2[[#This Row],[Sharpe Ratio]]-AVERAGE(Table2[Sharpe Ratio]))/_xlfn.STDEV.P(Table2[Sharpe Ratio])</f>
        <v>-0.75327323217638997</v>
      </c>
      <c r="AR33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2.5032516356706687</v>
      </c>
      <c r="AS332">
        <f>_xlfn.RANK.AVG(Table2[[#This Row],[1Y Return vs Nifty Z-Score]],Table2[1Y Return vs Nifty Z-Score])</f>
        <v>276</v>
      </c>
      <c r="AT332">
        <f>_xlfn.RANK.AVG(Table2[[#This Row],[6M Return vs Nifty Z-Score]],Table2[6M Return vs Nifty Z-Score])</f>
        <v>159</v>
      </c>
      <c r="AU332">
        <f>_xlfn.RANK.AVG(Table2[[#This Row],[Sharpe Ratio Z-Score]],Table2[Sharpe Ratio Z-Score])</f>
        <v>575</v>
      </c>
      <c r="AV332">
        <f>(Table2[[#This Row],[Rank 1Y]]+Table2[[#This Row],[Rank 6M]]+Table2[[#This Row],[Rank Sharpe]])/3</f>
        <v>336.66666666666669</v>
      </c>
    </row>
    <row r="333" spans="1:48" x14ac:dyDescent="0.3">
      <c r="A333" t="s">
        <v>885</v>
      </c>
      <c r="B333" t="s">
        <v>886</v>
      </c>
      <c r="C333" t="s">
        <v>10634</v>
      </c>
      <c r="D333" t="s">
        <v>180</v>
      </c>
      <c r="E333">
        <v>17566.64003952</v>
      </c>
      <c r="F333">
        <v>1792.1</v>
      </c>
      <c r="G333">
        <v>43.969861435757601</v>
      </c>
      <c r="H333">
        <f>(Table2[[#This Row],[1Y Return vs Nifty]]-AVERAGE(Table2[1Y Return vs Nifty]))/_xlfn.STDEV.P(Table2[1Y Return vs Nifty])</f>
        <v>0.28466338174026062</v>
      </c>
      <c r="I333">
        <v>-5.5205026564675004</v>
      </c>
      <c r="J333">
        <f>(Table2[[#This Row],[1M Return vs Nifty]]-AVERAGE(Table2[1M Return vs Nifty]))/_xlfn.STDEV.P(Table2[1M Return vs Nifty])</f>
        <v>-0.42428997308129646</v>
      </c>
      <c r="K333">
        <v>6.5958319075157803</v>
      </c>
      <c r="L333">
        <f>(Table2[[#This Row],[6M Return vs Nifty]]-AVERAGE(Table2[6M Return vs Nifty]))/_xlfn.STDEV.P(Table2[6M Return vs Nifty])</f>
        <v>-5.6863864154384831E-2</v>
      </c>
      <c r="M333">
        <v>-3.20190533313782</v>
      </c>
      <c r="N333">
        <f>(Table2[[#This Row],[1W Return vs Nifty]]-AVERAGE(Table2[1W Return vs Nifty]))/_xlfn.STDEV.P(Table2[1W Return vs Nifty])</f>
        <v>-0.26820053855680664</v>
      </c>
      <c r="O333">
        <v>1790.11</v>
      </c>
      <c r="P333">
        <v>1717.86059684886</v>
      </c>
      <c r="Q333">
        <v>1459.0788408363701</v>
      </c>
      <c r="R333">
        <v>44.6963963768575</v>
      </c>
      <c r="S333" s="2">
        <f>(Table2[[#This Row],[Close Price]]-Table2[[#This Row],[20D EMA]])/Table2[[#This Row],[20D EMA]]</f>
        <v>1.1116635290568787E-3</v>
      </c>
      <c r="T333" s="2">
        <f>(Table2[[#This Row],[Close Price]]-Table2[[#This Row],[50D EMA]])/Table2[[#This Row],[50D EMA]]</f>
        <v>4.3216197686424707E-2</v>
      </c>
      <c r="U333" s="2">
        <f>(Table2[[#This Row],[Close Price]]-Table2[[#This Row],[200D EMA]])/Table2[[#This Row],[200D EMA]]</f>
        <v>0.22824068846940179</v>
      </c>
      <c r="V333">
        <v>0.43128119882319199</v>
      </c>
      <c r="W333">
        <v>1784.8</v>
      </c>
      <c r="X333">
        <v>1838</v>
      </c>
      <c r="Y333">
        <v>1753.5</v>
      </c>
      <c r="Z333">
        <v>1838</v>
      </c>
      <c r="AA333">
        <v>1719.15</v>
      </c>
      <c r="AB333">
        <v>1883.55</v>
      </c>
      <c r="AC333" s="2">
        <f>(Table2[[#This Row],[Close Price]]/Table2[[#This Row],[Day Low]])-1</f>
        <v>4.090094128193611E-3</v>
      </c>
      <c r="AD333" s="2">
        <f>(Table2[[#This Row],[Day High]]/Table2[[#This Row],[Close Price]])-1</f>
        <v>2.5612410021762289E-2</v>
      </c>
      <c r="AE333" s="2">
        <f>(Table2[[#This Row],[Close Price]]/Table2[[#This Row],[Current Week Low]])-1</f>
        <v>2.2013116623895046E-2</v>
      </c>
      <c r="AF333" s="2">
        <f>(Table2[[#This Row],[Current Week High]]/Table2[[#This Row],[Close Price]])-1</f>
        <v>2.5612410021762289E-2</v>
      </c>
      <c r="AG333" s="2">
        <f>(Table2[[#This Row],[Close Price]]/Table2[[#This Row],[Current Month Low]])-1</f>
        <v>4.2433760870197457E-2</v>
      </c>
      <c r="AH333" s="2">
        <f>(Table2[[#This Row],[Current Month High]]/Table2[[#This Row],[Close Price]])-1</f>
        <v>5.102951844205128E-2</v>
      </c>
      <c r="AI333">
        <v>6.6988449305284297</v>
      </c>
      <c r="AJ333">
        <v>83.100893997445695</v>
      </c>
      <c r="AK333" t="str">
        <f>IF(AND(Table2[[#This Row],[20D EMA]]&gt;Table2[[#This Row],[50D EMA]],Table2[[#This Row],[50D EMA]]&gt;Table2[[#This Row],[200D EMA]]),"Uptrend","Downtrend/NoTrend")</f>
        <v>Uptrend</v>
      </c>
      <c r="AL333">
        <v>0.17</v>
      </c>
      <c r="AM333" t="s">
        <v>10681</v>
      </c>
      <c r="AN333">
        <v>0.08</v>
      </c>
      <c r="AO333" t="s">
        <v>10681</v>
      </c>
      <c r="AP333">
        <v>3.0381616668628E-2</v>
      </c>
      <c r="AQ333">
        <f>(Table2[[#This Row],[Sharpe Ratio]]-AVERAGE(Table2[Sharpe Ratio]))/_xlfn.STDEV.P(Table2[Sharpe Ratio])</f>
        <v>-0.38243874551969326</v>
      </c>
      <c r="AR3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-0.84712973957192061</v>
      </c>
      <c r="AS333">
        <f>_xlfn.RANK.AVG(Table2[[#This Row],[1Y Return vs Nifty Z-Score]],Table2[1Y Return vs Nifty Z-Score])</f>
        <v>219</v>
      </c>
      <c r="AT333">
        <f>_xlfn.RANK.AVG(Table2[[#This Row],[6M Return vs Nifty Z-Score]],Table2[6M Return vs Nifty Z-Score])</f>
        <v>346</v>
      </c>
      <c r="AU333">
        <f>_xlfn.RANK.AVG(Table2[[#This Row],[Sharpe Ratio Z-Score]],Table2[Sharpe Ratio Z-Score])</f>
        <v>446</v>
      </c>
      <c r="AV333">
        <f>(Table2[[#This Row],[Rank 1Y]]+Table2[[#This Row],[Rank 6M]]+Table2[[#This Row],[Rank Sharpe]])/3</f>
        <v>337</v>
      </c>
    </row>
    <row r="334" spans="1:48" x14ac:dyDescent="0.3">
      <c r="A334" t="s">
        <v>334</v>
      </c>
      <c r="B334" t="s">
        <v>335</v>
      </c>
      <c r="C334" t="s">
        <v>10641</v>
      </c>
      <c r="D334" t="s">
        <v>336</v>
      </c>
      <c r="E334">
        <v>77455.716170579995</v>
      </c>
      <c r="F334">
        <v>4030.8</v>
      </c>
      <c r="G334">
        <v>10.681805195073</v>
      </c>
      <c r="H334">
        <f>(Table2[[#This Row],[1Y Return vs Nifty]]-AVERAGE(Table2[1Y Return vs Nifty]))/_xlfn.STDEV.P(Table2[1Y Return vs Nifty])</f>
        <v>-0.25095177968033727</v>
      </c>
      <c r="I334">
        <v>-5.9262926736636299</v>
      </c>
      <c r="J334">
        <f>(Table2[[#This Row],[1M Return vs Nifty]]-AVERAGE(Table2[1M Return vs Nifty]))/_xlfn.STDEV.P(Table2[1M Return vs Nifty])</f>
        <v>-0.46352040489652196</v>
      </c>
      <c r="K334">
        <v>-4.4363587493521202</v>
      </c>
      <c r="L334">
        <f>(Table2[[#This Row],[6M Return vs Nifty]]-AVERAGE(Table2[6M Return vs Nifty]))/_xlfn.STDEV.P(Table2[6M Return vs Nifty])</f>
        <v>-0.43497136046363982</v>
      </c>
      <c r="M334">
        <v>-5.2198699733530303</v>
      </c>
      <c r="N334">
        <f>(Table2[[#This Row],[1W Return vs Nifty]]-AVERAGE(Table2[1W Return vs Nifty]))/_xlfn.STDEV.P(Table2[1W Return vs Nifty])</f>
        <v>-0.78622551125865348</v>
      </c>
      <c r="O334">
        <v>4068.03</v>
      </c>
      <c r="P334">
        <v>4057.5250365504598</v>
      </c>
      <c r="Q334">
        <v>3765.5218081602102</v>
      </c>
      <c r="R334">
        <v>42.326120037480898</v>
      </c>
      <c r="S334" s="2">
        <f>(Table2[[#This Row],[Close Price]]-Table2[[#This Row],[20D EMA]])/Table2[[#This Row],[20D EMA]]</f>
        <v>-9.1518499126112679E-3</v>
      </c>
      <c r="T334" s="2">
        <f>(Table2[[#This Row],[Close Price]]-Table2[[#This Row],[50D EMA]])/Table2[[#This Row],[50D EMA]]</f>
        <v>-6.5865364501065862E-3</v>
      </c>
      <c r="U334" s="2">
        <f>(Table2[[#This Row],[Close Price]]-Table2[[#This Row],[200D EMA]])/Table2[[#This Row],[200D EMA]]</f>
        <v>7.0449251220616835E-2</v>
      </c>
      <c r="V334">
        <v>0.53030401329740195</v>
      </c>
      <c r="W334">
        <v>3985.1</v>
      </c>
      <c r="X334">
        <v>4058</v>
      </c>
      <c r="Y334">
        <v>3985.1</v>
      </c>
      <c r="Z334">
        <v>4197</v>
      </c>
      <c r="AA334">
        <v>3859.5</v>
      </c>
      <c r="AB334">
        <v>4197</v>
      </c>
      <c r="AC334" s="2">
        <f>(Table2[[#This Row],[Close Price]]/Table2[[#This Row],[Day Low]])-1</f>
        <v>1.1467717246744114E-2</v>
      </c>
      <c r="AD334" s="2">
        <f>(Table2[[#This Row],[Day High]]/Table2[[#This Row],[Close Price]])-1</f>
        <v>6.7480400912969252E-3</v>
      </c>
      <c r="AE334" s="2">
        <f>(Table2[[#This Row],[Close Price]]/Table2[[#This Row],[Current Week Low]])-1</f>
        <v>1.1467717246744114E-2</v>
      </c>
      <c r="AF334" s="2">
        <f>(Table2[[#This Row],[Current Week High]]/Table2[[#This Row],[Close Price]])-1</f>
        <v>4.123250967549863E-2</v>
      </c>
      <c r="AG334" s="2">
        <f>(Table2[[#This Row],[Close Price]]/Table2[[#This Row],[Current Month Low]])-1</f>
        <v>4.438398756315598E-2</v>
      </c>
      <c r="AH334" s="2">
        <f>(Table2[[#This Row],[Current Month High]]/Table2[[#This Row],[Close Price]])-1</f>
        <v>4.123250967549863E-2</v>
      </c>
      <c r="AI334">
        <v>16.148159174357399</v>
      </c>
      <c r="AJ334">
        <v>42.320457594802598</v>
      </c>
      <c r="AK334" t="str">
        <f>IF(AND(Table2[[#This Row],[20D EMA]]&gt;Table2[[#This Row],[50D EMA]],Table2[[#This Row],[50D EMA]]&gt;Table2[[#This Row],[200D EMA]]),"Uptrend","Downtrend/NoTrend")</f>
        <v>Uptrend</v>
      </c>
      <c r="AL334">
        <v>-0.04</v>
      </c>
      <c r="AM334" t="s">
        <v>10680</v>
      </c>
      <c r="AN334">
        <v>1.43</v>
      </c>
      <c r="AO334" t="s">
        <v>10681</v>
      </c>
      <c r="AP334">
        <v>0.122626213149444</v>
      </c>
      <c r="AQ334">
        <f>(Table2[[#This Row],[Sharpe Ratio]]-AVERAGE(Table2[Sharpe Ratio]))/_xlfn.STDEV.P(Table2[Sharpe Ratio])</f>
        <v>0.67724189864775275</v>
      </c>
      <c r="AR3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-1.2584271576513997</v>
      </c>
      <c r="AS334">
        <f>_xlfn.RANK.AVG(Table2[[#This Row],[1Y Return vs Nifty Z-Score]],Table2[1Y Return vs Nifty Z-Score])</f>
        <v>370</v>
      </c>
      <c r="AT334">
        <f>_xlfn.RANK.AVG(Table2[[#This Row],[6M Return vs Nifty Z-Score]],Table2[6M Return vs Nifty Z-Score])</f>
        <v>467</v>
      </c>
      <c r="AU334">
        <f>_xlfn.RANK.AVG(Table2[[#This Row],[Sharpe Ratio Z-Score]],Table2[Sharpe Ratio Z-Score])</f>
        <v>177</v>
      </c>
      <c r="AV334">
        <f>(Table2[[#This Row],[Rank 1Y]]+Table2[[#This Row],[Rank 6M]]+Table2[[#This Row],[Rank Sharpe]])/3</f>
        <v>338</v>
      </c>
    </row>
    <row r="335" spans="1:48" x14ac:dyDescent="0.3">
      <c r="A335" t="s">
        <v>265</v>
      </c>
      <c r="B335" t="s">
        <v>266</v>
      </c>
      <c r="C335" t="s">
        <v>10636</v>
      </c>
      <c r="D335" t="s">
        <v>267</v>
      </c>
      <c r="E335">
        <v>101782.23898855</v>
      </c>
      <c r="F335">
        <v>94.75</v>
      </c>
      <c r="G335">
        <v>28.142128857412299</v>
      </c>
      <c r="H335">
        <f>(Table2[[#This Row],[1Y Return vs Nifty]]-AVERAGE(Table2[1Y Return vs Nifty]))/_xlfn.STDEV.P(Table2[1Y Return vs Nifty])</f>
        <v>2.9990249774351486E-2</v>
      </c>
      <c r="I335">
        <v>-10.460082756510699</v>
      </c>
      <c r="J335">
        <f>(Table2[[#This Row],[1M Return vs Nifty]]-AVERAGE(Table2[1M Return vs Nifty]))/_xlfn.STDEV.P(Table2[1M Return vs Nifty])</f>
        <v>-0.90183217988459841</v>
      </c>
      <c r="K335">
        <v>-4.8070674690686497</v>
      </c>
      <c r="L335">
        <f>(Table2[[#This Row],[6M Return vs Nifty]]-AVERAGE(Table2[6M Return vs Nifty]))/_xlfn.STDEV.P(Table2[6M Return vs Nifty])</f>
        <v>-0.4476767016086251</v>
      </c>
      <c r="M335">
        <v>-6.7560048114026099</v>
      </c>
      <c r="N335">
        <f>(Table2[[#This Row],[1W Return vs Nifty]]-AVERAGE(Table2[1W Return vs Nifty]))/_xlfn.STDEV.P(Table2[1W Return vs Nifty])</f>
        <v>-1.1805615623909094</v>
      </c>
      <c r="O335">
        <v>95.8</v>
      </c>
      <c r="P335">
        <v>93.299525665724104</v>
      </c>
      <c r="Q335">
        <v>83.323596877410097</v>
      </c>
      <c r="R335">
        <v>42.046660145125699</v>
      </c>
      <c r="S335" s="2">
        <f>(Table2[[#This Row],[Close Price]]-Table2[[#This Row],[20D EMA]])/Table2[[#This Row],[20D EMA]]</f>
        <v>-1.0960334029227529E-2</v>
      </c>
      <c r="T335" s="2">
        <f>(Table2[[#This Row],[Close Price]]-Table2[[#This Row],[50D EMA]])/Table2[[#This Row],[50D EMA]]</f>
        <v>1.5546427743616744E-2</v>
      </c>
      <c r="U335" s="2">
        <f>(Table2[[#This Row],[Close Price]]-Table2[[#This Row],[200D EMA]])/Table2[[#This Row],[200D EMA]]</f>
        <v>0.13713285972761122</v>
      </c>
      <c r="V335">
        <v>0.49055265056409098</v>
      </c>
      <c r="W335">
        <v>94.42</v>
      </c>
      <c r="X335">
        <v>95.6</v>
      </c>
      <c r="Y335">
        <v>94.15</v>
      </c>
      <c r="Z335">
        <v>99.2</v>
      </c>
      <c r="AA335">
        <v>91.1</v>
      </c>
      <c r="AB335">
        <v>104.29</v>
      </c>
      <c r="AC335" s="2">
        <f>(Table2[[#This Row],[Close Price]]/Table2[[#This Row],[Day Low]])-1</f>
        <v>3.4950222410505827E-3</v>
      </c>
      <c r="AD335" s="2">
        <f>(Table2[[#This Row],[Day High]]/Table2[[#This Row],[Close Price]])-1</f>
        <v>8.9709762532981241E-3</v>
      </c>
      <c r="AE335" s="2">
        <f>(Table2[[#This Row],[Close Price]]/Table2[[#This Row],[Current Week Low]])-1</f>
        <v>6.3728093467869673E-3</v>
      </c>
      <c r="AF335" s="2">
        <f>(Table2[[#This Row],[Current Week High]]/Table2[[#This Row],[Close Price]])-1</f>
        <v>4.696569920844329E-2</v>
      </c>
      <c r="AG335" s="2">
        <f>(Table2[[#This Row],[Close Price]]/Table2[[#This Row],[Current Month Low]])-1</f>
        <v>4.0065861690450122E-2</v>
      </c>
      <c r="AH335" s="2">
        <f>(Table2[[#This Row],[Current Month High]]/Table2[[#This Row],[Close Price]])-1</f>
        <v>0.10068601583113468</v>
      </c>
      <c r="AI335">
        <v>13.8786279683377</v>
      </c>
      <c r="AJ335">
        <v>59.915611814345901</v>
      </c>
      <c r="AK335" t="str">
        <f>IF(AND(Table2[[#This Row],[20D EMA]]&gt;Table2[[#This Row],[50D EMA]],Table2[[#This Row],[50D EMA]]&gt;Table2[[#This Row],[200D EMA]]),"Uptrend","Downtrend/NoTrend")</f>
        <v>Uptrend</v>
      </c>
      <c r="AL335">
        <v>0.06</v>
      </c>
      <c r="AM335" t="s">
        <v>10681</v>
      </c>
      <c r="AN335">
        <v>1.29</v>
      </c>
      <c r="AO335" t="s">
        <v>10681</v>
      </c>
      <c r="AP335">
        <v>8.8652850986298007E-2</v>
      </c>
      <c r="AQ335">
        <f>(Table2[[#This Row],[Sharpe Ratio]]-AVERAGE(Table2[Sharpe Ratio]))/_xlfn.STDEV.P(Table2[Sharpe Ratio])</f>
        <v>0.28696522472828312</v>
      </c>
      <c r="AR33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-2.2131149693814982</v>
      </c>
      <c r="AS335">
        <f>_xlfn.RANK.AVG(Table2[[#This Row],[1Y Return vs Nifty Z-Score]],Table2[1Y Return vs Nifty Z-Score])</f>
        <v>291</v>
      </c>
      <c r="AT335">
        <f>_xlfn.RANK.AVG(Table2[[#This Row],[6M Return vs Nifty Z-Score]],Table2[6M Return vs Nifty Z-Score])</f>
        <v>470</v>
      </c>
      <c r="AU335">
        <f>_xlfn.RANK.AVG(Table2[[#This Row],[Sharpe Ratio Z-Score]],Table2[Sharpe Ratio Z-Score])</f>
        <v>255</v>
      </c>
      <c r="AV335">
        <f>(Table2[[#This Row],[Rank 1Y]]+Table2[[#This Row],[Rank 6M]]+Table2[[#This Row],[Rank Sharpe]])/3</f>
        <v>338.66666666666669</v>
      </c>
    </row>
    <row r="336" spans="1:48" x14ac:dyDescent="0.3">
      <c r="A336" t="s">
        <v>1463</v>
      </c>
      <c r="B336" t="s">
        <v>1464</v>
      </c>
      <c r="C336" t="s">
        <v>10647</v>
      </c>
      <c r="D336" t="s">
        <v>127</v>
      </c>
      <c r="E336">
        <v>7199.95223136</v>
      </c>
      <c r="F336">
        <v>675.85</v>
      </c>
      <c r="G336">
        <v>8.8290955527317507</v>
      </c>
      <c r="H336">
        <f>(Table2[[#This Row],[1Y Return vs Nifty]]-AVERAGE(Table2[1Y Return vs Nifty]))/_xlfn.STDEV.P(Table2[1Y Return vs Nifty])</f>
        <v>-0.28076245312348264</v>
      </c>
      <c r="I336">
        <v>9.3560912852623197</v>
      </c>
      <c r="J336">
        <f>(Table2[[#This Row],[1M Return vs Nifty]]-AVERAGE(Table2[1M Return vs Nifty]))/_xlfn.STDEV.P(Table2[1M Return vs Nifty])</f>
        <v>1.0139297453494587</v>
      </c>
      <c r="K336">
        <v>3.88913586959</v>
      </c>
      <c r="L336">
        <f>(Table2[[#This Row],[6M Return vs Nifty]]-AVERAGE(Table2[6M Return vs Nifty]))/_xlfn.STDEV.P(Table2[6M Return vs Nifty])</f>
        <v>-0.14963075823749095</v>
      </c>
      <c r="M336">
        <v>-4.9120702639338401</v>
      </c>
      <c r="N336">
        <f>(Table2[[#This Row],[1W Return vs Nifty]]-AVERAGE(Table2[1W Return vs Nifty]))/_xlfn.STDEV.P(Table2[1W Return vs Nifty])</f>
        <v>-0.70721127439248732</v>
      </c>
      <c r="O336">
        <v>655.85</v>
      </c>
      <c r="P336">
        <v>633.72793924658299</v>
      </c>
      <c r="Q336">
        <v>590.18841241581595</v>
      </c>
      <c r="R336">
        <v>50.672973252694803</v>
      </c>
      <c r="S336" s="2">
        <f>(Table2[[#This Row],[Close Price]]-Table2[[#This Row],[20D EMA]])/Table2[[#This Row],[20D EMA]]</f>
        <v>3.0494777769307004E-2</v>
      </c>
      <c r="T336" s="2">
        <f>(Table2[[#This Row],[Close Price]]-Table2[[#This Row],[50D EMA]])/Table2[[#This Row],[50D EMA]]</f>
        <v>6.6467103854525464E-2</v>
      </c>
      <c r="U336" s="2">
        <f>(Table2[[#This Row],[Close Price]]-Table2[[#This Row],[200D EMA]])/Table2[[#This Row],[200D EMA]]</f>
        <v>0.14514278115618337</v>
      </c>
      <c r="V336">
        <v>1.1067765675401799</v>
      </c>
      <c r="W336">
        <v>665.2</v>
      </c>
      <c r="X336">
        <v>679.85</v>
      </c>
      <c r="Y336">
        <v>657.3</v>
      </c>
      <c r="Z336">
        <v>691.55</v>
      </c>
      <c r="AA336">
        <v>549.29999999999995</v>
      </c>
      <c r="AB336">
        <v>725.15</v>
      </c>
      <c r="AC336" s="2">
        <f>(Table2[[#This Row],[Close Price]]/Table2[[#This Row],[Day Low]])-1</f>
        <v>1.6010222489476922E-2</v>
      </c>
      <c r="AD336" s="2">
        <f>(Table2[[#This Row],[Day High]]/Table2[[#This Row],[Close Price]])-1</f>
        <v>5.9184730339572056E-3</v>
      </c>
      <c r="AE336" s="2">
        <f>(Table2[[#This Row],[Close Price]]/Table2[[#This Row],[Current Week Low]])-1</f>
        <v>2.8221512247071479E-2</v>
      </c>
      <c r="AF336" s="2">
        <f>(Table2[[#This Row],[Current Week High]]/Table2[[#This Row],[Close Price]])-1</f>
        <v>2.323000665828201E-2</v>
      </c>
      <c r="AG336" s="2">
        <f>(Table2[[#This Row],[Close Price]]/Table2[[#This Row],[Current Month Low]])-1</f>
        <v>0.23038412525031871</v>
      </c>
      <c r="AH336" s="2">
        <f>(Table2[[#This Row],[Current Month High]]/Table2[[#This Row],[Close Price]])-1</f>
        <v>7.2945180143522803E-2</v>
      </c>
      <c r="AI336">
        <v>24.5320707257527</v>
      </c>
      <c r="AJ336">
        <v>50.205578397599702</v>
      </c>
      <c r="AK336" t="str">
        <f>IF(AND(Table2[[#This Row],[20D EMA]]&gt;Table2[[#This Row],[50D EMA]],Table2[[#This Row],[50D EMA]]&gt;Table2[[#This Row],[200D EMA]]),"Uptrend","Downtrend/NoTrend")</f>
        <v>Uptrend</v>
      </c>
      <c r="AL336">
        <v>0</v>
      </c>
      <c r="AM336">
        <v>0</v>
      </c>
      <c r="AN336">
        <v>6.02</v>
      </c>
      <c r="AO336" t="s">
        <v>10681</v>
      </c>
      <c r="AP336">
        <v>8.6813057332380997E-2</v>
      </c>
      <c r="AQ336">
        <f>(Table2[[#This Row],[Sharpe Ratio]]-AVERAGE(Table2[Sharpe Ratio]))/_xlfn.STDEV.P(Table2[Sharpe Ratio])</f>
        <v>0.26583017943895382</v>
      </c>
      <c r="AR3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0.14215543903495165</v>
      </c>
      <c r="AS336">
        <f>_xlfn.RANK.AVG(Table2[[#This Row],[1Y Return vs Nifty Z-Score]],Table2[1Y Return vs Nifty Z-Score])</f>
        <v>383</v>
      </c>
      <c r="AT336">
        <f>_xlfn.RANK.AVG(Table2[[#This Row],[6M Return vs Nifty Z-Score]],Table2[6M Return vs Nifty Z-Score])</f>
        <v>374</v>
      </c>
      <c r="AU336">
        <f>_xlfn.RANK.AVG(Table2[[#This Row],[Sharpe Ratio Z-Score]],Table2[Sharpe Ratio Z-Score])</f>
        <v>261</v>
      </c>
      <c r="AV336">
        <f>(Table2[[#This Row],[Rank 1Y]]+Table2[[#This Row],[Rank 6M]]+Table2[[#This Row],[Rank Sharpe]])/3</f>
        <v>339.33333333333331</v>
      </c>
    </row>
    <row r="337" spans="1:48" x14ac:dyDescent="0.3">
      <c r="A337" t="s">
        <v>1493</v>
      </c>
      <c r="B337" t="s">
        <v>1494</v>
      </c>
      <c r="C337" t="s">
        <v>10649</v>
      </c>
      <c r="D337" t="s">
        <v>387</v>
      </c>
      <c r="E337">
        <v>6908.5073172499997</v>
      </c>
      <c r="F337">
        <v>352.4</v>
      </c>
      <c r="G337">
        <v>19.4583852710456</v>
      </c>
      <c r="H337">
        <f>(Table2[[#This Row],[1Y Return vs Nifty]]-AVERAGE(Table2[1Y Return vs Nifty]))/_xlfn.STDEV.P(Table2[1Y Return vs Nifty])</f>
        <v>-0.10973388098045843</v>
      </c>
      <c r="I337">
        <v>2.7322253294143302</v>
      </c>
      <c r="J337">
        <f>(Table2[[#This Row],[1M Return vs Nifty]]-AVERAGE(Table2[1M Return vs Nifty]))/_xlfn.STDEV.P(Table2[1M Return vs Nifty])</f>
        <v>0.37355637310730222</v>
      </c>
      <c r="K337">
        <v>26.236836419560099</v>
      </c>
      <c r="L337">
        <f>(Table2[[#This Row],[6M Return vs Nifty]]-AVERAGE(Table2[6M Return vs Nifty]))/_xlfn.STDEV.P(Table2[6M Return vs Nifty])</f>
        <v>0.61629446604766558</v>
      </c>
      <c r="M337">
        <v>0.12806856447495199</v>
      </c>
      <c r="N337">
        <f>(Table2[[#This Row],[1W Return vs Nifty]]-AVERAGE(Table2[1W Return vs Nifty]))/_xlfn.STDEV.P(Table2[1W Return vs Nifty])</f>
        <v>0.58662595494644498</v>
      </c>
      <c r="O337">
        <v>344.81</v>
      </c>
      <c r="P337">
        <v>333.02640813542001</v>
      </c>
      <c r="Q337">
        <v>287.43545738848297</v>
      </c>
      <c r="R337">
        <v>61.350406334142903</v>
      </c>
      <c r="S337" s="2">
        <f>(Table2[[#This Row],[Close Price]]-Table2[[#This Row],[20D EMA]])/Table2[[#This Row],[20D EMA]]</f>
        <v>2.2012122618253457E-2</v>
      </c>
      <c r="T337" s="2">
        <f>(Table2[[#This Row],[Close Price]]-Table2[[#This Row],[50D EMA]])/Table2[[#This Row],[50D EMA]]</f>
        <v>5.8174341107213319E-2</v>
      </c>
      <c r="U337" s="2">
        <f>(Table2[[#This Row],[Close Price]]-Table2[[#This Row],[200D EMA]])/Table2[[#This Row],[200D EMA]]</f>
        <v>0.22601436580496145</v>
      </c>
      <c r="V337">
        <v>0.498798103416558</v>
      </c>
      <c r="W337">
        <v>349</v>
      </c>
      <c r="X337">
        <v>366.85</v>
      </c>
      <c r="Y337">
        <v>335.25</v>
      </c>
      <c r="Z337">
        <v>366.85</v>
      </c>
      <c r="AA337">
        <v>322.3</v>
      </c>
      <c r="AB337">
        <v>373.2</v>
      </c>
      <c r="AC337" s="2">
        <f>(Table2[[#This Row],[Close Price]]/Table2[[#This Row],[Day Low]])-1</f>
        <v>9.7421203438394777E-3</v>
      </c>
      <c r="AD337" s="2">
        <f>(Table2[[#This Row],[Day High]]/Table2[[#This Row],[Close Price]])-1</f>
        <v>4.1004540295119352E-2</v>
      </c>
      <c r="AE337" s="2">
        <f>(Table2[[#This Row],[Close Price]]/Table2[[#This Row],[Current Week Low]])-1</f>
        <v>5.1155853840417542E-2</v>
      </c>
      <c r="AF337" s="2">
        <f>(Table2[[#This Row],[Current Week High]]/Table2[[#This Row],[Close Price]])-1</f>
        <v>4.1004540295119352E-2</v>
      </c>
      <c r="AG337" s="2">
        <f>(Table2[[#This Row],[Close Price]]/Table2[[#This Row],[Current Month Low]])-1</f>
        <v>9.3391250387837355E-2</v>
      </c>
      <c r="AH337" s="2">
        <f>(Table2[[#This Row],[Current Month High]]/Table2[[#This Row],[Close Price]])-1</f>
        <v>5.9023836549375819E-2</v>
      </c>
      <c r="AI337">
        <v>5.9023836549375801</v>
      </c>
      <c r="AJ337">
        <v>71.818625060945806</v>
      </c>
      <c r="AK337" t="str">
        <f>IF(AND(Table2[[#This Row],[20D EMA]]&gt;Table2[[#This Row],[50D EMA]],Table2[[#This Row],[50D EMA]]&gt;Table2[[#This Row],[200D EMA]]),"Uptrend","Downtrend/NoTrend")</f>
        <v>Uptrend</v>
      </c>
      <c r="AL337">
        <v>7.0000000000000007E-2</v>
      </c>
      <c r="AM337" t="s">
        <v>10681</v>
      </c>
      <c r="AN337">
        <v>4.87</v>
      </c>
      <c r="AO337" t="s">
        <v>10681</v>
      </c>
      <c r="AP337">
        <v>4.8667135586429999E-3</v>
      </c>
      <c r="AQ337">
        <f>(Table2[[#This Row],[Sharpe Ratio]]-AVERAGE(Table2[Sharpe Ratio]))/_xlfn.STDEV.P(Table2[Sharpe Ratio])</f>
        <v>-0.67554695992964908</v>
      </c>
      <c r="AR3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0.79119595319130531</v>
      </c>
      <c r="AS337">
        <f>_xlfn.RANK.AVG(Table2[[#This Row],[1Y Return vs Nifty Z-Score]],Table2[1Y Return vs Nifty Z-Score])</f>
        <v>337</v>
      </c>
      <c r="AT337">
        <f>_xlfn.RANK.AVG(Table2[[#This Row],[6M Return vs Nifty Z-Score]],Table2[6M Return vs Nifty Z-Score])</f>
        <v>172</v>
      </c>
      <c r="AU337">
        <f>_xlfn.RANK.AVG(Table2[[#This Row],[Sharpe Ratio Z-Score]],Table2[Sharpe Ratio Z-Score])</f>
        <v>509</v>
      </c>
      <c r="AV337">
        <f>(Table2[[#This Row],[Rank 1Y]]+Table2[[#This Row],[Rank 6M]]+Table2[[#This Row],[Rank Sharpe]])/3</f>
        <v>339.33333333333331</v>
      </c>
    </row>
    <row r="338" spans="1:48" x14ac:dyDescent="0.3">
      <c r="A338" t="s">
        <v>41</v>
      </c>
      <c r="B338" t="s">
        <v>42</v>
      </c>
      <c r="C338" t="s">
        <v>10638</v>
      </c>
      <c r="D338" t="s">
        <v>43</v>
      </c>
      <c r="E338">
        <v>631652.04588520899</v>
      </c>
      <c r="F338">
        <v>501.9</v>
      </c>
      <c r="G338">
        <v>-17.088393531493502</v>
      </c>
      <c r="H338">
        <f>(Table2[[#This Row],[1Y Return vs Nifty]]-AVERAGE(Table2[1Y Return vs Nifty]))/_xlfn.STDEV.P(Table2[1Y Return vs Nifty])</f>
        <v>-0.69778290031011003</v>
      </c>
      <c r="I338">
        <v>0.168067847480382</v>
      </c>
      <c r="J338">
        <f>(Table2[[#This Row],[1M Return vs Nifty]]-AVERAGE(Table2[1M Return vs Nifty]))/_xlfn.STDEV.P(Table2[1M Return vs Nifty])</f>
        <v>0.12566213964741221</v>
      </c>
      <c r="K338">
        <v>9.5949346384128802</v>
      </c>
      <c r="L338">
        <f>(Table2[[#This Row],[6M Return vs Nifty]]-AVERAGE(Table2[6M Return vs Nifty]))/_xlfn.STDEV.P(Table2[6M Return vs Nifty])</f>
        <v>4.5924717009938137E-2</v>
      </c>
      <c r="M338">
        <v>-1.82089639966452</v>
      </c>
      <c r="N338">
        <f>(Table2[[#This Row],[1W Return vs Nifty]]-AVERAGE(Table2[1W Return vs Nifty]))/_xlfn.STDEV.P(Table2[1W Return vs Nifty])</f>
        <v>8.6313658970072635E-2</v>
      </c>
      <c r="O338">
        <v>496.65</v>
      </c>
      <c r="P338">
        <v>478.88812119031201</v>
      </c>
      <c r="Q338">
        <v>448.20221028649797</v>
      </c>
      <c r="R338">
        <v>61.146953671698597</v>
      </c>
      <c r="S338" s="2">
        <f>(Table2[[#This Row],[Close Price]]-Table2[[#This Row],[20D EMA]])/Table2[[#This Row],[20D EMA]]</f>
        <v>1.0570824524312896E-2</v>
      </c>
      <c r="T338" s="2">
        <f>(Table2[[#This Row],[Close Price]]-Table2[[#This Row],[50D EMA]])/Table2[[#This Row],[50D EMA]]</f>
        <v>4.8052724198901067E-2</v>
      </c>
      <c r="U338" s="2">
        <f>(Table2[[#This Row],[Close Price]]-Table2[[#This Row],[200D EMA]])/Table2[[#This Row],[200D EMA]]</f>
        <v>0.11980706136896899</v>
      </c>
      <c r="V338">
        <v>0.61161427582761796</v>
      </c>
      <c r="W338">
        <v>500.2</v>
      </c>
      <c r="X338">
        <v>509.15</v>
      </c>
      <c r="Y338">
        <v>496.5</v>
      </c>
      <c r="Z338">
        <v>509.15</v>
      </c>
      <c r="AA338">
        <v>479.55</v>
      </c>
      <c r="AB338">
        <v>509.3</v>
      </c>
      <c r="AC338" s="2">
        <f>(Table2[[#This Row],[Close Price]]/Table2[[#This Row],[Day Low]])-1</f>
        <v>3.3986405437824718E-3</v>
      </c>
      <c r="AD338" s="2">
        <f>(Table2[[#This Row],[Day High]]/Table2[[#This Row],[Close Price]])-1</f>
        <v>1.4445108587368027E-2</v>
      </c>
      <c r="AE338" s="2">
        <f>(Table2[[#This Row],[Close Price]]/Table2[[#This Row],[Current Week Low]])-1</f>
        <v>1.0876132930513593E-2</v>
      </c>
      <c r="AF338" s="2">
        <f>(Table2[[#This Row],[Current Week High]]/Table2[[#This Row],[Close Price]])-1</f>
        <v>1.4445108587368027E-2</v>
      </c>
      <c r="AG338" s="2">
        <f>(Table2[[#This Row],[Close Price]]/Table2[[#This Row],[Current Month Low]])-1</f>
        <v>4.6606193306224508E-2</v>
      </c>
      <c r="AH338" s="2">
        <f>(Table2[[#This Row],[Current Month High]]/Table2[[#This Row],[Close Price]])-1</f>
        <v>1.4743972902968805E-2</v>
      </c>
      <c r="AI338">
        <v>1.7433751743375101</v>
      </c>
      <c r="AJ338">
        <v>25.679228746713399</v>
      </c>
      <c r="AK338" t="str">
        <f>IF(AND(Table2[[#This Row],[20D EMA]]&gt;Table2[[#This Row],[50D EMA]],Table2[[#This Row],[50D EMA]]&gt;Table2[[#This Row],[200D EMA]]),"Uptrend","Downtrend/NoTrend")</f>
        <v>Uptrend</v>
      </c>
      <c r="AL338">
        <v>0.06</v>
      </c>
      <c r="AM338" t="s">
        <v>10681</v>
      </c>
      <c r="AN338">
        <v>2.4300000000000002</v>
      </c>
      <c r="AO338" t="s">
        <v>10681</v>
      </c>
      <c r="AP338">
        <v>0.1349493288553</v>
      </c>
      <c r="AQ338">
        <f>(Table2[[#This Row],[Sharpe Ratio]]-AVERAGE(Table2[Sharpe Ratio]))/_xlfn.STDEV.P(Table2[Sharpe Ratio])</f>
        <v>0.81880647465028578</v>
      </c>
      <c r="AR3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0.37892408996759874</v>
      </c>
      <c r="AS338">
        <f>_xlfn.RANK.AVG(Table2[[#This Row],[1Y Return vs Nifty Z-Score]],Table2[1Y Return vs Nifty Z-Score])</f>
        <v>566</v>
      </c>
      <c r="AT338">
        <f>_xlfn.RANK.AVG(Table2[[#This Row],[6M Return vs Nifty Z-Score]],Table2[6M Return vs Nifty Z-Score])</f>
        <v>304</v>
      </c>
      <c r="AU338">
        <f>_xlfn.RANK.AVG(Table2[[#This Row],[Sharpe Ratio Z-Score]],Table2[Sharpe Ratio Z-Score])</f>
        <v>150</v>
      </c>
      <c r="AV338">
        <f>(Table2[[#This Row],[Rank 1Y]]+Table2[[#This Row],[Rank 6M]]+Table2[[#This Row],[Rank Sharpe]])/3</f>
        <v>340</v>
      </c>
    </row>
    <row r="339" spans="1:48" x14ac:dyDescent="0.3">
      <c r="A339" t="s">
        <v>595</v>
      </c>
      <c r="B339" t="s">
        <v>596</v>
      </c>
      <c r="C339" t="s">
        <v>10652</v>
      </c>
      <c r="D339" t="s">
        <v>597</v>
      </c>
      <c r="E339">
        <v>31916.913373799998</v>
      </c>
      <c r="F339">
        <v>821.9</v>
      </c>
      <c r="G339">
        <v>3.5446724658059301</v>
      </c>
      <c r="H339">
        <f>(Table2[[#This Row],[1Y Return vs Nifty]]-AVERAGE(Table2[1Y Return vs Nifty]))/_xlfn.STDEV.P(Table2[1Y Return vs Nifty])</f>
        <v>-0.36579046149542166</v>
      </c>
      <c r="I339">
        <v>-8.0712966695766397</v>
      </c>
      <c r="J339">
        <f>(Table2[[#This Row],[1M Return vs Nifty]]-AVERAGE(Table2[1M Return vs Nifty]))/_xlfn.STDEV.P(Table2[1M Return vs Nifty])</f>
        <v>-0.67089227073613888</v>
      </c>
      <c r="K339">
        <v>20.912571771329301</v>
      </c>
      <c r="L339">
        <f>(Table2[[#This Row],[6M Return vs Nifty]]-AVERAGE(Table2[6M Return vs Nifty]))/_xlfn.STDEV.P(Table2[6M Return vs Nifty])</f>
        <v>0.43381535211237704</v>
      </c>
      <c r="M339">
        <v>0.46838515989981699</v>
      </c>
      <c r="N339">
        <f>(Table2[[#This Row],[1W Return vs Nifty]]-AVERAGE(Table2[1W Return vs Nifty]))/_xlfn.STDEV.P(Table2[1W Return vs Nifty])</f>
        <v>0.67398749317248152</v>
      </c>
      <c r="O339">
        <v>817.54</v>
      </c>
      <c r="P339">
        <v>801.02692824170697</v>
      </c>
      <c r="Q339">
        <v>703.92639716129202</v>
      </c>
      <c r="R339">
        <v>47.980664032424102</v>
      </c>
      <c r="S339" s="2">
        <f>(Table2[[#This Row],[Close Price]]-Table2[[#This Row],[20D EMA]])/Table2[[#This Row],[20D EMA]]</f>
        <v>5.3330723878954106E-3</v>
      </c>
      <c r="T339" s="2">
        <f>(Table2[[#This Row],[Close Price]]-Table2[[#This Row],[50D EMA]])/Table2[[#This Row],[50D EMA]]</f>
        <v>2.6057890218635239E-2</v>
      </c>
      <c r="U339" s="2">
        <f>(Table2[[#This Row],[Close Price]]-Table2[[#This Row],[200D EMA]])/Table2[[#This Row],[200D EMA]]</f>
        <v>0.16759366222726896</v>
      </c>
      <c r="V339">
        <v>0.66526026821751205</v>
      </c>
      <c r="W339">
        <v>811</v>
      </c>
      <c r="X339">
        <v>829.45</v>
      </c>
      <c r="Y339">
        <v>771.5</v>
      </c>
      <c r="Z339">
        <v>829.45</v>
      </c>
      <c r="AA339">
        <v>766.5</v>
      </c>
      <c r="AB339">
        <v>921</v>
      </c>
      <c r="AC339" s="2">
        <f>(Table2[[#This Row],[Close Price]]/Table2[[#This Row],[Day Low]])-1</f>
        <v>1.3440197287299505E-2</v>
      </c>
      <c r="AD339" s="2">
        <f>(Table2[[#This Row],[Day High]]/Table2[[#This Row],[Close Price]])-1</f>
        <v>9.1860323640347019E-3</v>
      </c>
      <c r="AE339" s="2">
        <f>(Table2[[#This Row],[Close Price]]/Table2[[#This Row],[Current Week Low]])-1</f>
        <v>6.5327284510693362E-2</v>
      </c>
      <c r="AF339" s="2">
        <f>(Table2[[#This Row],[Current Week High]]/Table2[[#This Row],[Close Price]])-1</f>
        <v>9.1860323640347019E-3</v>
      </c>
      <c r="AG339" s="2">
        <f>(Table2[[#This Row],[Close Price]]/Table2[[#This Row],[Current Month Low]])-1</f>
        <v>7.2276581865623024E-2</v>
      </c>
      <c r="AH339" s="2">
        <f>(Table2[[#This Row],[Current Month High]]/Table2[[#This Row],[Close Price]])-1</f>
        <v>0.12057427910938068</v>
      </c>
      <c r="AI339">
        <v>12.057427910937999</v>
      </c>
      <c r="AJ339">
        <v>44.802677942212803</v>
      </c>
      <c r="AK339" t="str">
        <f>IF(AND(Table2[[#This Row],[20D EMA]]&gt;Table2[[#This Row],[50D EMA]],Table2[[#This Row],[50D EMA]]&gt;Table2[[#This Row],[200D EMA]]),"Uptrend","Downtrend/NoTrend")</f>
        <v>Uptrend</v>
      </c>
      <c r="AL339">
        <v>0.06</v>
      </c>
      <c r="AM339" t="s">
        <v>10681</v>
      </c>
      <c r="AN339">
        <v>0.27</v>
      </c>
      <c r="AO339" t="s">
        <v>10681</v>
      </c>
      <c r="AP339">
        <v>4.5462056491442998E-2</v>
      </c>
      <c r="AQ339">
        <f>(Table2[[#This Row],[Sharpe Ratio]]-AVERAGE(Table2[Sharpe Ratio]))/_xlfn.STDEV.P(Table2[Sharpe Ratio])</f>
        <v>-0.20919878572332254</v>
      </c>
      <c r="AR3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-0.1380786726700246</v>
      </c>
      <c r="AS339">
        <f>_xlfn.RANK.AVG(Table2[[#This Row],[1Y Return vs Nifty Z-Score]],Table2[1Y Return vs Nifty Z-Score])</f>
        <v>415</v>
      </c>
      <c r="AT339">
        <f>_xlfn.RANK.AVG(Table2[[#This Row],[6M Return vs Nifty Z-Score]],Table2[6M Return vs Nifty Z-Score])</f>
        <v>204</v>
      </c>
      <c r="AU339">
        <f>_xlfn.RANK.AVG(Table2[[#This Row],[Sharpe Ratio Z-Score]],Table2[Sharpe Ratio Z-Score])</f>
        <v>403</v>
      </c>
      <c r="AV339">
        <f>(Table2[[#This Row],[Rank 1Y]]+Table2[[#This Row],[Rank 6M]]+Table2[[#This Row],[Rank Sharpe]])/3</f>
        <v>340.66666666666669</v>
      </c>
    </row>
    <row r="340" spans="1:48" x14ac:dyDescent="0.3">
      <c r="A340" t="s">
        <v>349</v>
      </c>
      <c r="B340" t="s">
        <v>350</v>
      </c>
      <c r="C340" t="s">
        <v>10640</v>
      </c>
      <c r="D340" t="s">
        <v>54</v>
      </c>
      <c r="E340">
        <v>71730.630449999997</v>
      </c>
      <c r="F340">
        <v>6170.35</v>
      </c>
      <c r="G340">
        <v>36.608593216383298</v>
      </c>
      <c r="H340">
        <f>(Table2[[#This Row],[1Y Return vs Nifty]]-AVERAGE(Table2[1Y Return vs Nifty]))/_xlfn.STDEV.P(Table2[1Y Return vs Nifty])</f>
        <v>0.16621829029146667</v>
      </c>
      <c r="I340">
        <v>13.7752238549726</v>
      </c>
      <c r="J340">
        <f>(Table2[[#This Row],[1M Return vs Nifty]]-AVERAGE(Table2[1M Return vs Nifty]))/_xlfn.STDEV.P(Table2[1M Return vs Nifty])</f>
        <v>1.4411568125808085</v>
      </c>
      <c r="K340">
        <v>7.7128325045945196</v>
      </c>
      <c r="L340">
        <f>(Table2[[#This Row],[6M Return vs Nifty]]-AVERAGE(Table2[6M Return vs Nifty]))/_xlfn.STDEV.P(Table2[6M Return vs Nifty])</f>
        <v>-1.8580778566622567E-2</v>
      </c>
      <c r="M340">
        <v>1.87936392889966</v>
      </c>
      <c r="N340">
        <f>(Table2[[#This Row],[1W Return vs Nifty]]-AVERAGE(Table2[1W Return vs Nifty]))/_xlfn.STDEV.P(Table2[1W Return vs Nifty])</f>
        <v>1.0361951472253683</v>
      </c>
      <c r="O340">
        <v>5741.41</v>
      </c>
      <c r="P340">
        <v>5484.2984762144497</v>
      </c>
      <c r="Q340">
        <v>4973.1608146705703</v>
      </c>
      <c r="R340">
        <v>84.667288102047607</v>
      </c>
      <c r="S340" s="2">
        <f>(Table2[[#This Row],[Close Price]]-Table2[[#This Row],[20D EMA]])/Table2[[#This Row],[20D EMA]]</f>
        <v>7.4709870920209587E-2</v>
      </c>
      <c r="T340" s="2">
        <f>(Table2[[#This Row],[Close Price]]-Table2[[#This Row],[50D EMA]])/Table2[[#This Row],[50D EMA]]</f>
        <v>0.12509376117309709</v>
      </c>
      <c r="U340" s="2">
        <f>(Table2[[#This Row],[Close Price]]-Table2[[#This Row],[200D EMA]])/Table2[[#This Row],[200D EMA]]</f>
        <v>0.2407300366796471</v>
      </c>
      <c r="V340">
        <v>1.0078637158331301</v>
      </c>
      <c r="W340">
        <v>5998.5</v>
      </c>
      <c r="X340">
        <v>6199.9</v>
      </c>
      <c r="Y340">
        <v>5700</v>
      </c>
      <c r="Z340">
        <v>6199.9</v>
      </c>
      <c r="AA340">
        <v>5164.75</v>
      </c>
      <c r="AB340">
        <v>6199.9</v>
      </c>
      <c r="AC340" s="2">
        <f>(Table2[[#This Row],[Close Price]]/Table2[[#This Row],[Day Low]])-1</f>
        <v>2.864882887388509E-2</v>
      </c>
      <c r="AD340" s="2">
        <f>(Table2[[#This Row],[Day High]]/Table2[[#This Row],[Close Price]])-1</f>
        <v>4.7890314163701042E-3</v>
      </c>
      <c r="AE340" s="2">
        <f>(Table2[[#This Row],[Close Price]]/Table2[[#This Row],[Current Week Low]])-1</f>
        <v>8.2517543859649267E-2</v>
      </c>
      <c r="AF340" s="2">
        <f>(Table2[[#This Row],[Current Week High]]/Table2[[#This Row],[Close Price]])-1</f>
        <v>4.7890314163701042E-3</v>
      </c>
      <c r="AG340" s="2">
        <f>(Table2[[#This Row],[Close Price]]/Table2[[#This Row],[Current Month Low]])-1</f>
        <v>0.19470448714845845</v>
      </c>
      <c r="AH340" s="2">
        <f>(Table2[[#This Row],[Current Month High]]/Table2[[#This Row],[Close Price]])-1</f>
        <v>4.7890314163701042E-3</v>
      </c>
      <c r="AI340">
        <v>0.47890314163700998</v>
      </c>
      <c r="AJ340">
        <v>79.006382361473698</v>
      </c>
      <c r="AK340" t="str">
        <f>IF(AND(Table2[[#This Row],[20D EMA]]&gt;Table2[[#This Row],[50D EMA]],Table2[[#This Row],[50D EMA]]&gt;Table2[[#This Row],[200D EMA]]),"Uptrend","Downtrend/NoTrend")</f>
        <v>Uptrend</v>
      </c>
      <c r="AL340">
        <v>0.03</v>
      </c>
      <c r="AM340" t="s">
        <v>10681</v>
      </c>
      <c r="AN340">
        <v>8.07</v>
      </c>
      <c r="AO340" t="s">
        <v>10681</v>
      </c>
      <c r="AP340">
        <v>3.2588075476371998E-2</v>
      </c>
      <c r="AQ340">
        <f>(Table2[[#This Row],[Sharpe Ratio]]-AVERAGE(Table2[Sharpe Ratio]))/_xlfn.STDEV.P(Table2[Sharpe Ratio])</f>
        <v>-0.35709155143006055</v>
      </c>
      <c r="AR3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2.2678979201009604</v>
      </c>
      <c r="AS340">
        <f>_xlfn.RANK.AVG(Table2[[#This Row],[1Y Return vs Nifty Z-Score]],Table2[1Y Return vs Nifty Z-Score])</f>
        <v>251</v>
      </c>
      <c r="AT340">
        <f>_xlfn.RANK.AVG(Table2[[#This Row],[6M Return vs Nifty Z-Score]],Table2[6M Return vs Nifty Z-Score])</f>
        <v>333</v>
      </c>
      <c r="AU340">
        <f>_xlfn.RANK.AVG(Table2[[#This Row],[Sharpe Ratio Z-Score]],Table2[Sharpe Ratio Z-Score])</f>
        <v>441</v>
      </c>
      <c r="AV340">
        <f>(Table2[[#This Row],[Rank 1Y]]+Table2[[#This Row],[Rank 6M]]+Table2[[#This Row],[Rank Sharpe]])/3</f>
        <v>341.66666666666669</v>
      </c>
    </row>
    <row r="341" spans="1:48" x14ac:dyDescent="0.3">
      <c r="A341" t="s">
        <v>433</v>
      </c>
      <c r="B341" t="s">
        <v>434</v>
      </c>
      <c r="C341" t="s">
        <v>10636</v>
      </c>
      <c r="D341" t="s">
        <v>34</v>
      </c>
      <c r="E341">
        <v>53292.287173047996</v>
      </c>
      <c r="F341">
        <v>61.12</v>
      </c>
      <c r="G341">
        <v>42.220090231310202</v>
      </c>
      <c r="H341">
        <f>(Table2[[#This Row],[1Y Return vs Nifty]]-AVERAGE(Table2[1Y Return vs Nifty]))/_xlfn.STDEV.P(Table2[1Y Return vs Nifty])</f>
        <v>0.25650901972696416</v>
      </c>
      <c r="I341">
        <v>-6.3743027469861797</v>
      </c>
      <c r="J341">
        <f>(Table2[[#This Row],[1M Return vs Nifty]]-AVERAGE(Table2[1M Return vs Nifty]))/_xlfn.STDEV.P(Table2[1M Return vs Nifty])</f>
        <v>-0.5068325315857295</v>
      </c>
      <c r="K341">
        <v>-16.4130857771904</v>
      </c>
      <c r="L341">
        <f>(Table2[[#This Row],[6M Return vs Nifty]]-AVERAGE(Table2[6M Return vs Nifty]))/_xlfn.STDEV.P(Table2[6M Return vs Nifty])</f>
        <v>-0.84545105677456089</v>
      </c>
      <c r="M341">
        <v>-0.69236764424167496</v>
      </c>
      <c r="N341">
        <f>(Table2[[#This Row],[1W Return vs Nifty]]-AVERAGE(Table2[1W Return vs Nifty]))/_xlfn.STDEV.P(Table2[1W Return vs Nifty])</f>
        <v>0.3760145120329994</v>
      </c>
      <c r="O341">
        <v>60.8</v>
      </c>
      <c r="P341">
        <v>61.657866377513898</v>
      </c>
      <c r="Q341">
        <v>57.632593955873197</v>
      </c>
      <c r="R341">
        <v>61.515309487061899</v>
      </c>
      <c r="S341" s="2">
        <f>(Table2[[#This Row],[Close Price]]-Table2[[#This Row],[20D EMA]])/Table2[[#This Row],[20D EMA]]</f>
        <v>5.2631578947368472E-3</v>
      </c>
      <c r="T341" s="2">
        <f>(Table2[[#This Row],[Close Price]]-Table2[[#This Row],[50D EMA]])/Table2[[#This Row],[50D EMA]]</f>
        <v>-8.7234023671966636E-3</v>
      </c>
      <c r="U341" s="2">
        <f>(Table2[[#This Row],[Close Price]]-Table2[[#This Row],[200D EMA]])/Table2[[#This Row],[200D EMA]]</f>
        <v>6.0511002624607825E-2</v>
      </c>
      <c r="V341">
        <v>0.33736278641044998</v>
      </c>
      <c r="W341">
        <v>61</v>
      </c>
      <c r="X341">
        <v>61.75</v>
      </c>
      <c r="Y341">
        <v>60.11</v>
      </c>
      <c r="Z341">
        <v>61.75</v>
      </c>
      <c r="AA341">
        <v>57.01</v>
      </c>
      <c r="AB341">
        <v>64.38</v>
      </c>
      <c r="AC341" s="2">
        <f>(Table2[[#This Row],[Close Price]]/Table2[[#This Row],[Day Low]])-1</f>
        <v>1.9672131147541183E-3</v>
      </c>
      <c r="AD341" s="2">
        <f>(Table2[[#This Row],[Day High]]/Table2[[#This Row],[Close Price]])-1</f>
        <v>1.0307591623036627E-2</v>
      </c>
      <c r="AE341" s="2">
        <f>(Table2[[#This Row],[Close Price]]/Table2[[#This Row],[Current Week Low]])-1</f>
        <v>1.6802528697388075E-2</v>
      </c>
      <c r="AF341" s="2">
        <f>(Table2[[#This Row],[Current Week High]]/Table2[[#This Row],[Close Price]])-1</f>
        <v>1.0307591623036627E-2</v>
      </c>
      <c r="AG341" s="2">
        <f>(Table2[[#This Row],[Close Price]]/Table2[[#This Row],[Current Month Low]])-1</f>
        <v>7.2092615330643817E-2</v>
      </c>
      <c r="AH341" s="2">
        <f>(Table2[[#This Row],[Current Month High]]/Table2[[#This Row],[Close Price]])-1</f>
        <v>5.3337696335078455E-2</v>
      </c>
      <c r="AI341">
        <v>25.818062827225098</v>
      </c>
      <c r="AJ341">
        <v>79.237536656891393</v>
      </c>
      <c r="AK341" t="str">
        <f>IF(AND(Table2[[#This Row],[20D EMA]]&gt;Table2[[#This Row],[50D EMA]],Table2[[#This Row],[50D EMA]]&gt;Table2[[#This Row],[200D EMA]]),"Uptrend","Downtrend/NoTrend")</f>
        <v>Downtrend/NoTrend</v>
      </c>
      <c r="AL341">
        <v>-0.08</v>
      </c>
      <c r="AM341" t="s">
        <v>10680</v>
      </c>
      <c r="AN341">
        <v>4.62</v>
      </c>
      <c r="AO341" t="s">
        <v>10681</v>
      </c>
      <c r="AP341">
        <v>0.11228757498266</v>
      </c>
      <c r="AQ341">
        <f>(Table2[[#This Row],[Sharpe Ratio]]-AVERAGE(Table2[Sharpe Ratio]))/_xlfn.STDEV.P(Table2[Sharpe Ratio])</f>
        <v>0.55847445675569296</v>
      </c>
      <c r="AR3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1">
        <f>_xlfn.RANK.AVG(Table2[[#This Row],[1Y Return vs Nifty Z-Score]],Table2[1Y Return vs Nifty Z-Score])</f>
        <v>229</v>
      </c>
      <c r="AT341">
        <f>_xlfn.RANK.AVG(Table2[[#This Row],[6M Return vs Nifty Z-Score]],Table2[6M Return vs Nifty Z-Score])</f>
        <v>594</v>
      </c>
      <c r="AU341">
        <f>_xlfn.RANK.AVG(Table2[[#This Row],[Sharpe Ratio Z-Score]],Table2[Sharpe Ratio Z-Score])</f>
        <v>202</v>
      </c>
      <c r="AV341">
        <f>(Table2[[#This Row],[Rank 1Y]]+Table2[[#This Row],[Rank 6M]]+Table2[[#This Row],[Rank Sharpe]])/3</f>
        <v>341.66666666666669</v>
      </c>
    </row>
    <row r="342" spans="1:48" x14ac:dyDescent="0.3">
      <c r="A342" t="s">
        <v>630</v>
      </c>
      <c r="B342" t="s">
        <v>631</v>
      </c>
      <c r="C342" t="s">
        <v>10646</v>
      </c>
      <c r="D342" t="s">
        <v>329</v>
      </c>
      <c r="E342">
        <v>29922.669508499999</v>
      </c>
      <c r="F342">
        <v>477.05</v>
      </c>
      <c r="G342">
        <v>26.514879275375002</v>
      </c>
      <c r="H342">
        <f>(Table2[[#This Row],[1Y Return vs Nifty]]-AVERAGE(Table2[1Y Return vs Nifty]))/_xlfn.STDEV.P(Table2[1Y Return vs Nifty])</f>
        <v>3.8072987106824497E-3</v>
      </c>
      <c r="I342">
        <v>4.6897887752702996</v>
      </c>
      <c r="J342">
        <f>(Table2[[#This Row],[1M Return vs Nifty]]-AVERAGE(Table2[1M Return vs Nifty]))/_xlfn.STDEV.P(Table2[1M Return vs Nifty])</f>
        <v>0.56280710878893647</v>
      </c>
      <c r="K342">
        <v>48.332607222239297</v>
      </c>
      <c r="L342">
        <f>(Table2[[#This Row],[6M Return vs Nifty]]-AVERAGE(Table2[6M Return vs Nifty]))/_xlfn.STDEV.P(Table2[6M Return vs Nifty])</f>
        <v>1.3735852741088161</v>
      </c>
      <c r="M342">
        <v>-1.4148374053373201</v>
      </c>
      <c r="N342">
        <f>(Table2[[#This Row],[1W Return vs Nifty]]-AVERAGE(Table2[1W Return vs Nifty]))/_xlfn.STDEV.P(Table2[1W Return vs Nifty])</f>
        <v>0.19055170916170239</v>
      </c>
      <c r="O342">
        <v>453.62</v>
      </c>
      <c r="P342">
        <v>433.71104014033801</v>
      </c>
      <c r="Q342">
        <v>367.32364966451399</v>
      </c>
      <c r="R342">
        <v>62.309084771581503</v>
      </c>
      <c r="S342" s="2">
        <f>(Table2[[#This Row],[Close Price]]-Table2[[#This Row],[20D EMA]])/Table2[[#This Row],[20D EMA]]</f>
        <v>5.1651161765354274E-2</v>
      </c>
      <c r="T342" s="2">
        <f>(Table2[[#This Row],[Close Price]]-Table2[[#This Row],[50D EMA]])/Table2[[#This Row],[50D EMA]]</f>
        <v>9.9925885782475354E-2</v>
      </c>
      <c r="U342" s="2">
        <f>(Table2[[#This Row],[Close Price]]-Table2[[#This Row],[200D EMA]])/Table2[[#This Row],[200D EMA]]</f>
        <v>0.29871844743920484</v>
      </c>
      <c r="V342">
        <v>0.93112555293388399</v>
      </c>
      <c r="W342">
        <v>465.7</v>
      </c>
      <c r="X342">
        <v>481</v>
      </c>
      <c r="Y342">
        <v>456.3</v>
      </c>
      <c r="Z342">
        <v>481</v>
      </c>
      <c r="AA342">
        <v>415.05</v>
      </c>
      <c r="AB342">
        <v>481</v>
      </c>
      <c r="AC342" s="2">
        <f>(Table2[[#This Row],[Close Price]]/Table2[[#This Row],[Day Low]])-1</f>
        <v>2.4371913248872668E-2</v>
      </c>
      <c r="AD342" s="2">
        <f>(Table2[[#This Row],[Day High]]/Table2[[#This Row],[Close Price]])-1</f>
        <v>8.2800545016246119E-3</v>
      </c>
      <c r="AE342" s="2">
        <f>(Table2[[#This Row],[Close Price]]/Table2[[#This Row],[Current Week Low]])-1</f>
        <v>4.54744685513917E-2</v>
      </c>
      <c r="AF342" s="2">
        <f>(Table2[[#This Row],[Current Week High]]/Table2[[#This Row],[Close Price]])-1</f>
        <v>8.2800545016246119E-3</v>
      </c>
      <c r="AG342" s="2">
        <f>(Table2[[#This Row],[Close Price]]/Table2[[#This Row],[Current Month Low]])-1</f>
        <v>0.14937959282014224</v>
      </c>
      <c r="AH342" s="2">
        <f>(Table2[[#This Row],[Current Month High]]/Table2[[#This Row],[Close Price]])-1</f>
        <v>8.2800545016246119E-3</v>
      </c>
      <c r="AI342">
        <v>0.82800545016246097</v>
      </c>
      <c r="AJ342">
        <v>82.602870813397104</v>
      </c>
      <c r="AK342" t="str">
        <f>IF(AND(Table2[[#This Row],[20D EMA]]&gt;Table2[[#This Row],[50D EMA]],Table2[[#This Row],[50D EMA]]&gt;Table2[[#This Row],[200D EMA]]),"Uptrend","Downtrend/NoTrend")</f>
        <v>Uptrend</v>
      </c>
      <c r="AL342">
        <v>7.0000000000000007E-2</v>
      </c>
      <c r="AM342" t="s">
        <v>10681</v>
      </c>
      <c r="AN342">
        <v>9.35</v>
      </c>
      <c r="AO342" t="s">
        <v>10681</v>
      </c>
      <c r="AP342">
        <v>-4.2991031203850998E-2</v>
      </c>
      <c r="AQ342">
        <f>(Table2[[#This Row],[Sharpe Ratio]]-AVERAGE(Table2[Sharpe Ratio]))/_xlfn.STDEV.P(Table2[Sharpe Ratio])</f>
        <v>-1.225323616049206</v>
      </c>
      <c r="AR3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0.9054277747209315</v>
      </c>
      <c r="AS342">
        <f>_xlfn.RANK.AVG(Table2[[#This Row],[1Y Return vs Nifty Z-Score]],Table2[1Y Return vs Nifty Z-Score])</f>
        <v>302</v>
      </c>
      <c r="AT342">
        <f>_xlfn.RANK.AVG(Table2[[#This Row],[6M Return vs Nifty Z-Score]],Table2[6M Return vs Nifty Z-Score])</f>
        <v>67</v>
      </c>
      <c r="AU342">
        <f>_xlfn.RANK.AVG(Table2[[#This Row],[Sharpe Ratio Z-Score]],Table2[Sharpe Ratio Z-Score])</f>
        <v>656</v>
      </c>
      <c r="AV342">
        <f>(Table2[[#This Row],[Rank 1Y]]+Table2[[#This Row],[Rank 6M]]+Table2[[#This Row],[Rank Sharpe]])/3</f>
        <v>341.66666666666669</v>
      </c>
    </row>
    <row r="343" spans="1:48" x14ac:dyDescent="0.3">
      <c r="A343" t="s">
        <v>787</v>
      </c>
      <c r="B343" t="s">
        <v>788</v>
      </c>
      <c r="C343" t="s">
        <v>10648</v>
      </c>
      <c r="D343" t="s">
        <v>141</v>
      </c>
      <c r="E343">
        <v>20695.8196773899</v>
      </c>
      <c r="F343">
        <v>1503.95</v>
      </c>
      <c r="G343">
        <v>197.544223599388</v>
      </c>
      <c r="H343">
        <f>(Table2[[#This Row],[1Y Return vs Nifty]]-AVERAGE(Table2[1Y Return vs Nifty]))/_xlfn.STDEV.P(Table2[1Y Return vs Nifty])</f>
        <v>2.7557225564061643</v>
      </c>
      <c r="I343">
        <v>-4.8841630719623703</v>
      </c>
      <c r="J343">
        <f>(Table2[[#This Row],[1M Return vs Nifty]]-AVERAGE(Table2[1M Return vs Nifty]))/_xlfn.STDEV.P(Table2[1M Return vs Nifty])</f>
        <v>-0.36277077442345534</v>
      </c>
      <c r="K343">
        <v>-4.2904816518883004</v>
      </c>
      <c r="L343">
        <f>(Table2[[#This Row],[6M Return vs Nifty]]-AVERAGE(Table2[6M Return vs Nifty]))/_xlfn.STDEV.P(Table2[6M Return vs Nifty])</f>
        <v>-0.42997169849201056</v>
      </c>
      <c r="M343">
        <v>-4.5082372855759498</v>
      </c>
      <c r="N343">
        <f>(Table2[[#This Row],[1W Return vs Nifty]]-AVERAGE(Table2[1W Return vs Nifty]))/_xlfn.STDEV.P(Table2[1W Return vs Nifty])</f>
        <v>-0.60354465733638196</v>
      </c>
      <c r="O343">
        <v>1484.21</v>
      </c>
      <c r="P343">
        <v>1450.9104680328601</v>
      </c>
      <c r="Q343">
        <v>1188.73512519375</v>
      </c>
      <c r="R343">
        <v>43.233033758390398</v>
      </c>
      <c r="S343" s="2">
        <f>(Table2[[#This Row],[Close Price]]-Table2[[#This Row],[20D EMA]])/Table2[[#This Row],[20D EMA]]</f>
        <v>1.3300004716313735E-2</v>
      </c>
      <c r="T343" s="2">
        <f>(Table2[[#This Row],[Close Price]]-Table2[[#This Row],[50D EMA]])/Table2[[#This Row],[50D EMA]]</f>
        <v>3.65560337014115E-2</v>
      </c>
      <c r="U343" s="2">
        <f>(Table2[[#This Row],[Close Price]]-Table2[[#This Row],[200D EMA]])/Table2[[#This Row],[200D EMA]]</f>
        <v>0.26516830211008835</v>
      </c>
      <c r="V343">
        <v>0.86793904922818199</v>
      </c>
      <c r="W343">
        <v>1474.9</v>
      </c>
      <c r="X343">
        <v>1518</v>
      </c>
      <c r="Y343">
        <v>1430</v>
      </c>
      <c r="Z343">
        <v>1518</v>
      </c>
      <c r="AA343">
        <v>1371.25</v>
      </c>
      <c r="AB343">
        <v>1558</v>
      </c>
      <c r="AC343" s="2">
        <f>(Table2[[#This Row],[Close Price]]/Table2[[#This Row],[Day Low]])-1</f>
        <v>1.9696250593260523E-2</v>
      </c>
      <c r="AD343" s="2">
        <f>(Table2[[#This Row],[Day High]]/Table2[[#This Row],[Close Price]])-1</f>
        <v>9.3420658931480105E-3</v>
      </c>
      <c r="AE343" s="2">
        <f>(Table2[[#This Row],[Close Price]]/Table2[[#This Row],[Current Week Low]])-1</f>
        <v>5.1713286713286788E-2</v>
      </c>
      <c r="AF343" s="2">
        <f>(Table2[[#This Row],[Current Week High]]/Table2[[#This Row],[Close Price]])-1</f>
        <v>9.3420658931480105E-3</v>
      </c>
      <c r="AG343" s="2">
        <f>(Table2[[#This Row],[Close Price]]/Table2[[#This Row],[Current Month Low]])-1</f>
        <v>9.6773017319963461E-2</v>
      </c>
      <c r="AH343" s="2">
        <f>(Table2[[#This Row],[Current Month High]]/Table2[[#This Row],[Close Price]])-1</f>
        <v>3.5938694770437873E-2</v>
      </c>
      <c r="AI343">
        <v>4.7242262043285903</v>
      </c>
      <c r="AJ343">
        <v>238.72747747747701</v>
      </c>
      <c r="AK343" t="str">
        <f>IF(AND(Table2[[#This Row],[20D EMA]]&gt;Table2[[#This Row],[50D EMA]],Table2[[#This Row],[50D EMA]]&gt;Table2[[#This Row],[200D EMA]]),"Uptrend","Downtrend/NoTrend")</f>
        <v>Uptrend</v>
      </c>
      <c r="AL343">
        <v>0.21</v>
      </c>
      <c r="AM343" t="s">
        <v>10681</v>
      </c>
      <c r="AN343">
        <v>1.52</v>
      </c>
      <c r="AO343" t="s">
        <v>10681</v>
      </c>
      <c r="AQ343">
        <f>(Table2[[#This Row],[Sharpe Ratio]]-AVERAGE(Table2[Sharpe Ratio]))/_xlfn.STDEV.P(Table2[Sharpe Ratio])</f>
        <v>-0.7314544315382846</v>
      </c>
      <c r="AR3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0.62798099461603185</v>
      </c>
      <c r="AS343">
        <f>_xlfn.RANK.AVG(Table2[[#This Row],[1Y Return vs Nifty Z-Score]],Table2[1Y Return vs Nifty Z-Score])</f>
        <v>14</v>
      </c>
      <c r="AT343">
        <f>_xlfn.RANK.AVG(Table2[[#This Row],[6M Return vs Nifty Z-Score]],Table2[6M Return vs Nifty Z-Score])</f>
        <v>464</v>
      </c>
      <c r="AU343">
        <f>_xlfn.RANK.AVG(Table2[[#This Row],[Sharpe Ratio Z-Score]],Table2[Sharpe Ratio Z-Score])</f>
        <v>547</v>
      </c>
      <c r="AV343">
        <f>(Table2[[#This Row],[Rank 1Y]]+Table2[[#This Row],[Rank 6M]]+Table2[[#This Row],[Rank Sharpe]])/3</f>
        <v>341.66666666666669</v>
      </c>
    </row>
    <row r="344" spans="1:48" x14ac:dyDescent="0.3">
      <c r="A344" t="s">
        <v>1938</v>
      </c>
      <c r="B344" t="s">
        <v>1939</v>
      </c>
      <c r="C344" t="s">
        <v>10643</v>
      </c>
      <c r="D344" t="s">
        <v>127</v>
      </c>
      <c r="E344">
        <v>3619.5112010099901</v>
      </c>
      <c r="F344">
        <v>668.9</v>
      </c>
      <c r="G344">
        <v>46.921212460098602</v>
      </c>
      <c r="H344">
        <f>(Table2[[#This Row],[1Y Return vs Nifty]]-AVERAGE(Table2[1Y Return vs Nifty]))/_xlfn.STDEV.P(Table2[1Y Return vs Nifty])</f>
        <v>0.33215153616662862</v>
      </c>
      <c r="I344">
        <v>-8.2754383836065895</v>
      </c>
      <c r="J344">
        <f>(Table2[[#This Row],[1M Return vs Nifty]]-AVERAGE(Table2[1M Return vs Nifty]))/_xlfn.STDEV.P(Table2[1M Return vs Nifty])</f>
        <v>-0.69062801398638363</v>
      </c>
      <c r="K344">
        <v>-5.59297400964505</v>
      </c>
      <c r="L344">
        <f>(Table2[[#This Row],[6M Return vs Nifty]]-AVERAGE(Table2[6M Return vs Nifty]))/_xlfn.STDEV.P(Table2[6M Return vs Nifty])</f>
        <v>-0.47461216380582899</v>
      </c>
      <c r="M344">
        <v>-7.0012673176141096</v>
      </c>
      <c r="N344">
        <f>(Table2[[#This Row],[1W Return vs Nifty]]-AVERAGE(Table2[1W Return vs Nifty]))/_xlfn.STDEV.P(Table2[1W Return vs Nifty])</f>
        <v>-1.2435220823886477</v>
      </c>
      <c r="O344">
        <v>688.52</v>
      </c>
      <c r="P344">
        <v>702.73846645213303</v>
      </c>
      <c r="Q344">
        <v>633.74804834331496</v>
      </c>
      <c r="R344">
        <v>34.720961624303897</v>
      </c>
      <c r="S344" s="2">
        <f>(Table2[[#This Row],[Close Price]]-Table2[[#This Row],[20D EMA]])/Table2[[#This Row],[20D EMA]]</f>
        <v>-2.8495904258409348E-2</v>
      </c>
      <c r="T344" s="2">
        <f>(Table2[[#This Row],[Close Price]]-Table2[[#This Row],[50D EMA]])/Table2[[#This Row],[50D EMA]]</f>
        <v>-4.8152290030416246E-2</v>
      </c>
      <c r="U344" s="2">
        <f>(Table2[[#This Row],[Close Price]]-Table2[[#This Row],[200D EMA]])/Table2[[#This Row],[200D EMA]]</f>
        <v>5.5466761197254917E-2</v>
      </c>
      <c r="V344">
        <v>0.28693178483716902</v>
      </c>
      <c r="W344">
        <v>665.1</v>
      </c>
      <c r="X344">
        <v>677.4</v>
      </c>
      <c r="Y344">
        <v>665.1</v>
      </c>
      <c r="Z344">
        <v>709.1</v>
      </c>
      <c r="AA344">
        <v>659</v>
      </c>
      <c r="AB344">
        <v>748.9</v>
      </c>
      <c r="AC344" s="2">
        <f>(Table2[[#This Row],[Close Price]]/Table2[[#This Row],[Day Low]])-1</f>
        <v>5.7134265523981487E-3</v>
      </c>
      <c r="AD344" s="2">
        <f>(Table2[[#This Row],[Day High]]/Table2[[#This Row],[Close Price]])-1</f>
        <v>1.2707430109134332E-2</v>
      </c>
      <c r="AE344" s="2">
        <f>(Table2[[#This Row],[Close Price]]/Table2[[#This Row],[Current Week Low]])-1</f>
        <v>5.7134265523981487E-3</v>
      </c>
      <c r="AF344" s="2">
        <f>(Table2[[#This Row],[Current Week High]]/Table2[[#This Row],[Close Price]])-1</f>
        <v>6.009866945731801E-2</v>
      </c>
      <c r="AG344" s="2">
        <f>(Table2[[#This Row],[Close Price]]/Table2[[#This Row],[Current Month Low]])-1</f>
        <v>1.5022761760242753E-2</v>
      </c>
      <c r="AH344" s="2">
        <f>(Table2[[#This Row],[Current Month High]]/Table2[[#This Row],[Close Price]])-1</f>
        <v>0.1195993422036179</v>
      </c>
      <c r="AI344">
        <v>31.5592764239796</v>
      </c>
      <c r="AJ344">
        <v>84.779005524861802</v>
      </c>
      <c r="AK344" t="str">
        <f>IF(AND(Table2[[#This Row],[20D EMA]]&gt;Table2[[#This Row],[50D EMA]],Table2[[#This Row],[50D EMA]]&gt;Table2[[#This Row],[200D EMA]]),"Uptrend","Downtrend/NoTrend")</f>
        <v>Downtrend/NoTrend</v>
      </c>
      <c r="AL344">
        <v>-0.19</v>
      </c>
      <c r="AM344" t="s">
        <v>10680</v>
      </c>
      <c r="AN344">
        <v>-1.1100000000000001</v>
      </c>
      <c r="AO344" t="s">
        <v>10680</v>
      </c>
      <c r="AP344">
        <v>6.4687386615907005E-2</v>
      </c>
      <c r="AQ344">
        <f>(Table2[[#This Row],[Sharpe Ratio]]-AVERAGE(Table2[Sharpe Ratio]))/_xlfn.STDEV.P(Table2[Sharpe Ratio])</f>
        <v>1.1656537925480168E-2</v>
      </c>
      <c r="AR3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4">
        <f>_xlfn.RANK.AVG(Table2[[#This Row],[1Y Return vs Nifty Z-Score]],Table2[1Y Return vs Nifty Z-Score])</f>
        <v>200</v>
      </c>
      <c r="AT344">
        <f>_xlfn.RANK.AVG(Table2[[#This Row],[6M Return vs Nifty Z-Score]],Table2[6M Return vs Nifty Z-Score])</f>
        <v>478</v>
      </c>
      <c r="AU344">
        <f>_xlfn.RANK.AVG(Table2[[#This Row],[Sharpe Ratio Z-Score]],Table2[Sharpe Ratio Z-Score])</f>
        <v>353</v>
      </c>
      <c r="AV344">
        <f>(Table2[[#This Row],[Rank 1Y]]+Table2[[#This Row],[Rank 6M]]+Table2[[#This Row],[Rank Sharpe]])/3</f>
        <v>343.66666666666669</v>
      </c>
    </row>
    <row r="345" spans="1:48" x14ac:dyDescent="0.3">
      <c r="A345" t="s">
        <v>603</v>
      </c>
      <c r="B345" t="s">
        <v>604</v>
      </c>
      <c r="C345" t="s">
        <v>10644</v>
      </c>
      <c r="D345" t="s">
        <v>111</v>
      </c>
      <c r="E345">
        <v>31693.965309945001</v>
      </c>
      <c r="F345">
        <v>311.7</v>
      </c>
      <c r="G345">
        <v>10.3824325094978</v>
      </c>
      <c r="H345">
        <f>(Table2[[#This Row],[1Y Return vs Nifty]]-AVERAGE(Table2[1Y Return vs Nifty]))/_xlfn.STDEV.P(Table2[1Y Return vs Nifty])</f>
        <v>-0.25576877915155605</v>
      </c>
      <c r="I345">
        <v>-10.0265944029524</v>
      </c>
      <c r="J345">
        <f>(Table2[[#This Row],[1M Return vs Nifty]]-AVERAGE(Table2[1M Return vs Nifty]))/_xlfn.STDEV.P(Table2[1M Return vs Nifty])</f>
        <v>-0.85992396485637157</v>
      </c>
      <c r="K345">
        <v>22.700037732634499</v>
      </c>
      <c r="L345">
        <f>(Table2[[#This Row],[6M Return vs Nifty]]-AVERAGE(Table2[6M Return vs Nifty]))/_xlfn.STDEV.P(Table2[6M Return vs Nifty])</f>
        <v>0.49507737163217047</v>
      </c>
      <c r="M345">
        <v>-2.0913338096552199</v>
      </c>
      <c r="N345">
        <f>(Table2[[#This Row],[1W Return vs Nifty]]-AVERAGE(Table2[1W Return vs Nifty]))/_xlfn.STDEV.P(Table2[1W Return vs Nifty])</f>
        <v>1.6890573383672121E-2</v>
      </c>
      <c r="O345">
        <v>319.13</v>
      </c>
      <c r="P345">
        <v>315.88947713075697</v>
      </c>
      <c r="Q345">
        <v>276.76130817287901</v>
      </c>
      <c r="R345">
        <v>39.310958256157299</v>
      </c>
      <c r="S345" s="2">
        <f>(Table2[[#This Row],[Close Price]]-Table2[[#This Row],[20D EMA]])/Table2[[#This Row],[20D EMA]]</f>
        <v>-2.3282048068185401E-2</v>
      </c>
      <c r="T345" s="2">
        <f>(Table2[[#This Row],[Close Price]]-Table2[[#This Row],[50D EMA]])/Table2[[#This Row],[50D EMA]]</f>
        <v>-1.3262477651393314E-2</v>
      </c>
      <c r="U345" s="2">
        <f>(Table2[[#This Row],[Close Price]]-Table2[[#This Row],[200D EMA]])/Table2[[#This Row],[200D EMA]]</f>
        <v>0.12624124397221204</v>
      </c>
      <c r="V345">
        <v>0.82139370523965305</v>
      </c>
      <c r="W345">
        <v>311</v>
      </c>
      <c r="X345">
        <v>319.39999999999998</v>
      </c>
      <c r="Y345">
        <v>309.64999999999998</v>
      </c>
      <c r="Z345">
        <v>326.05</v>
      </c>
      <c r="AA345">
        <v>309</v>
      </c>
      <c r="AB345">
        <v>345.65</v>
      </c>
      <c r="AC345" s="2">
        <f>(Table2[[#This Row],[Close Price]]/Table2[[#This Row],[Day Low]])-1</f>
        <v>2.2508038585209444E-3</v>
      </c>
      <c r="AD345" s="2">
        <f>(Table2[[#This Row],[Day High]]/Table2[[#This Row],[Close Price]])-1</f>
        <v>2.4703240295155471E-2</v>
      </c>
      <c r="AE345" s="2">
        <f>(Table2[[#This Row],[Close Price]]/Table2[[#This Row],[Current Week Low]])-1</f>
        <v>6.6203778459550389E-3</v>
      </c>
      <c r="AF345" s="2">
        <f>(Table2[[#This Row],[Current Week High]]/Table2[[#This Row],[Close Price]])-1</f>
        <v>4.6037856913699216E-2</v>
      </c>
      <c r="AG345" s="2">
        <f>(Table2[[#This Row],[Close Price]]/Table2[[#This Row],[Current Month Low]])-1</f>
        <v>8.7378640776698546E-3</v>
      </c>
      <c r="AH345" s="2">
        <f>(Table2[[#This Row],[Current Month High]]/Table2[[#This Row],[Close Price]])-1</f>
        <v>0.10891883221045884</v>
      </c>
      <c r="AI345">
        <v>11.934552454282899</v>
      </c>
      <c r="AJ345">
        <v>56.830188679245197</v>
      </c>
      <c r="AK345" t="str">
        <f>IF(AND(Table2[[#This Row],[20D EMA]]&gt;Table2[[#This Row],[50D EMA]],Table2[[#This Row],[50D EMA]]&gt;Table2[[#This Row],[200D EMA]]),"Uptrend","Downtrend/NoTrend")</f>
        <v>Uptrend</v>
      </c>
      <c r="AL345">
        <v>-0.11</v>
      </c>
      <c r="AM345" t="s">
        <v>10680</v>
      </c>
      <c r="AN345">
        <v>-0.32</v>
      </c>
      <c r="AO345" t="s">
        <v>10680</v>
      </c>
      <c r="AP345">
        <v>2.2879684128008001E-2</v>
      </c>
      <c r="AQ345">
        <f>(Table2[[#This Row],[Sharpe Ratio]]-AVERAGE(Table2[Sharpe Ratio]))/_xlfn.STDEV.P(Table2[Sharpe Ratio])</f>
        <v>-0.46861889059516337</v>
      </c>
      <c r="AR3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-1.0723436895872482</v>
      </c>
      <c r="AS345">
        <f>_xlfn.RANK.AVG(Table2[[#This Row],[1Y Return vs Nifty Z-Score]],Table2[1Y Return vs Nifty Z-Score])</f>
        <v>374</v>
      </c>
      <c r="AT345">
        <f>_xlfn.RANK.AVG(Table2[[#This Row],[6M Return vs Nifty Z-Score]],Table2[6M Return vs Nifty Z-Score])</f>
        <v>191</v>
      </c>
      <c r="AU345">
        <f>_xlfn.RANK.AVG(Table2[[#This Row],[Sharpe Ratio Z-Score]],Table2[Sharpe Ratio Z-Score])</f>
        <v>468</v>
      </c>
      <c r="AV345">
        <f>(Table2[[#This Row],[Rank 1Y]]+Table2[[#This Row],[Rank 6M]]+Table2[[#This Row],[Rank Sharpe]])/3</f>
        <v>344.33333333333331</v>
      </c>
    </row>
    <row r="346" spans="1:48" x14ac:dyDescent="0.3">
      <c r="A346" t="s">
        <v>1615</v>
      </c>
      <c r="B346" t="s">
        <v>1616</v>
      </c>
      <c r="C346" t="s">
        <v>10645</v>
      </c>
      <c r="D346" t="s">
        <v>72</v>
      </c>
      <c r="E346">
        <v>5642.2079999999996</v>
      </c>
      <c r="F346">
        <v>818.7</v>
      </c>
      <c r="G346">
        <v>77.014361920234293</v>
      </c>
      <c r="H346">
        <f>(Table2[[#This Row],[1Y Return vs Nifty]]-AVERAGE(Table2[1Y Return vs Nifty]))/_xlfn.STDEV.P(Table2[1Y Return vs Nifty])</f>
        <v>0.81635965541526601</v>
      </c>
      <c r="I346">
        <v>-15.870641110320101</v>
      </c>
      <c r="J346">
        <f>(Table2[[#This Row],[1M Return vs Nifty]]-AVERAGE(Table2[1M Return vs Nifty]))/_xlfn.STDEV.P(Table2[1M Return vs Nifty])</f>
        <v>-1.4249070008179781</v>
      </c>
      <c r="K346">
        <v>-27.9580054730651</v>
      </c>
      <c r="L346">
        <f>(Table2[[#This Row],[6M Return vs Nifty]]-AVERAGE(Table2[6M Return vs Nifty]))/_xlfn.STDEV.P(Table2[6M Return vs Nifty])</f>
        <v>-1.2411313724135129</v>
      </c>
      <c r="M346">
        <v>-4.49964181370789</v>
      </c>
      <c r="N346">
        <f>(Table2[[#This Row],[1W Return vs Nifty]]-AVERAGE(Table2[1W Return vs Nifty]))/_xlfn.STDEV.P(Table2[1W Return vs Nifty])</f>
        <v>-0.60133814241977956</v>
      </c>
      <c r="O346">
        <v>837.7</v>
      </c>
      <c r="P346">
        <v>859.81442585255797</v>
      </c>
      <c r="Q346">
        <v>788.85757271405396</v>
      </c>
      <c r="R346">
        <v>30.800922617901801</v>
      </c>
      <c r="S346" s="2">
        <f>(Table2[[#This Row],[Close Price]]-Table2[[#This Row],[20D EMA]])/Table2[[#This Row],[20D EMA]]</f>
        <v>-2.268115076996538E-2</v>
      </c>
      <c r="T346" s="2">
        <f>(Table2[[#This Row],[Close Price]]-Table2[[#This Row],[50D EMA]])/Table2[[#This Row],[50D EMA]]</f>
        <v>-4.7817790230479662E-2</v>
      </c>
      <c r="U346" s="2">
        <f>(Table2[[#This Row],[Close Price]]-Table2[[#This Row],[200D EMA]])/Table2[[#This Row],[200D EMA]]</f>
        <v>3.7829930672115646E-2</v>
      </c>
      <c r="V346">
        <v>0.71061943269369399</v>
      </c>
      <c r="W346">
        <v>800.85</v>
      </c>
      <c r="X346">
        <v>825.45</v>
      </c>
      <c r="Y346">
        <v>796.2</v>
      </c>
      <c r="Z346">
        <v>848</v>
      </c>
      <c r="AA346">
        <v>796.2</v>
      </c>
      <c r="AB346">
        <v>944.85</v>
      </c>
      <c r="AC346" s="2">
        <f>(Table2[[#This Row],[Close Price]]/Table2[[#This Row],[Day Low]])-1</f>
        <v>2.2288818130736132E-2</v>
      </c>
      <c r="AD346" s="2">
        <f>(Table2[[#This Row],[Day High]]/Table2[[#This Row],[Close Price]])-1</f>
        <v>8.2447783070722647E-3</v>
      </c>
      <c r="AE346" s="2">
        <f>(Table2[[#This Row],[Close Price]]/Table2[[#This Row],[Current Week Low]])-1</f>
        <v>2.8259231348907399E-2</v>
      </c>
      <c r="AF346" s="2">
        <f>(Table2[[#This Row],[Current Week High]]/Table2[[#This Row],[Close Price]])-1</f>
        <v>3.5788445095883636E-2</v>
      </c>
      <c r="AG346" s="2">
        <f>(Table2[[#This Row],[Close Price]]/Table2[[#This Row],[Current Month Low]])-1</f>
        <v>2.8259231348907399E-2</v>
      </c>
      <c r="AH346" s="2">
        <f>(Table2[[#This Row],[Current Month High]]/Table2[[#This Row],[Close Price]])-1</f>
        <v>0.15408574569439359</v>
      </c>
      <c r="AI346">
        <v>42.298766336875502</v>
      </c>
      <c r="AJ346">
        <v>110.192554557124</v>
      </c>
      <c r="AK346" t="str">
        <f>IF(AND(Table2[[#This Row],[20D EMA]]&gt;Table2[[#This Row],[50D EMA]],Table2[[#This Row],[50D EMA]]&gt;Table2[[#This Row],[200D EMA]]),"Uptrend","Downtrend/NoTrend")</f>
        <v>Downtrend/NoTrend</v>
      </c>
      <c r="AL346">
        <v>-0.24</v>
      </c>
      <c r="AM346" t="s">
        <v>10680</v>
      </c>
      <c r="AN346">
        <v>-3.8</v>
      </c>
      <c r="AO346" t="s">
        <v>10680</v>
      </c>
      <c r="AP346">
        <v>0.103550052204243</v>
      </c>
      <c r="AQ346">
        <f>(Table2[[#This Row],[Sharpe Ratio]]-AVERAGE(Table2[Sharpe Ratio]))/_xlfn.STDEV.P(Table2[Sharpe Ratio])</f>
        <v>0.45810018964958416</v>
      </c>
      <c r="AR3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6">
        <f>_xlfn.RANK.AVG(Table2[[#This Row],[1Y Return vs Nifty Z-Score]],Table2[1Y Return vs Nifty Z-Score])</f>
        <v>123</v>
      </c>
      <c r="AT346">
        <f>_xlfn.RANK.AVG(Table2[[#This Row],[6M Return vs Nifty Z-Score]],Table2[6M Return vs Nifty Z-Score])</f>
        <v>690</v>
      </c>
      <c r="AU346">
        <f>_xlfn.RANK.AVG(Table2[[#This Row],[Sharpe Ratio Z-Score]],Table2[Sharpe Ratio Z-Score])</f>
        <v>224</v>
      </c>
      <c r="AV346">
        <f>(Table2[[#This Row],[Rank 1Y]]+Table2[[#This Row],[Rank 6M]]+Table2[[#This Row],[Rank Sharpe]])/3</f>
        <v>345.66666666666669</v>
      </c>
    </row>
    <row r="347" spans="1:48" x14ac:dyDescent="0.3">
      <c r="A347" t="s">
        <v>719</v>
      </c>
      <c r="B347" t="s">
        <v>720</v>
      </c>
      <c r="C347" t="s">
        <v>10644</v>
      </c>
      <c r="D347" t="s">
        <v>305</v>
      </c>
      <c r="E347">
        <v>23732.570706899998</v>
      </c>
      <c r="F347">
        <v>382.6</v>
      </c>
      <c r="G347">
        <v>27.631238182485198</v>
      </c>
      <c r="H347">
        <f>(Table2[[#This Row],[1Y Return vs Nifty]]-AVERAGE(Table2[1Y Return vs Nifty]))/_xlfn.STDEV.P(Table2[1Y Return vs Nifty])</f>
        <v>2.1769860174525167E-2</v>
      </c>
      <c r="I347">
        <v>-15.243680383122999</v>
      </c>
      <c r="J347">
        <f>(Table2[[#This Row],[1M Return vs Nifty]]-AVERAGE(Table2[1M Return vs Nifty]))/_xlfn.STDEV.P(Table2[1M Return vs Nifty])</f>
        <v>-1.3642945189509286</v>
      </c>
      <c r="K347">
        <v>-18.755919957208999</v>
      </c>
      <c r="L347">
        <f>(Table2[[#This Row],[6M Return vs Nifty]]-AVERAGE(Table2[6M Return vs Nifty]))/_xlfn.STDEV.P(Table2[6M Return vs Nifty])</f>
        <v>-0.92574727296831505</v>
      </c>
      <c r="M347">
        <v>-2.6928836485241199</v>
      </c>
      <c r="N347">
        <f>(Table2[[#This Row],[1W Return vs Nifty]]-AVERAGE(Table2[1W Return vs Nifty]))/_xlfn.STDEV.P(Table2[1W Return vs Nifty])</f>
        <v>-0.13753127953126754</v>
      </c>
      <c r="O347">
        <v>387.39</v>
      </c>
      <c r="P347">
        <v>404.18606054980398</v>
      </c>
      <c r="Q347">
        <v>378.064552768949</v>
      </c>
      <c r="R347">
        <v>43.953222087585203</v>
      </c>
      <c r="S347" s="2">
        <f>(Table2[[#This Row],[Close Price]]-Table2[[#This Row],[20D EMA]])/Table2[[#This Row],[20D EMA]]</f>
        <v>-1.2364800330416283E-2</v>
      </c>
      <c r="T347" s="2">
        <f>(Table2[[#This Row],[Close Price]]-Table2[[#This Row],[50D EMA]])/Table2[[#This Row],[50D EMA]]</f>
        <v>-5.340624691618754E-2</v>
      </c>
      <c r="U347" s="2">
        <f>(Table2[[#This Row],[Close Price]]-Table2[[#This Row],[200D EMA]])/Table2[[#This Row],[200D EMA]]</f>
        <v>1.1996488953628044E-2</v>
      </c>
      <c r="V347">
        <v>0.98237240885427302</v>
      </c>
      <c r="W347">
        <v>375.1</v>
      </c>
      <c r="X347">
        <v>384.65</v>
      </c>
      <c r="Y347">
        <v>374.85</v>
      </c>
      <c r="Z347">
        <v>393.3</v>
      </c>
      <c r="AA347">
        <v>356.65</v>
      </c>
      <c r="AB347">
        <v>444.9</v>
      </c>
      <c r="AC347" s="2">
        <f>(Table2[[#This Row],[Close Price]]/Table2[[#This Row],[Day Low]])-1</f>
        <v>1.9994668088509693E-2</v>
      </c>
      <c r="AD347" s="2">
        <f>(Table2[[#This Row],[Day High]]/Table2[[#This Row],[Close Price]])-1</f>
        <v>5.3580763199161385E-3</v>
      </c>
      <c r="AE347" s="2">
        <f>(Table2[[#This Row],[Close Price]]/Table2[[#This Row],[Current Week Low]])-1</f>
        <v>2.0674936641323249E-2</v>
      </c>
      <c r="AF347" s="2">
        <f>(Table2[[#This Row],[Current Week High]]/Table2[[#This Row],[Close Price]])-1</f>
        <v>2.7966544694197459E-2</v>
      </c>
      <c r="AG347" s="2">
        <f>(Table2[[#This Row],[Close Price]]/Table2[[#This Row],[Current Month Low]])-1</f>
        <v>7.2760409364923673E-2</v>
      </c>
      <c r="AH347" s="2">
        <f>(Table2[[#This Row],[Current Month High]]/Table2[[#This Row],[Close Price]])-1</f>
        <v>0.16283324621014095</v>
      </c>
      <c r="AI347">
        <v>31.259801359121699</v>
      </c>
      <c r="AJ347">
        <v>86.1347603989297</v>
      </c>
      <c r="AK347" t="str">
        <f>IF(AND(Table2[[#This Row],[20D EMA]]&gt;Table2[[#This Row],[50D EMA]],Table2[[#This Row],[50D EMA]]&gt;Table2[[#This Row],[200D EMA]]),"Uptrend","Downtrend/NoTrend")</f>
        <v>Downtrend/NoTrend</v>
      </c>
      <c r="AL347">
        <v>-0.19</v>
      </c>
      <c r="AM347" t="s">
        <v>10680</v>
      </c>
      <c r="AN347">
        <v>1.9</v>
      </c>
      <c r="AO347" t="s">
        <v>10681</v>
      </c>
      <c r="AP347">
        <v>0.14599843008816901</v>
      </c>
      <c r="AQ347">
        <f>(Table2[[#This Row],[Sharpe Ratio]]-AVERAGE(Table2[Sharpe Ratio]))/_xlfn.STDEV.P(Table2[Sharpe Ratio])</f>
        <v>0.94573552153871743</v>
      </c>
      <c r="AR3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47">
        <f>_xlfn.RANK.AVG(Table2[[#This Row],[1Y Return vs Nifty Z-Score]],Table2[1Y Return vs Nifty Z-Score])</f>
        <v>294</v>
      </c>
      <c r="AT347">
        <f>_xlfn.RANK.AVG(Table2[[#This Row],[6M Return vs Nifty Z-Score]],Table2[6M Return vs Nifty Z-Score])</f>
        <v>622</v>
      </c>
      <c r="AU347">
        <f>_xlfn.RANK.AVG(Table2[[#This Row],[Sharpe Ratio Z-Score]],Table2[Sharpe Ratio Z-Score])</f>
        <v>128</v>
      </c>
      <c r="AV347">
        <f>(Table2[[#This Row],[Rank 1Y]]+Table2[[#This Row],[Rank 6M]]+Table2[[#This Row],[Rank Sharpe]])/3</f>
        <v>348</v>
      </c>
    </row>
    <row r="348" spans="1:48" x14ac:dyDescent="0.3">
      <c r="A348" t="s">
        <v>1351</v>
      </c>
      <c r="B348" t="s">
        <v>1352</v>
      </c>
      <c r="C348" t="s">
        <v>10648</v>
      </c>
      <c r="D348" t="s">
        <v>141</v>
      </c>
      <c r="E348">
        <v>8356.3177718549996</v>
      </c>
      <c r="F348">
        <v>569.35</v>
      </c>
      <c r="G348">
        <v>26.0870597694312</v>
      </c>
      <c r="H348">
        <f>(Table2[[#This Row],[1Y Return vs Nifty]]-AVERAGE(Table2[1Y Return vs Nifty]))/_xlfn.STDEV.P(Table2[1Y Return vs Nifty])</f>
        <v>-3.076449985190857E-3</v>
      </c>
      <c r="I348">
        <v>-6.2257333116701803</v>
      </c>
      <c r="J348">
        <f>(Table2[[#This Row],[1M Return vs Nifty]]-AVERAGE(Table2[1M Return vs Nifty]))/_xlfn.STDEV.P(Table2[1M Return vs Nifty])</f>
        <v>-0.49246933176562691</v>
      </c>
      <c r="K348">
        <v>8.5310454759321797</v>
      </c>
      <c r="L348">
        <f>(Table2[[#This Row],[6M Return vs Nifty]]-AVERAGE(Table2[6M Return vs Nifty]))/_xlfn.STDEV.P(Table2[6M Return vs Nifty])</f>
        <v>9.4619255220385855E-3</v>
      </c>
      <c r="M348">
        <v>-9.2073328835148907</v>
      </c>
      <c r="N348">
        <f>(Table2[[#This Row],[1W Return vs Nifty]]-AVERAGE(Table2[1W Return vs Nifty]))/_xlfn.STDEV.P(Table2[1W Return vs Nifty])</f>
        <v>-1.8098338163902703</v>
      </c>
      <c r="O348">
        <v>589.85</v>
      </c>
      <c r="P348">
        <v>572.60417238959405</v>
      </c>
      <c r="Q348">
        <v>497.84663966544201</v>
      </c>
      <c r="R348">
        <v>36.585237818280497</v>
      </c>
      <c r="S348" s="2">
        <f>(Table2[[#This Row],[Close Price]]-Table2[[#This Row],[20D EMA]])/Table2[[#This Row],[20D EMA]]</f>
        <v>-3.4754598626769516E-2</v>
      </c>
      <c r="T348" s="2">
        <f>(Table2[[#This Row],[Close Price]]-Table2[[#This Row],[50D EMA]])/Table2[[#This Row],[50D EMA]]</f>
        <v>-5.6831098104187872E-3</v>
      </c>
      <c r="U348" s="2">
        <f>(Table2[[#This Row],[Close Price]]-Table2[[#This Row],[200D EMA]])/Table2[[#This Row],[200D EMA]]</f>
        <v>0.14362527460787722</v>
      </c>
      <c r="V348">
        <v>0.54756460685245201</v>
      </c>
      <c r="W348">
        <v>565</v>
      </c>
      <c r="X348">
        <v>579.15</v>
      </c>
      <c r="Y348">
        <v>565</v>
      </c>
      <c r="Z348">
        <v>632.9</v>
      </c>
      <c r="AA348">
        <v>543.15</v>
      </c>
      <c r="AB348">
        <v>635</v>
      </c>
      <c r="AC348" s="2">
        <f>(Table2[[#This Row],[Close Price]]/Table2[[#This Row],[Day Low]])-1</f>
        <v>7.6991150442478062E-3</v>
      </c>
      <c r="AD348" s="2">
        <f>(Table2[[#This Row],[Day High]]/Table2[[#This Row],[Close Price]])-1</f>
        <v>1.7212610872046952E-2</v>
      </c>
      <c r="AE348" s="2">
        <f>(Table2[[#This Row],[Close Price]]/Table2[[#This Row],[Current Week Low]])-1</f>
        <v>7.6991150442478062E-3</v>
      </c>
      <c r="AF348" s="2">
        <f>(Table2[[#This Row],[Current Week High]]/Table2[[#This Row],[Close Price]])-1</f>
        <v>0.11161851233863174</v>
      </c>
      <c r="AG348" s="2">
        <f>(Table2[[#This Row],[Close Price]]/Table2[[#This Row],[Current Month Low]])-1</f>
        <v>4.8237135229678874E-2</v>
      </c>
      <c r="AH348" s="2">
        <f>(Table2[[#This Row],[Current Month High]]/Table2[[#This Row],[Close Price]])-1</f>
        <v>0.11530692895407046</v>
      </c>
      <c r="AI348">
        <v>22.771581628172399</v>
      </c>
      <c r="AJ348">
        <v>58.1527777777777</v>
      </c>
      <c r="AK348" t="str">
        <f>IF(AND(Table2[[#This Row],[20D EMA]]&gt;Table2[[#This Row],[50D EMA]],Table2[[#This Row],[50D EMA]]&gt;Table2[[#This Row],[200D EMA]]),"Uptrend","Downtrend/NoTrend")</f>
        <v>Uptrend</v>
      </c>
      <c r="AL348">
        <v>0.12</v>
      </c>
      <c r="AM348" t="s">
        <v>10681</v>
      </c>
      <c r="AN348">
        <v>-1.02</v>
      </c>
      <c r="AO348" t="s">
        <v>10680</v>
      </c>
      <c r="AP348">
        <v>3.5203114928698001E-2</v>
      </c>
      <c r="AQ348">
        <f>(Table2[[#This Row],[Sharpe Ratio]]-AVERAGE(Table2[Sharpe Ratio]))/_xlfn.STDEV.P(Table2[Sharpe Ratio])</f>
        <v>-0.3270506948695312</v>
      </c>
      <c r="AR3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-2.6229683674885806</v>
      </c>
      <c r="AS348">
        <f>_xlfn.RANK.AVG(Table2[[#This Row],[1Y Return vs Nifty Z-Score]],Table2[1Y Return vs Nifty Z-Score])</f>
        <v>306</v>
      </c>
      <c r="AT348">
        <f>_xlfn.RANK.AVG(Table2[[#This Row],[6M Return vs Nifty Z-Score]],Table2[6M Return vs Nifty Z-Score])</f>
        <v>318</v>
      </c>
      <c r="AU348">
        <f>_xlfn.RANK.AVG(Table2[[#This Row],[Sharpe Ratio Z-Score]],Table2[Sharpe Ratio Z-Score])</f>
        <v>429</v>
      </c>
      <c r="AV348">
        <f>(Table2[[#This Row],[Rank 1Y]]+Table2[[#This Row],[Rank 6M]]+Table2[[#This Row],[Rank Sharpe]])/3</f>
        <v>351</v>
      </c>
    </row>
    <row r="349" spans="1:48" x14ac:dyDescent="0.3">
      <c r="A349" t="s">
        <v>291</v>
      </c>
      <c r="B349" t="s">
        <v>292</v>
      </c>
      <c r="C349" t="s">
        <v>10636</v>
      </c>
      <c r="D349" t="s">
        <v>245</v>
      </c>
      <c r="E349">
        <v>95142.211570200001</v>
      </c>
      <c r="F349">
        <v>4420.5</v>
      </c>
      <c r="G349">
        <v>46.824326817139003</v>
      </c>
      <c r="H349">
        <f>(Table2[[#This Row],[1Y Return vs Nifty]]-AVERAGE(Table2[1Y Return vs Nifty]))/_xlfn.STDEV.P(Table2[1Y Return vs Nifty])</f>
        <v>0.33059261608676765</v>
      </c>
      <c r="I349">
        <v>6.3611256306416504</v>
      </c>
      <c r="J349">
        <f>(Table2[[#This Row],[1M Return vs Nifty]]-AVERAGE(Table2[1M Return vs Nifty]))/_xlfn.STDEV.P(Table2[1M Return vs Nifty])</f>
        <v>0.7243864078509652</v>
      </c>
      <c r="K349">
        <v>3.8285069537607499</v>
      </c>
      <c r="L349">
        <f>(Table2[[#This Row],[6M Return vs Nifty]]-AVERAGE(Table2[6M Return vs Nifty]))/_xlfn.STDEV.P(Table2[6M Return vs Nifty])</f>
        <v>-0.15170869980695351</v>
      </c>
      <c r="M349">
        <v>-0.87072798416140595</v>
      </c>
      <c r="N349">
        <f>(Table2[[#This Row],[1W Return vs Nifty]]-AVERAGE(Table2[1W Return vs Nifty]))/_xlfn.STDEV.P(Table2[1W Return vs Nifty])</f>
        <v>0.33022822401947055</v>
      </c>
      <c r="O349">
        <v>4304.78</v>
      </c>
      <c r="P349">
        <v>4166.0093093898004</v>
      </c>
      <c r="Q349">
        <v>3681.37665724098</v>
      </c>
      <c r="R349">
        <v>67.981365248085595</v>
      </c>
      <c r="S349" s="2">
        <f>(Table2[[#This Row],[Close Price]]-Table2[[#This Row],[20D EMA]])/Table2[[#This Row],[20D EMA]]</f>
        <v>2.688174540859237E-2</v>
      </c>
      <c r="T349" s="2">
        <f>(Table2[[#This Row],[Close Price]]-Table2[[#This Row],[50D EMA]])/Table2[[#This Row],[50D EMA]]</f>
        <v>6.108740324621962E-2</v>
      </c>
      <c r="U349" s="2">
        <f>(Table2[[#This Row],[Close Price]]-Table2[[#This Row],[200D EMA]])/Table2[[#This Row],[200D EMA]]</f>
        <v>0.20077362670978594</v>
      </c>
      <c r="V349">
        <v>1.04458533973026</v>
      </c>
      <c r="W349">
        <v>4410.5</v>
      </c>
      <c r="X349">
        <v>4479.8500000000004</v>
      </c>
      <c r="Y349">
        <v>4365.6000000000004</v>
      </c>
      <c r="Z349">
        <v>4527.95</v>
      </c>
      <c r="AA349">
        <v>3955.55</v>
      </c>
      <c r="AB349">
        <v>4527.95</v>
      </c>
      <c r="AC349" s="2">
        <f>(Table2[[#This Row],[Close Price]]/Table2[[#This Row],[Day Low]])-1</f>
        <v>2.267316630767402E-3</v>
      </c>
      <c r="AD349" s="2">
        <f>(Table2[[#This Row],[Day High]]/Table2[[#This Row],[Close Price]])-1</f>
        <v>1.3426083022282542E-2</v>
      </c>
      <c r="AE349" s="2">
        <f>(Table2[[#This Row],[Close Price]]/Table2[[#This Row],[Current Week Low]])-1</f>
        <v>1.2575590984057028E-2</v>
      </c>
      <c r="AF349" s="2">
        <f>(Table2[[#This Row],[Current Week High]]/Table2[[#This Row],[Close Price]])-1</f>
        <v>2.4307205067300108E-2</v>
      </c>
      <c r="AG349" s="2">
        <f>(Table2[[#This Row],[Close Price]]/Table2[[#This Row],[Current Month Low]])-1</f>
        <v>0.11754370441531514</v>
      </c>
      <c r="AH349" s="2">
        <f>(Table2[[#This Row],[Current Month High]]/Table2[[#This Row],[Close Price]])-1</f>
        <v>2.4307205067300108E-2</v>
      </c>
      <c r="AI349">
        <v>2.4307205067300099</v>
      </c>
      <c r="AJ349">
        <v>82.963928726640503</v>
      </c>
      <c r="AK349" t="str">
        <f>IF(AND(Table2[[#This Row],[20D EMA]]&gt;Table2[[#This Row],[50D EMA]],Table2[[#This Row],[50D EMA]]&gt;Table2[[#This Row],[200D EMA]]),"Uptrend","Downtrend/NoTrend")</f>
        <v>Uptrend</v>
      </c>
      <c r="AL349">
        <v>0.08</v>
      </c>
      <c r="AM349" t="s">
        <v>10681</v>
      </c>
      <c r="AN349">
        <v>6.72</v>
      </c>
      <c r="AO349" t="s">
        <v>10681</v>
      </c>
      <c r="AP349">
        <v>1.6689978131434E-2</v>
      </c>
      <c r="AQ349">
        <f>(Table2[[#This Row],[Sharpe Ratio]]-AVERAGE(Table2[Sharpe Ratio]))/_xlfn.STDEV.P(Table2[Sharpe Ratio])</f>
        <v>-0.5397245367564617</v>
      </c>
      <c r="AR3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0.69377401139378825</v>
      </c>
      <c r="AS349">
        <f>_xlfn.RANK.AVG(Table2[[#This Row],[1Y Return vs Nifty Z-Score]],Table2[1Y Return vs Nifty Z-Score])</f>
        <v>201</v>
      </c>
      <c r="AT349">
        <f>_xlfn.RANK.AVG(Table2[[#This Row],[6M Return vs Nifty Z-Score]],Table2[6M Return vs Nifty Z-Score])</f>
        <v>376</v>
      </c>
      <c r="AU349">
        <f>_xlfn.RANK.AVG(Table2[[#This Row],[Sharpe Ratio Z-Score]],Table2[Sharpe Ratio Z-Score])</f>
        <v>481</v>
      </c>
      <c r="AV349">
        <f>(Table2[[#This Row],[Rank 1Y]]+Table2[[#This Row],[Rank 6M]]+Table2[[#This Row],[Rank Sharpe]])/3</f>
        <v>352.66666666666669</v>
      </c>
    </row>
    <row r="350" spans="1:48" x14ac:dyDescent="0.3">
      <c r="A350" t="s">
        <v>243</v>
      </c>
      <c r="B350" t="s">
        <v>244</v>
      </c>
      <c r="C350" t="s">
        <v>10636</v>
      </c>
      <c r="D350" t="s">
        <v>245</v>
      </c>
      <c r="E350">
        <v>111956.81931960001</v>
      </c>
      <c r="F350">
        <v>10057.700000000001</v>
      </c>
      <c r="G350">
        <v>5.1497863590678596</v>
      </c>
      <c r="H350">
        <f>(Table2[[#This Row],[1Y Return vs Nifty]]-AVERAGE(Table2[1Y Return vs Nifty]))/_xlfn.STDEV.P(Table2[1Y Return vs Nifty])</f>
        <v>-0.33996368053765641</v>
      </c>
      <c r="I350">
        <v>1.93564872717864</v>
      </c>
      <c r="J350">
        <f>(Table2[[#This Row],[1M Return vs Nifty]]-AVERAGE(Table2[1M Return vs Nifty]))/_xlfn.STDEV.P(Table2[1M Return vs Nifty])</f>
        <v>0.29654599149284455</v>
      </c>
      <c r="K350">
        <v>-0.52164518787193703</v>
      </c>
      <c r="L350">
        <f>(Table2[[#This Row],[6M Return vs Nifty]]-AVERAGE(Table2[6M Return vs Nifty]))/_xlfn.STDEV.P(Table2[6M Return vs Nifty])</f>
        <v>-0.30080194755762762</v>
      </c>
      <c r="M350">
        <v>0.35786496206773899</v>
      </c>
      <c r="N350">
        <f>(Table2[[#This Row],[1W Return vs Nifty]]-AVERAGE(Table2[1W Return vs Nifty]))/_xlfn.STDEV.P(Table2[1W Return vs Nifty])</f>
        <v>0.64561622178149269</v>
      </c>
      <c r="O350">
        <v>9732.3700000000008</v>
      </c>
      <c r="P350">
        <v>9415.1370744476699</v>
      </c>
      <c r="Q350">
        <v>8523.5161108557095</v>
      </c>
      <c r="R350">
        <v>76.885005238885896</v>
      </c>
      <c r="S350" s="2">
        <f>(Table2[[#This Row],[Close Price]]-Table2[[#This Row],[20D EMA]])/Table2[[#This Row],[20D EMA]]</f>
        <v>3.3427623487393095E-2</v>
      </c>
      <c r="T350" s="2">
        <f>(Table2[[#This Row],[Close Price]]-Table2[[#This Row],[50D EMA]])/Table2[[#This Row],[50D EMA]]</f>
        <v>6.8247856666497464E-2</v>
      </c>
      <c r="U350" s="2">
        <f>(Table2[[#This Row],[Close Price]]-Table2[[#This Row],[200D EMA]])/Table2[[#This Row],[200D EMA]]</f>
        <v>0.17999424993053348</v>
      </c>
      <c r="V350">
        <v>0.89058980582580505</v>
      </c>
      <c r="W350">
        <v>9951</v>
      </c>
      <c r="X350">
        <v>10288</v>
      </c>
      <c r="Y350">
        <v>9760.1</v>
      </c>
      <c r="Z350">
        <v>10409</v>
      </c>
      <c r="AA350">
        <v>9078.85</v>
      </c>
      <c r="AB350">
        <v>10409</v>
      </c>
      <c r="AC350" s="2">
        <f>(Table2[[#This Row],[Close Price]]/Table2[[#This Row],[Day Low]])-1</f>
        <v>1.0722540448196316E-2</v>
      </c>
      <c r="AD350" s="2">
        <f>(Table2[[#This Row],[Day High]]/Table2[[#This Row],[Close Price]])-1</f>
        <v>2.2897879236803531E-2</v>
      </c>
      <c r="AE350" s="2">
        <f>(Table2[[#This Row],[Close Price]]/Table2[[#This Row],[Current Week Low]])-1</f>
        <v>3.0491490865872217E-2</v>
      </c>
      <c r="AF350" s="2">
        <f>(Table2[[#This Row],[Current Week High]]/Table2[[#This Row],[Close Price]])-1</f>
        <v>3.4928462769818092E-2</v>
      </c>
      <c r="AG350" s="2">
        <f>(Table2[[#This Row],[Close Price]]/Table2[[#This Row],[Current Month Low]])-1</f>
        <v>0.10781651861193886</v>
      </c>
      <c r="AH350" s="2">
        <f>(Table2[[#This Row],[Current Month High]]/Table2[[#This Row],[Close Price]])-1</f>
        <v>3.4928462769818092E-2</v>
      </c>
      <c r="AI350">
        <v>3.4928462769817998</v>
      </c>
      <c r="AJ350">
        <v>51.747914120611298</v>
      </c>
      <c r="AK350" t="str">
        <f>IF(AND(Table2[[#This Row],[20D EMA]]&gt;Table2[[#This Row],[50D EMA]],Table2[[#This Row],[50D EMA]]&gt;Table2[[#This Row],[200D EMA]]),"Uptrend","Downtrend/NoTrend")</f>
        <v>Uptrend</v>
      </c>
      <c r="AL350">
        <v>0.12</v>
      </c>
      <c r="AM350" t="s">
        <v>10681</v>
      </c>
      <c r="AN350">
        <v>9.93</v>
      </c>
      <c r="AO350" t="s">
        <v>10681</v>
      </c>
      <c r="AP350">
        <v>0.10007205241924</v>
      </c>
      <c r="AQ350">
        <f>(Table2[[#This Row],[Sharpe Ratio]]-AVERAGE(Table2[Sharpe Ratio]))/_xlfn.STDEV.P(Table2[Sharpe Ratio])</f>
        <v>0.41814588128689645</v>
      </c>
      <c r="AR3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0.71954246646594966</v>
      </c>
      <c r="AS350">
        <f>_xlfn.RANK.AVG(Table2[[#This Row],[1Y Return vs Nifty Z-Score]],Table2[1Y Return vs Nifty Z-Score])</f>
        <v>404</v>
      </c>
      <c r="AT350">
        <f>_xlfn.RANK.AVG(Table2[[#This Row],[6M Return vs Nifty Z-Score]],Table2[6M Return vs Nifty Z-Score])</f>
        <v>422</v>
      </c>
      <c r="AU350">
        <f>_xlfn.RANK.AVG(Table2[[#This Row],[Sharpe Ratio Z-Score]],Table2[Sharpe Ratio Z-Score])</f>
        <v>233</v>
      </c>
      <c r="AV350">
        <f>(Table2[[#This Row],[Rank 1Y]]+Table2[[#This Row],[Rank 6M]]+Table2[[#This Row],[Rank Sharpe]])/3</f>
        <v>353</v>
      </c>
    </row>
    <row r="351" spans="1:48" x14ac:dyDescent="0.3">
      <c r="A351" t="s">
        <v>958</v>
      </c>
      <c r="B351" t="s">
        <v>959</v>
      </c>
      <c r="C351" t="s">
        <v>10646</v>
      </c>
      <c r="D351" t="s">
        <v>329</v>
      </c>
      <c r="E351">
        <v>15380.9798860799</v>
      </c>
      <c r="F351">
        <v>4467.3</v>
      </c>
      <c r="G351">
        <v>23.801016329322302</v>
      </c>
      <c r="H351">
        <f>(Table2[[#This Row],[1Y Return vs Nifty]]-AVERAGE(Table2[1Y Return vs Nifty]))/_xlfn.STDEV.P(Table2[1Y Return vs Nifty])</f>
        <v>-3.98595987919367E-2</v>
      </c>
      <c r="I351">
        <v>2.9343660358313399</v>
      </c>
      <c r="J351">
        <f>(Table2[[#This Row],[1M Return vs Nifty]]-AVERAGE(Table2[1M Return vs Nifty]))/_xlfn.STDEV.P(Table2[1M Return vs Nifty])</f>
        <v>0.39309866558400752</v>
      </c>
      <c r="K351">
        <v>11.5757036904691</v>
      </c>
      <c r="L351">
        <f>(Table2[[#This Row],[6M Return vs Nifty]]-AVERAGE(Table2[6M Return vs Nifty]))/_xlfn.STDEV.P(Table2[6M Return vs Nifty])</f>
        <v>0.11381183483939583</v>
      </c>
      <c r="M351">
        <v>6.2965349168538198</v>
      </c>
      <c r="N351">
        <f>(Table2[[#This Row],[1W Return vs Nifty]]-AVERAGE(Table2[1W Return vs Nifty]))/_xlfn.STDEV.P(Table2[1W Return vs Nifty])</f>
        <v>2.1701123798931881</v>
      </c>
      <c r="O351">
        <v>4300.95</v>
      </c>
      <c r="P351">
        <v>4240.3788096428598</v>
      </c>
      <c r="Q351">
        <v>3787.4444993051302</v>
      </c>
      <c r="R351">
        <v>78.810929670134897</v>
      </c>
      <c r="S351" s="2">
        <f>(Table2[[#This Row],[Close Price]]-Table2[[#This Row],[20D EMA]])/Table2[[#This Row],[20D EMA]]</f>
        <v>3.8677501482230758E-2</v>
      </c>
      <c r="T351" s="2">
        <f>(Table2[[#This Row],[Close Price]]-Table2[[#This Row],[50D EMA]])/Table2[[#This Row],[50D EMA]]</f>
        <v>5.3514367594024587E-2</v>
      </c>
      <c r="U351" s="2">
        <f>(Table2[[#This Row],[Close Price]]-Table2[[#This Row],[200D EMA]])/Table2[[#This Row],[200D EMA]]</f>
        <v>0.17950243252926895</v>
      </c>
      <c r="V351">
        <v>0.91802193319813097</v>
      </c>
      <c r="W351">
        <v>4450.1000000000004</v>
      </c>
      <c r="X351">
        <v>4614.8999999999996</v>
      </c>
      <c r="Y351">
        <v>4190.3500000000004</v>
      </c>
      <c r="Z351">
        <v>4614.8999999999996</v>
      </c>
      <c r="AA351">
        <v>3964</v>
      </c>
      <c r="AB351">
        <v>4615</v>
      </c>
      <c r="AC351" s="2">
        <f>(Table2[[#This Row],[Close Price]]/Table2[[#This Row],[Day Low]])-1</f>
        <v>3.8650816835577029E-3</v>
      </c>
      <c r="AD351" s="2">
        <f>(Table2[[#This Row],[Day High]]/Table2[[#This Row],[Close Price]])-1</f>
        <v>3.3040091330333698E-2</v>
      </c>
      <c r="AE351" s="2">
        <f>(Table2[[#This Row],[Close Price]]/Table2[[#This Row],[Current Week Low]])-1</f>
        <v>6.6092331189518738E-2</v>
      </c>
      <c r="AF351" s="2">
        <f>(Table2[[#This Row],[Current Week High]]/Table2[[#This Row],[Close Price]])-1</f>
        <v>3.3040091330333698E-2</v>
      </c>
      <c r="AG351" s="2">
        <f>(Table2[[#This Row],[Close Price]]/Table2[[#This Row],[Current Month Low]])-1</f>
        <v>0.12696770938446011</v>
      </c>
      <c r="AH351" s="2">
        <f>(Table2[[#This Row],[Current Month High]]/Table2[[#This Row],[Close Price]])-1</f>
        <v>3.3062476216058956E-2</v>
      </c>
      <c r="AI351">
        <v>9.4173214245741192</v>
      </c>
      <c r="AJ351">
        <v>64.175593980264907</v>
      </c>
      <c r="AK351" t="str">
        <f>IF(AND(Table2[[#This Row],[20D EMA]]&gt;Table2[[#This Row],[50D EMA]],Table2[[#This Row],[50D EMA]]&gt;Table2[[#This Row],[200D EMA]]),"Uptrend","Downtrend/NoTrend")</f>
        <v>Uptrend</v>
      </c>
      <c r="AL351">
        <v>7.0000000000000007E-2</v>
      </c>
      <c r="AM351" t="s">
        <v>10681</v>
      </c>
      <c r="AN351">
        <v>9.65</v>
      </c>
      <c r="AO351" t="s">
        <v>10681</v>
      </c>
      <c r="AP351">
        <v>2.55833560515E-2</v>
      </c>
      <c r="AQ351">
        <f>(Table2[[#This Row],[Sharpe Ratio]]-AVERAGE(Table2[Sharpe Ratio]))/_xlfn.STDEV.P(Table2[Sharpe Ratio])</f>
        <v>-0.43755984849615787</v>
      </c>
      <c r="AR3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2.1996034330284968</v>
      </c>
      <c r="AS351">
        <f>_xlfn.RANK.AVG(Table2[[#This Row],[1Y Return vs Nifty Z-Score]],Table2[1Y Return vs Nifty Z-Score])</f>
        <v>316</v>
      </c>
      <c r="AT351">
        <f>_xlfn.RANK.AVG(Table2[[#This Row],[6M Return vs Nifty Z-Score]],Table2[6M Return vs Nifty Z-Score])</f>
        <v>284</v>
      </c>
      <c r="AU351">
        <f>_xlfn.RANK.AVG(Table2[[#This Row],[Sharpe Ratio Z-Score]],Table2[Sharpe Ratio Z-Score])</f>
        <v>460</v>
      </c>
      <c r="AV351">
        <f>(Table2[[#This Row],[Rank 1Y]]+Table2[[#This Row],[Rank 6M]]+Table2[[#This Row],[Rank Sharpe]])/3</f>
        <v>353.33333333333331</v>
      </c>
    </row>
    <row r="352" spans="1:48" x14ac:dyDescent="0.3">
      <c r="A352" t="s">
        <v>1524</v>
      </c>
      <c r="B352" t="s">
        <v>1525</v>
      </c>
      <c r="C352" t="s">
        <v>10649</v>
      </c>
      <c r="D352" t="s">
        <v>295</v>
      </c>
      <c r="E352">
        <v>6613.7830690199999</v>
      </c>
      <c r="F352">
        <v>698.15</v>
      </c>
      <c r="G352">
        <v>-13.911868838766001</v>
      </c>
      <c r="H352">
        <f>(Table2[[#This Row],[1Y Return vs Nifty]]-AVERAGE(Table2[1Y Return vs Nifty]))/_xlfn.STDEV.P(Table2[1Y Return vs Nifty])</f>
        <v>-0.64667163163914709</v>
      </c>
      <c r="I352">
        <v>23.151996433185701</v>
      </c>
      <c r="J352">
        <f>(Table2[[#This Row],[1M Return vs Nifty]]-AVERAGE(Table2[1M Return vs Nifty]))/_xlfn.STDEV.P(Table2[1M Return vs Nifty])</f>
        <v>2.3476720586142541</v>
      </c>
      <c r="K352">
        <v>24.4484090844471</v>
      </c>
      <c r="L352">
        <f>(Table2[[#This Row],[6M Return vs Nifty]]-AVERAGE(Table2[6M Return vs Nifty]))/_xlfn.STDEV.P(Table2[6M Return vs Nifty])</f>
        <v>0.55499949725652697</v>
      </c>
      <c r="M352">
        <v>-2.4456396345492601</v>
      </c>
      <c r="N352">
        <f>(Table2[[#This Row],[1W Return vs Nifty]]-AVERAGE(Table2[1W Return vs Nifty]))/_xlfn.STDEV.P(Table2[1W Return vs Nifty])</f>
        <v>-7.4062093284097935E-2</v>
      </c>
      <c r="O352">
        <v>653.47</v>
      </c>
      <c r="P352">
        <v>604.98079517051701</v>
      </c>
      <c r="Q352">
        <v>553.741204895294</v>
      </c>
      <c r="R352">
        <v>65.739118756942503</v>
      </c>
      <c r="S352" s="2">
        <f>(Table2[[#This Row],[Close Price]]-Table2[[#This Row],[20D EMA]])/Table2[[#This Row],[20D EMA]]</f>
        <v>6.8373452492080655E-2</v>
      </c>
      <c r="T352" s="2">
        <f>(Table2[[#This Row],[Close Price]]-Table2[[#This Row],[50D EMA]])/Table2[[#This Row],[50D EMA]]</f>
        <v>0.15400357428407746</v>
      </c>
      <c r="U352" s="2">
        <f>(Table2[[#This Row],[Close Price]]-Table2[[#This Row],[200D EMA]])/Table2[[#This Row],[200D EMA]]</f>
        <v>0.26078751920224535</v>
      </c>
      <c r="V352">
        <v>1.28548142989494</v>
      </c>
      <c r="W352">
        <v>682.25</v>
      </c>
      <c r="X352">
        <v>712</v>
      </c>
      <c r="Y352">
        <v>675.9</v>
      </c>
      <c r="Z352">
        <v>726.8</v>
      </c>
      <c r="AA352">
        <v>538</v>
      </c>
      <c r="AB352">
        <v>726.8</v>
      </c>
      <c r="AC352" s="2">
        <f>(Table2[[#This Row],[Close Price]]/Table2[[#This Row],[Day Low]])-1</f>
        <v>2.3305240014657391E-2</v>
      </c>
      <c r="AD352" s="2">
        <f>(Table2[[#This Row],[Day High]]/Table2[[#This Row],[Close Price]])-1</f>
        <v>1.9838143665401375E-2</v>
      </c>
      <c r="AE352" s="2">
        <f>(Table2[[#This Row],[Close Price]]/Table2[[#This Row],[Current Week Low]])-1</f>
        <v>3.2919070868471678E-2</v>
      </c>
      <c r="AF352" s="2">
        <f>(Table2[[#This Row],[Current Week High]]/Table2[[#This Row],[Close Price]])-1</f>
        <v>4.1037026426985479E-2</v>
      </c>
      <c r="AG352" s="2">
        <f>(Table2[[#This Row],[Close Price]]/Table2[[#This Row],[Current Month Low]])-1</f>
        <v>0.29767657992565044</v>
      </c>
      <c r="AH352" s="2">
        <f>(Table2[[#This Row],[Current Month High]]/Table2[[#This Row],[Close Price]])-1</f>
        <v>4.1037026426985479E-2</v>
      </c>
      <c r="AI352">
        <v>4.1037026426985399</v>
      </c>
      <c r="AJ352">
        <v>60.5127026094953</v>
      </c>
      <c r="AK352" t="str">
        <f>IF(AND(Table2[[#This Row],[20D EMA]]&gt;Table2[[#This Row],[50D EMA]],Table2[[#This Row],[50D EMA]]&gt;Table2[[#This Row],[200D EMA]]),"Uptrend","Downtrend/NoTrend")</f>
        <v>Uptrend</v>
      </c>
      <c r="AL352">
        <v>0.28000000000000003</v>
      </c>
      <c r="AM352" t="s">
        <v>10681</v>
      </c>
      <c r="AN352">
        <v>12.81</v>
      </c>
      <c r="AO352" t="s">
        <v>10681</v>
      </c>
      <c r="AP352">
        <v>6.8983274782694004E-2</v>
      </c>
      <c r="AQ352">
        <f>(Table2[[#This Row],[Sharpe Ratio]]-AVERAGE(Table2[Sharpe Ratio]))/_xlfn.STDEV.P(Table2[Sharpe Ratio])</f>
        <v>6.1006523870715298E-2</v>
      </c>
      <c r="AR3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2.2429443548182513</v>
      </c>
      <c r="AS352">
        <f>_xlfn.RANK.AVG(Table2[[#This Row],[1Y Return vs Nifty Z-Score]],Table2[1Y Return vs Nifty Z-Score])</f>
        <v>543</v>
      </c>
      <c r="AT352">
        <f>_xlfn.RANK.AVG(Table2[[#This Row],[6M Return vs Nifty Z-Score]],Table2[6M Return vs Nifty Z-Score])</f>
        <v>183</v>
      </c>
      <c r="AU352">
        <f>_xlfn.RANK.AVG(Table2[[#This Row],[Sharpe Ratio Z-Score]],Table2[Sharpe Ratio Z-Score])</f>
        <v>338</v>
      </c>
      <c r="AV352">
        <f>(Table2[[#This Row],[Rank 1Y]]+Table2[[#This Row],[Rank 6M]]+Table2[[#This Row],[Rank Sharpe]])/3</f>
        <v>354.66666666666669</v>
      </c>
    </row>
    <row r="353" spans="1:48" x14ac:dyDescent="0.3">
      <c r="A353" t="s">
        <v>1396</v>
      </c>
      <c r="B353" t="s">
        <v>1397</v>
      </c>
      <c r="C353" t="s">
        <v>10639</v>
      </c>
      <c r="D353" t="s">
        <v>46</v>
      </c>
      <c r="E353">
        <v>7959.9430212399902</v>
      </c>
      <c r="F353">
        <v>561.25</v>
      </c>
      <c r="G353">
        <v>52.919835707936997</v>
      </c>
      <c r="H353">
        <f>(Table2[[#This Row],[1Y Return vs Nifty]]-AVERAGE(Table2[1Y Return vs Nifty]))/_xlfn.STDEV.P(Table2[1Y Return vs Nifty])</f>
        <v>0.42867124689895569</v>
      </c>
      <c r="I353">
        <v>4.1856440445558203</v>
      </c>
      <c r="J353">
        <f>(Table2[[#This Row],[1M Return vs Nifty]]-AVERAGE(Table2[1M Return vs Nifty]))/_xlfn.STDEV.P(Table2[1M Return vs Nifty])</f>
        <v>0.51406806976585362</v>
      </c>
      <c r="K353">
        <v>9.7755012924623195</v>
      </c>
      <c r="L353">
        <f>(Table2[[#This Row],[6M Return vs Nifty]]-AVERAGE(Table2[6M Return vs Nifty]))/_xlfn.STDEV.P(Table2[6M Return vs Nifty])</f>
        <v>5.2113298009222292E-2</v>
      </c>
      <c r="M353">
        <v>1.78616873530575</v>
      </c>
      <c r="N353">
        <f>(Table2[[#This Row],[1W Return vs Nifty]]-AVERAGE(Table2[1W Return vs Nifty]))/_xlfn.STDEV.P(Table2[1W Return vs Nifty])</f>
        <v>1.0122713198919617</v>
      </c>
      <c r="O353">
        <v>537</v>
      </c>
      <c r="P353">
        <v>520.44636681308702</v>
      </c>
      <c r="Q353">
        <v>449.05083959169701</v>
      </c>
      <c r="R353">
        <v>53.266079100672599</v>
      </c>
      <c r="S353" s="2">
        <f>(Table2[[#This Row],[Close Price]]-Table2[[#This Row],[20D EMA]])/Table2[[#This Row],[20D EMA]]</f>
        <v>4.5158286778398511E-2</v>
      </c>
      <c r="T353" s="2">
        <f>(Table2[[#This Row],[Close Price]]-Table2[[#This Row],[50D EMA]])/Table2[[#This Row],[50D EMA]]</f>
        <v>7.8401225926065854E-2</v>
      </c>
      <c r="U353" s="2">
        <f>(Table2[[#This Row],[Close Price]]-Table2[[#This Row],[200D EMA]])/Table2[[#This Row],[200D EMA]]</f>
        <v>0.24985848041242045</v>
      </c>
      <c r="V353">
        <v>0.81998207048093497</v>
      </c>
      <c r="W353">
        <v>540.4</v>
      </c>
      <c r="X353">
        <v>564.85</v>
      </c>
      <c r="Y353">
        <v>534</v>
      </c>
      <c r="Z353">
        <v>588</v>
      </c>
      <c r="AA353">
        <v>493.25</v>
      </c>
      <c r="AB353">
        <v>588</v>
      </c>
      <c r="AC353" s="2">
        <f>(Table2[[#This Row],[Close Price]]/Table2[[#This Row],[Day Low]])-1</f>
        <v>3.8582531458179137E-2</v>
      </c>
      <c r="AD353" s="2">
        <f>(Table2[[#This Row],[Day High]]/Table2[[#This Row],[Close Price]])-1</f>
        <v>6.4142538975502372E-3</v>
      </c>
      <c r="AE353" s="2">
        <f>(Table2[[#This Row],[Close Price]]/Table2[[#This Row],[Current Week Low]])-1</f>
        <v>5.1029962546816465E-2</v>
      </c>
      <c r="AF353" s="2">
        <f>(Table2[[#This Row],[Current Week High]]/Table2[[#This Row],[Close Price]])-1</f>
        <v>4.7661469933184764E-2</v>
      </c>
      <c r="AG353" s="2">
        <f>(Table2[[#This Row],[Close Price]]/Table2[[#This Row],[Current Month Low]])-1</f>
        <v>0.13786112519006588</v>
      </c>
      <c r="AH353" s="2">
        <f>(Table2[[#This Row],[Current Month High]]/Table2[[#This Row],[Close Price]])-1</f>
        <v>4.7661469933184764E-2</v>
      </c>
      <c r="AI353">
        <v>4.7661469933184701</v>
      </c>
      <c r="AJ353">
        <v>96.069868995633101</v>
      </c>
      <c r="AK353" t="str">
        <f>IF(AND(Table2[[#This Row],[20D EMA]]&gt;Table2[[#This Row],[50D EMA]],Table2[[#This Row],[50D EMA]]&gt;Table2[[#This Row],[200D EMA]]),"Uptrend","Downtrend/NoTrend")</f>
        <v>Uptrend</v>
      </c>
      <c r="AL353">
        <v>0.16</v>
      </c>
      <c r="AM353" t="s">
        <v>10681</v>
      </c>
      <c r="AN353">
        <v>3.54</v>
      </c>
      <c r="AO353" t="s">
        <v>10681</v>
      </c>
      <c r="AP353">
        <v>-4.2839986221149999E-3</v>
      </c>
      <c r="AQ353">
        <f>(Table2[[#This Row],[Sharpe Ratio]]-AVERAGE(Table2[Sharpe Ratio]))/_xlfn.STDEV.P(Table2[Sharpe Ratio])</f>
        <v>-0.78066783365273129</v>
      </c>
      <c r="AR3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1.226456100913262</v>
      </c>
      <c r="AS353">
        <f>_xlfn.RANK.AVG(Table2[[#This Row],[1Y Return vs Nifty Z-Score]],Table2[1Y Return vs Nifty Z-Score])</f>
        <v>185</v>
      </c>
      <c r="AT353">
        <f>_xlfn.RANK.AVG(Table2[[#This Row],[6M Return vs Nifty Z-Score]],Table2[6M Return vs Nifty Z-Score])</f>
        <v>302</v>
      </c>
      <c r="AU353">
        <f>_xlfn.RANK.AVG(Table2[[#This Row],[Sharpe Ratio Z-Score]],Table2[Sharpe Ratio Z-Score])</f>
        <v>584</v>
      </c>
      <c r="AV353">
        <f>(Table2[[#This Row],[Rank 1Y]]+Table2[[#This Row],[Rank 6M]]+Table2[[#This Row],[Rank Sharpe]])/3</f>
        <v>357</v>
      </c>
    </row>
    <row r="354" spans="1:48" x14ac:dyDescent="0.3">
      <c r="A354" t="s">
        <v>139</v>
      </c>
      <c r="B354" t="s">
        <v>140</v>
      </c>
      <c r="C354" t="s">
        <v>10648</v>
      </c>
      <c r="D354" t="s">
        <v>141</v>
      </c>
      <c r="E354">
        <v>205921.18082213899</v>
      </c>
      <c r="F354">
        <v>845.1</v>
      </c>
      <c r="G354">
        <v>38.567822689702702</v>
      </c>
      <c r="H354">
        <f>(Table2[[#This Row],[1Y Return vs Nifty]]-AVERAGE(Table2[1Y Return vs Nifty]))/_xlfn.STDEV.P(Table2[1Y Return vs Nifty])</f>
        <v>0.19774290089127092</v>
      </c>
      <c r="I354">
        <v>-6.2964454678734896</v>
      </c>
      <c r="J354">
        <f>(Table2[[#This Row],[1M Return vs Nifty]]-AVERAGE(Table2[1M Return vs Nifty]))/_xlfn.STDEV.P(Table2[1M Return vs Nifty])</f>
        <v>-0.49930554829359713</v>
      </c>
      <c r="K354">
        <v>-20.0908296467579</v>
      </c>
      <c r="L354">
        <f>(Table2[[#This Row],[6M Return vs Nifty]]-AVERAGE(Table2[6M Return vs Nifty]))/_xlfn.STDEV.P(Table2[6M Return vs Nifty])</f>
        <v>-0.9714987810969461</v>
      </c>
      <c r="M354">
        <v>-5.2441253852562397</v>
      </c>
      <c r="N354">
        <f>(Table2[[#This Row],[1W Return vs Nifty]]-AVERAGE(Table2[1W Return vs Nifty]))/_xlfn.STDEV.P(Table2[1W Return vs Nifty])</f>
        <v>-0.79245203715441559</v>
      </c>
      <c r="O354">
        <v>844.19</v>
      </c>
      <c r="P354">
        <v>843.06982116318295</v>
      </c>
      <c r="Q354">
        <v>786.44037382312104</v>
      </c>
      <c r="R354">
        <v>39.454721894734497</v>
      </c>
      <c r="S354" s="2">
        <f>(Table2[[#This Row],[Close Price]]-Table2[[#This Row],[20D EMA]])/Table2[[#This Row],[20D EMA]]</f>
        <v>1.0779563842262621E-3</v>
      </c>
      <c r="T354" s="2">
        <f>(Table2[[#This Row],[Close Price]]-Table2[[#This Row],[50D EMA]])/Table2[[#This Row],[50D EMA]]</f>
        <v>2.4080791244739793E-3</v>
      </c>
      <c r="U354" s="2">
        <f>(Table2[[#This Row],[Close Price]]-Table2[[#This Row],[200D EMA]])/Table2[[#This Row],[200D EMA]]</f>
        <v>7.4588777648478377E-2</v>
      </c>
      <c r="V354">
        <v>0.75422012337692701</v>
      </c>
      <c r="W354">
        <v>834.05</v>
      </c>
      <c r="X354">
        <v>849.55</v>
      </c>
      <c r="Y354">
        <v>818.5</v>
      </c>
      <c r="Z354">
        <v>860.45</v>
      </c>
      <c r="AA354">
        <v>800.4</v>
      </c>
      <c r="AB354">
        <v>901</v>
      </c>
      <c r="AC354" s="2">
        <f>(Table2[[#This Row],[Close Price]]/Table2[[#This Row],[Day Low]])-1</f>
        <v>1.3248606198669188E-2</v>
      </c>
      <c r="AD354" s="2">
        <f>(Table2[[#This Row],[Day High]]/Table2[[#This Row],[Close Price]])-1</f>
        <v>5.2656490356171037E-3</v>
      </c>
      <c r="AE354" s="2">
        <f>(Table2[[#This Row],[Close Price]]/Table2[[#This Row],[Current Week Low]])-1</f>
        <v>3.2498472816127055E-2</v>
      </c>
      <c r="AF354" s="2">
        <f>(Table2[[#This Row],[Current Week High]]/Table2[[#This Row],[Close Price]])-1</f>
        <v>1.816353094308365E-2</v>
      </c>
      <c r="AG354" s="2">
        <f>(Table2[[#This Row],[Close Price]]/Table2[[#This Row],[Current Month Low]])-1</f>
        <v>5.5847076461769118E-2</v>
      </c>
      <c r="AH354" s="2">
        <f>(Table2[[#This Row],[Current Month High]]/Table2[[#This Row],[Close Price]])-1</f>
        <v>6.6146018222695613E-2</v>
      </c>
      <c r="AI354">
        <v>14.4953259969234</v>
      </c>
      <c r="AJ354">
        <v>70.520581113801398</v>
      </c>
      <c r="AK354" t="str">
        <f>IF(AND(Table2[[#This Row],[20D EMA]]&gt;Table2[[#This Row],[50D EMA]],Table2[[#This Row],[50D EMA]]&gt;Table2[[#This Row],[200D EMA]]),"Uptrend","Downtrend/NoTrend")</f>
        <v>Uptrend</v>
      </c>
      <c r="AL354">
        <v>0.03</v>
      </c>
      <c r="AM354" t="s">
        <v>10681</v>
      </c>
      <c r="AN354">
        <v>3.84</v>
      </c>
      <c r="AO354" t="s">
        <v>10681</v>
      </c>
      <c r="AP354">
        <v>0.11688132238321899</v>
      </c>
      <c r="AQ354">
        <f>(Table2[[#This Row],[Sharpe Ratio]]-AVERAGE(Table2[Sharpe Ratio]))/_xlfn.STDEV.P(Table2[Sharpe Ratio])</f>
        <v>0.6112461679483292</v>
      </c>
      <c r="AR35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-1.4542672977053588</v>
      </c>
      <c r="AS354">
        <f>_xlfn.RANK.AVG(Table2[[#This Row],[1Y Return vs Nifty Z-Score]],Table2[1Y Return vs Nifty Z-Score])</f>
        <v>242</v>
      </c>
      <c r="AT354">
        <f>_xlfn.RANK.AVG(Table2[[#This Row],[6M Return vs Nifty Z-Score]],Table2[6M Return vs Nifty Z-Score])</f>
        <v>640</v>
      </c>
      <c r="AU354">
        <f>_xlfn.RANK.AVG(Table2[[#This Row],[Sharpe Ratio Z-Score]],Table2[Sharpe Ratio Z-Score])</f>
        <v>194</v>
      </c>
      <c r="AV354">
        <f>(Table2[[#This Row],[Rank 1Y]]+Table2[[#This Row],[Rank 6M]]+Table2[[#This Row],[Rank Sharpe]])/3</f>
        <v>358.66666666666669</v>
      </c>
    </row>
    <row r="355" spans="1:48" x14ac:dyDescent="0.3">
      <c r="A355" t="s">
        <v>946</v>
      </c>
      <c r="B355" t="s">
        <v>947</v>
      </c>
      <c r="C355" t="s">
        <v>10640</v>
      </c>
      <c r="D355" t="s">
        <v>54</v>
      </c>
      <c r="E355">
        <v>15594.14930931</v>
      </c>
      <c r="F355">
        <v>6809</v>
      </c>
      <c r="G355">
        <v>22.1023256936518</v>
      </c>
      <c r="H355">
        <f>(Table2[[#This Row],[1Y Return vs Nifty]]-AVERAGE(Table2[1Y Return vs Nifty]))/_xlfn.STDEV.P(Table2[1Y Return vs Nifty])</f>
        <v>-6.7192058592226989E-2</v>
      </c>
      <c r="I355">
        <v>1.3050973480522601</v>
      </c>
      <c r="J355">
        <f>(Table2[[#This Row],[1M Return vs Nifty]]-AVERAGE(Table2[1M Return vs Nifty]))/_xlfn.STDEV.P(Table2[1M Return vs Nifty])</f>
        <v>0.23558637731668339</v>
      </c>
      <c r="K355">
        <v>12.652726324478101</v>
      </c>
      <c r="L355">
        <f>(Table2[[#This Row],[6M Return vs Nifty]]-AVERAGE(Table2[6M Return vs Nifty]))/_xlfn.STDEV.P(Table2[6M Return vs Nifty])</f>
        <v>0.15072475125641119</v>
      </c>
      <c r="M355">
        <v>-3.13295635394062</v>
      </c>
      <c r="N355">
        <f>(Table2[[#This Row],[1W Return vs Nifty]]-AVERAGE(Table2[1W Return vs Nifty]))/_xlfn.STDEV.P(Table2[1W Return vs Nifty])</f>
        <v>-0.25050087605794313</v>
      </c>
      <c r="O355">
        <v>6731.15</v>
      </c>
      <c r="P355">
        <v>6524.0940914683997</v>
      </c>
      <c r="Q355">
        <v>5727.6992939123002</v>
      </c>
      <c r="R355">
        <v>54.819822901692397</v>
      </c>
      <c r="S355" s="2">
        <f>(Table2[[#This Row],[Close Price]]-Table2[[#This Row],[20D EMA]])/Table2[[#This Row],[20D EMA]]</f>
        <v>1.1565631429993443E-2</v>
      </c>
      <c r="T355" s="2">
        <f>(Table2[[#This Row],[Close Price]]-Table2[[#This Row],[50D EMA]])/Table2[[#This Row],[50D EMA]]</f>
        <v>4.3669803736303192E-2</v>
      </c>
      <c r="U355" s="2">
        <f>(Table2[[#This Row],[Close Price]]-Table2[[#This Row],[200D EMA]])/Table2[[#This Row],[200D EMA]]</f>
        <v>0.18878447533671383</v>
      </c>
      <c r="V355">
        <v>0.71334529500416699</v>
      </c>
      <c r="W355">
        <v>6752</v>
      </c>
      <c r="X355">
        <v>6864.7</v>
      </c>
      <c r="Y355">
        <v>6705</v>
      </c>
      <c r="Z355">
        <v>6999</v>
      </c>
      <c r="AA355">
        <v>6382.35</v>
      </c>
      <c r="AB355">
        <v>7033.65</v>
      </c>
      <c r="AC355" s="2">
        <f>(Table2[[#This Row],[Close Price]]/Table2[[#This Row],[Day Low]])-1</f>
        <v>8.4419431279620927E-3</v>
      </c>
      <c r="AD355" s="2">
        <f>(Table2[[#This Row],[Day High]]/Table2[[#This Row],[Close Price]])-1</f>
        <v>8.1803495373768964E-3</v>
      </c>
      <c r="AE355" s="2">
        <f>(Table2[[#This Row],[Close Price]]/Table2[[#This Row],[Current Week Low]])-1</f>
        <v>1.551081282624911E-2</v>
      </c>
      <c r="AF355" s="2">
        <f>(Table2[[#This Row],[Current Week High]]/Table2[[#This Row],[Close Price]])-1</f>
        <v>2.7904244382435106E-2</v>
      </c>
      <c r="AG355" s="2">
        <f>(Table2[[#This Row],[Close Price]]/Table2[[#This Row],[Current Month Low]])-1</f>
        <v>6.6848417902496626E-2</v>
      </c>
      <c r="AH355" s="2">
        <f>(Table2[[#This Row],[Current Month High]]/Table2[[#This Row],[Close Price]])-1</f>
        <v>3.2993097371126323E-2</v>
      </c>
      <c r="AI355">
        <v>10.7299162872668</v>
      </c>
      <c r="AJ355">
        <v>54.461636870979902</v>
      </c>
      <c r="AK355" t="str">
        <f>IF(AND(Table2[[#This Row],[20D EMA]]&gt;Table2[[#This Row],[50D EMA]],Table2[[#This Row],[50D EMA]]&gt;Table2[[#This Row],[200D EMA]]),"Uptrend","Downtrend/NoTrend")</f>
        <v>Uptrend</v>
      </c>
      <c r="AL355">
        <v>-0.43</v>
      </c>
      <c r="AM355" t="s">
        <v>10680</v>
      </c>
      <c r="AN355">
        <v>2.4</v>
      </c>
      <c r="AO355" t="s">
        <v>10681</v>
      </c>
      <c r="AP355">
        <v>1.3515242468814999E-2</v>
      </c>
      <c r="AQ355">
        <f>(Table2[[#This Row],[Sharpe Ratio]]-AVERAGE(Table2[Sharpe Ratio]))/_xlfn.STDEV.P(Table2[Sharpe Ratio])</f>
        <v>-0.57619502999261685</v>
      </c>
      <c r="AR3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-0.50757683606969239</v>
      </c>
      <c r="AS355">
        <f>_xlfn.RANK.AVG(Table2[[#This Row],[1Y Return vs Nifty Z-Score]],Table2[1Y Return vs Nifty Z-Score])</f>
        <v>325</v>
      </c>
      <c r="AT355">
        <f>_xlfn.RANK.AVG(Table2[[#This Row],[6M Return vs Nifty Z-Score]],Table2[6M Return vs Nifty Z-Score])</f>
        <v>271</v>
      </c>
      <c r="AU355">
        <f>_xlfn.RANK.AVG(Table2[[#This Row],[Sharpe Ratio Z-Score]],Table2[Sharpe Ratio Z-Score])</f>
        <v>488</v>
      </c>
      <c r="AV355">
        <f>(Table2[[#This Row],[Rank 1Y]]+Table2[[#This Row],[Rank 6M]]+Table2[[#This Row],[Rank Sharpe]])/3</f>
        <v>361.33333333333331</v>
      </c>
    </row>
    <row r="356" spans="1:48" x14ac:dyDescent="0.3">
      <c r="A356" t="s">
        <v>753</v>
      </c>
      <c r="B356" t="s">
        <v>754</v>
      </c>
      <c r="C356" t="s">
        <v>10647</v>
      </c>
      <c r="D356" t="s">
        <v>264</v>
      </c>
      <c r="E356">
        <v>22550.087117120001</v>
      </c>
      <c r="F356">
        <v>694.4</v>
      </c>
      <c r="G356">
        <v>13.2882043201726</v>
      </c>
      <c r="H356">
        <f>(Table2[[#This Row],[1Y Return vs Nifty]]-AVERAGE(Table2[1Y Return vs Nifty]))/_xlfn.STDEV.P(Table2[1Y Return vs Nifty])</f>
        <v>-0.2090140084261988</v>
      </c>
      <c r="I356">
        <v>-2.1916174964020501</v>
      </c>
      <c r="J356">
        <f>(Table2[[#This Row],[1M Return vs Nifty]]-AVERAGE(Table2[1M Return vs Nifty]))/_xlfn.STDEV.P(Table2[1M Return vs Nifty])</f>
        <v>-0.10246440626469279</v>
      </c>
      <c r="K356">
        <v>-10.941545239824199</v>
      </c>
      <c r="L356">
        <f>(Table2[[#This Row],[6M Return vs Nifty]]-AVERAGE(Table2[6M Return vs Nifty]))/_xlfn.STDEV.P(Table2[6M Return vs Nifty])</f>
        <v>-0.65792433992524546</v>
      </c>
      <c r="M356">
        <v>7.7405203309886197</v>
      </c>
      <c r="N356">
        <f>(Table2[[#This Row],[1W Return vs Nifty]]-AVERAGE(Table2[1W Return vs Nifty]))/_xlfn.STDEV.P(Table2[1W Return vs Nifty])</f>
        <v>2.5407930597386339</v>
      </c>
      <c r="O356">
        <v>675.71</v>
      </c>
      <c r="P356">
        <v>672.31974894999303</v>
      </c>
      <c r="Q356">
        <v>625.38922888773902</v>
      </c>
      <c r="R356">
        <v>71.512591176992004</v>
      </c>
      <c r="S356" s="2">
        <f>(Table2[[#This Row],[Close Price]]-Table2[[#This Row],[20D EMA]])/Table2[[#This Row],[20D EMA]]</f>
        <v>2.7659794882419885E-2</v>
      </c>
      <c r="T356" s="2">
        <f>(Table2[[#This Row],[Close Price]]-Table2[[#This Row],[50D EMA]])/Table2[[#This Row],[50D EMA]]</f>
        <v>3.2841889717639801E-2</v>
      </c>
      <c r="U356" s="2">
        <f>(Table2[[#This Row],[Close Price]]-Table2[[#This Row],[200D EMA]])/Table2[[#This Row],[200D EMA]]</f>
        <v>0.11034851245359198</v>
      </c>
      <c r="V356">
        <v>1.7512246619980401</v>
      </c>
      <c r="W356">
        <v>690.95</v>
      </c>
      <c r="X356">
        <v>716.1</v>
      </c>
      <c r="Y356">
        <v>690.95</v>
      </c>
      <c r="Z356">
        <v>729.9</v>
      </c>
      <c r="AA356">
        <v>591.54999999999995</v>
      </c>
      <c r="AB356">
        <v>738</v>
      </c>
      <c r="AC356" s="2">
        <f>(Table2[[#This Row],[Close Price]]/Table2[[#This Row],[Day Low]])-1</f>
        <v>4.9931254070481046E-3</v>
      </c>
      <c r="AD356" s="2">
        <f>(Table2[[#This Row],[Day High]]/Table2[[#This Row],[Close Price]])-1</f>
        <v>3.125E-2</v>
      </c>
      <c r="AE356" s="2">
        <f>(Table2[[#This Row],[Close Price]]/Table2[[#This Row],[Current Week Low]])-1</f>
        <v>4.9931254070481046E-3</v>
      </c>
      <c r="AF356" s="2">
        <f>(Table2[[#This Row],[Current Week High]]/Table2[[#This Row],[Close Price]])-1</f>
        <v>5.1123271889401023E-2</v>
      </c>
      <c r="AG356" s="2">
        <f>(Table2[[#This Row],[Close Price]]/Table2[[#This Row],[Current Month Low]])-1</f>
        <v>0.17386526920801293</v>
      </c>
      <c r="AH356" s="2">
        <f>(Table2[[#This Row],[Current Month High]]/Table2[[#This Row],[Close Price]])-1</f>
        <v>6.2788018433179715E-2</v>
      </c>
      <c r="AI356">
        <v>15.05616359447</v>
      </c>
      <c r="AJ356">
        <v>48.757497857754899</v>
      </c>
      <c r="AK356" t="str">
        <f>IF(AND(Table2[[#This Row],[20D EMA]]&gt;Table2[[#This Row],[50D EMA]],Table2[[#This Row],[50D EMA]]&gt;Table2[[#This Row],[200D EMA]]),"Uptrend","Downtrend/NoTrend")</f>
        <v>Uptrend</v>
      </c>
      <c r="AL356">
        <v>7.0000000000000007E-2</v>
      </c>
      <c r="AM356" t="s">
        <v>10681</v>
      </c>
      <c r="AN356">
        <v>13.53</v>
      </c>
      <c r="AO356" t="s">
        <v>10681</v>
      </c>
      <c r="AP356">
        <v>0.118187605461251</v>
      </c>
      <c r="AQ356">
        <f>(Table2[[#This Row],[Sharpe Ratio]]-AVERAGE(Table2[Sharpe Ratio]))/_xlfn.STDEV.P(Table2[Sharpe Ratio])</f>
        <v>0.62625238995377608</v>
      </c>
      <c r="AR3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2.1976426950762731</v>
      </c>
      <c r="AS356">
        <f>_xlfn.RANK.AVG(Table2[[#This Row],[1Y Return vs Nifty Z-Score]],Table2[1Y Return vs Nifty Z-Score])</f>
        <v>358</v>
      </c>
      <c r="AT356">
        <f>_xlfn.RANK.AVG(Table2[[#This Row],[6M Return vs Nifty Z-Score]],Table2[6M Return vs Nifty Z-Score])</f>
        <v>538</v>
      </c>
      <c r="AU356">
        <f>_xlfn.RANK.AVG(Table2[[#This Row],[Sharpe Ratio Z-Score]],Table2[Sharpe Ratio Z-Score])</f>
        <v>191</v>
      </c>
      <c r="AV356">
        <f>(Table2[[#This Row],[Rank 1Y]]+Table2[[#This Row],[Rank 6M]]+Table2[[#This Row],[Rank Sharpe]])/3</f>
        <v>362.33333333333331</v>
      </c>
    </row>
    <row r="357" spans="1:48" x14ac:dyDescent="0.3">
      <c r="A357" t="s">
        <v>556</v>
      </c>
      <c r="B357" t="s">
        <v>557</v>
      </c>
      <c r="C357" t="s">
        <v>10646</v>
      </c>
      <c r="D357" t="s">
        <v>558</v>
      </c>
      <c r="E357">
        <v>35566.06577814</v>
      </c>
      <c r="F357">
        <v>1306.05</v>
      </c>
      <c r="G357">
        <v>-7.8417631316465499</v>
      </c>
      <c r="H357">
        <f>(Table2[[#This Row],[1Y Return vs Nifty]]-AVERAGE(Table2[1Y Return vs Nifty]))/_xlfn.STDEV.P(Table2[1Y Return vs Nifty])</f>
        <v>-0.54900174594046769</v>
      </c>
      <c r="I357">
        <v>-4.5623821812712801</v>
      </c>
      <c r="J357">
        <f>(Table2[[#This Row],[1M Return vs Nifty]]-AVERAGE(Table2[1M Return vs Nifty]))/_xlfn.STDEV.P(Table2[1M Return vs Nifty])</f>
        <v>-0.33166206608478271</v>
      </c>
      <c r="K357">
        <v>1.0017732148487299</v>
      </c>
      <c r="L357">
        <f>(Table2[[#This Row],[6M Return vs Nifty]]-AVERAGE(Table2[6M Return vs Nifty]))/_xlfn.STDEV.P(Table2[6M Return vs Nifty])</f>
        <v>-0.24858965935487015</v>
      </c>
      <c r="M357">
        <v>-7.5891145099675601</v>
      </c>
      <c r="N357">
        <f>(Table2[[#This Row],[1W Return vs Nifty]]-AVERAGE(Table2[1W Return vs Nifty]))/_xlfn.STDEV.P(Table2[1W Return vs Nifty])</f>
        <v>-1.3944263746161256</v>
      </c>
      <c r="O357">
        <v>1323.27</v>
      </c>
      <c r="P357">
        <v>1292.2314691424799</v>
      </c>
      <c r="Q357">
        <v>1191.1826636286801</v>
      </c>
      <c r="R357">
        <v>42.275339929900497</v>
      </c>
      <c r="S357" s="2">
        <f>(Table2[[#This Row],[Close Price]]-Table2[[#This Row],[20D EMA]])/Table2[[#This Row],[20D EMA]]</f>
        <v>-1.3013217257249108E-2</v>
      </c>
      <c r="T357" s="2">
        <f>(Table2[[#This Row],[Close Price]]-Table2[[#This Row],[50D EMA]])/Table2[[#This Row],[50D EMA]]</f>
        <v>1.0693541511328441E-2</v>
      </c>
      <c r="U357" s="2">
        <f>(Table2[[#This Row],[Close Price]]-Table2[[#This Row],[200D EMA]])/Table2[[#This Row],[200D EMA]]</f>
        <v>9.6431336585609304E-2</v>
      </c>
      <c r="V357">
        <v>0.61450346592410998</v>
      </c>
      <c r="W357">
        <v>1300</v>
      </c>
      <c r="X357">
        <v>1323.4</v>
      </c>
      <c r="Y357">
        <v>1298.3499999999999</v>
      </c>
      <c r="Z357">
        <v>1364.15</v>
      </c>
      <c r="AA357">
        <v>1226.25</v>
      </c>
      <c r="AB357">
        <v>1430</v>
      </c>
      <c r="AC357" s="2">
        <f>(Table2[[#This Row],[Close Price]]/Table2[[#This Row],[Day Low]])-1</f>
        <v>4.6538461538461195E-3</v>
      </c>
      <c r="AD357" s="2">
        <f>(Table2[[#This Row],[Day High]]/Table2[[#This Row],[Close Price]])-1</f>
        <v>1.3284330615213946E-2</v>
      </c>
      <c r="AE357" s="2">
        <f>(Table2[[#This Row],[Close Price]]/Table2[[#This Row],[Current Week Low]])-1</f>
        <v>5.9306042284439364E-3</v>
      </c>
      <c r="AF357" s="2">
        <f>(Table2[[#This Row],[Current Week High]]/Table2[[#This Row],[Close Price]])-1</f>
        <v>4.448528004287744E-2</v>
      </c>
      <c r="AG357" s="2">
        <f>(Table2[[#This Row],[Close Price]]/Table2[[#This Row],[Current Month Low]])-1</f>
        <v>6.5076452599388324E-2</v>
      </c>
      <c r="AH357" s="2">
        <f>(Table2[[#This Row],[Current Month High]]/Table2[[#This Row],[Close Price]])-1</f>
        <v>9.490448298304055E-2</v>
      </c>
      <c r="AI357">
        <v>10.3479958653956</v>
      </c>
      <c r="AJ357">
        <v>32.5199127390797</v>
      </c>
      <c r="AK357" t="str">
        <f>IF(AND(Table2[[#This Row],[20D EMA]]&gt;Table2[[#This Row],[50D EMA]],Table2[[#This Row],[50D EMA]]&gt;Table2[[#This Row],[200D EMA]]),"Uptrend","Downtrend/NoTrend")</f>
        <v>Uptrend</v>
      </c>
      <c r="AL357">
        <v>0.06</v>
      </c>
      <c r="AM357" t="s">
        <v>10681</v>
      </c>
      <c r="AN357">
        <v>2.87</v>
      </c>
      <c r="AO357" t="s">
        <v>10681</v>
      </c>
      <c r="AP357">
        <v>0.118524065378349</v>
      </c>
      <c r="AQ357">
        <f>(Table2[[#This Row],[Sharpe Ratio]]-AVERAGE(Table2[Sharpe Ratio]))/_xlfn.STDEV.P(Table2[Sharpe Ratio])</f>
        <v>0.63011754927246955</v>
      </c>
      <c r="AR3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-1.8935622967237766</v>
      </c>
      <c r="AS357">
        <f>_xlfn.RANK.AVG(Table2[[#This Row],[1Y Return vs Nifty Z-Score]],Table2[1Y Return vs Nifty Z-Score])</f>
        <v>495</v>
      </c>
      <c r="AT357">
        <f>_xlfn.RANK.AVG(Table2[[#This Row],[6M Return vs Nifty Z-Score]],Table2[6M Return vs Nifty Z-Score])</f>
        <v>405</v>
      </c>
      <c r="AU357">
        <f>_xlfn.RANK.AVG(Table2[[#This Row],[Sharpe Ratio Z-Score]],Table2[Sharpe Ratio Z-Score])</f>
        <v>190</v>
      </c>
      <c r="AV357">
        <f>(Table2[[#This Row],[Rank 1Y]]+Table2[[#This Row],[Rank 6M]]+Table2[[#This Row],[Rank Sharpe]])/3</f>
        <v>363.33333333333331</v>
      </c>
    </row>
    <row r="358" spans="1:48" x14ac:dyDescent="0.3">
      <c r="A358" t="s">
        <v>1200</v>
      </c>
      <c r="B358" t="s">
        <v>1201</v>
      </c>
      <c r="C358" t="s">
        <v>10652</v>
      </c>
      <c r="D358" t="s">
        <v>1168</v>
      </c>
      <c r="E358">
        <v>10030.763894399999</v>
      </c>
      <c r="F358">
        <v>508.45</v>
      </c>
      <c r="G358">
        <v>2.47545362311969</v>
      </c>
      <c r="H358">
        <f>(Table2[[#This Row],[1Y Return vs Nifty]]-AVERAGE(Table2[1Y Return vs Nifty]))/_xlfn.STDEV.P(Table2[1Y Return vs Nifty])</f>
        <v>-0.38299452468489065</v>
      </c>
      <c r="I358">
        <v>-7.1926841983987702</v>
      </c>
      <c r="J358">
        <f>(Table2[[#This Row],[1M Return vs Nifty]]-AVERAGE(Table2[1M Return vs Nifty]))/_xlfn.STDEV.P(Table2[1M Return vs Nifty])</f>
        <v>-0.58595093363594419</v>
      </c>
      <c r="K358">
        <v>12.729225152184201</v>
      </c>
      <c r="L358">
        <f>(Table2[[#This Row],[6M Return vs Nifty]]-AVERAGE(Table2[6M Return vs Nifty]))/_xlfn.STDEV.P(Table2[6M Return vs Nifty])</f>
        <v>0.15334660407913592</v>
      </c>
      <c r="M358">
        <v>-2.9870151241787499</v>
      </c>
      <c r="N358">
        <f>(Table2[[#This Row],[1W Return vs Nifty]]-AVERAGE(Table2[1W Return vs Nifty]))/_xlfn.STDEV.P(Table2[1W Return vs Nifty])</f>
        <v>-0.2130367896924833</v>
      </c>
      <c r="O358">
        <v>517.94000000000005</v>
      </c>
      <c r="P358">
        <v>515.94074370649798</v>
      </c>
      <c r="Q358">
        <v>453.21911248187098</v>
      </c>
      <c r="R358">
        <v>53.749092771263498</v>
      </c>
      <c r="S358" s="2">
        <f>(Table2[[#This Row],[Close Price]]-Table2[[#This Row],[20D EMA]])/Table2[[#This Row],[20D EMA]]</f>
        <v>-1.8322585627679008E-2</v>
      </c>
      <c r="T358" s="2">
        <f>(Table2[[#This Row],[Close Price]]-Table2[[#This Row],[50D EMA]])/Table2[[#This Row],[50D EMA]]</f>
        <v>-1.4518612452827017E-2</v>
      </c>
      <c r="U358" s="2">
        <f>(Table2[[#This Row],[Close Price]]-Table2[[#This Row],[200D EMA]])/Table2[[#This Row],[200D EMA]]</f>
        <v>0.12186354457930826</v>
      </c>
      <c r="V358">
        <v>0.56283791073655698</v>
      </c>
      <c r="W358">
        <v>505.95</v>
      </c>
      <c r="X358">
        <v>524.04999999999995</v>
      </c>
      <c r="Y358">
        <v>505.95</v>
      </c>
      <c r="Z358">
        <v>533.29999999999995</v>
      </c>
      <c r="AA358">
        <v>477</v>
      </c>
      <c r="AB358">
        <v>573.85</v>
      </c>
      <c r="AC358" s="2">
        <f>(Table2[[#This Row],[Close Price]]/Table2[[#This Row],[Day Low]])-1</f>
        <v>4.9411997232928773E-3</v>
      </c>
      <c r="AD358" s="2">
        <f>(Table2[[#This Row],[Day High]]/Table2[[#This Row],[Close Price]])-1</f>
        <v>3.0681482938341942E-2</v>
      </c>
      <c r="AE358" s="2">
        <f>(Table2[[#This Row],[Close Price]]/Table2[[#This Row],[Current Week Low]])-1</f>
        <v>4.9411997232928773E-3</v>
      </c>
      <c r="AF358" s="2">
        <f>(Table2[[#This Row],[Current Week High]]/Table2[[#This Row],[Close Price]])-1</f>
        <v>4.887402891139736E-2</v>
      </c>
      <c r="AG358" s="2">
        <f>(Table2[[#This Row],[Close Price]]/Table2[[#This Row],[Current Month Low]])-1</f>
        <v>6.593291404612156E-2</v>
      </c>
      <c r="AH358" s="2">
        <f>(Table2[[#This Row],[Current Month High]]/Table2[[#This Row],[Close Price]])-1</f>
        <v>0.12862621693381859</v>
      </c>
      <c r="AI358">
        <v>14.3475267971285</v>
      </c>
      <c r="AJ358">
        <v>64.2280361757105</v>
      </c>
      <c r="AK358" t="str">
        <f>IF(AND(Table2[[#This Row],[20D EMA]]&gt;Table2[[#This Row],[50D EMA]],Table2[[#This Row],[50D EMA]]&gt;Table2[[#This Row],[200D EMA]]),"Uptrend","Downtrend/NoTrend")</f>
        <v>Uptrend</v>
      </c>
      <c r="AL358">
        <v>-0.12</v>
      </c>
      <c r="AM358" t="s">
        <v>10680</v>
      </c>
      <c r="AN358">
        <v>2.5299999999999998</v>
      </c>
      <c r="AO358" t="s">
        <v>10681</v>
      </c>
      <c r="AP358">
        <v>4.7265656293902003E-2</v>
      </c>
      <c r="AQ358">
        <f>(Table2[[#This Row],[Sharpe Ratio]]-AVERAGE(Table2[Sharpe Ratio]))/_xlfn.STDEV.P(Table2[Sharpe Ratio])</f>
        <v>-0.18847952548039312</v>
      </c>
      <c r="AR3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-1.217115169414575</v>
      </c>
      <c r="AS358">
        <f>_xlfn.RANK.AVG(Table2[[#This Row],[1Y Return vs Nifty Z-Score]],Table2[1Y Return vs Nifty Z-Score])</f>
        <v>425</v>
      </c>
      <c r="AT358">
        <f>_xlfn.RANK.AVG(Table2[[#This Row],[6M Return vs Nifty Z-Score]],Table2[6M Return vs Nifty Z-Score])</f>
        <v>270</v>
      </c>
      <c r="AU358">
        <f>_xlfn.RANK.AVG(Table2[[#This Row],[Sharpe Ratio Z-Score]],Table2[Sharpe Ratio Z-Score])</f>
        <v>397</v>
      </c>
      <c r="AV358">
        <f>(Table2[[#This Row],[Rank 1Y]]+Table2[[#This Row],[Rank 6M]]+Table2[[#This Row],[Rank Sharpe]])/3</f>
        <v>364</v>
      </c>
    </row>
    <row r="359" spans="1:48" x14ac:dyDescent="0.3">
      <c r="A359" t="s">
        <v>372</v>
      </c>
      <c r="B359" t="s">
        <v>373</v>
      </c>
      <c r="C359" t="s">
        <v>10643</v>
      </c>
      <c r="D359" t="s">
        <v>374</v>
      </c>
      <c r="E359">
        <v>65622.126193200005</v>
      </c>
      <c r="F359">
        <v>222.66</v>
      </c>
      <c r="G359">
        <v>49.783258005742198</v>
      </c>
      <c r="H359">
        <f>(Table2[[#This Row],[1Y Return vs Nifty]]-AVERAGE(Table2[1Y Return vs Nifty]))/_xlfn.STDEV.P(Table2[1Y Return vs Nifty])</f>
        <v>0.37820273770988433</v>
      </c>
      <c r="I359">
        <v>-8.7833961595508292</v>
      </c>
      <c r="J359">
        <f>(Table2[[#This Row],[1M Return vs Nifty]]-AVERAGE(Table2[1M Return vs Nifty]))/_xlfn.STDEV.P(Table2[1M Return vs Nifty])</f>
        <v>-0.73973568556461911</v>
      </c>
      <c r="K359">
        <v>-16.600416573168499</v>
      </c>
      <c r="L359">
        <f>(Table2[[#This Row],[6M Return vs Nifty]]-AVERAGE(Table2[6M Return vs Nifty]))/_xlfn.STDEV.P(Table2[6M Return vs Nifty])</f>
        <v>-0.85187146596181551</v>
      </c>
      <c r="M359">
        <v>-2.56996245188965</v>
      </c>
      <c r="N359">
        <f>(Table2[[#This Row],[1W Return vs Nifty]]-AVERAGE(Table2[1W Return vs Nifty]))/_xlfn.STDEV.P(Table2[1W Return vs Nifty])</f>
        <v>-0.10597658909612755</v>
      </c>
      <c r="O359">
        <v>226.76</v>
      </c>
      <c r="P359">
        <v>234.387322146283</v>
      </c>
      <c r="Q359">
        <v>221.17124096757101</v>
      </c>
      <c r="R359">
        <v>46.559041330923598</v>
      </c>
      <c r="S359" s="2">
        <f>(Table2[[#This Row],[Close Price]]-Table2[[#This Row],[20D EMA]])/Table2[[#This Row],[20D EMA]]</f>
        <v>-1.8080790262832928E-2</v>
      </c>
      <c r="T359" s="2">
        <f>(Table2[[#This Row],[Close Price]]-Table2[[#This Row],[50D EMA]])/Table2[[#This Row],[50D EMA]]</f>
        <v>-5.0033943981679548E-2</v>
      </c>
      <c r="U359" s="2">
        <f>(Table2[[#This Row],[Close Price]]-Table2[[#This Row],[200D EMA]])/Table2[[#This Row],[200D EMA]]</f>
        <v>6.7312505274918413E-3</v>
      </c>
      <c r="V359">
        <v>0.74415963374494898</v>
      </c>
      <c r="W359">
        <v>222.07</v>
      </c>
      <c r="X359">
        <v>226.16</v>
      </c>
      <c r="Y359">
        <v>220.55</v>
      </c>
      <c r="Z359">
        <v>233.1</v>
      </c>
      <c r="AA359">
        <v>210.06</v>
      </c>
      <c r="AB359">
        <v>249.14</v>
      </c>
      <c r="AC359" s="2">
        <f>(Table2[[#This Row],[Close Price]]/Table2[[#This Row],[Day Low]])-1</f>
        <v>2.6568199216463473E-3</v>
      </c>
      <c r="AD359" s="2">
        <f>(Table2[[#This Row],[Day High]]/Table2[[#This Row],[Close Price]])-1</f>
        <v>1.5719033503997171E-2</v>
      </c>
      <c r="AE359" s="2">
        <f>(Table2[[#This Row],[Close Price]]/Table2[[#This Row],[Current Week Low]])-1</f>
        <v>9.5669916118792386E-3</v>
      </c>
      <c r="AF359" s="2">
        <f>(Table2[[#This Row],[Current Week High]]/Table2[[#This Row],[Close Price]])-1</f>
        <v>4.6887631366208549E-2</v>
      </c>
      <c r="AG359" s="2">
        <f>(Table2[[#This Row],[Close Price]]/Table2[[#This Row],[Current Month Low]])-1</f>
        <v>5.9982862039417384E-2</v>
      </c>
      <c r="AH359" s="2">
        <f>(Table2[[#This Row],[Current Month High]]/Table2[[#This Row],[Close Price]])-1</f>
        <v>0.11892571633881244</v>
      </c>
      <c r="AI359">
        <v>28.604149824844999</v>
      </c>
      <c r="AJ359">
        <v>84.092600248036305</v>
      </c>
      <c r="AK359" t="str">
        <f>IF(AND(Table2[[#This Row],[20D EMA]]&gt;Table2[[#This Row],[50D EMA]],Table2[[#This Row],[50D EMA]]&gt;Table2[[#This Row],[200D EMA]]),"Uptrend","Downtrend/NoTrend")</f>
        <v>Downtrend/NoTrend</v>
      </c>
      <c r="AL359">
        <v>-0.09</v>
      </c>
      <c r="AM359" t="s">
        <v>10680</v>
      </c>
      <c r="AN359">
        <v>-0.8</v>
      </c>
      <c r="AO359" t="s">
        <v>10680</v>
      </c>
      <c r="AP359">
        <v>7.7387812073323001E-2</v>
      </c>
      <c r="AQ359">
        <f>(Table2[[#This Row],[Sharpe Ratio]]-AVERAGE(Table2[Sharpe Ratio]))/_xlfn.STDEV.P(Table2[Sharpe Ratio])</f>
        <v>0.15755554494985519</v>
      </c>
      <c r="AR3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59">
        <f>_xlfn.RANK.AVG(Table2[[#This Row],[1Y Return vs Nifty Z-Score]],Table2[1Y Return vs Nifty Z-Score])</f>
        <v>193</v>
      </c>
      <c r="AT359">
        <f>_xlfn.RANK.AVG(Table2[[#This Row],[6M Return vs Nifty Z-Score]],Table2[6M Return vs Nifty Z-Score])</f>
        <v>598</v>
      </c>
      <c r="AU359">
        <f>_xlfn.RANK.AVG(Table2[[#This Row],[Sharpe Ratio Z-Score]],Table2[Sharpe Ratio Z-Score])</f>
        <v>306</v>
      </c>
      <c r="AV359">
        <f>(Table2[[#This Row],[Rank 1Y]]+Table2[[#This Row],[Rank 6M]]+Table2[[#This Row],[Rank Sharpe]])/3</f>
        <v>365.66666666666669</v>
      </c>
    </row>
    <row r="360" spans="1:48" x14ac:dyDescent="0.3">
      <c r="A360" t="s">
        <v>254</v>
      </c>
      <c r="B360" t="s">
        <v>255</v>
      </c>
      <c r="C360" t="s">
        <v>10636</v>
      </c>
      <c r="D360" t="s">
        <v>37</v>
      </c>
      <c r="E360">
        <v>105663.402416515</v>
      </c>
      <c r="F360">
        <v>2141.75</v>
      </c>
      <c r="G360">
        <v>31.4444705526743</v>
      </c>
      <c r="H360">
        <f>(Table2[[#This Row],[1Y Return vs Nifty]]-AVERAGE(Table2[1Y Return vs Nifty]))/_xlfn.STDEV.P(Table2[1Y Return vs Nifty])</f>
        <v>8.3125953084415075E-2</v>
      </c>
      <c r="I360">
        <v>8.1318141559382795</v>
      </c>
      <c r="J360">
        <f>(Table2[[#This Row],[1M Return vs Nifty]]-AVERAGE(Table2[1M Return vs Nifty]))/_xlfn.STDEV.P(Table2[1M Return vs Nifty])</f>
        <v>0.89557069655680921</v>
      </c>
      <c r="K360">
        <v>17.319483715275101</v>
      </c>
      <c r="L360">
        <f>(Table2[[#This Row],[6M Return vs Nifty]]-AVERAGE(Table2[6M Return vs Nifty]))/_xlfn.STDEV.P(Table2[6M Return vs Nifty])</f>
        <v>0.3106690458937128</v>
      </c>
      <c r="M360">
        <v>0.475383765253035</v>
      </c>
      <c r="N360">
        <f>(Table2[[#This Row],[1W Return vs Nifty]]-AVERAGE(Table2[1W Return vs Nifty]))/_xlfn.STDEV.P(Table2[1W Return vs Nifty])</f>
        <v>0.67578408181174787</v>
      </c>
      <c r="O360">
        <v>2051.2800000000002</v>
      </c>
      <c r="P360">
        <v>1946.43580617199</v>
      </c>
      <c r="Q360">
        <v>1700.0878691640801</v>
      </c>
      <c r="R360">
        <v>76.021860589850604</v>
      </c>
      <c r="S360" s="2">
        <f>(Table2[[#This Row],[Close Price]]-Table2[[#This Row],[20D EMA]])/Table2[[#This Row],[20D EMA]]</f>
        <v>4.4104169104169005E-2</v>
      </c>
      <c r="T360" s="2">
        <f>(Table2[[#This Row],[Close Price]]-Table2[[#This Row],[50D EMA]])/Table2[[#This Row],[50D EMA]]</f>
        <v>0.10034453394696326</v>
      </c>
      <c r="U360" s="2">
        <f>(Table2[[#This Row],[Close Price]]-Table2[[#This Row],[200D EMA]])/Table2[[#This Row],[200D EMA]]</f>
        <v>0.25978782558638086</v>
      </c>
      <c r="V360">
        <v>1.05189898389903</v>
      </c>
      <c r="W360">
        <v>2127.1</v>
      </c>
      <c r="X360">
        <v>2183</v>
      </c>
      <c r="Y360">
        <v>2080.1999999999998</v>
      </c>
      <c r="Z360">
        <v>2183</v>
      </c>
      <c r="AA360">
        <v>1905.05</v>
      </c>
      <c r="AB360">
        <v>2183</v>
      </c>
      <c r="AC360" s="2">
        <f>(Table2[[#This Row],[Close Price]]/Table2[[#This Row],[Day Low]])-1</f>
        <v>6.8873113628884486E-3</v>
      </c>
      <c r="AD360" s="2">
        <f>(Table2[[#This Row],[Day High]]/Table2[[#This Row],[Close Price]])-1</f>
        <v>1.9259950974670259E-2</v>
      </c>
      <c r="AE360" s="2">
        <f>(Table2[[#This Row],[Close Price]]/Table2[[#This Row],[Current Week Low]])-1</f>
        <v>2.9588501105662912E-2</v>
      </c>
      <c r="AF360" s="2">
        <f>(Table2[[#This Row],[Current Week High]]/Table2[[#This Row],[Close Price]])-1</f>
        <v>1.9259950974670259E-2</v>
      </c>
      <c r="AG360" s="2">
        <f>(Table2[[#This Row],[Close Price]]/Table2[[#This Row],[Current Month Low]])-1</f>
        <v>0.12424870738300831</v>
      </c>
      <c r="AH360" s="2">
        <f>(Table2[[#This Row],[Current Month High]]/Table2[[#This Row],[Close Price]])-1</f>
        <v>1.9259950974670259E-2</v>
      </c>
      <c r="AI360">
        <v>1.9259950974670199</v>
      </c>
      <c r="AJ360">
        <v>69.174565560821407</v>
      </c>
      <c r="AK360" t="str">
        <f>IF(AND(Table2[[#This Row],[20D EMA]]&gt;Table2[[#This Row],[50D EMA]],Table2[[#This Row],[50D EMA]]&gt;Table2[[#This Row],[200D EMA]]),"Uptrend","Downtrend/NoTrend")</f>
        <v>Uptrend</v>
      </c>
      <c r="AL360">
        <v>0.22</v>
      </c>
      <c r="AM360" t="s">
        <v>10681</v>
      </c>
      <c r="AN360">
        <v>9.99</v>
      </c>
      <c r="AO360" t="s">
        <v>10681</v>
      </c>
      <c r="AP360">
        <v>-7.2488397900350001E-3</v>
      </c>
      <c r="AQ360">
        <f>(Table2[[#This Row],[Sharpe Ratio]]-AVERAGE(Table2[Sharpe Ratio]))/_xlfn.STDEV.P(Table2[Sharpe Ratio])</f>
        <v>-0.81472711645667339</v>
      </c>
      <c r="AR3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1.1504226608900114</v>
      </c>
      <c r="AS360">
        <f>_xlfn.RANK.AVG(Table2[[#This Row],[1Y Return vs Nifty Z-Score]],Table2[1Y Return vs Nifty Z-Score])</f>
        <v>272</v>
      </c>
      <c r="AT360">
        <f>_xlfn.RANK.AVG(Table2[[#This Row],[6M Return vs Nifty Z-Score]],Table2[6M Return vs Nifty Z-Score])</f>
        <v>235</v>
      </c>
      <c r="AU360">
        <f>_xlfn.RANK.AVG(Table2[[#This Row],[Sharpe Ratio Z-Score]],Table2[Sharpe Ratio Z-Score])</f>
        <v>593</v>
      </c>
      <c r="AV360">
        <f>(Table2[[#This Row],[Rank 1Y]]+Table2[[#This Row],[Rank 6M]]+Table2[[#This Row],[Rank Sharpe]])/3</f>
        <v>366.66666666666669</v>
      </c>
    </row>
    <row r="361" spans="1:48" x14ac:dyDescent="0.3">
      <c r="A361" t="s">
        <v>658</v>
      </c>
      <c r="B361" t="s">
        <v>659</v>
      </c>
      <c r="C361" t="s">
        <v>10640</v>
      </c>
      <c r="D361" t="s">
        <v>282</v>
      </c>
      <c r="E361">
        <v>27954.456406249999</v>
      </c>
      <c r="F361">
        <v>3417.4</v>
      </c>
      <c r="G361">
        <v>24.2402005048768</v>
      </c>
      <c r="H361">
        <f>(Table2[[#This Row],[1Y Return vs Nifty]]-AVERAGE(Table2[1Y Return vs Nifty]))/_xlfn.STDEV.P(Table2[1Y Return vs Nifty])</f>
        <v>-3.2792989033103966E-2</v>
      </c>
      <c r="I361">
        <v>7.4476256224442503</v>
      </c>
      <c r="J361">
        <f>(Table2[[#This Row],[1M Return vs Nifty]]-AVERAGE(Table2[1M Return vs Nifty]))/_xlfn.STDEV.P(Table2[1M Return vs Nifty])</f>
        <v>0.82942562034853051</v>
      </c>
      <c r="K361">
        <v>33.820059341180297</v>
      </c>
      <c r="L361">
        <f>(Table2[[#This Row],[6M Return vs Nifty]]-AVERAGE(Table2[6M Return vs Nifty]))/_xlfn.STDEV.P(Table2[6M Return vs Nifty])</f>
        <v>0.87619510790829147</v>
      </c>
      <c r="M361">
        <v>0.27198723955354198</v>
      </c>
      <c r="N361">
        <f>(Table2[[#This Row],[1W Return vs Nifty]]-AVERAGE(Table2[1W Return vs Nifty]))/_xlfn.STDEV.P(Table2[1W Return vs Nifty])</f>
        <v>0.62357083804455593</v>
      </c>
      <c r="O361">
        <v>3268.55</v>
      </c>
      <c r="P361">
        <v>3086.29823390416</v>
      </c>
      <c r="Q361">
        <v>2687.3620089251199</v>
      </c>
      <c r="R361">
        <v>71.284877719206307</v>
      </c>
      <c r="S361" s="2">
        <f>(Table2[[#This Row],[Close Price]]-Table2[[#This Row],[20D EMA]])/Table2[[#This Row],[20D EMA]]</f>
        <v>4.5540071285432346E-2</v>
      </c>
      <c r="T361" s="2">
        <f>(Table2[[#This Row],[Close Price]]-Table2[[#This Row],[50D EMA]])/Table2[[#This Row],[50D EMA]]</f>
        <v>0.10728119611337661</v>
      </c>
      <c r="U361" s="2">
        <f>(Table2[[#This Row],[Close Price]]-Table2[[#This Row],[200D EMA]])/Table2[[#This Row],[200D EMA]]</f>
        <v>0.27165599150777525</v>
      </c>
      <c r="V361">
        <v>0.81981517874107401</v>
      </c>
      <c r="W361">
        <v>3349.5</v>
      </c>
      <c r="X361">
        <v>3459.4</v>
      </c>
      <c r="Y361">
        <v>3292.05</v>
      </c>
      <c r="Z361">
        <v>3459.4</v>
      </c>
      <c r="AA361">
        <v>3050.15</v>
      </c>
      <c r="AB361">
        <v>3459.4</v>
      </c>
      <c r="AC361" s="2">
        <f>(Table2[[#This Row],[Close Price]]/Table2[[#This Row],[Day Low]])-1</f>
        <v>2.0271682340647912E-2</v>
      </c>
      <c r="AD361" s="2">
        <f>(Table2[[#This Row],[Day High]]/Table2[[#This Row],[Close Price]])-1</f>
        <v>1.2290045063498622E-2</v>
      </c>
      <c r="AE361" s="2">
        <f>(Table2[[#This Row],[Close Price]]/Table2[[#This Row],[Current Week Low]])-1</f>
        <v>3.8076578423778429E-2</v>
      </c>
      <c r="AF361" s="2">
        <f>(Table2[[#This Row],[Current Week High]]/Table2[[#This Row],[Close Price]])-1</f>
        <v>1.2290045063498622E-2</v>
      </c>
      <c r="AG361" s="2">
        <f>(Table2[[#This Row],[Close Price]]/Table2[[#This Row],[Current Month Low]])-1</f>
        <v>0.12040391456157895</v>
      </c>
      <c r="AH361" s="2">
        <f>(Table2[[#This Row],[Current Month High]]/Table2[[#This Row],[Close Price]])-1</f>
        <v>1.2290045063498622E-2</v>
      </c>
      <c r="AI361">
        <v>1.22900450634986</v>
      </c>
      <c r="AJ361">
        <v>75.819313680094595</v>
      </c>
      <c r="AK361" t="str">
        <f>IF(AND(Table2[[#This Row],[20D EMA]]&gt;Table2[[#This Row],[50D EMA]],Table2[[#This Row],[50D EMA]]&gt;Table2[[#This Row],[200D EMA]]),"Uptrend","Downtrend/NoTrend")</f>
        <v>Uptrend</v>
      </c>
      <c r="AL361">
        <v>0.03</v>
      </c>
      <c r="AM361" t="s">
        <v>10681</v>
      </c>
      <c r="AN361">
        <v>4.9400000000000004</v>
      </c>
      <c r="AO361" t="s">
        <v>10681</v>
      </c>
      <c r="AP361">
        <v>-5.2670291672416998E-2</v>
      </c>
      <c r="AQ361">
        <f>(Table2[[#This Row],[Sharpe Ratio]]-AVERAGE(Table2[Sharpe Ratio]))/_xlfn.STDEV.P(Table2[Sharpe Ratio])</f>
        <v>-1.3365163076506876</v>
      </c>
      <c r="AR3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0.95988226961758627</v>
      </c>
      <c r="AS361">
        <f>_xlfn.RANK.AVG(Table2[[#This Row],[1Y Return vs Nifty Z-Score]],Table2[1Y Return vs Nifty Z-Score])</f>
        <v>313</v>
      </c>
      <c r="AT361">
        <f>_xlfn.RANK.AVG(Table2[[#This Row],[6M Return vs Nifty Z-Score]],Table2[6M Return vs Nifty Z-Score])</f>
        <v>121</v>
      </c>
      <c r="AU361">
        <f>_xlfn.RANK.AVG(Table2[[#This Row],[Sharpe Ratio Z-Score]],Table2[Sharpe Ratio Z-Score])</f>
        <v>666</v>
      </c>
      <c r="AV361">
        <f>(Table2[[#This Row],[Rank 1Y]]+Table2[[#This Row],[Rank 6M]]+Table2[[#This Row],[Rank Sharpe]])/3</f>
        <v>366.66666666666669</v>
      </c>
    </row>
    <row r="362" spans="1:48" x14ac:dyDescent="0.3">
      <c r="A362" t="s">
        <v>44</v>
      </c>
      <c r="B362" t="s">
        <v>45</v>
      </c>
      <c r="C362" t="s">
        <v>10639</v>
      </c>
      <c r="D362" t="s">
        <v>46</v>
      </c>
      <c r="E362">
        <v>506472.49644050002</v>
      </c>
      <c r="F362">
        <v>3704.65</v>
      </c>
      <c r="G362">
        <v>6.3181375437840099</v>
      </c>
      <c r="H362">
        <f>(Table2[[#This Row],[1Y Return vs Nifty]]-AVERAGE(Table2[1Y Return vs Nifty]))/_xlfn.STDEV.P(Table2[1Y Return vs Nifty])</f>
        <v>-0.32116454718264681</v>
      </c>
      <c r="I362">
        <v>-3.7046850666006601</v>
      </c>
      <c r="J362">
        <f>(Table2[[#This Row],[1M Return vs Nifty]]-AVERAGE(Table2[1M Return vs Nifty]))/_xlfn.STDEV.P(Table2[1M Return vs Nifty])</f>
        <v>-0.24874275622177419</v>
      </c>
      <c r="K362">
        <v>-11.0110008691326</v>
      </c>
      <c r="L362">
        <f>(Table2[[#This Row],[6M Return vs Nifty]]-AVERAGE(Table2[6M Return vs Nifty]))/_xlfn.STDEV.P(Table2[6M Return vs Nifty])</f>
        <v>-0.66030480042662687</v>
      </c>
      <c r="M362">
        <v>0.61409832779735796</v>
      </c>
      <c r="N362">
        <f>(Table2[[#This Row],[1W Return vs Nifty]]-AVERAGE(Table2[1W Return vs Nifty]))/_xlfn.STDEV.P(Table2[1W Return vs Nifty])</f>
        <v>0.71139303453735558</v>
      </c>
      <c r="O362">
        <v>3634.82</v>
      </c>
      <c r="P362">
        <v>3619.1587947081698</v>
      </c>
      <c r="Q362">
        <v>3431.1369583374199</v>
      </c>
      <c r="R362">
        <v>64.060210383045302</v>
      </c>
      <c r="S362" s="2">
        <f>(Table2[[#This Row],[Close Price]]-Table2[[#This Row],[20D EMA]])/Table2[[#This Row],[20D EMA]]</f>
        <v>1.9211405241525006E-2</v>
      </c>
      <c r="T362" s="2">
        <f>(Table2[[#This Row],[Close Price]]-Table2[[#This Row],[50D EMA]])/Table2[[#This Row],[50D EMA]]</f>
        <v>2.3621844229889298E-2</v>
      </c>
      <c r="U362" s="2">
        <f>(Table2[[#This Row],[Close Price]]-Table2[[#This Row],[200D EMA]])/Table2[[#This Row],[200D EMA]]</f>
        <v>7.9714988058976463E-2</v>
      </c>
      <c r="V362">
        <v>0.66541602629480501</v>
      </c>
      <c r="W362">
        <v>3666.4</v>
      </c>
      <c r="X362">
        <v>3745</v>
      </c>
      <c r="Y362">
        <v>3594.7</v>
      </c>
      <c r="Z362">
        <v>3745</v>
      </c>
      <c r="AA362">
        <v>3511.5</v>
      </c>
      <c r="AB362">
        <v>3838.95</v>
      </c>
      <c r="AC362" s="2">
        <f>(Table2[[#This Row],[Close Price]]/Table2[[#This Row],[Day Low]])-1</f>
        <v>1.0432576914684688E-2</v>
      </c>
      <c r="AD362" s="2">
        <f>(Table2[[#This Row],[Day High]]/Table2[[#This Row],[Close Price]])-1</f>
        <v>1.0891717166263915E-2</v>
      </c>
      <c r="AE362" s="2">
        <f>(Table2[[#This Row],[Close Price]]/Table2[[#This Row],[Current Week Low]])-1</f>
        <v>3.058669708181494E-2</v>
      </c>
      <c r="AF362" s="2">
        <f>(Table2[[#This Row],[Current Week High]]/Table2[[#This Row],[Close Price]])-1</f>
        <v>1.0891717166263915E-2</v>
      </c>
      <c r="AG362" s="2">
        <f>(Table2[[#This Row],[Close Price]]/Table2[[#This Row],[Current Month Low]])-1</f>
        <v>5.5004983625231318E-2</v>
      </c>
      <c r="AH362" s="2">
        <f>(Table2[[#This Row],[Current Month High]]/Table2[[#This Row],[Close Price]])-1</f>
        <v>3.6251737681022522E-2</v>
      </c>
      <c r="AI362">
        <v>5.8102654771705797</v>
      </c>
      <c r="AJ362">
        <v>38.318367651725801</v>
      </c>
      <c r="AK362" t="str">
        <f>IF(AND(Table2[[#This Row],[20D EMA]]&gt;Table2[[#This Row],[50D EMA]],Table2[[#This Row],[50D EMA]]&gt;Table2[[#This Row],[200D EMA]]),"Uptrend","Downtrend/NoTrend")</f>
        <v>Uptrend</v>
      </c>
      <c r="AL362">
        <v>-0.03</v>
      </c>
      <c r="AM362" t="s">
        <v>10680</v>
      </c>
      <c r="AN362">
        <v>4.3</v>
      </c>
      <c r="AO362" t="s">
        <v>10681</v>
      </c>
      <c r="AP362">
        <v>0.12653160244311701</v>
      </c>
      <c r="AQ362">
        <f>(Table2[[#This Row],[Sharpe Ratio]]-AVERAGE(Table2[Sharpe Ratio]))/_xlfn.STDEV.P(Table2[Sharpe Ratio])</f>
        <v>0.72210594055729416</v>
      </c>
      <c r="AR3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0.2032868712636019</v>
      </c>
      <c r="AS362">
        <f>_xlfn.RANK.AVG(Table2[[#This Row],[1Y Return vs Nifty Z-Score]],Table2[1Y Return vs Nifty Z-Score])</f>
        <v>396</v>
      </c>
      <c r="AT362">
        <f>_xlfn.RANK.AVG(Table2[[#This Row],[6M Return vs Nifty Z-Score]],Table2[6M Return vs Nifty Z-Score])</f>
        <v>539</v>
      </c>
      <c r="AU362">
        <f>_xlfn.RANK.AVG(Table2[[#This Row],[Sharpe Ratio Z-Score]],Table2[Sharpe Ratio Z-Score])</f>
        <v>166</v>
      </c>
      <c r="AV362">
        <f>(Table2[[#This Row],[Rank 1Y]]+Table2[[#This Row],[Rank 6M]]+Table2[[#This Row],[Rank Sharpe]])/3</f>
        <v>367</v>
      </c>
    </row>
    <row r="363" spans="1:48" x14ac:dyDescent="0.3">
      <c r="A363" t="s">
        <v>1582</v>
      </c>
      <c r="B363" t="s">
        <v>1583</v>
      </c>
      <c r="C363" t="s">
        <v>10647</v>
      </c>
      <c r="D363" t="s">
        <v>1418</v>
      </c>
      <c r="E363">
        <v>6100.9630282999997</v>
      </c>
      <c r="F363">
        <v>945.85</v>
      </c>
      <c r="G363">
        <v>-2.14093993691688</v>
      </c>
      <c r="H363">
        <f>(Table2[[#This Row],[1Y Return vs Nifty]]-AVERAGE(Table2[1Y Return vs Nifty]))/_xlfn.STDEV.P(Table2[1Y Return vs Nifty])</f>
        <v>-0.45727373053464454</v>
      </c>
      <c r="I363">
        <v>17.542562746134699</v>
      </c>
      <c r="J363">
        <f>(Table2[[#This Row],[1M Return vs Nifty]]-AVERAGE(Table2[1M Return vs Nifty]))/_xlfn.STDEV.P(Table2[1M Return vs Nifty])</f>
        <v>1.8053706306431414</v>
      </c>
      <c r="K363">
        <v>-5.9120088990909103</v>
      </c>
      <c r="L363">
        <f>(Table2[[#This Row],[6M Return vs Nifty]]-AVERAGE(Table2[6M Return vs Nifty]))/_xlfn.STDEV.P(Table2[6M Return vs Nifty])</f>
        <v>-0.48554648202381395</v>
      </c>
      <c r="M363">
        <v>1.9522249829421401</v>
      </c>
      <c r="N363">
        <f>(Table2[[#This Row],[1W Return vs Nifty]]-AVERAGE(Table2[1W Return vs Nifty]))/_xlfn.STDEV.P(Table2[1W Return vs Nifty])</f>
        <v>1.0548990654106534</v>
      </c>
      <c r="O363">
        <v>878.34</v>
      </c>
      <c r="P363">
        <v>827.87068828537394</v>
      </c>
      <c r="Q363">
        <v>778.12397398018595</v>
      </c>
      <c r="R363">
        <v>72.538227682423894</v>
      </c>
      <c r="S363" s="2">
        <f>(Table2[[#This Row],[Close Price]]-Table2[[#This Row],[20D EMA]])/Table2[[#This Row],[20D EMA]]</f>
        <v>7.68608966914862E-2</v>
      </c>
      <c r="T363" s="2">
        <f>(Table2[[#This Row],[Close Price]]-Table2[[#This Row],[50D EMA]])/Table2[[#This Row],[50D EMA]]</f>
        <v>0.14250934763613424</v>
      </c>
      <c r="U363" s="2">
        <f>(Table2[[#This Row],[Close Price]]-Table2[[#This Row],[200D EMA]])/Table2[[#This Row],[200D EMA]]</f>
        <v>0.21555180360512197</v>
      </c>
      <c r="V363">
        <v>1.0374850057476499</v>
      </c>
      <c r="W363">
        <v>933.05</v>
      </c>
      <c r="X363">
        <v>967.4</v>
      </c>
      <c r="Y363">
        <v>903.65</v>
      </c>
      <c r="Z363">
        <v>967.4</v>
      </c>
      <c r="AA363">
        <v>741.75</v>
      </c>
      <c r="AB363">
        <v>967.4</v>
      </c>
      <c r="AC363" s="2">
        <f>(Table2[[#This Row],[Close Price]]/Table2[[#This Row],[Day Low]])-1</f>
        <v>1.3718450243824121E-2</v>
      </c>
      <c r="AD363" s="2">
        <f>(Table2[[#This Row],[Day High]]/Table2[[#This Row],[Close Price]])-1</f>
        <v>2.278373949357726E-2</v>
      </c>
      <c r="AE363" s="2">
        <f>(Table2[[#This Row],[Close Price]]/Table2[[#This Row],[Current Week Low]])-1</f>
        <v>4.6699496486471537E-2</v>
      </c>
      <c r="AF363" s="2">
        <f>(Table2[[#This Row],[Current Week High]]/Table2[[#This Row],[Close Price]])-1</f>
        <v>2.278373949357726E-2</v>
      </c>
      <c r="AG363" s="2">
        <f>(Table2[[#This Row],[Close Price]]/Table2[[#This Row],[Current Month Low]])-1</f>
        <v>0.27516009437141897</v>
      </c>
      <c r="AH363" s="2">
        <f>(Table2[[#This Row],[Current Month High]]/Table2[[#This Row],[Close Price]])-1</f>
        <v>2.278373949357726E-2</v>
      </c>
      <c r="AI363">
        <v>15.134535074271801</v>
      </c>
      <c r="AJ363">
        <v>54.955766710353799</v>
      </c>
      <c r="AK363" t="str">
        <f>IF(AND(Table2[[#This Row],[20D EMA]]&gt;Table2[[#This Row],[50D EMA]],Table2[[#This Row],[50D EMA]]&gt;Table2[[#This Row],[200D EMA]]),"Uptrend","Downtrend/NoTrend")</f>
        <v>Uptrend</v>
      </c>
      <c r="AL363">
        <v>0.21</v>
      </c>
      <c r="AM363" t="s">
        <v>10681</v>
      </c>
      <c r="AN363">
        <v>12.48</v>
      </c>
      <c r="AO363" t="s">
        <v>10681</v>
      </c>
      <c r="AP363">
        <v>0.127121930544116</v>
      </c>
      <c r="AQ363">
        <f>(Table2[[#This Row],[Sharpe Ratio]]-AVERAGE(Table2[Sharpe Ratio]))/_xlfn.STDEV.P(Table2[Sharpe Ratio])</f>
        <v>0.72888746799849069</v>
      </c>
      <c r="AR3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2.6463369514938266</v>
      </c>
      <c r="AS363">
        <f>_xlfn.RANK.AVG(Table2[[#This Row],[1Y Return vs Nifty Z-Score]],Table2[1Y Return vs Nifty Z-Score])</f>
        <v>455</v>
      </c>
      <c r="AT363">
        <f>_xlfn.RANK.AVG(Table2[[#This Row],[6M Return vs Nifty Z-Score]],Table2[6M Return vs Nifty Z-Score])</f>
        <v>482</v>
      </c>
      <c r="AU363">
        <f>_xlfn.RANK.AVG(Table2[[#This Row],[Sharpe Ratio Z-Score]],Table2[Sharpe Ratio Z-Score])</f>
        <v>165</v>
      </c>
      <c r="AV363">
        <f>(Table2[[#This Row],[Rank 1Y]]+Table2[[#This Row],[Rank 6M]]+Table2[[#This Row],[Rank Sharpe]])/3</f>
        <v>367.33333333333331</v>
      </c>
    </row>
    <row r="364" spans="1:48" x14ac:dyDescent="0.3">
      <c r="A364" t="s">
        <v>1398</v>
      </c>
      <c r="B364" t="s">
        <v>1399</v>
      </c>
      <c r="C364" t="s">
        <v>10653</v>
      </c>
      <c r="D364" t="s">
        <v>680</v>
      </c>
      <c r="E364">
        <v>7927.1826874799999</v>
      </c>
      <c r="F364">
        <v>458.95</v>
      </c>
      <c r="G364">
        <v>-3.2670863658033999</v>
      </c>
      <c r="H364">
        <f>(Table2[[#This Row],[1Y Return vs Nifty]]-AVERAGE(Table2[1Y Return vs Nifty]))/_xlfn.STDEV.P(Table2[1Y Return vs Nifty])</f>
        <v>-0.47539377626306045</v>
      </c>
      <c r="I364">
        <v>-11.5673075834587</v>
      </c>
      <c r="J364">
        <f>(Table2[[#This Row],[1M Return vs Nifty]]-AVERAGE(Table2[1M Return vs Nifty]))/_xlfn.STDEV.P(Table2[1M Return vs Nifty])</f>
        <v>-1.0088750006465348</v>
      </c>
      <c r="K364">
        <v>10.9374195473124</v>
      </c>
      <c r="L364">
        <f>(Table2[[#This Row],[6M Return vs Nifty]]-AVERAGE(Table2[6M Return vs Nifty]))/_xlfn.STDEV.P(Table2[6M Return vs Nifty])</f>
        <v>9.1935851473151559E-2</v>
      </c>
      <c r="M364">
        <v>-2.9287187055905899</v>
      </c>
      <c r="N364">
        <f>(Table2[[#This Row],[1W Return vs Nifty]]-AVERAGE(Table2[1W Return vs Nifty]))/_xlfn.STDEV.P(Table2[1W Return vs Nifty])</f>
        <v>-0.19807171050034919</v>
      </c>
      <c r="O364">
        <v>482.6</v>
      </c>
      <c r="P364">
        <v>487.53964539481001</v>
      </c>
      <c r="Q364">
        <v>433.06872726337201</v>
      </c>
      <c r="R364">
        <v>34.882075469236398</v>
      </c>
      <c r="S364" s="2">
        <f>(Table2[[#This Row],[Close Price]]-Table2[[#This Row],[20D EMA]])/Table2[[#This Row],[20D EMA]]</f>
        <v>-4.9005387484459248E-2</v>
      </c>
      <c r="T364" s="2">
        <f>(Table2[[#This Row],[Close Price]]-Table2[[#This Row],[50D EMA]])/Table2[[#This Row],[50D EMA]]</f>
        <v>-5.8640657564695282E-2</v>
      </c>
      <c r="U364" s="2">
        <f>(Table2[[#This Row],[Close Price]]-Table2[[#This Row],[200D EMA]])/Table2[[#This Row],[200D EMA]]</f>
        <v>5.9762506750777704E-2</v>
      </c>
      <c r="V364">
        <v>0.24568682834369199</v>
      </c>
      <c r="W364">
        <v>455.5</v>
      </c>
      <c r="X364">
        <v>471.9</v>
      </c>
      <c r="Y364">
        <v>455.5</v>
      </c>
      <c r="Z364">
        <v>478.9</v>
      </c>
      <c r="AA364">
        <v>454.05</v>
      </c>
      <c r="AB364">
        <v>509.45</v>
      </c>
      <c r="AC364" s="2">
        <f>(Table2[[#This Row],[Close Price]]/Table2[[#This Row],[Day Low]])-1</f>
        <v>7.5740944017563816E-3</v>
      </c>
      <c r="AD364" s="2">
        <f>(Table2[[#This Row],[Day High]]/Table2[[#This Row],[Close Price]])-1</f>
        <v>2.8216581326941936E-2</v>
      </c>
      <c r="AE364" s="2">
        <f>(Table2[[#This Row],[Close Price]]/Table2[[#This Row],[Current Week Low]])-1</f>
        <v>7.5740944017563816E-3</v>
      </c>
      <c r="AF364" s="2">
        <f>(Table2[[#This Row],[Current Week High]]/Table2[[#This Row],[Close Price]])-1</f>
        <v>4.3468787449613133E-2</v>
      </c>
      <c r="AG364" s="2">
        <f>(Table2[[#This Row],[Close Price]]/Table2[[#This Row],[Current Month Low]])-1</f>
        <v>1.0791763021693601E-2</v>
      </c>
      <c r="AH364" s="2">
        <f>(Table2[[#This Row],[Current Month High]]/Table2[[#This Row],[Close Price]])-1</f>
        <v>0.11003377274212878</v>
      </c>
      <c r="AI364">
        <v>39.176380869375699</v>
      </c>
      <c r="AJ364">
        <v>43.826386712629201</v>
      </c>
      <c r="AK364" t="str">
        <f>IF(AND(Table2[[#This Row],[20D EMA]]&gt;Table2[[#This Row],[50D EMA]],Table2[[#This Row],[50D EMA]]&gt;Table2[[#This Row],[200D EMA]]),"Uptrend","Downtrend/NoTrend")</f>
        <v>Downtrend/NoTrend</v>
      </c>
      <c r="AL364">
        <v>-0.03</v>
      </c>
      <c r="AM364" t="s">
        <v>10680</v>
      </c>
      <c r="AN364">
        <v>-4.51</v>
      </c>
      <c r="AO364" t="s">
        <v>10680</v>
      </c>
      <c r="AP364">
        <v>6.6720481107996998E-2</v>
      </c>
      <c r="AQ364">
        <f>(Table2[[#This Row],[Sharpe Ratio]]-AVERAGE(Table2[Sharpe Ratio]))/_xlfn.STDEV.P(Table2[Sharpe Ratio])</f>
        <v>3.5012170268446344E-2</v>
      </c>
      <c r="AR3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4">
        <f>_xlfn.RANK.AVG(Table2[[#This Row],[1Y Return vs Nifty Z-Score]],Table2[1Y Return vs Nifty Z-Score])</f>
        <v>466</v>
      </c>
      <c r="AT364">
        <f>_xlfn.RANK.AVG(Table2[[#This Row],[6M Return vs Nifty Z-Score]],Table2[6M Return vs Nifty Z-Score])</f>
        <v>294</v>
      </c>
      <c r="AU364">
        <f>_xlfn.RANK.AVG(Table2[[#This Row],[Sharpe Ratio Z-Score]],Table2[Sharpe Ratio Z-Score])</f>
        <v>344</v>
      </c>
      <c r="AV364">
        <f>(Table2[[#This Row],[Rank 1Y]]+Table2[[#This Row],[Rank 6M]]+Table2[[#This Row],[Rank Sharpe]])/3</f>
        <v>368</v>
      </c>
    </row>
    <row r="365" spans="1:48" x14ac:dyDescent="0.3">
      <c r="A365" t="s">
        <v>1095</v>
      </c>
      <c r="B365" t="s">
        <v>1096</v>
      </c>
      <c r="C365" t="s">
        <v>10643</v>
      </c>
      <c r="D365" t="s">
        <v>136</v>
      </c>
      <c r="E365">
        <v>11659.47</v>
      </c>
      <c r="F365">
        <v>369.05</v>
      </c>
      <c r="G365">
        <v>15.9260158808932</v>
      </c>
      <c r="H365">
        <f>(Table2[[#This Row],[1Y Return vs Nifty]]-AVERAGE(Table2[1Y Return vs Nifty]))/_xlfn.STDEV.P(Table2[1Y Return vs Nifty])</f>
        <v>-0.16657080132882257</v>
      </c>
      <c r="I365">
        <v>-9.2260516546382707</v>
      </c>
      <c r="J365">
        <f>(Table2[[#This Row],[1M Return vs Nifty]]-AVERAGE(Table2[1M Return vs Nifty]))/_xlfn.STDEV.P(Table2[1M Return vs Nifty])</f>
        <v>-0.78253014940493959</v>
      </c>
      <c r="K365">
        <v>-20.301245766242001</v>
      </c>
      <c r="L365">
        <f>(Table2[[#This Row],[6M Return vs Nifty]]-AVERAGE(Table2[6M Return vs Nifty]))/_xlfn.STDEV.P(Table2[6M Return vs Nifty])</f>
        <v>-0.9787103961420246</v>
      </c>
      <c r="M365">
        <v>-3.1935801600551899</v>
      </c>
      <c r="N365">
        <f>(Table2[[#This Row],[1W Return vs Nifty]]-AVERAGE(Table2[1W Return vs Nifty]))/_xlfn.STDEV.P(Table2[1W Return vs Nifty])</f>
        <v>-0.26606341113994181</v>
      </c>
      <c r="O365">
        <v>373.49</v>
      </c>
      <c r="P365">
        <v>383.94208209185399</v>
      </c>
      <c r="Q365">
        <v>374.09846336314598</v>
      </c>
      <c r="R365">
        <v>38.6789833700131</v>
      </c>
      <c r="S365" s="2">
        <f>(Table2[[#This Row],[Close Price]]-Table2[[#This Row],[20D EMA]])/Table2[[#This Row],[20D EMA]]</f>
        <v>-1.1887868483761272E-2</v>
      </c>
      <c r="T365" s="2">
        <f>(Table2[[#This Row],[Close Price]]-Table2[[#This Row],[50D EMA]])/Table2[[#This Row],[50D EMA]]</f>
        <v>-3.8787313989434503E-2</v>
      </c>
      <c r="U365" s="2">
        <f>(Table2[[#This Row],[Close Price]]-Table2[[#This Row],[200D EMA]])/Table2[[#This Row],[200D EMA]]</f>
        <v>-1.3495012296389228E-2</v>
      </c>
      <c r="V365">
        <v>0.38289137206340901</v>
      </c>
      <c r="W365">
        <v>364.7</v>
      </c>
      <c r="X365">
        <v>370</v>
      </c>
      <c r="Y365">
        <v>363.25</v>
      </c>
      <c r="Z365">
        <v>376.95</v>
      </c>
      <c r="AA365">
        <v>355.6</v>
      </c>
      <c r="AB365">
        <v>412.35</v>
      </c>
      <c r="AC365" s="2">
        <f>(Table2[[#This Row],[Close Price]]/Table2[[#This Row],[Day Low]])-1</f>
        <v>1.1927611735673249E-2</v>
      </c>
      <c r="AD365" s="2">
        <f>(Table2[[#This Row],[Day High]]/Table2[[#This Row],[Close Price]])-1</f>
        <v>2.5741769407938708E-3</v>
      </c>
      <c r="AE365" s="2">
        <f>(Table2[[#This Row],[Close Price]]/Table2[[#This Row],[Current Week Low]])-1</f>
        <v>1.5966964900206548E-2</v>
      </c>
      <c r="AF365" s="2">
        <f>(Table2[[#This Row],[Current Week High]]/Table2[[#This Row],[Close Price]])-1</f>
        <v>2.1406313507654762E-2</v>
      </c>
      <c r="AG365" s="2">
        <f>(Table2[[#This Row],[Close Price]]/Table2[[#This Row],[Current Month Low]])-1</f>
        <v>3.7823397075365639E-2</v>
      </c>
      <c r="AH365" s="2">
        <f>(Table2[[#This Row],[Current Month High]]/Table2[[#This Row],[Close Price]])-1</f>
        <v>0.11732827530144974</v>
      </c>
      <c r="AI365">
        <v>37.1087928464977</v>
      </c>
      <c r="AJ365">
        <v>56.609378315298102</v>
      </c>
      <c r="AK365" t="str">
        <f>IF(AND(Table2[[#This Row],[20D EMA]]&gt;Table2[[#This Row],[50D EMA]],Table2[[#This Row],[50D EMA]]&gt;Table2[[#This Row],[200D EMA]]),"Uptrend","Downtrend/NoTrend")</f>
        <v>Downtrend/NoTrend</v>
      </c>
      <c r="AL365">
        <v>-0.01</v>
      </c>
      <c r="AM365" t="s">
        <v>10680</v>
      </c>
      <c r="AN365">
        <v>1.85</v>
      </c>
      <c r="AO365" t="s">
        <v>10681</v>
      </c>
      <c r="AP365">
        <v>0.14970583754150099</v>
      </c>
      <c r="AQ365">
        <f>(Table2[[#This Row],[Sharpe Ratio]]-AVERAGE(Table2[Sharpe Ratio]))/_xlfn.STDEV.P(Table2[Sharpe Ratio])</f>
        <v>0.9883252023245731</v>
      </c>
      <c r="AR3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5">
        <f>_xlfn.RANK.AVG(Table2[[#This Row],[1Y Return vs Nifty Z-Score]],Table2[1Y Return vs Nifty Z-Score])</f>
        <v>345</v>
      </c>
      <c r="AT365">
        <f>_xlfn.RANK.AVG(Table2[[#This Row],[6M Return vs Nifty Z-Score]],Table2[6M Return vs Nifty Z-Score])</f>
        <v>643</v>
      </c>
      <c r="AU365">
        <f>_xlfn.RANK.AVG(Table2[[#This Row],[Sharpe Ratio Z-Score]],Table2[Sharpe Ratio Z-Score])</f>
        <v>119</v>
      </c>
      <c r="AV365">
        <f>(Table2[[#This Row],[Rank 1Y]]+Table2[[#This Row],[Rank 6M]]+Table2[[#This Row],[Rank Sharpe]])/3</f>
        <v>369</v>
      </c>
    </row>
    <row r="366" spans="1:48" x14ac:dyDescent="0.3">
      <c r="A366" t="s">
        <v>1279</v>
      </c>
      <c r="B366" t="s">
        <v>1280</v>
      </c>
      <c r="C366" t="s">
        <v>6781</v>
      </c>
      <c r="D366" t="s">
        <v>83</v>
      </c>
      <c r="E366">
        <v>8886.3106481619998</v>
      </c>
      <c r="F366">
        <v>228.24</v>
      </c>
      <c r="G366">
        <v>14.9868319515673</v>
      </c>
      <c r="H366">
        <f>(Table2[[#This Row],[1Y Return vs Nifty]]-AVERAGE(Table2[1Y Return vs Nifty]))/_xlfn.STDEV.P(Table2[1Y Return vs Nifty])</f>
        <v>-0.18168256238427005</v>
      </c>
      <c r="I366">
        <v>1.3554108533753499</v>
      </c>
      <c r="J366">
        <f>(Table2[[#This Row],[1M Return vs Nifty]]-AVERAGE(Table2[1M Return vs Nifty]))/_xlfn.STDEV.P(Table2[1M Return vs Nifty])</f>
        <v>0.24045051999224967</v>
      </c>
      <c r="K366">
        <v>-3.9720332552025601</v>
      </c>
      <c r="L366">
        <f>(Table2[[#This Row],[6M Return vs Nifty]]-AVERAGE(Table2[6M Return vs Nifty]))/_xlfn.STDEV.P(Table2[6M Return vs Nifty])</f>
        <v>-0.41905748120556585</v>
      </c>
      <c r="M366">
        <v>-4.2511434261702803</v>
      </c>
      <c r="N366">
        <f>(Table2[[#This Row],[1W Return vs Nifty]]-AVERAGE(Table2[1W Return vs Nifty]))/_xlfn.STDEV.P(Table2[1W Return vs Nifty])</f>
        <v>-0.53754695011876141</v>
      </c>
      <c r="O366">
        <v>216.89</v>
      </c>
      <c r="P366">
        <v>214.127594367585</v>
      </c>
      <c r="Q366">
        <v>200.70946488515801</v>
      </c>
      <c r="R366">
        <v>58.833317654530497</v>
      </c>
      <c r="S366" s="2">
        <f>(Table2[[#This Row],[Close Price]]-Table2[[#This Row],[20D EMA]])/Table2[[#This Row],[20D EMA]]</f>
        <v>5.2330674535478926E-2</v>
      </c>
      <c r="T366" s="2">
        <f>(Table2[[#This Row],[Close Price]]-Table2[[#This Row],[50D EMA]])/Table2[[#This Row],[50D EMA]]</f>
        <v>6.5906524911444872E-2</v>
      </c>
      <c r="U366" s="2">
        <f>(Table2[[#This Row],[Close Price]]-Table2[[#This Row],[200D EMA]])/Table2[[#This Row],[200D EMA]]</f>
        <v>0.13716610290697762</v>
      </c>
      <c r="V366">
        <v>1.22399685409661</v>
      </c>
      <c r="W366">
        <v>218.86</v>
      </c>
      <c r="X366">
        <v>230.64</v>
      </c>
      <c r="Y366">
        <v>218</v>
      </c>
      <c r="Z366">
        <v>230.64</v>
      </c>
      <c r="AA366">
        <v>189.92</v>
      </c>
      <c r="AB366">
        <v>230.64</v>
      </c>
      <c r="AC366" s="2">
        <f>(Table2[[#This Row],[Close Price]]/Table2[[#This Row],[Day Low]])-1</f>
        <v>4.2858448323128906E-2</v>
      </c>
      <c r="AD366" s="2">
        <f>(Table2[[#This Row],[Day High]]/Table2[[#This Row],[Close Price]])-1</f>
        <v>1.051524710830698E-2</v>
      </c>
      <c r="AE366" s="2">
        <f>(Table2[[#This Row],[Close Price]]/Table2[[#This Row],[Current Week Low]])-1</f>
        <v>4.6972477064220142E-2</v>
      </c>
      <c r="AF366" s="2">
        <f>(Table2[[#This Row],[Current Week High]]/Table2[[#This Row],[Close Price]])-1</f>
        <v>1.051524710830698E-2</v>
      </c>
      <c r="AG366" s="2">
        <f>(Table2[[#This Row],[Close Price]]/Table2[[#This Row],[Current Month Low]])-1</f>
        <v>0.2017691659646168</v>
      </c>
      <c r="AH366" s="2">
        <f>(Table2[[#This Row],[Current Month High]]/Table2[[#This Row],[Close Price]])-1</f>
        <v>1.051524710830698E-2</v>
      </c>
      <c r="AI366">
        <v>12.1626358219418</v>
      </c>
      <c r="AJ366">
        <v>55.265306122448898</v>
      </c>
      <c r="AK366" t="str">
        <f>IF(AND(Table2[[#This Row],[20D EMA]]&gt;Table2[[#This Row],[50D EMA]],Table2[[#This Row],[50D EMA]]&gt;Table2[[#This Row],[200D EMA]]),"Uptrend","Downtrend/NoTrend")</f>
        <v>Uptrend</v>
      </c>
      <c r="AL366">
        <v>-0.03</v>
      </c>
      <c r="AM366" t="s">
        <v>10680</v>
      </c>
      <c r="AN366">
        <v>8.92</v>
      </c>
      <c r="AO366" t="s">
        <v>10681</v>
      </c>
      <c r="AP366">
        <v>7.8604963510161996E-2</v>
      </c>
      <c r="AQ366">
        <f>(Table2[[#This Row],[Sharpe Ratio]]-AVERAGE(Table2[Sharpe Ratio]))/_xlfn.STDEV.P(Table2[Sharpe Ratio])</f>
        <v>0.17153784708835623</v>
      </c>
      <c r="AR3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-0.72629862662799138</v>
      </c>
      <c r="AS366">
        <f>_xlfn.RANK.AVG(Table2[[#This Row],[1Y Return vs Nifty Z-Score]],Table2[1Y Return vs Nifty Z-Score])</f>
        <v>350</v>
      </c>
      <c r="AT366">
        <f>_xlfn.RANK.AVG(Table2[[#This Row],[6M Return vs Nifty Z-Score]],Table2[6M Return vs Nifty Z-Score])</f>
        <v>461</v>
      </c>
      <c r="AU366">
        <f>_xlfn.RANK.AVG(Table2[[#This Row],[Sharpe Ratio Z-Score]],Table2[Sharpe Ratio Z-Score])</f>
        <v>298</v>
      </c>
      <c r="AV366">
        <f>(Table2[[#This Row],[Rank 1Y]]+Table2[[#This Row],[Rank 6M]]+Table2[[#This Row],[Rank Sharpe]])/3</f>
        <v>369.66666666666669</v>
      </c>
    </row>
    <row r="367" spans="1:48" x14ac:dyDescent="0.3">
      <c r="A367" t="s">
        <v>483</v>
      </c>
      <c r="B367" t="s">
        <v>484</v>
      </c>
      <c r="C367" t="s">
        <v>10636</v>
      </c>
      <c r="D367" t="s">
        <v>37</v>
      </c>
      <c r="E367">
        <v>43177.599999999999</v>
      </c>
      <c r="F367">
        <v>264.85000000000002</v>
      </c>
      <c r="G367">
        <v>72.748459094800296</v>
      </c>
      <c r="H367">
        <f>(Table2[[#This Row],[1Y Return vs Nifty]]-AVERAGE(Table2[1Y Return vs Nifty]))/_xlfn.STDEV.P(Table2[1Y Return vs Nifty])</f>
        <v>0.7477199543186055</v>
      </c>
      <c r="I367">
        <v>-8.2614272121819301</v>
      </c>
      <c r="J367">
        <f>(Table2[[#This Row],[1M Return vs Nifty]]-AVERAGE(Table2[1M Return vs Nifty]))/_xlfn.STDEV.P(Table2[1M Return vs Nifty])</f>
        <v>-0.68927346044407489</v>
      </c>
      <c r="K367">
        <v>-14.438661973308699</v>
      </c>
      <c r="L367">
        <f>(Table2[[#This Row],[6M Return vs Nifty]]-AVERAGE(Table2[6M Return vs Nifty]))/_xlfn.STDEV.P(Table2[6M Return vs Nifty])</f>
        <v>-0.77778141034088943</v>
      </c>
      <c r="M367">
        <v>-4.9481075268940398</v>
      </c>
      <c r="N367">
        <f>(Table2[[#This Row],[1W Return vs Nifty]]-AVERAGE(Table2[1W Return vs Nifty]))/_xlfn.STDEV.P(Table2[1W Return vs Nifty])</f>
        <v>-0.71646227997959011</v>
      </c>
      <c r="O367">
        <v>262.63</v>
      </c>
      <c r="P367">
        <v>259.19034992388799</v>
      </c>
      <c r="Q367">
        <v>230.72347065238401</v>
      </c>
      <c r="R367">
        <v>49.175804221076802</v>
      </c>
      <c r="S367" s="2">
        <f>(Table2[[#This Row],[Close Price]]-Table2[[#This Row],[20D EMA]])/Table2[[#This Row],[20D EMA]]</f>
        <v>8.4529566310018941E-3</v>
      </c>
      <c r="T367" s="2">
        <f>(Table2[[#This Row],[Close Price]]-Table2[[#This Row],[50D EMA]])/Table2[[#This Row],[50D EMA]]</f>
        <v>2.1835882693063236E-2</v>
      </c>
      <c r="U367" s="2">
        <f>(Table2[[#This Row],[Close Price]]-Table2[[#This Row],[200D EMA]])/Table2[[#This Row],[200D EMA]]</f>
        <v>0.14791095700459633</v>
      </c>
      <c r="V367">
        <v>0.54840971857291598</v>
      </c>
      <c r="W367">
        <v>262.2</v>
      </c>
      <c r="X367">
        <v>268.55</v>
      </c>
      <c r="Y367">
        <v>261.25</v>
      </c>
      <c r="Z367">
        <v>277.64999999999998</v>
      </c>
      <c r="AA367">
        <v>230.2</v>
      </c>
      <c r="AB367">
        <v>301.95</v>
      </c>
      <c r="AC367" s="2">
        <f>(Table2[[#This Row],[Close Price]]/Table2[[#This Row],[Day Low]])-1</f>
        <v>1.0106788710907866E-2</v>
      </c>
      <c r="AD367" s="2">
        <f>(Table2[[#This Row],[Day High]]/Table2[[#This Row],[Close Price]])-1</f>
        <v>1.3970171795355757E-2</v>
      </c>
      <c r="AE367" s="2">
        <f>(Table2[[#This Row],[Close Price]]/Table2[[#This Row],[Current Week Low]])-1</f>
        <v>1.3779904306220114E-2</v>
      </c>
      <c r="AF367" s="2">
        <f>(Table2[[#This Row],[Current Week High]]/Table2[[#This Row],[Close Price]])-1</f>
        <v>4.8329242967717345E-2</v>
      </c>
      <c r="AG367" s="2">
        <f>(Table2[[#This Row],[Close Price]]/Table2[[#This Row],[Current Month Low]])-1</f>
        <v>0.15052128583840152</v>
      </c>
      <c r="AH367" s="2">
        <f>(Table2[[#This Row],[Current Month High]]/Table2[[#This Row],[Close Price]])-1</f>
        <v>0.14007929016424381</v>
      </c>
      <c r="AI367">
        <v>22.597696809514801</v>
      </c>
      <c r="AJ367">
        <v>114.366653176851</v>
      </c>
      <c r="AK367" t="str">
        <f>IF(AND(Table2[[#This Row],[20D EMA]]&gt;Table2[[#This Row],[50D EMA]],Table2[[#This Row],[50D EMA]]&gt;Table2[[#This Row],[200D EMA]]),"Uptrend","Downtrend/NoTrend")</f>
        <v>Uptrend</v>
      </c>
      <c r="AL367">
        <v>0.03</v>
      </c>
      <c r="AM367" t="s">
        <v>10681</v>
      </c>
      <c r="AN367">
        <v>10.91</v>
      </c>
      <c r="AO367" t="s">
        <v>10681</v>
      </c>
      <c r="AP367">
        <v>4.3733146373104E-2</v>
      </c>
      <c r="AQ367">
        <f>(Table2[[#This Row],[Sharpe Ratio]]-AVERAGE(Table2[Sharpe Ratio]))/_xlfn.STDEV.P(Table2[Sharpe Ratio])</f>
        <v>-0.22906003134425279</v>
      </c>
      <c r="AR36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-1.6648572277902018</v>
      </c>
      <c r="AS367">
        <f>_xlfn.RANK.AVG(Table2[[#This Row],[1Y Return vs Nifty Z-Score]],Table2[1Y Return vs Nifty Z-Score])</f>
        <v>134</v>
      </c>
      <c r="AT367">
        <f>_xlfn.RANK.AVG(Table2[[#This Row],[6M Return vs Nifty Z-Score]],Table2[6M Return vs Nifty Z-Score])</f>
        <v>576</v>
      </c>
      <c r="AU367">
        <f>_xlfn.RANK.AVG(Table2[[#This Row],[Sharpe Ratio Z-Score]],Table2[Sharpe Ratio Z-Score])</f>
        <v>405</v>
      </c>
      <c r="AV367">
        <f>(Table2[[#This Row],[Rank 1Y]]+Table2[[#This Row],[Rank 6M]]+Table2[[#This Row],[Rank Sharpe]])/3</f>
        <v>371.66666666666669</v>
      </c>
    </row>
    <row r="368" spans="1:48" x14ac:dyDescent="0.3">
      <c r="A368" t="s">
        <v>660</v>
      </c>
      <c r="B368" t="s">
        <v>661</v>
      </c>
      <c r="C368" t="s">
        <v>10646</v>
      </c>
      <c r="D368" t="s">
        <v>329</v>
      </c>
      <c r="E368">
        <v>27845.829248400001</v>
      </c>
      <c r="F368">
        <v>2183.5</v>
      </c>
      <c r="G368">
        <v>3.5369494608346201</v>
      </c>
      <c r="H368">
        <f>(Table2[[#This Row],[1Y Return vs Nifty]]-AVERAGE(Table2[1Y Return vs Nifty]))/_xlfn.STDEV.P(Table2[1Y Return vs Nifty])</f>
        <v>-0.36591472704353456</v>
      </c>
      <c r="I368">
        <v>-0.615068716650641</v>
      </c>
      <c r="J368">
        <f>(Table2[[#This Row],[1M Return vs Nifty]]-AVERAGE(Table2[1M Return vs Nifty]))/_xlfn.STDEV.P(Table2[1M Return vs Nifty])</f>
        <v>4.9951096301801994E-2</v>
      </c>
      <c r="K368">
        <v>63.034378745276001</v>
      </c>
      <c r="L368">
        <f>(Table2[[#This Row],[6M Return vs Nifty]]-AVERAGE(Table2[6M Return vs Nifty]))/_xlfn.STDEV.P(Table2[6M Return vs Nifty])</f>
        <v>1.8774607232178784</v>
      </c>
      <c r="M368">
        <v>4.9896502725922902</v>
      </c>
      <c r="N368">
        <f>(Table2[[#This Row],[1W Return vs Nifty]]-AVERAGE(Table2[1W Return vs Nifty]))/_xlfn.STDEV.P(Table2[1W Return vs Nifty])</f>
        <v>1.834626381438903</v>
      </c>
      <c r="O368">
        <v>2080.12</v>
      </c>
      <c r="P368">
        <v>1987.72475307282</v>
      </c>
      <c r="Q368">
        <v>1684.5271005144</v>
      </c>
      <c r="R368">
        <v>74.028360542650105</v>
      </c>
      <c r="S368" s="2">
        <f>(Table2[[#This Row],[Close Price]]-Table2[[#This Row],[20D EMA]])/Table2[[#This Row],[20D EMA]]</f>
        <v>4.9699055823702536E-2</v>
      </c>
      <c r="T368" s="2">
        <f>(Table2[[#This Row],[Close Price]]-Table2[[#This Row],[50D EMA]])/Table2[[#This Row],[50D EMA]]</f>
        <v>9.8492131078274994E-2</v>
      </c>
      <c r="U368" s="2">
        <f>(Table2[[#This Row],[Close Price]]-Table2[[#This Row],[200D EMA]])/Table2[[#This Row],[200D EMA]]</f>
        <v>0.29620948177873174</v>
      </c>
      <c r="V368">
        <v>0.85580091399240199</v>
      </c>
      <c r="W368">
        <v>2160</v>
      </c>
      <c r="X368">
        <v>2216.6999999999998</v>
      </c>
      <c r="Y368">
        <v>1991.7</v>
      </c>
      <c r="Z368">
        <v>2248</v>
      </c>
      <c r="AA368">
        <v>1991.7</v>
      </c>
      <c r="AB368">
        <v>2248</v>
      </c>
      <c r="AC368" s="2">
        <f>(Table2[[#This Row],[Close Price]]/Table2[[#This Row],[Day Low]])-1</f>
        <v>1.0879629629629628E-2</v>
      </c>
      <c r="AD368" s="2">
        <f>(Table2[[#This Row],[Day High]]/Table2[[#This Row],[Close Price]])-1</f>
        <v>1.5204946187313828E-2</v>
      </c>
      <c r="AE368" s="2">
        <f>(Table2[[#This Row],[Close Price]]/Table2[[#This Row],[Current Week Low]])-1</f>
        <v>9.6299643520610489E-2</v>
      </c>
      <c r="AF368" s="2">
        <f>(Table2[[#This Row],[Current Week High]]/Table2[[#This Row],[Close Price]])-1</f>
        <v>2.9539729791618896E-2</v>
      </c>
      <c r="AG368" s="2">
        <f>(Table2[[#This Row],[Close Price]]/Table2[[#This Row],[Current Month Low]])-1</f>
        <v>9.6299643520610489E-2</v>
      </c>
      <c r="AH368" s="2">
        <f>(Table2[[#This Row],[Current Month High]]/Table2[[#This Row],[Close Price]])-1</f>
        <v>2.9539729791618896E-2</v>
      </c>
      <c r="AI368">
        <v>2.9539729791618798</v>
      </c>
      <c r="AJ368">
        <v>84.0907174774471</v>
      </c>
      <c r="AK368" t="str">
        <f>IF(AND(Table2[[#This Row],[20D EMA]]&gt;Table2[[#This Row],[50D EMA]],Table2[[#This Row],[50D EMA]]&gt;Table2[[#This Row],[200D EMA]]),"Uptrend","Downtrend/NoTrend")</f>
        <v>Uptrend</v>
      </c>
      <c r="AL368">
        <v>0.15</v>
      </c>
      <c r="AM368" t="s">
        <v>10681</v>
      </c>
      <c r="AN368">
        <v>6.86</v>
      </c>
      <c r="AO368" t="s">
        <v>10681</v>
      </c>
      <c r="AP368">
        <v>-4.9450972217126E-2</v>
      </c>
      <c r="AQ368">
        <f>(Table2[[#This Row],[Sharpe Ratio]]-AVERAGE(Table2[Sharpe Ratio]))/_xlfn.STDEV.P(Table2[Sharpe Ratio])</f>
        <v>-1.2995336480227817</v>
      </c>
      <c r="AR36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2.0965898258922673</v>
      </c>
      <c r="AS368">
        <f>_xlfn.RANK.AVG(Table2[[#This Row],[1Y Return vs Nifty Z-Score]],Table2[1Y Return vs Nifty Z-Score])</f>
        <v>416</v>
      </c>
      <c r="AT368">
        <f>_xlfn.RANK.AVG(Table2[[#This Row],[6M Return vs Nifty Z-Score]],Table2[6M Return vs Nifty Z-Score])</f>
        <v>36</v>
      </c>
      <c r="AU368">
        <f>_xlfn.RANK.AVG(Table2[[#This Row],[Sharpe Ratio Z-Score]],Table2[Sharpe Ratio Z-Score])</f>
        <v>664</v>
      </c>
      <c r="AV368">
        <f>(Table2[[#This Row],[Rank 1Y]]+Table2[[#This Row],[Rank 6M]]+Table2[[#This Row],[Rank Sharpe]])/3</f>
        <v>372</v>
      </c>
    </row>
    <row r="369" spans="1:48" x14ac:dyDescent="0.3">
      <c r="A369" t="s">
        <v>1057</v>
      </c>
      <c r="B369" t="s">
        <v>1058</v>
      </c>
      <c r="C369" t="s">
        <v>10639</v>
      </c>
      <c r="D369" t="s">
        <v>46</v>
      </c>
      <c r="E369">
        <v>12595.36957893</v>
      </c>
      <c r="F369">
        <v>217.5</v>
      </c>
      <c r="G369">
        <v>9.0325011336891095</v>
      </c>
      <c r="H369">
        <f>(Table2[[#This Row],[1Y Return vs Nifty]]-AVERAGE(Table2[1Y Return vs Nifty]))/_xlfn.STDEV.P(Table2[1Y Return vs Nifty])</f>
        <v>-0.27748959416498414</v>
      </c>
      <c r="I369">
        <v>-16.877201468247002</v>
      </c>
      <c r="J369">
        <f>(Table2[[#This Row],[1M Return vs Nifty]]-AVERAGE(Table2[1M Return vs Nifty]))/_xlfn.STDEV.P(Table2[1M Return vs Nifty])</f>
        <v>-1.5222179148774404</v>
      </c>
      <c r="K369">
        <v>-12.134675575202801</v>
      </c>
      <c r="L369">
        <f>(Table2[[#This Row],[6M Return vs Nifty]]-AVERAGE(Table2[6M Return vs Nifty]))/_xlfn.STDEV.P(Table2[6M Return vs Nifty])</f>
        <v>-0.69881662849349835</v>
      </c>
      <c r="M369">
        <v>1.84763022861598</v>
      </c>
      <c r="N369">
        <f>(Table2[[#This Row],[1W Return vs Nifty]]-AVERAGE(Table2[1W Return vs Nifty]))/_xlfn.STDEV.P(Table2[1W Return vs Nifty])</f>
        <v>1.0280488948601989</v>
      </c>
      <c r="O369">
        <v>226.32</v>
      </c>
      <c r="P369">
        <v>237.70634413963199</v>
      </c>
      <c r="Q369">
        <v>216.72226746665601</v>
      </c>
      <c r="R369">
        <v>51.9216733904846</v>
      </c>
      <c r="S369" s="2">
        <f>(Table2[[#This Row],[Close Price]]-Table2[[#This Row],[20D EMA]])/Table2[[#This Row],[20D EMA]]</f>
        <v>-3.8971367974549281E-2</v>
      </c>
      <c r="T369" s="2">
        <f>(Table2[[#This Row],[Close Price]]-Table2[[#This Row],[50D EMA]])/Table2[[#This Row],[50D EMA]]</f>
        <v>-8.5005489494897571E-2</v>
      </c>
      <c r="U369" s="2">
        <f>(Table2[[#This Row],[Close Price]]-Table2[[#This Row],[200D EMA]])/Table2[[#This Row],[200D EMA]]</f>
        <v>3.5886138625033166E-3</v>
      </c>
      <c r="V369">
        <v>0.56852104717952601</v>
      </c>
      <c r="W369">
        <v>217.05</v>
      </c>
      <c r="X369">
        <v>225.7</v>
      </c>
      <c r="Y369">
        <v>212.55</v>
      </c>
      <c r="Z369">
        <v>229</v>
      </c>
      <c r="AA369">
        <v>212.55</v>
      </c>
      <c r="AB369">
        <v>266.75</v>
      </c>
      <c r="AC369" s="2">
        <f>(Table2[[#This Row],[Close Price]]/Table2[[#This Row],[Day Low]])-1</f>
        <v>2.0732550103661485E-3</v>
      </c>
      <c r="AD369" s="2">
        <f>(Table2[[#This Row],[Day High]]/Table2[[#This Row],[Close Price]])-1</f>
        <v>3.7701149425287239E-2</v>
      </c>
      <c r="AE369" s="2">
        <f>(Table2[[#This Row],[Close Price]]/Table2[[#This Row],[Current Week Low]])-1</f>
        <v>2.3288637967536996E-2</v>
      </c>
      <c r="AF369" s="2">
        <f>(Table2[[#This Row],[Current Week High]]/Table2[[#This Row],[Close Price]])-1</f>
        <v>5.2873563218390762E-2</v>
      </c>
      <c r="AG369" s="2">
        <f>(Table2[[#This Row],[Close Price]]/Table2[[#This Row],[Current Month Low]])-1</f>
        <v>2.3288637967536996E-2</v>
      </c>
      <c r="AH369" s="2">
        <f>(Table2[[#This Row],[Current Month High]]/Table2[[#This Row],[Close Price]])-1</f>
        <v>0.22643678160919545</v>
      </c>
      <c r="AI369">
        <v>39.724137931034399</v>
      </c>
      <c r="AJ369">
        <v>86.775440103048496</v>
      </c>
      <c r="AK369" t="str">
        <f>IF(AND(Table2[[#This Row],[20D EMA]]&gt;Table2[[#This Row],[50D EMA]],Table2[[#This Row],[50D EMA]]&gt;Table2[[#This Row],[200D EMA]]),"Uptrend","Downtrend/NoTrend")</f>
        <v>Downtrend/NoTrend</v>
      </c>
      <c r="AL369">
        <v>-0.17</v>
      </c>
      <c r="AM369" t="s">
        <v>10680</v>
      </c>
      <c r="AN369">
        <v>-0.89</v>
      </c>
      <c r="AO369" t="s">
        <v>10680</v>
      </c>
      <c r="AP369">
        <v>0.119559263579484</v>
      </c>
      <c r="AQ369">
        <f>(Table2[[#This Row],[Sharpe Ratio]]-AVERAGE(Table2[Sharpe Ratio]))/_xlfn.STDEV.P(Table2[Sharpe Ratio])</f>
        <v>0.64200962250461657</v>
      </c>
      <c r="AR3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69">
        <f>_xlfn.RANK.AVG(Table2[[#This Row],[1Y Return vs Nifty Z-Score]],Table2[1Y Return vs Nifty Z-Score])</f>
        <v>381</v>
      </c>
      <c r="AT369">
        <f>_xlfn.RANK.AVG(Table2[[#This Row],[6M Return vs Nifty Z-Score]],Table2[6M Return vs Nifty Z-Score])</f>
        <v>551</v>
      </c>
      <c r="AU369">
        <f>_xlfn.RANK.AVG(Table2[[#This Row],[Sharpe Ratio Z-Score]],Table2[Sharpe Ratio Z-Score])</f>
        <v>186</v>
      </c>
      <c r="AV369">
        <f>(Table2[[#This Row],[Rank 1Y]]+Table2[[#This Row],[Rank 6M]]+Table2[[#This Row],[Rank Sharpe]])/3</f>
        <v>372.66666666666669</v>
      </c>
    </row>
    <row r="370" spans="1:48" x14ac:dyDescent="0.3">
      <c r="A370" t="s">
        <v>32</v>
      </c>
      <c r="B370" t="s">
        <v>33</v>
      </c>
      <c r="C370" t="s">
        <v>10636</v>
      </c>
      <c r="D370" t="s">
        <v>34</v>
      </c>
      <c r="E370">
        <v>726909.68274930003</v>
      </c>
      <c r="F370">
        <v>815.6</v>
      </c>
      <c r="G370">
        <v>13.3081139055582</v>
      </c>
      <c r="H370">
        <f>(Table2[[#This Row],[1Y Return vs Nifty]]-AVERAGE(Table2[1Y Return vs Nifty]))/_xlfn.STDEV.P(Table2[1Y Return vs Nifty])</f>
        <v>-0.20869365701507941</v>
      </c>
      <c r="I370">
        <v>-8.2348106904415506</v>
      </c>
      <c r="J370">
        <f>(Table2[[#This Row],[1M Return vs Nifty]]-AVERAGE(Table2[1M Return vs Nifty]))/_xlfn.STDEV.P(Table2[1M Return vs Nifty])</f>
        <v>-0.68670026347755175</v>
      </c>
      <c r="K370">
        <v>-6.9300338166082103</v>
      </c>
      <c r="L370">
        <f>(Table2[[#This Row],[6M Return vs Nifty]]-AVERAGE(Table2[6M Return vs Nifty]))/_xlfn.STDEV.P(Table2[6M Return vs Nifty])</f>
        <v>-0.52043736314752576</v>
      </c>
      <c r="M370">
        <v>-2.5088272663476499</v>
      </c>
      <c r="N370">
        <f>(Table2[[#This Row],[1W Return vs Nifty]]-AVERAGE(Table2[1W Return vs Nifty]))/_xlfn.STDEV.P(Table2[1W Return vs Nifty])</f>
        <v>-9.0282779506808131E-2</v>
      </c>
      <c r="O370">
        <v>820.63</v>
      </c>
      <c r="P370">
        <v>827.94980164232504</v>
      </c>
      <c r="Q370">
        <v>760.949504779309</v>
      </c>
      <c r="R370">
        <v>46.3096756335432</v>
      </c>
      <c r="S370" s="2">
        <f>(Table2[[#This Row],[Close Price]]-Table2[[#This Row],[20D EMA]])/Table2[[#This Row],[20D EMA]]</f>
        <v>-6.129437139758445E-3</v>
      </c>
      <c r="T370" s="2">
        <f>(Table2[[#This Row],[Close Price]]-Table2[[#This Row],[50D EMA]])/Table2[[#This Row],[50D EMA]]</f>
        <v>-1.4916123680237493E-2</v>
      </c>
      <c r="U370" s="2">
        <f>(Table2[[#This Row],[Close Price]]-Table2[[#This Row],[200D EMA]])/Table2[[#This Row],[200D EMA]]</f>
        <v>7.1818819616080568E-2</v>
      </c>
      <c r="V370">
        <v>0.55401518839220099</v>
      </c>
      <c r="W370">
        <v>814.35</v>
      </c>
      <c r="X370">
        <v>820.7</v>
      </c>
      <c r="Y370">
        <v>806.5</v>
      </c>
      <c r="Z370">
        <v>823.45</v>
      </c>
      <c r="AA370">
        <v>795.05</v>
      </c>
      <c r="AB370">
        <v>881.4</v>
      </c>
      <c r="AC370" s="2">
        <f>(Table2[[#This Row],[Close Price]]/Table2[[#This Row],[Day Low]])-1</f>
        <v>1.534966537729554E-3</v>
      </c>
      <c r="AD370" s="2">
        <f>(Table2[[#This Row],[Day High]]/Table2[[#This Row],[Close Price]])-1</f>
        <v>6.253065228053023E-3</v>
      </c>
      <c r="AE370" s="2">
        <f>(Table2[[#This Row],[Close Price]]/Table2[[#This Row],[Current Week Low]])-1</f>
        <v>1.128332300061996E-2</v>
      </c>
      <c r="AF370" s="2">
        <f>(Table2[[#This Row],[Current Week High]]/Table2[[#This Row],[Close Price]])-1</f>
        <v>9.6248160863168231E-3</v>
      </c>
      <c r="AG370" s="2">
        <f>(Table2[[#This Row],[Close Price]]/Table2[[#This Row],[Current Month Low]])-1</f>
        <v>2.584743097918385E-2</v>
      </c>
      <c r="AH370" s="2">
        <f>(Table2[[#This Row],[Current Month High]]/Table2[[#This Row],[Close Price]])-1</f>
        <v>8.0676802354095134E-2</v>
      </c>
      <c r="AI370">
        <v>11.819519372241199</v>
      </c>
      <c r="AJ370">
        <v>50.147275405007299</v>
      </c>
      <c r="AK370" t="str">
        <f>IF(AND(Table2[[#This Row],[20D EMA]]&gt;Table2[[#This Row],[50D EMA]],Table2[[#This Row],[50D EMA]]&gt;Table2[[#This Row],[200D EMA]]),"Uptrend","Downtrend/NoTrend")</f>
        <v>Downtrend/NoTrend</v>
      </c>
      <c r="AL370">
        <v>-0.06</v>
      </c>
      <c r="AM370" t="s">
        <v>10680</v>
      </c>
      <c r="AN370">
        <v>2.2599999999999998</v>
      </c>
      <c r="AO370" t="s">
        <v>10681</v>
      </c>
      <c r="AP370">
        <v>8.4871398657573996E-2</v>
      </c>
      <c r="AQ370">
        <f>(Table2[[#This Row],[Sharpe Ratio]]-AVERAGE(Table2[Sharpe Ratio]))/_xlfn.STDEV.P(Table2[Sharpe Ratio])</f>
        <v>0.24352493670638142</v>
      </c>
      <c r="AR3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0">
        <f>_xlfn.RANK.AVG(Table2[[#This Row],[1Y Return vs Nifty Z-Score]],Table2[1Y Return vs Nifty Z-Score])</f>
        <v>357</v>
      </c>
      <c r="AT370">
        <f>_xlfn.RANK.AVG(Table2[[#This Row],[6M Return vs Nifty Z-Score]],Table2[6M Return vs Nifty Z-Score])</f>
        <v>495</v>
      </c>
      <c r="AU370">
        <f>_xlfn.RANK.AVG(Table2[[#This Row],[Sharpe Ratio Z-Score]],Table2[Sharpe Ratio Z-Score])</f>
        <v>268</v>
      </c>
      <c r="AV370">
        <f>(Table2[[#This Row],[Rank 1Y]]+Table2[[#This Row],[Rank 6M]]+Table2[[#This Row],[Rank Sharpe]])/3</f>
        <v>373.33333333333331</v>
      </c>
    </row>
    <row r="371" spans="1:48" x14ac:dyDescent="0.3">
      <c r="A371" t="s">
        <v>392</v>
      </c>
      <c r="B371" t="s">
        <v>393</v>
      </c>
      <c r="C371" t="s">
        <v>10636</v>
      </c>
      <c r="D371" t="s">
        <v>34</v>
      </c>
      <c r="E371">
        <v>60891.694990368</v>
      </c>
      <c r="F371">
        <v>51.02</v>
      </c>
      <c r="G371">
        <v>30.9910304481662</v>
      </c>
      <c r="H371">
        <f>(Table2[[#This Row],[1Y Return vs Nifty]]-AVERAGE(Table2[1Y Return vs Nifty]))/_xlfn.STDEV.P(Table2[1Y Return vs Nifty])</f>
        <v>7.5829961002010324E-2</v>
      </c>
      <c r="I371">
        <v>-12.918361738798099</v>
      </c>
      <c r="J371">
        <f>(Table2[[#This Row],[1M Return vs Nifty]]-AVERAGE(Table2[1M Return vs Nifty]))/_xlfn.STDEV.P(Table2[1M Return vs Nifty])</f>
        <v>-1.1394904314694716</v>
      </c>
      <c r="K371">
        <v>-25.155054328443502</v>
      </c>
      <c r="L371">
        <f>(Table2[[#This Row],[6M Return vs Nifty]]-AVERAGE(Table2[6M Return vs Nifty]))/_xlfn.STDEV.P(Table2[6M Return vs Nifty])</f>
        <v>-1.1450655163624972</v>
      </c>
      <c r="M371">
        <v>-5.0030546566578904</v>
      </c>
      <c r="N371">
        <f>(Table2[[#This Row],[1W Return vs Nifty]]-AVERAGE(Table2[1W Return vs Nifty]))/_xlfn.STDEV.P(Table2[1W Return vs Nifty])</f>
        <v>-0.73056757440780562</v>
      </c>
      <c r="O371">
        <v>52.06</v>
      </c>
      <c r="P371">
        <v>53.3186097198883</v>
      </c>
      <c r="Q371">
        <v>49.839065913834098</v>
      </c>
      <c r="R371">
        <v>35.756313073638601</v>
      </c>
      <c r="S371" s="2">
        <f>(Table2[[#This Row],[Close Price]]-Table2[[#This Row],[20D EMA]])/Table2[[#This Row],[20D EMA]]</f>
        <v>-1.9976949673453689E-2</v>
      </c>
      <c r="T371" s="2">
        <f>(Table2[[#This Row],[Close Price]]-Table2[[#This Row],[50D EMA]])/Table2[[#This Row],[50D EMA]]</f>
        <v>-4.31108337588723E-2</v>
      </c>
      <c r="U371" s="2">
        <f>(Table2[[#This Row],[Close Price]]-Table2[[#This Row],[200D EMA]])/Table2[[#This Row],[200D EMA]]</f>
        <v>2.3694948220089072E-2</v>
      </c>
      <c r="V371">
        <v>0.295712107535261</v>
      </c>
      <c r="W371">
        <v>50.8</v>
      </c>
      <c r="X371">
        <v>51.7</v>
      </c>
      <c r="Y371">
        <v>50.6</v>
      </c>
      <c r="Z371">
        <v>52.08</v>
      </c>
      <c r="AA371">
        <v>49.6</v>
      </c>
      <c r="AB371">
        <v>57.34</v>
      </c>
      <c r="AC371" s="2">
        <f>(Table2[[#This Row],[Close Price]]/Table2[[#This Row],[Day Low]])-1</f>
        <v>4.3307086614174928E-3</v>
      </c>
      <c r="AD371" s="2">
        <f>(Table2[[#This Row],[Day High]]/Table2[[#This Row],[Close Price]])-1</f>
        <v>1.3328106624852953E-2</v>
      </c>
      <c r="AE371" s="2">
        <f>(Table2[[#This Row],[Close Price]]/Table2[[#This Row],[Current Week Low]])-1</f>
        <v>8.3003952569169481E-3</v>
      </c>
      <c r="AF371" s="2">
        <f>(Table2[[#This Row],[Current Week High]]/Table2[[#This Row],[Close Price]])-1</f>
        <v>2.0776166209329539E-2</v>
      </c>
      <c r="AG371" s="2">
        <f>(Table2[[#This Row],[Close Price]]/Table2[[#This Row],[Current Month Low]])-1</f>
        <v>2.8629032258064457E-2</v>
      </c>
      <c r="AH371" s="2">
        <f>(Table2[[#This Row],[Current Month High]]/Table2[[#This Row],[Close Price]])-1</f>
        <v>0.12387299098392779</v>
      </c>
      <c r="AI371">
        <v>38.475107800862403</v>
      </c>
      <c r="AJ371">
        <v>68.382838283828306</v>
      </c>
      <c r="AK371" t="str">
        <f>IF(AND(Table2[[#This Row],[20D EMA]]&gt;Table2[[#This Row],[50D EMA]],Table2[[#This Row],[50D EMA]]&gt;Table2[[#This Row],[200D EMA]]),"Uptrend","Downtrend/NoTrend")</f>
        <v>Downtrend/NoTrend</v>
      </c>
      <c r="AL371">
        <v>-0.12</v>
      </c>
      <c r="AM371" t="s">
        <v>10680</v>
      </c>
      <c r="AN371">
        <v>1.19</v>
      </c>
      <c r="AO371" t="s">
        <v>10681</v>
      </c>
      <c r="AP371">
        <v>0.123825135270951</v>
      </c>
      <c r="AQ371">
        <f>(Table2[[#This Row],[Sharpe Ratio]]-AVERAGE(Table2[Sharpe Ratio]))/_xlfn.STDEV.P(Table2[Sharpe Ratio])</f>
        <v>0.69101478740757694</v>
      </c>
      <c r="AR3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1">
        <f>_xlfn.RANK.AVG(Table2[[#This Row],[1Y Return vs Nifty Z-Score]],Table2[1Y Return vs Nifty Z-Score])</f>
        <v>275</v>
      </c>
      <c r="AT371">
        <f>_xlfn.RANK.AVG(Table2[[#This Row],[6M Return vs Nifty Z-Score]],Table2[6M Return vs Nifty Z-Score])</f>
        <v>675</v>
      </c>
      <c r="AU371">
        <f>_xlfn.RANK.AVG(Table2[[#This Row],[Sharpe Ratio Z-Score]],Table2[Sharpe Ratio Z-Score])</f>
        <v>174</v>
      </c>
      <c r="AV371">
        <f>(Table2[[#This Row],[Rank 1Y]]+Table2[[#This Row],[Rank 6M]]+Table2[[#This Row],[Rank Sharpe]])/3</f>
        <v>374.66666666666669</v>
      </c>
    </row>
    <row r="372" spans="1:48" x14ac:dyDescent="0.3">
      <c r="A372" t="s">
        <v>1314</v>
      </c>
      <c r="B372" t="s">
        <v>1315</v>
      </c>
      <c r="C372" t="s">
        <v>10640</v>
      </c>
      <c r="D372" t="s">
        <v>54</v>
      </c>
      <c r="E372">
        <v>8605.3269898199997</v>
      </c>
      <c r="F372">
        <v>543.15</v>
      </c>
      <c r="G372">
        <v>10.1314931860071</v>
      </c>
      <c r="H372">
        <f>(Table2[[#This Row],[1Y Return vs Nifty]]-AVERAGE(Table2[1Y Return vs Nifty]))/_xlfn.STDEV.P(Table2[1Y Return vs Nifty])</f>
        <v>-0.25980647078745206</v>
      </c>
      <c r="I372">
        <v>-1.42830708966401</v>
      </c>
      <c r="J372">
        <f>(Table2[[#This Row],[1M Return vs Nifty]]-AVERAGE(Table2[1M Return vs Nifty]))/_xlfn.STDEV.P(Table2[1M Return vs Nifty])</f>
        <v>-2.867009000157119E-2</v>
      </c>
      <c r="K372">
        <v>9.4032551902278598</v>
      </c>
      <c r="L372">
        <f>(Table2[[#This Row],[6M Return vs Nifty]]-AVERAGE(Table2[6M Return vs Nifty]))/_xlfn.STDEV.P(Table2[6M Return vs Nifty])</f>
        <v>3.9355265982361914E-2</v>
      </c>
      <c r="M372">
        <v>-2.0213205996155801</v>
      </c>
      <c r="N372">
        <f>(Table2[[#This Row],[1W Return vs Nifty]]-AVERAGE(Table2[1W Return vs Nifty]))/_xlfn.STDEV.P(Table2[1W Return vs Nifty])</f>
        <v>3.4863431032795808E-2</v>
      </c>
      <c r="O372">
        <v>515.44000000000005</v>
      </c>
      <c r="P372">
        <v>498.83896961039397</v>
      </c>
      <c r="Q372">
        <v>449.44748389581599</v>
      </c>
      <c r="R372">
        <v>59.214940012055301</v>
      </c>
      <c r="S372" s="2">
        <f>(Table2[[#This Row],[Close Price]]-Table2[[#This Row],[20D EMA]])/Table2[[#This Row],[20D EMA]]</f>
        <v>5.3759894459102744E-2</v>
      </c>
      <c r="T372" s="2">
        <f>(Table2[[#This Row],[Close Price]]-Table2[[#This Row],[50D EMA]])/Table2[[#This Row],[50D EMA]]</f>
        <v>8.8828325550054862E-2</v>
      </c>
      <c r="U372" s="2">
        <f>(Table2[[#This Row],[Close Price]]-Table2[[#This Row],[200D EMA]])/Table2[[#This Row],[200D EMA]]</f>
        <v>0.20848379279369747</v>
      </c>
      <c r="V372">
        <v>1.1689329431822399</v>
      </c>
      <c r="W372">
        <v>525.65</v>
      </c>
      <c r="X372">
        <v>550</v>
      </c>
      <c r="Y372">
        <v>520.79999999999995</v>
      </c>
      <c r="Z372">
        <v>550</v>
      </c>
      <c r="AA372">
        <v>463.3</v>
      </c>
      <c r="AB372">
        <v>550</v>
      </c>
      <c r="AC372" s="2">
        <f>(Table2[[#This Row],[Close Price]]/Table2[[#This Row],[Day Low]])-1</f>
        <v>3.3292114524873906E-2</v>
      </c>
      <c r="AD372" s="2">
        <f>(Table2[[#This Row],[Day High]]/Table2[[#This Row],[Close Price]])-1</f>
        <v>1.2611617416919962E-2</v>
      </c>
      <c r="AE372" s="2">
        <f>(Table2[[#This Row],[Close Price]]/Table2[[#This Row],[Current Week Low]])-1</f>
        <v>4.2914746543778914E-2</v>
      </c>
      <c r="AF372" s="2">
        <f>(Table2[[#This Row],[Current Week High]]/Table2[[#This Row],[Close Price]])-1</f>
        <v>1.2611617416919962E-2</v>
      </c>
      <c r="AG372" s="2">
        <f>(Table2[[#This Row],[Close Price]]/Table2[[#This Row],[Current Month Low]])-1</f>
        <v>0.17235052881502266</v>
      </c>
      <c r="AH372" s="2">
        <f>(Table2[[#This Row],[Current Month High]]/Table2[[#This Row],[Close Price]])-1</f>
        <v>1.2611617416919962E-2</v>
      </c>
      <c r="AI372">
        <v>1.26116174169199</v>
      </c>
      <c r="AJ372">
        <v>58.214389746577297</v>
      </c>
      <c r="AK372" t="str">
        <f>IF(AND(Table2[[#This Row],[20D EMA]]&gt;Table2[[#This Row],[50D EMA]],Table2[[#This Row],[50D EMA]]&gt;Table2[[#This Row],[200D EMA]]),"Uptrend","Downtrend/NoTrend")</f>
        <v>Uptrend</v>
      </c>
      <c r="AL372">
        <v>0.02</v>
      </c>
      <c r="AM372" t="s">
        <v>10681</v>
      </c>
      <c r="AN372">
        <v>15.67</v>
      </c>
      <c r="AO372" t="s">
        <v>10681</v>
      </c>
      <c r="AP372">
        <v>3.1104747188827001E-2</v>
      </c>
      <c r="AQ372">
        <f>(Table2[[#This Row],[Sharpe Ratio]]-AVERAGE(Table2[Sharpe Ratio]))/_xlfn.STDEV.P(Table2[Sharpe Ratio])</f>
        <v>-0.37413162028205421</v>
      </c>
      <c r="AR3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-0.58838948405591973</v>
      </c>
      <c r="AS372">
        <f>_xlfn.RANK.AVG(Table2[[#This Row],[1Y Return vs Nifty Z-Score]],Table2[1Y Return vs Nifty Z-Score])</f>
        <v>375</v>
      </c>
      <c r="AT372">
        <f>_xlfn.RANK.AVG(Table2[[#This Row],[6M Return vs Nifty Z-Score]],Table2[6M Return vs Nifty Z-Score])</f>
        <v>306</v>
      </c>
      <c r="AU372">
        <f>_xlfn.RANK.AVG(Table2[[#This Row],[Sharpe Ratio Z-Score]],Table2[Sharpe Ratio Z-Score])</f>
        <v>444</v>
      </c>
      <c r="AV372">
        <f>(Table2[[#This Row],[Rank 1Y]]+Table2[[#This Row],[Rank 6M]]+Table2[[#This Row],[Rank Sharpe]])/3</f>
        <v>375</v>
      </c>
    </row>
    <row r="373" spans="1:48" x14ac:dyDescent="0.3">
      <c r="A373" t="s">
        <v>950</v>
      </c>
      <c r="B373" t="s">
        <v>951</v>
      </c>
      <c r="C373" t="s">
        <v>10647</v>
      </c>
      <c r="D373" t="s">
        <v>95</v>
      </c>
      <c r="E373">
        <v>15547.587950835001</v>
      </c>
      <c r="F373">
        <v>2804.35</v>
      </c>
      <c r="G373">
        <v>-5.9275406360864196</v>
      </c>
      <c r="H373">
        <f>(Table2[[#This Row],[1Y Return vs Nifty]]-AVERAGE(Table2[1Y Return vs Nifty]))/_xlfn.STDEV.P(Table2[1Y Return vs Nifty])</f>
        <v>-0.51820131158824267</v>
      </c>
      <c r="I373">
        <v>-17.9997855488451</v>
      </c>
      <c r="J373">
        <f>(Table2[[#This Row],[1M Return vs Nifty]]-AVERAGE(Table2[1M Return vs Nifty]))/_xlfn.STDEV.P(Table2[1M Return vs Nifty])</f>
        <v>-1.6307456172961912</v>
      </c>
      <c r="K373">
        <v>-7.6592672516251801</v>
      </c>
      <c r="L373">
        <f>(Table2[[#This Row],[6M Return vs Nifty]]-AVERAGE(Table2[6M Return vs Nifty]))/_xlfn.STDEV.P(Table2[6M Return vs Nifty])</f>
        <v>-0.5454304617002248</v>
      </c>
      <c r="M373">
        <v>-4.6952344481228803</v>
      </c>
      <c r="N373">
        <f>(Table2[[#This Row],[1W Return vs Nifty]]-AVERAGE(Table2[1W Return vs Nifty]))/_xlfn.STDEV.P(Table2[1W Return vs Nifty])</f>
        <v>-0.65154807528198366</v>
      </c>
      <c r="O373">
        <v>2921.88</v>
      </c>
      <c r="P373">
        <v>2977.9887315056599</v>
      </c>
      <c r="Q373">
        <v>2630.1896275712502</v>
      </c>
      <c r="R373">
        <v>25.149387384804999</v>
      </c>
      <c r="S373" s="2">
        <f>(Table2[[#This Row],[Close Price]]-Table2[[#This Row],[20D EMA]])/Table2[[#This Row],[20D EMA]]</f>
        <v>-4.0224102290306311E-2</v>
      </c>
      <c r="T373" s="2">
        <f>(Table2[[#This Row],[Close Price]]-Table2[[#This Row],[50D EMA]])/Table2[[#This Row],[50D EMA]]</f>
        <v>-5.8307383660873985E-2</v>
      </c>
      <c r="U373" s="2">
        <f>(Table2[[#This Row],[Close Price]]-Table2[[#This Row],[200D EMA]])/Table2[[#This Row],[200D EMA]]</f>
        <v>6.6215899645825763E-2</v>
      </c>
      <c r="V373">
        <v>0.288642938141981</v>
      </c>
      <c r="W373">
        <v>2735</v>
      </c>
      <c r="X373">
        <v>2849.95</v>
      </c>
      <c r="Y373">
        <v>2735</v>
      </c>
      <c r="Z373">
        <v>2906.5</v>
      </c>
      <c r="AA373">
        <v>2735</v>
      </c>
      <c r="AB373">
        <v>3228.15</v>
      </c>
      <c r="AC373" s="2">
        <f>(Table2[[#This Row],[Close Price]]/Table2[[#This Row],[Day Low]])-1</f>
        <v>2.5356489945155269E-2</v>
      </c>
      <c r="AD373" s="2">
        <f>(Table2[[#This Row],[Day High]]/Table2[[#This Row],[Close Price]])-1</f>
        <v>1.6260452511277057E-2</v>
      </c>
      <c r="AE373" s="2">
        <f>(Table2[[#This Row],[Close Price]]/Table2[[#This Row],[Current Week Low]])-1</f>
        <v>2.5356489945155269E-2</v>
      </c>
      <c r="AF373" s="2">
        <f>(Table2[[#This Row],[Current Week High]]/Table2[[#This Row],[Close Price]])-1</f>
        <v>3.6425553158486057E-2</v>
      </c>
      <c r="AG373" s="2">
        <f>(Table2[[#This Row],[Close Price]]/Table2[[#This Row],[Current Month Low]])-1</f>
        <v>2.5356489945155269E-2</v>
      </c>
      <c r="AH373" s="2">
        <f>(Table2[[#This Row],[Current Month High]]/Table2[[#This Row],[Close Price]])-1</f>
        <v>0.15112236347103614</v>
      </c>
      <c r="AI373">
        <v>30.333232299819901</v>
      </c>
      <c r="AJ373">
        <v>61.634005763688698</v>
      </c>
      <c r="AK373" t="str">
        <f>IF(AND(Table2[[#This Row],[20D EMA]]&gt;Table2[[#This Row],[50D EMA]],Table2[[#This Row],[50D EMA]]&gt;Table2[[#This Row],[200D EMA]]),"Uptrend","Downtrend/NoTrend")</f>
        <v>Downtrend/NoTrend</v>
      </c>
      <c r="AL373">
        <v>0</v>
      </c>
      <c r="AM373">
        <v>0</v>
      </c>
      <c r="AN373">
        <v>-6.42</v>
      </c>
      <c r="AO373" t="s">
        <v>10680</v>
      </c>
      <c r="AP373">
        <v>0.14052870418636099</v>
      </c>
      <c r="AQ373">
        <f>(Table2[[#This Row],[Sharpe Ratio]]-AVERAGE(Table2[Sharpe Ratio]))/_xlfn.STDEV.P(Table2[Sharpe Ratio])</f>
        <v>0.88290080939107729</v>
      </c>
      <c r="AR3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3">
        <f>_xlfn.RANK.AVG(Table2[[#This Row],[1Y Return vs Nifty Z-Score]],Table2[1Y Return vs Nifty Z-Score])</f>
        <v>484</v>
      </c>
      <c r="AT373">
        <f>_xlfn.RANK.AVG(Table2[[#This Row],[6M Return vs Nifty Z-Score]],Table2[6M Return vs Nifty Z-Score])</f>
        <v>504</v>
      </c>
      <c r="AU373">
        <f>_xlfn.RANK.AVG(Table2[[#This Row],[Sharpe Ratio Z-Score]],Table2[Sharpe Ratio Z-Score])</f>
        <v>139</v>
      </c>
      <c r="AV373">
        <f>(Table2[[#This Row],[Rank 1Y]]+Table2[[#This Row],[Rank 6M]]+Table2[[#This Row],[Rank Sharpe]])/3</f>
        <v>375.66666666666669</v>
      </c>
    </row>
    <row r="374" spans="1:48" x14ac:dyDescent="0.3">
      <c r="A374" t="s">
        <v>522</v>
      </c>
      <c r="B374" t="s">
        <v>523</v>
      </c>
      <c r="C374" t="s">
        <v>10643</v>
      </c>
      <c r="D374" t="s">
        <v>374</v>
      </c>
      <c r="E374">
        <v>40203.124514525</v>
      </c>
      <c r="F374">
        <v>774.45</v>
      </c>
      <c r="G374">
        <v>12.9681115748037</v>
      </c>
      <c r="H374">
        <f>(Table2[[#This Row],[1Y Return vs Nifty]]-AVERAGE(Table2[1Y Return vs Nifty]))/_xlfn.STDEV.P(Table2[1Y Return vs Nifty])</f>
        <v>-0.21416440009342941</v>
      </c>
      <c r="I374">
        <v>2.7951652760238899</v>
      </c>
      <c r="J374">
        <f>(Table2[[#This Row],[1M Return vs Nifty]]-AVERAGE(Table2[1M Return vs Nifty]))/_xlfn.STDEV.P(Table2[1M Return vs Nifty])</f>
        <v>0.379641198212122</v>
      </c>
      <c r="K374">
        <v>18.964392551311999</v>
      </c>
      <c r="L374">
        <f>(Table2[[#This Row],[6M Return vs Nifty]]-AVERAGE(Table2[6M Return vs Nifty]))/_xlfn.STDEV.P(Table2[6M Return vs Nifty])</f>
        <v>0.36704518921785817</v>
      </c>
      <c r="M374">
        <v>-2.9116358199919898</v>
      </c>
      <c r="N374">
        <f>(Table2[[#This Row],[1W Return vs Nifty]]-AVERAGE(Table2[1W Return vs Nifty]))/_xlfn.STDEV.P(Table2[1W Return vs Nifty])</f>
        <v>-0.19368641991124361</v>
      </c>
      <c r="O374">
        <v>759.42</v>
      </c>
      <c r="P374">
        <v>742.28071583314897</v>
      </c>
      <c r="Q374">
        <v>655.64383144503995</v>
      </c>
      <c r="R374">
        <v>55.246591874966697</v>
      </c>
      <c r="S374" s="2">
        <f>(Table2[[#This Row],[Close Price]]-Table2[[#This Row],[20D EMA]])/Table2[[#This Row],[20D EMA]]</f>
        <v>1.9791419767717585E-2</v>
      </c>
      <c r="T374" s="2">
        <f>(Table2[[#This Row],[Close Price]]-Table2[[#This Row],[50D EMA]])/Table2[[#This Row],[50D EMA]]</f>
        <v>4.3338434477236419E-2</v>
      </c>
      <c r="U374" s="2">
        <f>(Table2[[#This Row],[Close Price]]-Table2[[#This Row],[200D EMA]])/Table2[[#This Row],[200D EMA]]</f>
        <v>0.18120534786869133</v>
      </c>
      <c r="V374">
        <v>0.63221480046873701</v>
      </c>
      <c r="W374">
        <v>767.15</v>
      </c>
      <c r="X374">
        <v>779.25</v>
      </c>
      <c r="Y374">
        <v>752.05</v>
      </c>
      <c r="Z374">
        <v>810.95</v>
      </c>
      <c r="AA374">
        <v>705</v>
      </c>
      <c r="AB374">
        <v>810.95</v>
      </c>
      <c r="AC374" s="2">
        <f>(Table2[[#This Row],[Close Price]]/Table2[[#This Row],[Day Low]])-1</f>
        <v>9.5157400769081413E-3</v>
      </c>
      <c r="AD374" s="2">
        <f>(Table2[[#This Row],[Day High]]/Table2[[#This Row],[Close Price]])-1</f>
        <v>6.1979469300792456E-3</v>
      </c>
      <c r="AE374" s="2">
        <f>(Table2[[#This Row],[Close Price]]/Table2[[#This Row],[Current Week Low]])-1</f>
        <v>2.9785253640050691E-2</v>
      </c>
      <c r="AF374" s="2">
        <f>(Table2[[#This Row],[Current Week High]]/Table2[[#This Row],[Close Price]])-1</f>
        <v>4.7130221447478915E-2</v>
      </c>
      <c r="AG374" s="2">
        <f>(Table2[[#This Row],[Close Price]]/Table2[[#This Row],[Current Month Low]])-1</f>
        <v>9.8510638297872433E-2</v>
      </c>
      <c r="AH374" s="2">
        <f>(Table2[[#This Row],[Current Month High]]/Table2[[#This Row],[Close Price]])-1</f>
        <v>4.7130221447478915E-2</v>
      </c>
      <c r="AI374">
        <v>4.7130221447478897</v>
      </c>
      <c r="AJ374">
        <v>57.408536585365802</v>
      </c>
      <c r="AK374" t="str">
        <f>IF(AND(Table2[[#This Row],[20D EMA]]&gt;Table2[[#This Row],[50D EMA]],Table2[[#This Row],[50D EMA]]&gt;Table2[[#This Row],[200D EMA]]),"Uptrend","Downtrend/NoTrend")</f>
        <v>Uptrend</v>
      </c>
      <c r="AL374">
        <v>0.11</v>
      </c>
      <c r="AM374" t="s">
        <v>10681</v>
      </c>
      <c r="AN374">
        <v>3.7</v>
      </c>
      <c r="AO374" t="s">
        <v>10681</v>
      </c>
      <c r="AQ374">
        <f>(Table2[[#This Row],[Sharpe Ratio]]-AVERAGE(Table2[Sharpe Ratio]))/_xlfn.STDEV.P(Table2[Sharpe Ratio])</f>
        <v>-0.7314544315382846</v>
      </c>
      <c r="AR37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-0.39261886411297753</v>
      </c>
      <c r="AS374">
        <f>_xlfn.RANK.AVG(Table2[[#This Row],[1Y Return vs Nifty Z-Score]],Table2[1Y Return vs Nifty Z-Score])</f>
        <v>361</v>
      </c>
      <c r="AT374">
        <f>_xlfn.RANK.AVG(Table2[[#This Row],[6M Return vs Nifty Z-Score]],Table2[6M Return vs Nifty Z-Score])</f>
        <v>220</v>
      </c>
      <c r="AU374">
        <f>_xlfn.RANK.AVG(Table2[[#This Row],[Sharpe Ratio Z-Score]],Table2[Sharpe Ratio Z-Score])</f>
        <v>547</v>
      </c>
      <c r="AV374">
        <f>(Table2[[#This Row],[Rank 1Y]]+Table2[[#This Row],[Rank 6M]]+Table2[[#This Row],[Rank Sharpe]])/3</f>
        <v>376</v>
      </c>
    </row>
    <row r="375" spans="1:48" x14ac:dyDescent="0.3">
      <c r="A375" t="s">
        <v>1275</v>
      </c>
      <c r="B375" t="s">
        <v>1276</v>
      </c>
      <c r="C375" t="s">
        <v>10638</v>
      </c>
      <c r="D375" t="s">
        <v>355</v>
      </c>
      <c r="E375">
        <v>9006.5173711499992</v>
      </c>
      <c r="F375">
        <v>678.3</v>
      </c>
      <c r="G375">
        <v>27.566120623710901</v>
      </c>
      <c r="H375">
        <f>(Table2[[#This Row],[1Y Return vs Nifty]]-AVERAGE(Table2[1Y Return vs Nifty]))/_xlfn.STDEV.P(Table2[1Y Return vs Nifty])</f>
        <v>2.0722098433736513E-2</v>
      </c>
      <c r="I375">
        <v>-7.47030873024248</v>
      </c>
      <c r="J375">
        <f>(Table2[[#This Row],[1M Return vs Nifty]]-AVERAGE(Table2[1M Return vs Nifty]))/_xlfn.STDEV.P(Table2[1M Return vs Nifty])</f>
        <v>-0.61279075178125975</v>
      </c>
      <c r="K375">
        <v>14.9154474589257</v>
      </c>
      <c r="L375">
        <f>(Table2[[#This Row],[6M Return vs Nifty]]-AVERAGE(Table2[6M Return vs Nifty]))/_xlfn.STDEV.P(Table2[6M Return vs Nifty])</f>
        <v>0.22827524413693531</v>
      </c>
      <c r="M375">
        <v>-7.6968775196765398</v>
      </c>
      <c r="N375">
        <f>(Table2[[#This Row],[1W Return vs Nifty]]-AVERAGE(Table2[1W Return vs Nifty]))/_xlfn.STDEV.P(Table2[1W Return vs Nifty])</f>
        <v>-1.4220898574394967</v>
      </c>
      <c r="O375">
        <v>683.1</v>
      </c>
      <c r="P375">
        <v>655.71813336615696</v>
      </c>
      <c r="Q375">
        <v>557.053995730422</v>
      </c>
      <c r="R375">
        <v>35.995323537736901</v>
      </c>
      <c r="S375" s="2">
        <f>(Table2[[#This Row],[Close Price]]-Table2[[#This Row],[20D EMA]])/Table2[[#This Row],[20D EMA]]</f>
        <v>-7.0267896354853877E-3</v>
      </c>
      <c r="T375" s="2">
        <f>(Table2[[#This Row],[Close Price]]-Table2[[#This Row],[50D EMA]])/Table2[[#This Row],[50D EMA]]</f>
        <v>3.4438374485570529E-2</v>
      </c>
      <c r="U375" s="2">
        <f>(Table2[[#This Row],[Close Price]]-Table2[[#This Row],[200D EMA]])/Table2[[#This Row],[200D EMA]]</f>
        <v>0.21765574827373316</v>
      </c>
      <c r="V375">
        <v>0.30390976273736198</v>
      </c>
      <c r="W375">
        <v>657.7</v>
      </c>
      <c r="X375">
        <v>682</v>
      </c>
      <c r="Y375">
        <v>655.55</v>
      </c>
      <c r="Z375">
        <v>702.2</v>
      </c>
      <c r="AA375">
        <v>635.5</v>
      </c>
      <c r="AB375">
        <v>793</v>
      </c>
      <c r="AC375" s="2">
        <f>(Table2[[#This Row],[Close Price]]/Table2[[#This Row],[Day Low]])-1</f>
        <v>3.1321271096244274E-2</v>
      </c>
      <c r="AD375" s="2">
        <f>(Table2[[#This Row],[Day High]]/Table2[[#This Row],[Close Price]])-1</f>
        <v>5.4548135043490653E-3</v>
      </c>
      <c r="AE375" s="2">
        <f>(Table2[[#This Row],[Close Price]]/Table2[[#This Row],[Current Week Low]])-1</f>
        <v>3.470368392952472E-2</v>
      </c>
      <c r="AF375" s="2">
        <f>(Table2[[#This Row],[Current Week High]]/Table2[[#This Row],[Close Price]])-1</f>
        <v>3.5235146690255181E-2</v>
      </c>
      <c r="AG375" s="2">
        <f>(Table2[[#This Row],[Close Price]]/Table2[[#This Row],[Current Month Low]])-1</f>
        <v>6.7348544453186499E-2</v>
      </c>
      <c r="AH375" s="2">
        <f>(Table2[[#This Row],[Current Month High]]/Table2[[#This Row],[Close Price]])-1</f>
        <v>0.16909921863482236</v>
      </c>
      <c r="AI375">
        <v>16.9099218634822</v>
      </c>
      <c r="AJ375">
        <v>75.770925110132097</v>
      </c>
      <c r="AK375" t="str">
        <f>IF(AND(Table2[[#This Row],[20D EMA]]&gt;Table2[[#This Row],[50D EMA]],Table2[[#This Row],[50D EMA]]&gt;Table2[[#This Row],[200D EMA]]),"Uptrend","Downtrend/NoTrend")</f>
        <v>Uptrend</v>
      </c>
      <c r="AL375">
        <v>0.02</v>
      </c>
      <c r="AM375" t="s">
        <v>10681</v>
      </c>
      <c r="AN375">
        <v>-2.59</v>
      </c>
      <c r="AO375" t="s">
        <v>10680</v>
      </c>
      <c r="AP375">
        <v>-4.1365506461810003E-3</v>
      </c>
      <c r="AQ375">
        <f>(Table2[[#This Row],[Sharpe Ratio]]-AVERAGE(Table2[Sharpe Ratio]))/_xlfn.STDEV.P(Table2[Sharpe Ratio])</f>
        <v>-0.77897399171423443</v>
      </c>
      <c r="AR3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-2.5648572583643192</v>
      </c>
      <c r="AS375">
        <f>_xlfn.RANK.AVG(Table2[[#This Row],[1Y Return vs Nifty Z-Score]],Table2[1Y Return vs Nifty Z-Score])</f>
        <v>295</v>
      </c>
      <c r="AT375">
        <f>_xlfn.RANK.AVG(Table2[[#This Row],[6M Return vs Nifty Z-Score]],Table2[6M Return vs Nifty Z-Score])</f>
        <v>251</v>
      </c>
      <c r="AU375">
        <f>_xlfn.RANK.AVG(Table2[[#This Row],[Sharpe Ratio Z-Score]],Table2[Sharpe Ratio Z-Score])</f>
        <v>582</v>
      </c>
      <c r="AV375">
        <f>(Table2[[#This Row],[Rank 1Y]]+Table2[[#This Row],[Rank 6M]]+Table2[[#This Row],[Rank Sharpe]])/3</f>
        <v>376</v>
      </c>
    </row>
    <row r="376" spans="1:48" x14ac:dyDescent="0.3">
      <c r="A376" t="s">
        <v>412</v>
      </c>
      <c r="B376" t="s">
        <v>413</v>
      </c>
      <c r="C376" t="s">
        <v>10636</v>
      </c>
      <c r="D376" t="s">
        <v>414</v>
      </c>
      <c r="E376">
        <v>57596.454604961997</v>
      </c>
      <c r="F376">
        <v>220.11</v>
      </c>
      <c r="G376">
        <v>-8.9617670665533602</v>
      </c>
      <c r="H376">
        <f>(Table2[[#This Row],[1Y Return vs Nifty]]-AVERAGE(Table2[1Y Return vs Nifty]))/_xlfn.STDEV.P(Table2[1Y Return vs Nifty])</f>
        <v>-0.567022957033401</v>
      </c>
      <c r="I376">
        <v>-3.0242074052679402</v>
      </c>
      <c r="J376">
        <f>(Table2[[#This Row],[1M Return vs Nifty]]-AVERAGE(Table2[1M Return vs Nifty]))/_xlfn.STDEV.P(Table2[1M Return vs Nifty])</f>
        <v>-0.18295643481556093</v>
      </c>
      <c r="K376">
        <v>4.6738037472125296</v>
      </c>
      <c r="L376">
        <f>(Table2[[#This Row],[6M Return vs Nifty]]-AVERAGE(Table2[6M Return vs Nifty]))/_xlfn.STDEV.P(Table2[6M Return vs Nifty])</f>
        <v>-0.12273774887334862</v>
      </c>
      <c r="M376">
        <v>-2.8072033484940402</v>
      </c>
      <c r="N376">
        <f>(Table2[[#This Row],[1W Return vs Nifty]]-AVERAGE(Table2[1W Return vs Nifty]))/_xlfn.STDEV.P(Table2[1W Return vs Nifty])</f>
        <v>-0.1668779084443914</v>
      </c>
      <c r="O376">
        <v>218.65</v>
      </c>
      <c r="P376">
        <v>219.95383488739799</v>
      </c>
      <c r="Q376">
        <v>204.64447944885001</v>
      </c>
      <c r="R376">
        <v>56.422820577191999</v>
      </c>
      <c r="S376" s="2">
        <f>(Table2[[#This Row],[Close Price]]-Table2[[#This Row],[20D EMA]])/Table2[[#This Row],[20D EMA]]</f>
        <v>6.6773382117539812E-3</v>
      </c>
      <c r="T376" s="2">
        <f>(Table2[[#This Row],[Close Price]]-Table2[[#This Row],[50D EMA]])/Table2[[#This Row],[50D EMA]]</f>
        <v>7.0999040631399533E-4</v>
      </c>
      <c r="U376" s="2">
        <f>(Table2[[#This Row],[Close Price]]-Table2[[#This Row],[200D EMA]])/Table2[[#This Row],[200D EMA]]</f>
        <v>7.5572625231825744E-2</v>
      </c>
      <c r="V376">
        <v>0.98040876857451398</v>
      </c>
      <c r="W376">
        <v>219.63</v>
      </c>
      <c r="X376">
        <v>223.36</v>
      </c>
      <c r="Y376">
        <v>218.09</v>
      </c>
      <c r="Z376">
        <v>225.7</v>
      </c>
      <c r="AA376">
        <v>200.05</v>
      </c>
      <c r="AB376">
        <v>229.4</v>
      </c>
      <c r="AC376" s="2">
        <f>(Table2[[#This Row],[Close Price]]/Table2[[#This Row],[Day Low]])-1</f>
        <v>2.1854937850021017E-3</v>
      </c>
      <c r="AD376" s="2">
        <f>(Table2[[#This Row],[Day High]]/Table2[[#This Row],[Close Price]])-1</f>
        <v>1.4765344600426999E-2</v>
      </c>
      <c r="AE376" s="2">
        <f>(Table2[[#This Row],[Close Price]]/Table2[[#This Row],[Current Week Low]])-1</f>
        <v>9.2622311889587472E-3</v>
      </c>
      <c r="AF376" s="2">
        <f>(Table2[[#This Row],[Current Week High]]/Table2[[#This Row],[Close Price]])-1</f>
        <v>2.5396392712734528E-2</v>
      </c>
      <c r="AG376" s="2">
        <f>(Table2[[#This Row],[Close Price]]/Table2[[#This Row],[Current Month Low]])-1</f>
        <v>0.10027493126718312</v>
      </c>
      <c r="AH376" s="2">
        <f>(Table2[[#This Row],[Current Month High]]/Table2[[#This Row],[Close Price]])-1</f>
        <v>4.2206169642451385E-2</v>
      </c>
      <c r="AI376">
        <v>12.1711871337058</v>
      </c>
      <c r="AJ376">
        <v>42.006451612903199</v>
      </c>
      <c r="AK376" t="str">
        <f>IF(AND(Table2[[#This Row],[20D EMA]]&gt;Table2[[#This Row],[50D EMA]],Table2[[#This Row],[50D EMA]]&gt;Table2[[#This Row],[200D EMA]]),"Uptrend","Downtrend/NoTrend")</f>
        <v>Downtrend/NoTrend</v>
      </c>
      <c r="AL376">
        <v>-0.12</v>
      </c>
      <c r="AM376" t="s">
        <v>10680</v>
      </c>
      <c r="AN376">
        <v>5.98</v>
      </c>
      <c r="AO376" t="s">
        <v>10681</v>
      </c>
      <c r="AP376">
        <v>8.6057877659363999E-2</v>
      </c>
      <c r="AQ376">
        <f>(Table2[[#This Row],[Sharpe Ratio]]-AVERAGE(Table2[Sharpe Ratio]))/_xlfn.STDEV.P(Table2[Sharpe Ratio])</f>
        <v>0.25715488231701084</v>
      </c>
      <c r="AR3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76">
        <f>_xlfn.RANK.AVG(Table2[[#This Row],[1Y Return vs Nifty Z-Score]],Table2[1Y Return vs Nifty Z-Score])</f>
        <v>505</v>
      </c>
      <c r="AT376">
        <f>_xlfn.RANK.AVG(Table2[[#This Row],[6M Return vs Nifty Z-Score]],Table2[6M Return vs Nifty Z-Score])</f>
        <v>363</v>
      </c>
      <c r="AU376">
        <f>_xlfn.RANK.AVG(Table2[[#This Row],[Sharpe Ratio Z-Score]],Table2[Sharpe Ratio Z-Score])</f>
        <v>264</v>
      </c>
      <c r="AV376">
        <f>(Table2[[#This Row],[Rank 1Y]]+Table2[[#This Row],[Rank 6M]]+Table2[[#This Row],[Rank Sharpe]])/3</f>
        <v>377.33333333333331</v>
      </c>
    </row>
    <row r="377" spans="1:48" x14ac:dyDescent="0.3">
      <c r="A377" t="s">
        <v>1854</v>
      </c>
      <c r="B377" t="s">
        <v>1855</v>
      </c>
      <c r="C377" t="s">
        <v>10640</v>
      </c>
      <c r="D377" t="s">
        <v>54</v>
      </c>
      <c r="E377">
        <v>3982.4800343349998</v>
      </c>
      <c r="F377">
        <v>163.63</v>
      </c>
      <c r="G377">
        <v>44.757442485753103</v>
      </c>
      <c r="H377">
        <f>(Table2[[#This Row],[1Y Return vs Nifty]]-AVERAGE(Table2[1Y Return vs Nifty]))/_xlfn.STDEV.P(Table2[1Y Return vs Nifty])</f>
        <v>0.29733580539200793</v>
      </c>
      <c r="I377">
        <v>10.3791676101497</v>
      </c>
      <c r="J377">
        <f>(Table2[[#This Row],[1M Return vs Nifty]]-AVERAGE(Table2[1M Return vs Nifty]))/_xlfn.STDEV.P(Table2[1M Return vs Nifty])</f>
        <v>1.1128373682687953</v>
      </c>
      <c r="K377">
        <v>12.610264154126099</v>
      </c>
      <c r="L377">
        <f>(Table2[[#This Row],[6M Return vs Nifty]]-AVERAGE(Table2[6M Return vs Nifty]))/_xlfn.STDEV.P(Table2[6M Return vs Nifty])</f>
        <v>0.14926944057342753</v>
      </c>
      <c r="M377">
        <v>-6.0992347278700203</v>
      </c>
      <c r="N377">
        <f>(Table2[[#This Row],[1W Return vs Nifty]]-AVERAGE(Table2[1W Return vs Nifty]))/_xlfn.STDEV.P(Table2[1W Return vs Nifty])</f>
        <v>-1.0119643046326785</v>
      </c>
      <c r="O377">
        <v>154.72999999999999</v>
      </c>
      <c r="P377">
        <v>143.31918820998999</v>
      </c>
      <c r="Q377">
        <v>125.87806016382601</v>
      </c>
      <c r="R377">
        <v>55.356842278658398</v>
      </c>
      <c r="S377" s="2">
        <f>(Table2[[#This Row],[Close Price]]-Table2[[#This Row],[20D EMA]])/Table2[[#This Row],[20D EMA]]</f>
        <v>5.7519550184191859E-2</v>
      </c>
      <c r="T377" s="2">
        <f>(Table2[[#This Row],[Close Price]]-Table2[[#This Row],[50D EMA]])/Table2[[#This Row],[50D EMA]]</f>
        <v>0.14171732371418952</v>
      </c>
      <c r="U377" s="2">
        <f>(Table2[[#This Row],[Close Price]]-Table2[[#This Row],[200D EMA]])/Table2[[#This Row],[200D EMA]]</f>
        <v>0.29990881482476872</v>
      </c>
      <c r="V377">
        <v>2.3151688799753098</v>
      </c>
      <c r="W377">
        <v>160.5</v>
      </c>
      <c r="X377">
        <v>166</v>
      </c>
      <c r="Y377">
        <v>158.01</v>
      </c>
      <c r="Z377">
        <v>173.9</v>
      </c>
      <c r="AA377">
        <v>130.03</v>
      </c>
      <c r="AB377">
        <v>175</v>
      </c>
      <c r="AC377" s="2">
        <f>(Table2[[#This Row],[Close Price]]/Table2[[#This Row],[Day Low]])-1</f>
        <v>1.9501557632398692E-2</v>
      </c>
      <c r="AD377" s="2">
        <f>(Table2[[#This Row],[Day High]]/Table2[[#This Row],[Close Price]])-1</f>
        <v>1.4483896595978818E-2</v>
      </c>
      <c r="AE377" s="2">
        <f>(Table2[[#This Row],[Close Price]]/Table2[[#This Row],[Current Week Low]])-1</f>
        <v>3.5567369153850947E-2</v>
      </c>
      <c r="AF377" s="2">
        <f>(Table2[[#This Row],[Current Week High]]/Table2[[#This Row],[Close Price]])-1</f>
        <v>6.2763551915907989E-2</v>
      </c>
      <c r="AG377" s="2">
        <f>(Table2[[#This Row],[Close Price]]/Table2[[#This Row],[Current Month Low]])-1</f>
        <v>0.2584019072521726</v>
      </c>
      <c r="AH377" s="2">
        <f>(Table2[[#This Row],[Current Month High]]/Table2[[#This Row],[Close Price]])-1</f>
        <v>6.9486035568049997E-2</v>
      </c>
      <c r="AI377">
        <v>6.9486035568049997</v>
      </c>
      <c r="AJ377">
        <v>89.386574074074005</v>
      </c>
      <c r="AK377" t="str">
        <f>IF(AND(Table2[[#This Row],[20D EMA]]&gt;Table2[[#This Row],[50D EMA]],Table2[[#This Row],[50D EMA]]&gt;Table2[[#This Row],[200D EMA]]),"Uptrend","Downtrend/NoTrend")</f>
        <v>Uptrend</v>
      </c>
      <c r="AL377">
        <v>0.13</v>
      </c>
      <c r="AM377" t="s">
        <v>10681</v>
      </c>
      <c r="AN377">
        <v>19.36</v>
      </c>
      <c r="AO377" t="s">
        <v>10681</v>
      </c>
      <c r="AP377">
        <v>-3.9207403131167003E-2</v>
      </c>
      <c r="AQ377">
        <f>(Table2[[#This Row],[Sharpe Ratio]]-AVERAGE(Table2[Sharpe Ratio]))/_xlfn.STDEV.P(Table2[Sharpe Ratio])</f>
        <v>-1.1818583336769679</v>
      </c>
      <c r="AR37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-0.63438002407541572</v>
      </c>
      <c r="AS377">
        <f>_xlfn.RANK.AVG(Table2[[#This Row],[1Y Return vs Nifty Z-Score]],Table2[1Y Return vs Nifty Z-Score])</f>
        <v>215</v>
      </c>
      <c r="AT377">
        <f>_xlfn.RANK.AVG(Table2[[#This Row],[6M Return vs Nifty Z-Score]],Table2[6M Return vs Nifty Z-Score])</f>
        <v>272</v>
      </c>
      <c r="AU377">
        <f>_xlfn.RANK.AVG(Table2[[#This Row],[Sharpe Ratio Z-Score]],Table2[Sharpe Ratio Z-Score])</f>
        <v>651</v>
      </c>
      <c r="AV377">
        <f>(Table2[[#This Row],[Rank 1Y]]+Table2[[#This Row],[Rank 6M]]+Table2[[#This Row],[Rank Sharpe]])/3</f>
        <v>379.33333333333331</v>
      </c>
    </row>
    <row r="378" spans="1:48" x14ac:dyDescent="0.3">
      <c r="A378" t="s">
        <v>1390</v>
      </c>
      <c r="B378" t="s">
        <v>1391</v>
      </c>
      <c r="C378" t="s">
        <v>10636</v>
      </c>
      <c r="D378" t="s">
        <v>245</v>
      </c>
      <c r="E378">
        <v>7997.3708328000002</v>
      </c>
      <c r="F378">
        <v>7234.95</v>
      </c>
      <c r="G378">
        <v>33.190292639964397</v>
      </c>
      <c r="H378">
        <f>(Table2[[#This Row],[1Y Return vs Nifty]]-AVERAGE(Table2[1Y Return vs Nifty]))/_xlfn.STDEV.P(Table2[1Y Return vs Nifty])</f>
        <v>0.11121677257638249</v>
      </c>
      <c r="I378">
        <v>0.93428971444326703</v>
      </c>
      <c r="J378">
        <f>(Table2[[#This Row],[1M Return vs Nifty]]-AVERAGE(Table2[1M Return vs Nifty]))/_xlfn.STDEV.P(Table2[1M Return vs Nifty])</f>
        <v>0.1997379262202835</v>
      </c>
      <c r="K378">
        <v>-1.2074606707831701</v>
      </c>
      <c r="L378">
        <f>(Table2[[#This Row],[6M Return vs Nifty]]-AVERAGE(Table2[6M Return vs Nifty]))/_xlfn.STDEV.P(Table2[6M Return vs Nifty])</f>
        <v>-0.3243069778130882</v>
      </c>
      <c r="M378">
        <v>-1.51672621974859</v>
      </c>
      <c r="N378">
        <f>(Table2[[#This Row],[1W Return vs Nifty]]-AVERAGE(Table2[1W Return vs Nifty]))/_xlfn.STDEV.P(Table2[1W Return vs Nifty])</f>
        <v>0.16439617142225382</v>
      </c>
      <c r="O378">
        <v>6989.09</v>
      </c>
      <c r="P378">
        <v>6920.14617498391</v>
      </c>
      <c r="Q378">
        <v>6335.7984970533898</v>
      </c>
      <c r="R378">
        <v>67.813800296109306</v>
      </c>
      <c r="S378" s="2">
        <f>(Table2[[#This Row],[Close Price]]-Table2[[#This Row],[20D EMA]])/Table2[[#This Row],[20D EMA]]</f>
        <v>3.5177684076181541E-2</v>
      </c>
      <c r="T378" s="2">
        <f>(Table2[[#This Row],[Close Price]]-Table2[[#This Row],[50D EMA]])/Table2[[#This Row],[50D EMA]]</f>
        <v>4.5490921297890327E-2</v>
      </c>
      <c r="U378" s="2">
        <f>(Table2[[#This Row],[Close Price]]-Table2[[#This Row],[200D EMA]])/Table2[[#This Row],[200D EMA]]</f>
        <v>0.14191605104941094</v>
      </c>
      <c r="V378">
        <v>1.0305966311700001</v>
      </c>
      <c r="W378">
        <v>7170</v>
      </c>
      <c r="X378">
        <v>7325</v>
      </c>
      <c r="Y378">
        <v>7050</v>
      </c>
      <c r="Z378">
        <v>7490.2</v>
      </c>
      <c r="AA378">
        <v>6455</v>
      </c>
      <c r="AB378">
        <v>7490.2</v>
      </c>
      <c r="AC378" s="2">
        <f>(Table2[[#This Row],[Close Price]]/Table2[[#This Row],[Day Low]])-1</f>
        <v>9.0585774058578039E-3</v>
      </c>
      <c r="AD378" s="2">
        <f>(Table2[[#This Row],[Day High]]/Table2[[#This Row],[Close Price]])-1</f>
        <v>1.2446526928313384E-2</v>
      </c>
      <c r="AE378" s="2">
        <f>(Table2[[#This Row],[Close Price]]/Table2[[#This Row],[Current Week Low]])-1</f>
        <v>2.6234042553191506E-2</v>
      </c>
      <c r="AF378" s="2">
        <f>(Table2[[#This Row],[Current Week High]]/Table2[[#This Row],[Close Price]])-1</f>
        <v>3.5280133242109546E-2</v>
      </c>
      <c r="AG378" s="2">
        <f>(Table2[[#This Row],[Close Price]]/Table2[[#This Row],[Current Month Low]])-1</f>
        <v>0.1208288148721921</v>
      </c>
      <c r="AH378" s="2">
        <f>(Table2[[#This Row],[Current Month High]]/Table2[[#This Row],[Close Price]])-1</f>
        <v>3.5280133242109546E-2</v>
      </c>
      <c r="AI378">
        <v>8.1555504875638398</v>
      </c>
      <c r="AJ378">
        <v>64.842788790157201</v>
      </c>
      <c r="AK378" t="str">
        <f>IF(AND(Table2[[#This Row],[20D EMA]]&gt;Table2[[#This Row],[50D EMA]],Table2[[#This Row],[50D EMA]]&gt;Table2[[#This Row],[200D EMA]]),"Uptrend","Downtrend/NoTrend")</f>
        <v>Uptrend</v>
      </c>
      <c r="AL378">
        <v>0.02</v>
      </c>
      <c r="AM378" t="s">
        <v>10681</v>
      </c>
      <c r="AN378">
        <v>10.07</v>
      </c>
      <c r="AO378" t="s">
        <v>10681</v>
      </c>
      <c r="AP378">
        <v>2.81689206222E-2</v>
      </c>
      <c r="AQ378">
        <f>(Table2[[#This Row],[Sharpe Ratio]]-AVERAGE(Table2[Sharpe Ratio]))/_xlfn.STDEV.P(Table2[Sharpe Ratio])</f>
        <v>-0.40785759129797383</v>
      </c>
      <c r="AR37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-0.25681369889214223</v>
      </c>
      <c r="AS378">
        <f>_xlfn.RANK.AVG(Table2[[#This Row],[1Y Return vs Nifty Z-Score]],Table2[1Y Return vs Nifty Z-Score])</f>
        <v>265</v>
      </c>
      <c r="AT378">
        <f>_xlfn.RANK.AVG(Table2[[#This Row],[6M Return vs Nifty Z-Score]],Table2[6M Return vs Nifty Z-Score])</f>
        <v>429</v>
      </c>
      <c r="AU378">
        <f>_xlfn.RANK.AVG(Table2[[#This Row],[Sharpe Ratio Z-Score]],Table2[Sharpe Ratio Z-Score])</f>
        <v>450</v>
      </c>
      <c r="AV378">
        <f>(Table2[[#This Row],[Rank 1Y]]+Table2[[#This Row],[Rank 6M]]+Table2[[#This Row],[Rank Sharpe]])/3</f>
        <v>381.33333333333331</v>
      </c>
    </row>
    <row r="379" spans="1:48" x14ac:dyDescent="0.3">
      <c r="A379" t="s">
        <v>1526</v>
      </c>
      <c r="B379" t="s">
        <v>1527</v>
      </c>
      <c r="C379" t="s">
        <v>629</v>
      </c>
      <c r="D379" t="s">
        <v>472</v>
      </c>
      <c r="E379">
        <v>6603.1095961599904</v>
      </c>
      <c r="F379">
        <v>939.8</v>
      </c>
      <c r="G379">
        <v>-22.082247658078799</v>
      </c>
      <c r="H379">
        <f>(Table2[[#This Row],[1Y Return vs Nifty]]-AVERAGE(Table2[1Y Return vs Nifty]))/_xlfn.STDEV.P(Table2[1Y Return vs Nifty])</f>
        <v>-0.77813556388356275</v>
      </c>
      <c r="I379">
        <v>-8.5220867701764202</v>
      </c>
      <c r="J379">
        <f>(Table2[[#This Row],[1M Return vs Nifty]]-AVERAGE(Table2[1M Return vs Nifty]))/_xlfn.STDEV.P(Table2[1M Return vs Nifty])</f>
        <v>-0.71447316123402127</v>
      </c>
      <c r="K379">
        <v>-1.7107329783711001</v>
      </c>
      <c r="L379">
        <f>(Table2[[#This Row],[6M Return vs Nifty]]-AVERAGE(Table2[6M Return vs Nifty]))/_xlfn.STDEV.P(Table2[6M Return vs Nifty])</f>
        <v>-0.34155568553600912</v>
      </c>
      <c r="M379">
        <v>-2.3616871122665799</v>
      </c>
      <c r="N379">
        <f>(Table2[[#This Row],[1W Return vs Nifty]]-AVERAGE(Table2[1W Return vs Nifty]))/_xlfn.STDEV.P(Table2[1W Return vs Nifty])</f>
        <v>-5.2510921277883503E-2</v>
      </c>
      <c r="O379">
        <v>934.47</v>
      </c>
      <c r="P379">
        <v>922.58759954753305</v>
      </c>
      <c r="Q379">
        <v>842.17196514390196</v>
      </c>
      <c r="R379">
        <v>46.246421175854898</v>
      </c>
      <c r="S379" s="2">
        <f>(Table2[[#This Row],[Close Price]]-Table2[[#This Row],[20D EMA]])/Table2[[#This Row],[20D EMA]]</f>
        <v>5.7037679112223261E-3</v>
      </c>
      <c r="T379" s="2">
        <f>(Table2[[#This Row],[Close Price]]-Table2[[#This Row],[50D EMA]])/Table2[[#This Row],[50D EMA]]</f>
        <v>1.8656657059891581E-2</v>
      </c>
      <c r="U379" s="2">
        <f>(Table2[[#This Row],[Close Price]]-Table2[[#This Row],[200D EMA]])/Table2[[#This Row],[200D EMA]]</f>
        <v>0.1159241092042482</v>
      </c>
      <c r="V379">
        <v>0.41484017275282498</v>
      </c>
      <c r="W379">
        <v>915</v>
      </c>
      <c r="X379">
        <v>944</v>
      </c>
      <c r="Y379">
        <v>914.75</v>
      </c>
      <c r="Z379">
        <v>975.8</v>
      </c>
      <c r="AA379">
        <v>861.35</v>
      </c>
      <c r="AB379">
        <v>1128</v>
      </c>
      <c r="AC379" s="2">
        <f>(Table2[[#This Row],[Close Price]]/Table2[[#This Row],[Day Low]])-1</f>
        <v>2.7103825136612025E-2</v>
      </c>
      <c r="AD379" s="2">
        <f>(Table2[[#This Row],[Day High]]/Table2[[#This Row],[Close Price]])-1</f>
        <v>4.4690359650989553E-3</v>
      </c>
      <c r="AE379" s="2">
        <f>(Table2[[#This Row],[Close Price]]/Table2[[#This Row],[Current Week Low]])-1</f>
        <v>2.7384531292702796E-2</v>
      </c>
      <c r="AF379" s="2">
        <f>(Table2[[#This Row],[Current Week High]]/Table2[[#This Row],[Close Price]])-1</f>
        <v>3.8306022557990982E-2</v>
      </c>
      <c r="AG379" s="2">
        <f>(Table2[[#This Row],[Close Price]]/Table2[[#This Row],[Current Month Low]])-1</f>
        <v>9.1077959017820787E-2</v>
      </c>
      <c r="AH379" s="2">
        <f>(Table2[[#This Row],[Current Month High]]/Table2[[#This Row],[Close Price]])-1</f>
        <v>0.20025537348372002</v>
      </c>
      <c r="AI379">
        <v>20.025537348372001</v>
      </c>
      <c r="AJ379">
        <v>36.857434105140499</v>
      </c>
      <c r="AK379" t="str">
        <f>IF(AND(Table2[[#This Row],[20D EMA]]&gt;Table2[[#This Row],[50D EMA]],Table2[[#This Row],[50D EMA]]&gt;Table2[[#This Row],[200D EMA]]),"Uptrend","Downtrend/NoTrend")</f>
        <v>Uptrend</v>
      </c>
      <c r="AL379">
        <v>0.06</v>
      </c>
      <c r="AM379" t="s">
        <v>10681</v>
      </c>
      <c r="AN379">
        <v>3.64</v>
      </c>
      <c r="AO379" t="s">
        <v>10681</v>
      </c>
      <c r="AP379">
        <v>0.15139582705202501</v>
      </c>
      <c r="AQ379">
        <f>(Table2[[#This Row],[Sharpe Ratio]]-AVERAGE(Table2[Sharpe Ratio]))/_xlfn.STDEV.P(Table2[Sharpe Ratio])</f>
        <v>1.0077393386693589</v>
      </c>
      <c r="AR3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-0.87893599326211769</v>
      </c>
      <c r="AS379">
        <f>_xlfn.RANK.AVG(Table2[[#This Row],[1Y Return vs Nifty Z-Score]],Table2[1Y Return vs Nifty Z-Score])</f>
        <v>591</v>
      </c>
      <c r="AT379">
        <f>_xlfn.RANK.AVG(Table2[[#This Row],[6M Return vs Nifty Z-Score]],Table2[6M Return vs Nifty Z-Score])</f>
        <v>436</v>
      </c>
      <c r="AU379">
        <f>_xlfn.RANK.AVG(Table2[[#This Row],[Sharpe Ratio Z-Score]],Table2[Sharpe Ratio Z-Score])</f>
        <v>117</v>
      </c>
      <c r="AV379">
        <f>(Table2[[#This Row],[Rank 1Y]]+Table2[[#This Row],[Rank 6M]]+Table2[[#This Row],[Rank Sharpe]])/3</f>
        <v>381.33333333333331</v>
      </c>
    </row>
    <row r="380" spans="1:48" x14ac:dyDescent="0.3">
      <c r="A380" t="s">
        <v>1565</v>
      </c>
      <c r="B380" t="s">
        <v>1566</v>
      </c>
      <c r="C380" t="s">
        <v>10642</v>
      </c>
      <c r="D380" t="s">
        <v>859</v>
      </c>
      <c r="E380">
        <v>6245.1835564579997</v>
      </c>
      <c r="F380">
        <v>213</v>
      </c>
      <c r="G380">
        <v>23.689180307920701</v>
      </c>
      <c r="H380">
        <f>(Table2[[#This Row],[1Y Return vs Nifty]]-AVERAGE(Table2[1Y Return vs Nifty]))/_xlfn.STDEV.P(Table2[1Y Return vs Nifty])</f>
        <v>-4.1659075103276412E-2</v>
      </c>
      <c r="I380">
        <v>-7.5579221275430397</v>
      </c>
      <c r="J380">
        <f>(Table2[[#This Row],[1M Return vs Nifty]]-AVERAGE(Table2[1M Return vs Nifty]))/_xlfn.STDEV.P(Table2[1M Return vs Nifty])</f>
        <v>-0.62126092419370382</v>
      </c>
      <c r="K380">
        <v>-5.9070920272227099</v>
      </c>
      <c r="L380">
        <f>(Table2[[#This Row],[6M Return vs Nifty]]-AVERAGE(Table2[6M Return vs Nifty]))/_xlfn.STDEV.P(Table2[6M Return vs Nifty])</f>
        <v>-0.48537796552789919</v>
      </c>
      <c r="M380">
        <v>-0.16663499377441701</v>
      </c>
      <c r="N380">
        <f>(Table2[[#This Row],[1W Return vs Nifty]]-AVERAGE(Table2[1W Return vs Nifty]))/_xlfn.STDEV.P(Table2[1W Return vs Nifty])</f>
        <v>0.51097358737027909</v>
      </c>
      <c r="O380">
        <v>210.87</v>
      </c>
      <c r="P380">
        <v>212.30825623345001</v>
      </c>
      <c r="Q380">
        <v>196.091791324479</v>
      </c>
      <c r="R380">
        <v>52.804297136151902</v>
      </c>
      <c r="S380" s="2">
        <f>(Table2[[#This Row],[Close Price]]-Table2[[#This Row],[20D EMA]])/Table2[[#This Row],[20D EMA]]</f>
        <v>1.0101010101010079E-2</v>
      </c>
      <c r="T380" s="2">
        <f>(Table2[[#This Row],[Close Price]]-Table2[[#This Row],[50D EMA]])/Table2[[#This Row],[50D EMA]]</f>
        <v>3.2582047388178934E-3</v>
      </c>
      <c r="U380" s="2">
        <f>(Table2[[#This Row],[Close Price]]-Table2[[#This Row],[200D EMA]])/Table2[[#This Row],[200D EMA]]</f>
        <v>8.6225989172297748E-2</v>
      </c>
      <c r="V380">
        <v>0.650744149227515</v>
      </c>
      <c r="W380">
        <v>210</v>
      </c>
      <c r="X380">
        <v>213.7</v>
      </c>
      <c r="Y380">
        <v>205.2</v>
      </c>
      <c r="Z380">
        <v>218.36</v>
      </c>
      <c r="AA380">
        <v>201</v>
      </c>
      <c r="AB380">
        <v>228.4</v>
      </c>
      <c r="AC380" s="2">
        <f>(Table2[[#This Row],[Close Price]]/Table2[[#This Row],[Day Low]])-1</f>
        <v>1.4285714285714235E-2</v>
      </c>
      <c r="AD380" s="2">
        <f>(Table2[[#This Row],[Day High]]/Table2[[#This Row],[Close Price]])-1</f>
        <v>3.2863849765256692E-3</v>
      </c>
      <c r="AE380" s="2">
        <f>(Table2[[#This Row],[Close Price]]/Table2[[#This Row],[Current Week Low]])-1</f>
        <v>3.8011695906432719E-2</v>
      </c>
      <c r="AF380" s="2">
        <f>(Table2[[#This Row],[Current Week High]]/Table2[[#This Row],[Close Price]])-1</f>
        <v>2.516431924882645E-2</v>
      </c>
      <c r="AG380" s="2">
        <f>(Table2[[#This Row],[Close Price]]/Table2[[#This Row],[Current Month Low]])-1</f>
        <v>5.9701492537313383E-2</v>
      </c>
      <c r="AH380" s="2">
        <f>(Table2[[#This Row],[Current Month High]]/Table2[[#This Row],[Close Price]])-1</f>
        <v>7.2300469483568053E-2</v>
      </c>
      <c r="AI380">
        <v>19.530516431924799</v>
      </c>
      <c r="AJ380">
        <v>69.585987261146499</v>
      </c>
      <c r="AK380" t="str">
        <f>IF(AND(Table2[[#This Row],[20D EMA]]&gt;Table2[[#This Row],[50D EMA]],Table2[[#This Row],[50D EMA]]&gt;Table2[[#This Row],[200D EMA]]),"Uptrend","Downtrend/NoTrend")</f>
        <v>Downtrend/NoTrend</v>
      </c>
      <c r="AL380">
        <v>-0.04</v>
      </c>
      <c r="AM380" t="s">
        <v>10680</v>
      </c>
      <c r="AN380">
        <v>1.88</v>
      </c>
      <c r="AO380" t="s">
        <v>10681</v>
      </c>
      <c r="AP380">
        <v>6.4770565891345E-2</v>
      </c>
      <c r="AQ380">
        <f>(Table2[[#This Row],[Sharpe Ratio]]-AVERAGE(Table2[Sharpe Ratio]))/_xlfn.STDEV.P(Table2[Sharpe Ratio])</f>
        <v>1.2612078645915174E-2</v>
      </c>
      <c r="AR3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80">
        <f>_xlfn.RANK.AVG(Table2[[#This Row],[1Y Return vs Nifty Z-Score]],Table2[1Y Return vs Nifty Z-Score])</f>
        <v>318</v>
      </c>
      <c r="AT380">
        <f>_xlfn.RANK.AVG(Table2[[#This Row],[6M Return vs Nifty Z-Score]],Table2[6M Return vs Nifty Z-Score])</f>
        <v>481</v>
      </c>
      <c r="AU380">
        <f>_xlfn.RANK.AVG(Table2[[#This Row],[Sharpe Ratio Z-Score]],Table2[Sharpe Ratio Z-Score])</f>
        <v>352</v>
      </c>
      <c r="AV380">
        <f>(Table2[[#This Row],[Rank 1Y]]+Table2[[#This Row],[Rank 6M]]+Table2[[#This Row],[Rank Sharpe]])/3</f>
        <v>383.66666666666669</v>
      </c>
    </row>
    <row r="381" spans="1:48" x14ac:dyDescent="0.3">
      <c r="A381" t="s">
        <v>1999</v>
      </c>
      <c r="B381" t="s">
        <v>2000</v>
      </c>
      <c r="C381" t="s">
        <v>10646</v>
      </c>
      <c r="D381" t="s">
        <v>46</v>
      </c>
      <c r="E381">
        <v>3347.4960709000002</v>
      </c>
      <c r="F381">
        <v>1976.85</v>
      </c>
      <c r="G381">
        <v>-11.6020588824477</v>
      </c>
      <c r="H381">
        <f>(Table2[[#This Row],[1Y Return vs Nifty]]-AVERAGE(Table2[1Y Return vs Nifty]))/_xlfn.STDEV.P(Table2[1Y Return vs Nifty])</f>
        <v>-0.60950607220668418</v>
      </c>
      <c r="I381">
        <v>0.71580872997990697</v>
      </c>
      <c r="J381">
        <f>(Table2[[#This Row],[1M Return vs Nifty]]-AVERAGE(Table2[1M Return vs Nifty]))/_xlfn.STDEV.P(Table2[1M Return vs Nifty])</f>
        <v>0.17861590990471077</v>
      </c>
      <c r="K381">
        <v>13.0491912251995</v>
      </c>
      <c r="L381">
        <f>(Table2[[#This Row],[6M Return vs Nifty]]-AVERAGE(Table2[6M Return vs Nifty]))/_xlfn.STDEV.P(Table2[6M Return vs Nifty])</f>
        <v>0.16431283685507189</v>
      </c>
      <c r="M381">
        <v>-1.24073563577438</v>
      </c>
      <c r="N381">
        <f>(Table2[[#This Row],[1W Return vs Nifty]]-AVERAGE(Table2[1W Return vs Nifty]))/_xlfn.STDEV.P(Table2[1W Return vs Nifty])</f>
        <v>0.23524479378164245</v>
      </c>
      <c r="O381">
        <v>1942.67</v>
      </c>
      <c r="P381">
        <v>1889.2676700500899</v>
      </c>
      <c r="Q381">
        <v>1730.0000422353901</v>
      </c>
      <c r="R381">
        <v>64.682896910729397</v>
      </c>
      <c r="S381" s="2">
        <f>(Table2[[#This Row],[Close Price]]-Table2[[#This Row],[20D EMA]])/Table2[[#This Row],[20D EMA]]</f>
        <v>1.759434180792406E-2</v>
      </c>
      <c r="T381" s="2">
        <f>(Table2[[#This Row],[Close Price]]-Table2[[#This Row],[50D EMA]])/Table2[[#This Row],[50D EMA]]</f>
        <v>4.6357819666489046E-2</v>
      </c>
      <c r="U381" s="2">
        <f>(Table2[[#This Row],[Close Price]]-Table2[[#This Row],[200D EMA]])/Table2[[#This Row],[200D EMA]]</f>
        <v>0.14268783337464366</v>
      </c>
      <c r="V381">
        <v>0.49960791555370199</v>
      </c>
      <c r="W381">
        <v>1950.8</v>
      </c>
      <c r="X381">
        <v>1988.3</v>
      </c>
      <c r="Y381">
        <v>1935.05</v>
      </c>
      <c r="Z381">
        <v>2018.8</v>
      </c>
      <c r="AA381">
        <v>1847.05</v>
      </c>
      <c r="AB381">
        <v>2018.8</v>
      </c>
      <c r="AC381" s="2">
        <f>(Table2[[#This Row],[Close Price]]/Table2[[#This Row],[Day Low]])-1</f>
        <v>1.3353496001640375E-2</v>
      </c>
      <c r="AD381" s="2">
        <f>(Table2[[#This Row],[Day High]]/Table2[[#This Row],[Close Price]])-1</f>
        <v>5.7920428965272386E-3</v>
      </c>
      <c r="AE381" s="2">
        <f>(Table2[[#This Row],[Close Price]]/Table2[[#This Row],[Current Week Low]])-1</f>
        <v>2.1601509004935293E-2</v>
      </c>
      <c r="AF381" s="2">
        <f>(Table2[[#This Row],[Current Week High]]/Table2[[#This Row],[Close Price]])-1</f>
        <v>2.1220628778106709E-2</v>
      </c>
      <c r="AG381" s="2">
        <f>(Table2[[#This Row],[Close Price]]/Table2[[#This Row],[Current Month Low]])-1</f>
        <v>7.0274221055196096E-2</v>
      </c>
      <c r="AH381" s="2">
        <f>(Table2[[#This Row],[Current Month High]]/Table2[[#This Row],[Close Price]])-1</f>
        <v>2.1220628778106709E-2</v>
      </c>
      <c r="AI381">
        <v>5.7237524344284996</v>
      </c>
      <c r="AJ381">
        <v>39.805516265912203</v>
      </c>
      <c r="AK381" t="str">
        <f>IF(AND(Table2[[#This Row],[20D EMA]]&gt;Table2[[#This Row],[50D EMA]],Table2[[#This Row],[50D EMA]]&gt;Table2[[#This Row],[200D EMA]]),"Uptrend","Downtrend/NoTrend")</f>
        <v>Uptrend</v>
      </c>
      <c r="AL381">
        <v>0.15</v>
      </c>
      <c r="AM381" t="s">
        <v>10681</v>
      </c>
      <c r="AN381">
        <v>4.67</v>
      </c>
      <c r="AO381" t="s">
        <v>10681</v>
      </c>
      <c r="AP381">
        <v>6.2540287002102998E-2</v>
      </c>
      <c r="AQ381">
        <f>(Table2[[#This Row],[Sharpe Ratio]]-AVERAGE(Table2[Sharpe Ratio]))/_xlfn.STDEV.P(Table2[Sharpe Ratio])</f>
        <v>-1.3008754011925444E-2</v>
      </c>
      <c r="AR3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-4.4341285677184511E-2</v>
      </c>
      <c r="AS381">
        <f>_xlfn.RANK.AVG(Table2[[#This Row],[1Y Return vs Nifty Z-Score]],Table2[1Y Return vs Nifty Z-Score])</f>
        <v>525</v>
      </c>
      <c r="AT381">
        <f>_xlfn.RANK.AVG(Table2[[#This Row],[6M Return vs Nifty Z-Score]],Table2[6M Return vs Nifty Z-Score])</f>
        <v>267</v>
      </c>
      <c r="AU381">
        <f>_xlfn.RANK.AVG(Table2[[#This Row],[Sharpe Ratio Z-Score]],Table2[Sharpe Ratio Z-Score])</f>
        <v>359</v>
      </c>
      <c r="AV381">
        <f>(Table2[[#This Row],[Rank 1Y]]+Table2[[#This Row],[Rank 6M]]+Table2[[#This Row],[Rank Sharpe]])/3</f>
        <v>383.66666666666669</v>
      </c>
    </row>
    <row r="382" spans="1:48" x14ac:dyDescent="0.3">
      <c r="A382" t="s">
        <v>1934</v>
      </c>
      <c r="B382" t="s">
        <v>1935</v>
      </c>
      <c r="C382" t="s">
        <v>629</v>
      </c>
      <c r="D382" t="s">
        <v>472</v>
      </c>
      <c r="E382">
        <v>3628.18733793</v>
      </c>
      <c r="F382">
        <v>571.15</v>
      </c>
      <c r="G382">
        <v>7.2907900360836404</v>
      </c>
      <c r="H382">
        <f>(Table2[[#This Row],[1Y Return vs Nifty]]-AVERAGE(Table2[1Y Return vs Nifty]))/_xlfn.STDEV.P(Table2[1Y Return vs Nifty])</f>
        <v>-0.30551426655639363</v>
      </c>
      <c r="I382">
        <v>-7.3475400869541598</v>
      </c>
      <c r="J382">
        <f>(Table2[[#This Row],[1M Return vs Nifty]]-AVERAGE(Table2[1M Return vs Nifty]))/_xlfn.STDEV.P(Table2[1M Return vs Nifty])</f>
        <v>-0.60092188688692605</v>
      </c>
      <c r="K382">
        <v>34.082840313239203</v>
      </c>
      <c r="L382">
        <f>(Table2[[#This Row],[6M Return vs Nifty]]-AVERAGE(Table2[6M Return vs Nifty]))/_xlfn.STDEV.P(Table2[6M Return vs Nifty])</f>
        <v>0.88520142936458812</v>
      </c>
      <c r="M382">
        <v>0.83723761891621296</v>
      </c>
      <c r="N382">
        <f>(Table2[[#This Row],[1W Return vs Nifty]]-AVERAGE(Table2[1W Return vs Nifty]))/_xlfn.STDEV.P(Table2[1W Return vs Nifty])</f>
        <v>0.76867437777150993</v>
      </c>
      <c r="O382">
        <v>569.46</v>
      </c>
      <c r="P382">
        <v>553.95524616399302</v>
      </c>
      <c r="Q382">
        <v>480.735232542777</v>
      </c>
      <c r="R382">
        <v>53.763351646799499</v>
      </c>
      <c r="S382" s="2">
        <f>(Table2[[#This Row],[Close Price]]-Table2[[#This Row],[20D EMA]])/Table2[[#This Row],[20D EMA]]</f>
        <v>2.9677238085202488E-3</v>
      </c>
      <c r="T382" s="2">
        <f>(Table2[[#This Row],[Close Price]]-Table2[[#This Row],[50D EMA]])/Table2[[#This Row],[50D EMA]]</f>
        <v>3.1039969302712613E-2</v>
      </c>
      <c r="U382" s="2">
        <f>(Table2[[#This Row],[Close Price]]-Table2[[#This Row],[200D EMA]])/Table2[[#This Row],[200D EMA]]</f>
        <v>0.18807601635309235</v>
      </c>
      <c r="V382">
        <v>1.71960522040089</v>
      </c>
      <c r="W382">
        <v>568.4</v>
      </c>
      <c r="X382">
        <v>581.5</v>
      </c>
      <c r="Y382">
        <v>564.15</v>
      </c>
      <c r="Z382">
        <v>585.95000000000005</v>
      </c>
      <c r="AA382">
        <v>534.79999999999995</v>
      </c>
      <c r="AB382">
        <v>614.15</v>
      </c>
      <c r="AC382" s="2">
        <f>(Table2[[#This Row],[Close Price]]/Table2[[#This Row],[Day Low]])-1</f>
        <v>4.8381421534131608E-3</v>
      </c>
      <c r="AD382" s="2">
        <f>(Table2[[#This Row],[Day High]]/Table2[[#This Row],[Close Price]])-1</f>
        <v>1.8121334150398294E-2</v>
      </c>
      <c r="AE382" s="2">
        <f>(Table2[[#This Row],[Close Price]]/Table2[[#This Row],[Current Week Low]])-1</f>
        <v>1.2408047505096054E-2</v>
      </c>
      <c r="AF382" s="2">
        <f>(Table2[[#This Row],[Current Week High]]/Table2[[#This Row],[Close Price]])-1</f>
        <v>2.5912632408299219E-2</v>
      </c>
      <c r="AG382" s="2">
        <f>(Table2[[#This Row],[Close Price]]/Table2[[#This Row],[Current Month Low]])-1</f>
        <v>6.7969334330590936E-2</v>
      </c>
      <c r="AH382" s="2">
        <f>(Table2[[#This Row],[Current Month High]]/Table2[[#This Row],[Close Price]])-1</f>
        <v>7.5286702267355343E-2</v>
      </c>
      <c r="AI382">
        <v>8.3603256587586294</v>
      </c>
      <c r="AJ382">
        <v>73.601823708206595</v>
      </c>
      <c r="AK382" t="str">
        <f>IF(AND(Table2[[#This Row],[20D EMA]]&gt;Table2[[#This Row],[50D EMA]],Table2[[#This Row],[50D EMA]]&gt;Table2[[#This Row],[200D EMA]]),"Uptrend","Downtrend/NoTrend")</f>
        <v>Uptrend</v>
      </c>
      <c r="AL382">
        <v>-0.04</v>
      </c>
      <c r="AM382" t="s">
        <v>10680</v>
      </c>
      <c r="AN382">
        <v>3.71</v>
      </c>
      <c r="AO382" t="s">
        <v>10681</v>
      </c>
      <c r="AP382">
        <v>-3.7075323355498999E-2</v>
      </c>
      <c r="AQ382">
        <f>(Table2[[#This Row],[Sharpe Ratio]]-AVERAGE(Table2[Sharpe Ratio]))/_xlfn.STDEV.P(Table2[Sharpe Ratio])</f>
        <v>-1.157365585523789</v>
      </c>
      <c r="AR3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-0.40992593183101045</v>
      </c>
      <c r="AS382">
        <f>_xlfn.RANK.AVG(Table2[[#This Row],[1Y Return vs Nifty Z-Score]],Table2[1Y Return vs Nifty Z-Score])</f>
        <v>392</v>
      </c>
      <c r="AT382">
        <f>_xlfn.RANK.AVG(Table2[[#This Row],[6M Return vs Nifty Z-Score]],Table2[6M Return vs Nifty Z-Score])</f>
        <v>117</v>
      </c>
      <c r="AU382">
        <f>_xlfn.RANK.AVG(Table2[[#This Row],[Sharpe Ratio Z-Score]],Table2[Sharpe Ratio Z-Score])</f>
        <v>649</v>
      </c>
      <c r="AV382">
        <f>(Table2[[#This Row],[Rank 1Y]]+Table2[[#This Row],[Rank 6M]]+Table2[[#This Row],[Rank Sharpe]])/3</f>
        <v>386</v>
      </c>
    </row>
    <row r="383" spans="1:48" x14ac:dyDescent="0.3">
      <c r="A383" t="s">
        <v>1706</v>
      </c>
      <c r="B383" t="s">
        <v>1707</v>
      </c>
      <c r="C383" t="s">
        <v>10641</v>
      </c>
      <c r="D383" t="s">
        <v>198</v>
      </c>
      <c r="E383">
        <v>4825.7209087499996</v>
      </c>
      <c r="F383">
        <v>678.35</v>
      </c>
      <c r="G383">
        <v>2.8489355942292098</v>
      </c>
      <c r="H383">
        <f>(Table2[[#This Row],[1Y Return vs Nifty]]-AVERAGE(Table2[1Y Return vs Nifty]))/_xlfn.STDEV.P(Table2[1Y Return vs Nifty])</f>
        <v>-0.37698508379723028</v>
      </c>
      <c r="I383">
        <v>-12.4141829284327</v>
      </c>
      <c r="J383">
        <f>(Table2[[#This Row],[1M Return vs Nifty]]-AVERAGE(Table2[1M Return vs Nifty]))/_xlfn.STDEV.P(Table2[1M Return vs Nifty])</f>
        <v>-1.0907480977388677</v>
      </c>
      <c r="K383">
        <v>-11.7833087371455</v>
      </c>
      <c r="L383">
        <f>(Table2[[#This Row],[6M Return vs Nifty]]-AVERAGE(Table2[6M Return vs Nifty]))/_xlfn.STDEV.P(Table2[6M Return vs Nifty])</f>
        <v>-0.68677419380794114</v>
      </c>
      <c r="M383">
        <v>-3.1154231592427801</v>
      </c>
      <c r="N383">
        <f>(Table2[[#This Row],[1W Return vs Nifty]]-AVERAGE(Table2[1W Return vs Nifty]))/_xlfn.STDEV.P(Table2[1W Return vs Nifty])</f>
        <v>-0.24599998812179177</v>
      </c>
      <c r="O383">
        <v>677.84</v>
      </c>
      <c r="P383">
        <v>674.09717638383097</v>
      </c>
      <c r="Q383">
        <v>611.36407357334394</v>
      </c>
      <c r="R383">
        <v>49.727751398279104</v>
      </c>
      <c r="S383" s="2">
        <f>(Table2[[#This Row],[Close Price]]-Table2[[#This Row],[20D EMA]])/Table2[[#This Row],[20D EMA]]</f>
        <v>7.5238994452966911E-4</v>
      </c>
      <c r="T383" s="2">
        <f>(Table2[[#This Row],[Close Price]]-Table2[[#This Row],[50D EMA]])/Table2[[#This Row],[50D EMA]]</f>
        <v>6.3089177127000672E-3</v>
      </c>
      <c r="U383" s="2">
        <f>(Table2[[#This Row],[Close Price]]-Table2[[#This Row],[200D EMA]])/Table2[[#This Row],[200D EMA]]</f>
        <v>0.1095679797393589</v>
      </c>
      <c r="V383">
        <v>0.44596540464176998</v>
      </c>
      <c r="W383">
        <v>670</v>
      </c>
      <c r="X383">
        <v>686.6</v>
      </c>
      <c r="Y383">
        <v>660.75</v>
      </c>
      <c r="Z383">
        <v>697</v>
      </c>
      <c r="AA383">
        <v>637</v>
      </c>
      <c r="AB383">
        <v>767.45</v>
      </c>
      <c r="AC383" s="2">
        <f>(Table2[[#This Row],[Close Price]]/Table2[[#This Row],[Day Low]])-1</f>
        <v>1.2462686567164205E-2</v>
      </c>
      <c r="AD383" s="2">
        <f>(Table2[[#This Row],[Day High]]/Table2[[#This Row],[Close Price]])-1</f>
        <v>1.2161863344881008E-2</v>
      </c>
      <c r="AE383" s="2">
        <f>(Table2[[#This Row],[Close Price]]/Table2[[#This Row],[Current Week Low]])-1</f>
        <v>2.6636398032538811E-2</v>
      </c>
      <c r="AF383" s="2">
        <f>(Table2[[#This Row],[Current Week High]]/Table2[[#This Row],[Close Price]])-1</f>
        <v>2.7493181985700499E-2</v>
      </c>
      <c r="AG383" s="2">
        <f>(Table2[[#This Row],[Close Price]]/Table2[[#This Row],[Current Month Low]])-1</f>
        <v>6.4913657770800715E-2</v>
      </c>
      <c r="AH383" s="2">
        <f>(Table2[[#This Row],[Current Month High]]/Table2[[#This Row],[Close Price]])-1</f>
        <v>0.1313481241247143</v>
      </c>
      <c r="AI383">
        <v>17.8079162674135</v>
      </c>
      <c r="AJ383">
        <v>65.1491174680462</v>
      </c>
      <c r="AK383" t="str">
        <f>IF(AND(Table2[[#This Row],[20D EMA]]&gt;Table2[[#This Row],[50D EMA]],Table2[[#This Row],[50D EMA]]&gt;Table2[[#This Row],[200D EMA]]),"Uptrend","Downtrend/NoTrend")</f>
        <v>Uptrend</v>
      </c>
      <c r="AL383">
        <v>0.05</v>
      </c>
      <c r="AM383" t="s">
        <v>10681</v>
      </c>
      <c r="AN383">
        <v>2.5</v>
      </c>
      <c r="AO383" t="s">
        <v>10681</v>
      </c>
      <c r="AP383">
        <v>0.11892277504686399</v>
      </c>
      <c r="AQ383">
        <f>(Table2[[#This Row],[Sharpe Ratio]]-AVERAGE(Table2[Sharpe Ratio]))/_xlfn.STDEV.P(Table2[Sharpe Ratio])</f>
        <v>0.63469781667551051</v>
      </c>
      <c r="AR3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-1.7658095467903205</v>
      </c>
      <c r="AS383">
        <f>_xlfn.RANK.AVG(Table2[[#This Row],[1Y Return vs Nifty Z-Score]],Table2[1Y Return vs Nifty Z-Score])</f>
        <v>423</v>
      </c>
      <c r="AT383">
        <f>_xlfn.RANK.AVG(Table2[[#This Row],[6M Return vs Nifty Z-Score]],Table2[6M Return vs Nifty Z-Score])</f>
        <v>548</v>
      </c>
      <c r="AU383">
        <f>_xlfn.RANK.AVG(Table2[[#This Row],[Sharpe Ratio Z-Score]],Table2[Sharpe Ratio Z-Score])</f>
        <v>188</v>
      </c>
      <c r="AV383">
        <f>(Table2[[#This Row],[Rank 1Y]]+Table2[[#This Row],[Rank 6M]]+Table2[[#This Row],[Rank Sharpe]])/3</f>
        <v>386.33333333333331</v>
      </c>
    </row>
    <row r="384" spans="1:48" x14ac:dyDescent="0.3">
      <c r="A384" t="s">
        <v>1928</v>
      </c>
      <c r="B384" t="s">
        <v>1929</v>
      </c>
      <c r="C384" t="s">
        <v>10647</v>
      </c>
      <c r="D384" t="s">
        <v>510</v>
      </c>
      <c r="E384">
        <v>3641.38826144</v>
      </c>
      <c r="F384">
        <v>4273.6499999999996</v>
      </c>
      <c r="G384">
        <v>-9.6898570928611107</v>
      </c>
      <c r="H384">
        <f>(Table2[[#This Row],[1Y Return vs Nifty]]-AVERAGE(Table2[1Y Return vs Nifty]))/_xlfn.STDEV.P(Table2[1Y Return vs Nifty])</f>
        <v>-0.57873815164103704</v>
      </c>
      <c r="I384">
        <v>-4.9817955465821697</v>
      </c>
      <c r="J384">
        <f>(Table2[[#This Row],[1M Return vs Nifty]]-AVERAGE(Table2[1M Return vs Nifty]))/_xlfn.STDEV.P(Table2[1M Return vs Nifty])</f>
        <v>-0.37220955797212152</v>
      </c>
      <c r="K384">
        <v>18.303581686510999</v>
      </c>
      <c r="L384">
        <f>(Table2[[#This Row],[6M Return vs Nifty]]-AVERAGE(Table2[6M Return vs Nifty]))/_xlfn.STDEV.P(Table2[6M Return vs Nifty])</f>
        <v>0.34439714501746943</v>
      </c>
      <c r="M384">
        <v>7.4808790203715398</v>
      </c>
      <c r="N384">
        <f>(Table2[[#This Row],[1W Return vs Nifty]]-AVERAGE(Table2[1W Return vs Nifty]))/_xlfn.STDEV.P(Table2[1W Return vs Nifty])</f>
        <v>2.4741414048165038</v>
      </c>
      <c r="O384">
        <v>4016.16</v>
      </c>
      <c r="P384">
        <v>3969.2692257578601</v>
      </c>
      <c r="Q384">
        <v>3633.7528505472001</v>
      </c>
      <c r="R384">
        <v>73.850833243572495</v>
      </c>
      <c r="S384" s="2">
        <f>(Table2[[#This Row],[Close Price]]-Table2[[#This Row],[20D EMA]])/Table2[[#This Row],[20D EMA]]</f>
        <v>6.411348153460017E-2</v>
      </c>
      <c r="T384" s="2">
        <f>(Table2[[#This Row],[Close Price]]-Table2[[#This Row],[50D EMA]])/Table2[[#This Row],[50D EMA]]</f>
        <v>7.6684335813483023E-2</v>
      </c>
      <c r="U384" s="2">
        <f>(Table2[[#This Row],[Close Price]]-Table2[[#This Row],[200D EMA]])/Table2[[#This Row],[200D EMA]]</f>
        <v>0.17609814860040321</v>
      </c>
      <c r="V384">
        <v>0.44898346370263897</v>
      </c>
      <c r="W384">
        <v>4150.3</v>
      </c>
      <c r="X384">
        <v>4286</v>
      </c>
      <c r="Y384">
        <v>3818.1</v>
      </c>
      <c r="Z384">
        <v>4286</v>
      </c>
      <c r="AA384">
        <v>3600</v>
      </c>
      <c r="AB384">
        <v>4339.95</v>
      </c>
      <c r="AC384" s="2">
        <f>(Table2[[#This Row],[Close Price]]/Table2[[#This Row],[Day Low]])-1</f>
        <v>2.9720743078813339E-2</v>
      </c>
      <c r="AD384" s="2">
        <f>(Table2[[#This Row],[Day High]]/Table2[[#This Row],[Close Price]])-1</f>
        <v>2.8898014577702913E-3</v>
      </c>
      <c r="AE384" s="2">
        <f>(Table2[[#This Row],[Close Price]]/Table2[[#This Row],[Current Week Low]])-1</f>
        <v>0.11931327099866418</v>
      </c>
      <c r="AF384" s="2">
        <f>(Table2[[#This Row],[Current Week High]]/Table2[[#This Row],[Close Price]])-1</f>
        <v>2.8898014577702913E-3</v>
      </c>
      <c r="AG384" s="2">
        <f>(Table2[[#This Row],[Close Price]]/Table2[[#This Row],[Current Month Low]])-1</f>
        <v>0.18712499999999999</v>
      </c>
      <c r="AH384" s="2">
        <f>(Table2[[#This Row],[Current Month High]]/Table2[[#This Row],[Close Price]])-1</f>
        <v>1.5513670983819505E-2</v>
      </c>
      <c r="AI384">
        <v>2.7692955670211599</v>
      </c>
      <c r="AJ384">
        <v>42.626151381657898</v>
      </c>
      <c r="AK384" t="str">
        <f>IF(AND(Table2[[#This Row],[20D EMA]]&gt;Table2[[#This Row],[50D EMA]],Table2[[#This Row],[50D EMA]]&gt;Table2[[#This Row],[200D EMA]]),"Uptrend","Downtrend/NoTrend")</f>
        <v>Uptrend</v>
      </c>
      <c r="AL384">
        <v>0.03</v>
      </c>
      <c r="AM384" t="s">
        <v>10681</v>
      </c>
      <c r="AN384">
        <v>7</v>
      </c>
      <c r="AO384" t="s">
        <v>10681</v>
      </c>
      <c r="AP384">
        <v>3.5113177400362003E-2</v>
      </c>
      <c r="AQ384">
        <f>(Table2[[#This Row],[Sharpe Ratio]]-AVERAGE(Table2[Sharpe Ratio]))/_xlfn.STDEV.P(Table2[Sharpe Ratio])</f>
        <v>-0.32808387254711729</v>
      </c>
      <c r="AR3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1.5395069676736974</v>
      </c>
      <c r="AS384">
        <f>_xlfn.RANK.AVG(Table2[[#This Row],[1Y Return vs Nifty Z-Score]],Table2[1Y Return vs Nifty Z-Score])</f>
        <v>508</v>
      </c>
      <c r="AT384">
        <f>_xlfn.RANK.AVG(Table2[[#This Row],[6M Return vs Nifty Z-Score]],Table2[6M Return vs Nifty Z-Score])</f>
        <v>222</v>
      </c>
      <c r="AU384">
        <f>_xlfn.RANK.AVG(Table2[[#This Row],[Sharpe Ratio Z-Score]],Table2[Sharpe Ratio Z-Score])</f>
        <v>430</v>
      </c>
      <c r="AV384">
        <f>(Table2[[#This Row],[Rank 1Y]]+Table2[[#This Row],[Rank 6M]]+Table2[[#This Row],[Rank Sharpe]])/3</f>
        <v>386.66666666666669</v>
      </c>
    </row>
    <row r="385" spans="1:48" x14ac:dyDescent="0.3">
      <c r="A385" t="s">
        <v>193</v>
      </c>
      <c r="B385" t="s">
        <v>194</v>
      </c>
      <c r="C385" t="s">
        <v>10640</v>
      </c>
      <c r="D385" t="s">
        <v>195</v>
      </c>
      <c r="E385">
        <v>133067.4530679</v>
      </c>
      <c r="F385">
        <v>5093.8999999999996</v>
      </c>
      <c r="G385">
        <v>9.8616272631949595</v>
      </c>
      <c r="H385">
        <f>(Table2[[#This Row],[1Y Return vs Nifty]]-AVERAGE(Table2[1Y Return vs Nifty]))/_xlfn.STDEV.P(Table2[1Y Return vs Nifty])</f>
        <v>-0.26414869728346113</v>
      </c>
      <c r="I385">
        <v>0.561342659643985</v>
      </c>
      <c r="J385">
        <f>(Table2[[#This Row],[1M Return vs Nifty]]-AVERAGE(Table2[1M Return vs Nifty]))/_xlfn.STDEV.P(Table2[1M Return vs Nifty])</f>
        <v>0.16368264298515919</v>
      </c>
      <c r="K385">
        <v>33.3063891613767</v>
      </c>
      <c r="L385">
        <f>(Table2[[#This Row],[6M Return vs Nifty]]-AVERAGE(Table2[6M Return vs Nifty]))/_xlfn.STDEV.P(Table2[6M Return vs Nifty])</f>
        <v>0.85859003275548373</v>
      </c>
      <c r="M385">
        <v>-5.5302795617812199E-2</v>
      </c>
      <c r="N385">
        <f>(Table2[[#This Row],[1W Return vs Nifty]]-AVERAGE(Table2[1W Return vs Nifty]))/_xlfn.STDEV.P(Table2[1W Return vs Nifty])</f>
        <v>0.53955330465648532</v>
      </c>
      <c r="O385">
        <v>4870.8100000000004</v>
      </c>
      <c r="P385">
        <v>4704.3181474446701</v>
      </c>
      <c r="Q385">
        <v>4171.7023662914899</v>
      </c>
      <c r="R385">
        <v>65.990923967904394</v>
      </c>
      <c r="S385" s="2">
        <f>(Table2[[#This Row],[Close Price]]-Table2[[#This Row],[20D EMA]])/Table2[[#This Row],[20D EMA]]</f>
        <v>4.5801417012775951E-2</v>
      </c>
      <c r="T385" s="2">
        <f>(Table2[[#This Row],[Close Price]]-Table2[[#This Row],[50D EMA]])/Table2[[#This Row],[50D EMA]]</f>
        <v>8.281367040767551E-2</v>
      </c>
      <c r="U385" s="2">
        <f>(Table2[[#This Row],[Close Price]]-Table2[[#This Row],[200D EMA]])/Table2[[#This Row],[200D EMA]]</f>
        <v>0.22106026574669421</v>
      </c>
      <c r="V385">
        <v>0.98274037739032005</v>
      </c>
      <c r="W385">
        <v>5019.5</v>
      </c>
      <c r="X385">
        <v>5132.5</v>
      </c>
      <c r="Y385">
        <v>4858.95</v>
      </c>
      <c r="Z385">
        <v>5132.5</v>
      </c>
      <c r="AA385">
        <v>4615.55</v>
      </c>
      <c r="AB385">
        <v>5132.5</v>
      </c>
      <c r="AC385" s="2">
        <f>(Table2[[#This Row],[Close Price]]/Table2[[#This Row],[Day Low]])-1</f>
        <v>1.4822193445562126E-2</v>
      </c>
      <c r="AD385" s="2">
        <f>(Table2[[#This Row],[Day High]]/Table2[[#This Row],[Close Price]])-1</f>
        <v>7.5776909637017553E-3</v>
      </c>
      <c r="AE385" s="2">
        <f>(Table2[[#This Row],[Close Price]]/Table2[[#This Row],[Current Week Low]])-1</f>
        <v>4.8354068265777483E-2</v>
      </c>
      <c r="AF385" s="2">
        <f>(Table2[[#This Row],[Current Week High]]/Table2[[#This Row],[Close Price]])-1</f>
        <v>7.5776909637017553E-3</v>
      </c>
      <c r="AG385" s="2">
        <f>(Table2[[#This Row],[Close Price]]/Table2[[#This Row],[Current Month Low]])-1</f>
        <v>0.10363878627682488</v>
      </c>
      <c r="AH385" s="2">
        <f>(Table2[[#This Row],[Current Month High]]/Table2[[#This Row],[Close Price]])-1</f>
        <v>7.5776909637017553E-3</v>
      </c>
      <c r="AI385">
        <v>0.75776909637017498</v>
      </c>
      <c r="AJ385">
        <v>54.580766546293098</v>
      </c>
      <c r="AK385" t="str">
        <f>IF(AND(Table2[[#This Row],[20D EMA]]&gt;Table2[[#This Row],[50D EMA]],Table2[[#This Row],[50D EMA]]&gt;Table2[[#This Row],[200D EMA]]),"Uptrend","Downtrend/NoTrend")</f>
        <v>Uptrend</v>
      </c>
      <c r="AL385">
        <v>-0.03</v>
      </c>
      <c r="AM385" t="s">
        <v>10680</v>
      </c>
      <c r="AN385">
        <v>4.7699999999999996</v>
      </c>
      <c r="AO385" t="s">
        <v>10681</v>
      </c>
      <c r="AP385">
        <v>-4.2994429526514999E-2</v>
      </c>
      <c r="AQ385">
        <f>(Table2[[#This Row],[Sharpe Ratio]]-AVERAGE(Table2[Sharpe Ratio]))/_xlfn.STDEV.P(Table2[Sharpe Ratio])</f>
        <v>-1.2253626550486385</v>
      </c>
      <c r="AR38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7.231462806502853E-2</v>
      </c>
      <c r="AS385">
        <f>_xlfn.RANK.AVG(Table2[[#This Row],[1Y Return vs Nifty Z-Score]],Table2[1Y Return vs Nifty Z-Score])</f>
        <v>377</v>
      </c>
      <c r="AT385">
        <f>_xlfn.RANK.AVG(Table2[[#This Row],[6M Return vs Nifty Z-Score]],Table2[6M Return vs Nifty Z-Score])</f>
        <v>128</v>
      </c>
      <c r="AU385">
        <f>_xlfn.RANK.AVG(Table2[[#This Row],[Sharpe Ratio Z-Score]],Table2[Sharpe Ratio Z-Score])</f>
        <v>657</v>
      </c>
      <c r="AV385">
        <f>(Table2[[#This Row],[Rank 1Y]]+Table2[[#This Row],[Rank 6M]]+Table2[[#This Row],[Rank Sharpe]])/3</f>
        <v>387.33333333333331</v>
      </c>
    </row>
    <row r="386" spans="1:48" x14ac:dyDescent="0.3">
      <c r="A386" t="s">
        <v>102</v>
      </c>
      <c r="B386" t="s">
        <v>103</v>
      </c>
      <c r="C386" t="s">
        <v>10642</v>
      </c>
      <c r="D386" t="s">
        <v>104</v>
      </c>
      <c r="E386">
        <v>289822.50233727001</v>
      </c>
      <c r="F386">
        <v>1838.15</v>
      </c>
      <c r="G386">
        <v>58.967092912087999</v>
      </c>
      <c r="H386">
        <f>(Table2[[#This Row],[1Y Return vs Nifty]]-AVERAGE(Table2[1Y Return vs Nifty]))/_xlfn.STDEV.P(Table2[1Y Return vs Nifty])</f>
        <v>0.52597349309002372</v>
      </c>
      <c r="I386">
        <v>-2.6230938195218299</v>
      </c>
      <c r="J386">
        <f>(Table2[[#This Row],[1M Return vs Nifty]]-AVERAGE(Table2[1M Return vs Nifty]))/_xlfn.STDEV.P(Table2[1M Return vs Nifty])</f>
        <v>-0.14417810486919405</v>
      </c>
      <c r="K386">
        <v>-19.6407426508806</v>
      </c>
      <c r="L386">
        <f>(Table2[[#This Row],[6M Return vs Nifty]]-AVERAGE(Table2[6M Return vs Nifty]))/_xlfn.STDEV.P(Table2[6M Return vs Nifty])</f>
        <v>-0.95607289947237717</v>
      </c>
      <c r="M386">
        <v>-5.2283555924894598</v>
      </c>
      <c r="N386">
        <f>(Table2[[#This Row],[1W Return vs Nifty]]-AVERAGE(Table2[1W Return vs Nifty]))/_xlfn.STDEV.P(Table2[1W Return vs Nifty])</f>
        <v>-0.78840382624688754</v>
      </c>
      <c r="O386">
        <v>1847.59</v>
      </c>
      <c r="P386">
        <v>1824.98562760759</v>
      </c>
      <c r="Q386">
        <v>1691.1331024301201</v>
      </c>
      <c r="R386">
        <v>40.174068579115797</v>
      </c>
      <c r="S386" s="2">
        <f>(Table2[[#This Row],[Close Price]]-Table2[[#This Row],[20D EMA]])/Table2[[#This Row],[20D EMA]]</f>
        <v>-5.1093586780615978E-3</v>
      </c>
      <c r="T386" s="2">
        <f>(Table2[[#This Row],[Close Price]]-Table2[[#This Row],[50D EMA]])/Table2[[#This Row],[50D EMA]]</f>
        <v>7.213411543228165E-3</v>
      </c>
      <c r="U386" s="2">
        <f>(Table2[[#This Row],[Close Price]]-Table2[[#This Row],[200D EMA]])/Table2[[#This Row],[200D EMA]]</f>
        <v>8.6933960052357831E-2</v>
      </c>
      <c r="V386">
        <v>0.46754228937674702</v>
      </c>
      <c r="W386">
        <v>1824</v>
      </c>
      <c r="X386">
        <v>1861.8</v>
      </c>
      <c r="Y386">
        <v>1811.6</v>
      </c>
      <c r="Z386">
        <v>1914</v>
      </c>
      <c r="AA386">
        <v>1667.5</v>
      </c>
      <c r="AB386">
        <v>1992.95</v>
      </c>
      <c r="AC386" s="2">
        <f>(Table2[[#This Row],[Close Price]]/Table2[[#This Row],[Day Low]])-1</f>
        <v>7.7576754385966229E-3</v>
      </c>
      <c r="AD386" s="2">
        <f>(Table2[[#This Row],[Day High]]/Table2[[#This Row],[Close Price]])-1</f>
        <v>1.2866196991540235E-2</v>
      </c>
      <c r="AE386" s="2">
        <f>(Table2[[#This Row],[Close Price]]/Table2[[#This Row],[Current Week Low]])-1</f>
        <v>1.4655553102230101E-2</v>
      </c>
      <c r="AF386" s="2">
        <f>(Table2[[#This Row],[Current Week High]]/Table2[[#This Row],[Close Price]])-1</f>
        <v>4.1264314664200441E-2</v>
      </c>
      <c r="AG386" s="2">
        <f>(Table2[[#This Row],[Close Price]]/Table2[[#This Row],[Current Month Low]])-1</f>
        <v>0.10233883058470772</v>
      </c>
      <c r="AH386" s="2">
        <f>(Table2[[#This Row],[Current Month High]]/Table2[[#This Row],[Close Price]])-1</f>
        <v>8.4215107580991821E-2</v>
      </c>
      <c r="AI386">
        <v>18.2765280309006</v>
      </c>
      <c r="AJ386">
        <v>125.387775121083</v>
      </c>
      <c r="AK386" t="str">
        <f>IF(AND(Table2[[#This Row],[20D EMA]]&gt;Table2[[#This Row],[50D EMA]],Table2[[#This Row],[50D EMA]]&gt;Table2[[#This Row],[200D EMA]]),"Uptrend","Downtrend/NoTrend")</f>
        <v>Uptrend</v>
      </c>
      <c r="AL386">
        <v>-0.08</v>
      </c>
      <c r="AM386" t="s">
        <v>10680</v>
      </c>
      <c r="AN386">
        <v>0.68</v>
      </c>
      <c r="AO386" t="s">
        <v>10681</v>
      </c>
      <c r="AP386">
        <v>5.6136128422866E-2</v>
      </c>
      <c r="AQ386">
        <f>(Table2[[#This Row],[Sharpe Ratio]]-AVERAGE(Table2[Sharpe Ratio]))/_xlfn.STDEV.P(Table2[Sharpe Ratio])</f>
        <v>-8.6577972670794978E-2</v>
      </c>
      <c r="AR3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-1.4492593101692299</v>
      </c>
      <c r="AS386">
        <f>_xlfn.RANK.AVG(Table2[[#This Row],[1Y Return vs Nifty Z-Score]],Table2[1Y Return vs Nifty Z-Score])</f>
        <v>162</v>
      </c>
      <c r="AT386">
        <f>_xlfn.RANK.AVG(Table2[[#This Row],[6M Return vs Nifty Z-Score]],Table2[6M Return vs Nifty Z-Score])</f>
        <v>633</v>
      </c>
      <c r="AU386">
        <f>_xlfn.RANK.AVG(Table2[[#This Row],[Sharpe Ratio Z-Score]],Table2[Sharpe Ratio Z-Score])</f>
        <v>373</v>
      </c>
      <c r="AV386">
        <f>(Table2[[#This Row],[Rank 1Y]]+Table2[[#This Row],[Rank 6M]]+Table2[[#This Row],[Rank Sharpe]])/3</f>
        <v>389.33333333333331</v>
      </c>
    </row>
    <row r="387" spans="1:48" x14ac:dyDescent="0.3">
      <c r="A387" t="s">
        <v>225</v>
      </c>
      <c r="B387" t="s">
        <v>226</v>
      </c>
      <c r="C387" t="s">
        <v>10646</v>
      </c>
      <c r="D387" t="s">
        <v>227</v>
      </c>
      <c r="E387">
        <v>118691.45292775</v>
      </c>
      <c r="F387">
        <v>1899.35</v>
      </c>
      <c r="G387">
        <v>9.8468604493560292</v>
      </c>
      <c r="H387">
        <f>(Table2[[#This Row],[1Y Return vs Nifty]]-AVERAGE(Table2[1Y Return vs Nifty]))/_xlfn.STDEV.P(Table2[1Y Return vs Nifty])</f>
        <v>-0.26438629990347656</v>
      </c>
      <c r="I387">
        <v>1.61848104787922</v>
      </c>
      <c r="J387">
        <f>(Table2[[#This Row],[1M Return vs Nifty]]-AVERAGE(Table2[1M Return vs Nifty]))/_xlfn.STDEV.P(Table2[1M Return vs Nifty])</f>
        <v>0.26588327311765264</v>
      </c>
      <c r="K387">
        <v>12.350837352747901</v>
      </c>
      <c r="L387">
        <f>(Table2[[#This Row],[6M Return vs Nifty]]-AVERAGE(Table2[6M Return vs Nifty]))/_xlfn.STDEV.P(Table2[6M Return vs Nifty])</f>
        <v>0.1403780769815951</v>
      </c>
      <c r="M387">
        <v>-1.7681364590605999</v>
      </c>
      <c r="N387">
        <f>(Table2[[#This Row],[1W Return vs Nifty]]-AVERAGE(Table2[1W Return vs Nifty]))/_xlfn.STDEV.P(Table2[1W Return vs Nifty])</f>
        <v>9.9857487363508704E-2</v>
      </c>
      <c r="O387">
        <v>1871.45</v>
      </c>
      <c r="P387">
        <v>1842.39688630979</v>
      </c>
      <c r="Q387">
        <v>1646.6063800403099</v>
      </c>
      <c r="R387">
        <v>57.931295827077697</v>
      </c>
      <c r="S387" s="2">
        <f>(Table2[[#This Row],[Close Price]]-Table2[[#This Row],[20D EMA]])/Table2[[#This Row],[20D EMA]]</f>
        <v>1.4908226241684181E-2</v>
      </c>
      <c r="T387" s="2">
        <f>(Table2[[#This Row],[Close Price]]-Table2[[#This Row],[50D EMA]])/Table2[[#This Row],[50D EMA]]</f>
        <v>3.091251082402963E-2</v>
      </c>
      <c r="U387" s="2">
        <f>(Table2[[#This Row],[Close Price]]-Table2[[#This Row],[200D EMA]])/Table2[[#This Row],[200D EMA]]</f>
        <v>0.15349364791936657</v>
      </c>
      <c r="V387">
        <v>0.73487270913855895</v>
      </c>
      <c r="W387">
        <v>1888</v>
      </c>
      <c r="X387">
        <v>1921.5</v>
      </c>
      <c r="Y387">
        <v>1863.55</v>
      </c>
      <c r="Z387">
        <v>1957.45</v>
      </c>
      <c r="AA387">
        <v>1765.1</v>
      </c>
      <c r="AB387">
        <v>1957.45</v>
      </c>
      <c r="AC387" s="2">
        <f>(Table2[[#This Row],[Close Price]]/Table2[[#This Row],[Day Low]])-1</f>
        <v>6.0116525423727918E-3</v>
      </c>
      <c r="AD387" s="2">
        <f>(Table2[[#This Row],[Day High]]/Table2[[#This Row],[Close Price]])-1</f>
        <v>1.1661884328849403E-2</v>
      </c>
      <c r="AE387" s="2">
        <f>(Table2[[#This Row],[Close Price]]/Table2[[#This Row],[Current Week Low]])-1</f>
        <v>1.921064634702585E-2</v>
      </c>
      <c r="AF387" s="2">
        <f>(Table2[[#This Row],[Current Week High]]/Table2[[#This Row],[Close Price]])-1</f>
        <v>3.0589412167320473E-2</v>
      </c>
      <c r="AG387" s="2">
        <f>(Table2[[#This Row],[Close Price]]/Table2[[#This Row],[Current Month Low]])-1</f>
        <v>7.6058013710271322E-2</v>
      </c>
      <c r="AH387" s="2">
        <f>(Table2[[#This Row],[Current Month High]]/Table2[[#This Row],[Close Price]])-1</f>
        <v>3.0589412167320473E-2</v>
      </c>
      <c r="AI387">
        <v>4.5304972753837003</v>
      </c>
      <c r="AJ387">
        <v>54.0617268929715</v>
      </c>
      <c r="AK387" t="str">
        <f>IF(AND(Table2[[#This Row],[20D EMA]]&gt;Table2[[#This Row],[50D EMA]],Table2[[#This Row],[50D EMA]]&gt;Table2[[#This Row],[200D EMA]]),"Uptrend","Downtrend/NoTrend")</f>
        <v>Uptrend</v>
      </c>
      <c r="AL387">
        <v>-0.03</v>
      </c>
      <c r="AM387" t="s">
        <v>10680</v>
      </c>
      <c r="AN387">
        <v>4.04</v>
      </c>
      <c r="AO387" t="s">
        <v>10681</v>
      </c>
      <c r="AP387">
        <v>2.398727554972E-3</v>
      </c>
      <c r="AQ387">
        <f>(Table2[[#This Row],[Sharpe Ratio]]-AVERAGE(Table2[Sharpe Ratio]))/_xlfn.STDEV.P(Table2[Sharpe Ratio])</f>
        <v>-0.70389850677294008</v>
      </c>
      <c r="AR3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-0.46216596921366032</v>
      </c>
      <c r="AS387">
        <f>_xlfn.RANK.AVG(Table2[[#This Row],[1Y Return vs Nifty Z-Score]],Table2[1Y Return vs Nifty Z-Score])</f>
        <v>378</v>
      </c>
      <c r="AT387">
        <f>_xlfn.RANK.AVG(Table2[[#This Row],[6M Return vs Nifty Z-Score]],Table2[6M Return vs Nifty Z-Score])</f>
        <v>275</v>
      </c>
      <c r="AU387">
        <f>_xlfn.RANK.AVG(Table2[[#This Row],[Sharpe Ratio Z-Score]],Table2[Sharpe Ratio Z-Score])</f>
        <v>516</v>
      </c>
      <c r="AV387">
        <f>(Table2[[#This Row],[Rank 1Y]]+Table2[[#This Row],[Rank 6M]]+Table2[[#This Row],[Rank Sharpe]])/3</f>
        <v>389.66666666666669</v>
      </c>
    </row>
    <row r="388" spans="1:48" x14ac:dyDescent="0.3">
      <c r="A388" t="s">
        <v>1324</v>
      </c>
      <c r="B388" t="s">
        <v>1325</v>
      </c>
      <c r="C388" t="s">
        <v>10644</v>
      </c>
      <c r="D388" t="s">
        <v>77</v>
      </c>
      <c r="E388">
        <v>8549.7047238199993</v>
      </c>
      <c r="F388">
        <v>810.15</v>
      </c>
      <c r="G388">
        <v>-17.6167280517138</v>
      </c>
      <c r="H388">
        <f>(Table2[[#This Row],[1Y Return vs Nifty]]-AVERAGE(Table2[1Y Return vs Nifty]))/_xlfn.STDEV.P(Table2[1Y Return vs Nifty])</f>
        <v>-0.70628396679731464</v>
      </c>
      <c r="I388">
        <v>-0.69954152070853004</v>
      </c>
      <c r="J388">
        <f>(Table2[[#This Row],[1M Return vs Nifty]]-AVERAGE(Table2[1M Return vs Nifty]))/_xlfn.STDEV.P(Table2[1M Return vs Nifty])</f>
        <v>4.1784546018648477E-2</v>
      </c>
      <c r="K388">
        <v>-3.8580568145785601</v>
      </c>
      <c r="L388">
        <f>(Table2[[#This Row],[6M Return vs Nifty]]-AVERAGE(Table2[6M Return vs Nifty]))/_xlfn.STDEV.P(Table2[6M Return vs Nifty])</f>
        <v>-0.41515115399069374</v>
      </c>
      <c r="M388">
        <v>-4.5181200818023104</v>
      </c>
      <c r="N388">
        <f>(Table2[[#This Row],[1W Return vs Nifty]]-AVERAGE(Table2[1W Return vs Nifty]))/_xlfn.STDEV.P(Table2[1W Return vs Nifty])</f>
        <v>-0.60608163699566497</v>
      </c>
      <c r="O388">
        <v>778.28</v>
      </c>
      <c r="P388">
        <v>769.25412941903403</v>
      </c>
      <c r="Q388">
        <v>742.68176265502495</v>
      </c>
      <c r="R388">
        <v>49.511828350733701</v>
      </c>
      <c r="S388" s="2">
        <f>(Table2[[#This Row],[Close Price]]-Table2[[#This Row],[20D EMA]])/Table2[[#This Row],[20D EMA]]</f>
        <v>4.0949272755306583E-2</v>
      </c>
      <c r="T388" s="2">
        <f>(Table2[[#This Row],[Close Price]]-Table2[[#This Row],[50D EMA]])/Table2[[#This Row],[50D EMA]]</f>
        <v>5.3163017287735398E-2</v>
      </c>
      <c r="U388" s="2">
        <f>(Table2[[#This Row],[Close Price]]-Table2[[#This Row],[200D EMA]])/Table2[[#This Row],[200D EMA]]</f>
        <v>9.08440744576543E-2</v>
      </c>
      <c r="V388">
        <v>0.58483705276228404</v>
      </c>
      <c r="W388">
        <v>766.65</v>
      </c>
      <c r="X388">
        <v>820</v>
      </c>
      <c r="Y388">
        <v>766.65</v>
      </c>
      <c r="Z388">
        <v>824</v>
      </c>
      <c r="AA388">
        <v>697</v>
      </c>
      <c r="AB388">
        <v>826.4</v>
      </c>
      <c r="AC388" s="2">
        <f>(Table2[[#This Row],[Close Price]]/Table2[[#This Row],[Day Low]])-1</f>
        <v>5.6740363920954717E-2</v>
      </c>
      <c r="AD388" s="2">
        <f>(Table2[[#This Row],[Day High]]/Table2[[#This Row],[Close Price]])-1</f>
        <v>1.215824230080842E-2</v>
      </c>
      <c r="AE388" s="2">
        <f>(Table2[[#This Row],[Close Price]]/Table2[[#This Row],[Current Week Low]])-1</f>
        <v>5.6740363920954717E-2</v>
      </c>
      <c r="AF388" s="2">
        <f>(Table2[[#This Row],[Current Week High]]/Table2[[#This Row],[Close Price]])-1</f>
        <v>1.7095599580324583E-2</v>
      </c>
      <c r="AG388" s="2">
        <f>(Table2[[#This Row],[Close Price]]/Table2[[#This Row],[Current Month Low]])-1</f>
        <v>0.16233859397417505</v>
      </c>
      <c r="AH388" s="2">
        <f>(Table2[[#This Row],[Current Month High]]/Table2[[#This Row],[Close Price]])-1</f>
        <v>2.0058013948034414E-2</v>
      </c>
      <c r="AI388">
        <v>13.5592174288712</v>
      </c>
      <c r="AJ388">
        <v>31.5178571428571</v>
      </c>
      <c r="AK388" t="str">
        <f>IF(AND(Table2[[#This Row],[20D EMA]]&gt;Table2[[#This Row],[50D EMA]],Table2[[#This Row],[50D EMA]]&gt;Table2[[#This Row],[200D EMA]]),"Uptrend","Downtrend/NoTrend")</f>
        <v>Uptrend</v>
      </c>
      <c r="AL388">
        <v>0</v>
      </c>
      <c r="AM388" t="s">
        <v>10682</v>
      </c>
      <c r="AN388">
        <v>5.57</v>
      </c>
      <c r="AO388" t="s">
        <v>10681</v>
      </c>
      <c r="AP388">
        <v>0.13937077980263701</v>
      </c>
      <c r="AQ388">
        <f>(Table2[[#This Row],[Sharpe Ratio]]-AVERAGE(Table2[Sharpe Ratio]))/_xlfn.STDEV.P(Table2[Sharpe Ratio])</f>
        <v>0.86959889140722013</v>
      </c>
      <c r="AR3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-0.81613332035780473</v>
      </c>
      <c r="AS388">
        <f>_xlfn.RANK.AVG(Table2[[#This Row],[1Y Return vs Nifty Z-Score]],Table2[1Y Return vs Nifty Z-Score])</f>
        <v>570</v>
      </c>
      <c r="AT388">
        <f>_xlfn.RANK.AVG(Table2[[#This Row],[6M Return vs Nifty Z-Score]],Table2[6M Return vs Nifty Z-Score])</f>
        <v>458</v>
      </c>
      <c r="AU388">
        <f>_xlfn.RANK.AVG(Table2[[#This Row],[Sharpe Ratio Z-Score]],Table2[Sharpe Ratio Z-Score])</f>
        <v>141</v>
      </c>
      <c r="AV388">
        <f>(Table2[[#This Row],[Rank 1Y]]+Table2[[#This Row],[Rank 6M]]+Table2[[#This Row],[Rank Sharpe]])/3</f>
        <v>389.66666666666669</v>
      </c>
    </row>
    <row r="389" spans="1:48" x14ac:dyDescent="0.3">
      <c r="A389" t="s">
        <v>815</v>
      </c>
      <c r="B389" t="s">
        <v>816</v>
      </c>
      <c r="C389" t="s">
        <v>10640</v>
      </c>
      <c r="D389" t="s">
        <v>282</v>
      </c>
      <c r="E389">
        <v>19717.646299995002</v>
      </c>
      <c r="F389">
        <v>2531</v>
      </c>
      <c r="G389">
        <v>-0.513815063055993</v>
      </c>
      <c r="H389">
        <f>(Table2[[#This Row],[1Y Return vs Nifty]]-AVERAGE(Table2[1Y Return vs Nifty]))/_xlfn.STDEV.P(Table2[1Y Return vs Nifty])</f>
        <v>-0.43109278606425799</v>
      </c>
      <c r="I389">
        <v>14.542312176803099</v>
      </c>
      <c r="J389">
        <f>(Table2[[#This Row],[1M Return vs Nifty]]-AVERAGE(Table2[1M Return vs Nifty]))/_xlfn.STDEV.P(Table2[1M Return vs Nifty])</f>
        <v>1.5153163651340256</v>
      </c>
      <c r="K389">
        <v>1.27914498197729</v>
      </c>
      <c r="L389">
        <f>(Table2[[#This Row],[6M Return vs Nifty]]-AVERAGE(Table2[6M Return vs Nifty]))/_xlfn.STDEV.P(Table2[6M Return vs Nifty])</f>
        <v>-0.23908326595778318</v>
      </c>
      <c r="M389">
        <v>0.132423257431105</v>
      </c>
      <c r="N389">
        <f>(Table2[[#This Row],[1W Return vs Nifty]]-AVERAGE(Table2[1W Return vs Nifty]))/_xlfn.STDEV.P(Table2[1W Return vs Nifty])</f>
        <v>0.58774383365193883</v>
      </c>
      <c r="O389">
        <v>2365.25</v>
      </c>
      <c r="P389">
        <v>2232.8951251153599</v>
      </c>
      <c r="Q389">
        <v>2054.5073735997498</v>
      </c>
      <c r="R389">
        <v>68.352151424404099</v>
      </c>
      <c r="S389" s="2">
        <f>(Table2[[#This Row],[Close Price]]-Table2[[#This Row],[20D EMA]])/Table2[[#This Row],[20D EMA]]</f>
        <v>7.007715886269951E-2</v>
      </c>
      <c r="T389" s="2">
        <f>(Table2[[#This Row],[Close Price]]-Table2[[#This Row],[50D EMA]])/Table2[[#This Row],[50D EMA]]</f>
        <v>0.1335059902865966</v>
      </c>
      <c r="U389" s="2">
        <f>(Table2[[#This Row],[Close Price]]-Table2[[#This Row],[200D EMA]])/Table2[[#This Row],[200D EMA]]</f>
        <v>0.23192548857363138</v>
      </c>
      <c r="V389">
        <v>1.00313298319246</v>
      </c>
      <c r="W389">
        <v>2455.1</v>
      </c>
      <c r="X389">
        <v>2596.9499999999998</v>
      </c>
      <c r="Y389">
        <v>2453.1999999999998</v>
      </c>
      <c r="Z389">
        <v>2596.9499999999998</v>
      </c>
      <c r="AA389">
        <v>2060</v>
      </c>
      <c r="AB389">
        <v>2596.9499999999998</v>
      </c>
      <c r="AC389" s="2">
        <f>(Table2[[#This Row],[Close Price]]/Table2[[#This Row],[Day Low]])-1</f>
        <v>3.0915237668526885E-2</v>
      </c>
      <c r="AD389" s="2">
        <f>(Table2[[#This Row],[Day High]]/Table2[[#This Row],[Close Price]])-1</f>
        <v>2.6056894508099449E-2</v>
      </c>
      <c r="AE389" s="2">
        <f>(Table2[[#This Row],[Close Price]]/Table2[[#This Row],[Current Week Low]])-1</f>
        <v>3.1713680091309371E-2</v>
      </c>
      <c r="AF389" s="2">
        <f>(Table2[[#This Row],[Current Week High]]/Table2[[#This Row],[Close Price]])-1</f>
        <v>2.6056894508099449E-2</v>
      </c>
      <c r="AG389" s="2">
        <f>(Table2[[#This Row],[Close Price]]/Table2[[#This Row],[Current Month Low]])-1</f>
        <v>0.22864077669902905</v>
      </c>
      <c r="AH389" s="2">
        <f>(Table2[[#This Row],[Current Month High]]/Table2[[#This Row],[Close Price]])-1</f>
        <v>2.6056894508099449E-2</v>
      </c>
      <c r="AI389">
        <v>2.60568945080994</v>
      </c>
      <c r="AJ389">
        <v>44.628571428571398</v>
      </c>
      <c r="AK389" t="str">
        <f>IF(AND(Table2[[#This Row],[20D EMA]]&gt;Table2[[#This Row],[50D EMA]],Table2[[#This Row],[50D EMA]]&gt;Table2[[#This Row],[200D EMA]]),"Uptrend","Downtrend/NoTrend")</f>
        <v>Uptrend</v>
      </c>
      <c r="AL389">
        <v>0.12</v>
      </c>
      <c r="AM389" t="s">
        <v>10681</v>
      </c>
      <c r="AN389">
        <v>13.86</v>
      </c>
      <c r="AO389" t="s">
        <v>10681</v>
      </c>
      <c r="AP389">
        <v>7.2941818484130005E-2</v>
      </c>
      <c r="AQ389">
        <f>(Table2[[#This Row],[Sharpe Ratio]]-AVERAGE(Table2[Sharpe Ratio]))/_xlfn.STDEV.P(Table2[Sharpe Ratio])</f>
        <v>0.10648118904934258</v>
      </c>
      <c r="AR3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1.5393653358132657</v>
      </c>
      <c r="AS389">
        <f>_xlfn.RANK.AVG(Table2[[#This Row],[1Y Return vs Nifty Z-Score]],Table2[1Y Return vs Nifty Z-Score])</f>
        <v>443</v>
      </c>
      <c r="AT389">
        <f>_xlfn.RANK.AVG(Table2[[#This Row],[6M Return vs Nifty Z-Score]],Table2[6M Return vs Nifty Z-Score])</f>
        <v>402</v>
      </c>
      <c r="AU389">
        <f>_xlfn.RANK.AVG(Table2[[#This Row],[Sharpe Ratio Z-Score]],Table2[Sharpe Ratio Z-Score])</f>
        <v>326</v>
      </c>
      <c r="AV389">
        <f>(Table2[[#This Row],[Rank 1Y]]+Table2[[#This Row],[Rank 6M]]+Table2[[#This Row],[Rank Sharpe]])/3</f>
        <v>390.33333333333331</v>
      </c>
    </row>
    <row r="390" spans="1:48" x14ac:dyDescent="0.3">
      <c r="A390" t="s">
        <v>855</v>
      </c>
      <c r="B390" t="s">
        <v>856</v>
      </c>
      <c r="C390" t="s">
        <v>10636</v>
      </c>
      <c r="D390" t="s">
        <v>51</v>
      </c>
      <c r="E390">
        <v>18327.004752307999</v>
      </c>
      <c r="F390">
        <v>215.95</v>
      </c>
      <c r="G390">
        <v>14.594944624923601</v>
      </c>
      <c r="H390">
        <f>(Table2[[#This Row],[1Y Return vs Nifty]]-AVERAGE(Table2[1Y Return vs Nifty]))/_xlfn.STDEV.P(Table2[1Y Return vs Nifty])</f>
        <v>-0.18798815115765152</v>
      </c>
      <c r="I390">
        <v>0.27764904568104298</v>
      </c>
      <c r="J390">
        <f>(Table2[[#This Row],[1M Return vs Nifty]]-AVERAGE(Table2[1M Return vs Nifty]))/_xlfn.STDEV.P(Table2[1M Return vs Nifty])</f>
        <v>0.13625608612728327</v>
      </c>
      <c r="K390">
        <v>7.0363891735045501</v>
      </c>
      <c r="L390">
        <f>(Table2[[#This Row],[6M Return vs Nifty]]-AVERAGE(Table2[6M Return vs Nifty]))/_xlfn.STDEV.P(Table2[6M Return vs Nifty])</f>
        <v>-4.1764596021254451E-2</v>
      </c>
      <c r="M390">
        <v>-2.01712751523629</v>
      </c>
      <c r="N390">
        <f>(Table2[[#This Row],[1W Return vs Nifty]]-AVERAGE(Table2[1W Return vs Nifty]))/_xlfn.STDEV.P(Table2[1W Return vs Nifty])</f>
        <v>3.5939823739501831E-2</v>
      </c>
      <c r="O390">
        <v>211.3</v>
      </c>
      <c r="P390">
        <v>206.10579189438701</v>
      </c>
      <c r="Q390">
        <v>184.17167209626999</v>
      </c>
      <c r="R390">
        <v>62.4594338279081</v>
      </c>
      <c r="S390" s="2">
        <f>(Table2[[#This Row],[Close Price]]-Table2[[#This Row],[20D EMA]])/Table2[[#This Row],[20D EMA]]</f>
        <v>2.2006625650733445E-2</v>
      </c>
      <c r="T390" s="2">
        <f>(Table2[[#This Row],[Close Price]]-Table2[[#This Row],[50D EMA]])/Table2[[#This Row],[50D EMA]]</f>
        <v>4.7762889218840386E-2</v>
      </c>
      <c r="U390" s="2">
        <f>(Table2[[#This Row],[Close Price]]-Table2[[#This Row],[200D EMA]])/Table2[[#This Row],[200D EMA]]</f>
        <v>0.17254731708749907</v>
      </c>
      <c r="V390">
        <v>0.81319487344843999</v>
      </c>
      <c r="W390">
        <v>215.05</v>
      </c>
      <c r="X390">
        <v>222.19</v>
      </c>
      <c r="Y390">
        <v>211.66</v>
      </c>
      <c r="Z390">
        <v>222.19</v>
      </c>
      <c r="AA390">
        <v>195.36</v>
      </c>
      <c r="AB390">
        <v>222.19</v>
      </c>
      <c r="AC390" s="2">
        <f>(Table2[[#This Row],[Close Price]]/Table2[[#This Row],[Day Low]])-1</f>
        <v>4.1850732387815892E-3</v>
      </c>
      <c r="AD390" s="2">
        <f>(Table2[[#This Row],[Day High]]/Table2[[#This Row],[Close Price]])-1</f>
        <v>2.8895577680018603E-2</v>
      </c>
      <c r="AE390" s="2">
        <f>(Table2[[#This Row],[Close Price]]/Table2[[#This Row],[Current Week Low]])-1</f>
        <v>2.0268354908816066E-2</v>
      </c>
      <c r="AF390" s="2">
        <f>(Table2[[#This Row],[Current Week High]]/Table2[[#This Row],[Close Price]])-1</f>
        <v>2.8895577680018603E-2</v>
      </c>
      <c r="AG390" s="2">
        <f>(Table2[[#This Row],[Close Price]]/Table2[[#This Row],[Current Month Low]])-1</f>
        <v>0.10539516789516767</v>
      </c>
      <c r="AH390" s="2">
        <f>(Table2[[#This Row],[Current Month High]]/Table2[[#This Row],[Close Price]])-1</f>
        <v>2.8895577680018603E-2</v>
      </c>
      <c r="AI390">
        <v>6.6913637416068497</v>
      </c>
      <c r="AJ390">
        <v>72.277622656561604</v>
      </c>
      <c r="AK390" t="str">
        <f>IF(AND(Table2[[#This Row],[20D EMA]]&gt;Table2[[#This Row],[50D EMA]],Table2[[#This Row],[50D EMA]]&gt;Table2[[#This Row],[200D EMA]]),"Uptrend","Downtrend/NoTrend")</f>
        <v>Uptrend</v>
      </c>
      <c r="AL390">
        <v>0.11</v>
      </c>
      <c r="AM390" t="s">
        <v>10681</v>
      </c>
      <c r="AN390">
        <v>4.47</v>
      </c>
      <c r="AO390" t="s">
        <v>10681</v>
      </c>
      <c r="AP390">
        <v>1.6428817641544999E-2</v>
      </c>
      <c r="AQ390">
        <f>(Table2[[#This Row],[Sharpe Ratio]]-AVERAGE(Table2[Sharpe Ratio]))/_xlfn.STDEV.P(Table2[Sharpe Ratio])</f>
        <v>-0.54272467689165338</v>
      </c>
      <c r="AR3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-0.60028151420377429</v>
      </c>
      <c r="AS390">
        <f>_xlfn.RANK.AVG(Table2[[#This Row],[1Y Return vs Nifty Z-Score]],Table2[1Y Return vs Nifty Z-Score])</f>
        <v>352</v>
      </c>
      <c r="AT390">
        <f>_xlfn.RANK.AVG(Table2[[#This Row],[6M Return vs Nifty Z-Score]],Table2[6M Return vs Nifty Z-Score])</f>
        <v>338</v>
      </c>
      <c r="AU390">
        <f>_xlfn.RANK.AVG(Table2[[#This Row],[Sharpe Ratio Z-Score]],Table2[Sharpe Ratio Z-Score])</f>
        <v>482</v>
      </c>
      <c r="AV390">
        <f>(Table2[[#This Row],[Rank 1Y]]+Table2[[#This Row],[Rank 6M]]+Table2[[#This Row],[Rank Sharpe]])/3</f>
        <v>390.66666666666669</v>
      </c>
    </row>
    <row r="391" spans="1:48" x14ac:dyDescent="0.3">
      <c r="A391" t="s">
        <v>749</v>
      </c>
      <c r="B391" t="s">
        <v>750</v>
      </c>
      <c r="C391" t="s">
        <v>10641</v>
      </c>
      <c r="D391" t="s">
        <v>198</v>
      </c>
      <c r="E391">
        <v>22683.347331559999</v>
      </c>
      <c r="F391">
        <v>1916.4</v>
      </c>
      <c r="G391">
        <v>-5.2212946416218999</v>
      </c>
      <c r="H391">
        <f>(Table2[[#This Row],[1Y Return vs Nifty]]-AVERAGE(Table2[1Y Return vs Nifty]))/_xlfn.STDEV.P(Table2[1Y Return vs Nifty])</f>
        <v>-0.5068375942359078</v>
      </c>
      <c r="I391">
        <v>-10.1058235183399</v>
      </c>
      <c r="J391">
        <f>(Table2[[#This Row],[1M Return vs Nifty]]-AVERAGE(Table2[1M Return vs Nifty]))/_xlfn.STDEV.P(Table2[1M Return vs Nifty])</f>
        <v>-0.86758357272564968</v>
      </c>
      <c r="K391">
        <v>-23.547302403782101</v>
      </c>
      <c r="L391">
        <f>(Table2[[#This Row],[6M Return vs Nifty]]-AVERAGE(Table2[6M Return vs Nifty]))/_xlfn.STDEV.P(Table2[6M Return vs Nifty])</f>
        <v>-1.0899628559908991</v>
      </c>
      <c r="M391">
        <v>-2.3847186496825699</v>
      </c>
      <c r="N391">
        <f>(Table2[[#This Row],[1W Return vs Nifty]]-AVERAGE(Table2[1W Return vs Nifty]))/_xlfn.STDEV.P(Table2[1W Return vs Nifty])</f>
        <v>-5.8423270435759414E-2</v>
      </c>
      <c r="O391">
        <v>1928.19</v>
      </c>
      <c r="P391">
        <v>1965.07409100102</v>
      </c>
      <c r="Q391">
        <v>1808.5953524402801</v>
      </c>
      <c r="R391">
        <v>49.648252626174603</v>
      </c>
      <c r="S391" s="2">
        <f>(Table2[[#This Row],[Close Price]]-Table2[[#This Row],[20D EMA]])/Table2[[#This Row],[20D EMA]]</f>
        <v>-6.1145426539915481E-3</v>
      </c>
      <c r="T391" s="2">
        <f>(Table2[[#This Row],[Close Price]]-Table2[[#This Row],[50D EMA]])/Table2[[#This Row],[50D EMA]]</f>
        <v>-2.4769595825379288E-2</v>
      </c>
      <c r="U391" s="2">
        <f>(Table2[[#This Row],[Close Price]]-Table2[[#This Row],[200D EMA]])/Table2[[#This Row],[200D EMA]]</f>
        <v>5.9606836550952454E-2</v>
      </c>
      <c r="V391">
        <v>0.40336872604852902</v>
      </c>
      <c r="W391">
        <v>1901</v>
      </c>
      <c r="X391">
        <v>1946.85</v>
      </c>
      <c r="Y391">
        <v>1876.05</v>
      </c>
      <c r="Z391">
        <v>2012</v>
      </c>
      <c r="AA391">
        <v>1798.25</v>
      </c>
      <c r="AB391">
        <v>2092.25</v>
      </c>
      <c r="AC391" s="2">
        <f>(Table2[[#This Row],[Close Price]]/Table2[[#This Row],[Day Low]])-1</f>
        <v>8.1009994739611457E-3</v>
      </c>
      <c r="AD391" s="2">
        <f>(Table2[[#This Row],[Day High]]/Table2[[#This Row],[Close Price]])-1</f>
        <v>1.5889167188478215E-2</v>
      </c>
      <c r="AE391" s="2">
        <f>(Table2[[#This Row],[Close Price]]/Table2[[#This Row],[Current Week Low]])-1</f>
        <v>2.150795554489493E-2</v>
      </c>
      <c r="AF391" s="2">
        <f>(Table2[[#This Row],[Current Week High]]/Table2[[#This Row],[Close Price]])-1</f>
        <v>4.988520141932784E-2</v>
      </c>
      <c r="AG391" s="2">
        <f>(Table2[[#This Row],[Close Price]]/Table2[[#This Row],[Current Month Low]])-1</f>
        <v>6.5702766578618066E-2</v>
      </c>
      <c r="AH391" s="2">
        <f>(Table2[[#This Row],[Current Month High]]/Table2[[#This Row],[Close Price]])-1</f>
        <v>9.1760592778125538E-2</v>
      </c>
      <c r="AI391">
        <v>26.714151534126401</v>
      </c>
      <c r="AJ391">
        <v>72.129159743117597</v>
      </c>
      <c r="AK391" t="str">
        <f>IF(AND(Table2[[#This Row],[20D EMA]]&gt;Table2[[#This Row],[50D EMA]],Table2[[#This Row],[50D EMA]]&gt;Table2[[#This Row],[200D EMA]]),"Uptrend","Downtrend/NoTrend")</f>
        <v>Downtrend/NoTrend</v>
      </c>
      <c r="AL391">
        <v>-0.11</v>
      </c>
      <c r="AM391" t="s">
        <v>10680</v>
      </c>
      <c r="AN391">
        <v>0.68</v>
      </c>
      <c r="AO391" t="s">
        <v>10681</v>
      </c>
      <c r="AP391">
        <v>0.22158216794848501</v>
      </c>
      <c r="AQ391">
        <f>(Table2[[#This Row],[Sharpe Ratio]]-AVERAGE(Table2[Sharpe Ratio]))/_xlfn.STDEV.P(Table2[Sharpe Ratio])</f>
        <v>1.8140207878855676</v>
      </c>
      <c r="AR3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1">
        <f>_xlfn.RANK.AVG(Table2[[#This Row],[1Y Return vs Nifty Z-Score]],Table2[1Y Return vs Nifty Z-Score])</f>
        <v>480</v>
      </c>
      <c r="AT391">
        <f>_xlfn.RANK.AVG(Table2[[#This Row],[6M Return vs Nifty Z-Score]],Table2[6M Return vs Nifty Z-Score])</f>
        <v>667</v>
      </c>
      <c r="AU391">
        <f>_xlfn.RANK.AVG(Table2[[#This Row],[Sharpe Ratio Z-Score]],Table2[Sharpe Ratio Z-Score])</f>
        <v>26</v>
      </c>
      <c r="AV391">
        <f>(Table2[[#This Row],[Rank 1Y]]+Table2[[#This Row],[Rank 6M]]+Table2[[#This Row],[Rank Sharpe]])/3</f>
        <v>391</v>
      </c>
    </row>
    <row r="392" spans="1:48" x14ac:dyDescent="0.3">
      <c r="A392" t="s">
        <v>147</v>
      </c>
      <c r="B392" t="s">
        <v>148</v>
      </c>
      <c r="C392" t="s">
        <v>10636</v>
      </c>
      <c r="D392" t="s">
        <v>37</v>
      </c>
      <c r="E392">
        <v>184699.76436636999</v>
      </c>
      <c r="F392">
        <v>1850.3</v>
      </c>
      <c r="G392">
        <v>11.8298314111741</v>
      </c>
      <c r="H392">
        <f>(Table2[[#This Row],[1Y Return vs Nifty]]-AVERAGE(Table2[1Y Return vs Nifty]))/_xlfn.STDEV.P(Table2[1Y Return vs Nifty])</f>
        <v>-0.23247968138159256</v>
      </c>
      <c r="I392">
        <v>4.7389735560581201</v>
      </c>
      <c r="J392">
        <f>(Table2[[#This Row],[1M Return vs Nifty]]-AVERAGE(Table2[1M Return vs Nifty]))/_xlfn.STDEV.P(Table2[1M Return vs Nifty])</f>
        <v>0.56756213012331003</v>
      </c>
      <c r="K392">
        <v>7.0126756044468097</v>
      </c>
      <c r="L392">
        <f>(Table2[[#This Row],[6M Return vs Nifty]]-AVERAGE(Table2[6M Return vs Nifty]))/_xlfn.STDEV.P(Table2[6M Return vs Nifty])</f>
        <v>-4.2577333808685364E-2</v>
      </c>
      <c r="M392">
        <v>1.53614053235273</v>
      </c>
      <c r="N392">
        <f>(Table2[[#This Row],[1W Return vs Nifty]]-AVERAGE(Table2[1W Return vs Nifty]))/_xlfn.STDEV.P(Table2[1W Return vs Nifty])</f>
        <v>0.94808741377772143</v>
      </c>
      <c r="O392">
        <v>1762.76</v>
      </c>
      <c r="P392">
        <v>1671.6139182279501</v>
      </c>
      <c r="Q392">
        <v>1509.1392194707801</v>
      </c>
      <c r="R392">
        <v>77.263721936760305</v>
      </c>
      <c r="S392" s="2">
        <f>(Table2[[#This Row],[Close Price]]-Table2[[#This Row],[20D EMA]])/Table2[[#This Row],[20D EMA]]</f>
        <v>4.9660759263881617E-2</v>
      </c>
      <c r="T392" s="2">
        <f>(Table2[[#This Row],[Close Price]]-Table2[[#This Row],[50D EMA]])/Table2[[#This Row],[50D EMA]]</f>
        <v>0.10689434912187858</v>
      </c>
      <c r="U392" s="2">
        <f>(Table2[[#This Row],[Close Price]]-Table2[[#This Row],[200D EMA]])/Table2[[#This Row],[200D EMA]]</f>
        <v>0.22606315979837635</v>
      </c>
      <c r="V392">
        <v>1.1250265119298299</v>
      </c>
      <c r="W392">
        <v>1837</v>
      </c>
      <c r="X392">
        <v>1869.8</v>
      </c>
      <c r="Y392">
        <v>1769.35</v>
      </c>
      <c r="Z392">
        <v>1869.8</v>
      </c>
      <c r="AA392">
        <v>1666</v>
      </c>
      <c r="AB392">
        <v>1869.8</v>
      </c>
      <c r="AC392" s="2">
        <f>(Table2[[#This Row],[Close Price]]/Table2[[#This Row],[Day Low]])-1</f>
        <v>7.2400653238975377E-3</v>
      </c>
      <c r="AD392" s="2">
        <f>(Table2[[#This Row],[Day High]]/Table2[[#This Row],[Close Price]])-1</f>
        <v>1.0538831540831239E-2</v>
      </c>
      <c r="AE392" s="2">
        <f>(Table2[[#This Row],[Close Price]]/Table2[[#This Row],[Current Week Low]])-1</f>
        <v>4.5751264588690832E-2</v>
      </c>
      <c r="AF392" s="2">
        <f>(Table2[[#This Row],[Current Week High]]/Table2[[#This Row],[Close Price]])-1</f>
        <v>1.0538831540831239E-2</v>
      </c>
      <c r="AG392" s="2">
        <f>(Table2[[#This Row],[Close Price]]/Table2[[#This Row],[Current Month Low]])-1</f>
        <v>0.11062424969987994</v>
      </c>
      <c r="AH392" s="2">
        <f>(Table2[[#This Row],[Current Month High]]/Table2[[#This Row],[Close Price]])-1</f>
        <v>1.0538831540831239E-2</v>
      </c>
      <c r="AI392">
        <v>1.0538831540831199</v>
      </c>
      <c r="AJ392">
        <v>46.343971210503398</v>
      </c>
      <c r="AK392" t="str">
        <f>IF(AND(Table2[[#This Row],[20D EMA]]&gt;Table2[[#This Row],[50D EMA]],Table2[[#This Row],[50D EMA]]&gt;Table2[[#This Row],[200D EMA]]),"Uptrend","Downtrend/NoTrend")</f>
        <v>Uptrend</v>
      </c>
      <c r="AL392">
        <v>0.21</v>
      </c>
      <c r="AM392" t="s">
        <v>10681</v>
      </c>
      <c r="AN392">
        <v>9.98</v>
      </c>
      <c r="AO392" t="s">
        <v>10681</v>
      </c>
      <c r="AP392">
        <v>2.2655496168290001E-2</v>
      </c>
      <c r="AQ392">
        <f>(Table2[[#This Row],[Sharpe Ratio]]-AVERAGE(Table2[Sharpe Ratio]))/_xlfn.STDEV.P(Table2[Sharpe Ratio])</f>
        <v>-0.471194300436302</v>
      </c>
      <c r="AR3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0.76939822827445159</v>
      </c>
      <c r="AS392">
        <f>_xlfn.RANK.AVG(Table2[[#This Row],[1Y Return vs Nifty Z-Score]],Table2[1Y Return vs Nifty Z-Score])</f>
        <v>366</v>
      </c>
      <c r="AT392">
        <f>_xlfn.RANK.AVG(Table2[[#This Row],[6M Return vs Nifty Z-Score]],Table2[6M Return vs Nifty Z-Score])</f>
        <v>339</v>
      </c>
      <c r="AU392">
        <f>_xlfn.RANK.AVG(Table2[[#This Row],[Sharpe Ratio Z-Score]],Table2[Sharpe Ratio Z-Score])</f>
        <v>469</v>
      </c>
      <c r="AV392">
        <f>(Table2[[#This Row],[Rank 1Y]]+Table2[[#This Row],[Rank 6M]]+Table2[[#This Row],[Rank Sharpe]])/3</f>
        <v>391.33333333333331</v>
      </c>
    </row>
    <row r="393" spans="1:48" x14ac:dyDescent="0.3">
      <c r="A393" t="s">
        <v>1708</v>
      </c>
      <c r="B393" t="s">
        <v>1709</v>
      </c>
      <c r="C393" t="s">
        <v>10647</v>
      </c>
      <c r="D393" t="s">
        <v>1710</v>
      </c>
      <c r="E393">
        <v>4770.9292990759996</v>
      </c>
      <c r="F393">
        <v>70.73</v>
      </c>
      <c r="G393">
        <v>-21.284042432426901</v>
      </c>
      <c r="H393">
        <f>(Table2[[#This Row],[1Y Return vs Nifty]]-AVERAGE(Table2[1Y Return vs Nifty]))/_xlfn.STDEV.P(Table2[1Y Return vs Nifty])</f>
        <v>-0.76529219394651671</v>
      </c>
      <c r="I393">
        <v>-6.0691633635618798</v>
      </c>
      <c r="J393">
        <f>(Table2[[#This Row],[1M Return vs Nifty]]-AVERAGE(Table2[1M Return vs Nifty]))/_xlfn.STDEV.P(Table2[1M Return vs Nifty])</f>
        <v>-0.47733266892700582</v>
      </c>
      <c r="K393">
        <v>11.5554799616342</v>
      </c>
      <c r="L393">
        <f>(Table2[[#This Row],[6M Return vs Nifty]]-AVERAGE(Table2[6M Return vs Nifty]))/_xlfn.STDEV.P(Table2[6M Return vs Nifty])</f>
        <v>0.11311870473372268</v>
      </c>
      <c r="M393">
        <v>-1.27858480567115</v>
      </c>
      <c r="N393">
        <f>(Table2[[#This Row],[1W Return vs Nifty]]-AVERAGE(Table2[1W Return vs Nifty]))/_xlfn.STDEV.P(Table2[1W Return vs Nifty])</f>
        <v>0.22552865960772012</v>
      </c>
      <c r="O393">
        <v>70.34</v>
      </c>
      <c r="P393">
        <v>70.203646661241606</v>
      </c>
      <c r="Q393">
        <v>64.302933194578699</v>
      </c>
      <c r="R393">
        <v>50.807212303494197</v>
      </c>
      <c r="S393" s="2">
        <f>(Table2[[#This Row],[Close Price]]-Table2[[#This Row],[20D EMA]])/Table2[[#This Row],[20D EMA]]</f>
        <v>5.544498151833957E-3</v>
      </c>
      <c r="T393" s="2">
        <f>(Table2[[#This Row],[Close Price]]-Table2[[#This Row],[50D EMA]])/Table2[[#This Row],[50D EMA]]</f>
        <v>7.497521336722662E-3</v>
      </c>
      <c r="U393" s="2">
        <f>(Table2[[#This Row],[Close Price]]-Table2[[#This Row],[200D EMA]])/Table2[[#This Row],[200D EMA]]</f>
        <v>9.9949823221488168E-2</v>
      </c>
      <c r="V393">
        <v>0.85797182596298405</v>
      </c>
      <c r="W393">
        <v>70.02</v>
      </c>
      <c r="X393">
        <v>71.47</v>
      </c>
      <c r="Y393">
        <v>70</v>
      </c>
      <c r="Z393">
        <v>76.8</v>
      </c>
      <c r="AA393">
        <v>63.95</v>
      </c>
      <c r="AB393">
        <v>76.8</v>
      </c>
      <c r="AC393" s="2">
        <f>(Table2[[#This Row],[Close Price]]/Table2[[#This Row],[Day Low]])-1</f>
        <v>1.0139960011425364E-2</v>
      </c>
      <c r="AD393" s="2">
        <f>(Table2[[#This Row],[Day High]]/Table2[[#This Row],[Close Price]])-1</f>
        <v>1.0462321504312033E-2</v>
      </c>
      <c r="AE393" s="2">
        <f>(Table2[[#This Row],[Close Price]]/Table2[[#This Row],[Current Week Low]])-1</f>
        <v>1.0428571428571454E-2</v>
      </c>
      <c r="AF393" s="2">
        <f>(Table2[[#This Row],[Current Week High]]/Table2[[#This Row],[Close Price]])-1</f>
        <v>8.5819312879966025E-2</v>
      </c>
      <c r="AG393" s="2">
        <f>(Table2[[#This Row],[Close Price]]/Table2[[#This Row],[Current Month Low]])-1</f>
        <v>0.10602032838154818</v>
      </c>
      <c r="AH393" s="2">
        <f>(Table2[[#This Row],[Current Month High]]/Table2[[#This Row],[Close Price]])-1</f>
        <v>8.5819312879966025E-2</v>
      </c>
      <c r="AI393">
        <v>19.030114520005601</v>
      </c>
      <c r="AJ393">
        <v>62.224770642201797</v>
      </c>
      <c r="AK393" t="str">
        <f>IF(AND(Table2[[#This Row],[20D EMA]]&gt;Table2[[#This Row],[50D EMA]],Table2[[#This Row],[50D EMA]]&gt;Table2[[#This Row],[200D EMA]]),"Uptrend","Downtrend/NoTrend")</f>
        <v>Uptrend</v>
      </c>
      <c r="AL393">
        <v>-0.15</v>
      </c>
      <c r="AM393" t="s">
        <v>10680</v>
      </c>
      <c r="AN393">
        <v>6.41</v>
      </c>
      <c r="AO393" t="s">
        <v>10681</v>
      </c>
      <c r="AP393">
        <v>7.7171271691824E-2</v>
      </c>
      <c r="AQ393">
        <f>(Table2[[#This Row],[Sharpe Ratio]]-AVERAGE(Table2[Sharpe Ratio]))/_xlfn.STDEV.P(Table2[Sharpe Ratio])</f>
        <v>0.15506798839143016</v>
      </c>
      <c r="AR3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-0.74890951014064977</v>
      </c>
      <c r="AS393">
        <f>_xlfn.RANK.AVG(Table2[[#This Row],[1Y Return vs Nifty Z-Score]],Table2[1Y Return vs Nifty Z-Score])</f>
        <v>584</v>
      </c>
      <c r="AT393">
        <f>_xlfn.RANK.AVG(Table2[[#This Row],[6M Return vs Nifty Z-Score]],Table2[6M Return vs Nifty Z-Score])</f>
        <v>285</v>
      </c>
      <c r="AU393">
        <f>_xlfn.RANK.AVG(Table2[[#This Row],[Sharpe Ratio Z-Score]],Table2[Sharpe Ratio Z-Score])</f>
        <v>309</v>
      </c>
      <c r="AV393">
        <f>(Table2[[#This Row],[Rank 1Y]]+Table2[[#This Row],[Rank 6M]]+Table2[[#This Row],[Rank Sharpe]])/3</f>
        <v>392.66666666666669</v>
      </c>
    </row>
    <row r="394" spans="1:48" x14ac:dyDescent="0.3">
      <c r="A394" t="s">
        <v>1452</v>
      </c>
      <c r="B394" t="s">
        <v>1453</v>
      </c>
      <c r="C394" t="s">
        <v>10639</v>
      </c>
      <c r="D394" t="s">
        <v>46</v>
      </c>
      <c r="E394">
        <v>7269.4541803049997</v>
      </c>
      <c r="F394">
        <v>197.2</v>
      </c>
      <c r="G394">
        <v>4.2641765515843399</v>
      </c>
      <c r="H394">
        <f>(Table2[[#This Row],[1Y Return vs Nifty]]-AVERAGE(Table2[1Y Return vs Nifty]))/_xlfn.STDEV.P(Table2[1Y Return vs Nifty])</f>
        <v>-0.35421341733698336</v>
      </c>
      <c r="I394">
        <v>-7.6955799862839003</v>
      </c>
      <c r="J394">
        <f>(Table2[[#This Row],[1M Return vs Nifty]]-AVERAGE(Table2[1M Return vs Nifty]))/_xlfn.STDEV.P(Table2[1M Return vs Nifty])</f>
        <v>-0.63456922901223545</v>
      </c>
      <c r="K394">
        <v>-22.009758331593702</v>
      </c>
      <c r="L394">
        <f>(Table2[[#This Row],[6M Return vs Nifty]]-AVERAGE(Table2[6M Return vs Nifty]))/_xlfn.STDEV.P(Table2[6M Return vs Nifty])</f>
        <v>-1.0372664371487921</v>
      </c>
      <c r="M394">
        <v>-4.7996117433726502</v>
      </c>
      <c r="N394">
        <f>(Table2[[#This Row],[1W Return vs Nifty]]-AVERAGE(Table2[1W Return vs Nifty]))/_xlfn.STDEV.P(Table2[1W Return vs Nifty])</f>
        <v>-0.67834242263818323</v>
      </c>
      <c r="O394">
        <v>194.72</v>
      </c>
      <c r="P394">
        <v>195.77826659283301</v>
      </c>
      <c r="Q394">
        <v>190.14328434428501</v>
      </c>
      <c r="R394">
        <v>53.070610608603197</v>
      </c>
      <c r="S394" s="2">
        <f>(Table2[[#This Row],[Close Price]]-Table2[[#This Row],[20D EMA]])/Table2[[#This Row],[20D EMA]]</f>
        <v>1.2736236647493784E-2</v>
      </c>
      <c r="T394" s="2">
        <f>(Table2[[#This Row],[Close Price]]-Table2[[#This Row],[50D EMA]])/Table2[[#This Row],[50D EMA]]</f>
        <v>7.2619572739593807E-3</v>
      </c>
      <c r="U394" s="2">
        <f>(Table2[[#This Row],[Close Price]]-Table2[[#This Row],[200D EMA]])/Table2[[#This Row],[200D EMA]]</f>
        <v>3.7112621042863982E-2</v>
      </c>
      <c r="V394">
        <v>0.77044113119402802</v>
      </c>
      <c r="W394">
        <v>195.1</v>
      </c>
      <c r="X394">
        <v>199.07</v>
      </c>
      <c r="Y394">
        <v>193.48</v>
      </c>
      <c r="Z394">
        <v>201.74</v>
      </c>
      <c r="AA394">
        <v>178</v>
      </c>
      <c r="AB394">
        <v>205</v>
      </c>
      <c r="AC394" s="2">
        <f>(Table2[[#This Row],[Close Price]]/Table2[[#This Row],[Day Low]])-1</f>
        <v>1.0763710917478297E-2</v>
      </c>
      <c r="AD394" s="2">
        <f>(Table2[[#This Row],[Day High]]/Table2[[#This Row],[Close Price]])-1</f>
        <v>9.4827586206895909E-3</v>
      </c>
      <c r="AE394" s="2">
        <f>(Table2[[#This Row],[Close Price]]/Table2[[#This Row],[Current Week Low]])-1</f>
        <v>1.9226793467024939E-2</v>
      </c>
      <c r="AF394" s="2">
        <f>(Table2[[#This Row],[Current Week High]]/Table2[[#This Row],[Close Price]])-1</f>
        <v>2.3022312373225162E-2</v>
      </c>
      <c r="AG394" s="2">
        <f>(Table2[[#This Row],[Close Price]]/Table2[[#This Row],[Current Month Low]])-1</f>
        <v>0.10786516853932571</v>
      </c>
      <c r="AH394" s="2">
        <f>(Table2[[#This Row],[Current Month High]]/Table2[[#This Row],[Close Price]])-1</f>
        <v>3.9553752535496978E-2</v>
      </c>
      <c r="AI394">
        <v>26.419878296145999</v>
      </c>
      <c r="AJ394">
        <v>43.731778425655897</v>
      </c>
      <c r="AK394" t="str">
        <f>IF(AND(Table2[[#This Row],[20D EMA]]&gt;Table2[[#This Row],[50D EMA]],Table2[[#This Row],[50D EMA]]&gt;Table2[[#This Row],[200D EMA]]),"Uptrend","Downtrend/NoTrend")</f>
        <v>Downtrend/NoTrend</v>
      </c>
      <c r="AL394">
        <v>-7.0000000000000007E-2</v>
      </c>
      <c r="AM394" t="s">
        <v>10680</v>
      </c>
      <c r="AN394">
        <v>6.24</v>
      </c>
      <c r="AO394" t="s">
        <v>10681</v>
      </c>
      <c r="AP394">
        <v>0.15191257775733999</v>
      </c>
      <c r="AQ394">
        <f>(Table2[[#This Row],[Sharpe Ratio]]-AVERAGE(Table2[Sharpe Ratio]))/_xlfn.STDEV.P(Table2[Sharpe Ratio])</f>
        <v>1.0136756291532796</v>
      </c>
      <c r="AR3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4">
        <f>_xlfn.RANK.AVG(Table2[[#This Row],[1Y Return vs Nifty Z-Score]],Table2[1Y Return vs Nifty Z-Score])</f>
        <v>410</v>
      </c>
      <c r="AT394">
        <f>_xlfn.RANK.AVG(Table2[[#This Row],[6M Return vs Nifty Z-Score]],Table2[6M Return vs Nifty Z-Score])</f>
        <v>656</v>
      </c>
      <c r="AU394">
        <f>_xlfn.RANK.AVG(Table2[[#This Row],[Sharpe Ratio Z-Score]],Table2[Sharpe Ratio Z-Score])</f>
        <v>115</v>
      </c>
      <c r="AV394">
        <f>(Table2[[#This Row],[Rank 1Y]]+Table2[[#This Row],[Rank 6M]]+Table2[[#This Row],[Rank Sharpe]])/3</f>
        <v>393.66666666666669</v>
      </c>
    </row>
    <row r="395" spans="1:48" x14ac:dyDescent="0.3">
      <c r="A395" t="s">
        <v>532</v>
      </c>
      <c r="B395" t="s">
        <v>533</v>
      </c>
      <c r="C395" t="s">
        <v>10649</v>
      </c>
      <c r="D395" t="s">
        <v>295</v>
      </c>
      <c r="E395">
        <v>39314.612103045001</v>
      </c>
      <c r="F395">
        <v>2911.05</v>
      </c>
      <c r="G395">
        <v>0.80542450095668605</v>
      </c>
      <c r="H395">
        <f>(Table2[[#This Row],[1Y Return vs Nifty]]-AVERAGE(Table2[1Y Return vs Nifty]))/_xlfn.STDEV.P(Table2[1Y Return vs Nifty])</f>
        <v>-0.40986581183295762</v>
      </c>
      <c r="I395">
        <v>-5.6969635003728998</v>
      </c>
      <c r="J395">
        <f>(Table2[[#This Row],[1M Return vs Nifty]]-AVERAGE(Table2[1M Return vs Nifty]))/_xlfn.STDEV.P(Table2[1M Return vs Nifty])</f>
        <v>-0.44134962169641262</v>
      </c>
      <c r="K395">
        <v>18.085418455852199</v>
      </c>
      <c r="L395">
        <f>(Table2[[#This Row],[6M Return vs Nifty]]-AVERAGE(Table2[6M Return vs Nifty]))/_xlfn.STDEV.P(Table2[6M Return vs Nifty])</f>
        <v>0.3369200123702209</v>
      </c>
      <c r="M395">
        <v>-2.6248129230961901</v>
      </c>
      <c r="N395">
        <f>(Table2[[#This Row],[1W Return vs Nifty]]-AVERAGE(Table2[1W Return vs Nifty]))/_xlfn.STDEV.P(Table2[1W Return vs Nifty])</f>
        <v>-0.12005707062846059</v>
      </c>
      <c r="O395">
        <v>2902.27</v>
      </c>
      <c r="P395">
        <v>2810.33855604562</v>
      </c>
      <c r="Q395">
        <v>2484.2261693113701</v>
      </c>
      <c r="R395">
        <v>46.546758464315197</v>
      </c>
      <c r="S395" s="2">
        <f>(Table2[[#This Row],[Close Price]]-Table2[[#This Row],[20D EMA]])/Table2[[#This Row],[20D EMA]]</f>
        <v>3.0252181912779307E-3</v>
      </c>
      <c r="T395" s="2">
        <f>(Table2[[#This Row],[Close Price]]-Table2[[#This Row],[50D EMA]])/Table2[[#This Row],[50D EMA]]</f>
        <v>3.5836053893837476E-2</v>
      </c>
      <c r="U395" s="2">
        <f>(Table2[[#This Row],[Close Price]]-Table2[[#This Row],[200D EMA]])/Table2[[#This Row],[200D EMA]]</f>
        <v>0.17181359570290095</v>
      </c>
      <c r="V395">
        <v>0.97907807970563099</v>
      </c>
      <c r="W395">
        <v>2883.05</v>
      </c>
      <c r="X395">
        <v>2917</v>
      </c>
      <c r="Y395">
        <v>2798.35</v>
      </c>
      <c r="Z395">
        <v>2931</v>
      </c>
      <c r="AA395">
        <v>2783.45</v>
      </c>
      <c r="AB395">
        <v>3169</v>
      </c>
      <c r="AC395" s="2">
        <f>(Table2[[#This Row],[Close Price]]/Table2[[#This Row],[Day Low]])-1</f>
        <v>9.7119370111513614E-3</v>
      </c>
      <c r="AD395" s="2">
        <f>(Table2[[#This Row],[Day High]]/Table2[[#This Row],[Close Price]])-1</f>
        <v>2.043936036825178E-3</v>
      </c>
      <c r="AE395" s="2">
        <f>(Table2[[#This Row],[Close Price]]/Table2[[#This Row],[Current Week Low]])-1</f>
        <v>4.0273732735361945E-2</v>
      </c>
      <c r="AF395" s="2">
        <f>(Table2[[#This Row],[Current Week High]]/Table2[[#This Row],[Close Price]])-1</f>
        <v>6.85319729994327E-3</v>
      </c>
      <c r="AG395" s="2">
        <f>(Table2[[#This Row],[Close Price]]/Table2[[#This Row],[Current Month Low]])-1</f>
        <v>4.5842389839946929E-2</v>
      </c>
      <c r="AH395" s="2">
        <f>(Table2[[#This Row],[Current Month High]]/Table2[[#This Row],[Close Price]])-1</f>
        <v>8.8610638772951278E-2</v>
      </c>
      <c r="AI395">
        <v>8.8610638772951198</v>
      </c>
      <c r="AJ395">
        <v>51.471238650258798</v>
      </c>
      <c r="AK395" t="str">
        <f>IF(AND(Table2[[#This Row],[20D EMA]]&gt;Table2[[#This Row],[50D EMA]],Table2[[#This Row],[50D EMA]]&gt;Table2[[#This Row],[200D EMA]]),"Uptrend","Downtrend/NoTrend")</f>
        <v>Uptrend</v>
      </c>
      <c r="AL395">
        <v>0.21</v>
      </c>
      <c r="AM395" t="s">
        <v>10681</v>
      </c>
      <c r="AN395">
        <v>2.2200000000000002</v>
      </c>
      <c r="AO395" t="s">
        <v>10681</v>
      </c>
      <c r="AP395">
        <v>7.5540545700399997E-4</v>
      </c>
      <c r="AQ395">
        <f>(Table2[[#This Row],[Sharpe Ratio]]-AVERAGE(Table2[Sharpe Ratio]))/_xlfn.STDEV.P(Table2[Sharpe Ratio])</f>
        <v>-0.72277654067177644</v>
      </c>
      <c r="AR39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-1.3571290324593861</v>
      </c>
      <c r="AS395">
        <f>_xlfn.RANK.AVG(Table2[[#This Row],[1Y Return vs Nifty Z-Score]],Table2[1Y Return vs Nifty Z-Score])</f>
        <v>434</v>
      </c>
      <c r="AT395">
        <f>_xlfn.RANK.AVG(Table2[[#This Row],[6M Return vs Nifty Z-Score]],Table2[6M Return vs Nifty Z-Score])</f>
        <v>227</v>
      </c>
      <c r="AU395">
        <f>_xlfn.RANK.AVG(Table2[[#This Row],[Sharpe Ratio Z-Score]],Table2[Sharpe Ratio Z-Score])</f>
        <v>523</v>
      </c>
      <c r="AV395">
        <f>(Table2[[#This Row],[Rank 1Y]]+Table2[[#This Row],[Rank 6M]]+Table2[[#This Row],[Rank Sharpe]])/3</f>
        <v>394.66666666666669</v>
      </c>
    </row>
    <row r="396" spans="1:48" x14ac:dyDescent="0.3">
      <c r="A396" t="s">
        <v>998</v>
      </c>
      <c r="B396" t="s">
        <v>999</v>
      </c>
      <c r="C396" t="s">
        <v>10638</v>
      </c>
      <c r="D396" t="s">
        <v>121</v>
      </c>
      <c r="E396">
        <v>14349.366632720001</v>
      </c>
      <c r="F396">
        <v>2295.25</v>
      </c>
      <c r="G396">
        <v>8.4909181697062905</v>
      </c>
      <c r="H396">
        <f>(Table2[[#This Row],[1Y Return vs Nifty]]-AVERAGE(Table2[1Y Return vs Nifty]))/_xlfn.STDEV.P(Table2[1Y Return vs Nifty])</f>
        <v>-0.28620383222619511</v>
      </c>
      <c r="I396">
        <v>-7.6643574505881702</v>
      </c>
      <c r="J396">
        <f>(Table2[[#This Row],[1M Return vs Nifty]]-AVERAGE(Table2[1M Return vs Nifty]))/_xlfn.STDEV.P(Table2[1M Return vs Nifty])</f>
        <v>-0.63155073790648264</v>
      </c>
      <c r="K396">
        <v>33.6172415774397</v>
      </c>
      <c r="L396">
        <f>(Table2[[#This Row],[6M Return vs Nifty]]-AVERAGE(Table2[6M Return vs Nifty]))/_xlfn.STDEV.P(Table2[6M Return vs Nifty])</f>
        <v>0.86924391215395969</v>
      </c>
      <c r="M396">
        <v>-4.1365433303755896</v>
      </c>
      <c r="N396">
        <f>(Table2[[#This Row],[1W Return vs Nifty]]-AVERAGE(Table2[1W Return vs Nifty]))/_xlfn.STDEV.P(Table2[1W Return vs Nifty])</f>
        <v>-0.50812834172860533</v>
      </c>
      <c r="O396">
        <v>2267.63</v>
      </c>
      <c r="P396">
        <v>2168.2313695572898</v>
      </c>
      <c r="Q396">
        <v>1849.02876731316</v>
      </c>
      <c r="R396">
        <v>45.594364901342097</v>
      </c>
      <c r="S396" s="2">
        <f>(Table2[[#This Row],[Close Price]]-Table2[[#This Row],[20D EMA]])/Table2[[#This Row],[20D EMA]]</f>
        <v>1.2180117567680745E-2</v>
      </c>
      <c r="T396" s="2">
        <f>(Table2[[#This Row],[Close Price]]-Table2[[#This Row],[50D EMA]])/Table2[[#This Row],[50D EMA]]</f>
        <v>5.8581677318248988E-2</v>
      </c>
      <c r="U396" s="2">
        <f>(Table2[[#This Row],[Close Price]]-Table2[[#This Row],[200D EMA]])/Table2[[#This Row],[200D EMA]]</f>
        <v>0.24132736092324192</v>
      </c>
      <c r="V396">
        <v>0.49224968240029399</v>
      </c>
      <c r="W396">
        <v>2248</v>
      </c>
      <c r="X396">
        <v>2309.1999999999998</v>
      </c>
      <c r="Y396">
        <v>2225.0500000000002</v>
      </c>
      <c r="Z396">
        <v>2317.9499999999998</v>
      </c>
      <c r="AA396">
        <v>2189.1</v>
      </c>
      <c r="AB396">
        <v>2425</v>
      </c>
      <c r="AC396" s="2">
        <f>(Table2[[#This Row],[Close Price]]/Table2[[#This Row],[Day Low]])-1</f>
        <v>2.1018683274021344E-2</v>
      </c>
      <c r="AD396" s="2">
        <f>(Table2[[#This Row],[Day High]]/Table2[[#This Row],[Close Price]])-1</f>
        <v>6.0777693061757621E-3</v>
      </c>
      <c r="AE396" s="2">
        <f>(Table2[[#This Row],[Close Price]]/Table2[[#This Row],[Current Week Low]])-1</f>
        <v>3.1549852812296164E-2</v>
      </c>
      <c r="AF396" s="2">
        <f>(Table2[[#This Row],[Current Week High]]/Table2[[#This Row],[Close Price]])-1</f>
        <v>9.8899901971460924E-3</v>
      </c>
      <c r="AG396" s="2">
        <f>(Table2[[#This Row],[Close Price]]/Table2[[#This Row],[Current Month Low]])-1</f>
        <v>4.8490247133525344E-2</v>
      </c>
      <c r="AH396" s="2">
        <f>(Table2[[#This Row],[Current Month High]]/Table2[[#This Row],[Close Price]])-1</f>
        <v>5.6529789783247963E-2</v>
      </c>
      <c r="AI396">
        <v>8.2235050648077497</v>
      </c>
      <c r="AJ396">
        <v>59.375759469499599</v>
      </c>
      <c r="AK396" t="str">
        <f>IF(AND(Table2[[#This Row],[20D EMA]]&gt;Table2[[#This Row],[50D EMA]],Table2[[#This Row],[50D EMA]]&gt;Table2[[#This Row],[200D EMA]]),"Uptrend","Downtrend/NoTrend")</f>
        <v>Uptrend</v>
      </c>
      <c r="AL396">
        <v>0.1</v>
      </c>
      <c r="AM396" t="s">
        <v>10681</v>
      </c>
      <c r="AN396">
        <v>0.77</v>
      </c>
      <c r="AO396" t="s">
        <v>10681</v>
      </c>
      <c r="AP396">
        <v>-5.6875216143431002E-2</v>
      </c>
      <c r="AQ396">
        <f>(Table2[[#This Row],[Sharpe Ratio]]-AVERAGE(Table2[Sharpe Ratio]))/_xlfn.STDEV.P(Table2[Sharpe Ratio])</f>
        <v>-1.3848213275880481</v>
      </c>
      <c r="AR3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-1.9414603272953714</v>
      </c>
      <c r="AS396">
        <f>_xlfn.RANK.AVG(Table2[[#This Row],[1Y Return vs Nifty Z-Score]],Table2[1Y Return vs Nifty Z-Score])</f>
        <v>386</v>
      </c>
      <c r="AT396">
        <f>_xlfn.RANK.AVG(Table2[[#This Row],[6M Return vs Nifty Z-Score]],Table2[6M Return vs Nifty Z-Score])</f>
        <v>124</v>
      </c>
      <c r="AU396">
        <f>_xlfn.RANK.AVG(Table2[[#This Row],[Sharpe Ratio Z-Score]],Table2[Sharpe Ratio Z-Score])</f>
        <v>675</v>
      </c>
      <c r="AV396">
        <f>(Table2[[#This Row],[Rank 1Y]]+Table2[[#This Row],[Rank 6M]]+Table2[[#This Row],[Rank Sharpe]])/3</f>
        <v>395</v>
      </c>
    </row>
    <row r="397" spans="1:48" x14ac:dyDescent="0.3">
      <c r="A397" t="s">
        <v>545</v>
      </c>
      <c r="B397" t="s">
        <v>546</v>
      </c>
      <c r="C397" t="s">
        <v>10636</v>
      </c>
      <c r="D397" t="s">
        <v>547</v>
      </c>
      <c r="E397">
        <v>37181.508484999998</v>
      </c>
      <c r="F397">
        <v>674.4</v>
      </c>
      <c r="G397">
        <v>29.7357240684284</v>
      </c>
      <c r="H397">
        <f>(Table2[[#This Row],[1Y Return vs Nifty]]-AVERAGE(Table2[1Y Return vs Nifty]))/_xlfn.STDEV.P(Table2[1Y Return vs Nifty])</f>
        <v>5.5631691558034518E-2</v>
      </c>
      <c r="I397">
        <v>-16.121956738030899</v>
      </c>
      <c r="J397">
        <f>(Table2[[#This Row],[1M Return vs Nifty]]-AVERAGE(Table2[1M Return vs Nifty]))/_xlfn.STDEV.P(Table2[1M Return vs Nifty])</f>
        <v>-1.4492033614459032</v>
      </c>
      <c r="K397">
        <v>-9.0154107002561403</v>
      </c>
      <c r="L397">
        <f>(Table2[[#This Row],[6M Return vs Nifty]]-AVERAGE(Table2[6M Return vs Nifty]))/_xlfn.STDEV.P(Table2[6M Return vs Nifty])</f>
        <v>-0.59190971681342708</v>
      </c>
      <c r="M397">
        <v>-1.9724740542642101</v>
      </c>
      <c r="N397">
        <f>(Table2[[#This Row],[1W Return vs Nifty]]-AVERAGE(Table2[1W Return vs Nifty]))/_xlfn.STDEV.P(Table2[1W Return vs Nifty])</f>
        <v>4.7402664782463688E-2</v>
      </c>
      <c r="O397">
        <v>683.93</v>
      </c>
      <c r="P397">
        <v>701.99193868164002</v>
      </c>
      <c r="Q397">
        <v>636.23349077432704</v>
      </c>
      <c r="R397">
        <v>48.639267669732597</v>
      </c>
      <c r="S397" s="2">
        <f>(Table2[[#This Row],[Close Price]]-Table2[[#This Row],[20D EMA]])/Table2[[#This Row],[20D EMA]]</f>
        <v>-1.3934174550027011E-2</v>
      </c>
      <c r="T397" s="2">
        <f>(Table2[[#This Row],[Close Price]]-Table2[[#This Row],[50D EMA]])/Table2[[#This Row],[50D EMA]]</f>
        <v>-3.9305207312577486E-2</v>
      </c>
      <c r="U397" s="2">
        <f>(Table2[[#This Row],[Close Price]]-Table2[[#This Row],[200D EMA]])/Table2[[#This Row],[200D EMA]]</f>
        <v>5.9988211527850326E-2</v>
      </c>
      <c r="V397">
        <v>0.72539106943232301</v>
      </c>
      <c r="W397">
        <v>673.25</v>
      </c>
      <c r="X397">
        <v>683.65</v>
      </c>
      <c r="Y397">
        <v>660.05</v>
      </c>
      <c r="Z397">
        <v>690</v>
      </c>
      <c r="AA397">
        <v>626.35</v>
      </c>
      <c r="AB397">
        <v>778.85</v>
      </c>
      <c r="AC397" s="2">
        <f>(Table2[[#This Row],[Close Price]]/Table2[[#This Row],[Day Low]])-1</f>
        <v>1.7081321945784378E-3</v>
      </c>
      <c r="AD397" s="2">
        <f>(Table2[[#This Row],[Day High]]/Table2[[#This Row],[Close Price]])-1</f>
        <v>1.3715895610913353E-2</v>
      </c>
      <c r="AE397" s="2">
        <f>(Table2[[#This Row],[Close Price]]/Table2[[#This Row],[Current Week Low]])-1</f>
        <v>2.1740777213847373E-2</v>
      </c>
      <c r="AF397" s="2">
        <f>(Table2[[#This Row],[Current Week High]]/Table2[[#This Row],[Close Price]])-1</f>
        <v>2.313167259786475E-2</v>
      </c>
      <c r="AG397" s="2">
        <f>(Table2[[#This Row],[Close Price]]/Table2[[#This Row],[Current Month Low]])-1</f>
        <v>7.6714297118224639E-2</v>
      </c>
      <c r="AH397" s="2">
        <f>(Table2[[#This Row],[Current Month High]]/Table2[[#This Row],[Close Price]])-1</f>
        <v>0.15487841043890871</v>
      </c>
      <c r="AI397">
        <v>22.5904507710557</v>
      </c>
      <c r="AJ397">
        <v>61.301124132982501</v>
      </c>
      <c r="AK397" t="str">
        <f>IF(AND(Table2[[#This Row],[20D EMA]]&gt;Table2[[#This Row],[50D EMA]],Table2[[#This Row],[50D EMA]]&gt;Table2[[#This Row],[200D EMA]]),"Uptrend","Downtrend/NoTrend")</f>
        <v>Downtrend/NoTrend</v>
      </c>
      <c r="AL397">
        <v>-7.0000000000000007E-2</v>
      </c>
      <c r="AM397" t="s">
        <v>10680</v>
      </c>
      <c r="AN397">
        <v>5.0999999999999996</v>
      </c>
      <c r="AO397" t="s">
        <v>10681</v>
      </c>
      <c r="AP397">
        <v>5.0322356489252998E-2</v>
      </c>
      <c r="AQ397">
        <f>(Table2[[#This Row],[Sharpe Ratio]]-AVERAGE(Table2[Sharpe Ratio]))/_xlfn.STDEV.P(Table2[Sharpe Ratio])</f>
        <v>-0.15336499134386039</v>
      </c>
      <c r="AR3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397">
        <f>_xlfn.RANK.AVG(Table2[[#This Row],[1Y Return vs Nifty Z-Score]],Table2[1Y Return vs Nifty Z-Score])</f>
        <v>284</v>
      </c>
      <c r="AT397">
        <f>_xlfn.RANK.AVG(Table2[[#This Row],[6M Return vs Nifty Z-Score]],Table2[6M Return vs Nifty Z-Score])</f>
        <v>517</v>
      </c>
      <c r="AU397">
        <f>_xlfn.RANK.AVG(Table2[[#This Row],[Sharpe Ratio Z-Score]],Table2[Sharpe Ratio Z-Score])</f>
        <v>385</v>
      </c>
      <c r="AV397">
        <f>(Table2[[#This Row],[Rank 1Y]]+Table2[[#This Row],[Rank 6M]]+Table2[[#This Row],[Rank Sharpe]])/3</f>
        <v>395.33333333333331</v>
      </c>
    </row>
    <row r="398" spans="1:48" x14ac:dyDescent="0.3">
      <c r="A398" t="s">
        <v>875</v>
      </c>
      <c r="B398" t="s">
        <v>876</v>
      </c>
      <c r="C398" t="s">
        <v>10640</v>
      </c>
      <c r="D398" t="s">
        <v>54</v>
      </c>
      <c r="E398">
        <v>17843.3397542399</v>
      </c>
      <c r="F398">
        <v>1665.9</v>
      </c>
      <c r="G398">
        <v>42.861300550904502</v>
      </c>
      <c r="H398">
        <f>(Table2[[#This Row],[1Y Return vs Nifty]]-AVERAGE(Table2[1Y Return vs Nifty]))/_xlfn.STDEV.P(Table2[1Y Return vs Nifty])</f>
        <v>0.26682629287595327</v>
      </c>
      <c r="I398">
        <v>-1.67530082104391</v>
      </c>
      <c r="J398">
        <f>(Table2[[#This Row],[1M Return vs Nifty]]-AVERAGE(Table2[1M Return vs Nifty]))/_xlfn.STDEV.P(Table2[1M Return vs Nifty])</f>
        <v>-5.2548624039050994E-2</v>
      </c>
      <c r="K398">
        <v>-0.31701753347975897</v>
      </c>
      <c r="L398">
        <f>(Table2[[#This Row],[6M Return vs Nifty]]-AVERAGE(Table2[6M Return vs Nifty]))/_xlfn.STDEV.P(Table2[6M Return vs Nifty])</f>
        <v>-0.29378872121987437</v>
      </c>
      <c r="M398">
        <v>5.4056619754761499</v>
      </c>
      <c r="N398">
        <f>(Table2[[#This Row],[1W Return vs Nifty]]-AVERAGE(Table2[1W Return vs Nifty]))/_xlfn.STDEV.P(Table2[1W Return vs Nifty])</f>
        <v>1.9414193582509633</v>
      </c>
      <c r="O398">
        <v>1623.9</v>
      </c>
      <c r="P398">
        <v>1606.48273323435</v>
      </c>
      <c r="Q398">
        <v>1459.44741939452</v>
      </c>
      <c r="R398">
        <v>67.995345520686897</v>
      </c>
      <c r="S398" s="2">
        <f>(Table2[[#This Row],[Close Price]]-Table2[[#This Row],[20D EMA]])/Table2[[#This Row],[20D EMA]]</f>
        <v>2.5863661555514502E-2</v>
      </c>
      <c r="T398" s="2">
        <f>(Table2[[#This Row],[Close Price]]-Table2[[#This Row],[50D EMA]])/Table2[[#This Row],[50D EMA]]</f>
        <v>3.6985935507706715E-2</v>
      </c>
      <c r="U398" s="2">
        <f>(Table2[[#This Row],[Close Price]]-Table2[[#This Row],[200D EMA]])/Table2[[#This Row],[200D EMA]]</f>
        <v>0.14145941666821468</v>
      </c>
      <c r="V398">
        <v>2.4489789514495102</v>
      </c>
      <c r="W398">
        <v>1645.05</v>
      </c>
      <c r="X398">
        <v>1719.45</v>
      </c>
      <c r="Y398">
        <v>1570</v>
      </c>
      <c r="Z398">
        <v>1815</v>
      </c>
      <c r="AA398">
        <v>1472.7</v>
      </c>
      <c r="AB398">
        <v>1815</v>
      </c>
      <c r="AC398" s="2">
        <f>(Table2[[#This Row],[Close Price]]/Table2[[#This Row],[Day Low]])-1</f>
        <v>1.2674386796754034E-2</v>
      </c>
      <c r="AD398" s="2">
        <f>(Table2[[#This Row],[Day High]]/Table2[[#This Row],[Close Price]])-1</f>
        <v>3.2144786601836728E-2</v>
      </c>
      <c r="AE398" s="2">
        <f>(Table2[[#This Row],[Close Price]]/Table2[[#This Row],[Current Week Low]])-1</f>
        <v>6.1082802547770765E-2</v>
      </c>
      <c r="AF398" s="2">
        <f>(Table2[[#This Row],[Current Week High]]/Table2[[#This Row],[Close Price]])-1</f>
        <v>8.9501170538447639E-2</v>
      </c>
      <c r="AG398" s="2">
        <f>(Table2[[#This Row],[Close Price]]/Table2[[#This Row],[Current Month Low]])-1</f>
        <v>0.13118761458545536</v>
      </c>
      <c r="AH398" s="2">
        <f>(Table2[[#This Row],[Current Month High]]/Table2[[#This Row],[Close Price]])-1</f>
        <v>8.9501170538447639E-2</v>
      </c>
      <c r="AI398">
        <v>8.9501170538447603</v>
      </c>
      <c r="AJ398">
        <v>73.893528183716001</v>
      </c>
      <c r="AK398" t="str">
        <f>IF(AND(Table2[[#This Row],[20D EMA]]&gt;Table2[[#This Row],[50D EMA]],Table2[[#This Row],[50D EMA]]&gt;Table2[[#This Row],[200D EMA]]),"Uptrend","Downtrend/NoTrend")</f>
        <v>Uptrend</v>
      </c>
      <c r="AL398">
        <v>-0.02</v>
      </c>
      <c r="AM398" t="s">
        <v>10680</v>
      </c>
      <c r="AN398">
        <v>6.95</v>
      </c>
      <c r="AO398" t="s">
        <v>10681</v>
      </c>
      <c r="AQ398">
        <f>(Table2[[#This Row],[Sharpe Ratio]]-AVERAGE(Table2[Sharpe Ratio]))/_xlfn.STDEV.P(Table2[Sharpe Ratio])</f>
        <v>-0.7314544315382846</v>
      </c>
      <c r="AR39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1.1304538743297066</v>
      </c>
      <c r="AS398">
        <f>_xlfn.RANK.AVG(Table2[[#This Row],[1Y Return vs Nifty Z-Score]],Table2[1Y Return vs Nifty Z-Score])</f>
        <v>226</v>
      </c>
      <c r="AT398">
        <f>_xlfn.RANK.AVG(Table2[[#This Row],[6M Return vs Nifty Z-Score]],Table2[6M Return vs Nifty Z-Score])</f>
        <v>416</v>
      </c>
      <c r="AU398">
        <f>_xlfn.RANK.AVG(Table2[[#This Row],[Sharpe Ratio Z-Score]],Table2[Sharpe Ratio Z-Score])</f>
        <v>547</v>
      </c>
      <c r="AV398">
        <f>(Table2[[#This Row],[Rank 1Y]]+Table2[[#This Row],[Rank 6M]]+Table2[[#This Row],[Rank Sharpe]])/3</f>
        <v>396.33333333333331</v>
      </c>
    </row>
    <row r="399" spans="1:48" x14ac:dyDescent="0.3">
      <c r="A399" t="s">
        <v>1454</v>
      </c>
      <c r="B399" t="s">
        <v>1455</v>
      </c>
      <c r="C399" t="s">
        <v>10641</v>
      </c>
      <c r="D399" t="s">
        <v>198</v>
      </c>
      <c r="E399">
        <v>7225.0077338999999</v>
      </c>
      <c r="F399">
        <v>524.15</v>
      </c>
      <c r="G399">
        <v>-2.3595286802304698</v>
      </c>
      <c r="H399">
        <f>(Table2[[#This Row],[1Y Return vs Nifty]]-AVERAGE(Table2[1Y Return vs Nifty]))/_xlfn.STDEV.P(Table2[1Y Return vs Nifty])</f>
        <v>-0.4607908912900851</v>
      </c>
      <c r="I399">
        <v>-5.2083251855512103</v>
      </c>
      <c r="J399">
        <f>(Table2[[#This Row],[1M Return vs Nifty]]-AVERAGE(Table2[1M Return vs Nifty]))/_xlfn.STDEV.P(Table2[1M Return vs Nifty])</f>
        <v>-0.39410969148725261</v>
      </c>
      <c r="K399">
        <v>8.2916764930494793</v>
      </c>
      <c r="L399">
        <f>(Table2[[#This Row],[6M Return vs Nifty]]-AVERAGE(Table2[6M Return vs Nifty]))/_xlfn.STDEV.P(Table2[6M Return vs Nifty])</f>
        <v>1.258005772380611E-3</v>
      </c>
      <c r="M399">
        <v>-10.076603940894</v>
      </c>
      <c r="N399">
        <f>(Table2[[#This Row],[1W Return vs Nifty]]-AVERAGE(Table2[1W Return vs Nifty]))/_xlfn.STDEV.P(Table2[1W Return vs Nifty])</f>
        <v>-2.0329814904353887</v>
      </c>
      <c r="O399">
        <v>540.99</v>
      </c>
      <c r="P399">
        <v>522.43019389503604</v>
      </c>
      <c r="Q399">
        <v>457.50779201806</v>
      </c>
      <c r="R399">
        <v>36.782586010438798</v>
      </c>
      <c r="S399" s="2">
        <f>(Table2[[#This Row],[Close Price]]-Table2[[#This Row],[20D EMA]])/Table2[[#This Row],[20D EMA]]</f>
        <v>-3.1128116970738889E-2</v>
      </c>
      <c r="T399" s="2">
        <f>(Table2[[#This Row],[Close Price]]-Table2[[#This Row],[50D EMA]])/Table2[[#This Row],[50D EMA]]</f>
        <v>3.2919347408727124E-3</v>
      </c>
      <c r="U399" s="2">
        <f>(Table2[[#This Row],[Close Price]]-Table2[[#This Row],[200D EMA]])/Table2[[#This Row],[200D EMA]]</f>
        <v>0.14566354747310903</v>
      </c>
      <c r="V399">
        <v>2.0293289455886199</v>
      </c>
      <c r="W399">
        <v>518.25</v>
      </c>
      <c r="X399">
        <v>531.45000000000005</v>
      </c>
      <c r="Y399">
        <v>515.1</v>
      </c>
      <c r="Z399">
        <v>574.5</v>
      </c>
      <c r="AA399">
        <v>480</v>
      </c>
      <c r="AB399">
        <v>639.6</v>
      </c>
      <c r="AC399" s="2">
        <f>(Table2[[#This Row],[Close Price]]/Table2[[#This Row],[Day Low]])-1</f>
        <v>1.138446695610229E-2</v>
      </c>
      <c r="AD399" s="2">
        <f>(Table2[[#This Row],[Day High]]/Table2[[#This Row],[Close Price]])-1</f>
        <v>1.3927310884289001E-2</v>
      </c>
      <c r="AE399" s="2">
        <f>(Table2[[#This Row],[Close Price]]/Table2[[#This Row],[Current Week Low]])-1</f>
        <v>1.7569403999223354E-2</v>
      </c>
      <c r="AF399" s="2">
        <f>(Table2[[#This Row],[Current Week High]]/Table2[[#This Row],[Close Price]])-1</f>
        <v>9.6060288085471734E-2</v>
      </c>
      <c r="AG399" s="2">
        <f>(Table2[[#This Row],[Close Price]]/Table2[[#This Row],[Current Month Low]])-1</f>
        <v>9.1979166666666723E-2</v>
      </c>
      <c r="AH399" s="2">
        <f>(Table2[[#This Row],[Current Month High]]/Table2[[#This Row],[Close Price]])-1</f>
        <v>0.22026137556043124</v>
      </c>
      <c r="AI399">
        <v>22.0261375560431</v>
      </c>
      <c r="AJ399">
        <v>48.169611307420404</v>
      </c>
      <c r="AK399" t="str">
        <f>IF(AND(Table2[[#This Row],[20D EMA]]&gt;Table2[[#This Row],[50D EMA]],Table2[[#This Row],[50D EMA]]&gt;Table2[[#This Row],[200D EMA]]),"Uptrend","Downtrend/NoTrend")</f>
        <v>Uptrend</v>
      </c>
      <c r="AL399">
        <v>0.03</v>
      </c>
      <c r="AM399" t="s">
        <v>10681</v>
      </c>
      <c r="AN399">
        <v>0.35</v>
      </c>
      <c r="AO399" t="s">
        <v>10681</v>
      </c>
      <c r="AP399">
        <v>4.1856443850090998E-2</v>
      </c>
      <c r="AQ399">
        <f>(Table2[[#This Row],[Sharpe Ratio]]-AVERAGE(Table2[Sharpe Ratio]))/_xlfn.STDEV.P(Table2[Sharpe Ratio])</f>
        <v>-0.25061907560665225</v>
      </c>
      <c r="AR3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-3.137243143046998</v>
      </c>
      <c r="AS399">
        <f>_xlfn.RANK.AVG(Table2[[#This Row],[1Y Return vs Nifty Z-Score]],Table2[1Y Return vs Nifty Z-Score])</f>
        <v>457</v>
      </c>
      <c r="AT399">
        <f>_xlfn.RANK.AVG(Table2[[#This Row],[6M Return vs Nifty Z-Score]],Table2[6M Return vs Nifty Z-Score])</f>
        <v>321</v>
      </c>
      <c r="AU399">
        <f>_xlfn.RANK.AVG(Table2[[#This Row],[Sharpe Ratio Z-Score]],Table2[Sharpe Ratio Z-Score])</f>
        <v>412</v>
      </c>
      <c r="AV399">
        <f>(Table2[[#This Row],[Rank 1Y]]+Table2[[#This Row],[Rank 6M]]+Table2[[#This Row],[Rank Sharpe]])/3</f>
        <v>396.66666666666669</v>
      </c>
    </row>
    <row r="400" spans="1:48" x14ac:dyDescent="0.3">
      <c r="A400" t="s">
        <v>726</v>
      </c>
      <c r="B400" t="s">
        <v>727</v>
      </c>
      <c r="C400" t="s">
        <v>10634</v>
      </c>
      <c r="D400" t="s">
        <v>180</v>
      </c>
      <c r="E400">
        <v>23657.38299568</v>
      </c>
      <c r="F400">
        <v>442.6</v>
      </c>
      <c r="G400">
        <v>30.130658062251101</v>
      </c>
      <c r="H400">
        <f>(Table2[[#This Row],[1Y Return vs Nifty]]-AVERAGE(Table2[1Y Return vs Nifty]))/_xlfn.STDEV.P(Table2[1Y Return vs Nifty])</f>
        <v>6.1986302152368118E-2</v>
      </c>
      <c r="I400">
        <v>22.990640404680001</v>
      </c>
      <c r="J400">
        <f>(Table2[[#This Row],[1M Return vs Nifty]]-AVERAGE(Table2[1M Return vs Nifty]))/_xlfn.STDEV.P(Table2[1M Return vs Nifty])</f>
        <v>2.3320726934105287</v>
      </c>
      <c r="K400">
        <v>7.8277753057513904</v>
      </c>
      <c r="L400">
        <f>(Table2[[#This Row],[6M Return vs Nifty]]-AVERAGE(Table2[6M Return vs Nifty]))/_xlfn.STDEV.P(Table2[6M Return vs Nifty])</f>
        <v>-1.4641331169822804E-2</v>
      </c>
      <c r="M400">
        <v>22.869462151140699</v>
      </c>
      <c r="N400">
        <f>(Table2[[#This Row],[1W Return vs Nifty]]-AVERAGE(Table2[1W Return vs Nifty]))/_xlfn.STDEV.P(Table2[1W Return vs Nifty])</f>
        <v>6.4244932580514735</v>
      </c>
      <c r="O400">
        <v>359.94</v>
      </c>
      <c r="P400">
        <v>337.60793240118898</v>
      </c>
      <c r="Q400">
        <v>320.35777428549198</v>
      </c>
      <c r="R400">
        <v>93.576596150220595</v>
      </c>
      <c r="S400" s="2">
        <f>(Table2[[#This Row],[Close Price]]-Table2[[#This Row],[20D EMA]])/Table2[[#This Row],[20D EMA]]</f>
        <v>0.22964938600877932</v>
      </c>
      <c r="T400" s="2">
        <f>(Table2[[#This Row],[Close Price]]-Table2[[#This Row],[50D EMA]])/Table2[[#This Row],[50D EMA]]</f>
        <v>0.31098815377965122</v>
      </c>
      <c r="U400" s="2">
        <f>(Table2[[#This Row],[Close Price]]-Table2[[#This Row],[200D EMA]])/Table2[[#This Row],[200D EMA]]</f>
        <v>0.38158033151263532</v>
      </c>
      <c r="V400">
        <v>3.63554002584429</v>
      </c>
      <c r="W400">
        <v>398</v>
      </c>
      <c r="X400">
        <v>447</v>
      </c>
      <c r="Y400">
        <v>338</v>
      </c>
      <c r="Z400">
        <v>447</v>
      </c>
      <c r="AA400">
        <v>315.39999999999998</v>
      </c>
      <c r="AB400">
        <v>447</v>
      </c>
      <c r="AC400" s="2">
        <f>(Table2[[#This Row],[Close Price]]/Table2[[#This Row],[Day Low]])-1</f>
        <v>0.11206030150753765</v>
      </c>
      <c r="AD400" s="2">
        <f>(Table2[[#This Row],[Day High]]/Table2[[#This Row],[Close Price]])-1</f>
        <v>9.9412562132850102E-3</v>
      </c>
      <c r="AE400" s="2">
        <f>(Table2[[#This Row],[Close Price]]/Table2[[#This Row],[Current Week Low]])-1</f>
        <v>0.30946745562130173</v>
      </c>
      <c r="AF400" s="2">
        <f>(Table2[[#This Row],[Current Week High]]/Table2[[#This Row],[Close Price]])-1</f>
        <v>9.9412562132850102E-3</v>
      </c>
      <c r="AG400" s="2">
        <f>(Table2[[#This Row],[Close Price]]/Table2[[#This Row],[Current Month Low]])-1</f>
        <v>0.40329740012682325</v>
      </c>
      <c r="AH400" s="2">
        <f>(Table2[[#This Row],[Current Month High]]/Table2[[#This Row],[Close Price]])-1</f>
        <v>9.9412562132850102E-3</v>
      </c>
      <c r="AI400">
        <v>0.99412562132850102</v>
      </c>
      <c r="AJ400">
        <v>73.909626719056902</v>
      </c>
      <c r="AK400" t="str">
        <f>IF(AND(Table2[[#This Row],[20D EMA]]&gt;Table2[[#This Row],[50D EMA]],Table2[[#This Row],[50D EMA]]&gt;Table2[[#This Row],[200D EMA]]),"Uptrend","Downtrend/NoTrend")</f>
        <v>Uptrend</v>
      </c>
      <c r="AL400">
        <v>0.4</v>
      </c>
      <c r="AM400" t="s">
        <v>10681</v>
      </c>
      <c r="AN400">
        <v>37.840000000000003</v>
      </c>
      <c r="AO400" t="s">
        <v>10681</v>
      </c>
      <c r="AP400">
        <v>-3.2618326771670001E-3</v>
      </c>
      <c r="AQ400">
        <f>(Table2[[#This Row],[Sharpe Ratio]]-AVERAGE(Table2[Sharpe Ratio]))/_xlfn.STDEV.P(Table2[Sharpe Ratio])</f>
        <v>-0.76892547140808976</v>
      </c>
      <c r="AR4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8.0349854510364587</v>
      </c>
      <c r="AS400">
        <f>_xlfn.RANK.AVG(Table2[[#This Row],[1Y Return vs Nifty Z-Score]],Table2[1Y Return vs Nifty Z-Score])</f>
        <v>280</v>
      </c>
      <c r="AT400">
        <f>_xlfn.RANK.AVG(Table2[[#This Row],[6M Return vs Nifty Z-Score]],Table2[6M Return vs Nifty Z-Score])</f>
        <v>331</v>
      </c>
      <c r="AU400">
        <f>_xlfn.RANK.AVG(Table2[[#This Row],[Sharpe Ratio Z-Score]],Table2[Sharpe Ratio Z-Score])</f>
        <v>581</v>
      </c>
      <c r="AV400">
        <f>(Table2[[#This Row],[Rank 1Y]]+Table2[[#This Row],[Rank 6M]]+Table2[[#This Row],[Rank Sharpe]])/3</f>
        <v>397.33333333333331</v>
      </c>
    </row>
    <row r="401" spans="1:48" x14ac:dyDescent="0.3">
      <c r="A401" t="s">
        <v>1862</v>
      </c>
      <c r="B401" t="s">
        <v>1863</v>
      </c>
      <c r="C401" t="s">
        <v>10635</v>
      </c>
      <c r="D401" t="s">
        <v>21</v>
      </c>
      <c r="E401">
        <v>3954.2280418250002</v>
      </c>
      <c r="F401">
        <v>692.55</v>
      </c>
      <c r="G401">
        <v>-7.7840771420088997</v>
      </c>
      <c r="H401">
        <f>(Table2[[#This Row],[1Y Return vs Nifty]]-AVERAGE(Table2[1Y Return vs Nifty]))/_xlfn.STDEV.P(Table2[1Y Return vs Nifty])</f>
        <v>-0.54807356045471622</v>
      </c>
      <c r="I401">
        <v>0.432766150036763</v>
      </c>
      <c r="J401">
        <f>(Table2[[#This Row],[1M Return vs Nifty]]-AVERAGE(Table2[1M Return vs Nifty]))/_xlfn.STDEV.P(Table2[1M Return vs Nifty])</f>
        <v>0.15125229285471758</v>
      </c>
      <c r="K401">
        <v>2.6485282345774301</v>
      </c>
      <c r="L401">
        <f>(Table2[[#This Row],[6M Return vs Nifty]]-AVERAGE(Table2[6M Return vs Nifty]))/_xlfn.STDEV.P(Table2[6M Return vs Nifty])</f>
        <v>-0.19215024157190277</v>
      </c>
      <c r="M401">
        <v>17.252558052077902</v>
      </c>
      <c r="N401">
        <f>(Table2[[#This Row],[1W Return vs Nifty]]-AVERAGE(Table2[1W Return vs Nifty]))/_xlfn.STDEV.P(Table2[1W Return vs Nifty])</f>
        <v>4.9825965396453542</v>
      </c>
      <c r="O401">
        <v>613.71</v>
      </c>
      <c r="P401">
        <v>607.54019127193499</v>
      </c>
      <c r="Q401">
        <v>596.328147899398</v>
      </c>
      <c r="R401">
        <v>68.090945980137207</v>
      </c>
      <c r="S401" s="2">
        <f>(Table2[[#This Row],[Close Price]]-Table2[[#This Row],[20D EMA]])/Table2[[#This Row],[20D EMA]]</f>
        <v>0.12846458424988988</v>
      </c>
      <c r="T401" s="2">
        <f>(Table2[[#This Row],[Close Price]]-Table2[[#This Row],[50D EMA]])/Table2[[#This Row],[50D EMA]]</f>
        <v>0.13992458433093949</v>
      </c>
      <c r="U401" s="2">
        <f>(Table2[[#This Row],[Close Price]]-Table2[[#This Row],[200D EMA]])/Table2[[#This Row],[200D EMA]]</f>
        <v>0.16135721991247479</v>
      </c>
      <c r="V401">
        <v>2.6179392288566099</v>
      </c>
      <c r="W401">
        <v>665.1</v>
      </c>
      <c r="X401">
        <v>721</v>
      </c>
      <c r="Y401">
        <v>557.04999999999995</v>
      </c>
      <c r="Z401">
        <v>740</v>
      </c>
      <c r="AA401">
        <v>543</v>
      </c>
      <c r="AB401">
        <v>740</v>
      </c>
      <c r="AC401" s="2">
        <f>(Table2[[#This Row],[Close Price]]/Table2[[#This Row],[Day Low]])-1</f>
        <v>4.1271989174560098E-2</v>
      </c>
      <c r="AD401" s="2">
        <f>(Table2[[#This Row],[Day High]]/Table2[[#This Row],[Close Price]])-1</f>
        <v>4.1080066421196992E-2</v>
      </c>
      <c r="AE401" s="2">
        <f>(Table2[[#This Row],[Close Price]]/Table2[[#This Row],[Current Week Low]])-1</f>
        <v>0.24324566914998647</v>
      </c>
      <c r="AF401" s="2">
        <f>(Table2[[#This Row],[Current Week High]]/Table2[[#This Row],[Close Price]])-1</f>
        <v>6.851490867085408E-2</v>
      </c>
      <c r="AG401" s="2">
        <f>(Table2[[#This Row],[Close Price]]/Table2[[#This Row],[Current Month Low]])-1</f>
        <v>0.27541436464088398</v>
      </c>
      <c r="AH401" s="2">
        <f>(Table2[[#This Row],[Current Month High]]/Table2[[#This Row],[Close Price]])-1</f>
        <v>6.851490867085408E-2</v>
      </c>
      <c r="AI401">
        <v>14.287777055808199</v>
      </c>
      <c r="AJ401">
        <v>53.899999999999899</v>
      </c>
      <c r="AK401" t="str">
        <f>IF(AND(Table2[[#This Row],[20D EMA]]&gt;Table2[[#This Row],[50D EMA]],Table2[[#This Row],[50D EMA]]&gt;Table2[[#This Row],[200D EMA]]),"Uptrend","Downtrend/NoTrend")</f>
        <v>Uptrend</v>
      </c>
      <c r="AL401">
        <v>-7.0000000000000007E-2</v>
      </c>
      <c r="AM401" t="s">
        <v>10680</v>
      </c>
      <c r="AN401">
        <v>21.36</v>
      </c>
      <c r="AO401" t="s">
        <v>10681</v>
      </c>
      <c r="AP401">
        <v>7.5592041723564998E-2</v>
      </c>
      <c r="AQ401">
        <f>(Table2[[#This Row],[Sharpe Ratio]]-AVERAGE(Table2[Sharpe Ratio]))/_xlfn.STDEV.P(Table2[Sharpe Ratio])</f>
        <v>0.13692622731384479</v>
      </c>
      <c r="AR4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4.5305512577872973</v>
      </c>
      <c r="AS401">
        <f>_xlfn.RANK.AVG(Table2[[#This Row],[1Y Return vs Nifty Z-Score]],Table2[1Y Return vs Nifty Z-Score])</f>
        <v>494</v>
      </c>
      <c r="AT401">
        <f>_xlfn.RANK.AVG(Table2[[#This Row],[6M Return vs Nifty Z-Score]],Table2[6M Return vs Nifty Z-Score])</f>
        <v>387</v>
      </c>
      <c r="AU401">
        <f>_xlfn.RANK.AVG(Table2[[#This Row],[Sharpe Ratio Z-Score]],Table2[Sharpe Ratio Z-Score])</f>
        <v>316</v>
      </c>
      <c r="AV401">
        <f>(Table2[[#This Row],[Rank 1Y]]+Table2[[#This Row],[Rank 6M]]+Table2[[#This Row],[Rank Sharpe]])/3</f>
        <v>399</v>
      </c>
    </row>
    <row r="402" spans="1:48" x14ac:dyDescent="0.3">
      <c r="A402" t="s">
        <v>28</v>
      </c>
      <c r="B402" t="s">
        <v>29</v>
      </c>
      <c r="C402" t="s">
        <v>10636</v>
      </c>
      <c r="D402" t="s">
        <v>24</v>
      </c>
      <c r="E402">
        <v>860564.07328850997</v>
      </c>
      <c r="F402">
        <v>1229.2</v>
      </c>
      <c r="G402">
        <v>-2.24672762083086</v>
      </c>
      <c r="H402">
        <f>(Table2[[#This Row],[1Y Return vs Nifty]]-AVERAGE(Table2[1Y Return vs Nifty]))/_xlfn.STDEV.P(Table2[1Y Return vs Nifty])</f>
        <v>-0.45897588721769672</v>
      </c>
      <c r="I402">
        <v>-0.76030158763300104</v>
      </c>
      <c r="J402">
        <f>(Table2[[#This Row],[1M Return vs Nifty]]-AVERAGE(Table2[1M Return vs Nifty]))/_xlfn.STDEV.P(Table2[1M Return vs Nifty])</f>
        <v>3.5910464445525606E-2</v>
      </c>
      <c r="K402">
        <v>0.12311287291185299</v>
      </c>
      <c r="L402">
        <f>(Table2[[#This Row],[6M Return vs Nifty]]-AVERAGE(Table2[6M Return vs Nifty]))/_xlfn.STDEV.P(Table2[6M Return vs Nifty])</f>
        <v>-0.27870408289315113</v>
      </c>
      <c r="M402">
        <v>0.592562109480675</v>
      </c>
      <c r="N402">
        <f>(Table2[[#This Row],[1W Return vs Nifty]]-AVERAGE(Table2[1W Return vs Nifty]))/_xlfn.STDEV.P(Table2[1W Return vs Nifty])</f>
        <v>0.70586454375844332</v>
      </c>
      <c r="O402">
        <v>1201.74</v>
      </c>
      <c r="P402">
        <v>1190.10110464134</v>
      </c>
      <c r="Q402">
        <v>1105.3745333018601</v>
      </c>
      <c r="R402">
        <v>69.159892215523598</v>
      </c>
      <c r="S402" s="2">
        <f>(Table2[[#This Row],[Close Price]]-Table2[[#This Row],[20D EMA]])/Table2[[#This Row],[20D EMA]]</f>
        <v>2.2850200542546672E-2</v>
      </c>
      <c r="T402" s="2">
        <f>(Table2[[#This Row],[Close Price]]-Table2[[#This Row],[50D EMA]])/Table2[[#This Row],[50D EMA]]</f>
        <v>3.2853423298387079E-2</v>
      </c>
      <c r="U402" s="2">
        <f>(Table2[[#This Row],[Close Price]]-Table2[[#This Row],[200D EMA]])/Table2[[#This Row],[200D EMA]]</f>
        <v>0.11202127692254804</v>
      </c>
      <c r="V402">
        <v>0.71745131199150702</v>
      </c>
      <c r="W402">
        <v>1218.9000000000001</v>
      </c>
      <c r="X402">
        <v>1235.55</v>
      </c>
      <c r="Y402">
        <v>1201.05</v>
      </c>
      <c r="Z402">
        <v>1235.55</v>
      </c>
      <c r="AA402">
        <v>1153</v>
      </c>
      <c r="AB402">
        <v>1235.55</v>
      </c>
      <c r="AC402" s="2">
        <f>(Table2[[#This Row],[Close Price]]/Table2[[#This Row],[Day Low]])-1</f>
        <v>8.4502420214946916E-3</v>
      </c>
      <c r="AD402" s="2">
        <f>(Table2[[#This Row],[Day High]]/Table2[[#This Row],[Close Price]])-1</f>
        <v>5.1659616010413245E-3</v>
      </c>
      <c r="AE402" s="2">
        <f>(Table2[[#This Row],[Close Price]]/Table2[[#This Row],[Current Week Low]])-1</f>
        <v>2.3437825236251708E-2</v>
      </c>
      <c r="AF402" s="2">
        <f>(Table2[[#This Row],[Current Week High]]/Table2[[#This Row],[Close Price]])-1</f>
        <v>5.1659616010413245E-3</v>
      </c>
      <c r="AG402" s="2">
        <f>(Table2[[#This Row],[Close Price]]/Table2[[#This Row],[Current Month Low]])-1</f>
        <v>6.6088464874241248E-2</v>
      </c>
      <c r="AH402" s="2">
        <f>(Table2[[#This Row],[Current Month High]]/Table2[[#This Row],[Close Price]])-1</f>
        <v>5.1659616010413245E-3</v>
      </c>
      <c r="AI402">
        <v>2.3267165636186</v>
      </c>
      <c r="AJ402">
        <v>36.729699666295801</v>
      </c>
      <c r="AK402" t="str">
        <f>IF(AND(Table2[[#This Row],[20D EMA]]&gt;Table2[[#This Row],[50D EMA]],Table2[[#This Row],[50D EMA]]&gt;Table2[[#This Row],[200D EMA]]),"Uptrend","Downtrend/NoTrend")</f>
        <v>Uptrend</v>
      </c>
      <c r="AL402">
        <v>0.06</v>
      </c>
      <c r="AM402" t="s">
        <v>10681</v>
      </c>
      <c r="AN402">
        <v>5.21</v>
      </c>
      <c r="AO402" t="s">
        <v>10681</v>
      </c>
      <c r="AP402">
        <v>7.0374446178686004E-2</v>
      </c>
      <c r="AQ402">
        <f>(Table2[[#This Row],[Sharpe Ratio]]-AVERAGE(Table2[Sharpe Ratio]))/_xlfn.STDEV.P(Table2[Sharpe Ratio])</f>
        <v>7.6987919608716218E-2</v>
      </c>
      <c r="AR4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8.1082957701837266E-2</v>
      </c>
      <c r="AS402">
        <f>_xlfn.RANK.AVG(Table2[[#This Row],[1Y Return vs Nifty Z-Score]],Table2[1Y Return vs Nifty Z-Score])</f>
        <v>456</v>
      </c>
      <c r="AT402">
        <f>_xlfn.RANK.AVG(Table2[[#This Row],[6M Return vs Nifty Z-Score]],Table2[6M Return vs Nifty Z-Score])</f>
        <v>413</v>
      </c>
      <c r="AU402">
        <f>_xlfn.RANK.AVG(Table2[[#This Row],[Sharpe Ratio Z-Score]],Table2[Sharpe Ratio Z-Score])</f>
        <v>331</v>
      </c>
      <c r="AV402">
        <f>(Table2[[#This Row],[Rank 1Y]]+Table2[[#This Row],[Rank 6M]]+Table2[[#This Row],[Rank Sharpe]])/3</f>
        <v>400</v>
      </c>
    </row>
    <row r="403" spans="1:48" x14ac:dyDescent="0.3">
      <c r="A403" t="s">
        <v>75</v>
      </c>
      <c r="B403" t="s">
        <v>76</v>
      </c>
      <c r="C403" t="s">
        <v>10644</v>
      </c>
      <c r="D403" t="s">
        <v>77</v>
      </c>
      <c r="E403">
        <v>325939.17909984</v>
      </c>
      <c r="F403">
        <v>4927.45</v>
      </c>
      <c r="G403">
        <v>1.44519298334546</v>
      </c>
      <c r="H403">
        <f>(Table2[[#This Row],[1Y Return vs Nifty]]-AVERAGE(Table2[1Y Return vs Nifty]))/_xlfn.STDEV.P(Table2[1Y Return vs Nifty])</f>
        <v>-0.3995717382923204</v>
      </c>
      <c r="I403">
        <v>-3.9697377131307801</v>
      </c>
      <c r="J403">
        <f>(Table2[[#This Row],[1M Return vs Nifty]]-AVERAGE(Table2[1M Return vs Nifty]))/_xlfn.STDEV.P(Table2[1M Return vs Nifty])</f>
        <v>-0.27436716622819196</v>
      </c>
      <c r="K403">
        <v>13.891277731661299</v>
      </c>
      <c r="L403">
        <f>(Table2[[#This Row],[6M Return vs Nifty]]-AVERAGE(Table2[6M Return vs Nifty]))/_xlfn.STDEV.P(Table2[6M Return vs Nifty])</f>
        <v>0.19317376126593347</v>
      </c>
      <c r="M403">
        <v>-2.3454272510901202</v>
      </c>
      <c r="N403">
        <f>(Table2[[#This Row],[1W Return vs Nifty]]-AVERAGE(Table2[1W Return vs Nifty]))/_xlfn.STDEV.P(Table2[1W Return vs Nifty])</f>
        <v>-4.8336906543327465E-2</v>
      </c>
      <c r="O403">
        <v>4980.68</v>
      </c>
      <c r="P403">
        <v>4919.7684667683698</v>
      </c>
      <c r="Q403">
        <v>4485.29326325072</v>
      </c>
      <c r="R403">
        <v>53.104359739607801</v>
      </c>
      <c r="S403" s="2">
        <f>(Table2[[#This Row],[Close Price]]-Table2[[#This Row],[20D EMA]])/Table2[[#This Row],[20D EMA]]</f>
        <v>-1.0687295710625953E-2</v>
      </c>
      <c r="T403" s="2">
        <f>(Table2[[#This Row],[Close Price]]-Table2[[#This Row],[50D EMA]])/Table2[[#This Row],[50D EMA]]</f>
        <v>1.5613607192120154E-3</v>
      </c>
      <c r="U403" s="2">
        <f>(Table2[[#This Row],[Close Price]]-Table2[[#This Row],[200D EMA]])/Table2[[#This Row],[200D EMA]]</f>
        <v>9.8579225660002087E-2</v>
      </c>
      <c r="V403">
        <v>0.87392904775486202</v>
      </c>
      <c r="W403">
        <v>4900</v>
      </c>
      <c r="X403">
        <v>5042</v>
      </c>
      <c r="Y403">
        <v>4900</v>
      </c>
      <c r="Z403">
        <v>5155.55</v>
      </c>
      <c r="AA403">
        <v>4801</v>
      </c>
      <c r="AB403">
        <v>5164</v>
      </c>
      <c r="AC403" s="2">
        <f>(Table2[[#This Row],[Close Price]]/Table2[[#This Row],[Day Low]])-1</f>
        <v>5.6020408163264257E-3</v>
      </c>
      <c r="AD403" s="2">
        <f>(Table2[[#This Row],[Day High]]/Table2[[#This Row],[Close Price]])-1</f>
        <v>2.3247318592781285E-2</v>
      </c>
      <c r="AE403" s="2">
        <f>(Table2[[#This Row],[Close Price]]/Table2[[#This Row],[Current Week Low]])-1</f>
        <v>5.6020408163264257E-3</v>
      </c>
      <c r="AF403" s="2">
        <f>(Table2[[#This Row],[Current Week High]]/Table2[[#This Row],[Close Price]])-1</f>
        <v>4.6291692457559153E-2</v>
      </c>
      <c r="AG403" s="2">
        <f>(Table2[[#This Row],[Close Price]]/Table2[[#This Row],[Current Month Low]])-1</f>
        <v>2.6338262861903772E-2</v>
      </c>
      <c r="AH403" s="2">
        <f>(Table2[[#This Row],[Current Month High]]/Table2[[#This Row],[Close Price]])-1</f>
        <v>4.8006575409187402E-2</v>
      </c>
      <c r="AI403">
        <v>5.9168535449370498</v>
      </c>
      <c r="AJ403">
        <v>36.267975663716797</v>
      </c>
      <c r="AK403" t="str">
        <f>IF(AND(Table2[[#This Row],[20D EMA]]&gt;Table2[[#This Row],[50D EMA]],Table2[[#This Row],[50D EMA]]&gt;Table2[[#This Row],[200D EMA]]),"Uptrend","Downtrend/NoTrend")</f>
        <v>Uptrend</v>
      </c>
      <c r="AL403">
        <v>-0.04</v>
      </c>
      <c r="AM403" t="s">
        <v>10680</v>
      </c>
      <c r="AN403">
        <v>-0.04</v>
      </c>
      <c r="AO403" t="s">
        <v>10680</v>
      </c>
      <c r="AP403">
        <v>3.2119447455430002E-3</v>
      </c>
      <c r="AQ403">
        <f>(Table2[[#This Row],[Sharpe Ratio]]-AVERAGE(Table2[Sharpe Ratio]))/_xlfn.STDEV.P(Table2[Sharpe Ratio])</f>
        <v>-0.69455649055487867</v>
      </c>
      <c r="AR4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-1.2236585403527849</v>
      </c>
      <c r="AS403">
        <f>_xlfn.RANK.AVG(Table2[[#This Row],[1Y Return vs Nifty Z-Score]],Table2[1Y Return vs Nifty Z-Score])</f>
        <v>432</v>
      </c>
      <c r="AT403">
        <f>_xlfn.RANK.AVG(Table2[[#This Row],[6M Return vs Nifty Z-Score]],Table2[6M Return vs Nifty Z-Score])</f>
        <v>260</v>
      </c>
      <c r="AU403">
        <f>_xlfn.RANK.AVG(Table2[[#This Row],[Sharpe Ratio Z-Score]],Table2[Sharpe Ratio Z-Score])</f>
        <v>513</v>
      </c>
      <c r="AV403">
        <f>(Table2[[#This Row],[Rank 1Y]]+Table2[[#This Row],[Rank 6M]]+Table2[[#This Row],[Rank Sharpe]])/3</f>
        <v>401.66666666666669</v>
      </c>
    </row>
    <row r="404" spans="1:48" x14ac:dyDescent="0.3">
      <c r="A404" t="s">
        <v>825</v>
      </c>
      <c r="B404" t="s">
        <v>826</v>
      </c>
      <c r="C404" t="s">
        <v>10645</v>
      </c>
      <c r="D404" t="s">
        <v>411</v>
      </c>
      <c r="E404">
        <v>19297.810082529999</v>
      </c>
      <c r="F404">
        <v>8041.45</v>
      </c>
      <c r="G404">
        <v>-1.57104880434248</v>
      </c>
      <c r="H404">
        <f>(Table2[[#This Row],[1Y Return vs Nifty]]-AVERAGE(Table2[1Y Return vs Nifty]))/_xlfn.STDEV.P(Table2[1Y Return vs Nifty])</f>
        <v>-0.44810400525062705</v>
      </c>
      <c r="I404">
        <v>2.9455945037717801</v>
      </c>
      <c r="J404">
        <f>(Table2[[#This Row],[1M Return vs Nifty]]-AVERAGE(Table2[1M Return vs Nifty]))/_xlfn.STDEV.P(Table2[1M Return vs Nifty])</f>
        <v>0.39418419659083348</v>
      </c>
      <c r="K404">
        <v>23.5278700795044</v>
      </c>
      <c r="L404">
        <f>(Table2[[#This Row],[6M Return vs Nifty]]-AVERAGE(Table2[6M Return vs Nifty]))/_xlfn.STDEV.P(Table2[6M Return vs Nifty])</f>
        <v>0.52344976164737878</v>
      </c>
      <c r="M404">
        <v>-2.5175466716006101</v>
      </c>
      <c r="N404">
        <f>(Table2[[#This Row],[1W Return vs Nifty]]-AVERAGE(Table2[1W Return vs Nifty]))/_xlfn.STDEV.P(Table2[1W Return vs Nifty])</f>
        <v>-9.2521108949319739E-2</v>
      </c>
      <c r="O404">
        <v>8088.39</v>
      </c>
      <c r="P404">
        <v>7953.0990420778498</v>
      </c>
      <c r="Q404">
        <v>7273.1915982949804</v>
      </c>
      <c r="R404">
        <v>51.658699056820197</v>
      </c>
      <c r="S404" s="2">
        <f>(Table2[[#This Row],[Close Price]]-Table2[[#This Row],[20D EMA]])/Table2[[#This Row],[20D EMA]]</f>
        <v>-5.8033799062607652E-3</v>
      </c>
      <c r="T404" s="2">
        <f>(Table2[[#This Row],[Close Price]]-Table2[[#This Row],[50D EMA]])/Table2[[#This Row],[50D EMA]]</f>
        <v>1.1108997568709662E-2</v>
      </c>
      <c r="U404" s="2">
        <f>(Table2[[#This Row],[Close Price]]-Table2[[#This Row],[200D EMA]])/Table2[[#This Row],[200D EMA]]</f>
        <v>0.10562878638933677</v>
      </c>
      <c r="V404">
        <v>0.39494961580257198</v>
      </c>
      <c r="W404">
        <v>7917.05</v>
      </c>
      <c r="X404">
        <v>8199.9500000000007</v>
      </c>
      <c r="Y404">
        <v>7917.05</v>
      </c>
      <c r="Z404">
        <v>8389</v>
      </c>
      <c r="AA404">
        <v>7810</v>
      </c>
      <c r="AB404">
        <v>8389</v>
      </c>
      <c r="AC404" s="2">
        <f>(Table2[[#This Row],[Close Price]]/Table2[[#This Row],[Day Low]])-1</f>
        <v>1.5712923374236576E-2</v>
      </c>
      <c r="AD404" s="2">
        <f>(Table2[[#This Row],[Day High]]/Table2[[#This Row],[Close Price]])-1</f>
        <v>1.9710375616337927E-2</v>
      </c>
      <c r="AE404" s="2">
        <f>(Table2[[#This Row],[Close Price]]/Table2[[#This Row],[Current Week Low]])-1</f>
        <v>1.5712923374236576E-2</v>
      </c>
      <c r="AF404" s="2">
        <f>(Table2[[#This Row],[Current Week High]]/Table2[[#This Row],[Close Price]])-1</f>
        <v>4.321981732150304E-2</v>
      </c>
      <c r="AG404" s="2">
        <f>(Table2[[#This Row],[Close Price]]/Table2[[#This Row],[Current Month Low]])-1</f>
        <v>2.9635083226632553E-2</v>
      </c>
      <c r="AH404" s="2">
        <f>(Table2[[#This Row],[Current Month High]]/Table2[[#This Row],[Close Price]])-1</f>
        <v>4.321981732150304E-2</v>
      </c>
      <c r="AI404">
        <v>11.671402545560801</v>
      </c>
      <c r="AJ404">
        <v>46.565268107753397</v>
      </c>
      <c r="AK404" t="str">
        <f>IF(AND(Table2[[#This Row],[20D EMA]]&gt;Table2[[#This Row],[50D EMA]],Table2[[#This Row],[50D EMA]]&gt;Table2[[#This Row],[200D EMA]]),"Uptrend","Downtrend/NoTrend")</f>
        <v>Uptrend</v>
      </c>
      <c r="AL404">
        <v>-0.03</v>
      </c>
      <c r="AM404" t="s">
        <v>10680</v>
      </c>
      <c r="AN404">
        <v>0.76</v>
      </c>
      <c r="AO404" t="s">
        <v>10681</v>
      </c>
      <c r="AP404">
        <v>-6.56371616377E-4</v>
      </c>
      <c r="AQ404">
        <f>(Table2[[#This Row],[Sharpe Ratio]]-AVERAGE(Table2[Sharpe Ratio]))/_xlfn.STDEV.P(Table2[Sharpe Ratio])</f>
        <v>-0.73899464878450838</v>
      </c>
      <c r="AR4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-0.36198580474624287</v>
      </c>
      <c r="AS404">
        <f>_xlfn.RANK.AVG(Table2[[#This Row],[1Y Return vs Nifty Z-Score]],Table2[1Y Return vs Nifty Z-Score])</f>
        <v>447</v>
      </c>
      <c r="AT404">
        <f>_xlfn.RANK.AVG(Table2[[#This Row],[6M Return vs Nifty Z-Score]],Table2[6M Return vs Nifty Z-Score])</f>
        <v>187</v>
      </c>
      <c r="AU404">
        <f>_xlfn.RANK.AVG(Table2[[#This Row],[Sharpe Ratio Z-Score]],Table2[Sharpe Ratio Z-Score])</f>
        <v>571</v>
      </c>
      <c r="AV404">
        <f>(Table2[[#This Row],[Rank 1Y]]+Table2[[#This Row],[Rank 6M]]+Table2[[#This Row],[Rank Sharpe]])/3</f>
        <v>401.66666666666669</v>
      </c>
    </row>
    <row r="405" spans="1:48" x14ac:dyDescent="0.3">
      <c r="A405" t="s">
        <v>203</v>
      </c>
      <c r="B405" t="s">
        <v>204</v>
      </c>
      <c r="C405" t="s">
        <v>10636</v>
      </c>
      <c r="D405" t="s">
        <v>34</v>
      </c>
      <c r="E405">
        <v>129180.627231419</v>
      </c>
      <c r="F405">
        <v>250.1</v>
      </c>
      <c r="G405">
        <v>6.3027200037030398E-2</v>
      </c>
      <c r="H405">
        <f>(Table2[[#This Row],[1Y Return vs Nifty]]-AVERAGE(Table2[1Y Return vs Nifty]))/_xlfn.STDEV.P(Table2[1Y Return vs Nifty])</f>
        <v>-0.42181121493175144</v>
      </c>
      <c r="I405">
        <v>-4.0211422192095698</v>
      </c>
      <c r="J405">
        <f>(Table2[[#This Row],[1M Return vs Nifty]]-AVERAGE(Table2[1M Return vs Nifty]))/_xlfn.STDEV.P(Table2[1M Return vs Nifty])</f>
        <v>-0.27933678323516881</v>
      </c>
      <c r="K405">
        <v>-20.732398609812801</v>
      </c>
      <c r="L405">
        <f>(Table2[[#This Row],[6M Return vs Nifty]]-AVERAGE(Table2[6M Return vs Nifty]))/_xlfn.STDEV.P(Table2[6M Return vs Nifty])</f>
        <v>-0.99348734546057937</v>
      </c>
      <c r="M405">
        <v>-3.27757136099713</v>
      </c>
      <c r="N405">
        <f>(Table2[[#This Row],[1W Return vs Nifty]]-AVERAGE(Table2[1W Return vs Nifty]))/_xlfn.STDEV.P(Table2[1W Return vs Nifty])</f>
        <v>-0.28762451221577817</v>
      </c>
      <c r="O405">
        <v>249.89</v>
      </c>
      <c r="P405">
        <v>254.24771634788499</v>
      </c>
      <c r="Q405">
        <v>246.75386790154499</v>
      </c>
      <c r="R405">
        <v>50.625698629152197</v>
      </c>
      <c r="S405" s="2">
        <f>(Table2[[#This Row],[Close Price]]-Table2[[#This Row],[20D EMA]])/Table2[[#This Row],[20D EMA]]</f>
        <v>8.4036976269561792E-4</v>
      </c>
      <c r="T405" s="2">
        <f>(Table2[[#This Row],[Close Price]]-Table2[[#This Row],[50D EMA]])/Table2[[#This Row],[50D EMA]]</f>
        <v>-1.6313681819701026E-2</v>
      </c>
      <c r="U405" s="2">
        <f>(Table2[[#This Row],[Close Price]]-Table2[[#This Row],[200D EMA]])/Table2[[#This Row],[200D EMA]]</f>
        <v>1.3560606473614067E-2</v>
      </c>
      <c r="V405">
        <v>0.62570752602228896</v>
      </c>
      <c r="W405">
        <v>249.65</v>
      </c>
      <c r="X405">
        <v>253.85</v>
      </c>
      <c r="Y405">
        <v>247.65</v>
      </c>
      <c r="Z405">
        <v>253.85</v>
      </c>
      <c r="AA405">
        <v>231.25</v>
      </c>
      <c r="AB405">
        <v>258.45</v>
      </c>
      <c r="AC405" s="2">
        <f>(Table2[[#This Row],[Close Price]]/Table2[[#This Row],[Day Low]])-1</f>
        <v>1.8025235329461875E-3</v>
      </c>
      <c r="AD405" s="2">
        <f>(Table2[[#This Row],[Day High]]/Table2[[#This Row],[Close Price]])-1</f>
        <v>1.4994002399040474E-2</v>
      </c>
      <c r="AE405" s="2">
        <f>(Table2[[#This Row],[Close Price]]/Table2[[#This Row],[Current Week Low]])-1</f>
        <v>9.8929941449625858E-3</v>
      </c>
      <c r="AF405" s="2">
        <f>(Table2[[#This Row],[Current Week High]]/Table2[[#This Row],[Close Price]])-1</f>
        <v>1.4994002399040474E-2</v>
      </c>
      <c r="AG405" s="2">
        <f>(Table2[[#This Row],[Close Price]]/Table2[[#This Row],[Current Month Low]])-1</f>
        <v>8.1513513513513436E-2</v>
      </c>
      <c r="AH405" s="2">
        <f>(Table2[[#This Row],[Current Month High]]/Table2[[#This Row],[Close Price]])-1</f>
        <v>3.3386645341863197E-2</v>
      </c>
      <c r="AI405">
        <v>19.832067173130699</v>
      </c>
      <c r="AJ405">
        <v>34.245840042941403</v>
      </c>
      <c r="AK405" t="str">
        <f>IF(AND(Table2[[#This Row],[20D EMA]]&gt;Table2[[#This Row],[50D EMA]],Table2[[#This Row],[50D EMA]]&gt;Table2[[#This Row],[200D EMA]]),"Uptrend","Downtrend/NoTrend")</f>
        <v>Downtrend/NoTrend</v>
      </c>
      <c r="AL405">
        <v>-0.12</v>
      </c>
      <c r="AM405" t="s">
        <v>10680</v>
      </c>
      <c r="AN405">
        <v>3.45</v>
      </c>
      <c r="AO405" t="s">
        <v>10681</v>
      </c>
      <c r="AP405">
        <v>0.14811603765232401</v>
      </c>
      <c r="AQ405">
        <f>(Table2[[#This Row],[Sharpe Ratio]]-AVERAGE(Table2[Sharpe Ratio]))/_xlfn.STDEV.P(Table2[Sharpe Ratio])</f>
        <v>0.97006201689223448</v>
      </c>
      <c r="AR4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5">
        <f>_xlfn.RANK.AVG(Table2[[#This Row],[1Y Return vs Nifty Z-Score]],Table2[1Y Return vs Nifty Z-Score])</f>
        <v>437</v>
      </c>
      <c r="AT405">
        <f>_xlfn.RANK.AVG(Table2[[#This Row],[6M Return vs Nifty Z-Score]],Table2[6M Return vs Nifty Z-Score])</f>
        <v>647</v>
      </c>
      <c r="AU405">
        <f>_xlfn.RANK.AVG(Table2[[#This Row],[Sharpe Ratio Z-Score]],Table2[Sharpe Ratio Z-Score])</f>
        <v>123</v>
      </c>
      <c r="AV405">
        <f>(Table2[[#This Row],[Rank 1Y]]+Table2[[#This Row],[Rank 6M]]+Table2[[#This Row],[Rank Sharpe]])/3</f>
        <v>402.33333333333331</v>
      </c>
    </row>
    <row r="406" spans="1:48" x14ac:dyDescent="0.3">
      <c r="A406" t="s">
        <v>906</v>
      </c>
      <c r="B406" t="s">
        <v>907</v>
      </c>
      <c r="C406" t="s">
        <v>10638</v>
      </c>
      <c r="D406" t="s">
        <v>183</v>
      </c>
      <c r="E406">
        <v>16640.210137239999</v>
      </c>
      <c r="F406">
        <v>505.4</v>
      </c>
      <c r="G406">
        <v>19.4905610299298</v>
      </c>
      <c r="H406">
        <f>(Table2[[#This Row],[1Y Return vs Nifty]]-AVERAGE(Table2[1Y Return vs Nifty]))/_xlfn.STDEV.P(Table2[1Y Return vs Nifty])</f>
        <v>-0.10921616302889092</v>
      </c>
      <c r="I406">
        <v>9.3192387938690899</v>
      </c>
      <c r="J406">
        <f>(Table2[[#This Row],[1M Return vs Nifty]]-AVERAGE(Table2[1M Return vs Nifty]))/_xlfn.STDEV.P(Table2[1M Return vs Nifty])</f>
        <v>1.0103669688158887</v>
      </c>
      <c r="K406">
        <v>8.0992234984329698</v>
      </c>
      <c r="L406">
        <f>(Table2[[#This Row],[6M Return vs Nifty]]-AVERAGE(Table2[6M Return vs Nifty]))/_xlfn.STDEV.P(Table2[6M Return vs Nifty])</f>
        <v>-5.3379570980005763E-3</v>
      </c>
      <c r="M406">
        <v>6.9624889682653599</v>
      </c>
      <c r="N406">
        <f>(Table2[[#This Row],[1W Return vs Nifty]]-AVERAGE(Table2[1W Return vs Nifty]))/_xlfn.STDEV.P(Table2[1W Return vs Nifty])</f>
        <v>2.3410672234162919</v>
      </c>
      <c r="O406">
        <v>483.69</v>
      </c>
      <c r="P406">
        <v>467.758547925014</v>
      </c>
      <c r="Q406">
        <v>431.88308031892302</v>
      </c>
      <c r="R406">
        <v>73.861672372946202</v>
      </c>
      <c r="S406" s="2">
        <f>(Table2[[#This Row],[Close Price]]-Table2[[#This Row],[20D EMA]])/Table2[[#This Row],[20D EMA]]</f>
        <v>4.4884119994211123E-2</v>
      </c>
      <c r="T406" s="2">
        <f>(Table2[[#This Row],[Close Price]]-Table2[[#This Row],[50D EMA]])/Table2[[#This Row],[50D EMA]]</f>
        <v>8.0471970511205387E-2</v>
      </c>
      <c r="U406" s="2">
        <f>(Table2[[#This Row],[Close Price]]-Table2[[#This Row],[200D EMA]])/Table2[[#This Row],[200D EMA]]</f>
        <v>0.17022412553598665</v>
      </c>
      <c r="V406">
        <v>2.3074516385552699</v>
      </c>
      <c r="W406">
        <v>501.85</v>
      </c>
      <c r="X406">
        <v>520.35</v>
      </c>
      <c r="Y406">
        <v>474.55</v>
      </c>
      <c r="Z406">
        <v>537.9</v>
      </c>
      <c r="AA406">
        <v>440.05</v>
      </c>
      <c r="AB406">
        <v>537.9</v>
      </c>
      <c r="AC406" s="2">
        <f>(Table2[[#This Row],[Close Price]]/Table2[[#This Row],[Day Low]])-1</f>
        <v>7.0738268406893567E-3</v>
      </c>
      <c r="AD406" s="2">
        <f>(Table2[[#This Row],[Day High]]/Table2[[#This Row],[Close Price]])-1</f>
        <v>2.9580530273051187E-2</v>
      </c>
      <c r="AE406" s="2">
        <f>(Table2[[#This Row],[Close Price]]/Table2[[#This Row],[Current Week Low]])-1</f>
        <v>6.5008955852913219E-2</v>
      </c>
      <c r="AF406" s="2">
        <f>(Table2[[#This Row],[Current Week High]]/Table2[[#This Row],[Close Price]])-1</f>
        <v>6.4305500593589304E-2</v>
      </c>
      <c r="AG406" s="2">
        <f>(Table2[[#This Row],[Close Price]]/Table2[[#This Row],[Current Month Low]])-1</f>
        <v>0.14850585160777174</v>
      </c>
      <c r="AH406" s="2">
        <f>(Table2[[#This Row],[Current Month High]]/Table2[[#This Row],[Close Price]])-1</f>
        <v>6.4305500593589304E-2</v>
      </c>
      <c r="AI406">
        <v>6.4305500593589304</v>
      </c>
      <c r="AJ406">
        <v>97.190792040577406</v>
      </c>
      <c r="AK406" t="str">
        <f>IF(AND(Table2[[#This Row],[20D EMA]]&gt;Table2[[#This Row],[50D EMA]],Table2[[#This Row],[50D EMA]]&gt;Table2[[#This Row],[200D EMA]]),"Uptrend","Downtrend/NoTrend")</f>
        <v>Uptrend</v>
      </c>
      <c r="AL406">
        <v>0.05</v>
      </c>
      <c r="AM406" t="s">
        <v>10681</v>
      </c>
      <c r="AN406">
        <v>8.68</v>
      </c>
      <c r="AO406" t="s">
        <v>10681</v>
      </c>
      <c r="AQ406">
        <f>(Table2[[#This Row],[Sharpe Ratio]]-AVERAGE(Table2[Sharpe Ratio]))/_xlfn.STDEV.P(Table2[Sharpe Ratio])</f>
        <v>-0.7314544315382846</v>
      </c>
      <c r="AR4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2.5054256405670046</v>
      </c>
      <c r="AS406">
        <f>_xlfn.RANK.AVG(Table2[[#This Row],[1Y Return vs Nifty Z-Score]],Table2[1Y Return vs Nifty Z-Score])</f>
        <v>335</v>
      </c>
      <c r="AT406">
        <f>_xlfn.RANK.AVG(Table2[[#This Row],[6M Return vs Nifty Z-Score]],Table2[6M Return vs Nifty Z-Score])</f>
        <v>325</v>
      </c>
      <c r="AU406">
        <f>_xlfn.RANK.AVG(Table2[[#This Row],[Sharpe Ratio Z-Score]],Table2[Sharpe Ratio Z-Score])</f>
        <v>547</v>
      </c>
      <c r="AV406">
        <f>(Table2[[#This Row],[Rank 1Y]]+Table2[[#This Row],[Rank 6M]]+Table2[[#This Row],[Rank Sharpe]])/3</f>
        <v>402.33333333333331</v>
      </c>
    </row>
    <row r="407" spans="1:48" x14ac:dyDescent="0.3">
      <c r="A407" t="s">
        <v>1908</v>
      </c>
      <c r="B407" t="s">
        <v>1909</v>
      </c>
      <c r="C407" t="s">
        <v>10635</v>
      </c>
      <c r="D407" t="s">
        <v>300</v>
      </c>
      <c r="E407">
        <v>3732.6029654599902</v>
      </c>
      <c r="F407">
        <v>1400.15</v>
      </c>
      <c r="G407">
        <v>9.3560568654864795</v>
      </c>
      <c r="H407">
        <f>(Table2[[#This Row],[1Y Return vs Nifty]]-AVERAGE(Table2[1Y Return vs Nifty]))/_xlfn.STDEV.P(Table2[1Y Return vs Nifty])</f>
        <v>-0.27228348197080326</v>
      </c>
      <c r="I407">
        <v>-8.9654174709741099</v>
      </c>
      <c r="J407">
        <f>(Table2[[#This Row],[1M Return vs Nifty]]-AVERAGE(Table2[1M Return vs Nifty]))/_xlfn.STDEV.P(Table2[1M Return vs Nifty])</f>
        <v>-0.75733290172101764</v>
      </c>
      <c r="K407">
        <v>-13.3746165866421</v>
      </c>
      <c r="L407">
        <f>(Table2[[#This Row],[6M Return vs Nifty]]-AVERAGE(Table2[6M Return vs Nifty]))/_xlfn.STDEV.P(Table2[6M Return vs Nifty])</f>
        <v>-0.74131326456410651</v>
      </c>
      <c r="M407">
        <v>-3.87913972634066</v>
      </c>
      <c r="N407">
        <f>(Table2[[#This Row],[1W Return vs Nifty]]-AVERAGE(Table2[1W Return vs Nifty]))/_xlfn.STDEV.P(Table2[1W Return vs Nifty])</f>
        <v>-0.44205112100023269</v>
      </c>
      <c r="O407">
        <v>1359.98</v>
      </c>
      <c r="P407">
        <v>1362.9397843352299</v>
      </c>
      <c r="Q407">
        <v>1316.2139766139001</v>
      </c>
      <c r="R407">
        <v>56.748280945366702</v>
      </c>
      <c r="S407" s="2">
        <f>(Table2[[#This Row],[Close Price]]-Table2[[#This Row],[20D EMA]])/Table2[[#This Row],[20D EMA]]</f>
        <v>2.953719907645706E-2</v>
      </c>
      <c r="T407" s="2">
        <f>(Table2[[#This Row],[Close Price]]-Table2[[#This Row],[50D EMA]])/Table2[[#This Row],[50D EMA]]</f>
        <v>2.7301437739539889E-2</v>
      </c>
      <c r="U407" s="2">
        <f>(Table2[[#This Row],[Close Price]]-Table2[[#This Row],[200D EMA]])/Table2[[#This Row],[200D EMA]]</f>
        <v>6.3770803894693737E-2</v>
      </c>
      <c r="V407">
        <v>2.69226896932933</v>
      </c>
      <c r="W407">
        <v>1390</v>
      </c>
      <c r="X407">
        <v>1405.95</v>
      </c>
      <c r="Y407">
        <v>1371.15</v>
      </c>
      <c r="Z407">
        <v>1420</v>
      </c>
      <c r="AA407">
        <v>1139.55</v>
      </c>
      <c r="AB407">
        <v>1628</v>
      </c>
      <c r="AC407" s="2">
        <f>(Table2[[#This Row],[Close Price]]/Table2[[#This Row],[Day Low]])-1</f>
        <v>7.3021582733814316E-3</v>
      </c>
      <c r="AD407" s="2">
        <f>(Table2[[#This Row],[Day High]]/Table2[[#This Row],[Close Price]])-1</f>
        <v>4.142413312859361E-3</v>
      </c>
      <c r="AE407" s="2">
        <f>(Table2[[#This Row],[Close Price]]/Table2[[#This Row],[Current Week Low]])-1</f>
        <v>2.1150129453378463E-2</v>
      </c>
      <c r="AF407" s="2">
        <f>(Table2[[#This Row],[Current Week High]]/Table2[[#This Row],[Close Price]])-1</f>
        <v>1.4177052458665074E-2</v>
      </c>
      <c r="AG407" s="2">
        <f>(Table2[[#This Row],[Close Price]]/Table2[[#This Row],[Current Month Low]])-1</f>
        <v>0.22868676231845919</v>
      </c>
      <c r="AH407" s="2">
        <f>(Table2[[#This Row],[Current Month High]]/Table2[[#This Row],[Close Price]])-1</f>
        <v>0.16273256436810324</v>
      </c>
      <c r="AI407">
        <v>30.1967646323608</v>
      </c>
      <c r="AJ407">
        <v>45.545738045737998</v>
      </c>
      <c r="AK407" t="str">
        <f>IF(AND(Table2[[#This Row],[20D EMA]]&gt;Table2[[#This Row],[50D EMA]],Table2[[#This Row],[50D EMA]]&gt;Table2[[#This Row],[200D EMA]]),"Uptrend","Downtrend/NoTrend")</f>
        <v>Downtrend/NoTrend</v>
      </c>
      <c r="AL407">
        <v>-0.09</v>
      </c>
      <c r="AM407" t="s">
        <v>10680</v>
      </c>
      <c r="AN407">
        <v>21.26</v>
      </c>
      <c r="AO407" t="s">
        <v>10681</v>
      </c>
      <c r="AP407">
        <v>8.4507082286553001E-2</v>
      </c>
      <c r="AQ407">
        <f>(Table2[[#This Row],[Sharpe Ratio]]-AVERAGE(Table2[Sharpe Ratio]))/_xlfn.STDEV.P(Table2[Sharpe Ratio])</f>
        <v>0.23933977007925478</v>
      </c>
      <c r="AR4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7">
        <f>_xlfn.RANK.AVG(Table2[[#This Row],[1Y Return vs Nifty Z-Score]],Table2[1Y Return vs Nifty Z-Score])</f>
        <v>379</v>
      </c>
      <c r="AT407">
        <f>_xlfn.RANK.AVG(Table2[[#This Row],[6M Return vs Nifty Z-Score]],Table2[6M Return vs Nifty Z-Score])</f>
        <v>562</v>
      </c>
      <c r="AU407">
        <f>_xlfn.RANK.AVG(Table2[[#This Row],[Sharpe Ratio Z-Score]],Table2[Sharpe Ratio Z-Score])</f>
        <v>271</v>
      </c>
      <c r="AV407">
        <f>(Table2[[#This Row],[Rank 1Y]]+Table2[[#This Row],[Rank 6M]]+Table2[[#This Row],[Rank Sharpe]])/3</f>
        <v>404</v>
      </c>
    </row>
    <row r="408" spans="1:48" x14ac:dyDescent="0.3">
      <c r="A408" t="s">
        <v>296</v>
      </c>
      <c r="B408" t="s">
        <v>297</v>
      </c>
      <c r="C408" t="s">
        <v>10636</v>
      </c>
      <c r="D408" t="s">
        <v>34</v>
      </c>
      <c r="E408">
        <v>94068.976030000005</v>
      </c>
      <c r="F408">
        <v>121.54</v>
      </c>
      <c r="G408">
        <v>11.2898523843756</v>
      </c>
      <c r="H408">
        <f>(Table2[[#This Row],[1Y Return vs Nifty]]-AVERAGE(Table2[1Y Return vs Nifty]))/_xlfn.STDEV.P(Table2[1Y Return vs Nifty])</f>
        <v>-0.24116811159545798</v>
      </c>
      <c r="I408">
        <v>-11.343803662185501</v>
      </c>
      <c r="J408">
        <f>(Table2[[#This Row],[1M Return vs Nifty]]-AVERAGE(Table2[1M Return vs Nifty]))/_xlfn.STDEV.P(Table2[1M Return vs Nifty])</f>
        <v>-0.98726738347416398</v>
      </c>
      <c r="K408">
        <v>-30.119815505784999</v>
      </c>
      <c r="L408">
        <f>(Table2[[#This Row],[6M Return vs Nifty]]-AVERAGE(Table2[6M Return vs Nifty]))/_xlfn.STDEV.P(Table2[6M Return vs Nifty])</f>
        <v>-1.315223327891013</v>
      </c>
      <c r="M408">
        <v>-5.3140524514512597</v>
      </c>
      <c r="N408">
        <f>(Table2[[#This Row],[1W Return vs Nifty]]-AVERAGE(Table2[1W Return vs Nifty]))/_xlfn.STDEV.P(Table2[1W Return vs Nifty])</f>
        <v>-0.81040278110448416</v>
      </c>
      <c r="O408">
        <v>125.09</v>
      </c>
      <c r="P408">
        <v>130.75586785666201</v>
      </c>
      <c r="Q408">
        <v>129.77132473160501</v>
      </c>
      <c r="R408">
        <v>43.997542118152403</v>
      </c>
      <c r="S408" s="2">
        <f>(Table2[[#This Row],[Close Price]]-Table2[[#This Row],[20D EMA]])/Table2[[#This Row],[20D EMA]]</f>
        <v>-2.8379566711967358E-2</v>
      </c>
      <c r="T408" s="2">
        <f>(Table2[[#This Row],[Close Price]]-Table2[[#This Row],[50D EMA]])/Table2[[#This Row],[50D EMA]]</f>
        <v>-7.0481485899850219E-2</v>
      </c>
      <c r="U408" s="2">
        <f>(Table2[[#This Row],[Close Price]]-Table2[[#This Row],[200D EMA]])/Table2[[#This Row],[200D EMA]]</f>
        <v>-6.3429457537165071E-2</v>
      </c>
      <c r="V408">
        <v>0.62169618818585903</v>
      </c>
      <c r="W408">
        <v>121.1</v>
      </c>
      <c r="X408">
        <v>125.39</v>
      </c>
      <c r="Y408">
        <v>121.1</v>
      </c>
      <c r="Z408">
        <v>127.75</v>
      </c>
      <c r="AA408">
        <v>116.3</v>
      </c>
      <c r="AB408">
        <v>136.09</v>
      </c>
      <c r="AC408" s="2">
        <f>(Table2[[#This Row],[Close Price]]/Table2[[#This Row],[Day Low]])-1</f>
        <v>3.6333608587943989E-3</v>
      </c>
      <c r="AD408" s="2">
        <f>(Table2[[#This Row],[Day High]]/Table2[[#This Row],[Close Price]])-1</f>
        <v>3.1676814217541427E-2</v>
      </c>
      <c r="AE408" s="2">
        <f>(Table2[[#This Row],[Close Price]]/Table2[[#This Row],[Current Week Low]])-1</f>
        <v>3.6333608587943989E-3</v>
      </c>
      <c r="AF408" s="2">
        <f>(Table2[[#This Row],[Current Week High]]/Table2[[#This Row],[Close Price]])-1</f>
        <v>5.1094289945696758E-2</v>
      </c>
      <c r="AG408" s="2">
        <f>(Table2[[#This Row],[Close Price]]/Table2[[#This Row],[Current Month Low]])-1</f>
        <v>4.5055889939811022E-2</v>
      </c>
      <c r="AH408" s="2">
        <f>(Table2[[#This Row],[Current Month High]]/Table2[[#This Row],[Close Price]])-1</f>
        <v>0.11971367451044923</v>
      </c>
      <c r="AI408">
        <v>41.928583182491302</v>
      </c>
      <c r="AJ408">
        <v>43.241013553329402</v>
      </c>
      <c r="AK408" t="str">
        <f>IF(AND(Table2[[#This Row],[20D EMA]]&gt;Table2[[#This Row],[50D EMA]],Table2[[#This Row],[50D EMA]]&gt;Table2[[#This Row],[200D EMA]]),"Uptrend","Downtrend/NoTrend")</f>
        <v>Downtrend/NoTrend</v>
      </c>
      <c r="AL408">
        <v>-0.2</v>
      </c>
      <c r="AM408" t="s">
        <v>10680</v>
      </c>
      <c r="AN408">
        <v>1.82</v>
      </c>
      <c r="AO408" t="s">
        <v>10681</v>
      </c>
      <c r="AP408">
        <v>0.13770085702340301</v>
      </c>
      <c r="AQ408">
        <f>(Table2[[#This Row],[Sharpe Ratio]]-AVERAGE(Table2[Sharpe Ratio]))/_xlfn.STDEV.P(Table2[Sharpe Ratio])</f>
        <v>0.85041527617208168</v>
      </c>
      <c r="AR4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08">
        <f>_xlfn.RANK.AVG(Table2[[#This Row],[1Y Return vs Nifty Z-Score]],Table2[1Y Return vs Nifty Z-Score])</f>
        <v>368</v>
      </c>
      <c r="AT408">
        <f>_xlfn.RANK.AVG(Table2[[#This Row],[6M Return vs Nifty Z-Score]],Table2[6M Return vs Nifty Z-Score])</f>
        <v>700</v>
      </c>
      <c r="AU408">
        <f>_xlfn.RANK.AVG(Table2[[#This Row],[Sharpe Ratio Z-Score]],Table2[Sharpe Ratio Z-Score])</f>
        <v>146</v>
      </c>
      <c r="AV408">
        <f>(Table2[[#This Row],[Rank 1Y]]+Table2[[#This Row],[Rank 6M]]+Table2[[#This Row],[Rank Sharpe]])/3</f>
        <v>404.66666666666669</v>
      </c>
    </row>
    <row r="409" spans="1:48" x14ac:dyDescent="0.3">
      <c r="A409" t="s">
        <v>250</v>
      </c>
      <c r="B409" t="s">
        <v>251</v>
      </c>
      <c r="C409" t="s">
        <v>10636</v>
      </c>
      <c r="D409" t="s">
        <v>37</v>
      </c>
      <c r="E409">
        <v>107168.55430814</v>
      </c>
      <c r="F409">
        <v>753.15</v>
      </c>
      <c r="G409">
        <v>4.0437873689245398</v>
      </c>
      <c r="H409">
        <f>(Table2[[#This Row],[1Y Return vs Nifty]]-AVERAGE(Table2[1Y Return vs Nifty]))/_xlfn.STDEV.P(Table2[1Y Return vs Nifty])</f>
        <v>-0.35775954772057156</v>
      </c>
      <c r="I409">
        <v>1.83971339345594</v>
      </c>
      <c r="J409">
        <f>(Table2[[#This Row],[1M Return vs Nifty]]-AVERAGE(Table2[1M Return vs Nifty]))/_xlfn.STDEV.P(Table2[1M Return vs Nifty])</f>
        <v>0.28727128189233647</v>
      </c>
      <c r="K409">
        <v>26.645254170890102</v>
      </c>
      <c r="L409">
        <f>(Table2[[#This Row],[6M Return vs Nifty]]-AVERAGE(Table2[6M Return vs Nifty]))/_xlfn.STDEV.P(Table2[6M Return vs Nifty])</f>
        <v>0.6302922130234675</v>
      </c>
      <c r="M409">
        <v>-0.62832655693788897</v>
      </c>
      <c r="N409">
        <f>(Table2[[#This Row],[1W Return vs Nifty]]-AVERAGE(Table2[1W Return vs Nifty]))/_xlfn.STDEV.P(Table2[1W Return vs Nifty])</f>
        <v>0.39245428597215143</v>
      </c>
      <c r="O409">
        <v>727.54</v>
      </c>
      <c r="P409">
        <v>690.34369380183603</v>
      </c>
      <c r="Q409">
        <v>607.62907004621002</v>
      </c>
      <c r="R409">
        <v>61.161633217003001</v>
      </c>
      <c r="S409" s="2">
        <f>(Table2[[#This Row],[Close Price]]-Table2[[#This Row],[20D EMA]])/Table2[[#This Row],[20D EMA]]</f>
        <v>3.5200813700964916E-2</v>
      </c>
      <c r="T409" s="2">
        <f>(Table2[[#This Row],[Close Price]]-Table2[[#This Row],[50D EMA]])/Table2[[#This Row],[50D EMA]]</f>
        <v>9.0978315239296698E-2</v>
      </c>
      <c r="U409" s="2">
        <f>(Table2[[#This Row],[Close Price]]-Table2[[#This Row],[200D EMA]])/Table2[[#This Row],[200D EMA]]</f>
        <v>0.23948974321245547</v>
      </c>
      <c r="V409">
        <v>0.92225597802763504</v>
      </c>
      <c r="W409">
        <v>738.5</v>
      </c>
      <c r="X409">
        <v>754.75</v>
      </c>
      <c r="Y409">
        <v>715.45</v>
      </c>
      <c r="Z409">
        <v>754.75</v>
      </c>
      <c r="AA409">
        <v>697.35</v>
      </c>
      <c r="AB409">
        <v>754.75</v>
      </c>
      <c r="AC409" s="2">
        <f>(Table2[[#This Row],[Close Price]]/Table2[[#This Row],[Day Low]])-1</f>
        <v>1.9837508463100839E-2</v>
      </c>
      <c r="AD409" s="2">
        <f>(Table2[[#This Row],[Day High]]/Table2[[#This Row],[Close Price]])-1</f>
        <v>2.1244108079401247E-3</v>
      </c>
      <c r="AE409" s="2">
        <f>(Table2[[#This Row],[Close Price]]/Table2[[#This Row],[Current Week Low]])-1</f>
        <v>5.2694108602977074E-2</v>
      </c>
      <c r="AF409" s="2">
        <f>(Table2[[#This Row],[Current Week High]]/Table2[[#This Row],[Close Price]])-1</f>
        <v>2.1244108079401247E-3</v>
      </c>
      <c r="AG409" s="2">
        <f>(Table2[[#This Row],[Close Price]]/Table2[[#This Row],[Current Month Low]])-1</f>
        <v>8.0017208001720741E-2</v>
      </c>
      <c r="AH409" s="2">
        <f>(Table2[[#This Row],[Current Month High]]/Table2[[#This Row],[Close Price]])-1</f>
        <v>2.1244108079401247E-3</v>
      </c>
      <c r="AI409">
        <v>0.212441080794012</v>
      </c>
      <c r="AJ409">
        <v>62.509440069047301</v>
      </c>
      <c r="AK409" t="str">
        <f>IF(AND(Table2[[#This Row],[20D EMA]]&gt;Table2[[#This Row],[50D EMA]],Table2[[#This Row],[50D EMA]]&gt;Table2[[#This Row],[200D EMA]]),"Uptrend","Downtrend/NoTrend")</f>
        <v>Uptrend</v>
      </c>
      <c r="AL409">
        <v>0.21</v>
      </c>
      <c r="AM409" t="s">
        <v>10681</v>
      </c>
      <c r="AN409">
        <v>3.98</v>
      </c>
      <c r="AO409" t="s">
        <v>10681</v>
      </c>
      <c r="AP409">
        <v>-3.5333545402464001E-2</v>
      </c>
      <c r="AQ409">
        <f>(Table2[[#This Row],[Sharpe Ratio]]-AVERAGE(Table2[Sharpe Ratio]))/_xlfn.STDEV.P(Table2[Sharpe Ratio])</f>
        <v>-1.137356517744381</v>
      </c>
      <c r="AR4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-0.18509828457699712</v>
      </c>
      <c r="AS409">
        <f>_xlfn.RANK.AVG(Table2[[#This Row],[1Y Return vs Nifty Z-Score]],Table2[1Y Return vs Nifty Z-Score])</f>
        <v>412</v>
      </c>
      <c r="AT409">
        <f>_xlfn.RANK.AVG(Table2[[#This Row],[6M Return vs Nifty Z-Score]],Table2[6M Return vs Nifty Z-Score])</f>
        <v>170</v>
      </c>
      <c r="AU409">
        <f>_xlfn.RANK.AVG(Table2[[#This Row],[Sharpe Ratio Z-Score]],Table2[Sharpe Ratio Z-Score])</f>
        <v>644</v>
      </c>
      <c r="AV409">
        <f>(Table2[[#This Row],[Rank 1Y]]+Table2[[#This Row],[Rank 6M]]+Table2[[#This Row],[Rank Sharpe]])/3</f>
        <v>408.66666666666669</v>
      </c>
    </row>
    <row r="410" spans="1:48" x14ac:dyDescent="0.3">
      <c r="A410" t="s">
        <v>514</v>
      </c>
      <c r="B410" t="s">
        <v>515</v>
      </c>
      <c r="C410" t="s">
        <v>10647</v>
      </c>
      <c r="D410" t="s">
        <v>264</v>
      </c>
      <c r="E410">
        <v>40869.959524700003</v>
      </c>
      <c r="F410">
        <v>4295.25</v>
      </c>
      <c r="G410">
        <v>-14.3443015685597</v>
      </c>
      <c r="H410">
        <f>(Table2[[#This Row],[1Y Return vs Nifty]]-AVERAGE(Table2[1Y Return vs Nifty]))/_xlfn.STDEV.P(Table2[1Y Return vs Nifty])</f>
        <v>-0.65362960853924967</v>
      </c>
      <c r="I410">
        <v>-6.8994613866172401</v>
      </c>
      <c r="J410">
        <f>(Table2[[#This Row],[1M Return vs Nifty]]-AVERAGE(Table2[1M Return vs Nifty]))/_xlfn.STDEV.P(Table2[1M Return vs Nifty])</f>
        <v>-0.55760312556578129</v>
      </c>
      <c r="K410">
        <v>3.5453650260660798</v>
      </c>
      <c r="L410">
        <f>(Table2[[#This Row],[6M Return vs Nifty]]-AVERAGE(Table2[6M Return vs Nifty]))/_xlfn.STDEV.P(Table2[6M Return vs Nifty])</f>
        <v>-0.16141285455831839</v>
      </c>
      <c r="M410">
        <v>-3.3920422069084499</v>
      </c>
      <c r="N410">
        <f>(Table2[[#This Row],[1W Return vs Nifty]]-AVERAGE(Table2[1W Return vs Nifty]))/_xlfn.STDEV.P(Table2[1W Return vs Nifty])</f>
        <v>-0.31700994129943388</v>
      </c>
      <c r="O410">
        <v>4434.76</v>
      </c>
      <c r="P410">
        <v>4340.5071167938304</v>
      </c>
      <c r="Q410">
        <v>3947.9042375806898</v>
      </c>
      <c r="R410">
        <v>33.954564812054599</v>
      </c>
      <c r="S410" s="2">
        <f>(Table2[[#This Row],[Close Price]]-Table2[[#This Row],[20D EMA]])/Table2[[#This Row],[20D EMA]]</f>
        <v>-3.1458297630536987E-2</v>
      </c>
      <c r="T410" s="2">
        <f>(Table2[[#This Row],[Close Price]]-Table2[[#This Row],[50D EMA]])/Table2[[#This Row],[50D EMA]]</f>
        <v>-1.0426688766095175E-2</v>
      </c>
      <c r="U410" s="2">
        <f>(Table2[[#This Row],[Close Price]]-Table2[[#This Row],[200D EMA]])/Table2[[#This Row],[200D EMA]]</f>
        <v>8.7982317076709712E-2</v>
      </c>
      <c r="V410">
        <v>0.53849071518305303</v>
      </c>
      <c r="W410">
        <v>4282.95</v>
      </c>
      <c r="X410">
        <v>4390</v>
      </c>
      <c r="Y410">
        <v>4282.95</v>
      </c>
      <c r="Z410">
        <v>4498</v>
      </c>
      <c r="AA410">
        <v>4282.95</v>
      </c>
      <c r="AB410">
        <v>4949.95</v>
      </c>
      <c r="AC410" s="2">
        <f>(Table2[[#This Row],[Close Price]]/Table2[[#This Row],[Day Low]])-1</f>
        <v>2.8718523447623934E-3</v>
      </c>
      <c r="AD410" s="2">
        <f>(Table2[[#This Row],[Day High]]/Table2[[#This Row],[Close Price]])-1</f>
        <v>2.2059251498748544E-2</v>
      </c>
      <c r="AE410" s="2">
        <f>(Table2[[#This Row],[Close Price]]/Table2[[#This Row],[Current Week Low]])-1</f>
        <v>2.8718523447623934E-3</v>
      </c>
      <c r="AF410" s="2">
        <f>(Table2[[#This Row],[Current Week High]]/Table2[[#This Row],[Close Price]])-1</f>
        <v>4.7203305977533416E-2</v>
      </c>
      <c r="AG410" s="2">
        <f>(Table2[[#This Row],[Close Price]]/Table2[[#This Row],[Current Month Low]])-1</f>
        <v>2.8718523447623934E-3</v>
      </c>
      <c r="AH410" s="2">
        <f>(Table2[[#This Row],[Current Month High]]/Table2[[#This Row],[Close Price]])-1</f>
        <v>0.15242418951166981</v>
      </c>
      <c r="AI410">
        <v>15.242418951166901</v>
      </c>
      <c r="AJ410">
        <v>28.5983742758341</v>
      </c>
      <c r="AK410" t="str">
        <f>IF(AND(Table2[[#This Row],[20D EMA]]&gt;Table2[[#This Row],[50D EMA]],Table2[[#This Row],[50D EMA]]&gt;Table2[[#This Row],[200D EMA]]),"Uptrend","Downtrend/NoTrend")</f>
        <v>Uptrend</v>
      </c>
      <c r="AL410">
        <v>0.09</v>
      </c>
      <c r="AM410" t="s">
        <v>10681</v>
      </c>
      <c r="AN410">
        <v>-5.54</v>
      </c>
      <c r="AO410" t="s">
        <v>10680</v>
      </c>
      <c r="AP410">
        <v>7.7632634267865E-2</v>
      </c>
      <c r="AQ410">
        <f>(Table2[[#This Row],[Sharpe Ratio]]-AVERAGE(Table2[Sharpe Ratio]))/_xlfn.STDEV.P(Table2[Sharpe Ratio])</f>
        <v>0.1603679952257118</v>
      </c>
      <c r="AR4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-1.5292875347370716</v>
      </c>
      <c r="AS410">
        <f>_xlfn.RANK.AVG(Table2[[#This Row],[1Y Return vs Nifty Z-Score]],Table2[1Y Return vs Nifty Z-Score])</f>
        <v>548</v>
      </c>
      <c r="AT410">
        <f>_xlfn.RANK.AVG(Table2[[#This Row],[6M Return vs Nifty Z-Score]],Table2[6M Return vs Nifty Z-Score])</f>
        <v>378</v>
      </c>
      <c r="AU410">
        <f>_xlfn.RANK.AVG(Table2[[#This Row],[Sharpe Ratio Z-Score]],Table2[Sharpe Ratio Z-Score])</f>
        <v>301</v>
      </c>
      <c r="AV410">
        <f>(Table2[[#This Row],[Rank 1Y]]+Table2[[#This Row],[Rank 6M]]+Table2[[#This Row],[Rank Sharpe]])/3</f>
        <v>409</v>
      </c>
    </row>
    <row r="411" spans="1:48" x14ac:dyDescent="0.3">
      <c r="A411" t="s">
        <v>398</v>
      </c>
      <c r="B411" t="s">
        <v>399</v>
      </c>
      <c r="C411" t="s">
        <v>10644</v>
      </c>
      <c r="D411" t="s">
        <v>400</v>
      </c>
      <c r="E411">
        <v>59872.054913385</v>
      </c>
      <c r="F411">
        <v>207.7</v>
      </c>
      <c r="G411">
        <v>22.173099193646799</v>
      </c>
      <c r="H411">
        <f>(Table2[[#This Row],[1Y Return vs Nifty]]-AVERAGE(Table2[1Y Return vs Nifty]))/_xlfn.STDEV.P(Table2[1Y Return vs Nifty])</f>
        <v>-6.6053291000931227E-2</v>
      </c>
      <c r="I411">
        <v>12.985102901789601</v>
      </c>
      <c r="J411">
        <f>(Table2[[#This Row],[1M Return vs Nifty]]-AVERAGE(Table2[1M Return vs Nifty]))/_xlfn.STDEV.P(Table2[1M Return vs Nifty])</f>
        <v>1.3647705416868032</v>
      </c>
      <c r="K411">
        <v>19.113502980510599</v>
      </c>
      <c r="L411">
        <f>(Table2[[#This Row],[6M Return vs Nifty]]-AVERAGE(Table2[6M Return vs Nifty]))/_xlfn.STDEV.P(Table2[6M Return vs Nifty])</f>
        <v>0.37215566752732998</v>
      </c>
      <c r="M411">
        <v>-5.5653579969693103</v>
      </c>
      <c r="N411">
        <f>(Table2[[#This Row],[1W Return vs Nifty]]-AVERAGE(Table2[1W Return vs Nifty]))/_xlfn.STDEV.P(Table2[1W Return vs Nifty])</f>
        <v>-0.87491458956854484</v>
      </c>
      <c r="O411">
        <v>203.64</v>
      </c>
      <c r="P411">
        <v>191.85402800128199</v>
      </c>
      <c r="Q411">
        <v>173.953835309921</v>
      </c>
      <c r="R411">
        <v>52.529669512052799</v>
      </c>
      <c r="S411" s="2">
        <f>(Table2[[#This Row],[Close Price]]-Table2[[#This Row],[20D EMA]])/Table2[[#This Row],[20D EMA]]</f>
        <v>1.9937143979571807E-2</v>
      </c>
      <c r="T411" s="2">
        <f>(Table2[[#This Row],[Close Price]]-Table2[[#This Row],[50D EMA]])/Table2[[#This Row],[50D EMA]]</f>
        <v>8.2593897891015955E-2</v>
      </c>
      <c r="U411" s="2">
        <f>(Table2[[#This Row],[Close Price]]-Table2[[#This Row],[200D EMA]])/Table2[[#This Row],[200D EMA]]</f>
        <v>0.19399494486543442</v>
      </c>
      <c r="V411">
        <v>2.7037456981946399</v>
      </c>
      <c r="W411">
        <v>206.32</v>
      </c>
      <c r="X411">
        <v>211.48</v>
      </c>
      <c r="Y411">
        <v>206.32</v>
      </c>
      <c r="Z411">
        <v>227.8</v>
      </c>
      <c r="AA411">
        <v>182.77</v>
      </c>
      <c r="AB411">
        <v>229.8</v>
      </c>
      <c r="AC411" s="2">
        <f>(Table2[[#This Row],[Close Price]]/Table2[[#This Row],[Day Low]])-1</f>
        <v>6.6886390073672697E-3</v>
      </c>
      <c r="AD411" s="2">
        <f>(Table2[[#This Row],[Day High]]/Table2[[#This Row],[Close Price]])-1</f>
        <v>1.8199325950890799E-2</v>
      </c>
      <c r="AE411" s="2">
        <f>(Table2[[#This Row],[Close Price]]/Table2[[#This Row],[Current Week Low]])-1</f>
        <v>6.6886390073672697E-3</v>
      </c>
      <c r="AF411" s="2">
        <f>(Table2[[#This Row],[Current Week High]]/Table2[[#This Row],[Close Price]])-1</f>
        <v>9.6774193548387233E-2</v>
      </c>
      <c r="AG411" s="2">
        <f>(Table2[[#This Row],[Close Price]]/Table2[[#This Row],[Current Month Low]])-1</f>
        <v>0.13640094107348011</v>
      </c>
      <c r="AH411" s="2">
        <f>(Table2[[#This Row],[Current Month High]]/Table2[[#This Row],[Close Price]])-1</f>
        <v>0.10640346653827648</v>
      </c>
      <c r="AI411">
        <v>10.640346653827599</v>
      </c>
      <c r="AJ411">
        <v>56.048084147257697</v>
      </c>
      <c r="AK411" t="str">
        <f>IF(AND(Table2[[#This Row],[20D EMA]]&gt;Table2[[#This Row],[50D EMA]],Table2[[#This Row],[50D EMA]]&gt;Table2[[#This Row],[200D EMA]]),"Uptrend","Downtrend/NoTrend")</f>
        <v>Uptrend</v>
      </c>
      <c r="AL411">
        <v>-0.03</v>
      </c>
      <c r="AM411" t="s">
        <v>10680</v>
      </c>
      <c r="AN411">
        <v>10.92</v>
      </c>
      <c r="AO411" t="s">
        <v>10681</v>
      </c>
      <c r="AP411">
        <v>-7.0298158678674005E-2</v>
      </c>
      <c r="AQ411">
        <f>(Table2[[#This Row],[Sharpe Ratio]]-AVERAGE(Table2[Sharpe Ratio]))/_xlfn.STDEV.P(Table2[Sharpe Ratio])</f>
        <v>-1.5390204127922105</v>
      </c>
      <c r="AR4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-0.74306208414755337</v>
      </c>
      <c r="AS411">
        <f>_xlfn.RANK.AVG(Table2[[#This Row],[1Y Return vs Nifty Z-Score]],Table2[1Y Return vs Nifty Z-Score])</f>
        <v>324</v>
      </c>
      <c r="AT411">
        <f>_xlfn.RANK.AVG(Table2[[#This Row],[6M Return vs Nifty Z-Score]],Table2[6M Return vs Nifty Z-Score])</f>
        <v>219</v>
      </c>
      <c r="AU411">
        <f>_xlfn.RANK.AVG(Table2[[#This Row],[Sharpe Ratio Z-Score]],Table2[Sharpe Ratio Z-Score])</f>
        <v>686</v>
      </c>
      <c r="AV411">
        <f>(Table2[[#This Row],[Rank 1Y]]+Table2[[#This Row],[Rank 6M]]+Table2[[#This Row],[Rank Sharpe]])/3</f>
        <v>409.66666666666669</v>
      </c>
    </row>
    <row r="412" spans="1:48" x14ac:dyDescent="0.3">
      <c r="A412" t="s">
        <v>1723</v>
      </c>
      <c r="B412" t="s">
        <v>1724</v>
      </c>
      <c r="C412" t="s">
        <v>10644</v>
      </c>
      <c r="D412" t="s">
        <v>1460</v>
      </c>
      <c r="E412">
        <v>4722.7406701199998</v>
      </c>
      <c r="F412">
        <v>846.6</v>
      </c>
      <c r="G412">
        <v>1.6951440189817</v>
      </c>
      <c r="H412">
        <f>(Table2[[#This Row],[1Y Return vs Nifty]]-AVERAGE(Table2[1Y Return vs Nifty]))/_xlfn.STDEV.P(Table2[1Y Return vs Nifty])</f>
        <v>-0.3955499485148829</v>
      </c>
      <c r="I412">
        <v>-5.8994864379300997</v>
      </c>
      <c r="J412">
        <f>(Table2[[#This Row],[1M Return vs Nifty]]-AVERAGE(Table2[1M Return vs Nifty]))/_xlfn.STDEV.P(Table2[1M Return vs Nifty])</f>
        <v>-0.46092886701090946</v>
      </c>
      <c r="K412">
        <v>-23.286964535859099</v>
      </c>
      <c r="L412">
        <f>(Table2[[#This Row],[6M Return vs Nifty]]-AVERAGE(Table2[6M Return vs Nifty]))/_xlfn.STDEV.P(Table2[6M Return vs Nifty])</f>
        <v>-1.0810402673141366</v>
      </c>
      <c r="M412">
        <v>-3.0590154740495001</v>
      </c>
      <c r="N412">
        <f>(Table2[[#This Row],[1W Return vs Nifty]]-AVERAGE(Table2[1W Return vs Nifty]))/_xlfn.STDEV.P(Table2[1W Return vs Nifty])</f>
        <v>-0.23151975938036698</v>
      </c>
      <c r="O412">
        <v>835.56</v>
      </c>
      <c r="P412">
        <v>857.23236982406104</v>
      </c>
      <c r="Q412">
        <v>850.26919639394896</v>
      </c>
      <c r="R412">
        <v>53.323808957669897</v>
      </c>
      <c r="S412" s="2">
        <f>(Table2[[#This Row],[Close Price]]-Table2[[#This Row],[20D EMA]])/Table2[[#This Row],[20D EMA]]</f>
        <v>1.3212695677150747E-2</v>
      </c>
      <c r="T412" s="2">
        <f>(Table2[[#This Row],[Close Price]]-Table2[[#This Row],[50D EMA]])/Table2[[#This Row],[50D EMA]]</f>
        <v>-1.2403136183766848E-2</v>
      </c>
      <c r="U412" s="2">
        <f>(Table2[[#This Row],[Close Price]]-Table2[[#This Row],[200D EMA]])/Table2[[#This Row],[200D EMA]]</f>
        <v>-4.3153349662792152E-3</v>
      </c>
      <c r="V412">
        <v>0.88904804808318405</v>
      </c>
      <c r="W412">
        <v>828.1</v>
      </c>
      <c r="X412">
        <v>850</v>
      </c>
      <c r="Y412">
        <v>828.1</v>
      </c>
      <c r="Z412">
        <v>851.9</v>
      </c>
      <c r="AA412">
        <v>770.05</v>
      </c>
      <c r="AB412">
        <v>851.9</v>
      </c>
      <c r="AC412" s="2">
        <f>(Table2[[#This Row],[Close Price]]/Table2[[#This Row],[Day Low]])-1</f>
        <v>2.2340297065571724E-2</v>
      </c>
      <c r="AD412" s="2">
        <f>(Table2[[#This Row],[Day High]]/Table2[[#This Row],[Close Price]])-1</f>
        <v>4.0160642570281624E-3</v>
      </c>
      <c r="AE412" s="2">
        <f>(Table2[[#This Row],[Close Price]]/Table2[[#This Row],[Current Week Low]])-1</f>
        <v>2.2340297065571724E-2</v>
      </c>
      <c r="AF412" s="2">
        <f>(Table2[[#This Row],[Current Week High]]/Table2[[#This Row],[Close Price]])-1</f>
        <v>6.2603354594850114E-3</v>
      </c>
      <c r="AG412" s="2">
        <f>(Table2[[#This Row],[Close Price]]/Table2[[#This Row],[Current Month Low]])-1</f>
        <v>9.9409129277319819E-2</v>
      </c>
      <c r="AH412" s="2">
        <f>(Table2[[#This Row],[Current Month High]]/Table2[[#This Row],[Close Price]])-1</f>
        <v>6.2603354594850114E-3</v>
      </c>
      <c r="AI412">
        <v>30.628395936687902</v>
      </c>
      <c r="AJ412">
        <v>40.736430886875503</v>
      </c>
      <c r="AK412" t="str">
        <f>IF(AND(Table2[[#This Row],[20D EMA]]&gt;Table2[[#This Row],[50D EMA]],Table2[[#This Row],[50D EMA]]&gt;Table2[[#This Row],[200D EMA]]),"Uptrend","Downtrend/NoTrend")</f>
        <v>Downtrend/NoTrend</v>
      </c>
      <c r="AL412">
        <v>-0.13</v>
      </c>
      <c r="AM412" t="s">
        <v>10680</v>
      </c>
      <c r="AN412">
        <v>7.71</v>
      </c>
      <c r="AO412" t="s">
        <v>10681</v>
      </c>
      <c r="AP412">
        <v>0.14215372474171301</v>
      </c>
      <c r="AQ412">
        <f>(Table2[[#This Row],[Sharpe Ratio]]-AVERAGE(Table2[Sharpe Ratio]))/_xlfn.STDEV.P(Table2[Sharpe Ratio])</f>
        <v>0.90156860018399265</v>
      </c>
      <c r="AR4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2">
        <f>_xlfn.RANK.AVG(Table2[[#This Row],[1Y Return vs Nifty Z-Score]],Table2[1Y Return vs Nifty Z-Score])</f>
        <v>429</v>
      </c>
      <c r="AT412">
        <f>_xlfn.RANK.AVG(Table2[[#This Row],[6M Return vs Nifty Z-Score]],Table2[6M Return vs Nifty Z-Score])</f>
        <v>665</v>
      </c>
      <c r="AU412">
        <f>_xlfn.RANK.AVG(Table2[[#This Row],[Sharpe Ratio Z-Score]],Table2[Sharpe Ratio Z-Score])</f>
        <v>136</v>
      </c>
      <c r="AV412">
        <f>(Table2[[#This Row],[Rank 1Y]]+Table2[[#This Row],[Rank 6M]]+Table2[[#This Row],[Rank Sharpe]])/3</f>
        <v>410</v>
      </c>
    </row>
    <row r="413" spans="1:48" x14ac:dyDescent="0.3">
      <c r="A413" t="s">
        <v>201</v>
      </c>
      <c r="B413" t="s">
        <v>202</v>
      </c>
      <c r="C413" t="s">
        <v>10640</v>
      </c>
      <c r="D413" t="s">
        <v>54</v>
      </c>
      <c r="E413">
        <v>130707.61085159999</v>
      </c>
      <c r="F413">
        <v>1654.9</v>
      </c>
      <c r="G413">
        <v>3.4400617530593101</v>
      </c>
      <c r="H413">
        <f>(Table2[[#This Row],[1Y Return vs Nifty]]-AVERAGE(Table2[1Y Return vs Nifty]))/_xlfn.STDEV.P(Table2[1Y Return vs Nifty])</f>
        <v>-0.36747368034692146</v>
      </c>
      <c r="I413">
        <v>2.1437222952543</v>
      </c>
      <c r="J413">
        <f>(Table2[[#This Row],[1M Return vs Nifty]]-AVERAGE(Table2[1M Return vs Nifty]))/_xlfn.STDEV.P(Table2[1M Return vs Nifty])</f>
        <v>0.31666185334017422</v>
      </c>
      <c r="K413">
        <v>-0.459819907469533</v>
      </c>
      <c r="L413">
        <f>(Table2[[#This Row],[6M Return vs Nifty]]-AVERAGE(Table2[6M Return vs Nifty]))/_xlfn.STDEV.P(Table2[6M Return vs Nifty])</f>
        <v>-0.29868300285220623</v>
      </c>
      <c r="M413">
        <v>0.457178311051606</v>
      </c>
      <c r="N413">
        <f>(Table2[[#This Row],[1W Return vs Nifty]]-AVERAGE(Table2[1W Return vs Nifty]))/_xlfn.STDEV.P(Table2[1W Return vs Nifty])</f>
        <v>0.67111062038047409</v>
      </c>
      <c r="O413">
        <v>1583.38</v>
      </c>
      <c r="P413">
        <v>1545.75406521579</v>
      </c>
      <c r="Q413">
        <v>1421.8326270017101</v>
      </c>
      <c r="R413">
        <v>70.876795967649201</v>
      </c>
      <c r="S413" s="2">
        <f>(Table2[[#This Row],[Close Price]]-Table2[[#This Row],[20D EMA]])/Table2[[#This Row],[20D EMA]]</f>
        <v>4.5169195013199596E-2</v>
      </c>
      <c r="T413" s="2">
        <f>(Table2[[#This Row],[Close Price]]-Table2[[#This Row],[50D EMA]])/Table2[[#This Row],[50D EMA]]</f>
        <v>7.0610155418852572E-2</v>
      </c>
      <c r="U413" s="2">
        <f>(Table2[[#This Row],[Close Price]]-Table2[[#This Row],[200D EMA]])/Table2[[#This Row],[200D EMA]]</f>
        <v>0.16392040003313954</v>
      </c>
      <c r="V413">
        <v>0.79968038280878195</v>
      </c>
      <c r="W413">
        <v>1615</v>
      </c>
      <c r="X413">
        <v>1663.7</v>
      </c>
      <c r="Y413">
        <v>1566.55</v>
      </c>
      <c r="Z413">
        <v>1663.7</v>
      </c>
      <c r="AA413">
        <v>1472</v>
      </c>
      <c r="AB413">
        <v>1663.7</v>
      </c>
      <c r="AC413" s="2">
        <f>(Table2[[#This Row],[Close Price]]/Table2[[#This Row],[Day Low]])-1</f>
        <v>2.4705882352941133E-2</v>
      </c>
      <c r="AD413" s="2">
        <f>(Table2[[#This Row],[Day High]]/Table2[[#This Row],[Close Price]])-1</f>
        <v>5.3175418454287637E-3</v>
      </c>
      <c r="AE413" s="2">
        <f>(Table2[[#This Row],[Close Price]]/Table2[[#This Row],[Current Week Low]])-1</f>
        <v>5.6397816858702265E-2</v>
      </c>
      <c r="AF413" s="2">
        <f>(Table2[[#This Row],[Current Week High]]/Table2[[#This Row],[Close Price]])-1</f>
        <v>5.3175418454287637E-3</v>
      </c>
      <c r="AG413" s="2">
        <f>(Table2[[#This Row],[Close Price]]/Table2[[#This Row],[Current Month Low]])-1</f>
        <v>0.12425271739130439</v>
      </c>
      <c r="AH413" s="2">
        <f>(Table2[[#This Row],[Current Month High]]/Table2[[#This Row],[Close Price]])-1</f>
        <v>5.3175418454287637E-3</v>
      </c>
      <c r="AI413">
        <v>0.53175418454287604</v>
      </c>
      <c r="AJ413">
        <v>46.192579505300301</v>
      </c>
      <c r="AK413" t="str">
        <f>IF(AND(Table2[[#This Row],[20D EMA]]&gt;Table2[[#This Row],[50D EMA]],Table2[[#This Row],[50D EMA]]&gt;Table2[[#This Row],[200D EMA]]),"Uptrend","Downtrend/NoTrend")</f>
        <v>Uptrend</v>
      </c>
      <c r="AL413">
        <v>-0.08</v>
      </c>
      <c r="AM413" t="s">
        <v>10680</v>
      </c>
      <c r="AN413">
        <v>4.51</v>
      </c>
      <c r="AO413" t="s">
        <v>10681</v>
      </c>
      <c r="AP413">
        <v>4.7396520540158998E-2</v>
      </c>
      <c r="AQ413">
        <f>(Table2[[#This Row],[Sharpe Ratio]]-AVERAGE(Table2[Sharpe Ratio]))/_xlfn.STDEV.P(Table2[Sharpe Ratio])</f>
        <v>-0.18697619288355166</v>
      </c>
      <c r="AR4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0.13463959763796896</v>
      </c>
      <c r="AS413">
        <f>_xlfn.RANK.AVG(Table2[[#This Row],[1Y Return vs Nifty Z-Score]],Table2[1Y Return vs Nifty Z-Score])</f>
        <v>417</v>
      </c>
      <c r="AT413">
        <f>_xlfn.RANK.AVG(Table2[[#This Row],[6M Return vs Nifty Z-Score]],Table2[6M Return vs Nifty Z-Score])</f>
        <v>420</v>
      </c>
      <c r="AU413">
        <f>_xlfn.RANK.AVG(Table2[[#This Row],[Sharpe Ratio Z-Score]],Table2[Sharpe Ratio Z-Score])</f>
        <v>396</v>
      </c>
      <c r="AV413">
        <f>(Table2[[#This Row],[Rank 1Y]]+Table2[[#This Row],[Rank 6M]]+Table2[[#This Row],[Rank Sharpe]])/3</f>
        <v>411</v>
      </c>
    </row>
    <row r="414" spans="1:48" x14ac:dyDescent="0.3">
      <c r="A414" t="s">
        <v>1346</v>
      </c>
      <c r="B414" t="s">
        <v>1347</v>
      </c>
      <c r="C414" t="s">
        <v>10641</v>
      </c>
      <c r="D414" t="s">
        <v>198</v>
      </c>
      <c r="E414">
        <v>8373.4586519999993</v>
      </c>
      <c r="F414">
        <v>568.85</v>
      </c>
      <c r="G414">
        <v>-2.9373125941400202</v>
      </c>
      <c r="H414">
        <f>(Table2[[#This Row],[1Y Return vs Nifty]]-AVERAGE(Table2[1Y Return vs Nifty]))/_xlfn.STDEV.P(Table2[1Y Return vs Nifty])</f>
        <v>-0.47008761387662823</v>
      </c>
      <c r="I414">
        <v>-15.1479953167637</v>
      </c>
      <c r="J414">
        <f>(Table2[[#This Row],[1M Return vs Nifty]]-AVERAGE(Table2[1M Return vs Nifty]))/_xlfn.STDEV.P(Table2[1M Return vs Nifty])</f>
        <v>-1.3550440043683347</v>
      </c>
      <c r="K414">
        <v>-0.93568688186888704</v>
      </c>
      <c r="L414">
        <f>(Table2[[#This Row],[6M Return vs Nifty]]-AVERAGE(Table2[6M Return vs Nifty]))/_xlfn.STDEV.P(Table2[6M Return vs Nifty])</f>
        <v>-0.31499244454540143</v>
      </c>
      <c r="M414">
        <v>-10.5185747875364</v>
      </c>
      <c r="N414">
        <f>(Table2[[#This Row],[1W Return vs Nifty]]-AVERAGE(Table2[1W Return vs Nifty]))/_xlfn.STDEV.P(Table2[1W Return vs Nifty])</f>
        <v>-2.1464383524656991</v>
      </c>
      <c r="O414">
        <v>573.75</v>
      </c>
      <c r="P414">
        <v>591.02278421618598</v>
      </c>
      <c r="Q414">
        <v>546.77287420835398</v>
      </c>
      <c r="R414">
        <v>41.024151490611899</v>
      </c>
      <c r="S414" s="2">
        <f>(Table2[[#This Row],[Close Price]]-Table2[[#This Row],[20D EMA]])/Table2[[#This Row],[20D EMA]]</f>
        <v>-8.5403050108932062E-3</v>
      </c>
      <c r="T414" s="2">
        <f>(Table2[[#This Row],[Close Price]]-Table2[[#This Row],[50D EMA]])/Table2[[#This Row],[50D EMA]]</f>
        <v>-3.7515955066929424E-2</v>
      </c>
      <c r="U414" s="2">
        <f>(Table2[[#This Row],[Close Price]]-Table2[[#This Row],[200D EMA]])/Table2[[#This Row],[200D EMA]]</f>
        <v>4.037714164882529E-2</v>
      </c>
      <c r="V414">
        <v>2.00930595096168</v>
      </c>
      <c r="W414">
        <v>550.5</v>
      </c>
      <c r="X414">
        <v>574.4</v>
      </c>
      <c r="Y414">
        <v>545.85</v>
      </c>
      <c r="Z414">
        <v>591.75</v>
      </c>
      <c r="AA414">
        <v>518</v>
      </c>
      <c r="AB414">
        <v>644</v>
      </c>
      <c r="AC414" s="2">
        <f>(Table2[[#This Row],[Close Price]]/Table2[[#This Row],[Day Low]])-1</f>
        <v>3.3333333333333437E-2</v>
      </c>
      <c r="AD414" s="2">
        <f>(Table2[[#This Row],[Day High]]/Table2[[#This Row],[Close Price]])-1</f>
        <v>9.7565263250416479E-3</v>
      </c>
      <c r="AE414" s="2">
        <f>(Table2[[#This Row],[Close Price]]/Table2[[#This Row],[Current Week Low]])-1</f>
        <v>4.2136117981130372E-2</v>
      </c>
      <c r="AF414" s="2">
        <f>(Table2[[#This Row],[Current Week High]]/Table2[[#This Row],[Close Price]])-1</f>
        <v>4.0256658169992132E-2</v>
      </c>
      <c r="AG414" s="2">
        <f>(Table2[[#This Row],[Close Price]]/Table2[[#This Row],[Current Month Low]])-1</f>
        <v>9.8166023166023297E-2</v>
      </c>
      <c r="AH414" s="2">
        <f>(Table2[[#This Row],[Current Month High]]/Table2[[#This Row],[Close Price]])-1</f>
        <v>0.13210864023907876</v>
      </c>
      <c r="AI414">
        <v>24.426474466027901</v>
      </c>
      <c r="AJ414">
        <v>40.804455445544498</v>
      </c>
      <c r="AK414" t="str">
        <f>IF(AND(Table2[[#This Row],[20D EMA]]&gt;Table2[[#This Row],[50D EMA]],Table2[[#This Row],[50D EMA]]&gt;Table2[[#This Row],[200D EMA]]),"Uptrend","Downtrend/NoTrend")</f>
        <v>Downtrend/NoTrend</v>
      </c>
      <c r="AL414">
        <v>-0.18</v>
      </c>
      <c r="AM414" t="s">
        <v>10680</v>
      </c>
      <c r="AN414">
        <v>7.07</v>
      </c>
      <c r="AO414" t="s">
        <v>10681</v>
      </c>
      <c r="AP414">
        <v>6.6399629659044002E-2</v>
      </c>
      <c r="AQ414">
        <f>(Table2[[#This Row],[Sharpe Ratio]]-AVERAGE(Table2[Sharpe Ratio]))/_xlfn.STDEV.P(Table2[Sharpe Ratio])</f>
        <v>3.1326316754205219E-2</v>
      </c>
      <c r="AR4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4">
        <f>_xlfn.RANK.AVG(Table2[[#This Row],[1Y Return vs Nifty Z-Score]],Table2[1Y Return vs Nifty Z-Score])</f>
        <v>463</v>
      </c>
      <c r="AT414">
        <f>_xlfn.RANK.AVG(Table2[[#This Row],[6M Return vs Nifty Z-Score]],Table2[6M Return vs Nifty Z-Score])</f>
        <v>425</v>
      </c>
      <c r="AU414">
        <f>_xlfn.RANK.AVG(Table2[[#This Row],[Sharpe Ratio Z-Score]],Table2[Sharpe Ratio Z-Score])</f>
        <v>346</v>
      </c>
      <c r="AV414">
        <f>(Table2[[#This Row],[Rank 1Y]]+Table2[[#This Row],[Rank 6M]]+Table2[[#This Row],[Rank Sharpe]])/3</f>
        <v>411.33333333333331</v>
      </c>
    </row>
    <row r="415" spans="1:48" x14ac:dyDescent="0.3">
      <c r="A415" t="s">
        <v>1000</v>
      </c>
      <c r="B415" t="s">
        <v>1001</v>
      </c>
      <c r="C415" t="s">
        <v>10636</v>
      </c>
      <c r="D415" t="s">
        <v>245</v>
      </c>
      <c r="E415">
        <v>14208.738367350001</v>
      </c>
      <c r="F415">
        <v>1146.8499999999999</v>
      </c>
      <c r="G415">
        <v>17.727879845483201</v>
      </c>
      <c r="H415">
        <f>(Table2[[#This Row],[1Y Return vs Nifty]]-AVERAGE(Table2[1Y Return vs Nifty]))/_xlfn.STDEV.P(Table2[1Y Return vs Nifty])</f>
        <v>-0.13757825062914303</v>
      </c>
      <c r="I415">
        <v>4.8843489285697697</v>
      </c>
      <c r="J415">
        <f>(Table2[[#This Row],[1M Return vs Nifty]]-AVERAGE(Table2[1M Return vs Nifty]))/_xlfn.STDEV.P(Table2[1M Return vs Nifty])</f>
        <v>0.58161653855439466</v>
      </c>
      <c r="K415">
        <v>14.1760648902748</v>
      </c>
      <c r="L415">
        <f>(Table2[[#This Row],[6M Return vs Nifty]]-AVERAGE(Table2[6M Return vs Nifty]))/_xlfn.STDEV.P(Table2[6M Return vs Nifty])</f>
        <v>0.20293430319940187</v>
      </c>
      <c r="M415">
        <v>-4.2442247729768496</v>
      </c>
      <c r="N415">
        <f>(Table2[[#This Row],[1W Return vs Nifty]]-AVERAGE(Table2[1W Return vs Nifty]))/_xlfn.STDEV.P(Table2[1W Return vs Nifty])</f>
        <v>-0.53577088573178677</v>
      </c>
      <c r="O415">
        <v>1091.28</v>
      </c>
      <c r="P415">
        <v>1046.33838820305</v>
      </c>
      <c r="Q415">
        <v>938.79213077161796</v>
      </c>
      <c r="R415">
        <v>55.917073525302499</v>
      </c>
      <c r="S415" s="2">
        <f>(Table2[[#This Row],[Close Price]]-Table2[[#This Row],[20D EMA]])/Table2[[#This Row],[20D EMA]]</f>
        <v>5.0921853236566179E-2</v>
      </c>
      <c r="T415" s="2">
        <f>(Table2[[#This Row],[Close Price]]-Table2[[#This Row],[50D EMA]])/Table2[[#This Row],[50D EMA]]</f>
        <v>9.6060330893111431E-2</v>
      </c>
      <c r="U415" s="2">
        <f>(Table2[[#This Row],[Close Price]]-Table2[[#This Row],[200D EMA]])/Table2[[#This Row],[200D EMA]]</f>
        <v>0.22162293697261151</v>
      </c>
      <c r="V415">
        <v>1.38420977275997</v>
      </c>
      <c r="W415">
        <v>1106.6500000000001</v>
      </c>
      <c r="X415">
        <v>1170</v>
      </c>
      <c r="Y415">
        <v>1106.6500000000001</v>
      </c>
      <c r="Z415">
        <v>1180.5</v>
      </c>
      <c r="AA415">
        <v>970</v>
      </c>
      <c r="AB415">
        <v>1180.5</v>
      </c>
      <c r="AC415" s="2">
        <f>(Table2[[#This Row],[Close Price]]/Table2[[#This Row],[Day Low]])-1</f>
        <v>3.6325848280847506E-2</v>
      </c>
      <c r="AD415" s="2">
        <f>(Table2[[#This Row],[Day High]]/Table2[[#This Row],[Close Price]])-1</f>
        <v>2.0185726119370528E-2</v>
      </c>
      <c r="AE415" s="2">
        <f>(Table2[[#This Row],[Close Price]]/Table2[[#This Row],[Current Week Low]])-1</f>
        <v>3.6325848280847506E-2</v>
      </c>
      <c r="AF415" s="2">
        <f>(Table2[[#This Row],[Current Week High]]/Table2[[#This Row],[Close Price]])-1</f>
        <v>2.9341239046082768E-2</v>
      </c>
      <c r="AG415" s="2">
        <f>(Table2[[#This Row],[Close Price]]/Table2[[#This Row],[Current Month Low]])-1</f>
        <v>0.18231958762886591</v>
      </c>
      <c r="AH415" s="2">
        <f>(Table2[[#This Row],[Current Month High]]/Table2[[#This Row],[Close Price]])-1</f>
        <v>2.9341239046082768E-2</v>
      </c>
      <c r="AI415">
        <v>2.9341239046082701</v>
      </c>
      <c r="AJ415">
        <v>54.770580296896</v>
      </c>
      <c r="AK415" t="str">
        <f>IF(AND(Table2[[#This Row],[20D EMA]]&gt;Table2[[#This Row],[50D EMA]],Table2[[#This Row],[50D EMA]]&gt;Table2[[#This Row],[200D EMA]]),"Uptrend","Downtrend/NoTrend")</f>
        <v>Uptrend</v>
      </c>
      <c r="AL415">
        <v>0.09</v>
      </c>
      <c r="AM415" t="s">
        <v>10681</v>
      </c>
      <c r="AN415">
        <v>12.24</v>
      </c>
      <c r="AO415" t="s">
        <v>10681</v>
      </c>
      <c r="AP415">
        <v>-3.2334405565415003E-2</v>
      </c>
      <c r="AQ415">
        <f>(Table2[[#This Row],[Sharpe Ratio]]-AVERAGE(Table2[Sharpe Ratio]))/_xlfn.STDEV.P(Table2[Sharpe Ratio])</f>
        <v>-1.1029032212292482</v>
      </c>
      <c r="AR41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-0.99170151583638144</v>
      </c>
      <c r="AS415">
        <f>_xlfn.RANK.AVG(Table2[[#This Row],[1Y Return vs Nifty Z-Score]],Table2[1Y Return vs Nifty Z-Score])</f>
        <v>341</v>
      </c>
      <c r="AT415">
        <f>_xlfn.RANK.AVG(Table2[[#This Row],[6M Return vs Nifty Z-Score]],Table2[6M Return vs Nifty Z-Score])</f>
        <v>258</v>
      </c>
      <c r="AU415">
        <f>_xlfn.RANK.AVG(Table2[[#This Row],[Sharpe Ratio Z-Score]],Table2[Sharpe Ratio Z-Score])</f>
        <v>637</v>
      </c>
      <c r="AV415">
        <f>(Table2[[#This Row],[Rank 1Y]]+Table2[[#This Row],[Rank 6M]]+Table2[[#This Row],[Rank Sharpe]])/3</f>
        <v>412</v>
      </c>
    </row>
    <row r="416" spans="1:48" x14ac:dyDescent="0.3">
      <c r="A416" t="s">
        <v>1604</v>
      </c>
      <c r="B416" t="s">
        <v>1605</v>
      </c>
      <c r="C416" t="s">
        <v>10645</v>
      </c>
      <c r="D416" t="s">
        <v>141</v>
      </c>
      <c r="E416">
        <v>5724.7950000000001</v>
      </c>
      <c r="F416">
        <v>207.12</v>
      </c>
      <c r="G416">
        <v>43.6883043363678</v>
      </c>
      <c r="H416">
        <f>(Table2[[#This Row],[1Y Return vs Nifty]]-AVERAGE(Table2[1Y Return vs Nifty]))/_xlfn.STDEV.P(Table2[1Y Return vs Nifty])</f>
        <v>0.28013304058280764</v>
      </c>
      <c r="I416">
        <v>-9.9688549863404301</v>
      </c>
      <c r="J416">
        <f>(Table2[[#This Row],[1M Return vs Nifty]]-AVERAGE(Table2[1M Return vs Nifty]))/_xlfn.STDEV.P(Table2[1M Return vs Nifty])</f>
        <v>-0.85434190972820923</v>
      </c>
      <c r="K416">
        <v>-14.2465749800271</v>
      </c>
      <c r="L416">
        <f>(Table2[[#This Row],[6M Return vs Nifty]]-AVERAGE(Table2[6M Return vs Nifty]))/_xlfn.STDEV.P(Table2[6M Return vs Nifty])</f>
        <v>-0.77119799147493073</v>
      </c>
      <c r="M416">
        <v>-1.8714165616193199</v>
      </c>
      <c r="N416">
        <f>(Table2[[#This Row],[1W Return vs Nifty]]-AVERAGE(Table2[1W Return vs Nifty]))/_xlfn.STDEV.P(Table2[1W Return vs Nifty])</f>
        <v>7.3344796683795371E-2</v>
      </c>
      <c r="O416">
        <v>203.03</v>
      </c>
      <c r="P416">
        <v>203.984140666565</v>
      </c>
      <c r="Q416">
        <v>187.54023844617001</v>
      </c>
      <c r="R416">
        <v>47.524352574409399</v>
      </c>
      <c r="S416" s="2">
        <f>(Table2[[#This Row],[Close Price]]-Table2[[#This Row],[20D EMA]])/Table2[[#This Row],[20D EMA]]</f>
        <v>2.0144806186277908E-2</v>
      </c>
      <c r="T416" s="2">
        <f>(Table2[[#This Row],[Close Price]]-Table2[[#This Row],[50D EMA]])/Table2[[#This Row],[50D EMA]]</f>
        <v>1.5373054607029093E-2</v>
      </c>
      <c r="U416" s="2">
        <f>(Table2[[#This Row],[Close Price]]-Table2[[#This Row],[200D EMA]])/Table2[[#This Row],[200D EMA]]</f>
        <v>0.10440298954536099</v>
      </c>
      <c r="V416">
        <v>0.46123318371400901</v>
      </c>
      <c r="W416">
        <v>199.87</v>
      </c>
      <c r="X416">
        <v>208.8</v>
      </c>
      <c r="Y416">
        <v>198.05</v>
      </c>
      <c r="Z416">
        <v>209.9</v>
      </c>
      <c r="AA416">
        <v>194.11</v>
      </c>
      <c r="AB416">
        <v>219.03</v>
      </c>
      <c r="AC416" s="2">
        <f>(Table2[[#This Row],[Close Price]]/Table2[[#This Row],[Day Low]])-1</f>
        <v>3.6273577825586711E-2</v>
      </c>
      <c r="AD416" s="2">
        <f>(Table2[[#This Row],[Day High]]/Table2[[#This Row],[Close Price]])-1</f>
        <v>8.1112398609501923E-3</v>
      </c>
      <c r="AE416" s="2">
        <f>(Table2[[#This Row],[Close Price]]/Table2[[#This Row],[Current Week Low]])-1</f>
        <v>4.579651603130519E-2</v>
      </c>
      <c r="AF416" s="2">
        <f>(Table2[[#This Row],[Current Week High]]/Table2[[#This Row],[Close Price]])-1</f>
        <v>1.3422170722286575E-2</v>
      </c>
      <c r="AG416" s="2">
        <f>(Table2[[#This Row],[Close Price]]/Table2[[#This Row],[Current Month Low]])-1</f>
        <v>6.7023852454793698E-2</v>
      </c>
      <c r="AH416" s="2">
        <f>(Table2[[#This Row],[Current Month High]]/Table2[[#This Row],[Close Price]])-1</f>
        <v>5.7502896871378884E-2</v>
      </c>
      <c r="AI416">
        <v>27.921011973734998</v>
      </c>
      <c r="AJ416">
        <v>88.978102189780998</v>
      </c>
      <c r="AK416" t="str">
        <f>IF(AND(Table2[[#This Row],[20D EMA]]&gt;Table2[[#This Row],[50D EMA]],Table2[[#This Row],[50D EMA]]&gt;Table2[[#This Row],[200D EMA]]),"Uptrend","Downtrend/NoTrend")</f>
        <v>Downtrend/NoTrend</v>
      </c>
      <c r="AL416">
        <v>0.09</v>
      </c>
      <c r="AM416" t="s">
        <v>10681</v>
      </c>
      <c r="AN416">
        <v>3.8</v>
      </c>
      <c r="AO416" t="s">
        <v>10681</v>
      </c>
      <c r="AP416">
        <v>3.0542966339920999E-2</v>
      </c>
      <c r="AQ416">
        <f>(Table2[[#This Row],[Sharpe Ratio]]-AVERAGE(Table2[Sharpe Ratio]))/_xlfn.STDEV.P(Table2[Sharpe Ratio])</f>
        <v>-0.3805852047147581</v>
      </c>
      <c r="AR4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6">
        <f>_xlfn.RANK.AVG(Table2[[#This Row],[1Y Return vs Nifty Z-Score]],Table2[1Y Return vs Nifty Z-Score])</f>
        <v>220</v>
      </c>
      <c r="AT416">
        <f>_xlfn.RANK.AVG(Table2[[#This Row],[6M Return vs Nifty Z-Score]],Table2[6M Return vs Nifty Z-Score])</f>
        <v>574</v>
      </c>
      <c r="AU416">
        <f>_xlfn.RANK.AVG(Table2[[#This Row],[Sharpe Ratio Z-Score]],Table2[Sharpe Ratio Z-Score])</f>
        <v>445</v>
      </c>
      <c r="AV416">
        <f>(Table2[[#This Row],[Rank 1Y]]+Table2[[#This Row],[Rank 6M]]+Table2[[#This Row],[Rank Sharpe]])/3</f>
        <v>413</v>
      </c>
    </row>
    <row r="417" spans="1:48" x14ac:dyDescent="0.3">
      <c r="A417" t="s">
        <v>1606</v>
      </c>
      <c r="B417" t="s">
        <v>1607</v>
      </c>
      <c r="C417" t="s">
        <v>10636</v>
      </c>
      <c r="D417" t="s">
        <v>51</v>
      </c>
      <c r="E417">
        <v>5684.6183934000001</v>
      </c>
      <c r="F417">
        <v>63.82</v>
      </c>
      <c r="G417">
        <v>72.490001219067594</v>
      </c>
      <c r="H417">
        <f>(Table2[[#This Row],[1Y Return vs Nifty]]-AVERAGE(Table2[1Y Return vs Nifty]))/_xlfn.STDEV.P(Table2[1Y Return vs Nifty])</f>
        <v>0.74356128684249734</v>
      </c>
      <c r="I417">
        <v>-9.6374790713726206</v>
      </c>
      <c r="J417">
        <f>(Table2[[#This Row],[1M Return vs Nifty]]-AVERAGE(Table2[1M Return vs Nifty]))/_xlfn.STDEV.P(Table2[1M Return vs Nifty])</f>
        <v>-0.82230558629379269</v>
      </c>
      <c r="K417">
        <v>-43.810086868039001</v>
      </c>
      <c r="L417">
        <f>(Table2[[#This Row],[6M Return vs Nifty]]-AVERAGE(Table2[6M Return vs Nifty]))/_xlfn.STDEV.P(Table2[6M Return vs Nifty])</f>
        <v>-1.7844315195889766</v>
      </c>
      <c r="M417">
        <v>-1.85197713983497</v>
      </c>
      <c r="N417">
        <f>(Table2[[#This Row],[1W Return vs Nifty]]-AVERAGE(Table2[1W Return vs Nifty]))/_xlfn.STDEV.P(Table2[1W Return vs Nifty])</f>
        <v>7.8335025817891396E-2</v>
      </c>
      <c r="O417">
        <v>64.52</v>
      </c>
      <c r="P417">
        <v>66.964681912578897</v>
      </c>
      <c r="Q417">
        <v>62.278210796485197</v>
      </c>
      <c r="R417">
        <v>45.377252086643203</v>
      </c>
      <c r="S417" s="2">
        <f>(Table2[[#This Row],[Close Price]]-Table2[[#This Row],[20D EMA]])/Table2[[#This Row],[20D EMA]]</f>
        <v>-1.0849349039057592E-2</v>
      </c>
      <c r="T417" s="2">
        <f>(Table2[[#This Row],[Close Price]]-Table2[[#This Row],[50D EMA]])/Table2[[#This Row],[50D EMA]]</f>
        <v>-4.69603053843251E-2</v>
      </c>
      <c r="U417" s="2">
        <f>(Table2[[#This Row],[Close Price]]-Table2[[#This Row],[200D EMA]])/Table2[[#This Row],[200D EMA]]</f>
        <v>2.4756478771574102E-2</v>
      </c>
      <c r="V417">
        <v>1.07906026397355</v>
      </c>
      <c r="W417">
        <v>62.62</v>
      </c>
      <c r="X417">
        <v>64.5</v>
      </c>
      <c r="Y417">
        <v>62.2</v>
      </c>
      <c r="Z417">
        <v>64.7</v>
      </c>
      <c r="AA417">
        <v>60.2</v>
      </c>
      <c r="AB417">
        <v>69.260000000000005</v>
      </c>
      <c r="AC417" s="2">
        <f>(Table2[[#This Row],[Close Price]]/Table2[[#This Row],[Day Low]])-1</f>
        <v>1.9163206643245001E-2</v>
      </c>
      <c r="AD417" s="2">
        <f>(Table2[[#This Row],[Day High]]/Table2[[#This Row],[Close Price]])-1</f>
        <v>1.0654967094954504E-2</v>
      </c>
      <c r="AE417" s="2">
        <f>(Table2[[#This Row],[Close Price]]/Table2[[#This Row],[Current Week Low]])-1</f>
        <v>2.6045016077170358E-2</v>
      </c>
      <c r="AF417" s="2">
        <f>(Table2[[#This Row],[Current Week High]]/Table2[[#This Row],[Close Price]])-1</f>
        <v>1.3788780946411894E-2</v>
      </c>
      <c r="AG417" s="2">
        <f>(Table2[[#This Row],[Close Price]]/Table2[[#This Row],[Current Month Low]])-1</f>
        <v>6.0132890365448555E-2</v>
      </c>
      <c r="AH417" s="2">
        <f>(Table2[[#This Row],[Current Month High]]/Table2[[#This Row],[Close Price]])-1</f>
        <v>8.5239736759636475E-2</v>
      </c>
      <c r="AI417">
        <v>56.110937010341502</v>
      </c>
      <c r="AJ417">
        <v>124.718309859154</v>
      </c>
      <c r="AK417" t="str">
        <f>IF(AND(Table2[[#This Row],[20D EMA]]&gt;Table2[[#This Row],[50D EMA]],Table2[[#This Row],[50D EMA]]&gt;Table2[[#This Row],[200D EMA]]),"Uptrend","Downtrend/NoTrend")</f>
        <v>Downtrend/NoTrend</v>
      </c>
      <c r="AL417">
        <v>-0.06</v>
      </c>
      <c r="AM417" t="s">
        <v>10680</v>
      </c>
      <c r="AN417">
        <v>1.87</v>
      </c>
      <c r="AO417" t="s">
        <v>10681</v>
      </c>
      <c r="AP417">
        <v>5.6661933244360002E-2</v>
      </c>
      <c r="AQ417">
        <f>(Table2[[#This Row],[Sharpe Ratio]]-AVERAGE(Table2[Sharpe Ratio]))/_xlfn.STDEV.P(Table2[Sharpe Ratio])</f>
        <v>-8.053767098154653E-2</v>
      </c>
      <c r="AR4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7">
        <f>_xlfn.RANK.AVG(Table2[[#This Row],[1Y Return vs Nifty Z-Score]],Table2[1Y Return vs Nifty Z-Score])</f>
        <v>136</v>
      </c>
      <c r="AT417">
        <f>_xlfn.RANK.AVG(Table2[[#This Row],[6M Return vs Nifty Z-Score]],Table2[6M Return vs Nifty Z-Score])</f>
        <v>731</v>
      </c>
      <c r="AU417">
        <f>_xlfn.RANK.AVG(Table2[[#This Row],[Sharpe Ratio Z-Score]],Table2[Sharpe Ratio Z-Score])</f>
        <v>372</v>
      </c>
      <c r="AV417">
        <f>(Table2[[#This Row],[Rank 1Y]]+Table2[[#This Row],[Rank 6M]]+Table2[[#This Row],[Rank Sharpe]])/3</f>
        <v>413</v>
      </c>
    </row>
    <row r="418" spans="1:48" x14ac:dyDescent="0.3">
      <c r="A418" t="s">
        <v>495</v>
      </c>
      <c r="B418" t="s">
        <v>496</v>
      </c>
      <c r="C418" t="s">
        <v>10636</v>
      </c>
      <c r="D418" t="s">
        <v>51</v>
      </c>
      <c r="E418">
        <v>42472.995209127999</v>
      </c>
      <c r="F418">
        <v>169.36</v>
      </c>
      <c r="G418">
        <v>6.1453681609621196</v>
      </c>
      <c r="H418">
        <f>(Table2[[#This Row],[1Y Return vs Nifty]]-AVERAGE(Table2[1Y Return vs Nifty]))/_xlfn.STDEV.P(Table2[1Y Return vs Nifty])</f>
        <v>-0.32394446020008472</v>
      </c>
      <c r="I418">
        <v>-7.0509270419658501</v>
      </c>
      <c r="J418">
        <f>(Table2[[#This Row],[1M Return vs Nifty]]-AVERAGE(Table2[1M Return vs Nifty]))/_xlfn.STDEV.P(Table2[1M Return vs Nifty])</f>
        <v>-0.57224632232443917</v>
      </c>
      <c r="K418">
        <v>-13.7251011222908</v>
      </c>
      <c r="L418">
        <f>(Table2[[#This Row],[6M Return vs Nifty]]-AVERAGE(Table2[6M Return vs Nifty]))/_xlfn.STDEV.P(Table2[6M Return vs Nifty])</f>
        <v>-0.75332546000116984</v>
      </c>
      <c r="M418">
        <v>-1.0783467966682101</v>
      </c>
      <c r="N418">
        <f>(Table2[[#This Row],[1W Return vs Nifty]]-AVERAGE(Table2[1W Return vs Nifty]))/_xlfn.STDEV.P(Table2[1W Return vs Nifty])</f>
        <v>0.27693109108766806</v>
      </c>
      <c r="O418">
        <v>169.73</v>
      </c>
      <c r="P418">
        <v>171.444416463224</v>
      </c>
      <c r="Q418">
        <v>161.216307027543</v>
      </c>
      <c r="R418">
        <v>56.455499624493001</v>
      </c>
      <c r="S418" s="2">
        <f>(Table2[[#This Row],[Close Price]]-Table2[[#This Row],[20D EMA]])/Table2[[#This Row],[20D EMA]]</f>
        <v>-2.1799328345017154E-3</v>
      </c>
      <c r="T418" s="2">
        <f>(Table2[[#This Row],[Close Price]]-Table2[[#This Row],[50D EMA]])/Table2[[#This Row],[50D EMA]]</f>
        <v>-1.2157972281769291E-2</v>
      </c>
      <c r="U418" s="2">
        <f>(Table2[[#This Row],[Close Price]]-Table2[[#This Row],[200D EMA]])/Table2[[#This Row],[200D EMA]]</f>
        <v>5.0514077158867736E-2</v>
      </c>
      <c r="V418">
        <v>0.44502005744008299</v>
      </c>
      <c r="W418">
        <v>169.07</v>
      </c>
      <c r="X418">
        <v>171.95</v>
      </c>
      <c r="Y418">
        <v>166.89</v>
      </c>
      <c r="Z418">
        <v>173.7</v>
      </c>
      <c r="AA418">
        <v>159.5</v>
      </c>
      <c r="AB418">
        <v>182.06</v>
      </c>
      <c r="AC418" s="2">
        <f>(Table2[[#This Row],[Close Price]]/Table2[[#This Row],[Day Low]])-1</f>
        <v>1.7152658662094034E-3</v>
      </c>
      <c r="AD418" s="2">
        <f>(Table2[[#This Row],[Day High]]/Table2[[#This Row],[Close Price]])-1</f>
        <v>1.5292867264997456E-2</v>
      </c>
      <c r="AE418" s="2">
        <f>(Table2[[#This Row],[Close Price]]/Table2[[#This Row],[Current Week Low]])-1</f>
        <v>1.480016777518145E-2</v>
      </c>
      <c r="AF418" s="2">
        <f>(Table2[[#This Row],[Current Week High]]/Table2[[#This Row],[Close Price]])-1</f>
        <v>2.5625885687293293E-2</v>
      </c>
      <c r="AG418" s="2">
        <f>(Table2[[#This Row],[Close Price]]/Table2[[#This Row],[Current Month Low]])-1</f>
        <v>6.1818181818181994E-2</v>
      </c>
      <c r="AH418" s="2">
        <f>(Table2[[#This Row],[Current Month High]]/Table2[[#This Row],[Close Price]])-1</f>
        <v>7.4988190836088764E-2</v>
      </c>
      <c r="AI418">
        <v>14.6965044874822</v>
      </c>
      <c r="AJ418">
        <v>38.535787321063303</v>
      </c>
      <c r="AK418" t="str">
        <f>IF(AND(Table2[[#This Row],[20D EMA]]&gt;Table2[[#This Row],[50D EMA]],Table2[[#This Row],[50D EMA]]&gt;Table2[[#This Row],[200D EMA]]),"Uptrend","Downtrend/NoTrend")</f>
        <v>Downtrend/NoTrend</v>
      </c>
      <c r="AL418">
        <v>-0.04</v>
      </c>
      <c r="AM418" t="s">
        <v>10680</v>
      </c>
      <c r="AN418">
        <v>4.32</v>
      </c>
      <c r="AO418" t="s">
        <v>10681</v>
      </c>
      <c r="AP418">
        <v>8.3491347452921E-2</v>
      </c>
      <c r="AQ418">
        <f>(Table2[[#This Row],[Sharpe Ratio]]-AVERAGE(Table2[Sharpe Ratio]))/_xlfn.STDEV.P(Table2[Sharpe Ratio])</f>
        <v>0.22767128667892553</v>
      </c>
      <c r="AR4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8">
        <f>_xlfn.RANK.AVG(Table2[[#This Row],[1Y Return vs Nifty Z-Score]],Table2[1Y Return vs Nifty Z-Score])</f>
        <v>398</v>
      </c>
      <c r="AT418">
        <f>_xlfn.RANK.AVG(Table2[[#This Row],[6M Return vs Nifty Z-Score]],Table2[6M Return vs Nifty Z-Score])</f>
        <v>565</v>
      </c>
      <c r="AU418">
        <f>_xlfn.RANK.AVG(Table2[[#This Row],[Sharpe Ratio Z-Score]],Table2[Sharpe Ratio Z-Score])</f>
        <v>277</v>
      </c>
      <c r="AV418">
        <f>(Table2[[#This Row],[Rank 1Y]]+Table2[[#This Row],[Rank 6M]]+Table2[[#This Row],[Rank Sharpe]])/3</f>
        <v>413.33333333333331</v>
      </c>
    </row>
    <row r="419" spans="1:48" x14ac:dyDescent="0.3">
      <c r="A419" t="s">
        <v>1249</v>
      </c>
      <c r="B419" t="s">
        <v>1250</v>
      </c>
      <c r="C419" t="s">
        <v>10649</v>
      </c>
      <c r="D419" t="s">
        <v>387</v>
      </c>
      <c r="E419">
        <v>9261.4147522599997</v>
      </c>
      <c r="F419">
        <v>230.08</v>
      </c>
      <c r="G419">
        <v>1.52916234581461</v>
      </c>
      <c r="H419">
        <f>(Table2[[#This Row],[1Y Return vs Nifty]]-AVERAGE(Table2[1Y Return vs Nifty]))/_xlfn.STDEV.P(Table2[1Y Return vs Nifty])</f>
        <v>-0.3982206451762757</v>
      </c>
      <c r="I419">
        <v>-4.2640236433491001</v>
      </c>
      <c r="J419">
        <f>(Table2[[#This Row],[1M Return vs Nifty]]-AVERAGE(Table2[1M Return vs Nifty]))/_xlfn.STDEV.P(Table2[1M Return vs Nifty])</f>
        <v>-0.30281775305973058</v>
      </c>
      <c r="K419">
        <v>-8.3159953079957791</v>
      </c>
      <c r="L419">
        <f>(Table2[[#This Row],[6M Return vs Nifty]]-AVERAGE(Table2[6M Return vs Nifty]))/_xlfn.STDEV.P(Table2[6M Return vs Nifty])</f>
        <v>-0.56793857535358583</v>
      </c>
      <c r="M419">
        <v>-6.3422521895569099</v>
      </c>
      <c r="N419">
        <f>(Table2[[#This Row],[1W Return vs Nifty]]-AVERAGE(Table2[1W Return vs Nifty]))/_xlfn.STDEV.P(Table2[1W Return vs Nifty])</f>
        <v>-1.0743485067379233</v>
      </c>
      <c r="O419">
        <v>232.86</v>
      </c>
      <c r="P419">
        <v>234.186099270108</v>
      </c>
      <c r="Q419">
        <v>224.75898124253899</v>
      </c>
      <c r="R419">
        <v>48.604368236709099</v>
      </c>
      <c r="S419" s="2">
        <f>(Table2[[#This Row],[Close Price]]-Table2[[#This Row],[20D EMA]])/Table2[[#This Row],[20D EMA]]</f>
        <v>-1.1938503822038997E-2</v>
      </c>
      <c r="T419" s="2">
        <f>(Table2[[#This Row],[Close Price]]-Table2[[#This Row],[50D EMA]])/Table2[[#This Row],[50D EMA]]</f>
        <v>-1.7533488464539709E-2</v>
      </c>
      <c r="U419" s="2">
        <f>(Table2[[#This Row],[Close Price]]-Table2[[#This Row],[200D EMA]])/Table2[[#This Row],[200D EMA]]</f>
        <v>2.367433206915576E-2</v>
      </c>
      <c r="V419">
        <v>0.39901158461553399</v>
      </c>
      <c r="W419">
        <v>229.16</v>
      </c>
      <c r="X419">
        <v>237.9</v>
      </c>
      <c r="Y419">
        <v>229.16</v>
      </c>
      <c r="Z419">
        <v>242.45</v>
      </c>
      <c r="AA419">
        <v>220.09</v>
      </c>
      <c r="AB419">
        <v>247.6</v>
      </c>
      <c r="AC419" s="2">
        <f>(Table2[[#This Row],[Close Price]]/Table2[[#This Row],[Day Low]])-1</f>
        <v>4.0146622447199132E-3</v>
      </c>
      <c r="AD419" s="2">
        <f>(Table2[[#This Row],[Day High]]/Table2[[#This Row],[Close Price]])-1</f>
        <v>3.3988178025034843E-2</v>
      </c>
      <c r="AE419" s="2">
        <f>(Table2[[#This Row],[Close Price]]/Table2[[#This Row],[Current Week Low]])-1</f>
        <v>4.0146622447199132E-3</v>
      </c>
      <c r="AF419" s="2">
        <f>(Table2[[#This Row],[Current Week High]]/Table2[[#This Row],[Close Price]])-1</f>
        <v>5.3763908205841426E-2</v>
      </c>
      <c r="AG419" s="2">
        <f>(Table2[[#This Row],[Close Price]]/Table2[[#This Row],[Current Month Low]])-1</f>
        <v>4.5390522059157723E-2</v>
      </c>
      <c r="AH419" s="2">
        <f>(Table2[[#This Row],[Current Month High]]/Table2[[#This Row],[Close Price]])-1</f>
        <v>7.6147426981919342E-2</v>
      </c>
      <c r="AI419">
        <v>40.059979137691201</v>
      </c>
      <c r="AJ419">
        <v>40.894060012247401</v>
      </c>
      <c r="AK419" t="str">
        <f>IF(AND(Table2[[#This Row],[20D EMA]]&gt;Table2[[#This Row],[50D EMA]],Table2[[#This Row],[50D EMA]]&gt;Table2[[#This Row],[200D EMA]]),"Uptrend","Downtrend/NoTrend")</f>
        <v>Downtrend/NoTrend</v>
      </c>
      <c r="AL419">
        <v>0</v>
      </c>
      <c r="AM419" t="s">
        <v>10682</v>
      </c>
      <c r="AN419">
        <v>2.99</v>
      </c>
      <c r="AO419" t="s">
        <v>10681</v>
      </c>
      <c r="AP419">
        <v>7.8586364164376005E-2</v>
      </c>
      <c r="AQ419">
        <f>(Table2[[#This Row],[Sharpe Ratio]]-AVERAGE(Table2[Sharpe Ratio]))/_xlfn.STDEV.P(Table2[Sharpe Ratio])</f>
        <v>0.17132418290123291</v>
      </c>
      <c r="AR4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19">
        <f>_xlfn.RANK.AVG(Table2[[#This Row],[1Y Return vs Nifty Z-Score]],Table2[1Y Return vs Nifty Z-Score])</f>
        <v>431</v>
      </c>
      <c r="AT419">
        <f>_xlfn.RANK.AVG(Table2[[#This Row],[6M Return vs Nifty Z-Score]],Table2[6M Return vs Nifty Z-Score])</f>
        <v>510</v>
      </c>
      <c r="AU419">
        <f>_xlfn.RANK.AVG(Table2[[#This Row],[Sharpe Ratio Z-Score]],Table2[Sharpe Ratio Z-Score])</f>
        <v>299</v>
      </c>
      <c r="AV419">
        <f>(Table2[[#This Row],[Rank 1Y]]+Table2[[#This Row],[Rank 6M]]+Table2[[#This Row],[Rank Sharpe]])/3</f>
        <v>413.33333333333331</v>
      </c>
    </row>
    <row r="420" spans="1:48" x14ac:dyDescent="0.3">
      <c r="A420" t="s">
        <v>1318</v>
      </c>
      <c r="B420" t="s">
        <v>1319</v>
      </c>
      <c r="C420" t="s">
        <v>10636</v>
      </c>
      <c r="D420" t="s">
        <v>21</v>
      </c>
      <c r="E420">
        <v>8583.2708223119898</v>
      </c>
      <c r="F420">
        <v>31.19</v>
      </c>
      <c r="G420">
        <v>85.412473864723694</v>
      </c>
      <c r="H420">
        <f>(Table2[[#This Row],[1Y Return vs Nifty]]-AVERAGE(Table2[1Y Return vs Nifty]))/_xlfn.STDEV.P(Table2[1Y Return vs Nifty])</f>
        <v>0.95148788435878429</v>
      </c>
      <c r="I420">
        <v>-2.2279960944337298</v>
      </c>
      <c r="J420">
        <f>(Table2[[#This Row],[1M Return vs Nifty]]-AVERAGE(Table2[1M Return vs Nifty]))/_xlfn.STDEV.P(Table2[1M Return vs Nifty])</f>
        <v>-0.10598136836118895</v>
      </c>
      <c r="K420">
        <v>-26.8089469312145</v>
      </c>
      <c r="L420">
        <f>(Table2[[#This Row],[6M Return vs Nifty]]-AVERAGE(Table2[6M Return vs Nifty]))/_xlfn.STDEV.P(Table2[6M Return vs Nifty])</f>
        <v>-1.2017495613222207</v>
      </c>
      <c r="M420">
        <v>-5.7184899352633503</v>
      </c>
      <c r="N420">
        <f>(Table2[[#This Row],[1W Return vs Nifty]]-AVERAGE(Table2[1W Return vs Nifty]))/_xlfn.STDEV.P(Table2[1W Return vs Nifty])</f>
        <v>-0.9142245787396589</v>
      </c>
      <c r="O420">
        <v>31.18</v>
      </c>
      <c r="P420">
        <v>31.148587806649399</v>
      </c>
      <c r="Q420">
        <v>29.2789427239654</v>
      </c>
      <c r="R420">
        <v>46.001677844823902</v>
      </c>
      <c r="S420" s="2">
        <f>(Table2[[#This Row],[Close Price]]-Table2[[#This Row],[20D EMA]])/Table2[[#This Row],[20D EMA]]</f>
        <v>3.2071840923674031E-4</v>
      </c>
      <c r="T420" s="2">
        <f>(Table2[[#This Row],[Close Price]]-Table2[[#This Row],[50D EMA]])/Table2[[#This Row],[50D EMA]]</f>
        <v>1.3295046827696637E-3</v>
      </c>
      <c r="U420" s="2">
        <f>(Table2[[#This Row],[Close Price]]-Table2[[#This Row],[200D EMA]])/Table2[[#This Row],[200D EMA]]</f>
        <v>6.5270706461349179E-2</v>
      </c>
      <c r="V420">
        <v>0.81237026777061405</v>
      </c>
      <c r="W420">
        <v>30.91</v>
      </c>
      <c r="X420">
        <v>31.35</v>
      </c>
      <c r="Y420">
        <v>30.67</v>
      </c>
      <c r="Z420">
        <v>32.36</v>
      </c>
      <c r="AA420">
        <v>30.26</v>
      </c>
      <c r="AB420">
        <v>34.19</v>
      </c>
      <c r="AC420" s="2">
        <f>(Table2[[#This Row],[Close Price]]/Table2[[#This Row],[Day Low]])-1</f>
        <v>9.0585571012617994E-3</v>
      </c>
      <c r="AD420" s="2">
        <f>(Table2[[#This Row],[Day High]]/Table2[[#This Row],[Close Price]])-1</f>
        <v>5.1298493106763932E-3</v>
      </c>
      <c r="AE420" s="2">
        <f>(Table2[[#This Row],[Close Price]]/Table2[[#This Row],[Current Week Low]])-1</f>
        <v>1.6954678839256498E-2</v>
      </c>
      <c r="AF420" s="2">
        <f>(Table2[[#This Row],[Current Week High]]/Table2[[#This Row],[Close Price]])-1</f>
        <v>3.7512023084321777E-2</v>
      </c>
      <c r="AG420" s="2">
        <f>(Table2[[#This Row],[Close Price]]/Table2[[#This Row],[Current Month Low]])-1</f>
        <v>3.0733641771315323E-2</v>
      </c>
      <c r="AH420" s="2">
        <f>(Table2[[#This Row],[Current Month High]]/Table2[[#This Row],[Close Price]])-1</f>
        <v>9.6184674575184204E-2</v>
      </c>
      <c r="AI420">
        <v>36.261622314844402</v>
      </c>
      <c r="AJ420">
        <v>117.35191637630599</v>
      </c>
      <c r="AK420" t="str">
        <f>IF(AND(Table2[[#This Row],[20D EMA]]&gt;Table2[[#This Row],[50D EMA]],Table2[[#This Row],[50D EMA]]&gt;Table2[[#This Row],[200D EMA]]),"Uptrend","Downtrend/NoTrend")</f>
        <v>Uptrend</v>
      </c>
      <c r="AL420">
        <v>-0.18</v>
      </c>
      <c r="AM420" t="s">
        <v>10680</v>
      </c>
      <c r="AN420">
        <v>0.52</v>
      </c>
      <c r="AO420" t="s">
        <v>10681</v>
      </c>
      <c r="AP420">
        <v>2.8611307184050999E-2</v>
      </c>
      <c r="AQ420">
        <f>(Table2[[#This Row],[Sharpe Ratio]]-AVERAGE(Table2[Sharpe Ratio]))/_xlfn.STDEV.P(Table2[Sharpe Ratio])</f>
        <v>-0.40277557571421241</v>
      </c>
      <c r="AR4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-1.6732431997784967</v>
      </c>
      <c r="AS420">
        <f>_xlfn.RANK.AVG(Table2[[#This Row],[1Y Return vs Nifty Z-Score]],Table2[1Y Return vs Nifty Z-Score])</f>
        <v>106</v>
      </c>
      <c r="AT420">
        <f>_xlfn.RANK.AVG(Table2[[#This Row],[6M Return vs Nifty Z-Score]],Table2[6M Return vs Nifty Z-Score])</f>
        <v>686</v>
      </c>
      <c r="AU420">
        <f>_xlfn.RANK.AVG(Table2[[#This Row],[Sharpe Ratio Z-Score]],Table2[Sharpe Ratio Z-Score])</f>
        <v>449</v>
      </c>
      <c r="AV420">
        <f>(Table2[[#This Row],[Rank 1Y]]+Table2[[#This Row],[Rank 6M]]+Table2[[#This Row],[Rank Sharpe]])/3</f>
        <v>413.66666666666669</v>
      </c>
    </row>
    <row r="421" spans="1:48" x14ac:dyDescent="0.3">
      <c r="A421" t="s">
        <v>1336</v>
      </c>
      <c r="B421" t="s">
        <v>1337</v>
      </c>
      <c r="C421" t="s">
        <v>10640</v>
      </c>
      <c r="D421" t="s">
        <v>54</v>
      </c>
      <c r="E421">
        <v>8422.6137108750008</v>
      </c>
      <c r="F421">
        <v>488.85</v>
      </c>
      <c r="G421">
        <v>-12.1841884662208</v>
      </c>
      <c r="H421">
        <f>(Table2[[#This Row],[1Y Return vs Nifty]]-AVERAGE(Table2[1Y Return vs Nifty]))/_xlfn.STDEV.P(Table2[1Y Return vs Nifty])</f>
        <v>-0.61887271797073606</v>
      </c>
      <c r="I421">
        <v>7.5882672603431702</v>
      </c>
      <c r="J421">
        <f>(Table2[[#This Row],[1M Return vs Nifty]]-AVERAGE(Table2[1M Return vs Nifty]))/_xlfn.STDEV.P(Table2[1M Return vs Nifty])</f>
        <v>0.84302238703120747</v>
      </c>
      <c r="K421">
        <v>27.991039686766999</v>
      </c>
      <c r="L421">
        <f>(Table2[[#This Row],[6M Return vs Nifty]]-AVERAGE(Table2[6M Return vs Nifty]))/_xlfn.STDEV.P(Table2[6M Return vs Nifty])</f>
        <v>0.6764164695563889</v>
      </c>
      <c r="M421">
        <v>0.21729223502796399</v>
      </c>
      <c r="N421">
        <f>(Table2[[#This Row],[1W Return vs Nifty]]-AVERAGE(Table2[1W Return vs Nifty]))/_xlfn.STDEV.P(Table2[1W Return vs Nifty])</f>
        <v>0.60953026584539771</v>
      </c>
      <c r="O421">
        <v>475.85</v>
      </c>
      <c r="P421">
        <v>452.367771168628</v>
      </c>
      <c r="Q421">
        <v>393.15916259093899</v>
      </c>
      <c r="R421">
        <v>55.8683216392037</v>
      </c>
      <c r="S421" s="2">
        <f>(Table2[[#This Row],[Close Price]]-Table2[[#This Row],[20D EMA]])/Table2[[#This Row],[20D EMA]]</f>
        <v>2.7319533466428497E-2</v>
      </c>
      <c r="T421" s="2">
        <f>(Table2[[#This Row],[Close Price]]-Table2[[#This Row],[50D EMA]])/Table2[[#This Row],[50D EMA]]</f>
        <v>8.0647276743710902E-2</v>
      </c>
      <c r="U421" s="2">
        <f>(Table2[[#This Row],[Close Price]]-Table2[[#This Row],[200D EMA]])/Table2[[#This Row],[200D EMA]]</f>
        <v>0.24338956461920797</v>
      </c>
      <c r="V421">
        <v>0.61177251942403799</v>
      </c>
      <c r="W421">
        <v>475</v>
      </c>
      <c r="X421">
        <v>496.4</v>
      </c>
      <c r="Y421">
        <v>473.85</v>
      </c>
      <c r="Z421">
        <v>504.5</v>
      </c>
      <c r="AA421">
        <v>453.15</v>
      </c>
      <c r="AB421">
        <v>538.5</v>
      </c>
      <c r="AC421" s="2">
        <f>(Table2[[#This Row],[Close Price]]/Table2[[#This Row],[Day Low]])-1</f>
        <v>2.9157894736842049E-2</v>
      </c>
      <c r="AD421" s="2">
        <f>(Table2[[#This Row],[Day High]]/Table2[[#This Row],[Close Price]])-1</f>
        <v>1.5444410350823334E-2</v>
      </c>
      <c r="AE421" s="2">
        <f>(Table2[[#This Row],[Close Price]]/Table2[[#This Row],[Current Week Low]])-1</f>
        <v>3.165558721114281E-2</v>
      </c>
      <c r="AF421" s="2">
        <f>(Table2[[#This Row],[Current Week High]]/Table2[[#This Row],[Close Price]])-1</f>
        <v>3.2013910197401962E-2</v>
      </c>
      <c r="AG421" s="2">
        <f>(Table2[[#This Row],[Close Price]]/Table2[[#This Row],[Current Month Low]])-1</f>
        <v>7.8781860311155416E-2</v>
      </c>
      <c r="AH421" s="2">
        <f>(Table2[[#This Row],[Current Month High]]/Table2[[#This Row],[Close Price]])-1</f>
        <v>0.10156489720773232</v>
      </c>
      <c r="AI421">
        <v>10.1564897207732</v>
      </c>
      <c r="AJ421">
        <v>53.004694835680702</v>
      </c>
      <c r="AK421" t="str">
        <f>IF(AND(Table2[[#This Row],[20D EMA]]&gt;Table2[[#This Row],[50D EMA]],Table2[[#This Row],[50D EMA]]&gt;Table2[[#This Row],[200D EMA]]),"Uptrend","Downtrend/NoTrend")</f>
        <v>Uptrend</v>
      </c>
      <c r="AL421">
        <v>0.1</v>
      </c>
      <c r="AM421" t="s">
        <v>10681</v>
      </c>
      <c r="AN421">
        <v>5.53</v>
      </c>
      <c r="AO421" t="s">
        <v>10681</v>
      </c>
      <c r="AQ421">
        <f>(Table2[[#This Row],[Sharpe Ratio]]-AVERAGE(Table2[Sharpe Ratio]))/_xlfn.STDEV.P(Table2[Sharpe Ratio])</f>
        <v>-0.7314544315382846</v>
      </c>
      <c r="AR4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0.7786419729239733</v>
      </c>
      <c r="AS421">
        <f>_xlfn.RANK.AVG(Table2[[#This Row],[1Y Return vs Nifty Z-Score]],Table2[1Y Return vs Nifty Z-Score])</f>
        <v>532</v>
      </c>
      <c r="AT421">
        <f>_xlfn.RANK.AVG(Table2[[#This Row],[6M Return vs Nifty Z-Score]],Table2[6M Return vs Nifty Z-Score])</f>
        <v>162</v>
      </c>
      <c r="AU421">
        <f>_xlfn.RANK.AVG(Table2[[#This Row],[Sharpe Ratio Z-Score]],Table2[Sharpe Ratio Z-Score])</f>
        <v>547</v>
      </c>
      <c r="AV421">
        <f>(Table2[[#This Row],[Rank 1Y]]+Table2[[#This Row],[Rank 6M]]+Table2[[#This Row],[Rank Sharpe]])/3</f>
        <v>413.66666666666669</v>
      </c>
    </row>
    <row r="422" spans="1:48" x14ac:dyDescent="0.3">
      <c r="A422" t="s">
        <v>166</v>
      </c>
      <c r="B422" t="s">
        <v>167</v>
      </c>
      <c r="C422" t="s">
        <v>10635</v>
      </c>
      <c r="D422" t="s">
        <v>21</v>
      </c>
      <c r="E422">
        <v>161145.81477195001</v>
      </c>
      <c r="F422">
        <v>1636.5</v>
      </c>
      <c r="G422">
        <v>6.2586755556356897</v>
      </c>
      <c r="H422">
        <f>(Table2[[#This Row],[1Y Return vs Nifty]]-AVERAGE(Table2[1Y Return vs Nifty]))/_xlfn.STDEV.P(Table2[1Y Return vs Nifty])</f>
        <v>-0.32212130903591263</v>
      </c>
      <c r="I422">
        <v>6.6133115894317998</v>
      </c>
      <c r="J422">
        <f>(Table2[[#This Row],[1M Return vs Nifty]]-AVERAGE(Table2[1M Return vs Nifty]))/_xlfn.STDEV.P(Table2[1M Return vs Nifty])</f>
        <v>0.74876690919851929</v>
      </c>
      <c r="K422">
        <v>15.7067245102279</v>
      </c>
      <c r="L422">
        <f>(Table2[[#This Row],[6M Return vs Nifty]]-AVERAGE(Table2[6M Return vs Nifty]))/_xlfn.STDEV.P(Table2[6M Return vs Nifty])</f>
        <v>0.25539477044502995</v>
      </c>
      <c r="M422">
        <v>0.21732049099017101</v>
      </c>
      <c r="N422">
        <f>(Table2[[#This Row],[1W Return vs Nifty]]-AVERAGE(Table2[1W Return vs Nifty]))/_xlfn.STDEV.P(Table2[1W Return vs Nifty])</f>
        <v>0.60953751933921985</v>
      </c>
      <c r="O422">
        <v>1581.66</v>
      </c>
      <c r="P422">
        <v>1512.9429174771301</v>
      </c>
      <c r="Q422">
        <v>1359.0220808429201</v>
      </c>
      <c r="R422">
        <v>70.8732424196739</v>
      </c>
      <c r="S422" s="2">
        <f>(Table2[[#This Row],[Close Price]]-Table2[[#This Row],[20D EMA]])/Table2[[#This Row],[20D EMA]]</f>
        <v>3.4672432760517374E-2</v>
      </c>
      <c r="T422" s="2">
        <f>(Table2[[#This Row],[Close Price]]-Table2[[#This Row],[50D EMA]])/Table2[[#This Row],[50D EMA]]</f>
        <v>8.1666717954504461E-2</v>
      </c>
      <c r="U422" s="2">
        <f>(Table2[[#This Row],[Close Price]]-Table2[[#This Row],[200D EMA]])/Table2[[#This Row],[200D EMA]]</f>
        <v>0.20417469522274204</v>
      </c>
      <c r="V422">
        <v>0.85332818846713099</v>
      </c>
      <c r="W422">
        <v>1631.1</v>
      </c>
      <c r="X422">
        <v>1663.75</v>
      </c>
      <c r="Y422">
        <v>1609</v>
      </c>
      <c r="Z422">
        <v>1665</v>
      </c>
      <c r="AA422">
        <v>1426.75</v>
      </c>
      <c r="AB422">
        <v>1665</v>
      </c>
      <c r="AC422" s="2">
        <f>(Table2[[#This Row],[Close Price]]/Table2[[#This Row],[Day Low]])-1</f>
        <v>3.3106492551040478E-3</v>
      </c>
      <c r="AD422" s="2">
        <f>(Table2[[#This Row],[Day High]]/Table2[[#This Row],[Close Price]])-1</f>
        <v>1.6651390161930957E-2</v>
      </c>
      <c r="AE422" s="2">
        <f>(Table2[[#This Row],[Close Price]]/Table2[[#This Row],[Current Week Low]])-1</f>
        <v>1.7091361093847013E-2</v>
      </c>
      <c r="AF422" s="2">
        <f>(Table2[[#This Row],[Current Week High]]/Table2[[#This Row],[Close Price]])-1</f>
        <v>1.7415215398716821E-2</v>
      </c>
      <c r="AG422" s="2">
        <f>(Table2[[#This Row],[Close Price]]/Table2[[#This Row],[Current Month Low]])-1</f>
        <v>0.14701244086209919</v>
      </c>
      <c r="AH422" s="2">
        <f>(Table2[[#This Row],[Current Month High]]/Table2[[#This Row],[Close Price]])-1</f>
        <v>1.7415215398716821E-2</v>
      </c>
      <c r="AI422">
        <v>1.7415215398716799</v>
      </c>
      <c r="AJ422">
        <v>49.0233574648272</v>
      </c>
      <c r="AK422" t="str">
        <f>IF(AND(Table2[[#This Row],[20D EMA]]&gt;Table2[[#This Row],[50D EMA]],Table2[[#This Row],[50D EMA]]&gt;Table2[[#This Row],[200D EMA]]),"Uptrend","Downtrend/NoTrend")</f>
        <v>Uptrend</v>
      </c>
      <c r="AL422">
        <v>-0.02</v>
      </c>
      <c r="AM422" t="s">
        <v>10680</v>
      </c>
      <c r="AN422">
        <v>8.85</v>
      </c>
      <c r="AO422" t="s">
        <v>10681</v>
      </c>
      <c r="AP422">
        <v>-1.3087547798079E-2</v>
      </c>
      <c r="AQ422">
        <f>(Table2[[#This Row],[Sharpe Ratio]]-AVERAGE(Table2[Sharpe Ratio]))/_xlfn.STDEV.P(Table2[Sharpe Ratio])</f>
        <v>-0.88180059391891608</v>
      </c>
      <c r="AR4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0.40977729602794039</v>
      </c>
      <c r="AS422">
        <f>_xlfn.RANK.AVG(Table2[[#This Row],[1Y Return vs Nifty Z-Score]],Table2[1Y Return vs Nifty Z-Score])</f>
        <v>397</v>
      </c>
      <c r="AT422">
        <f>_xlfn.RANK.AVG(Table2[[#This Row],[6M Return vs Nifty Z-Score]],Table2[6M Return vs Nifty Z-Score])</f>
        <v>246</v>
      </c>
      <c r="AU422">
        <f>_xlfn.RANK.AVG(Table2[[#This Row],[Sharpe Ratio Z-Score]],Table2[Sharpe Ratio Z-Score])</f>
        <v>600</v>
      </c>
      <c r="AV422">
        <f>(Table2[[#This Row],[Rank 1Y]]+Table2[[#This Row],[Rank 6M]]+Table2[[#This Row],[Rank Sharpe]])/3</f>
        <v>414.33333333333331</v>
      </c>
    </row>
    <row r="423" spans="1:48" x14ac:dyDescent="0.3">
      <c r="A423" t="s">
        <v>181</v>
      </c>
      <c r="B423" t="s">
        <v>182</v>
      </c>
      <c r="C423" t="s">
        <v>10638</v>
      </c>
      <c r="D423" t="s">
        <v>183</v>
      </c>
      <c r="E423">
        <v>151050.89682348899</v>
      </c>
      <c r="F423">
        <v>1481.2</v>
      </c>
      <c r="G423">
        <v>14.702148897472</v>
      </c>
      <c r="H423">
        <f>(Table2[[#This Row],[1Y Return vs Nifty]]-AVERAGE(Table2[1Y Return vs Nifty]))/_xlfn.STDEV.P(Table2[1Y Return vs Nifty])</f>
        <v>-0.18626320112359668</v>
      </c>
      <c r="I423">
        <v>-1.31956600405372</v>
      </c>
      <c r="J423">
        <f>(Table2[[#This Row],[1M Return vs Nifty]]-AVERAGE(Table2[1M Return vs Nifty]))/_xlfn.STDEV.P(Table2[1M Return vs Nifty])</f>
        <v>-1.8157362818126889E-2</v>
      </c>
      <c r="K423">
        <v>3.8954026688110899</v>
      </c>
      <c r="L423">
        <f>(Table2[[#This Row],[6M Return vs Nifty]]-AVERAGE(Table2[6M Return vs Nifty]))/_xlfn.STDEV.P(Table2[6M Return vs Nifty])</f>
        <v>-0.14941597553140307</v>
      </c>
      <c r="M423">
        <v>0.88531787997293998</v>
      </c>
      <c r="N423">
        <f>(Table2[[#This Row],[1W Return vs Nifty]]-AVERAGE(Table2[1W Return vs Nifty]))/_xlfn.STDEV.P(Table2[1W Return vs Nifty])</f>
        <v>0.78101690123552492</v>
      </c>
      <c r="O423">
        <v>1443.55</v>
      </c>
      <c r="P423">
        <v>1421.3443861016001</v>
      </c>
      <c r="Q423">
        <v>1279.1905690553399</v>
      </c>
      <c r="R423">
        <v>66.3500119971483</v>
      </c>
      <c r="S423" s="2">
        <f>(Table2[[#This Row],[Close Price]]-Table2[[#This Row],[20D EMA]])/Table2[[#This Row],[20D EMA]]</f>
        <v>2.6081535104430113E-2</v>
      </c>
      <c r="T423" s="2">
        <f>(Table2[[#This Row],[Close Price]]-Table2[[#This Row],[50D EMA]])/Table2[[#This Row],[50D EMA]]</f>
        <v>4.2111971232087708E-2</v>
      </c>
      <c r="U423" s="2">
        <f>(Table2[[#This Row],[Close Price]]-Table2[[#This Row],[200D EMA]])/Table2[[#This Row],[200D EMA]]</f>
        <v>0.1579197312983949</v>
      </c>
      <c r="V423">
        <v>0.68536137582242895</v>
      </c>
      <c r="W423">
        <v>1465.15</v>
      </c>
      <c r="X423">
        <v>1487.45</v>
      </c>
      <c r="Y423">
        <v>1422.1</v>
      </c>
      <c r="Z423">
        <v>1499.95</v>
      </c>
      <c r="AA423">
        <v>1358.15</v>
      </c>
      <c r="AB423">
        <v>1509</v>
      </c>
      <c r="AC423" s="2">
        <f>(Table2[[#This Row],[Close Price]]/Table2[[#This Row],[Day Low]])-1</f>
        <v>1.0954509777155952E-2</v>
      </c>
      <c r="AD423" s="2">
        <f>(Table2[[#This Row],[Day High]]/Table2[[#This Row],[Close Price]])-1</f>
        <v>4.2195517148257977E-3</v>
      </c>
      <c r="AE423" s="2">
        <f>(Table2[[#This Row],[Close Price]]/Table2[[#This Row],[Current Week Low]])-1</f>
        <v>4.1558258912875345E-2</v>
      </c>
      <c r="AF423" s="2">
        <f>(Table2[[#This Row],[Current Week High]]/Table2[[#This Row],[Close Price]])-1</f>
        <v>1.2658655144477393E-2</v>
      </c>
      <c r="AG423" s="2">
        <f>(Table2[[#This Row],[Close Price]]/Table2[[#This Row],[Current Month Low]])-1</f>
        <v>9.0601185436071097E-2</v>
      </c>
      <c r="AH423" s="2">
        <f>(Table2[[#This Row],[Current Month High]]/Table2[[#This Row],[Close Price]])-1</f>
        <v>1.8768566027545175E-2</v>
      </c>
      <c r="AI423">
        <v>2.9570618417499301</v>
      </c>
      <c r="AJ423">
        <v>54.323817461971203</v>
      </c>
      <c r="AK423" t="str">
        <f>IF(AND(Table2[[#This Row],[20D EMA]]&gt;Table2[[#This Row],[50D EMA]],Table2[[#This Row],[50D EMA]]&gt;Table2[[#This Row],[200D EMA]]),"Uptrend","Downtrend/NoTrend")</f>
        <v>Uptrend</v>
      </c>
      <c r="AL423">
        <v>-0.05</v>
      </c>
      <c r="AM423" t="s">
        <v>10680</v>
      </c>
      <c r="AN423">
        <v>6.68</v>
      </c>
      <c r="AO423" t="s">
        <v>10681</v>
      </c>
      <c r="AP423">
        <v>1.3371820743860001E-3</v>
      </c>
      <c r="AQ423">
        <f>(Table2[[#This Row],[Sharpe Ratio]]-AVERAGE(Table2[Sharpe Ratio]))/_xlfn.STDEV.P(Table2[Sharpe Ratio])</f>
        <v>-0.71609325033078475</v>
      </c>
      <c r="AR42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-0.28891288856838637</v>
      </c>
      <c r="AS423">
        <f>_xlfn.RANK.AVG(Table2[[#This Row],[1Y Return vs Nifty Z-Score]],Table2[1Y Return vs Nifty Z-Score])</f>
        <v>351</v>
      </c>
      <c r="AT423">
        <f>_xlfn.RANK.AVG(Table2[[#This Row],[6M Return vs Nifty Z-Score]],Table2[6M Return vs Nifty Z-Score])</f>
        <v>373</v>
      </c>
      <c r="AU423">
        <f>_xlfn.RANK.AVG(Table2[[#This Row],[Sharpe Ratio Z-Score]],Table2[Sharpe Ratio Z-Score])</f>
        <v>520</v>
      </c>
      <c r="AV423">
        <f>(Table2[[#This Row],[Rank 1Y]]+Table2[[#This Row],[Rank 6M]]+Table2[[#This Row],[Rank Sharpe]])/3</f>
        <v>414.66666666666669</v>
      </c>
    </row>
    <row r="424" spans="1:48" x14ac:dyDescent="0.3">
      <c r="A424" t="s">
        <v>1071</v>
      </c>
      <c r="B424" t="s">
        <v>1072</v>
      </c>
      <c r="C424" t="s">
        <v>10646</v>
      </c>
      <c r="D424" t="s">
        <v>769</v>
      </c>
      <c r="E424">
        <v>12307.718683679999</v>
      </c>
      <c r="F424">
        <v>9216.6</v>
      </c>
      <c r="G424">
        <v>-31.552145905024201</v>
      </c>
      <c r="H424">
        <f>(Table2[[#This Row],[1Y Return vs Nifty]]-AVERAGE(Table2[1Y Return vs Nifty]))/_xlfn.STDEV.P(Table2[1Y Return vs Nifty])</f>
        <v>-0.93050916724148536</v>
      </c>
      <c r="I424">
        <v>2.7152344046290802</v>
      </c>
      <c r="J424">
        <f>(Table2[[#This Row],[1M Return vs Nifty]]-AVERAGE(Table2[1M Return vs Nifty]))/_xlfn.STDEV.P(Table2[1M Return vs Nifty])</f>
        <v>0.37191374690158358</v>
      </c>
      <c r="K424">
        <v>8.3577589485287191</v>
      </c>
      <c r="L424">
        <f>(Table2[[#This Row],[6M Return vs Nifty]]-AVERAGE(Table2[6M Return vs Nifty]))/_xlfn.STDEV.P(Table2[6M Return vs Nifty])</f>
        <v>3.5228571122791303E-3</v>
      </c>
      <c r="M424">
        <v>-5.2269171672344896</v>
      </c>
      <c r="N424">
        <f>(Table2[[#This Row],[1W Return vs Nifty]]-AVERAGE(Table2[1W Return vs Nifty]))/_xlfn.STDEV.P(Table2[1W Return vs Nifty])</f>
        <v>-0.78803457289695766</v>
      </c>
      <c r="O424">
        <v>9611.4599999999991</v>
      </c>
      <c r="P424">
        <v>9179.56524123708</v>
      </c>
      <c r="Q424">
        <v>8217.2986830806294</v>
      </c>
      <c r="R424">
        <v>35.395840089059597</v>
      </c>
      <c r="S424" s="2">
        <f>(Table2[[#This Row],[Close Price]]-Table2[[#This Row],[20D EMA]])/Table2[[#This Row],[20D EMA]]</f>
        <v>-4.1082208114063712E-2</v>
      </c>
      <c r="T424" s="2">
        <f>(Table2[[#This Row],[Close Price]]-Table2[[#This Row],[50D EMA]])/Table2[[#This Row],[50D EMA]]</f>
        <v>4.0344785171905753E-3</v>
      </c>
      <c r="U424" s="2">
        <f>(Table2[[#This Row],[Close Price]]-Table2[[#This Row],[200D EMA]])/Table2[[#This Row],[200D EMA]]</f>
        <v>0.12160946747340785</v>
      </c>
      <c r="V424">
        <v>0.27005411477483798</v>
      </c>
      <c r="W424">
        <v>9157.5</v>
      </c>
      <c r="X424">
        <v>9550</v>
      </c>
      <c r="Y424">
        <v>9157.5</v>
      </c>
      <c r="Z424">
        <v>9880.9500000000007</v>
      </c>
      <c r="AA424">
        <v>8760</v>
      </c>
      <c r="AB424">
        <v>10789.95</v>
      </c>
      <c r="AC424" s="2">
        <f>(Table2[[#This Row],[Close Price]]/Table2[[#This Row],[Day Low]])-1</f>
        <v>6.4537264537265493E-3</v>
      </c>
      <c r="AD424" s="2">
        <f>(Table2[[#This Row],[Day High]]/Table2[[#This Row],[Close Price]])-1</f>
        <v>3.6173860208753794E-2</v>
      </c>
      <c r="AE424" s="2">
        <f>(Table2[[#This Row],[Close Price]]/Table2[[#This Row],[Current Week Low]])-1</f>
        <v>6.4537264537265493E-3</v>
      </c>
      <c r="AF424" s="2">
        <f>(Table2[[#This Row],[Current Week High]]/Table2[[#This Row],[Close Price]])-1</f>
        <v>7.2081895709914745E-2</v>
      </c>
      <c r="AG424" s="2">
        <f>(Table2[[#This Row],[Close Price]]/Table2[[#This Row],[Current Month Low]])-1</f>
        <v>5.2123287671232976E-2</v>
      </c>
      <c r="AH424" s="2">
        <f>(Table2[[#This Row],[Current Month High]]/Table2[[#This Row],[Close Price]])-1</f>
        <v>0.17070828722088405</v>
      </c>
      <c r="AI424">
        <v>17.0708287220884</v>
      </c>
      <c r="AJ424">
        <v>39.831897074887699</v>
      </c>
      <c r="AK424" t="str">
        <f>IF(AND(Table2[[#This Row],[20D EMA]]&gt;Table2[[#This Row],[50D EMA]],Table2[[#This Row],[50D EMA]]&gt;Table2[[#This Row],[200D EMA]]),"Uptrend","Downtrend/NoTrend")</f>
        <v>Uptrend</v>
      </c>
      <c r="AL424">
        <v>0.16</v>
      </c>
      <c r="AM424" t="s">
        <v>10681</v>
      </c>
      <c r="AN424">
        <v>-6.71</v>
      </c>
      <c r="AO424" t="s">
        <v>10680</v>
      </c>
      <c r="AP424">
        <v>8.3132268896674993E-2</v>
      </c>
      <c r="AQ424">
        <f>(Table2[[#This Row],[Sharpe Ratio]]-AVERAGE(Table2[Sharpe Ratio]))/_xlfn.STDEV.P(Table2[Sharpe Ratio])</f>
        <v>0.2235462906324783</v>
      </c>
      <c r="AR4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-1.119560845492102</v>
      </c>
      <c r="AS424">
        <f>_xlfn.RANK.AVG(Table2[[#This Row],[1Y Return vs Nifty Z-Score]],Table2[1Y Return vs Nifty Z-Score])</f>
        <v>645</v>
      </c>
      <c r="AT424">
        <f>_xlfn.RANK.AVG(Table2[[#This Row],[6M Return vs Nifty Z-Score]],Table2[6M Return vs Nifty Z-Score])</f>
        <v>320</v>
      </c>
      <c r="AU424">
        <f>_xlfn.RANK.AVG(Table2[[#This Row],[Sharpe Ratio Z-Score]],Table2[Sharpe Ratio Z-Score])</f>
        <v>279</v>
      </c>
      <c r="AV424">
        <f>(Table2[[#This Row],[Rank 1Y]]+Table2[[#This Row],[Rank 6M]]+Table2[[#This Row],[Rank Sharpe]])/3</f>
        <v>414.66666666666669</v>
      </c>
    </row>
    <row r="425" spans="1:48" x14ac:dyDescent="0.3">
      <c r="A425" t="s">
        <v>1150</v>
      </c>
      <c r="B425" t="s">
        <v>1151</v>
      </c>
      <c r="C425" t="s">
        <v>10644</v>
      </c>
      <c r="D425" t="s">
        <v>305</v>
      </c>
      <c r="E425">
        <v>10570.570357050001</v>
      </c>
      <c r="F425">
        <v>134.47</v>
      </c>
      <c r="G425">
        <v>-8.18982245487366</v>
      </c>
      <c r="H425">
        <f>(Table2[[#This Row],[1Y Return vs Nifty]]-AVERAGE(Table2[1Y Return vs Nifty]))/_xlfn.STDEV.P(Table2[1Y Return vs Nifty])</f>
        <v>-0.55460212852953517</v>
      </c>
      <c r="I425">
        <v>-10.3158792263675</v>
      </c>
      <c r="J425">
        <f>(Table2[[#This Row],[1M Return vs Nifty]]-AVERAGE(Table2[1M Return vs Nifty]))/_xlfn.STDEV.P(Table2[1M Return vs Nifty])</f>
        <v>-0.88789106128368578</v>
      </c>
      <c r="K425">
        <v>-17.7017219462351</v>
      </c>
      <c r="L425">
        <f>(Table2[[#This Row],[6M Return vs Nifty]]-AVERAGE(Table2[6M Return vs Nifty]))/_xlfn.STDEV.P(Table2[6M Return vs Nifty])</f>
        <v>-0.88961662739291469</v>
      </c>
      <c r="M425">
        <v>-2.0358967094419902</v>
      </c>
      <c r="N425">
        <f>(Table2[[#This Row],[1W Return vs Nifty]]-AVERAGE(Table2[1W Return vs Nifty]))/_xlfn.STDEV.P(Table2[1W Return vs Nifty])</f>
        <v>3.1121646491853627E-2</v>
      </c>
      <c r="O425">
        <v>132.38999999999999</v>
      </c>
      <c r="P425">
        <v>136.71195982857799</v>
      </c>
      <c r="Q425">
        <v>132.634345909187</v>
      </c>
      <c r="R425">
        <v>57.940983830015398</v>
      </c>
      <c r="S425" s="2">
        <f>(Table2[[#This Row],[Close Price]]-Table2[[#This Row],[20D EMA]])/Table2[[#This Row],[20D EMA]]</f>
        <v>1.5711156431754761E-2</v>
      </c>
      <c r="T425" s="2">
        <f>(Table2[[#This Row],[Close Price]]-Table2[[#This Row],[50D EMA]])/Table2[[#This Row],[50D EMA]]</f>
        <v>-1.6399149214078746E-2</v>
      </c>
      <c r="U425" s="2">
        <f>(Table2[[#This Row],[Close Price]]-Table2[[#This Row],[200D EMA]])/Table2[[#This Row],[200D EMA]]</f>
        <v>1.3839960367956598E-2</v>
      </c>
      <c r="V425">
        <v>1.31138198527186</v>
      </c>
      <c r="W425">
        <v>132.68</v>
      </c>
      <c r="X425">
        <v>135.30000000000001</v>
      </c>
      <c r="Y425">
        <v>130.63</v>
      </c>
      <c r="Z425">
        <v>137.69</v>
      </c>
      <c r="AA425">
        <v>115.11</v>
      </c>
      <c r="AB425">
        <v>152.19</v>
      </c>
      <c r="AC425" s="2">
        <f>(Table2[[#This Row],[Close Price]]/Table2[[#This Row],[Day Low]])-1</f>
        <v>1.3491106421465116E-2</v>
      </c>
      <c r="AD425" s="2">
        <f>(Table2[[#This Row],[Day High]]/Table2[[#This Row],[Close Price]])-1</f>
        <v>6.1723804566076179E-3</v>
      </c>
      <c r="AE425" s="2">
        <f>(Table2[[#This Row],[Close Price]]/Table2[[#This Row],[Current Week Low]])-1</f>
        <v>2.9396003980708851E-2</v>
      </c>
      <c r="AF425" s="2">
        <f>(Table2[[#This Row],[Current Week High]]/Table2[[#This Row],[Close Price]])-1</f>
        <v>2.3945861530452861E-2</v>
      </c>
      <c r="AG425" s="2">
        <f>(Table2[[#This Row],[Close Price]]/Table2[[#This Row],[Current Month Low]])-1</f>
        <v>0.16818695161150199</v>
      </c>
      <c r="AH425" s="2">
        <f>(Table2[[#This Row],[Current Month High]]/Table2[[#This Row],[Close Price]])-1</f>
        <v>0.1317766044470885</v>
      </c>
      <c r="AI425">
        <v>17.498326764333999</v>
      </c>
      <c r="AJ425">
        <v>33.468982630272897</v>
      </c>
      <c r="AK425" t="str">
        <f>IF(AND(Table2[[#This Row],[20D EMA]]&gt;Table2[[#This Row],[50D EMA]],Table2[[#This Row],[50D EMA]]&gt;Table2[[#This Row],[200D EMA]]),"Uptrend","Downtrend/NoTrend")</f>
        <v>Downtrend/NoTrend</v>
      </c>
      <c r="AL425">
        <v>-0.15</v>
      </c>
      <c r="AM425" t="s">
        <v>10680</v>
      </c>
      <c r="AN425">
        <v>11.75</v>
      </c>
      <c r="AO425" t="s">
        <v>10681</v>
      </c>
      <c r="AP425">
        <v>0.13816878505286501</v>
      </c>
      <c r="AQ425">
        <f>(Table2[[#This Row],[Sharpe Ratio]]-AVERAGE(Table2[Sharpe Ratio]))/_xlfn.STDEV.P(Table2[Sharpe Ratio])</f>
        <v>0.85579070513596045</v>
      </c>
      <c r="AR4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5">
        <f>_xlfn.RANK.AVG(Table2[[#This Row],[1Y Return vs Nifty Z-Score]],Table2[1Y Return vs Nifty Z-Score])</f>
        <v>498</v>
      </c>
      <c r="AT425">
        <f>_xlfn.RANK.AVG(Table2[[#This Row],[6M Return vs Nifty Z-Score]],Table2[6M Return vs Nifty Z-Score])</f>
        <v>613</v>
      </c>
      <c r="AU425">
        <f>_xlfn.RANK.AVG(Table2[[#This Row],[Sharpe Ratio Z-Score]],Table2[Sharpe Ratio Z-Score])</f>
        <v>144</v>
      </c>
      <c r="AV425">
        <f>(Table2[[#This Row],[Rank 1Y]]+Table2[[#This Row],[Rank 6M]]+Table2[[#This Row],[Rank Sharpe]])/3</f>
        <v>418.33333333333331</v>
      </c>
    </row>
    <row r="426" spans="1:48" x14ac:dyDescent="0.3">
      <c r="A426" t="s">
        <v>908</v>
      </c>
      <c r="B426" t="s">
        <v>909</v>
      </c>
      <c r="C426" t="s">
        <v>10649</v>
      </c>
      <c r="D426" t="s">
        <v>568</v>
      </c>
      <c r="E426">
        <v>16578.92212236</v>
      </c>
      <c r="F426">
        <v>5344.45</v>
      </c>
      <c r="G426">
        <v>-20.034425927708099</v>
      </c>
      <c r="H426">
        <f>(Table2[[#This Row],[1Y Return vs Nifty]]-AVERAGE(Table2[1Y Return vs Nifty]))/_xlfn.STDEV.P(Table2[1Y Return vs Nifty])</f>
        <v>-0.7451854763583996</v>
      </c>
      <c r="I426">
        <v>0.83315245598209398</v>
      </c>
      <c r="J426">
        <f>(Table2[[#This Row],[1M Return vs Nifty]]-AVERAGE(Table2[1M Return vs Nifty]))/_xlfn.STDEV.P(Table2[1M Return vs Nifty])</f>
        <v>0.18996031180419939</v>
      </c>
      <c r="K426">
        <v>10.964418170058501</v>
      </c>
      <c r="L426">
        <f>(Table2[[#This Row],[6M Return vs Nifty]]-AVERAGE(Table2[6M Return vs Nifty]))/_xlfn.STDEV.P(Table2[6M Return vs Nifty])</f>
        <v>9.2861178270687572E-2</v>
      </c>
      <c r="M426">
        <v>-4.3323552861549199</v>
      </c>
      <c r="N426">
        <f>(Table2[[#This Row],[1W Return vs Nifty]]-AVERAGE(Table2[1W Return vs Nifty]))/_xlfn.STDEV.P(Table2[1W Return vs Nifty])</f>
        <v>-0.55839457584679331</v>
      </c>
      <c r="O426">
        <v>5397.64</v>
      </c>
      <c r="P426">
        <v>5222.3689990147504</v>
      </c>
      <c r="Q426">
        <v>4808.4004505044004</v>
      </c>
      <c r="R426">
        <v>47.870108283383402</v>
      </c>
      <c r="S426" s="2">
        <f>(Table2[[#This Row],[Close Price]]-Table2[[#This Row],[20D EMA]])/Table2[[#This Row],[20D EMA]]</f>
        <v>-9.8543066970010057E-3</v>
      </c>
      <c r="T426" s="2">
        <f>(Table2[[#This Row],[Close Price]]-Table2[[#This Row],[50D EMA]])/Table2[[#This Row],[50D EMA]]</f>
        <v>2.3376555928598903E-2</v>
      </c>
      <c r="U426" s="2">
        <f>(Table2[[#This Row],[Close Price]]-Table2[[#This Row],[200D EMA]])/Table2[[#This Row],[200D EMA]]</f>
        <v>0.11148188571510675</v>
      </c>
      <c r="V426">
        <v>0.463950845226759</v>
      </c>
      <c r="W426">
        <v>5317.95</v>
      </c>
      <c r="X426">
        <v>5470.8</v>
      </c>
      <c r="Y426">
        <v>5317.95</v>
      </c>
      <c r="Z426">
        <v>5698</v>
      </c>
      <c r="AA426">
        <v>5124.3500000000004</v>
      </c>
      <c r="AB426">
        <v>5769</v>
      </c>
      <c r="AC426" s="2">
        <f>(Table2[[#This Row],[Close Price]]/Table2[[#This Row],[Day Low]])-1</f>
        <v>4.9831231959682754E-3</v>
      </c>
      <c r="AD426" s="2">
        <f>(Table2[[#This Row],[Day High]]/Table2[[#This Row],[Close Price]])-1</f>
        <v>2.3641347566166759E-2</v>
      </c>
      <c r="AE426" s="2">
        <f>(Table2[[#This Row],[Close Price]]/Table2[[#This Row],[Current Week Low]])-1</f>
        <v>4.9831231959682754E-3</v>
      </c>
      <c r="AF426" s="2">
        <f>(Table2[[#This Row],[Current Week High]]/Table2[[#This Row],[Close Price]])-1</f>
        <v>6.615273788696685E-2</v>
      </c>
      <c r="AG426" s="2">
        <f>(Table2[[#This Row],[Close Price]]/Table2[[#This Row],[Current Month Low]])-1</f>
        <v>4.2951789007386276E-2</v>
      </c>
      <c r="AH426" s="2">
        <f>(Table2[[#This Row],[Current Month High]]/Table2[[#This Row],[Close Price]])-1</f>
        <v>7.9437547362216865E-2</v>
      </c>
      <c r="AI426">
        <v>11.496037945906499</v>
      </c>
      <c r="AJ426">
        <v>32.913454364585903</v>
      </c>
      <c r="AK426" t="str">
        <f>IF(AND(Table2[[#This Row],[20D EMA]]&gt;Table2[[#This Row],[50D EMA]],Table2[[#This Row],[50D EMA]]&gt;Table2[[#This Row],[200D EMA]]),"Uptrend","Downtrend/NoTrend")</f>
        <v>Uptrend</v>
      </c>
      <c r="AL426">
        <v>0.1</v>
      </c>
      <c r="AM426" t="s">
        <v>10681</v>
      </c>
      <c r="AN426">
        <v>1.39</v>
      </c>
      <c r="AO426" t="s">
        <v>10681</v>
      </c>
      <c r="AP426">
        <v>4.9976587906113999E-2</v>
      </c>
      <c r="AQ426">
        <f>(Table2[[#This Row],[Sharpe Ratio]]-AVERAGE(Table2[Sharpe Ratio]))/_xlfn.STDEV.P(Table2[Sharpe Ratio])</f>
        <v>-0.15733708606693506</v>
      </c>
      <c r="AR42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-1.1780956481972411</v>
      </c>
      <c r="AS426">
        <f>_xlfn.RANK.AVG(Table2[[#This Row],[1Y Return vs Nifty Z-Score]],Table2[1Y Return vs Nifty Z-Score])</f>
        <v>578</v>
      </c>
      <c r="AT426">
        <f>_xlfn.RANK.AVG(Table2[[#This Row],[6M Return vs Nifty Z-Score]],Table2[6M Return vs Nifty Z-Score])</f>
        <v>291</v>
      </c>
      <c r="AU426">
        <f>_xlfn.RANK.AVG(Table2[[#This Row],[Sharpe Ratio Z-Score]],Table2[Sharpe Ratio Z-Score])</f>
        <v>389</v>
      </c>
      <c r="AV426">
        <f>(Table2[[#This Row],[Rank 1Y]]+Table2[[#This Row],[Rank 6M]]+Table2[[#This Row],[Rank Sharpe]])/3</f>
        <v>419.33333333333331</v>
      </c>
    </row>
    <row r="427" spans="1:48" x14ac:dyDescent="0.3">
      <c r="A427" t="s">
        <v>1177</v>
      </c>
      <c r="B427" t="s">
        <v>1178</v>
      </c>
      <c r="C427" t="s">
        <v>10647</v>
      </c>
      <c r="D427" t="s">
        <v>127</v>
      </c>
      <c r="E427">
        <v>10266.758316900001</v>
      </c>
      <c r="F427">
        <v>331.35</v>
      </c>
      <c r="G427">
        <v>-32.839680244824102</v>
      </c>
      <c r="H427">
        <f>(Table2[[#This Row],[1Y Return vs Nifty]]-AVERAGE(Table2[1Y Return vs Nifty]))/_xlfn.STDEV.P(Table2[1Y Return vs Nifty])</f>
        <v>-0.95122599457019053</v>
      </c>
      <c r="I427">
        <v>-10.7389386052938</v>
      </c>
      <c r="J427">
        <f>(Table2[[#This Row],[1M Return vs Nifty]]-AVERAGE(Table2[1M Return vs Nifty]))/_xlfn.STDEV.P(Table2[1M Return vs Nifty])</f>
        <v>-0.9287910376641747</v>
      </c>
      <c r="K427">
        <v>-10.129316901480999</v>
      </c>
      <c r="L427">
        <f>(Table2[[#This Row],[6M Return vs Nifty]]-AVERAGE(Table2[6M Return vs Nifty]))/_xlfn.STDEV.P(Table2[6M Return vs Nifty])</f>
        <v>-0.63008674782823193</v>
      </c>
      <c r="M427">
        <v>-1.5290129383731299</v>
      </c>
      <c r="N427">
        <f>(Table2[[#This Row],[1W Return vs Nifty]]-AVERAGE(Table2[1W Return vs Nifty]))/_xlfn.STDEV.P(Table2[1W Return vs Nifty])</f>
        <v>0.16124208886142474</v>
      </c>
      <c r="O427">
        <v>342.8</v>
      </c>
      <c r="P427">
        <v>354.53191016994202</v>
      </c>
      <c r="Q427">
        <v>339.08090209960801</v>
      </c>
      <c r="R427">
        <v>45.609076548441301</v>
      </c>
      <c r="S427" s="2">
        <f>(Table2[[#This Row],[Close Price]]-Table2[[#This Row],[20D EMA]])/Table2[[#This Row],[20D EMA]]</f>
        <v>-3.3401400233372194E-2</v>
      </c>
      <c r="T427" s="2">
        <f>(Table2[[#This Row],[Close Price]]-Table2[[#This Row],[50D EMA]])/Table2[[#This Row],[50D EMA]]</f>
        <v>-6.5387372772256064E-2</v>
      </c>
      <c r="U427" s="2">
        <f>(Table2[[#This Row],[Close Price]]-Table2[[#This Row],[200D EMA]])/Table2[[#This Row],[200D EMA]]</f>
        <v>-2.2799579839907845E-2</v>
      </c>
      <c r="V427">
        <v>1.14396186734478</v>
      </c>
      <c r="W427">
        <v>330.3</v>
      </c>
      <c r="X427">
        <v>338.6</v>
      </c>
      <c r="Y427">
        <v>330.05</v>
      </c>
      <c r="Z427">
        <v>347.2</v>
      </c>
      <c r="AA427">
        <v>314.95</v>
      </c>
      <c r="AB427">
        <v>387</v>
      </c>
      <c r="AC427" s="2">
        <f>(Table2[[#This Row],[Close Price]]/Table2[[#This Row],[Day Low]])-1</f>
        <v>3.1789282470482405E-3</v>
      </c>
      <c r="AD427" s="2">
        <f>(Table2[[#This Row],[Day High]]/Table2[[#This Row],[Close Price]])-1</f>
        <v>2.188018711332429E-2</v>
      </c>
      <c r="AE427" s="2">
        <f>(Table2[[#This Row],[Close Price]]/Table2[[#This Row],[Current Week Low]])-1</f>
        <v>3.9387971519466713E-3</v>
      </c>
      <c r="AF427" s="2">
        <f>(Table2[[#This Row],[Current Week High]]/Table2[[#This Row],[Close Price]])-1</f>
        <v>4.7834615964991611E-2</v>
      </c>
      <c r="AG427" s="2">
        <f>(Table2[[#This Row],[Close Price]]/Table2[[#This Row],[Current Month Low]])-1</f>
        <v>5.2071757421813025E-2</v>
      </c>
      <c r="AH427" s="2">
        <f>(Table2[[#This Row],[Current Month High]]/Table2[[#This Row],[Close Price]])-1</f>
        <v>0.16794929832503391</v>
      </c>
      <c r="AI427">
        <v>29.108193752829301</v>
      </c>
      <c r="AJ427">
        <v>31.071993670885998</v>
      </c>
      <c r="AK427" t="str">
        <f>IF(AND(Table2[[#This Row],[20D EMA]]&gt;Table2[[#This Row],[50D EMA]],Table2[[#This Row],[50D EMA]]&gt;Table2[[#This Row],[200D EMA]]),"Uptrend","Downtrend/NoTrend")</f>
        <v>Downtrend/NoTrend</v>
      </c>
      <c r="AL427">
        <v>-7.0000000000000007E-2</v>
      </c>
      <c r="AM427" t="s">
        <v>10680</v>
      </c>
      <c r="AN427">
        <v>0.41</v>
      </c>
      <c r="AO427" t="s">
        <v>10681</v>
      </c>
      <c r="AP427">
        <v>0.17700532884501599</v>
      </c>
      <c r="AQ427">
        <f>(Table2[[#This Row],[Sharpe Ratio]]-AVERAGE(Table2[Sharpe Ratio]))/_xlfn.STDEV.P(Table2[Sharpe Ratio])</f>
        <v>1.3019342768243314</v>
      </c>
      <c r="AR4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27">
        <f>_xlfn.RANK.AVG(Table2[[#This Row],[1Y Return vs Nifty Z-Score]],Table2[1Y Return vs Nifty Z-Score])</f>
        <v>651</v>
      </c>
      <c r="AT427">
        <f>_xlfn.RANK.AVG(Table2[[#This Row],[6M Return vs Nifty Z-Score]],Table2[6M Return vs Nifty Z-Score])</f>
        <v>530</v>
      </c>
      <c r="AU427">
        <f>_xlfn.RANK.AVG(Table2[[#This Row],[Sharpe Ratio Z-Score]],Table2[Sharpe Ratio Z-Score])</f>
        <v>77</v>
      </c>
      <c r="AV427">
        <f>(Table2[[#This Row],[Rank 1Y]]+Table2[[#This Row],[Rank 6M]]+Table2[[#This Row],[Rank Sharpe]])/3</f>
        <v>419.33333333333331</v>
      </c>
    </row>
    <row r="428" spans="1:48" x14ac:dyDescent="0.3">
      <c r="A428" t="s">
        <v>1139</v>
      </c>
      <c r="B428" t="s">
        <v>1140</v>
      </c>
      <c r="C428" t="s">
        <v>10640</v>
      </c>
      <c r="D428" t="s">
        <v>282</v>
      </c>
      <c r="E428">
        <v>10652.366044664999</v>
      </c>
      <c r="F428">
        <v>2139.8000000000002</v>
      </c>
      <c r="G428">
        <v>26.8220170395042</v>
      </c>
      <c r="H428">
        <f>(Table2[[#This Row],[1Y Return vs Nifty]]-AVERAGE(Table2[1Y Return vs Nifty]))/_xlfn.STDEV.P(Table2[1Y Return vs Nifty])</f>
        <v>8.7492407070240991E-3</v>
      </c>
      <c r="I428">
        <v>-3.6051484911615099</v>
      </c>
      <c r="J428">
        <f>(Table2[[#This Row],[1M Return vs Nifty]]-AVERAGE(Table2[1M Return vs Nifty]))/_xlfn.STDEV.P(Table2[1M Return vs Nifty])</f>
        <v>-0.23911989052668417</v>
      </c>
      <c r="K428">
        <v>11.942539263242301</v>
      </c>
      <c r="L428">
        <f>(Table2[[#This Row],[6M Return vs Nifty]]-AVERAGE(Table2[6M Return vs Nifty]))/_xlfn.STDEV.P(Table2[6M Return vs Nifty])</f>
        <v>0.12638443118879805</v>
      </c>
      <c r="M428">
        <v>-3.4154862086536499</v>
      </c>
      <c r="N428">
        <f>(Table2[[#This Row],[1W Return vs Nifty]]-AVERAGE(Table2[1W Return vs Nifty]))/_xlfn.STDEV.P(Table2[1W Return vs Nifty])</f>
        <v>-0.32302817279965684</v>
      </c>
      <c r="O428">
        <v>2080.44</v>
      </c>
      <c r="P428">
        <v>2040.2269853579401</v>
      </c>
      <c r="Q428">
        <v>1834.68645330551</v>
      </c>
      <c r="R428">
        <v>49.956960855934703</v>
      </c>
      <c r="S428" s="2">
        <f>(Table2[[#This Row],[Close Price]]-Table2[[#This Row],[20D EMA]])/Table2[[#This Row],[20D EMA]]</f>
        <v>2.8532425832996925E-2</v>
      </c>
      <c r="T428" s="2">
        <f>(Table2[[#This Row],[Close Price]]-Table2[[#This Row],[50D EMA]])/Table2[[#This Row],[50D EMA]]</f>
        <v>4.8804870907337254E-2</v>
      </c>
      <c r="U428" s="2">
        <f>(Table2[[#This Row],[Close Price]]-Table2[[#This Row],[200D EMA]])/Table2[[#This Row],[200D EMA]]</f>
        <v>0.16630282855404233</v>
      </c>
      <c r="V428">
        <v>0.83507273910709601</v>
      </c>
      <c r="W428">
        <v>2071.35</v>
      </c>
      <c r="X428">
        <v>2145.1999999999998</v>
      </c>
      <c r="Y428">
        <v>2043.95</v>
      </c>
      <c r="Z428">
        <v>2145.1999999999998</v>
      </c>
      <c r="AA428">
        <v>1965.1</v>
      </c>
      <c r="AB428">
        <v>2169.6999999999998</v>
      </c>
      <c r="AC428" s="2">
        <f>(Table2[[#This Row],[Close Price]]/Table2[[#This Row],[Day Low]])-1</f>
        <v>3.3046081058247134E-2</v>
      </c>
      <c r="AD428" s="2">
        <f>(Table2[[#This Row],[Day High]]/Table2[[#This Row],[Close Price]])-1</f>
        <v>2.5236003364799142E-3</v>
      </c>
      <c r="AE428" s="2">
        <f>(Table2[[#This Row],[Close Price]]/Table2[[#This Row],[Current Week Low]])-1</f>
        <v>4.6894493505222901E-2</v>
      </c>
      <c r="AF428" s="2">
        <f>(Table2[[#This Row],[Current Week High]]/Table2[[#This Row],[Close Price]])-1</f>
        <v>2.5236003364799142E-3</v>
      </c>
      <c r="AG428" s="2">
        <f>(Table2[[#This Row],[Close Price]]/Table2[[#This Row],[Current Month Low]])-1</f>
        <v>8.8901328176683281E-2</v>
      </c>
      <c r="AH428" s="2">
        <f>(Table2[[#This Row],[Current Month High]]/Table2[[#This Row],[Close Price]])-1</f>
        <v>1.3973268529768879E-2</v>
      </c>
      <c r="AI428">
        <v>1.3973268529768801</v>
      </c>
      <c r="AJ428">
        <v>60.699936164620198</v>
      </c>
      <c r="AK428" t="str">
        <f>IF(AND(Table2[[#This Row],[20D EMA]]&gt;Table2[[#This Row],[50D EMA]],Table2[[#This Row],[50D EMA]]&gt;Table2[[#This Row],[200D EMA]]),"Uptrend","Downtrend/NoTrend")</f>
        <v>Uptrend</v>
      </c>
      <c r="AL428">
        <v>-0.09</v>
      </c>
      <c r="AM428" t="s">
        <v>10680</v>
      </c>
      <c r="AN428">
        <v>6.43</v>
      </c>
      <c r="AO428" t="s">
        <v>10681</v>
      </c>
      <c r="AP428">
        <v>-6.3432096589943004E-2</v>
      </c>
      <c r="AQ428">
        <f>(Table2[[#This Row],[Sharpe Ratio]]-AVERAGE(Table2[Sharpe Ratio]))/_xlfn.STDEV.P(Table2[Sharpe Ratio])</f>
        <v>-1.4601449732037974</v>
      </c>
      <c r="AR4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-1.8871593646343163</v>
      </c>
      <c r="AS428">
        <f>_xlfn.RANK.AVG(Table2[[#This Row],[1Y Return vs Nifty Z-Score]],Table2[1Y Return vs Nifty Z-Score])</f>
        <v>298</v>
      </c>
      <c r="AT428">
        <f>_xlfn.RANK.AVG(Table2[[#This Row],[6M Return vs Nifty Z-Score]],Table2[6M Return vs Nifty Z-Score])</f>
        <v>280</v>
      </c>
      <c r="AU428">
        <f>_xlfn.RANK.AVG(Table2[[#This Row],[Sharpe Ratio Z-Score]],Table2[Sharpe Ratio Z-Score])</f>
        <v>682</v>
      </c>
      <c r="AV428">
        <f>(Table2[[#This Row],[Rank 1Y]]+Table2[[#This Row],[Rank 6M]]+Table2[[#This Row],[Rank Sharpe]])/3</f>
        <v>420</v>
      </c>
    </row>
    <row r="429" spans="1:48" x14ac:dyDescent="0.3">
      <c r="A429" t="s">
        <v>492</v>
      </c>
      <c r="B429" t="s">
        <v>493</v>
      </c>
      <c r="C429" t="s">
        <v>10640</v>
      </c>
      <c r="D429" t="s">
        <v>494</v>
      </c>
      <c r="E429">
        <v>42556.38027835</v>
      </c>
      <c r="F429">
        <v>359.1</v>
      </c>
      <c r="G429">
        <v>7.6801076150564</v>
      </c>
      <c r="H429">
        <f>(Table2[[#This Row],[1Y Return vs Nifty]]-AVERAGE(Table2[1Y Return vs Nifty]))/_xlfn.STDEV.P(Table2[1Y Return vs Nifty])</f>
        <v>-0.29925002582098797</v>
      </c>
      <c r="I429">
        <v>-3.4679214057287302</v>
      </c>
      <c r="J429">
        <f>(Table2[[#This Row],[1M Return vs Nifty]]-AVERAGE(Table2[1M Return vs Nifty]))/_xlfn.STDEV.P(Table2[1M Return vs Nifty])</f>
        <v>-0.2258532314415968</v>
      </c>
      <c r="K429">
        <v>18.137075228746198</v>
      </c>
      <c r="L429">
        <f>(Table2[[#This Row],[6M Return vs Nifty]]-AVERAGE(Table2[6M Return vs Nifty]))/_xlfn.STDEV.P(Table2[6M Return vs Nifty])</f>
        <v>0.33869045068785519</v>
      </c>
      <c r="M429">
        <v>-2.3750528838770801</v>
      </c>
      <c r="N429">
        <f>(Table2[[#This Row],[1W Return vs Nifty]]-AVERAGE(Table2[1W Return vs Nifty]))/_xlfn.STDEV.P(Table2[1W Return vs Nifty])</f>
        <v>-5.5942003932002805E-2</v>
      </c>
      <c r="O429">
        <v>350.39</v>
      </c>
      <c r="P429">
        <v>344.33511144406702</v>
      </c>
      <c r="Q429">
        <v>306.827616050671</v>
      </c>
      <c r="R429">
        <v>60.048549594154601</v>
      </c>
      <c r="S429" s="2">
        <f>(Table2[[#This Row],[Close Price]]-Table2[[#This Row],[20D EMA]])/Table2[[#This Row],[20D EMA]]</f>
        <v>2.4858015354319578E-2</v>
      </c>
      <c r="T429" s="2">
        <f>(Table2[[#This Row],[Close Price]]-Table2[[#This Row],[50D EMA]])/Table2[[#This Row],[50D EMA]]</f>
        <v>4.2879416200143655E-2</v>
      </c>
      <c r="U429" s="2">
        <f>(Table2[[#This Row],[Close Price]]-Table2[[#This Row],[200D EMA]])/Table2[[#This Row],[200D EMA]]</f>
        <v>0.17036401293388309</v>
      </c>
      <c r="V429">
        <v>0.59226258378553598</v>
      </c>
      <c r="W429">
        <v>355.55</v>
      </c>
      <c r="X429">
        <v>362.95</v>
      </c>
      <c r="Y429">
        <v>350.05</v>
      </c>
      <c r="Z429">
        <v>364.95</v>
      </c>
      <c r="AA429">
        <v>323.35000000000002</v>
      </c>
      <c r="AB429">
        <v>370.45</v>
      </c>
      <c r="AC429" s="2">
        <f>(Table2[[#This Row],[Close Price]]/Table2[[#This Row],[Day Low]])-1</f>
        <v>9.9845310082971039E-3</v>
      </c>
      <c r="AD429" s="2">
        <f>(Table2[[#This Row],[Day High]]/Table2[[#This Row],[Close Price]])-1</f>
        <v>1.0721247563352687E-2</v>
      </c>
      <c r="AE429" s="2">
        <f>(Table2[[#This Row],[Close Price]]/Table2[[#This Row],[Current Week Low]])-1</f>
        <v>2.5853449507213355E-2</v>
      </c>
      <c r="AF429" s="2">
        <f>(Table2[[#This Row],[Current Week High]]/Table2[[#This Row],[Close Price]])-1</f>
        <v>1.6290726817042467E-2</v>
      </c>
      <c r="AG429" s="2">
        <f>(Table2[[#This Row],[Close Price]]/Table2[[#This Row],[Current Month Low]])-1</f>
        <v>0.1105613112726147</v>
      </c>
      <c r="AH429" s="2">
        <f>(Table2[[#This Row],[Current Month High]]/Table2[[#This Row],[Close Price]])-1</f>
        <v>3.1606794764689417E-2</v>
      </c>
      <c r="AI429">
        <v>4.9289891395154397</v>
      </c>
      <c r="AJ429">
        <v>65.103448275861993</v>
      </c>
      <c r="AK429" t="str">
        <f>IF(AND(Table2[[#This Row],[20D EMA]]&gt;Table2[[#This Row],[50D EMA]],Table2[[#This Row],[50D EMA]]&gt;Table2[[#This Row],[200D EMA]]),"Uptrend","Downtrend/NoTrend")</f>
        <v>Uptrend</v>
      </c>
      <c r="AL429">
        <v>-0.12</v>
      </c>
      <c r="AM429" t="s">
        <v>10680</v>
      </c>
      <c r="AN429">
        <v>6.53</v>
      </c>
      <c r="AO429" t="s">
        <v>10681</v>
      </c>
      <c r="AP429">
        <v>-3.5460227744092E-2</v>
      </c>
      <c r="AQ429">
        <f>(Table2[[#This Row],[Sharpe Ratio]]-AVERAGE(Table2[Sharpe Ratio]))/_xlfn.STDEV.P(Table2[Sharpe Ratio])</f>
        <v>-1.1388118097669215</v>
      </c>
      <c r="AR4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-1.3811666202736541</v>
      </c>
      <c r="AS429">
        <f>_xlfn.RANK.AVG(Table2[[#This Row],[1Y Return vs Nifty Z-Score]],Table2[1Y Return vs Nifty Z-Score])</f>
        <v>391</v>
      </c>
      <c r="AT429">
        <f>_xlfn.RANK.AVG(Table2[[#This Row],[6M Return vs Nifty Z-Score]],Table2[6M Return vs Nifty Z-Score])</f>
        <v>226</v>
      </c>
      <c r="AU429">
        <f>_xlfn.RANK.AVG(Table2[[#This Row],[Sharpe Ratio Z-Score]],Table2[Sharpe Ratio Z-Score])</f>
        <v>645</v>
      </c>
      <c r="AV429">
        <f>(Table2[[#This Row],[Rank 1Y]]+Table2[[#This Row],[Rank 6M]]+Table2[[#This Row],[Rank Sharpe]])/3</f>
        <v>420.66666666666669</v>
      </c>
    </row>
    <row r="430" spans="1:48" x14ac:dyDescent="0.3">
      <c r="A430" t="s">
        <v>1164</v>
      </c>
      <c r="B430" t="s">
        <v>1165</v>
      </c>
      <c r="C430" t="s">
        <v>10648</v>
      </c>
      <c r="D430" t="s">
        <v>141</v>
      </c>
      <c r="E430">
        <v>10429.538095178999</v>
      </c>
      <c r="F430">
        <v>196.72</v>
      </c>
      <c r="G430">
        <v>-0.243351123425497</v>
      </c>
      <c r="H430">
        <f>(Table2[[#This Row],[1Y Return vs Nifty]]-AVERAGE(Table2[1Y Return vs Nifty]))/_xlfn.STDEV.P(Table2[1Y Return vs Nifty])</f>
        <v>-0.42674093729194712</v>
      </c>
      <c r="I430">
        <v>-10.958732291490699</v>
      </c>
      <c r="J430">
        <f>(Table2[[#This Row],[1M Return vs Nifty]]-AVERAGE(Table2[1M Return vs Nifty]))/_xlfn.STDEV.P(Table2[1M Return vs Nifty])</f>
        <v>-0.95003996162574422</v>
      </c>
      <c r="K430">
        <v>-39.634591970423998</v>
      </c>
      <c r="L430">
        <f>(Table2[[#This Row],[6M Return vs Nifty]]-AVERAGE(Table2[6M Return vs Nifty]))/_xlfn.STDEV.P(Table2[6M Return vs Nifty])</f>
        <v>-1.6413243189708986</v>
      </c>
      <c r="M430">
        <v>-8.7881519759051798</v>
      </c>
      <c r="N430">
        <f>(Table2[[#This Row],[1W Return vs Nifty]]-AVERAGE(Table2[1W Return vs Nifty]))/_xlfn.STDEV.P(Table2[1W Return vs Nifty])</f>
        <v>-1.7022272836026107</v>
      </c>
      <c r="O430">
        <v>201.41</v>
      </c>
      <c r="P430">
        <v>203.09927720839099</v>
      </c>
      <c r="Q430">
        <v>198.51082461228299</v>
      </c>
      <c r="R430">
        <v>32.839192149789802</v>
      </c>
      <c r="S430" s="2">
        <f>(Table2[[#This Row],[Close Price]]-Table2[[#This Row],[20D EMA]])/Table2[[#This Row],[20D EMA]]</f>
        <v>-2.3285834864207329E-2</v>
      </c>
      <c r="T430" s="2">
        <f>(Table2[[#This Row],[Close Price]]-Table2[[#This Row],[50D EMA]])/Table2[[#This Row],[50D EMA]]</f>
        <v>-3.1409649980415739E-2</v>
      </c>
      <c r="U430" s="2">
        <f>(Table2[[#This Row],[Close Price]]-Table2[[#This Row],[200D EMA]])/Table2[[#This Row],[200D EMA]]</f>
        <v>-9.021294510164363E-3</v>
      </c>
      <c r="V430">
        <v>0.58737351694534801</v>
      </c>
      <c r="W430">
        <v>194.82</v>
      </c>
      <c r="X430">
        <v>199.85</v>
      </c>
      <c r="Y430">
        <v>192.55</v>
      </c>
      <c r="Z430">
        <v>208.83</v>
      </c>
      <c r="AA430">
        <v>190.91</v>
      </c>
      <c r="AB430">
        <v>218.5</v>
      </c>
      <c r="AC430" s="2">
        <f>(Table2[[#This Row],[Close Price]]/Table2[[#This Row],[Day Low]])-1</f>
        <v>9.7525921363310619E-3</v>
      </c>
      <c r="AD430" s="2">
        <f>(Table2[[#This Row],[Day High]]/Table2[[#This Row],[Close Price]])-1</f>
        <v>1.5910939406262647E-2</v>
      </c>
      <c r="AE430" s="2">
        <f>(Table2[[#This Row],[Close Price]]/Table2[[#This Row],[Current Week Low]])-1</f>
        <v>2.1656712542196699E-2</v>
      </c>
      <c r="AF430" s="2">
        <f>(Table2[[#This Row],[Current Week High]]/Table2[[#This Row],[Close Price]])-1</f>
        <v>6.1559577063847071E-2</v>
      </c>
      <c r="AG430" s="2">
        <f>(Table2[[#This Row],[Close Price]]/Table2[[#This Row],[Current Month Low]])-1</f>
        <v>3.0433188413388601E-2</v>
      </c>
      <c r="AH430" s="2">
        <f>(Table2[[#This Row],[Current Month High]]/Table2[[#This Row],[Close Price]])-1</f>
        <v>0.11071573810492064</v>
      </c>
      <c r="AI430">
        <v>44.8251321675477</v>
      </c>
      <c r="AJ430">
        <v>45.127259313906201</v>
      </c>
      <c r="AK430" t="str">
        <f>IF(AND(Table2[[#This Row],[20D EMA]]&gt;Table2[[#This Row],[50D EMA]],Table2[[#This Row],[50D EMA]]&gt;Table2[[#This Row],[200D EMA]]),"Uptrend","Downtrend/NoTrend")</f>
        <v>Downtrend/NoTrend</v>
      </c>
      <c r="AL430">
        <v>0.03</v>
      </c>
      <c r="AM430" t="s">
        <v>10681</v>
      </c>
      <c r="AN430">
        <v>-2.57</v>
      </c>
      <c r="AO430" t="s">
        <v>10680</v>
      </c>
      <c r="AP430">
        <v>0.15947774597610501</v>
      </c>
      <c r="AQ430">
        <f>(Table2[[#This Row],[Sharpe Ratio]]-AVERAGE(Table2[Sharpe Ratio]))/_xlfn.STDEV.P(Table2[Sharpe Ratio])</f>
        <v>1.1005822083691497</v>
      </c>
      <c r="AR4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0">
        <f>_xlfn.RANK.AVG(Table2[[#This Row],[1Y Return vs Nifty Z-Score]],Table2[1Y Return vs Nifty Z-Score])</f>
        <v>441</v>
      </c>
      <c r="AT430">
        <f>_xlfn.RANK.AVG(Table2[[#This Row],[6M Return vs Nifty Z-Score]],Table2[6M Return vs Nifty Z-Score])</f>
        <v>725</v>
      </c>
      <c r="AU430">
        <f>_xlfn.RANK.AVG(Table2[[#This Row],[Sharpe Ratio Z-Score]],Table2[Sharpe Ratio Z-Score])</f>
        <v>96</v>
      </c>
      <c r="AV430">
        <f>(Table2[[#This Row],[Rank 1Y]]+Table2[[#This Row],[Rank 6M]]+Table2[[#This Row],[Rank Sharpe]])/3</f>
        <v>420.66666666666669</v>
      </c>
    </row>
    <row r="431" spans="1:48" x14ac:dyDescent="0.3">
      <c r="A431" t="s">
        <v>473</v>
      </c>
      <c r="B431" t="s">
        <v>474</v>
      </c>
      <c r="C431" t="s">
        <v>10647</v>
      </c>
      <c r="D431" t="s">
        <v>133</v>
      </c>
      <c r="E431">
        <v>45094.463964515002</v>
      </c>
      <c r="F431">
        <v>50968.95</v>
      </c>
      <c r="G431">
        <v>-3.3957673226194198</v>
      </c>
      <c r="H431">
        <f>(Table2[[#This Row],[1Y Return vs Nifty]]-AVERAGE(Table2[1Y Return vs Nifty]))/_xlfn.STDEV.P(Table2[1Y Return vs Nifty])</f>
        <v>-0.47746429281585723</v>
      </c>
      <c r="I431">
        <v>-8.1407408783453601</v>
      </c>
      <c r="J431">
        <f>(Table2[[#This Row],[1M Return vs Nifty]]-AVERAGE(Table2[1M Return vs Nifty]))/_xlfn.STDEV.P(Table2[1M Return vs Nifty])</f>
        <v>-0.67760590631516993</v>
      </c>
      <c r="K431">
        <v>20.527995495805399</v>
      </c>
      <c r="L431">
        <f>(Table2[[#This Row],[6M Return vs Nifty]]-AVERAGE(Table2[6M Return vs Nifty]))/_xlfn.STDEV.P(Table2[6M Return vs Nifty])</f>
        <v>0.42063472668620594</v>
      </c>
      <c r="M431">
        <v>-5.2766715770378401</v>
      </c>
      <c r="N431">
        <f>(Table2[[#This Row],[1W Return vs Nifty]]-AVERAGE(Table2[1W Return vs Nifty]))/_xlfn.STDEV.P(Table2[1W Return vs Nifty])</f>
        <v>-0.80080686150228642</v>
      </c>
      <c r="O431">
        <v>52107.67</v>
      </c>
      <c r="P431">
        <v>52584.209797397802</v>
      </c>
      <c r="Q431">
        <v>47064.971609211003</v>
      </c>
      <c r="R431">
        <v>32.947643981904797</v>
      </c>
      <c r="S431" s="2">
        <f>(Table2[[#This Row],[Close Price]]-Table2[[#This Row],[20D EMA]])/Table2[[#This Row],[20D EMA]]</f>
        <v>-2.1853212780383411E-2</v>
      </c>
      <c r="T431" s="2">
        <f>(Table2[[#This Row],[Close Price]]-Table2[[#This Row],[50D EMA]])/Table2[[#This Row],[50D EMA]]</f>
        <v>-3.0717582400139779E-2</v>
      </c>
      <c r="U431" s="2">
        <f>(Table2[[#This Row],[Close Price]]-Table2[[#This Row],[200D EMA]])/Table2[[#This Row],[200D EMA]]</f>
        <v>8.2948703830195314E-2</v>
      </c>
      <c r="V431">
        <v>0.86388433436623702</v>
      </c>
      <c r="W431">
        <v>50800</v>
      </c>
      <c r="X431">
        <v>51495</v>
      </c>
      <c r="Y431">
        <v>50501</v>
      </c>
      <c r="Z431">
        <v>52998.95</v>
      </c>
      <c r="AA431">
        <v>49500</v>
      </c>
      <c r="AB431">
        <v>55408.45</v>
      </c>
      <c r="AC431" s="2">
        <f>(Table2[[#This Row],[Close Price]]/Table2[[#This Row],[Day Low]])-1</f>
        <v>3.3257874015748534E-3</v>
      </c>
      <c r="AD431" s="2">
        <f>(Table2[[#This Row],[Day High]]/Table2[[#This Row],[Close Price]])-1</f>
        <v>1.0320989543634029E-2</v>
      </c>
      <c r="AE431" s="2">
        <f>(Table2[[#This Row],[Close Price]]/Table2[[#This Row],[Current Week Low]])-1</f>
        <v>9.2661531454822921E-3</v>
      </c>
      <c r="AF431" s="2">
        <f>(Table2[[#This Row],[Current Week High]]/Table2[[#This Row],[Close Price]])-1</f>
        <v>3.9828169895593346E-2</v>
      </c>
      <c r="AG431" s="2">
        <f>(Table2[[#This Row],[Close Price]]/Table2[[#This Row],[Current Month Low]])-1</f>
        <v>2.9675757575757578E-2</v>
      </c>
      <c r="AH431" s="2">
        <f>(Table2[[#This Row],[Current Month High]]/Table2[[#This Row],[Close Price]])-1</f>
        <v>8.7102049384968794E-2</v>
      </c>
      <c r="AI431">
        <v>17.706956882572602</v>
      </c>
      <c r="AJ431">
        <v>45.718414875763699</v>
      </c>
      <c r="AK431" t="str">
        <f>IF(AND(Table2[[#This Row],[20D EMA]]&gt;Table2[[#This Row],[50D EMA]],Table2[[#This Row],[50D EMA]]&gt;Table2[[#This Row],[200D EMA]]),"Uptrend","Downtrend/NoTrend")</f>
        <v>Downtrend/NoTrend</v>
      </c>
      <c r="AL431">
        <v>-0.12</v>
      </c>
      <c r="AM431" t="s">
        <v>10680</v>
      </c>
      <c r="AN431">
        <v>-0.64</v>
      </c>
      <c r="AO431" t="s">
        <v>10680</v>
      </c>
      <c r="AP431">
        <v>-6.6903271611280001E-3</v>
      </c>
      <c r="AQ431">
        <f>(Table2[[#This Row],[Sharpe Ratio]]-AVERAGE(Table2[Sharpe Ratio]))/_xlfn.STDEV.P(Table2[Sharpe Ratio])</f>
        <v>-0.80831107643964195</v>
      </c>
      <c r="AR4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1">
        <f>_xlfn.RANK.AVG(Table2[[#This Row],[1Y Return vs Nifty Z-Score]],Table2[1Y Return vs Nifty Z-Score])</f>
        <v>468</v>
      </c>
      <c r="AT431">
        <f>_xlfn.RANK.AVG(Table2[[#This Row],[6M Return vs Nifty Z-Score]],Table2[6M Return vs Nifty Z-Score])</f>
        <v>207</v>
      </c>
      <c r="AU431">
        <f>_xlfn.RANK.AVG(Table2[[#This Row],[Sharpe Ratio Z-Score]],Table2[Sharpe Ratio Z-Score])</f>
        <v>590</v>
      </c>
      <c r="AV431">
        <f>(Table2[[#This Row],[Rank 1Y]]+Table2[[#This Row],[Rank 6M]]+Table2[[#This Row],[Rank Sharpe]])/3</f>
        <v>421.66666666666669</v>
      </c>
    </row>
    <row r="432" spans="1:48" x14ac:dyDescent="0.3">
      <c r="A432" t="s">
        <v>1049</v>
      </c>
      <c r="B432" t="s">
        <v>1050</v>
      </c>
      <c r="C432" t="s">
        <v>10641</v>
      </c>
      <c r="D432" t="s">
        <v>227</v>
      </c>
      <c r="E432">
        <v>12868.61794686</v>
      </c>
      <c r="F432">
        <v>1561.9</v>
      </c>
      <c r="G432">
        <v>0.34425912962239702</v>
      </c>
      <c r="H432">
        <f>(Table2[[#This Row],[1Y Return vs Nifty]]-AVERAGE(Table2[1Y Return vs Nifty]))/_xlfn.STDEV.P(Table2[1Y Return vs Nifty])</f>
        <v>-0.41728610585742254</v>
      </c>
      <c r="I432">
        <v>-9.8388832932060506</v>
      </c>
      <c r="J432">
        <f>(Table2[[#This Row],[1M Return vs Nifty]]-AVERAGE(Table2[1M Return vs Nifty]))/_xlfn.STDEV.P(Table2[1M Return vs Nifty])</f>
        <v>-0.84177667788576771</v>
      </c>
      <c r="K432">
        <v>-33.377851170695699</v>
      </c>
      <c r="L432">
        <f>(Table2[[#This Row],[6M Return vs Nifty]]-AVERAGE(Table2[6M Return vs Nifty]))/_xlfn.STDEV.P(Table2[6M Return vs Nifty])</f>
        <v>-1.4268863462761019</v>
      </c>
      <c r="M432">
        <v>-4.7054339951839701</v>
      </c>
      <c r="N432">
        <f>(Table2[[#This Row],[1W Return vs Nifty]]-AVERAGE(Table2[1W Return vs Nifty]))/_xlfn.STDEV.P(Table2[1W Return vs Nifty])</f>
        <v>-0.65416636699165842</v>
      </c>
      <c r="O432">
        <v>1609.18</v>
      </c>
      <c r="P432">
        <v>1668.08116894203</v>
      </c>
      <c r="Q432">
        <v>1603.8923154199499</v>
      </c>
      <c r="R432">
        <v>37.415157345535398</v>
      </c>
      <c r="S432" s="2">
        <f>(Table2[[#This Row],[Close Price]]-Table2[[#This Row],[20D EMA]])/Table2[[#This Row],[20D EMA]]</f>
        <v>-2.9381424079344742E-2</v>
      </c>
      <c r="T432" s="2">
        <f>(Table2[[#This Row],[Close Price]]-Table2[[#This Row],[50D EMA]])/Table2[[#This Row],[50D EMA]]</f>
        <v>-6.36546775534758E-2</v>
      </c>
      <c r="U432" s="2">
        <f>(Table2[[#This Row],[Close Price]]-Table2[[#This Row],[200D EMA]])/Table2[[#This Row],[200D EMA]]</f>
        <v>-2.618150546407157E-2</v>
      </c>
      <c r="V432">
        <v>0.578313101146396</v>
      </c>
      <c r="W432">
        <v>1558.05</v>
      </c>
      <c r="X432">
        <v>1581.65</v>
      </c>
      <c r="Y432">
        <v>1558</v>
      </c>
      <c r="Z432">
        <v>1639.75</v>
      </c>
      <c r="AA432">
        <v>1527.55</v>
      </c>
      <c r="AB432">
        <v>1742</v>
      </c>
      <c r="AC432" s="2">
        <f>(Table2[[#This Row],[Close Price]]/Table2[[#This Row],[Day Low]])-1</f>
        <v>2.4710375148424557E-3</v>
      </c>
      <c r="AD432" s="2">
        <f>(Table2[[#This Row],[Day High]]/Table2[[#This Row],[Close Price]])-1</f>
        <v>1.2644855624559748E-2</v>
      </c>
      <c r="AE432" s="2">
        <f>(Table2[[#This Row],[Close Price]]/Table2[[#This Row],[Current Week Low]])-1</f>
        <v>2.5032092426187091E-3</v>
      </c>
      <c r="AF432" s="2">
        <f>(Table2[[#This Row],[Current Week High]]/Table2[[#This Row],[Close Price]])-1</f>
        <v>4.9843139765670008E-2</v>
      </c>
      <c r="AG432" s="2">
        <f>(Table2[[#This Row],[Close Price]]/Table2[[#This Row],[Current Month Low]])-1</f>
        <v>2.2486988969264488E-2</v>
      </c>
      <c r="AH432" s="2">
        <f>(Table2[[#This Row],[Current Month High]]/Table2[[#This Row],[Close Price]])-1</f>
        <v>0.11530827837889746</v>
      </c>
      <c r="AI432">
        <v>42.259427620206097</v>
      </c>
      <c r="AJ432">
        <v>53.4282907662082</v>
      </c>
      <c r="AK432" t="str">
        <f>IF(AND(Table2[[#This Row],[20D EMA]]&gt;Table2[[#This Row],[50D EMA]],Table2[[#This Row],[50D EMA]]&gt;Table2[[#This Row],[200D EMA]]),"Uptrend","Downtrend/NoTrend")</f>
        <v>Downtrend/NoTrend</v>
      </c>
      <c r="AL432">
        <v>-0.16</v>
      </c>
      <c r="AM432" t="s">
        <v>10680</v>
      </c>
      <c r="AN432">
        <v>-5.53</v>
      </c>
      <c r="AO432" t="s">
        <v>10680</v>
      </c>
      <c r="AP432">
        <v>0.149705280904468</v>
      </c>
      <c r="AQ432">
        <f>(Table2[[#This Row],[Sharpe Ratio]]-AVERAGE(Table2[Sharpe Ratio]))/_xlfn.STDEV.P(Table2[Sharpe Ratio])</f>
        <v>0.98831880783088788</v>
      </c>
      <c r="AR4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2">
        <f>_xlfn.RANK.AVG(Table2[[#This Row],[1Y Return vs Nifty Z-Score]],Table2[1Y Return vs Nifty Z-Score])</f>
        <v>436</v>
      </c>
      <c r="AT432">
        <f>_xlfn.RANK.AVG(Table2[[#This Row],[6M Return vs Nifty Z-Score]],Table2[6M Return vs Nifty Z-Score])</f>
        <v>714</v>
      </c>
      <c r="AU432">
        <f>_xlfn.RANK.AVG(Table2[[#This Row],[Sharpe Ratio Z-Score]],Table2[Sharpe Ratio Z-Score])</f>
        <v>120</v>
      </c>
      <c r="AV432">
        <f>(Table2[[#This Row],[Rank 1Y]]+Table2[[#This Row],[Rank 6M]]+Table2[[#This Row],[Rank Sharpe]])/3</f>
        <v>423.33333333333331</v>
      </c>
    </row>
    <row r="433" spans="1:48" x14ac:dyDescent="0.3">
      <c r="A433" t="s">
        <v>280</v>
      </c>
      <c r="B433" t="s">
        <v>281</v>
      </c>
      <c r="C433" t="s">
        <v>10640</v>
      </c>
      <c r="D433" t="s">
        <v>282</v>
      </c>
      <c r="E433">
        <v>98596.014998040002</v>
      </c>
      <c r="F433">
        <v>6927.5</v>
      </c>
      <c r="G433">
        <v>11.6818632191814</v>
      </c>
      <c r="H433">
        <f>(Table2[[#This Row],[1Y Return vs Nifty]]-AVERAGE(Table2[1Y Return vs Nifty]))/_xlfn.STDEV.P(Table2[1Y Return vs Nifty])</f>
        <v>-0.23486053553739691</v>
      </c>
      <c r="I433">
        <v>1.1034832491882101</v>
      </c>
      <c r="J433">
        <f>(Table2[[#This Row],[1M Return vs Nifty]]-AVERAGE(Table2[1M Return vs Nifty]))/_xlfn.STDEV.P(Table2[1M Return vs Nifty])</f>
        <v>0.21609499551008907</v>
      </c>
      <c r="K433">
        <v>0.86887065846256895</v>
      </c>
      <c r="L433">
        <f>(Table2[[#This Row],[6M Return vs Nifty]]-AVERAGE(Table2[6M Return vs Nifty]))/_xlfn.STDEV.P(Table2[6M Return vs Nifty])</f>
        <v>-0.25314464343837922</v>
      </c>
      <c r="M433">
        <v>-1.55765289203269</v>
      </c>
      <c r="N433">
        <f>(Table2[[#This Row],[1W Return vs Nifty]]-AVERAGE(Table2[1W Return vs Nifty]))/_xlfn.STDEV.P(Table2[1W Return vs Nifty])</f>
        <v>0.15389002187421849</v>
      </c>
      <c r="O433">
        <v>6717.75</v>
      </c>
      <c r="P433">
        <v>6538.1614400056596</v>
      </c>
      <c r="Q433">
        <v>6074.7404551607397</v>
      </c>
      <c r="R433">
        <v>66.104329294878298</v>
      </c>
      <c r="S433" s="2">
        <f>(Table2[[#This Row],[Close Price]]-Table2[[#This Row],[20D EMA]])/Table2[[#This Row],[20D EMA]]</f>
        <v>3.1223251832830933E-2</v>
      </c>
      <c r="T433" s="2">
        <f>(Table2[[#This Row],[Close Price]]-Table2[[#This Row],[50D EMA]])/Table2[[#This Row],[50D EMA]]</f>
        <v>5.9548630538863438E-2</v>
      </c>
      <c r="U433" s="2">
        <f>(Table2[[#This Row],[Close Price]]-Table2[[#This Row],[200D EMA]])/Table2[[#This Row],[200D EMA]]</f>
        <v>0.14037793896442216</v>
      </c>
      <c r="V433">
        <v>0.93466621839099095</v>
      </c>
      <c r="W433">
        <v>6851</v>
      </c>
      <c r="X433">
        <v>6990</v>
      </c>
      <c r="Y433">
        <v>6608.8</v>
      </c>
      <c r="Z433">
        <v>6990</v>
      </c>
      <c r="AA433">
        <v>6420.95</v>
      </c>
      <c r="AB433">
        <v>6990</v>
      </c>
      <c r="AC433" s="2">
        <f>(Table2[[#This Row],[Close Price]]/Table2[[#This Row],[Day Low]])-1</f>
        <v>1.1166253101736912E-2</v>
      </c>
      <c r="AD433" s="2">
        <f>(Table2[[#This Row],[Day High]]/Table2[[#This Row],[Close Price]])-1</f>
        <v>9.0220137134608969E-3</v>
      </c>
      <c r="AE433" s="2">
        <f>(Table2[[#This Row],[Close Price]]/Table2[[#This Row],[Current Week Low]])-1</f>
        <v>4.8223580680305078E-2</v>
      </c>
      <c r="AF433" s="2">
        <f>(Table2[[#This Row],[Current Week High]]/Table2[[#This Row],[Close Price]])-1</f>
        <v>9.0220137134608969E-3</v>
      </c>
      <c r="AG433" s="2">
        <f>(Table2[[#This Row],[Close Price]]/Table2[[#This Row],[Current Month Low]])-1</f>
        <v>7.8890195376073668E-2</v>
      </c>
      <c r="AH433" s="2">
        <f>(Table2[[#This Row],[Current Month High]]/Table2[[#This Row],[Close Price]])-1</f>
        <v>9.0220137134608969E-3</v>
      </c>
      <c r="AI433">
        <v>0.90220137134608902</v>
      </c>
      <c r="AJ433">
        <v>46.582733812949598</v>
      </c>
      <c r="AK433" t="str">
        <f>IF(AND(Table2[[#This Row],[20D EMA]]&gt;Table2[[#This Row],[50D EMA]],Table2[[#This Row],[50D EMA]]&gt;Table2[[#This Row],[200D EMA]]),"Uptrend","Downtrend/NoTrend")</f>
        <v>Uptrend</v>
      </c>
      <c r="AL433">
        <v>-0.04</v>
      </c>
      <c r="AM433" t="s">
        <v>10680</v>
      </c>
      <c r="AN433">
        <v>5.13</v>
      </c>
      <c r="AO433" t="s">
        <v>10681</v>
      </c>
      <c r="AP433">
        <v>9.8100312670850003E-3</v>
      </c>
      <c r="AQ433">
        <f>(Table2[[#This Row],[Sharpe Ratio]]-AVERAGE(Table2[Sharpe Ratio]))/_xlfn.STDEV.P(Table2[Sharpe Ratio])</f>
        <v>-0.61875948084196541</v>
      </c>
      <c r="AR43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-0.73677964243343408</v>
      </c>
      <c r="AS433">
        <f>_xlfn.RANK.AVG(Table2[[#This Row],[1Y Return vs Nifty Z-Score]],Table2[1Y Return vs Nifty Z-Score])</f>
        <v>367</v>
      </c>
      <c r="AT433">
        <f>_xlfn.RANK.AVG(Table2[[#This Row],[6M Return vs Nifty Z-Score]],Table2[6M Return vs Nifty Z-Score])</f>
        <v>407</v>
      </c>
      <c r="AU433">
        <f>_xlfn.RANK.AVG(Table2[[#This Row],[Sharpe Ratio Z-Score]],Table2[Sharpe Ratio Z-Score])</f>
        <v>497</v>
      </c>
      <c r="AV433">
        <f>(Table2[[#This Row],[Rank 1Y]]+Table2[[#This Row],[Rank 6M]]+Table2[[#This Row],[Rank Sharpe]])/3</f>
        <v>423.66666666666669</v>
      </c>
    </row>
    <row r="434" spans="1:48" x14ac:dyDescent="0.3">
      <c r="A434" t="s">
        <v>697</v>
      </c>
      <c r="B434" t="s">
        <v>698</v>
      </c>
      <c r="C434" t="s">
        <v>10640</v>
      </c>
      <c r="D434" t="s">
        <v>282</v>
      </c>
      <c r="E434">
        <v>25722.594102750001</v>
      </c>
      <c r="F434">
        <v>1268.95</v>
      </c>
      <c r="G434">
        <v>-6.5083274422443198</v>
      </c>
      <c r="H434">
        <f>(Table2[[#This Row],[1Y Return vs Nifty]]-AVERAGE(Table2[1Y Return vs Nifty]))/_xlfn.STDEV.P(Table2[1Y Return vs Nifty])</f>
        <v>-0.52754635164351082</v>
      </c>
      <c r="I434">
        <v>-3.1541617806868798</v>
      </c>
      <c r="J434">
        <f>(Table2[[#This Row],[1M Return vs Nifty]]-AVERAGE(Table2[1M Return vs Nifty]))/_xlfn.STDEV.P(Table2[1M Return vs Nifty])</f>
        <v>-0.195519992438761</v>
      </c>
      <c r="K434">
        <v>-15.0752431426617</v>
      </c>
      <c r="L434">
        <f>(Table2[[#This Row],[6M Return vs Nifty]]-AVERAGE(Table2[6M Return vs Nifty]))/_xlfn.STDEV.P(Table2[6M Return vs Nifty])</f>
        <v>-0.79959902749672052</v>
      </c>
      <c r="M434">
        <v>-2.2085238950811901</v>
      </c>
      <c r="N434">
        <f>(Table2[[#This Row],[1W Return vs Nifty]]-AVERAGE(Table2[1W Return vs Nifty]))/_xlfn.STDEV.P(Table2[1W Return vs Nifty])</f>
        <v>-1.3192902606888867E-2</v>
      </c>
      <c r="O434">
        <v>1244.9100000000001</v>
      </c>
      <c r="P434">
        <v>1239.16058288371</v>
      </c>
      <c r="Q434">
        <v>1204.5551525056501</v>
      </c>
      <c r="R434">
        <v>61.378726495835501</v>
      </c>
      <c r="S434" s="2">
        <f>(Table2[[#This Row],[Close Price]]-Table2[[#This Row],[20D EMA]])/Table2[[#This Row],[20D EMA]]</f>
        <v>1.9310632897157193E-2</v>
      </c>
      <c r="T434" s="2">
        <f>(Table2[[#This Row],[Close Price]]-Table2[[#This Row],[50D EMA]])/Table2[[#This Row],[50D EMA]]</f>
        <v>2.4039997339945735E-2</v>
      </c>
      <c r="U434" s="2">
        <f>(Table2[[#This Row],[Close Price]]-Table2[[#This Row],[200D EMA]])/Table2[[#This Row],[200D EMA]]</f>
        <v>5.3459442982248924E-2</v>
      </c>
      <c r="V434">
        <v>0.87258890308706905</v>
      </c>
      <c r="W434">
        <v>1265.05</v>
      </c>
      <c r="X434">
        <v>1311</v>
      </c>
      <c r="Y434">
        <v>1260.05</v>
      </c>
      <c r="Z434">
        <v>1311</v>
      </c>
      <c r="AA434">
        <v>1171</v>
      </c>
      <c r="AB434">
        <v>1311</v>
      </c>
      <c r="AC434" s="2">
        <f>(Table2[[#This Row],[Close Price]]/Table2[[#This Row],[Day Low]])-1</f>
        <v>3.0828820995218997E-3</v>
      </c>
      <c r="AD434" s="2">
        <f>(Table2[[#This Row],[Day High]]/Table2[[#This Row],[Close Price]])-1</f>
        <v>3.3137633476496342E-2</v>
      </c>
      <c r="AE434" s="2">
        <f>(Table2[[#This Row],[Close Price]]/Table2[[#This Row],[Current Week Low]])-1</f>
        <v>7.0632117773103964E-3</v>
      </c>
      <c r="AF434" s="2">
        <f>(Table2[[#This Row],[Current Week High]]/Table2[[#This Row],[Close Price]])-1</f>
        <v>3.3137633476496342E-2</v>
      </c>
      <c r="AG434" s="2">
        <f>(Table2[[#This Row],[Close Price]]/Table2[[#This Row],[Current Month Low]])-1</f>
        <v>8.3646456020495252E-2</v>
      </c>
      <c r="AH434" s="2">
        <f>(Table2[[#This Row],[Current Month High]]/Table2[[#This Row],[Close Price]])-1</f>
        <v>3.3137633476496342E-2</v>
      </c>
      <c r="AI434">
        <v>13.865794554552901</v>
      </c>
      <c r="AJ434">
        <v>29.49130057656</v>
      </c>
      <c r="AK434" t="str">
        <f>IF(AND(Table2[[#This Row],[20D EMA]]&gt;Table2[[#This Row],[50D EMA]],Table2[[#This Row],[50D EMA]]&gt;Table2[[#This Row],[200D EMA]]),"Uptrend","Downtrend/NoTrend")</f>
        <v>Uptrend</v>
      </c>
      <c r="AL434">
        <v>-0.14000000000000001</v>
      </c>
      <c r="AM434" t="s">
        <v>10680</v>
      </c>
      <c r="AN434">
        <v>5.8</v>
      </c>
      <c r="AO434" t="s">
        <v>10681</v>
      </c>
      <c r="AP434">
        <v>0.109138406534737</v>
      </c>
      <c r="AQ434">
        <f>(Table2[[#This Row],[Sharpe Ratio]]-AVERAGE(Table2[Sharpe Ratio]))/_xlfn.STDEV.P(Table2[Sharpe Ratio])</f>
        <v>0.52229767267511162</v>
      </c>
      <c r="AR43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-1.0135606015107697</v>
      </c>
      <c r="AS434">
        <f>_xlfn.RANK.AVG(Table2[[#This Row],[1Y Return vs Nifty Z-Score]],Table2[1Y Return vs Nifty Z-Score])</f>
        <v>487</v>
      </c>
      <c r="AT434">
        <f>_xlfn.RANK.AVG(Table2[[#This Row],[6M Return vs Nifty Z-Score]],Table2[6M Return vs Nifty Z-Score])</f>
        <v>582</v>
      </c>
      <c r="AU434">
        <f>_xlfn.RANK.AVG(Table2[[#This Row],[Sharpe Ratio Z-Score]],Table2[Sharpe Ratio Z-Score])</f>
        <v>207</v>
      </c>
      <c r="AV434">
        <f>(Table2[[#This Row],[Rank 1Y]]+Table2[[#This Row],[Rank 6M]]+Table2[[#This Row],[Rank Sharpe]])/3</f>
        <v>425.33333333333331</v>
      </c>
    </row>
    <row r="435" spans="1:48" x14ac:dyDescent="0.3">
      <c r="A435" t="s">
        <v>1269</v>
      </c>
      <c r="B435" t="s">
        <v>1270</v>
      </c>
      <c r="C435" t="s">
        <v>10647</v>
      </c>
      <c r="D435" t="s">
        <v>445</v>
      </c>
      <c r="E435">
        <v>9033.5595735799998</v>
      </c>
      <c r="F435">
        <v>671.9</v>
      </c>
      <c r="G435">
        <v>-0.53677530868974399</v>
      </c>
      <c r="H435">
        <f>(Table2[[#This Row],[1Y Return vs Nifty]]-AVERAGE(Table2[1Y Return vs Nifty]))/_xlfn.STDEV.P(Table2[1Y Return vs Nifty])</f>
        <v>-0.43146222354605207</v>
      </c>
      <c r="I435">
        <v>5.17997677243764</v>
      </c>
      <c r="J435">
        <f>(Table2[[#This Row],[1M Return vs Nifty]]-AVERAGE(Table2[1M Return vs Nifty]))/_xlfn.STDEV.P(Table2[1M Return vs Nifty])</f>
        <v>0.61019685714299898</v>
      </c>
      <c r="K435">
        <v>-42.642603136072701</v>
      </c>
      <c r="L435">
        <f>(Table2[[#This Row],[6M Return vs Nifty]]-AVERAGE(Table2[6M Return vs Nifty]))/_xlfn.STDEV.P(Table2[6M Return vs Nifty])</f>
        <v>-1.7444182199093925</v>
      </c>
      <c r="M435">
        <v>2.53352819078638</v>
      </c>
      <c r="N435">
        <f>(Table2[[#This Row],[1W Return vs Nifty]]-AVERAGE(Table2[1W Return vs Nifty]))/_xlfn.STDEV.P(Table2[1W Return vs Nifty])</f>
        <v>1.2041234731995301</v>
      </c>
      <c r="O435">
        <v>645.59</v>
      </c>
      <c r="P435">
        <v>657.21539938287299</v>
      </c>
      <c r="Q435">
        <v>725.03114418844098</v>
      </c>
      <c r="R435">
        <v>64.985164633400998</v>
      </c>
      <c r="S435" s="2">
        <f>(Table2[[#This Row],[Close Price]]-Table2[[#This Row],[20D EMA]])/Table2[[#This Row],[20D EMA]]</f>
        <v>4.0753419352839951E-2</v>
      </c>
      <c r="T435" s="2">
        <f>(Table2[[#This Row],[Close Price]]-Table2[[#This Row],[50D EMA]])/Table2[[#This Row],[50D EMA]]</f>
        <v>2.2343664848565429E-2</v>
      </c>
      <c r="U435" s="2">
        <f>(Table2[[#This Row],[Close Price]]-Table2[[#This Row],[200D EMA]])/Table2[[#This Row],[200D EMA]]</f>
        <v>-7.3281188834878275E-2</v>
      </c>
      <c r="V435">
        <v>1.4774640402445101</v>
      </c>
      <c r="W435">
        <v>670.05</v>
      </c>
      <c r="X435">
        <v>684.75</v>
      </c>
      <c r="Y435">
        <v>655.65</v>
      </c>
      <c r="Z435">
        <v>702.9</v>
      </c>
      <c r="AA435">
        <v>569.25</v>
      </c>
      <c r="AB435">
        <v>702.9</v>
      </c>
      <c r="AC435" s="2">
        <f>(Table2[[#This Row],[Close Price]]/Table2[[#This Row],[Day Low]])-1</f>
        <v>2.7609879859711306E-3</v>
      </c>
      <c r="AD435" s="2">
        <f>(Table2[[#This Row],[Day High]]/Table2[[#This Row],[Close Price]])-1</f>
        <v>1.9124869772287667E-2</v>
      </c>
      <c r="AE435" s="2">
        <f>(Table2[[#This Row],[Close Price]]/Table2[[#This Row],[Current Week Low]])-1</f>
        <v>2.4784564935560027E-2</v>
      </c>
      <c r="AF435" s="2">
        <f>(Table2[[#This Row],[Current Week High]]/Table2[[#This Row],[Close Price]])-1</f>
        <v>4.6137818127697683E-2</v>
      </c>
      <c r="AG435" s="2">
        <f>(Table2[[#This Row],[Close Price]]/Table2[[#This Row],[Current Month Low]])-1</f>
        <v>0.18032498902064109</v>
      </c>
      <c r="AH435" s="2">
        <f>(Table2[[#This Row],[Current Month High]]/Table2[[#This Row],[Close Price]])-1</f>
        <v>4.6137818127697683E-2</v>
      </c>
      <c r="AI435">
        <v>63.268343503497498</v>
      </c>
      <c r="AJ435">
        <v>31.0768630511119</v>
      </c>
      <c r="AK435" t="str">
        <f>IF(AND(Table2[[#This Row],[20D EMA]]&gt;Table2[[#This Row],[50D EMA]],Table2[[#This Row],[50D EMA]]&gt;Table2[[#This Row],[200D EMA]]),"Uptrend","Downtrend/NoTrend")</f>
        <v>Downtrend/NoTrend</v>
      </c>
      <c r="AL435">
        <v>0.03</v>
      </c>
      <c r="AM435" t="s">
        <v>10681</v>
      </c>
      <c r="AN435">
        <v>13.64</v>
      </c>
      <c r="AO435" t="s">
        <v>10681</v>
      </c>
      <c r="AP435">
        <v>0.157077692727599</v>
      </c>
      <c r="AQ435">
        <f>(Table2[[#This Row],[Sharpe Ratio]]-AVERAGE(Table2[Sharpe Ratio]))/_xlfn.STDEV.P(Table2[Sharpe Ratio])</f>
        <v>1.073011054399801</v>
      </c>
      <c r="AR4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35">
        <f>_xlfn.RANK.AVG(Table2[[#This Row],[1Y Return vs Nifty Z-Score]],Table2[1Y Return vs Nifty Z-Score])</f>
        <v>444</v>
      </c>
      <c r="AT435">
        <f>_xlfn.RANK.AVG(Table2[[#This Row],[6M Return vs Nifty Z-Score]],Table2[6M Return vs Nifty Z-Score])</f>
        <v>729</v>
      </c>
      <c r="AU435">
        <f>_xlfn.RANK.AVG(Table2[[#This Row],[Sharpe Ratio Z-Score]],Table2[Sharpe Ratio Z-Score])</f>
        <v>105</v>
      </c>
      <c r="AV435">
        <f>(Table2[[#This Row],[Rank 1Y]]+Table2[[#This Row],[Rank 6M]]+Table2[[#This Row],[Rank Sharpe]])/3</f>
        <v>426</v>
      </c>
    </row>
    <row r="436" spans="1:48" x14ac:dyDescent="0.3">
      <c r="A436" t="s">
        <v>1316</v>
      </c>
      <c r="B436" t="s">
        <v>1317</v>
      </c>
      <c r="C436" t="s">
        <v>10648</v>
      </c>
      <c r="D436" t="s">
        <v>141</v>
      </c>
      <c r="E436">
        <v>8586.801133248</v>
      </c>
      <c r="F436">
        <v>132.76</v>
      </c>
      <c r="G436">
        <v>35.722420121073498</v>
      </c>
      <c r="H436">
        <f>(Table2[[#This Row],[1Y Return vs Nifty]]-AVERAGE(Table2[1Y Return vs Nifty]))/_xlfn.STDEV.P(Table2[1Y Return vs Nifty])</f>
        <v>0.15195949001610434</v>
      </c>
      <c r="I436">
        <v>-2.9537507538284098</v>
      </c>
      <c r="J436">
        <f>(Table2[[#This Row],[1M Return vs Nifty]]-AVERAGE(Table2[1M Return vs Nifty]))/_xlfn.STDEV.P(Table2[1M Return vs Nifty])</f>
        <v>-0.17614491963998757</v>
      </c>
      <c r="K436">
        <v>-2.5199166777695399</v>
      </c>
      <c r="L436">
        <f>(Table2[[#This Row],[6M Return vs Nifty]]-AVERAGE(Table2[6M Return vs Nifty]))/_xlfn.STDEV.P(Table2[6M Return vs Nifty])</f>
        <v>-0.36928892838414062</v>
      </c>
      <c r="M436">
        <v>-6.8512760369147303</v>
      </c>
      <c r="N436">
        <f>(Table2[[#This Row],[1W Return vs Nifty]]-AVERAGE(Table2[1W Return vs Nifty]))/_xlfn.STDEV.P(Table2[1W Return vs Nifty])</f>
        <v>-1.2050183209542926</v>
      </c>
      <c r="O436">
        <v>135.21</v>
      </c>
      <c r="P436">
        <v>135.17736375954499</v>
      </c>
      <c r="Q436">
        <v>119.96255453738701</v>
      </c>
      <c r="R436">
        <v>48.291165007511502</v>
      </c>
      <c r="S436" s="2">
        <f>(Table2[[#This Row],[Close Price]]-Table2[[#This Row],[20D EMA]])/Table2[[#This Row],[20D EMA]]</f>
        <v>-1.811996154130624E-2</v>
      </c>
      <c r="T436" s="2">
        <f>(Table2[[#This Row],[Close Price]]-Table2[[#This Row],[50D EMA]])/Table2[[#This Row],[50D EMA]]</f>
        <v>-1.7882903559541457E-2</v>
      </c>
      <c r="U436" s="2">
        <f>(Table2[[#This Row],[Close Price]]-Table2[[#This Row],[200D EMA]])/Table2[[#This Row],[200D EMA]]</f>
        <v>0.10667866745555662</v>
      </c>
      <c r="V436">
        <v>0.78756825513102102</v>
      </c>
      <c r="W436">
        <v>131.9</v>
      </c>
      <c r="X436">
        <v>136.9</v>
      </c>
      <c r="Y436">
        <v>131.9</v>
      </c>
      <c r="Z436">
        <v>150.99</v>
      </c>
      <c r="AA436">
        <v>120.5</v>
      </c>
      <c r="AB436">
        <v>150.99</v>
      </c>
      <c r="AC436" s="2">
        <f>(Table2[[#This Row],[Close Price]]/Table2[[#This Row],[Day Low]])-1</f>
        <v>6.5200909780134264E-3</v>
      </c>
      <c r="AD436" s="2">
        <f>(Table2[[#This Row],[Day High]]/Table2[[#This Row],[Close Price]])-1</f>
        <v>3.1184091593853713E-2</v>
      </c>
      <c r="AE436" s="2">
        <f>(Table2[[#This Row],[Close Price]]/Table2[[#This Row],[Current Week Low]])-1</f>
        <v>6.5200909780134264E-3</v>
      </c>
      <c r="AF436" s="2">
        <f>(Table2[[#This Row],[Current Week High]]/Table2[[#This Row],[Close Price]])-1</f>
        <v>0.13731545646279009</v>
      </c>
      <c r="AG436" s="2">
        <f>(Table2[[#This Row],[Close Price]]/Table2[[#This Row],[Current Month Low]])-1</f>
        <v>0.10174273858921157</v>
      </c>
      <c r="AH436" s="2">
        <f>(Table2[[#This Row],[Current Month High]]/Table2[[#This Row],[Close Price]])-1</f>
        <v>0.13731545646279009</v>
      </c>
      <c r="AI436">
        <v>23.802350105453399</v>
      </c>
      <c r="AJ436">
        <v>92.405797101449195</v>
      </c>
      <c r="AK436" t="str">
        <f>IF(AND(Table2[[#This Row],[20D EMA]]&gt;Table2[[#This Row],[50D EMA]],Table2[[#This Row],[50D EMA]]&gt;Table2[[#This Row],[200D EMA]]),"Uptrend","Downtrend/NoTrend")</f>
        <v>Uptrend</v>
      </c>
      <c r="AL436">
        <v>0.02</v>
      </c>
      <c r="AM436" t="s">
        <v>10681</v>
      </c>
      <c r="AN436">
        <v>0.37</v>
      </c>
      <c r="AO436" t="s">
        <v>10681</v>
      </c>
      <c r="AP436">
        <v>-2.6680256296249998E-3</v>
      </c>
      <c r="AQ436">
        <f>(Table2[[#This Row],[Sharpe Ratio]]-AVERAGE(Table2[Sharpe Ratio]))/_xlfn.STDEV.P(Table2[Sharpe Ratio])</f>
        <v>-0.76210397878243408</v>
      </c>
      <c r="AR4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-2.3605966577447504</v>
      </c>
      <c r="AS436">
        <f>_xlfn.RANK.AVG(Table2[[#This Row],[1Y Return vs Nifty Z-Score]],Table2[1Y Return vs Nifty Z-Score])</f>
        <v>257</v>
      </c>
      <c r="AT436">
        <f>_xlfn.RANK.AVG(Table2[[#This Row],[6M Return vs Nifty Z-Score]],Table2[6M Return vs Nifty Z-Score])</f>
        <v>444</v>
      </c>
      <c r="AU436">
        <f>_xlfn.RANK.AVG(Table2[[#This Row],[Sharpe Ratio Z-Score]],Table2[Sharpe Ratio Z-Score])</f>
        <v>578</v>
      </c>
      <c r="AV436">
        <f>(Table2[[#This Row],[Rank 1Y]]+Table2[[#This Row],[Rank 6M]]+Table2[[#This Row],[Rank Sharpe]])/3</f>
        <v>426.33333333333331</v>
      </c>
    </row>
    <row r="437" spans="1:48" x14ac:dyDescent="0.3">
      <c r="A437" t="s">
        <v>843</v>
      </c>
      <c r="B437" t="s">
        <v>844</v>
      </c>
      <c r="C437" t="s">
        <v>10637</v>
      </c>
      <c r="D437" t="s">
        <v>27</v>
      </c>
      <c r="E437">
        <v>18730.162552386999</v>
      </c>
      <c r="F437">
        <v>97.14</v>
      </c>
      <c r="G437">
        <v>-22.175389994678401</v>
      </c>
      <c r="H437">
        <f>(Table2[[#This Row],[1Y Return vs Nifty]]-AVERAGE(Table2[1Y Return vs Nifty]))/_xlfn.STDEV.P(Table2[1Y Return vs Nifty])</f>
        <v>-0.77963425300173106</v>
      </c>
      <c r="I437">
        <v>-5.0376960350303897</v>
      </c>
      <c r="J437">
        <f>(Table2[[#This Row],[1M Return vs Nifty]]-AVERAGE(Table2[1M Return vs Nifty]))/_xlfn.STDEV.P(Table2[1M Return vs Nifty])</f>
        <v>-0.37761383162985851</v>
      </c>
      <c r="K437">
        <v>-1.6976902624594199</v>
      </c>
      <c r="L437">
        <f>(Table2[[#This Row],[6M Return vs Nifty]]-AVERAGE(Table2[6M Return vs Nifty]))/_xlfn.STDEV.P(Table2[6M Return vs Nifty])</f>
        <v>-0.34110867108422677</v>
      </c>
      <c r="M437">
        <v>-1.44309710911725</v>
      </c>
      <c r="N437">
        <f>(Table2[[#This Row],[1W Return vs Nifty]]-AVERAGE(Table2[1W Return vs Nifty]))/_xlfn.STDEV.P(Table2[1W Return vs Nifty])</f>
        <v>0.18329725485292953</v>
      </c>
      <c r="O437">
        <v>94.07</v>
      </c>
      <c r="P437">
        <v>90.0811628505447</v>
      </c>
      <c r="Q437">
        <v>85.775448369052796</v>
      </c>
      <c r="R437">
        <v>53.978828715521502</v>
      </c>
      <c r="S437" s="2">
        <f>(Table2[[#This Row],[Close Price]]-Table2[[#This Row],[20D EMA]])/Table2[[#This Row],[20D EMA]]</f>
        <v>3.2635271606250744E-2</v>
      </c>
      <c r="T437" s="2">
        <f>(Table2[[#This Row],[Close Price]]-Table2[[#This Row],[50D EMA]])/Table2[[#This Row],[50D EMA]]</f>
        <v>7.8360857321155428E-2</v>
      </c>
      <c r="U437" s="2">
        <f>(Table2[[#This Row],[Close Price]]-Table2[[#This Row],[200D EMA]])/Table2[[#This Row],[200D EMA]]</f>
        <v>0.13249189420789384</v>
      </c>
      <c r="V437">
        <v>0.83715087286734102</v>
      </c>
      <c r="W437">
        <v>94.9</v>
      </c>
      <c r="X437">
        <v>100.75</v>
      </c>
      <c r="Y437">
        <v>92.01</v>
      </c>
      <c r="Z437">
        <v>104</v>
      </c>
      <c r="AA437">
        <v>87.03</v>
      </c>
      <c r="AB437">
        <v>104</v>
      </c>
      <c r="AC437" s="2">
        <f>(Table2[[#This Row],[Close Price]]/Table2[[#This Row],[Day Low]])-1</f>
        <v>2.3603793466807188E-2</v>
      </c>
      <c r="AD437" s="2">
        <f>(Table2[[#This Row],[Day High]]/Table2[[#This Row],[Close Price]])-1</f>
        <v>3.7162857731109833E-2</v>
      </c>
      <c r="AE437" s="2">
        <f>(Table2[[#This Row],[Close Price]]/Table2[[#This Row],[Current Week Low]])-1</f>
        <v>5.5754809259862981E-2</v>
      </c>
      <c r="AF437" s="2">
        <f>(Table2[[#This Row],[Current Week High]]/Table2[[#This Row],[Close Price]])-1</f>
        <v>7.0619724109532545E-2</v>
      </c>
      <c r="AG437" s="2">
        <f>(Table2[[#This Row],[Close Price]]/Table2[[#This Row],[Current Month Low]])-1</f>
        <v>0.11616683902102731</v>
      </c>
      <c r="AH437" s="2">
        <f>(Table2[[#This Row],[Current Month High]]/Table2[[#This Row],[Close Price]])-1</f>
        <v>7.0619724109532545E-2</v>
      </c>
      <c r="AI437">
        <v>14.679843524809501</v>
      </c>
      <c r="AJ437">
        <v>49.331283627978401</v>
      </c>
      <c r="AK437" t="str">
        <f>IF(AND(Table2[[#This Row],[20D EMA]]&gt;Table2[[#This Row],[50D EMA]],Table2[[#This Row],[50D EMA]]&gt;Table2[[#This Row],[200D EMA]]),"Uptrend","Downtrend/NoTrend")</f>
        <v>Uptrend</v>
      </c>
      <c r="AL437">
        <v>0.15</v>
      </c>
      <c r="AM437" t="s">
        <v>10681</v>
      </c>
      <c r="AN437">
        <v>7.52</v>
      </c>
      <c r="AO437" t="s">
        <v>10681</v>
      </c>
      <c r="AP437">
        <v>8.9099108831031004E-2</v>
      </c>
      <c r="AQ437">
        <f>(Table2[[#This Row],[Sharpe Ratio]]-AVERAGE(Table2[Sharpe Ratio]))/_xlfn.STDEV.P(Table2[Sharpe Ratio])</f>
        <v>0.29209171254884381</v>
      </c>
      <c r="AR4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-1.0229677883140431</v>
      </c>
      <c r="AS437">
        <f>_xlfn.RANK.AVG(Table2[[#This Row],[1Y Return vs Nifty Z-Score]],Table2[1Y Return vs Nifty Z-Score])</f>
        <v>593</v>
      </c>
      <c r="AT437">
        <f>_xlfn.RANK.AVG(Table2[[#This Row],[6M Return vs Nifty Z-Score]],Table2[6M Return vs Nifty Z-Score])</f>
        <v>435</v>
      </c>
      <c r="AU437">
        <f>_xlfn.RANK.AVG(Table2[[#This Row],[Sharpe Ratio Z-Score]],Table2[Sharpe Ratio Z-Score])</f>
        <v>253</v>
      </c>
      <c r="AV437">
        <f>(Table2[[#This Row],[Rank 1Y]]+Table2[[#This Row],[Rank 6M]]+Table2[[#This Row],[Rank Sharpe]])/3</f>
        <v>427</v>
      </c>
    </row>
    <row r="438" spans="1:48" x14ac:dyDescent="0.3">
      <c r="A438" t="s">
        <v>656</v>
      </c>
      <c r="B438" t="s">
        <v>657</v>
      </c>
      <c r="C438" t="s">
        <v>10641</v>
      </c>
      <c r="D438" t="s">
        <v>198</v>
      </c>
      <c r="E438">
        <v>28224.442658399999</v>
      </c>
      <c r="F438">
        <v>1352.75</v>
      </c>
      <c r="G438">
        <v>-22.5432687055443</v>
      </c>
      <c r="H438">
        <f>(Table2[[#This Row],[1Y Return vs Nifty]]-AVERAGE(Table2[1Y Return vs Nifty]))/_xlfn.STDEV.P(Table2[1Y Return vs Nifty])</f>
        <v>-0.7855535356921638</v>
      </c>
      <c r="I438">
        <v>-7.6185309494417197</v>
      </c>
      <c r="J438">
        <f>(Table2[[#This Row],[1M Return vs Nifty]]-AVERAGE(Table2[1M Return vs Nifty]))/_xlfn.STDEV.P(Table2[1M Return vs Nifty])</f>
        <v>-0.62712038389980129</v>
      </c>
      <c r="K438">
        <v>10.338794336741399</v>
      </c>
      <c r="L438">
        <f>(Table2[[#This Row],[6M Return vs Nifty]]-AVERAGE(Table2[6M Return vs Nifty]))/_xlfn.STDEV.P(Table2[6M Return vs Nifty])</f>
        <v>7.1419103110423196E-2</v>
      </c>
      <c r="M438">
        <v>-1.59595219624226</v>
      </c>
      <c r="N438">
        <f>(Table2[[#This Row],[1W Return vs Nifty]]-AVERAGE(Table2[1W Return vs Nifty]))/_xlfn.STDEV.P(Table2[1W Return vs Nifty])</f>
        <v>0.14405833522209441</v>
      </c>
      <c r="O438">
        <v>1360.21</v>
      </c>
      <c r="P438">
        <v>1343.9207897057099</v>
      </c>
      <c r="Q438">
        <v>1244.6825525905199</v>
      </c>
      <c r="R438">
        <v>40.966695416575</v>
      </c>
      <c r="S438" s="2">
        <f>(Table2[[#This Row],[Close Price]]-Table2[[#This Row],[20D EMA]])/Table2[[#This Row],[20D EMA]]</f>
        <v>-5.4844472544680863E-3</v>
      </c>
      <c r="T438" s="2">
        <f>(Table2[[#This Row],[Close Price]]-Table2[[#This Row],[50D EMA]])/Table2[[#This Row],[50D EMA]]</f>
        <v>6.5697400932561564E-3</v>
      </c>
      <c r="U438" s="2">
        <f>(Table2[[#This Row],[Close Price]]-Table2[[#This Row],[200D EMA]])/Table2[[#This Row],[200D EMA]]</f>
        <v>8.6823300595451125E-2</v>
      </c>
      <c r="V438">
        <v>0.38498724645055499</v>
      </c>
      <c r="W438">
        <v>1334.55</v>
      </c>
      <c r="X438">
        <v>1380</v>
      </c>
      <c r="Y438">
        <v>1331.5</v>
      </c>
      <c r="Z438">
        <v>1393.05</v>
      </c>
      <c r="AA438">
        <v>1318</v>
      </c>
      <c r="AB438">
        <v>1450</v>
      </c>
      <c r="AC438" s="2">
        <f>(Table2[[#This Row],[Close Price]]/Table2[[#This Row],[Day Low]])-1</f>
        <v>1.3637555730396045E-2</v>
      </c>
      <c r="AD438" s="2">
        <f>(Table2[[#This Row],[Day High]]/Table2[[#This Row],[Close Price]])-1</f>
        <v>2.014415080391796E-2</v>
      </c>
      <c r="AE438" s="2">
        <f>(Table2[[#This Row],[Close Price]]/Table2[[#This Row],[Current Week Low]])-1</f>
        <v>1.5959444235824183E-2</v>
      </c>
      <c r="AF438" s="2">
        <f>(Table2[[#This Row],[Current Week High]]/Table2[[#This Row],[Close Price]])-1</f>
        <v>2.9791166143041892E-2</v>
      </c>
      <c r="AG438" s="2">
        <f>(Table2[[#This Row],[Close Price]]/Table2[[#This Row],[Current Month Low]])-1</f>
        <v>2.6365705614567636E-2</v>
      </c>
      <c r="AH438" s="2">
        <f>(Table2[[#This Row],[Current Month High]]/Table2[[#This Row],[Close Price]])-1</f>
        <v>7.1890593236000777E-2</v>
      </c>
      <c r="AI438">
        <v>11.3250785437072</v>
      </c>
      <c r="AJ438">
        <v>34.863665819251203</v>
      </c>
      <c r="AK438" t="str">
        <f>IF(AND(Table2[[#This Row],[20D EMA]]&gt;Table2[[#This Row],[50D EMA]],Table2[[#This Row],[50D EMA]]&gt;Table2[[#This Row],[200D EMA]]),"Uptrend","Downtrend/NoTrend")</f>
        <v>Uptrend</v>
      </c>
      <c r="AL438">
        <v>0.04</v>
      </c>
      <c r="AM438" t="s">
        <v>10681</v>
      </c>
      <c r="AN438">
        <v>0.39</v>
      </c>
      <c r="AO438" t="s">
        <v>10681</v>
      </c>
      <c r="AP438">
        <v>4.9709916600369997E-2</v>
      </c>
      <c r="AQ438">
        <f>(Table2[[#This Row],[Sharpe Ratio]]-AVERAGE(Table2[Sharpe Ratio]))/_xlfn.STDEV.P(Table2[Sharpe Ratio])</f>
        <v>-0.16040053294439577</v>
      </c>
      <c r="AR4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-1.3575970142038434</v>
      </c>
      <c r="AS438">
        <f>_xlfn.RANK.AVG(Table2[[#This Row],[1Y Return vs Nifty Z-Score]],Table2[1Y Return vs Nifty Z-Score])</f>
        <v>596</v>
      </c>
      <c r="AT438">
        <f>_xlfn.RANK.AVG(Table2[[#This Row],[6M Return vs Nifty Z-Score]],Table2[6M Return vs Nifty Z-Score])</f>
        <v>299</v>
      </c>
      <c r="AU438">
        <f>_xlfn.RANK.AVG(Table2[[#This Row],[Sharpe Ratio Z-Score]],Table2[Sharpe Ratio Z-Score])</f>
        <v>391</v>
      </c>
      <c r="AV438">
        <f>(Table2[[#This Row],[Rank 1Y]]+Table2[[#This Row],[Rank 6M]]+Table2[[#This Row],[Rank Sharpe]])/3</f>
        <v>428.66666666666669</v>
      </c>
    </row>
    <row r="439" spans="1:48" x14ac:dyDescent="0.3">
      <c r="A439" t="s">
        <v>47</v>
      </c>
      <c r="B439" t="s">
        <v>48</v>
      </c>
      <c r="C439" t="s">
        <v>10635</v>
      </c>
      <c r="D439" t="s">
        <v>21</v>
      </c>
      <c r="E439">
        <v>474073.95322606497</v>
      </c>
      <c r="F439">
        <v>1753.25</v>
      </c>
      <c r="G439">
        <v>19.3511390611839</v>
      </c>
      <c r="H439">
        <f>(Table2[[#This Row],[1Y Return vs Nifty]]-AVERAGE(Table2[1Y Return vs Nifty]))/_xlfn.STDEV.P(Table2[1Y Return vs Nifty])</f>
        <v>-0.11145950579890652</v>
      </c>
      <c r="I439">
        <v>6.0513612004351698</v>
      </c>
      <c r="J439">
        <f>(Table2[[#This Row],[1M Return vs Nifty]]-AVERAGE(Table2[1M Return vs Nifty]))/_xlfn.STDEV.P(Table2[1M Return vs Nifty])</f>
        <v>0.69443941102249462</v>
      </c>
      <c r="K439">
        <v>-6.3302773472576899</v>
      </c>
      <c r="L439">
        <f>(Table2[[#This Row],[6M Return vs Nifty]]-AVERAGE(Table2[6M Return vs Nifty]))/_xlfn.STDEV.P(Table2[6M Return vs Nifty])</f>
        <v>-0.49988184302693844</v>
      </c>
      <c r="M439">
        <v>2.3694238477234699</v>
      </c>
      <c r="N439">
        <f>(Table2[[#This Row],[1W Return vs Nifty]]-AVERAGE(Table2[1W Return vs Nifty]))/_xlfn.STDEV.P(Table2[1W Return vs Nifty])</f>
        <v>1.1619967945941247</v>
      </c>
      <c r="O439">
        <v>1668.04</v>
      </c>
      <c r="P439">
        <v>1597.2015641642499</v>
      </c>
      <c r="Q439">
        <v>1476.87728506045</v>
      </c>
      <c r="R439">
        <v>78.359137836755707</v>
      </c>
      <c r="S439" s="2">
        <f>(Table2[[#This Row],[Close Price]]-Table2[[#This Row],[20D EMA]])/Table2[[#This Row],[20D EMA]]</f>
        <v>5.1083906860746771E-2</v>
      </c>
      <c r="T439" s="2">
        <f>(Table2[[#This Row],[Close Price]]-Table2[[#This Row],[50D EMA]])/Table2[[#This Row],[50D EMA]]</f>
        <v>9.770115390376781E-2</v>
      </c>
      <c r="U439" s="2">
        <f>(Table2[[#This Row],[Close Price]]-Table2[[#This Row],[200D EMA]])/Table2[[#This Row],[200D EMA]]</f>
        <v>0.1871331611199083</v>
      </c>
      <c r="V439">
        <v>0.80754795754871</v>
      </c>
      <c r="W439">
        <v>1742.2</v>
      </c>
      <c r="X439">
        <v>1766.3</v>
      </c>
      <c r="Y439">
        <v>1667.1</v>
      </c>
      <c r="Z439">
        <v>1766.3</v>
      </c>
      <c r="AA439">
        <v>1537</v>
      </c>
      <c r="AB439">
        <v>1766.3</v>
      </c>
      <c r="AC439" s="2">
        <f>(Table2[[#This Row],[Close Price]]/Table2[[#This Row],[Day Low]])-1</f>
        <v>6.3425553897371589E-3</v>
      </c>
      <c r="AD439" s="2">
        <f>(Table2[[#This Row],[Day High]]/Table2[[#This Row],[Close Price]])-1</f>
        <v>7.4433195494081339E-3</v>
      </c>
      <c r="AE439" s="2">
        <f>(Table2[[#This Row],[Close Price]]/Table2[[#This Row],[Current Week Low]])-1</f>
        <v>5.1676564093335875E-2</v>
      </c>
      <c r="AF439" s="2">
        <f>(Table2[[#This Row],[Current Week High]]/Table2[[#This Row],[Close Price]])-1</f>
        <v>7.4433195494081339E-3</v>
      </c>
      <c r="AG439" s="2">
        <f>(Table2[[#This Row],[Close Price]]/Table2[[#This Row],[Current Month Low]])-1</f>
        <v>0.14069616135328555</v>
      </c>
      <c r="AH439" s="2">
        <f>(Table2[[#This Row],[Current Month High]]/Table2[[#This Row],[Close Price]])-1</f>
        <v>7.4433195494081339E-3</v>
      </c>
      <c r="AI439">
        <v>0.74433195494081295</v>
      </c>
      <c r="AJ439">
        <v>50.927559936297499</v>
      </c>
      <c r="AK439" t="str">
        <f>IF(AND(Table2[[#This Row],[20D EMA]]&gt;Table2[[#This Row],[50D EMA]],Table2[[#This Row],[50D EMA]]&gt;Table2[[#This Row],[200D EMA]]),"Uptrend","Downtrend/NoTrend")</f>
        <v>Uptrend</v>
      </c>
      <c r="AL439">
        <v>-0.01</v>
      </c>
      <c r="AM439" t="s">
        <v>10680</v>
      </c>
      <c r="AN439">
        <v>10.08</v>
      </c>
      <c r="AO439" t="s">
        <v>10681</v>
      </c>
      <c r="AP439">
        <v>2.6773071754917999E-2</v>
      </c>
      <c r="AQ439">
        <f>(Table2[[#This Row],[Sharpe Ratio]]-AVERAGE(Table2[Sharpe Ratio]))/_xlfn.STDEV.P(Table2[Sharpe Ratio])</f>
        <v>-0.42389272054426425</v>
      </c>
      <c r="AR4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0.82120213624651006</v>
      </c>
      <c r="AS439">
        <f>_xlfn.RANK.AVG(Table2[[#This Row],[1Y Return vs Nifty Z-Score]],Table2[1Y Return vs Nifty Z-Score])</f>
        <v>338</v>
      </c>
      <c r="AT439">
        <f>_xlfn.RANK.AVG(Table2[[#This Row],[6M Return vs Nifty Z-Score]],Table2[6M Return vs Nifty Z-Score])</f>
        <v>491</v>
      </c>
      <c r="AU439">
        <f>_xlfn.RANK.AVG(Table2[[#This Row],[Sharpe Ratio Z-Score]],Table2[Sharpe Ratio Z-Score])</f>
        <v>458</v>
      </c>
      <c r="AV439">
        <f>(Table2[[#This Row],[Rank 1Y]]+Table2[[#This Row],[Rank 6M]]+Table2[[#This Row],[Rank Sharpe]])/3</f>
        <v>429</v>
      </c>
    </row>
    <row r="440" spans="1:48" x14ac:dyDescent="0.3">
      <c r="A440" t="s">
        <v>895</v>
      </c>
      <c r="B440" t="s">
        <v>896</v>
      </c>
      <c r="C440" t="s">
        <v>10646</v>
      </c>
      <c r="D440" t="s">
        <v>897</v>
      </c>
      <c r="E440">
        <v>17440.579715</v>
      </c>
      <c r="F440">
        <v>786.75</v>
      </c>
      <c r="G440">
        <v>-15.5980269638371</v>
      </c>
      <c r="H440">
        <f>(Table2[[#This Row],[1Y Return vs Nifty]]-AVERAGE(Table2[1Y Return vs Nifty]))/_xlfn.STDEV.P(Table2[1Y Return vs Nifty])</f>
        <v>-0.67380243945233509</v>
      </c>
      <c r="I440">
        <v>9.41440618047816</v>
      </c>
      <c r="J440">
        <f>(Table2[[#This Row],[1M Return vs Nifty]]-AVERAGE(Table2[1M Return vs Nifty]))/_xlfn.STDEV.P(Table2[1M Return vs Nifty])</f>
        <v>1.0195674358387035</v>
      </c>
      <c r="K440">
        <v>-2.0577701671783499</v>
      </c>
      <c r="L440">
        <f>(Table2[[#This Row],[6M Return vs Nifty]]-AVERAGE(Table2[6M Return vs Nifty]))/_xlfn.STDEV.P(Table2[6M Return vs Nifty])</f>
        <v>-0.35344972967169713</v>
      </c>
      <c r="M440">
        <v>1.10715669253947</v>
      </c>
      <c r="N440">
        <f>(Table2[[#This Row],[1W Return vs Nifty]]-AVERAGE(Table2[1W Return vs Nifty]))/_xlfn.STDEV.P(Table2[1W Return vs Nifty])</f>
        <v>0.83796440295772112</v>
      </c>
      <c r="O440">
        <v>749.85</v>
      </c>
      <c r="P440">
        <v>724.72559911485598</v>
      </c>
      <c r="Q440">
        <v>692.03681074727399</v>
      </c>
      <c r="R440">
        <v>69.924386002339702</v>
      </c>
      <c r="S440" s="2">
        <f>(Table2[[#This Row],[Close Price]]-Table2[[#This Row],[20D EMA]])/Table2[[#This Row],[20D EMA]]</f>
        <v>4.9209841968393647E-2</v>
      </c>
      <c r="T440" s="2">
        <f>(Table2[[#This Row],[Close Price]]-Table2[[#This Row],[50D EMA]])/Table2[[#This Row],[50D EMA]]</f>
        <v>8.5583289676668742E-2</v>
      </c>
      <c r="U440" s="2">
        <f>(Table2[[#This Row],[Close Price]]-Table2[[#This Row],[200D EMA]])/Table2[[#This Row],[200D EMA]]</f>
        <v>0.13686149028756575</v>
      </c>
      <c r="V440">
        <v>1.34965083271179</v>
      </c>
      <c r="W440">
        <v>780.5</v>
      </c>
      <c r="X440">
        <v>794.25</v>
      </c>
      <c r="Y440">
        <v>751</v>
      </c>
      <c r="Z440">
        <v>818.3</v>
      </c>
      <c r="AA440">
        <v>681.05</v>
      </c>
      <c r="AB440">
        <v>818.3</v>
      </c>
      <c r="AC440" s="2">
        <f>(Table2[[#This Row],[Close Price]]/Table2[[#This Row],[Day Low]])-1</f>
        <v>8.0076873798846648E-3</v>
      </c>
      <c r="AD440" s="2">
        <f>(Table2[[#This Row],[Day High]]/Table2[[#This Row],[Close Price]])-1</f>
        <v>9.5328884652050583E-3</v>
      </c>
      <c r="AE440" s="2">
        <f>(Table2[[#This Row],[Close Price]]/Table2[[#This Row],[Current Week Low]])-1</f>
        <v>4.7603195739014614E-2</v>
      </c>
      <c r="AF440" s="2">
        <f>(Table2[[#This Row],[Current Week High]]/Table2[[#This Row],[Close Price]])-1</f>
        <v>4.0101684143628802E-2</v>
      </c>
      <c r="AG440" s="2">
        <f>(Table2[[#This Row],[Close Price]]/Table2[[#This Row],[Current Month Low]])-1</f>
        <v>0.15520152705381407</v>
      </c>
      <c r="AH440" s="2">
        <f>(Table2[[#This Row],[Current Month High]]/Table2[[#This Row],[Close Price]])-1</f>
        <v>4.0101684143628802E-2</v>
      </c>
      <c r="AI440">
        <v>7.97585001588814</v>
      </c>
      <c r="AJ440">
        <v>32.449494949494898</v>
      </c>
      <c r="AK440" t="str">
        <f>IF(AND(Table2[[#This Row],[20D EMA]]&gt;Table2[[#This Row],[50D EMA]],Table2[[#This Row],[50D EMA]]&gt;Table2[[#This Row],[200D EMA]]),"Uptrend","Downtrend/NoTrend")</f>
        <v>Uptrend</v>
      </c>
      <c r="AL440">
        <v>7.0000000000000007E-2</v>
      </c>
      <c r="AM440" t="s">
        <v>10681</v>
      </c>
      <c r="AN440">
        <v>7.75</v>
      </c>
      <c r="AO440" t="s">
        <v>10681</v>
      </c>
      <c r="AP440">
        <v>7.9731494156898994E-2</v>
      </c>
      <c r="AQ440">
        <f>(Table2[[#This Row],[Sharpe Ratio]]-AVERAGE(Table2[Sharpe Ratio]))/_xlfn.STDEV.P(Table2[Sharpe Ratio])</f>
        <v>0.18447912242535547</v>
      </c>
      <c r="AR4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1.0147587920977479</v>
      </c>
      <c r="AS440">
        <f>_xlfn.RANK.AVG(Table2[[#This Row],[1Y Return vs Nifty Z-Score]],Table2[1Y Return vs Nifty Z-Score])</f>
        <v>555</v>
      </c>
      <c r="AT440">
        <f>_xlfn.RANK.AVG(Table2[[#This Row],[6M Return vs Nifty Z-Score]],Table2[6M Return vs Nifty Z-Score])</f>
        <v>440</v>
      </c>
      <c r="AU440">
        <f>_xlfn.RANK.AVG(Table2[[#This Row],[Sharpe Ratio Z-Score]],Table2[Sharpe Ratio Z-Score])</f>
        <v>295</v>
      </c>
      <c r="AV440">
        <f>(Table2[[#This Row],[Rank 1Y]]+Table2[[#This Row],[Rank 6M]]+Table2[[#This Row],[Rank Sharpe]])/3</f>
        <v>430</v>
      </c>
    </row>
    <row r="441" spans="1:48" x14ac:dyDescent="0.3">
      <c r="A441" t="s">
        <v>1063</v>
      </c>
      <c r="B441" t="s">
        <v>1064</v>
      </c>
      <c r="C441" t="s">
        <v>10636</v>
      </c>
      <c r="D441" t="s">
        <v>24</v>
      </c>
      <c r="E441">
        <v>12454.39806576</v>
      </c>
      <c r="F441">
        <v>170.69</v>
      </c>
      <c r="G441">
        <v>6.3355563330051199</v>
      </c>
      <c r="H441">
        <f>(Table2[[#This Row],[1Y Return vs Nifty]]-AVERAGE(Table2[1Y Return vs Nifty]))/_xlfn.STDEV.P(Table2[1Y Return vs Nifty])</f>
        <v>-0.32088427345524873</v>
      </c>
      <c r="I441">
        <v>-2.0201646521154801</v>
      </c>
      <c r="J441">
        <f>(Table2[[#This Row],[1M Return vs Nifty]]-AVERAGE(Table2[1M Return vs Nifty]))/_xlfn.STDEV.P(Table2[1M Return vs Nifty])</f>
        <v>-8.5888914428332963E-2</v>
      </c>
      <c r="K441">
        <v>11.123889144466601</v>
      </c>
      <c r="L441">
        <f>(Table2[[#This Row],[6M Return vs Nifty]]-AVERAGE(Table2[6M Return vs Nifty]))/_xlfn.STDEV.P(Table2[6M Return vs Nifty])</f>
        <v>9.8326744697415966E-2</v>
      </c>
      <c r="M441">
        <v>-2.32442717697201</v>
      </c>
      <c r="N441">
        <f>(Table2[[#This Row],[1W Return vs Nifty]]-AVERAGE(Table2[1W Return vs Nifty]))/_xlfn.STDEV.P(Table2[1W Return vs Nifty])</f>
        <v>-4.2946047553543261E-2</v>
      </c>
      <c r="O441">
        <v>166.98</v>
      </c>
      <c r="P441">
        <v>163.52757282584301</v>
      </c>
      <c r="Q441">
        <v>152.64663854891299</v>
      </c>
      <c r="R441">
        <v>54.124399519525497</v>
      </c>
      <c r="S441" s="2">
        <f>(Table2[[#This Row],[Close Price]]-Table2[[#This Row],[20D EMA]])/Table2[[#This Row],[20D EMA]]</f>
        <v>2.2218229728111199E-2</v>
      </c>
      <c r="T441" s="2">
        <f>(Table2[[#This Row],[Close Price]]-Table2[[#This Row],[50D EMA]])/Table2[[#This Row],[50D EMA]]</f>
        <v>4.3799507632789114E-2</v>
      </c>
      <c r="U441" s="2">
        <f>(Table2[[#This Row],[Close Price]]-Table2[[#This Row],[200D EMA]])/Table2[[#This Row],[200D EMA]]</f>
        <v>0.11820346404356179</v>
      </c>
      <c r="V441">
        <v>0.51935436308447003</v>
      </c>
      <c r="W441">
        <v>168.64</v>
      </c>
      <c r="X441">
        <v>174.97</v>
      </c>
      <c r="Y441">
        <v>166.2</v>
      </c>
      <c r="Z441">
        <v>174.97</v>
      </c>
      <c r="AA441">
        <v>157.25</v>
      </c>
      <c r="AB441">
        <v>176.82</v>
      </c>
      <c r="AC441" s="2">
        <f>(Table2[[#This Row],[Close Price]]/Table2[[#This Row],[Day Low]])-1</f>
        <v>1.2156072106261906E-2</v>
      </c>
      <c r="AD441" s="2">
        <f>(Table2[[#This Row],[Day High]]/Table2[[#This Row],[Close Price]])-1</f>
        <v>2.5074696818794262E-2</v>
      </c>
      <c r="AE441" s="2">
        <f>(Table2[[#This Row],[Close Price]]/Table2[[#This Row],[Current Week Low]])-1</f>
        <v>2.7015643802647427E-2</v>
      </c>
      <c r="AF441" s="2">
        <f>(Table2[[#This Row],[Current Week High]]/Table2[[#This Row],[Close Price]])-1</f>
        <v>2.5074696818794262E-2</v>
      </c>
      <c r="AG441" s="2">
        <f>(Table2[[#This Row],[Close Price]]/Table2[[#This Row],[Current Month Low]])-1</f>
        <v>8.5468998410174857E-2</v>
      </c>
      <c r="AH441" s="2">
        <f>(Table2[[#This Row],[Current Month High]]/Table2[[#This Row],[Close Price]])-1</f>
        <v>3.5913058761497529E-2</v>
      </c>
      <c r="AI441">
        <v>3.5913058761497498</v>
      </c>
      <c r="AJ441">
        <v>42.182423990004096</v>
      </c>
      <c r="AK441" t="str">
        <f>IF(AND(Table2[[#This Row],[20D EMA]]&gt;Table2[[#This Row],[50D EMA]],Table2[[#This Row],[50D EMA]]&gt;Table2[[#This Row],[200D EMA]]),"Uptrend","Downtrend/NoTrend")</f>
        <v>Uptrend</v>
      </c>
      <c r="AL441">
        <v>0.11</v>
      </c>
      <c r="AM441" t="s">
        <v>10681</v>
      </c>
      <c r="AN441">
        <v>5.51</v>
      </c>
      <c r="AO441" t="s">
        <v>10681</v>
      </c>
      <c r="AP441">
        <v>-1.9501771889215001E-2</v>
      </c>
      <c r="AQ441">
        <f>(Table2[[#This Row],[Sharpe Ratio]]-AVERAGE(Table2[Sharpe Ratio]))/_xlfn.STDEV.P(Table2[Sharpe Ratio])</f>
        <v>-0.95548544241996547</v>
      </c>
      <c r="AR4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-1.3068779331596745</v>
      </c>
      <c r="AS441">
        <f>_xlfn.RANK.AVG(Table2[[#This Row],[1Y Return vs Nifty Z-Score]],Table2[1Y Return vs Nifty Z-Score])</f>
        <v>395</v>
      </c>
      <c r="AT441">
        <f>_xlfn.RANK.AVG(Table2[[#This Row],[6M Return vs Nifty Z-Score]],Table2[6M Return vs Nifty Z-Score])</f>
        <v>288</v>
      </c>
      <c r="AU441">
        <f>_xlfn.RANK.AVG(Table2[[#This Row],[Sharpe Ratio Z-Score]],Table2[Sharpe Ratio Z-Score])</f>
        <v>611</v>
      </c>
      <c r="AV441">
        <f>(Table2[[#This Row],[Rank 1Y]]+Table2[[#This Row],[Rank 6M]]+Table2[[#This Row],[Rank Sharpe]])/3</f>
        <v>431.33333333333331</v>
      </c>
    </row>
    <row r="442" spans="1:48" x14ac:dyDescent="0.3">
      <c r="A442" t="s">
        <v>1154</v>
      </c>
      <c r="B442" t="s">
        <v>1155</v>
      </c>
      <c r="C442" t="s">
        <v>10641</v>
      </c>
      <c r="D442" t="s">
        <v>417</v>
      </c>
      <c r="E442">
        <v>10499.34053983</v>
      </c>
      <c r="F442">
        <v>400.3</v>
      </c>
      <c r="G442">
        <v>18.846841217087398</v>
      </c>
      <c r="H442">
        <f>(Table2[[#This Row],[1Y Return vs Nifty]]-AVERAGE(Table2[1Y Return vs Nifty]))/_xlfn.STDEV.P(Table2[1Y Return vs Nifty])</f>
        <v>-0.11957381470348234</v>
      </c>
      <c r="I442">
        <v>-10.681677171653501</v>
      </c>
      <c r="J442">
        <f>(Table2[[#This Row],[1M Return vs Nifty]]-AVERAGE(Table2[1M Return vs Nifty]))/_xlfn.STDEV.P(Table2[1M Return vs Nifty])</f>
        <v>-0.92325519234301667</v>
      </c>
      <c r="K442">
        <v>-36.121404439415898</v>
      </c>
      <c r="L442">
        <f>(Table2[[#This Row],[6M Return vs Nifty]]-AVERAGE(Table2[6M Return vs Nifty]))/_xlfn.STDEV.P(Table2[6M Return vs Nifty])</f>
        <v>-1.5209164523258984</v>
      </c>
      <c r="M442">
        <v>-4.8366022464360299</v>
      </c>
      <c r="N442">
        <f>(Table2[[#This Row],[1W Return vs Nifty]]-AVERAGE(Table2[1W Return vs Nifty]))/_xlfn.STDEV.P(Table2[1W Return vs Nifty])</f>
        <v>-0.68783813131303462</v>
      </c>
      <c r="O442">
        <v>411.26</v>
      </c>
      <c r="P442">
        <v>418.59982474122199</v>
      </c>
      <c r="Q442">
        <v>398.53453472371399</v>
      </c>
      <c r="R442">
        <v>39.125473682811403</v>
      </c>
      <c r="S442" s="2">
        <f>(Table2[[#This Row],[Close Price]]-Table2[[#This Row],[20D EMA]])/Table2[[#This Row],[20D EMA]]</f>
        <v>-2.6649807907406457E-2</v>
      </c>
      <c r="T442" s="2">
        <f>(Table2[[#This Row],[Close Price]]-Table2[[#This Row],[50D EMA]])/Table2[[#This Row],[50D EMA]]</f>
        <v>-4.371675203766489E-2</v>
      </c>
      <c r="U442" s="2">
        <f>(Table2[[#This Row],[Close Price]]-Table2[[#This Row],[200D EMA]])/Table2[[#This Row],[200D EMA]]</f>
        <v>4.4298928260004863E-3</v>
      </c>
      <c r="V442">
        <v>0.42208491341019799</v>
      </c>
      <c r="W442">
        <v>400</v>
      </c>
      <c r="X442">
        <v>406.45</v>
      </c>
      <c r="Y442">
        <v>400</v>
      </c>
      <c r="Z442">
        <v>412.85</v>
      </c>
      <c r="AA442">
        <v>389.45</v>
      </c>
      <c r="AB442">
        <v>448.25</v>
      </c>
      <c r="AC442" s="2">
        <f>(Table2[[#This Row],[Close Price]]/Table2[[#This Row],[Day Low]])-1</f>
        <v>7.5000000000002842E-4</v>
      </c>
      <c r="AD442" s="2">
        <f>(Table2[[#This Row],[Day High]]/Table2[[#This Row],[Close Price]])-1</f>
        <v>1.5363477391955982E-2</v>
      </c>
      <c r="AE442" s="2">
        <f>(Table2[[#This Row],[Close Price]]/Table2[[#This Row],[Current Week Low]])-1</f>
        <v>7.5000000000002842E-4</v>
      </c>
      <c r="AF442" s="2">
        <f>(Table2[[#This Row],[Current Week High]]/Table2[[#This Row],[Close Price]])-1</f>
        <v>3.1351486385211125E-2</v>
      </c>
      <c r="AG442" s="2">
        <f>(Table2[[#This Row],[Close Price]]/Table2[[#This Row],[Current Month Low]])-1</f>
        <v>2.7859802285274071E-2</v>
      </c>
      <c r="AH442" s="2">
        <f>(Table2[[#This Row],[Current Month High]]/Table2[[#This Row],[Close Price]])-1</f>
        <v>0.11978516112915316</v>
      </c>
      <c r="AI442">
        <v>38.383712215838102</v>
      </c>
      <c r="AJ442">
        <v>62.723577235772296</v>
      </c>
      <c r="AK442" t="str">
        <f>IF(AND(Table2[[#This Row],[20D EMA]]&gt;Table2[[#This Row],[50D EMA]],Table2[[#This Row],[50D EMA]]&gt;Table2[[#This Row],[200D EMA]]),"Uptrend","Downtrend/NoTrend")</f>
        <v>Downtrend/NoTrend</v>
      </c>
      <c r="AL442">
        <v>-0.05</v>
      </c>
      <c r="AM442" t="s">
        <v>10680</v>
      </c>
      <c r="AN442">
        <v>0.3</v>
      </c>
      <c r="AO442" t="s">
        <v>10681</v>
      </c>
      <c r="AP442">
        <v>9.7858366704473995E-2</v>
      </c>
      <c r="AQ442">
        <f>(Table2[[#This Row],[Sharpe Ratio]]-AVERAGE(Table2[Sharpe Ratio]))/_xlfn.STDEV.P(Table2[Sharpe Ratio])</f>
        <v>0.39271566646997363</v>
      </c>
      <c r="AR4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2">
        <f>_xlfn.RANK.AVG(Table2[[#This Row],[1Y Return vs Nifty Z-Score]],Table2[1Y Return vs Nifty Z-Score])</f>
        <v>339</v>
      </c>
      <c r="AT442">
        <f>_xlfn.RANK.AVG(Table2[[#This Row],[6M Return vs Nifty Z-Score]],Table2[6M Return vs Nifty Z-Score])</f>
        <v>717</v>
      </c>
      <c r="AU442">
        <f>_xlfn.RANK.AVG(Table2[[#This Row],[Sharpe Ratio Z-Score]],Table2[Sharpe Ratio Z-Score])</f>
        <v>238</v>
      </c>
      <c r="AV442">
        <f>(Table2[[#This Row],[Rank 1Y]]+Table2[[#This Row],[Rank 6M]]+Table2[[#This Row],[Rank Sharpe]])/3</f>
        <v>431.33333333333331</v>
      </c>
    </row>
    <row r="443" spans="1:48" x14ac:dyDescent="0.3">
      <c r="A443" t="s">
        <v>2033</v>
      </c>
      <c r="B443" t="s">
        <v>2034</v>
      </c>
      <c r="C443" t="s">
        <v>10647</v>
      </c>
      <c r="D443" t="s">
        <v>127</v>
      </c>
      <c r="E443">
        <v>3181.4799659999999</v>
      </c>
      <c r="F443">
        <v>568.04999999999995</v>
      </c>
      <c r="G443">
        <v>-33.943005894501802</v>
      </c>
      <c r="H443">
        <f>(Table2[[#This Row],[1Y Return vs Nifty]]-AVERAGE(Table2[1Y Return vs Nifty]))/_xlfn.STDEV.P(Table2[1Y Return vs Nifty])</f>
        <v>-0.9689788468748961</v>
      </c>
      <c r="I443">
        <v>-18.112990368642102</v>
      </c>
      <c r="J443">
        <f>(Table2[[#This Row],[1M Return vs Nifty]]-AVERAGE(Table2[1M Return vs Nifty]))/_xlfn.STDEV.P(Table2[1M Return vs Nifty])</f>
        <v>-1.6416898834831404</v>
      </c>
      <c r="K443">
        <v>-8.7971525213250992</v>
      </c>
      <c r="L443">
        <f>(Table2[[#This Row],[6M Return vs Nifty]]-AVERAGE(Table2[6M Return vs Nifty]))/_xlfn.STDEV.P(Table2[6M Return vs Nifty])</f>
        <v>-0.58442932999349317</v>
      </c>
      <c r="M443">
        <v>-11.660317990959101</v>
      </c>
      <c r="N443">
        <f>(Table2[[#This Row],[1W Return vs Nifty]]-AVERAGE(Table2[1W Return vs Nifty]))/_xlfn.STDEV.P(Table2[1W Return vs Nifty])</f>
        <v>-2.4395314424033341</v>
      </c>
      <c r="O443">
        <v>586.94000000000005</v>
      </c>
      <c r="P443">
        <v>590.20580795324702</v>
      </c>
      <c r="Q443">
        <v>565.90626350223999</v>
      </c>
      <c r="R443">
        <v>32.826137549246802</v>
      </c>
      <c r="S443" s="2">
        <f>(Table2[[#This Row],[Close Price]]-Table2[[#This Row],[20D EMA]])/Table2[[#This Row],[20D EMA]]</f>
        <v>-3.2183868879272326E-2</v>
      </c>
      <c r="T443" s="2">
        <f>(Table2[[#This Row],[Close Price]]-Table2[[#This Row],[50D EMA]])/Table2[[#This Row],[50D EMA]]</f>
        <v>-3.7539122209048356E-2</v>
      </c>
      <c r="U443" s="2">
        <f>(Table2[[#This Row],[Close Price]]-Table2[[#This Row],[200D EMA]])/Table2[[#This Row],[200D EMA]]</f>
        <v>3.788147677484532E-3</v>
      </c>
      <c r="V443">
        <v>0.532770996887592</v>
      </c>
      <c r="W443">
        <v>553.1</v>
      </c>
      <c r="X443">
        <v>576.85</v>
      </c>
      <c r="Y443">
        <v>550</v>
      </c>
      <c r="Z443">
        <v>602</v>
      </c>
      <c r="AA443">
        <v>536.1</v>
      </c>
      <c r="AB443">
        <v>655</v>
      </c>
      <c r="AC443" s="2">
        <f>(Table2[[#This Row],[Close Price]]/Table2[[#This Row],[Day Low]])-1</f>
        <v>2.7029470258542743E-2</v>
      </c>
      <c r="AD443" s="2">
        <f>(Table2[[#This Row],[Day High]]/Table2[[#This Row],[Close Price]])-1</f>
        <v>1.5491594049819701E-2</v>
      </c>
      <c r="AE443" s="2">
        <f>(Table2[[#This Row],[Close Price]]/Table2[[#This Row],[Current Week Low]])-1</f>
        <v>3.2818181818181635E-2</v>
      </c>
      <c r="AF443" s="2">
        <f>(Table2[[#This Row],[Current Week High]]/Table2[[#This Row],[Close Price]])-1</f>
        <v>5.9765865680837971E-2</v>
      </c>
      <c r="AG443" s="2">
        <f>(Table2[[#This Row],[Close Price]]/Table2[[#This Row],[Current Month Low]])-1</f>
        <v>5.9597090095131477E-2</v>
      </c>
      <c r="AH443" s="2">
        <f>(Table2[[#This Row],[Current Month High]]/Table2[[#This Row],[Close Price]])-1</f>
        <v>0.15306751166270582</v>
      </c>
      <c r="AI443">
        <v>21.811460258779999</v>
      </c>
      <c r="AJ443">
        <v>23.489130434782599</v>
      </c>
      <c r="AK443" t="str">
        <f>IF(AND(Table2[[#This Row],[20D EMA]]&gt;Table2[[#This Row],[50D EMA]],Table2[[#This Row],[50D EMA]]&gt;Table2[[#This Row],[200D EMA]]),"Uptrend","Downtrend/NoTrend")</f>
        <v>Downtrend/NoTrend</v>
      </c>
      <c r="AL443">
        <v>0.09</v>
      </c>
      <c r="AM443" t="s">
        <v>10681</v>
      </c>
      <c r="AN443">
        <v>0.44</v>
      </c>
      <c r="AO443" t="s">
        <v>10681</v>
      </c>
      <c r="AP443">
        <v>0.149071603342144</v>
      </c>
      <c r="AQ443">
        <f>(Table2[[#This Row],[Sharpe Ratio]]-AVERAGE(Table2[Sharpe Ratio]))/_xlfn.STDEV.P(Table2[Sharpe Ratio])</f>
        <v>0.98103929365817866</v>
      </c>
      <c r="AR44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3">
        <f>_xlfn.RANK.AVG(Table2[[#This Row],[1Y Return vs Nifty Z-Score]],Table2[1Y Return vs Nifty Z-Score])</f>
        <v>658</v>
      </c>
      <c r="AT443">
        <f>_xlfn.RANK.AVG(Table2[[#This Row],[6M Return vs Nifty Z-Score]],Table2[6M Return vs Nifty Z-Score])</f>
        <v>515</v>
      </c>
      <c r="AU443">
        <f>_xlfn.RANK.AVG(Table2[[#This Row],[Sharpe Ratio Z-Score]],Table2[Sharpe Ratio Z-Score])</f>
        <v>121</v>
      </c>
      <c r="AV443">
        <f>(Table2[[#This Row],[Rank 1Y]]+Table2[[#This Row],[Rank 6M]]+Table2[[#This Row],[Rank Sharpe]])/3</f>
        <v>431.33333333333331</v>
      </c>
    </row>
    <row r="444" spans="1:48" x14ac:dyDescent="0.3">
      <c r="A444" t="s">
        <v>1224</v>
      </c>
      <c r="B444" t="s">
        <v>1225</v>
      </c>
      <c r="C444" t="s">
        <v>10638</v>
      </c>
      <c r="D444" t="s">
        <v>230</v>
      </c>
      <c r="E444">
        <v>9610.6720420000001</v>
      </c>
      <c r="F444">
        <v>720.3</v>
      </c>
      <c r="G444">
        <v>-11.6033047162401</v>
      </c>
      <c r="H444">
        <f>(Table2[[#This Row],[1Y Return vs Nifty]]-AVERAGE(Table2[1Y Return vs Nifty]))/_xlfn.STDEV.P(Table2[1Y Return vs Nifty])</f>
        <v>-0.60952611805925638</v>
      </c>
      <c r="I444">
        <v>14.5520965872193</v>
      </c>
      <c r="J444">
        <f>(Table2[[#This Row],[1M Return vs Nifty]]-AVERAGE(Table2[1M Return vs Nifty]))/_xlfn.STDEV.P(Table2[1M Return vs Nifty])</f>
        <v>1.5162622894530544</v>
      </c>
      <c r="K444">
        <v>1.7008949573796499</v>
      </c>
      <c r="L444">
        <f>(Table2[[#This Row],[6M Return vs Nifty]]-AVERAGE(Table2[6M Return vs Nifty]))/_xlfn.STDEV.P(Table2[6M Return vs Nifty])</f>
        <v>-0.22462858218483706</v>
      </c>
      <c r="M444">
        <v>-1.8021740637827901</v>
      </c>
      <c r="N444">
        <f>(Table2[[#This Row],[1W Return vs Nifty]]-AVERAGE(Table2[1W Return vs Nifty]))/_xlfn.STDEV.P(Table2[1W Return vs Nifty])</f>
        <v>9.111980737365101E-2</v>
      </c>
      <c r="O444">
        <v>688.07</v>
      </c>
      <c r="P444">
        <v>651.13781610300498</v>
      </c>
      <c r="Q444">
        <v>618.97005656918998</v>
      </c>
      <c r="R444">
        <v>77.057710635117004</v>
      </c>
      <c r="S444" s="2">
        <f>(Table2[[#This Row],[Close Price]]-Table2[[#This Row],[20D EMA]])/Table2[[#This Row],[20D EMA]]</f>
        <v>4.684116441641098E-2</v>
      </c>
      <c r="T444" s="2">
        <f>(Table2[[#This Row],[Close Price]]-Table2[[#This Row],[50D EMA]])/Table2[[#This Row],[50D EMA]]</f>
        <v>0.10621742768823313</v>
      </c>
      <c r="U444" s="2">
        <f>(Table2[[#This Row],[Close Price]]-Table2[[#This Row],[200D EMA]])/Table2[[#This Row],[200D EMA]]</f>
        <v>0.16370734311843577</v>
      </c>
      <c r="V444">
        <v>0.79675403827571301</v>
      </c>
      <c r="W444">
        <v>710.5</v>
      </c>
      <c r="X444">
        <v>737.5</v>
      </c>
      <c r="Y444">
        <v>701.3</v>
      </c>
      <c r="Z444">
        <v>737.5</v>
      </c>
      <c r="AA444">
        <v>622.04999999999995</v>
      </c>
      <c r="AB444">
        <v>737.5</v>
      </c>
      <c r="AC444" s="2">
        <f>(Table2[[#This Row],[Close Price]]/Table2[[#This Row],[Day Low]])-1</f>
        <v>1.379310344827589E-2</v>
      </c>
      <c r="AD444" s="2">
        <f>(Table2[[#This Row],[Day High]]/Table2[[#This Row],[Close Price]])-1</f>
        <v>2.3878939330834514E-2</v>
      </c>
      <c r="AE444" s="2">
        <f>(Table2[[#This Row],[Close Price]]/Table2[[#This Row],[Current Week Low]])-1</f>
        <v>2.7092542421217836E-2</v>
      </c>
      <c r="AF444" s="2">
        <f>(Table2[[#This Row],[Current Week High]]/Table2[[#This Row],[Close Price]])-1</f>
        <v>2.3878939330834514E-2</v>
      </c>
      <c r="AG444" s="2">
        <f>(Table2[[#This Row],[Close Price]]/Table2[[#This Row],[Current Month Low]])-1</f>
        <v>0.15794550277308894</v>
      </c>
      <c r="AH444" s="2">
        <f>(Table2[[#This Row],[Current Month High]]/Table2[[#This Row],[Close Price]])-1</f>
        <v>2.3878939330834514E-2</v>
      </c>
      <c r="AI444">
        <v>2.3878939330834501</v>
      </c>
      <c r="AJ444">
        <v>30.583756345177601</v>
      </c>
      <c r="AK444" t="str">
        <f>IF(AND(Table2[[#This Row],[20D EMA]]&gt;Table2[[#This Row],[50D EMA]],Table2[[#This Row],[50D EMA]]&gt;Table2[[#This Row],[200D EMA]]),"Uptrend","Downtrend/NoTrend")</f>
        <v>Uptrend</v>
      </c>
      <c r="AL444">
        <v>0.09</v>
      </c>
      <c r="AM444" t="s">
        <v>10681</v>
      </c>
      <c r="AN444">
        <v>9.11</v>
      </c>
      <c r="AO444" t="s">
        <v>10681</v>
      </c>
      <c r="AP444">
        <v>5.6865084964479E-2</v>
      </c>
      <c r="AQ444">
        <f>(Table2[[#This Row],[Sharpe Ratio]]-AVERAGE(Table2[Sharpe Ratio]))/_xlfn.STDEV.P(Table2[Sharpe Ratio])</f>
        <v>-7.8203919695809213E-2</v>
      </c>
      <c r="AR4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0.69502347688680277</v>
      </c>
      <c r="AS444">
        <f>_xlfn.RANK.AVG(Table2[[#This Row],[1Y Return vs Nifty Z-Score]],Table2[1Y Return vs Nifty Z-Score])</f>
        <v>526</v>
      </c>
      <c r="AT444">
        <f>_xlfn.RANK.AVG(Table2[[#This Row],[6M Return vs Nifty Z-Score]],Table2[6M Return vs Nifty Z-Score])</f>
        <v>398</v>
      </c>
      <c r="AU444">
        <f>_xlfn.RANK.AVG(Table2[[#This Row],[Sharpe Ratio Z-Score]],Table2[Sharpe Ratio Z-Score])</f>
        <v>371</v>
      </c>
      <c r="AV444">
        <f>(Table2[[#This Row],[Rank 1Y]]+Table2[[#This Row],[Rank 6M]]+Table2[[#This Row],[Rank Sharpe]])/3</f>
        <v>431.66666666666669</v>
      </c>
    </row>
    <row r="445" spans="1:48" x14ac:dyDescent="0.3">
      <c r="A445" t="s">
        <v>1756</v>
      </c>
      <c r="B445" t="s">
        <v>1757</v>
      </c>
      <c r="C445" t="s">
        <v>10640</v>
      </c>
      <c r="D445" t="s">
        <v>282</v>
      </c>
      <c r="E445">
        <v>4522.1610232749999</v>
      </c>
      <c r="F445">
        <v>523.9</v>
      </c>
      <c r="G445">
        <v>7.89192888202472</v>
      </c>
      <c r="H445">
        <f>(Table2[[#This Row],[1Y Return vs Nifty]]-AVERAGE(Table2[1Y Return vs Nifty]))/_xlfn.STDEV.P(Table2[1Y Return vs Nifty])</f>
        <v>-0.29584175586135936</v>
      </c>
      <c r="I445">
        <v>10.814291550493</v>
      </c>
      <c r="J445">
        <f>(Table2[[#This Row],[1M Return vs Nifty]]-AVERAGE(Table2[1M Return vs Nifty]))/_xlfn.STDEV.P(Table2[1M Return vs Nifty])</f>
        <v>1.1549037063979553</v>
      </c>
      <c r="K445">
        <v>4.9732003768767399</v>
      </c>
      <c r="L445">
        <f>(Table2[[#This Row],[6M Return vs Nifty]]-AVERAGE(Table2[6M Return vs Nifty]))/_xlfn.STDEV.P(Table2[6M Return vs Nifty])</f>
        <v>-0.11247649491511591</v>
      </c>
      <c r="M445">
        <v>2.0281825008059702</v>
      </c>
      <c r="N445">
        <f>(Table2[[#This Row],[1W Return vs Nifty]]-AVERAGE(Table2[1W Return vs Nifty]))/_xlfn.STDEV.P(Table2[1W Return vs Nifty])</f>
        <v>1.074397866496541</v>
      </c>
      <c r="O445">
        <v>489.28</v>
      </c>
      <c r="P445">
        <v>462.98073217521801</v>
      </c>
      <c r="Q445">
        <v>423.65076799227597</v>
      </c>
      <c r="R445">
        <v>73.916596858710193</v>
      </c>
      <c r="S445" s="2">
        <f>(Table2[[#This Row],[Close Price]]-Table2[[#This Row],[20D EMA]])/Table2[[#This Row],[20D EMA]]</f>
        <v>7.0757030739045143E-2</v>
      </c>
      <c r="T445" s="2">
        <f>(Table2[[#This Row],[Close Price]]-Table2[[#This Row],[50D EMA]])/Table2[[#This Row],[50D EMA]]</f>
        <v>0.13158056824215025</v>
      </c>
      <c r="U445" s="2">
        <f>(Table2[[#This Row],[Close Price]]-Table2[[#This Row],[200D EMA]])/Table2[[#This Row],[200D EMA]]</f>
        <v>0.23663177216180983</v>
      </c>
      <c r="V445">
        <v>1.8861940488712401</v>
      </c>
      <c r="W445">
        <v>523</v>
      </c>
      <c r="X445">
        <v>533.95000000000005</v>
      </c>
      <c r="Y445">
        <v>510.5</v>
      </c>
      <c r="Z445">
        <v>543.95000000000005</v>
      </c>
      <c r="AA445">
        <v>426.3</v>
      </c>
      <c r="AB445">
        <v>543.95000000000005</v>
      </c>
      <c r="AC445" s="2">
        <f>(Table2[[#This Row],[Close Price]]/Table2[[#This Row],[Day Low]])-1</f>
        <v>1.7208413001912337E-3</v>
      </c>
      <c r="AD445" s="2">
        <f>(Table2[[#This Row],[Day High]]/Table2[[#This Row],[Close Price]])-1</f>
        <v>1.9183050200419993E-2</v>
      </c>
      <c r="AE445" s="2">
        <f>(Table2[[#This Row],[Close Price]]/Table2[[#This Row],[Current Week Low]])-1</f>
        <v>2.6248775710088212E-2</v>
      </c>
      <c r="AF445" s="2">
        <f>(Table2[[#This Row],[Current Week High]]/Table2[[#This Row],[Close Price]])-1</f>
        <v>3.8270662340141426E-2</v>
      </c>
      <c r="AG445" s="2">
        <f>(Table2[[#This Row],[Close Price]]/Table2[[#This Row],[Current Month Low]])-1</f>
        <v>0.22894675111423868</v>
      </c>
      <c r="AH445" s="2">
        <f>(Table2[[#This Row],[Current Month High]]/Table2[[#This Row],[Close Price]])-1</f>
        <v>3.8270662340141426E-2</v>
      </c>
      <c r="AI445">
        <v>3.8270662340141399</v>
      </c>
      <c r="AJ445">
        <v>52.252252252252198</v>
      </c>
      <c r="AK445" t="str">
        <f>IF(AND(Table2[[#This Row],[20D EMA]]&gt;Table2[[#This Row],[50D EMA]],Table2[[#This Row],[50D EMA]]&gt;Table2[[#This Row],[200D EMA]]),"Uptrend","Downtrend/NoTrend")</f>
        <v>Uptrend</v>
      </c>
      <c r="AL445">
        <v>7.0000000000000007E-2</v>
      </c>
      <c r="AM445" t="s">
        <v>10681</v>
      </c>
      <c r="AN445">
        <v>18.48</v>
      </c>
      <c r="AO445" t="s">
        <v>10681</v>
      </c>
      <c r="AQ445">
        <f>(Table2[[#This Row],[Sharpe Ratio]]-AVERAGE(Table2[Sharpe Ratio]))/_xlfn.STDEV.P(Table2[Sharpe Ratio])</f>
        <v>-0.7314544315382846</v>
      </c>
      <c r="AR4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1.0895288905797362</v>
      </c>
      <c r="AS445">
        <f>_xlfn.RANK.AVG(Table2[[#This Row],[1Y Return vs Nifty Z-Score]],Table2[1Y Return vs Nifty Z-Score])</f>
        <v>390</v>
      </c>
      <c r="AT445">
        <f>_xlfn.RANK.AVG(Table2[[#This Row],[6M Return vs Nifty Z-Score]],Table2[6M Return vs Nifty Z-Score])</f>
        <v>359</v>
      </c>
      <c r="AU445">
        <f>_xlfn.RANK.AVG(Table2[[#This Row],[Sharpe Ratio Z-Score]],Table2[Sharpe Ratio Z-Score])</f>
        <v>547</v>
      </c>
      <c r="AV445">
        <f>(Table2[[#This Row],[Rank 1Y]]+Table2[[#This Row],[Rank 6M]]+Table2[[#This Row],[Rank Sharpe]])/3</f>
        <v>432</v>
      </c>
    </row>
    <row r="446" spans="1:48" x14ac:dyDescent="0.3">
      <c r="A446" t="s">
        <v>1187</v>
      </c>
      <c r="B446" t="s">
        <v>1188</v>
      </c>
      <c r="C446" t="s">
        <v>10649</v>
      </c>
      <c r="D446" t="s">
        <v>568</v>
      </c>
      <c r="E446">
        <v>10162.107058559999</v>
      </c>
      <c r="F446">
        <v>657.2</v>
      </c>
      <c r="G446">
        <v>-3.48916921589707</v>
      </c>
      <c r="H446">
        <f>(Table2[[#This Row],[1Y Return vs Nifty]]-AVERAGE(Table2[1Y Return vs Nifty]))/_xlfn.STDEV.P(Table2[1Y Return vs Nifty])</f>
        <v>-0.4789671582815721</v>
      </c>
      <c r="I446">
        <v>3.8676975945368302</v>
      </c>
      <c r="J446">
        <f>(Table2[[#This Row],[1M Return vs Nifty]]-AVERAGE(Table2[1M Return vs Nifty]))/_xlfn.STDEV.P(Table2[1M Return vs Nifty])</f>
        <v>0.48333006242267551</v>
      </c>
      <c r="K446">
        <v>24.621117848412698</v>
      </c>
      <c r="L446">
        <f>(Table2[[#This Row],[6M Return vs Nifty]]-AVERAGE(Table2[6M Return vs Nifty]))/_xlfn.STDEV.P(Table2[6M Return vs Nifty])</f>
        <v>0.560918763915778</v>
      </c>
      <c r="M446">
        <v>-8.0519342629059292</v>
      </c>
      <c r="N446">
        <f>(Table2[[#This Row],[1W Return vs Nifty]]-AVERAGE(Table2[1W Return vs Nifty]))/_xlfn.STDEV.P(Table2[1W Return vs Nifty])</f>
        <v>-1.513235289848756</v>
      </c>
      <c r="O446">
        <v>647.03</v>
      </c>
      <c r="P446">
        <v>610.54316506606199</v>
      </c>
      <c r="Q446">
        <v>532.56871674073</v>
      </c>
      <c r="R446">
        <v>44.778730517102403</v>
      </c>
      <c r="S446" s="2">
        <f>(Table2[[#This Row],[Close Price]]-Table2[[#This Row],[20D EMA]])/Table2[[#This Row],[20D EMA]]</f>
        <v>1.5717972891519827E-2</v>
      </c>
      <c r="T446" s="2">
        <f>(Table2[[#This Row],[Close Price]]-Table2[[#This Row],[50D EMA]])/Table2[[#This Row],[50D EMA]]</f>
        <v>7.6418568912960796E-2</v>
      </c>
      <c r="U446" s="2">
        <f>(Table2[[#This Row],[Close Price]]-Table2[[#This Row],[200D EMA]])/Table2[[#This Row],[200D EMA]]</f>
        <v>0.23401915910870935</v>
      </c>
      <c r="V446">
        <v>0.91694338867460401</v>
      </c>
      <c r="W446">
        <v>639.5</v>
      </c>
      <c r="X446">
        <v>660.9</v>
      </c>
      <c r="Y446">
        <v>638.6</v>
      </c>
      <c r="Z446">
        <v>684</v>
      </c>
      <c r="AA446">
        <v>600.04999999999995</v>
      </c>
      <c r="AB446">
        <v>726</v>
      </c>
      <c r="AC446" s="2">
        <f>(Table2[[#This Row],[Close Price]]/Table2[[#This Row],[Day Low]])-1</f>
        <v>2.7677873338545878E-2</v>
      </c>
      <c r="AD446" s="2">
        <f>(Table2[[#This Row],[Day High]]/Table2[[#This Row],[Close Price]])-1</f>
        <v>5.6299452221544311E-3</v>
      </c>
      <c r="AE446" s="2">
        <f>(Table2[[#This Row],[Close Price]]/Table2[[#This Row],[Current Week Low]])-1</f>
        <v>2.9126213592232997E-2</v>
      </c>
      <c r="AF446" s="2">
        <f>(Table2[[#This Row],[Current Week High]]/Table2[[#This Row],[Close Price]])-1</f>
        <v>4.0779062690200707E-2</v>
      </c>
      <c r="AG446" s="2">
        <f>(Table2[[#This Row],[Close Price]]/Table2[[#This Row],[Current Month Low]])-1</f>
        <v>9.5242063161403268E-2</v>
      </c>
      <c r="AH446" s="2">
        <f>(Table2[[#This Row],[Current Month High]]/Table2[[#This Row],[Close Price]])-1</f>
        <v>0.10468654899573937</v>
      </c>
      <c r="AI446">
        <v>10.468654899573901</v>
      </c>
      <c r="AJ446">
        <v>61.812138372522398</v>
      </c>
      <c r="AK446" t="str">
        <f>IF(AND(Table2[[#This Row],[20D EMA]]&gt;Table2[[#This Row],[50D EMA]],Table2[[#This Row],[50D EMA]]&gt;Table2[[#This Row],[200D EMA]]),"Uptrend","Downtrend/NoTrend")</f>
        <v>Uptrend</v>
      </c>
      <c r="AL446">
        <v>0.2</v>
      </c>
      <c r="AM446" t="s">
        <v>10681</v>
      </c>
      <c r="AN446">
        <v>-1.05</v>
      </c>
      <c r="AO446" t="s">
        <v>10680</v>
      </c>
      <c r="AP446">
        <v>-4.2867036303790997E-2</v>
      </c>
      <c r="AQ446">
        <f>(Table2[[#This Row],[Sharpe Ratio]]-AVERAGE(Table2[Sharpe Ratio]))/_xlfn.STDEV.P(Table2[Sharpe Ratio])</f>
        <v>-1.2238991966188886</v>
      </c>
      <c r="AR4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-2.1718528184107635</v>
      </c>
      <c r="AS446">
        <f>_xlfn.RANK.AVG(Table2[[#This Row],[1Y Return vs Nifty Z-Score]],Table2[1Y Return vs Nifty Z-Score])</f>
        <v>470</v>
      </c>
      <c r="AT446">
        <f>_xlfn.RANK.AVG(Table2[[#This Row],[6M Return vs Nifty Z-Score]],Table2[6M Return vs Nifty Z-Score])</f>
        <v>181</v>
      </c>
      <c r="AU446">
        <f>_xlfn.RANK.AVG(Table2[[#This Row],[Sharpe Ratio Z-Score]],Table2[Sharpe Ratio Z-Score])</f>
        <v>654</v>
      </c>
      <c r="AV446">
        <f>(Table2[[#This Row],[Rank 1Y]]+Table2[[#This Row],[Rank 6M]]+Table2[[#This Row],[Rank Sharpe]])/3</f>
        <v>435</v>
      </c>
    </row>
    <row r="447" spans="1:48" x14ac:dyDescent="0.3">
      <c r="A447" t="s">
        <v>1301</v>
      </c>
      <c r="B447" t="s">
        <v>1302</v>
      </c>
      <c r="C447" t="s">
        <v>10636</v>
      </c>
      <c r="D447" t="s">
        <v>531</v>
      </c>
      <c r="E447">
        <v>8688.4142627149995</v>
      </c>
      <c r="F447">
        <v>275.10000000000002</v>
      </c>
      <c r="G447">
        <v>-13.346534714735499</v>
      </c>
      <c r="H447">
        <f>(Table2[[#This Row],[1Y Return vs Nifty]]-AVERAGE(Table2[1Y Return vs Nifty]))/_xlfn.STDEV.P(Table2[1Y Return vs Nifty])</f>
        <v>-0.6375752300376295</v>
      </c>
      <c r="I447">
        <v>0.43427052156343598</v>
      </c>
      <c r="J447">
        <f>(Table2[[#This Row],[1M Return vs Nifty]]-AVERAGE(Table2[1M Return vs Nifty]))/_xlfn.STDEV.P(Table2[1M Return vs Nifty])</f>
        <v>0.15139773050005373</v>
      </c>
      <c r="K447">
        <v>4.51962131197849</v>
      </c>
      <c r="L447">
        <f>(Table2[[#This Row],[6M Return vs Nifty]]-AVERAGE(Table2[6M Return vs Nifty]))/_xlfn.STDEV.P(Table2[6M Return vs Nifty])</f>
        <v>-0.12802206060928789</v>
      </c>
      <c r="M447">
        <v>-4.0198522103339602</v>
      </c>
      <c r="N447">
        <f>(Table2[[#This Row],[1W Return vs Nifty]]-AVERAGE(Table2[1W Return vs Nifty]))/_xlfn.STDEV.P(Table2[1W Return vs Nifty])</f>
        <v>-0.47817295347776539</v>
      </c>
      <c r="O447">
        <v>256</v>
      </c>
      <c r="P447">
        <v>246.534231090849</v>
      </c>
      <c r="Q447">
        <v>228.48534334313101</v>
      </c>
      <c r="R447">
        <v>57.043564197694103</v>
      </c>
      <c r="S447" s="2">
        <f>(Table2[[#This Row],[Close Price]]-Table2[[#This Row],[20D EMA]])/Table2[[#This Row],[20D EMA]]</f>
        <v>7.4609375000000089E-2</v>
      </c>
      <c r="T447" s="2">
        <f>(Table2[[#This Row],[Close Price]]-Table2[[#This Row],[50D EMA]])/Table2[[#This Row],[50D EMA]]</f>
        <v>0.11586938163822126</v>
      </c>
      <c r="U447" s="2">
        <f>(Table2[[#This Row],[Close Price]]-Table2[[#This Row],[200D EMA]])/Table2[[#This Row],[200D EMA]]</f>
        <v>0.2040159599509401</v>
      </c>
      <c r="V447">
        <v>1.09767649119126</v>
      </c>
      <c r="W447">
        <v>262.5</v>
      </c>
      <c r="X447">
        <v>278</v>
      </c>
      <c r="Y447">
        <v>254.65</v>
      </c>
      <c r="Z447">
        <v>278</v>
      </c>
      <c r="AA447">
        <v>233.05</v>
      </c>
      <c r="AB447">
        <v>278</v>
      </c>
      <c r="AC447" s="2">
        <f>(Table2[[#This Row],[Close Price]]/Table2[[#This Row],[Day Low]])-1</f>
        <v>4.8000000000000043E-2</v>
      </c>
      <c r="AD447" s="2">
        <f>(Table2[[#This Row],[Day High]]/Table2[[#This Row],[Close Price]])-1</f>
        <v>1.0541621228643994E-2</v>
      </c>
      <c r="AE447" s="2">
        <f>(Table2[[#This Row],[Close Price]]/Table2[[#This Row],[Current Week Low]])-1</f>
        <v>8.0306302768505811E-2</v>
      </c>
      <c r="AF447" s="2">
        <f>(Table2[[#This Row],[Current Week High]]/Table2[[#This Row],[Close Price]])-1</f>
        <v>1.0541621228643994E-2</v>
      </c>
      <c r="AG447" s="2">
        <f>(Table2[[#This Row],[Close Price]]/Table2[[#This Row],[Current Month Low]])-1</f>
        <v>0.1804333833941214</v>
      </c>
      <c r="AH447" s="2">
        <f>(Table2[[#This Row],[Current Month High]]/Table2[[#This Row],[Close Price]])-1</f>
        <v>1.0541621228643994E-2</v>
      </c>
      <c r="AI447">
        <v>1.9992729916394001</v>
      </c>
      <c r="AJ447">
        <v>36.4583333333333</v>
      </c>
      <c r="AK447" t="str">
        <f>IF(AND(Table2[[#This Row],[20D EMA]]&gt;Table2[[#This Row],[50D EMA]],Table2[[#This Row],[50D EMA]]&gt;Table2[[#This Row],[200D EMA]]),"Uptrend","Downtrend/NoTrend")</f>
        <v>Uptrend</v>
      </c>
      <c r="AL447">
        <v>0.18</v>
      </c>
      <c r="AM447" t="s">
        <v>10681</v>
      </c>
      <c r="AN447">
        <v>14.72</v>
      </c>
      <c r="AO447" t="s">
        <v>10681</v>
      </c>
      <c r="AP447">
        <v>4.5567562942569001E-2</v>
      </c>
      <c r="AQ447">
        <f>(Table2[[#This Row],[Sharpe Ratio]]-AVERAGE(Table2[Sharpe Ratio]))/_xlfn.STDEV.P(Table2[Sharpe Ratio])</f>
        <v>-0.20798675652748477</v>
      </c>
      <c r="AR44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-1.3003592701521138</v>
      </c>
      <c r="AS447">
        <f>_xlfn.RANK.AVG(Table2[[#This Row],[1Y Return vs Nifty Z-Score]],Table2[1Y Return vs Nifty Z-Score])</f>
        <v>537</v>
      </c>
      <c r="AT447">
        <f>_xlfn.RANK.AVG(Table2[[#This Row],[6M Return vs Nifty Z-Score]],Table2[6M Return vs Nifty Z-Score])</f>
        <v>366</v>
      </c>
      <c r="AU447">
        <f>_xlfn.RANK.AVG(Table2[[#This Row],[Sharpe Ratio Z-Score]],Table2[Sharpe Ratio Z-Score])</f>
        <v>402</v>
      </c>
      <c r="AV447">
        <f>(Table2[[#This Row],[Rank 1Y]]+Table2[[#This Row],[Rank 6M]]+Table2[[#This Row],[Rank Sharpe]])/3</f>
        <v>435</v>
      </c>
    </row>
    <row r="448" spans="1:48" x14ac:dyDescent="0.3">
      <c r="A448" t="s">
        <v>1061</v>
      </c>
      <c r="B448" t="s">
        <v>1062</v>
      </c>
      <c r="C448" t="s">
        <v>10640</v>
      </c>
      <c r="D448" t="s">
        <v>282</v>
      </c>
      <c r="E448">
        <v>12584.791076525</v>
      </c>
      <c r="F448">
        <v>1267.5</v>
      </c>
      <c r="G448">
        <v>-8.7124305583806407</v>
      </c>
      <c r="H448">
        <f>(Table2[[#This Row],[1Y Return vs Nifty]]-AVERAGE(Table2[1Y Return vs Nifty]))/_xlfn.STDEV.P(Table2[1Y Return vs Nifty])</f>
        <v>-0.56301105519367278</v>
      </c>
      <c r="I448">
        <v>3.8386083081377298</v>
      </c>
      <c r="J448">
        <f>(Table2[[#This Row],[1M Return vs Nifty]]-AVERAGE(Table2[1M Return vs Nifty]))/_xlfn.STDEV.P(Table2[1M Return vs Nifty])</f>
        <v>0.48051780677745609</v>
      </c>
      <c r="K448">
        <v>-17.330444617759301</v>
      </c>
      <c r="L448">
        <f>(Table2[[#This Row],[6M Return vs Nifty]]-AVERAGE(Table2[6M Return vs Nifty]))/_xlfn.STDEV.P(Table2[6M Return vs Nifty])</f>
        <v>-0.87689179825673758</v>
      </c>
      <c r="M448">
        <v>-2.0726256289041099E-2</v>
      </c>
      <c r="N448">
        <f>(Table2[[#This Row],[1W Return vs Nifty]]-AVERAGE(Table2[1W Return vs Nifty]))/_xlfn.STDEV.P(Table2[1W Return vs Nifty])</f>
        <v>0.54842933275180472</v>
      </c>
      <c r="O448">
        <v>1222.19</v>
      </c>
      <c r="P448">
        <v>1228.5268317326199</v>
      </c>
      <c r="Q448">
        <v>1205.67065710267</v>
      </c>
      <c r="R448">
        <v>64.895730152204194</v>
      </c>
      <c r="S448" s="2">
        <f>(Table2[[#This Row],[Close Price]]-Table2[[#This Row],[20D EMA]])/Table2[[#This Row],[20D EMA]]</f>
        <v>3.7072795555519143E-2</v>
      </c>
      <c r="T448" s="2">
        <f>(Table2[[#This Row],[Close Price]]-Table2[[#This Row],[50D EMA]])/Table2[[#This Row],[50D EMA]]</f>
        <v>3.1723497819266429E-2</v>
      </c>
      <c r="U448" s="2">
        <f>(Table2[[#This Row],[Close Price]]-Table2[[#This Row],[200D EMA]])/Table2[[#This Row],[200D EMA]]</f>
        <v>5.1282116333419933E-2</v>
      </c>
      <c r="V448">
        <v>0.72055985873626405</v>
      </c>
      <c r="W448">
        <v>1235</v>
      </c>
      <c r="X448">
        <v>1275</v>
      </c>
      <c r="Y448">
        <v>1222.3499999999999</v>
      </c>
      <c r="Z448">
        <v>1275</v>
      </c>
      <c r="AA448">
        <v>1129</v>
      </c>
      <c r="AB448">
        <v>1275</v>
      </c>
      <c r="AC448" s="2">
        <f>(Table2[[#This Row],[Close Price]]/Table2[[#This Row],[Day Low]])-1</f>
        <v>2.6315789473684292E-2</v>
      </c>
      <c r="AD448" s="2">
        <f>(Table2[[#This Row],[Day High]]/Table2[[#This Row],[Close Price]])-1</f>
        <v>5.9171597633136397E-3</v>
      </c>
      <c r="AE448" s="2">
        <f>(Table2[[#This Row],[Close Price]]/Table2[[#This Row],[Current Week Low]])-1</f>
        <v>3.6937047490489761E-2</v>
      </c>
      <c r="AF448" s="2">
        <f>(Table2[[#This Row],[Current Week High]]/Table2[[#This Row],[Close Price]])-1</f>
        <v>5.9171597633136397E-3</v>
      </c>
      <c r="AG448" s="2">
        <f>(Table2[[#This Row],[Close Price]]/Table2[[#This Row],[Current Month Low]])-1</f>
        <v>0.12267493356953052</v>
      </c>
      <c r="AH448" s="2">
        <f>(Table2[[#This Row],[Current Month High]]/Table2[[#This Row],[Close Price]])-1</f>
        <v>5.9171597633136397E-3</v>
      </c>
      <c r="AI448">
        <v>30.098619329388502</v>
      </c>
      <c r="AJ448">
        <v>27.649932020746199</v>
      </c>
      <c r="AK448" t="str">
        <f>IF(AND(Table2[[#This Row],[20D EMA]]&gt;Table2[[#This Row],[50D EMA]],Table2[[#This Row],[50D EMA]]&gt;Table2[[#This Row],[200D EMA]]),"Uptrend","Downtrend/NoTrend")</f>
        <v>Downtrend/NoTrend</v>
      </c>
      <c r="AL448">
        <v>-0.17</v>
      </c>
      <c r="AM448" t="s">
        <v>10680</v>
      </c>
      <c r="AN448">
        <v>5.4</v>
      </c>
      <c r="AO448" t="s">
        <v>10681</v>
      </c>
      <c r="AP448">
        <v>0.115993382193657</v>
      </c>
      <c r="AQ448">
        <f>(Table2[[#This Row],[Sharpe Ratio]]-AVERAGE(Table2[Sharpe Ratio]))/_xlfn.STDEV.P(Table2[Sharpe Ratio])</f>
        <v>0.60104575439616081</v>
      </c>
      <c r="AR4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48">
        <f>_xlfn.RANK.AVG(Table2[[#This Row],[1Y Return vs Nifty Z-Score]],Table2[1Y Return vs Nifty Z-Score])</f>
        <v>502</v>
      </c>
      <c r="AT448">
        <f>_xlfn.RANK.AVG(Table2[[#This Row],[6M Return vs Nifty Z-Score]],Table2[6M Return vs Nifty Z-Score])</f>
        <v>608</v>
      </c>
      <c r="AU448">
        <f>_xlfn.RANK.AVG(Table2[[#This Row],[Sharpe Ratio Z-Score]],Table2[Sharpe Ratio Z-Score])</f>
        <v>196</v>
      </c>
      <c r="AV448">
        <f>(Table2[[#This Row],[Rank 1Y]]+Table2[[#This Row],[Rank 6M]]+Table2[[#This Row],[Rank Sharpe]])/3</f>
        <v>435.33333333333331</v>
      </c>
    </row>
    <row r="449" spans="1:48" x14ac:dyDescent="0.3">
      <c r="A449" t="s">
        <v>2003</v>
      </c>
      <c r="B449" t="s">
        <v>2004</v>
      </c>
      <c r="C449" t="s">
        <v>10638</v>
      </c>
      <c r="D449" t="s">
        <v>505</v>
      </c>
      <c r="E449">
        <v>3344.3408325999999</v>
      </c>
      <c r="F449">
        <v>456.5</v>
      </c>
      <c r="G449">
        <v>-23.763936890502201</v>
      </c>
      <c r="H449">
        <f>(Table2[[#This Row],[1Y Return vs Nifty]]-AVERAGE(Table2[1Y Return vs Nifty]))/_xlfn.STDEV.P(Table2[1Y Return vs Nifty])</f>
        <v>-0.8051944658263821</v>
      </c>
      <c r="I449">
        <v>7.5053421994355096</v>
      </c>
      <c r="J449">
        <f>(Table2[[#This Row],[1M Return vs Nifty]]-AVERAGE(Table2[1M Return vs Nifty]))/_xlfn.STDEV.P(Table2[1M Return vs Nifty])</f>
        <v>0.83500546741798054</v>
      </c>
      <c r="K449">
        <v>19.637948995152701</v>
      </c>
      <c r="L449">
        <f>(Table2[[#This Row],[6M Return vs Nifty]]-AVERAGE(Table2[6M Return vs Nifty]))/_xlfn.STDEV.P(Table2[6M Return vs Nifty])</f>
        <v>0.39013006406499728</v>
      </c>
      <c r="M449">
        <v>-6.8163389632317903</v>
      </c>
      <c r="N449">
        <f>(Table2[[#This Row],[1W Return vs Nifty]]-AVERAGE(Table2[1W Return vs Nifty]))/_xlfn.STDEV.P(Table2[1W Return vs Nifty])</f>
        <v>-1.1960497412873281</v>
      </c>
      <c r="O449">
        <v>453.09</v>
      </c>
      <c r="P449">
        <v>420.00588355482603</v>
      </c>
      <c r="Q449">
        <v>372.30759519741201</v>
      </c>
      <c r="R449">
        <v>49.113880766553002</v>
      </c>
      <c r="S449" s="2">
        <f>(Table2[[#This Row],[Close Price]]-Table2[[#This Row],[20D EMA]])/Table2[[#This Row],[20D EMA]]</f>
        <v>7.5260985676135544E-3</v>
      </c>
      <c r="T449" s="2">
        <f>(Table2[[#This Row],[Close Price]]-Table2[[#This Row],[50D EMA]])/Table2[[#This Row],[50D EMA]]</f>
        <v>8.6889536251961011E-2</v>
      </c>
      <c r="U449" s="2">
        <f>(Table2[[#This Row],[Close Price]]-Table2[[#This Row],[200D EMA]])/Table2[[#This Row],[200D EMA]]</f>
        <v>0.22613668345376056</v>
      </c>
      <c r="V449">
        <v>0.841062303514719</v>
      </c>
      <c r="W449">
        <v>453</v>
      </c>
      <c r="X449">
        <v>465.5</v>
      </c>
      <c r="Y449">
        <v>452.5</v>
      </c>
      <c r="Z449">
        <v>497.4</v>
      </c>
      <c r="AA449">
        <v>392.6</v>
      </c>
      <c r="AB449">
        <v>505</v>
      </c>
      <c r="AC449" s="2">
        <f>(Table2[[#This Row],[Close Price]]/Table2[[#This Row],[Day Low]])-1</f>
        <v>7.7262693156732176E-3</v>
      </c>
      <c r="AD449" s="2">
        <f>(Table2[[#This Row],[Day High]]/Table2[[#This Row],[Close Price]])-1</f>
        <v>1.9715224534501585E-2</v>
      </c>
      <c r="AE449" s="2">
        <f>(Table2[[#This Row],[Close Price]]/Table2[[#This Row],[Current Week Low]])-1</f>
        <v>8.8397790055247949E-3</v>
      </c>
      <c r="AF449" s="2">
        <f>(Table2[[#This Row],[Current Week High]]/Table2[[#This Row],[Close Price]])-1</f>
        <v>8.9594742606790678E-2</v>
      </c>
      <c r="AG449" s="2">
        <f>(Table2[[#This Row],[Close Price]]/Table2[[#This Row],[Current Month Low]])-1</f>
        <v>0.16276107997962286</v>
      </c>
      <c r="AH449" s="2">
        <f>(Table2[[#This Row],[Current Month High]]/Table2[[#This Row],[Close Price]])-1</f>
        <v>0.10624315443592547</v>
      </c>
      <c r="AI449">
        <v>10.624315443592501</v>
      </c>
      <c r="AJ449">
        <v>54.719539061176</v>
      </c>
      <c r="AK449" t="str">
        <f>IF(AND(Table2[[#This Row],[20D EMA]]&gt;Table2[[#This Row],[50D EMA]],Table2[[#This Row],[50D EMA]]&gt;Table2[[#This Row],[200D EMA]]),"Uptrend","Downtrend/NoTrend")</f>
        <v>Uptrend</v>
      </c>
      <c r="AL449">
        <v>0.3</v>
      </c>
      <c r="AM449" t="s">
        <v>10681</v>
      </c>
      <c r="AN449">
        <v>-1.0900000000000001</v>
      </c>
      <c r="AO449" t="s">
        <v>10680</v>
      </c>
      <c r="AP449">
        <v>1.2493529419867E-2</v>
      </c>
      <c r="AQ449">
        <f>(Table2[[#This Row],[Sharpe Ratio]]-AVERAGE(Table2[Sharpe Ratio]))/_xlfn.STDEV.P(Table2[Sharpe Ratio])</f>
        <v>-0.58793218949212933</v>
      </c>
      <c r="AR4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-1.3640408651228619</v>
      </c>
      <c r="AS449">
        <f>_xlfn.RANK.AVG(Table2[[#This Row],[1Y Return vs Nifty Z-Score]],Table2[1Y Return vs Nifty Z-Score])</f>
        <v>602</v>
      </c>
      <c r="AT449">
        <f>_xlfn.RANK.AVG(Table2[[#This Row],[6M Return vs Nifty Z-Score]],Table2[6M Return vs Nifty Z-Score])</f>
        <v>215</v>
      </c>
      <c r="AU449">
        <f>_xlfn.RANK.AVG(Table2[[#This Row],[Sharpe Ratio Z-Score]],Table2[Sharpe Ratio Z-Score])</f>
        <v>490</v>
      </c>
      <c r="AV449">
        <f>(Table2[[#This Row],[Rank 1Y]]+Table2[[#This Row],[Rank 6M]]+Table2[[#This Row],[Rank Sharpe]])/3</f>
        <v>435.66666666666669</v>
      </c>
    </row>
    <row r="450" spans="1:48" x14ac:dyDescent="0.3">
      <c r="A450" t="s">
        <v>186</v>
      </c>
      <c r="B450" t="s">
        <v>187</v>
      </c>
      <c r="C450" t="s">
        <v>10638</v>
      </c>
      <c r="D450" t="s">
        <v>121</v>
      </c>
      <c r="E450">
        <v>140459.93812943899</v>
      </c>
      <c r="F450">
        <v>5855.25</v>
      </c>
      <c r="G450">
        <v>-1.7710860888401201</v>
      </c>
      <c r="H450">
        <f>(Table2[[#This Row],[1Y Return vs Nifty]]-AVERAGE(Table2[1Y Return vs Nifty]))/_xlfn.STDEV.P(Table2[1Y Return vs Nifty])</f>
        <v>-0.45132266727317527</v>
      </c>
      <c r="I450">
        <v>-3.60030494947768</v>
      </c>
      <c r="J450">
        <f>(Table2[[#This Row],[1M Return vs Nifty]]-AVERAGE(Table2[1M Return vs Nifty]))/_xlfn.STDEV.P(Table2[1M Return vs Nifty])</f>
        <v>-0.23865163299515438</v>
      </c>
      <c r="K450">
        <v>5.8540153038088798</v>
      </c>
      <c r="L450">
        <f>(Table2[[#This Row],[6M Return vs Nifty]]-AVERAGE(Table2[6M Return vs Nifty]))/_xlfn.STDEV.P(Table2[6M Return vs Nifty])</f>
        <v>-8.2288227045869036E-2</v>
      </c>
      <c r="M450">
        <v>-1.68076510721088</v>
      </c>
      <c r="N450">
        <f>(Table2[[#This Row],[1W Return vs Nifty]]-AVERAGE(Table2[1W Return vs Nifty]))/_xlfn.STDEV.P(Table2[1W Return vs Nifty])</f>
        <v>0.12228629570578357</v>
      </c>
      <c r="O450">
        <v>5772.26</v>
      </c>
      <c r="P450">
        <v>5669.1046654025604</v>
      </c>
      <c r="Q450">
        <v>5235.6740254139204</v>
      </c>
      <c r="R450">
        <v>59.318805550533398</v>
      </c>
      <c r="S450" s="2">
        <f>(Table2[[#This Row],[Close Price]]-Table2[[#This Row],[20D EMA]])/Table2[[#This Row],[20D EMA]]</f>
        <v>1.4377384248110754E-2</v>
      </c>
      <c r="T450" s="2">
        <f>(Table2[[#This Row],[Close Price]]-Table2[[#This Row],[50D EMA]])/Table2[[#This Row],[50D EMA]]</f>
        <v>3.283504990363792E-2</v>
      </c>
      <c r="U450" s="2">
        <f>(Table2[[#This Row],[Close Price]]-Table2[[#This Row],[200D EMA]])/Table2[[#This Row],[200D EMA]]</f>
        <v>0.11833738532587451</v>
      </c>
      <c r="V450">
        <v>0.66353579390117801</v>
      </c>
      <c r="W450">
        <v>5793.25</v>
      </c>
      <c r="X450">
        <v>5908.9</v>
      </c>
      <c r="Y450">
        <v>5690.05</v>
      </c>
      <c r="Z450">
        <v>5908.9</v>
      </c>
      <c r="AA450">
        <v>5594.15</v>
      </c>
      <c r="AB450">
        <v>5924.8</v>
      </c>
      <c r="AC450" s="2">
        <f>(Table2[[#This Row],[Close Price]]/Table2[[#This Row],[Day Low]])-1</f>
        <v>1.0702110214473759E-2</v>
      </c>
      <c r="AD450" s="2">
        <f>(Table2[[#This Row],[Day High]]/Table2[[#This Row],[Close Price]])-1</f>
        <v>9.1627172195891671E-3</v>
      </c>
      <c r="AE450" s="2">
        <f>(Table2[[#This Row],[Close Price]]/Table2[[#This Row],[Current Week Low]])-1</f>
        <v>2.9033136791416503E-2</v>
      </c>
      <c r="AF450" s="2">
        <f>(Table2[[#This Row],[Current Week High]]/Table2[[#This Row],[Close Price]])-1</f>
        <v>9.1627172195891671E-3</v>
      </c>
      <c r="AG450" s="2">
        <f>(Table2[[#This Row],[Close Price]]/Table2[[#This Row],[Current Month Low]])-1</f>
        <v>4.6673757407291516E-2</v>
      </c>
      <c r="AH450" s="2">
        <f>(Table2[[#This Row],[Current Month High]]/Table2[[#This Row],[Close Price]])-1</f>
        <v>1.1878228939840252E-2</v>
      </c>
      <c r="AI450">
        <v>2.5575338371546898</v>
      </c>
      <c r="AJ450">
        <v>34.6746555650113</v>
      </c>
      <c r="AK450" t="str">
        <f>IF(AND(Table2[[#This Row],[20D EMA]]&gt;Table2[[#This Row],[50D EMA]],Table2[[#This Row],[50D EMA]]&gt;Table2[[#This Row],[200D EMA]]),"Uptrend","Downtrend/NoTrend")</f>
        <v>Uptrend</v>
      </c>
      <c r="AL450">
        <v>-0.03</v>
      </c>
      <c r="AM450" t="s">
        <v>10680</v>
      </c>
      <c r="AN450">
        <v>3.33</v>
      </c>
      <c r="AO450" t="s">
        <v>10681</v>
      </c>
      <c r="AP450">
        <v>6.89749477354E-3</v>
      </c>
      <c r="AQ450">
        <f>(Table2[[#This Row],[Sharpe Ratio]]-AVERAGE(Table2[Sharpe Ratio]))/_xlfn.STDEV.P(Table2[Sharpe Ratio])</f>
        <v>-0.65221790188110806</v>
      </c>
      <c r="AR45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-1.3021941334895235</v>
      </c>
      <c r="AS450">
        <f>_xlfn.RANK.AVG(Table2[[#This Row],[1Y Return vs Nifty Z-Score]],Table2[1Y Return vs Nifty Z-Score])</f>
        <v>450</v>
      </c>
      <c r="AT450">
        <f>_xlfn.RANK.AVG(Table2[[#This Row],[6M Return vs Nifty Z-Score]],Table2[6M Return vs Nifty Z-Score])</f>
        <v>353</v>
      </c>
      <c r="AU450">
        <f>_xlfn.RANK.AVG(Table2[[#This Row],[Sharpe Ratio Z-Score]],Table2[Sharpe Ratio Z-Score])</f>
        <v>505</v>
      </c>
      <c r="AV450">
        <f>(Table2[[#This Row],[Rank 1Y]]+Table2[[#This Row],[Rank 6M]]+Table2[[#This Row],[Rank Sharpe]])/3</f>
        <v>436</v>
      </c>
    </row>
    <row r="451" spans="1:48" x14ac:dyDescent="0.3">
      <c r="A451" t="s">
        <v>285</v>
      </c>
      <c r="B451" t="s">
        <v>286</v>
      </c>
      <c r="C451" t="s">
        <v>10640</v>
      </c>
      <c r="D451" t="s">
        <v>54</v>
      </c>
      <c r="E451">
        <v>97194.264658109998</v>
      </c>
      <c r="F451">
        <v>2487.75</v>
      </c>
      <c r="G451">
        <v>9.3298849424229804</v>
      </c>
      <c r="H451">
        <f>(Table2[[#This Row],[1Y Return vs Nifty]]-AVERAGE(Table2[1Y Return vs Nifty]))/_xlfn.STDEV.P(Table2[1Y Return vs Nifty])</f>
        <v>-0.27270459633972249</v>
      </c>
      <c r="I451">
        <v>15.5170702137672</v>
      </c>
      <c r="J451">
        <f>(Table2[[#This Row],[1M Return vs Nifty]]-AVERAGE(Table2[1M Return vs Nifty]))/_xlfn.STDEV.P(Table2[1M Return vs Nifty])</f>
        <v>1.6095527363727509</v>
      </c>
      <c r="K451">
        <v>2.7751268611063402</v>
      </c>
      <c r="L451">
        <f>(Table2[[#This Row],[6M Return vs Nifty]]-AVERAGE(Table2[6M Return vs Nifty]))/_xlfn.STDEV.P(Table2[6M Return vs Nifty])</f>
        <v>-0.18781131277690072</v>
      </c>
      <c r="M451">
        <v>2.8252315889818802</v>
      </c>
      <c r="N451">
        <f>(Table2[[#This Row],[1W Return vs Nifty]]-AVERAGE(Table2[1W Return vs Nifty]))/_xlfn.STDEV.P(Table2[1W Return vs Nifty])</f>
        <v>1.2790056796940625</v>
      </c>
      <c r="O451">
        <v>2293.17</v>
      </c>
      <c r="P451">
        <v>2212.9602324101702</v>
      </c>
      <c r="Q451">
        <v>2090.64818033967</v>
      </c>
      <c r="R451">
        <v>77.892475320925897</v>
      </c>
      <c r="S451" s="2">
        <f>(Table2[[#This Row],[Close Price]]-Table2[[#This Row],[20D EMA]])/Table2[[#This Row],[20D EMA]]</f>
        <v>8.4851973469040637E-2</v>
      </c>
      <c r="T451" s="2">
        <f>(Table2[[#This Row],[Close Price]]-Table2[[#This Row],[50D EMA]])/Table2[[#This Row],[50D EMA]]</f>
        <v>0.12417293522285844</v>
      </c>
      <c r="U451" s="2">
        <f>(Table2[[#This Row],[Close Price]]-Table2[[#This Row],[200D EMA]])/Table2[[#This Row],[200D EMA]]</f>
        <v>0.1899419631646547</v>
      </c>
      <c r="V451">
        <v>0.67283016187591604</v>
      </c>
      <c r="W451">
        <v>2393.5</v>
      </c>
      <c r="X451">
        <v>2506.1</v>
      </c>
      <c r="Y451">
        <v>2329.3000000000002</v>
      </c>
      <c r="Z451">
        <v>2506.1</v>
      </c>
      <c r="AA451">
        <v>1901.05</v>
      </c>
      <c r="AB451">
        <v>2506.1</v>
      </c>
      <c r="AC451" s="2">
        <f>(Table2[[#This Row],[Close Price]]/Table2[[#This Row],[Day Low]])-1</f>
        <v>3.9377480676832999E-2</v>
      </c>
      <c r="AD451" s="2">
        <f>(Table2[[#This Row],[Day High]]/Table2[[#This Row],[Close Price]])-1</f>
        <v>7.3761431011958312E-3</v>
      </c>
      <c r="AE451" s="2">
        <f>(Table2[[#This Row],[Close Price]]/Table2[[#This Row],[Current Week Low]])-1</f>
        <v>6.8024728459193717E-2</v>
      </c>
      <c r="AF451" s="2">
        <f>(Table2[[#This Row],[Current Week High]]/Table2[[#This Row],[Close Price]])-1</f>
        <v>7.3761431011958312E-3</v>
      </c>
      <c r="AG451" s="2">
        <f>(Table2[[#This Row],[Close Price]]/Table2[[#This Row],[Current Month Low]])-1</f>
        <v>0.30861892112253764</v>
      </c>
      <c r="AH451" s="2">
        <f>(Table2[[#This Row],[Current Month High]]/Table2[[#This Row],[Close Price]])-1</f>
        <v>7.3761431011958312E-3</v>
      </c>
      <c r="AI451">
        <v>0.73761431011958301</v>
      </c>
      <c r="AJ451">
        <v>47.8120079617361</v>
      </c>
      <c r="AK451" t="str">
        <f>IF(AND(Table2[[#This Row],[20D EMA]]&gt;Table2[[#This Row],[50D EMA]],Table2[[#This Row],[50D EMA]]&gt;Table2[[#This Row],[200D EMA]]),"Uptrend","Downtrend/NoTrend")</f>
        <v>Uptrend</v>
      </c>
      <c r="AL451">
        <v>-0.03</v>
      </c>
      <c r="AM451" t="s">
        <v>10680</v>
      </c>
      <c r="AN451">
        <v>14.35</v>
      </c>
      <c r="AO451" t="s">
        <v>10681</v>
      </c>
      <c r="AQ451">
        <f>(Table2[[#This Row],[Sharpe Ratio]]-AVERAGE(Table2[Sharpe Ratio]))/_xlfn.STDEV.P(Table2[Sharpe Ratio])</f>
        <v>-0.7314544315382846</v>
      </c>
      <c r="AR4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1.6965880754119056</v>
      </c>
      <c r="AS451">
        <f>_xlfn.RANK.AVG(Table2[[#This Row],[1Y Return vs Nifty Z-Score]],Table2[1Y Return vs Nifty Z-Score])</f>
        <v>380</v>
      </c>
      <c r="AT451">
        <f>_xlfn.RANK.AVG(Table2[[#This Row],[6M Return vs Nifty Z-Score]],Table2[6M Return vs Nifty Z-Score])</f>
        <v>385</v>
      </c>
      <c r="AU451">
        <f>_xlfn.RANK.AVG(Table2[[#This Row],[Sharpe Ratio Z-Score]],Table2[Sharpe Ratio Z-Score])</f>
        <v>547</v>
      </c>
      <c r="AV451">
        <f>(Table2[[#This Row],[Rank 1Y]]+Table2[[#This Row],[Rank 6M]]+Table2[[#This Row],[Rank Sharpe]])/3</f>
        <v>437.33333333333331</v>
      </c>
    </row>
    <row r="452" spans="1:48" x14ac:dyDescent="0.3">
      <c r="A452" t="s">
        <v>343</v>
      </c>
      <c r="B452" t="s">
        <v>344</v>
      </c>
      <c r="C452" t="s">
        <v>10636</v>
      </c>
      <c r="D452" t="s">
        <v>24</v>
      </c>
      <c r="E452">
        <v>74379.383144912994</v>
      </c>
      <c r="F452">
        <v>23.61</v>
      </c>
      <c r="G452">
        <v>10.8147229996717</v>
      </c>
      <c r="H452">
        <f>(Table2[[#This Row],[1Y Return vs Nifty]]-AVERAGE(Table2[1Y Return vs Nifty]))/_xlfn.STDEV.P(Table2[1Y Return vs Nifty])</f>
        <v>-0.24881309093110376</v>
      </c>
      <c r="I452">
        <v>-6.4128733786400698</v>
      </c>
      <c r="J452">
        <f>(Table2[[#This Row],[1M Return vs Nifty]]-AVERAGE(Table2[1M Return vs Nifty]))/_xlfn.STDEV.P(Table2[1M Return vs Nifty])</f>
        <v>-0.51056141221621765</v>
      </c>
      <c r="K452">
        <v>-18.3399094086556</v>
      </c>
      <c r="L452">
        <f>(Table2[[#This Row],[6M Return vs Nifty]]-AVERAGE(Table2[6M Return vs Nifty]))/_xlfn.STDEV.P(Table2[6M Return vs Nifty])</f>
        <v>-0.91148929720954375</v>
      </c>
      <c r="M452">
        <v>-5.4730582870424396</v>
      </c>
      <c r="N452">
        <f>(Table2[[#This Row],[1W Return vs Nifty]]-AVERAGE(Table2[1W Return vs Nifty]))/_xlfn.STDEV.P(Table2[1W Return vs Nifty])</f>
        <v>-0.85122063886078791</v>
      </c>
      <c r="O452">
        <v>24.25</v>
      </c>
      <c r="P452">
        <v>24.378112701104602</v>
      </c>
      <c r="Q452">
        <v>23.117383420342001</v>
      </c>
      <c r="R452">
        <v>33.041756523758799</v>
      </c>
      <c r="S452" s="2">
        <f>(Table2[[#This Row],[Close Price]]-Table2[[#This Row],[20D EMA]])/Table2[[#This Row],[20D EMA]]</f>
        <v>-2.639175257731961E-2</v>
      </c>
      <c r="T452" s="2">
        <f>(Table2[[#This Row],[Close Price]]-Table2[[#This Row],[50D EMA]])/Table2[[#This Row],[50D EMA]]</f>
        <v>-3.1508292316238168E-2</v>
      </c>
      <c r="U452" s="2">
        <f>(Table2[[#This Row],[Close Price]]-Table2[[#This Row],[200D EMA]])/Table2[[#This Row],[200D EMA]]</f>
        <v>2.1309357149153958E-2</v>
      </c>
      <c r="V452">
        <v>0.44514763265899299</v>
      </c>
      <c r="W452">
        <v>23.55</v>
      </c>
      <c r="X452">
        <v>24.02</v>
      </c>
      <c r="Y452">
        <v>23.55</v>
      </c>
      <c r="Z452">
        <v>24.53</v>
      </c>
      <c r="AA452">
        <v>23.16</v>
      </c>
      <c r="AB452">
        <v>26.94</v>
      </c>
      <c r="AC452" s="2">
        <f>(Table2[[#This Row],[Close Price]]/Table2[[#This Row],[Day Low]])-1</f>
        <v>2.5477707006369421E-3</v>
      </c>
      <c r="AD452" s="2">
        <f>(Table2[[#This Row],[Day High]]/Table2[[#This Row],[Close Price]])-1</f>
        <v>1.7365523083439305E-2</v>
      </c>
      <c r="AE452" s="2">
        <f>(Table2[[#This Row],[Close Price]]/Table2[[#This Row],[Current Week Low]])-1</f>
        <v>2.5477707006369421E-3</v>
      </c>
      <c r="AF452" s="2">
        <f>(Table2[[#This Row],[Current Week High]]/Table2[[#This Row],[Close Price]])-1</f>
        <v>3.8966539601863692E-2</v>
      </c>
      <c r="AG452" s="2">
        <f>(Table2[[#This Row],[Close Price]]/Table2[[#This Row],[Current Month Low]])-1</f>
        <v>1.9430051813471572E-2</v>
      </c>
      <c r="AH452" s="2">
        <f>(Table2[[#This Row],[Current Month High]]/Table2[[#This Row],[Close Price]])-1</f>
        <v>0.14104193138500642</v>
      </c>
      <c r="AI452">
        <v>39.135959339263003</v>
      </c>
      <c r="AJ452">
        <v>50.382165605095501</v>
      </c>
      <c r="AK452" t="str">
        <f>IF(AND(Table2[[#This Row],[20D EMA]]&gt;Table2[[#This Row],[50D EMA]],Table2[[#This Row],[50D EMA]]&gt;Table2[[#This Row],[200D EMA]]),"Uptrend","Downtrend/NoTrend")</f>
        <v>Downtrend/NoTrend</v>
      </c>
      <c r="AL452">
        <v>-0.03</v>
      </c>
      <c r="AM452" t="s">
        <v>10680</v>
      </c>
      <c r="AN452">
        <v>-2.0699999999999998</v>
      </c>
      <c r="AO452" t="s">
        <v>10680</v>
      </c>
      <c r="AP452">
        <v>7.3122856269135006E-2</v>
      </c>
      <c r="AQ452">
        <f>(Table2[[#This Row],[Sharpe Ratio]]-AVERAGE(Table2[Sharpe Ratio]))/_xlfn.STDEV.P(Table2[Sharpe Ratio])</f>
        <v>0.10856090150895147</v>
      </c>
      <c r="AR4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2">
        <f>_xlfn.RANK.AVG(Table2[[#This Row],[1Y Return vs Nifty Z-Score]],Table2[1Y Return vs Nifty Z-Score])</f>
        <v>369</v>
      </c>
      <c r="AT452">
        <f>_xlfn.RANK.AVG(Table2[[#This Row],[6M Return vs Nifty Z-Score]],Table2[6M Return vs Nifty Z-Score])</f>
        <v>620</v>
      </c>
      <c r="AU452">
        <f>_xlfn.RANK.AVG(Table2[[#This Row],[Sharpe Ratio Z-Score]],Table2[Sharpe Ratio Z-Score])</f>
        <v>324</v>
      </c>
      <c r="AV452">
        <f>(Table2[[#This Row],[Rank 1Y]]+Table2[[#This Row],[Rank 6M]]+Table2[[#This Row],[Rank Sharpe]])/3</f>
        <v>437.66666666666669</v>
      </c>
    </row>
    <row r="453" spans="1:48" x14ac:dyDescent="0.3">
      <c r="A453" t="s">
        <v>2007</v>
      </c>
      <c r="B453" t="s">
        <v>2008</v>
      </c>
      <c r="C453" t="s">
        <v>10636</v>
      </c>
      <c r="D453" t="s">
        <v>531</v>
      </c>
      <c r="E453">
        <v>3319.7617261680002</v>
      </c>
      <c r="F453">
        <v>57.41</v>
      </c>
      <c r="G453">
        <v>-6.9729114089303703</v>
      </c>
      <c r="H453">
        <f>(Table2[[#This Row],[1Y Return vs Nifty]]-AVERAGE(Table2[1Y Return vs Nifty]))/_xlfn.STDEV.P(Table2[1Y Return vs Nifty])</f>
        <v>-0.53502165192871765</v>
      </c>
      <c r="I453">
        <v>-0.17481856124832601</v>
      </c>
      <c r="J453">
        <f>(Table2[[#This Row],[1M Return vs Nifty]]-AVERAGE(Table2[1M Return vs Nifty]))/_xlfn.STDEV.P(Table2[1M Return vs Nifty])</f>
        <v>9.2513019886051498E-2</v>
      </c>
      <c r="K453">
        <v>28.260844374433301</v>
      </c>
      <c r="L453">
        <f>(Table2[[#This Row],[6M Return vs Nifty]]-AVERAGE(Table2[6M Return vs Nifty]))/_xlfn.STDEV.P(Table2[6M Return vs Nifty])</f>
        <v>0.68566351559819183</v>
      </c>
      <c r="M453">
        <v>-0.154519659231805</v>
      </c>
      <c r="N453">
        <f>(Table2[[#This Row],[1W Return vs Nifty]]-AVERAGE(Table2[1W Return vs Nifty]))/_xlfn.STDEV.P(Table2[1W Return vs Nifty])</f>
        <v>0.51408367449501724</v>
      </c>
      <c r="O453">
        <v>56.12</v>
      </c>
      <c r="P453">
        <v>54.013068567727501</v>
      </c>
      <c r="Q453">
        <v>47.654483632946501</v>
      </c>
      <c r="R453">
        <v>55.421945360043303</v>
      </c>
      <c r="S453" s="2">
        <f>(Table2[[#This Row],[Close Price]]-Table2[[#This Row],[20D EMA]])/Table2[[#This Row],[20D EMA]]</f>
        <v>2.2986457590876679E-2</v>
      </c>
      <c r="T453" s="2">
        <f>(Table2[[#This Row],[Close Price]]-Table2[[#This Row],[50D EMA]])/Table2[[#This Row],[50D EMA]]</f>
        <v>6.2890917371470026E-2</v>
      </c>
      <c r="U453" s="2">
        <f>(Table2[[#This Row],[Close Price]]-Table2[[#This Row],[200D EMA]])/Table2[[#This Row],[200D EMA]]</f>
        <v>0.20471350486544568</v>
      </c>
      <c r="V453">
        <v>1.0328116476870299</v>
      </c>
      <c r="W453">
        <v>57</v>
      </c>
      <c r="X453">
        <v>59.17</v>
      </c>
      <c r="Y453">
        <v>54.85</v>
      </c>
      <c r="Z453">
        <v>63</v>
      </c>
      <c r="AA453">
        <v>49.2</v>
      </c>
      <c r="AB453">
        <v>63</v>
      </c>
      <c r="AC453" s="2">
        <f>(Table2[[#This Row],[Close Price]]/Table2[[#This Row],[Day Low]])-1</f>
        <v>7.1929824561403066E-3</v>
      </c>
      <c r="AD453" s="2">
        <f>(Table2[[#This Row],[Day High]]/Table2[[#This Row],[Close Price]])-1</f>
        <v>3.0656680020902272E-2</v>
      </c>
      <c r="AE453" s="2">
        <f>(Table2[[#This Row],[Close Price]]/Table2[[#This Row],[Current Week Low]])-1</f>
        <v>4.6672743846855047E-2</v>
      </c>
      <c r="AF453" s="2">
        <f>(Table2[[#This Row],[Current Week High]]/Table2[[#This Row],[Close Price]])-1</f>
        <v>9.7369796202752212E-2</v>
      </c>
      <c r="AG453" s="2">
        <f>(Table2[[#This Row],[Close Price]]/Table2[[#This Row],[Current Month Low]])-1</f>
        <v>0.16686991869918688</v>
      </c>
      <c r="AH453" s="2">
        <f>(Table2[[#This Row],[Current Month High]]/Table2[[#This Row],[Close Price]])-1</f>
        <v>9.7369796202752212E-2</v>
      </c>
      <c r="AI453">
        <v>9.7369796202752195</v>
      </c>
      <c r="AJ453">
        <v>72.661654135338296</v>
      </c>
      <c r="AK453" t="str">
        <f>IF(AND(Table2[[#This Row],[20D EMA]]&gt;Table2[[#This Row],[50D EMA]],Table2[[#This Row],[50D EMA]]&gt;Table2[[#This Row],[200D EMA]]),"Uptrend","Downtrend/NoTrend")</f>
        <v>Uptrend</v>
      </c>
      <c r="AL453">
        <v>0.19</v>
      </c>
      <c r="AM453" t="s">
        <v>10681</v>
      </c>
      <c r="AN453">
        <v>11.93</v>
      </c>
      <c r="AO453" t="s">
        <v>10681</v>
      </c>
      <c r="AP453">
        <v>-5.3450296467728003E-2</v>
      </c>
      <c r="AQ453">
        <f>(Table2[[#This Row],[Sharpe Ratio]]-AVERAGE(Table2[Sharpe Ratio]))/_xlfn.STDEV.P(Table2[Sharpe Ratio])</f>
        <v>-1.3454767889740655</v>
      </c>
      <c r="AR45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-0.58823823092352256</v>
      </c>
      <c r="AS453">
        <f>_xlfn.RANK.AVG(Table2[[#This Row],[1Y Return vs Nifty Z-Score]],Table2[1Y Return vs Nifty Z-Score])</f>
        <v>489</v>
      </c>
      <c r="AT453">
        <f>_xlfn.RANK.AVG(Table2[[#This Row],[6M Return vs Nifty Z-Score]],Table2[6M Return vs Nifty Z-Score])</f>
        <v>156</v>
      </c>
      <c r="AU453">
        <f>_xlfn.RANK.AVG(Table2[[#This Row],[Sharpe Ratio Z-Score]],Table2[Sharpe Ratio Z-Score])</f>
        <v>668</v>
      </c>
      <c r="AV453">
        <f>(Table2[[#This Row],[Rank 1Y]]+Table2[[#This Row],[Rank 6M]]+Table2[[#This Row],[Rank Sharpe]])/3</f>
        <v>437.66666666666669</v>
      </c>
    </row>
    <row r="454" spans="1:48" x14ac:dyDescent="0.3">
      <c r="A454" t="s">
        <v>64</v>
      </c>
      <c r="B454" t="s">
        <v>65</v>
      </c>
      <c r="C454" t="s">
        <v>10641</v>
      </c>
      <c r="D454" t="s">
        <v>60</v>
      </c>
      <c r="E454">
        <v>391550.67760812002</v>
      </c>
      <c r="F454">
        <v>12403</v>
      </c>
      <c r="G454">
        <v>-3.8275435472229802</v>
      </c>
      <c r="H454">
        <f>(Table2[[#This Row],[1Y Return vs Nifty]]-AVERAGE(Table2[1Y Return vs Nifty]))/_xlfn.STDEV.P(Table2[1Y Return vs Nifty])</f>
        <v>-0.48441170634359454</v>
      </c>
      <c r="I454">
        <v>-3.8906442671613402</v>
      </c>
      <c r="J454">
        <f>(Table2[[#This Row],[1M Return vs Nifty]]-AVERAGE(Table2[1M Return vs Nifty]))/_xlfn.STDEV.P(Table2[1M Return vs Nifty])</f>
        <v>-0.26672067442788816</v>
      </c>
      <c r="K454">
        <v>-6.2395115722934396</v>
      </c>
      <c r="L454">
        <f>(Table2[[#This Row],[6M Return vs Nifty]]-AVERAGE(Table2[6M Return vs Nifty]))/_xlfn.STDEV.P(Table2[6M Return vs Nifty])</f>
        <v>-0.49677101753545388</v>
      </c>
      <c r="M454">
        <v>-0.41235587701875098</v>
      </c>
      <c r="N454">
        <f>(Table2[[#This Row],[1W Return vs Nifty]]-AVERAGE(Table2[1W Return vs Nifty]))/_xlfn.STDEV.P(Table2[1W Return vs Nifty])</f>
        <v>0.4478953989331691</v>
      </c>
      <c r="O454">
        <v>12365.74</v>
      </c>
      <c r="P454">
        <v>12408.9506577792</v>
      </c>
      <c r="Q454">
        <v>11756.390722689701</v>
      </c>
      <c r="R454">
        <v>57.930659712015803</v>
      </c>
      <c r="S454" s="2">
        <f>(Table2[[#This Row],[Close Price]]-Table2[[#This Row],[20D EMA]])/Table2[[#This Row],[20D EMA]]</f>
        <v>3.0131637896316935E-3</v>
      </c>
      <c r="T454" s="2">
        <f>(Table2[[#This Row],[Close Price]]-Table2[[#This Row],[50D EMA]])/Table2[[#This Row],[50D EMA]]</f>
        <v>-4.7954560730479007E-4</v>
      </c>
      <c r="U454" s="2">
        <f>(Table2[[#This Row],[Close Price]]-Table2[[#This Row],[200D EMA]])/Table2[[#This Row],[200D EMA]]</f>
        <v>5.5000662410985592E-2</v>
      </c>
      <c r="V454">
        <v>0.91113321540116798</v>
      </c>
      <c r="W454">
        <v>12316.2</v>
      </c>
      <c r="X454">
        <v>12570</v>
      </c>
      <c r="Y454">
        <v>12222</v>
      </c>
      <c r="Z454">
        <v>12570</v>
      </c>
      <c r="AA454">
        <v>12027.65</v>
      </c>
      <c r="AB454">
        <v>13680</v>
      </c>
      <c r="AC454" s="2">
        <f>(Table2[[#This Row],[Close Price]]/Table2[[#This Row],[Day Low]])-1</f>
        <v>7.0476283269189643E-3</v>
      </c>
      <c r="AD454" s="2">
        <f>(Table2[[#This Row],[Day High]]/Table2[[#This Row],[Close Price]])-1</f>
        <v>1.3464484398935772E-2</v>
      </c>
      <c r="AE454" s="2">
        <f>(Table2[[#This Row],[Close Price]]/Table2[[#This Row],[Current Week Low]])-1</f>
        <v>1.480936017018486E-2</v>
      </c>
      <c r="AF454" s="2">
        <f>(Table2[[#This Row],[Current Week High]]/Table2[[#This Row],[Close Price]])-1</f>
        <v>1.3464484398935772E-2</v>
      </c>
      <c r="AG454" s="2">
        <f>(Table2[[#This Row],[Close Price]]/Table2[[#This Row],[Current Month Low]])-1</f>
        <v>3.1207259938558218E-2</v>
      </c>
      <c r="AH454" s="2">
        <f>(Table2[[#This Row],[Current Month High]]/Table2[[#This Row],[Close Price]])-1</f>
        <v>0.10295896154156248</v>
      </c>
      <c r="AI454">
        <v>10.2958961541562</v>
      </c>
      <c r="AJ454">
        <v>29.063475546305899</v>
      </c>
      <c r="AK454" t="str">
        <f>IF(AND(Table2[[#This Row],[20D EMA]]&gt;Table2[[#This Row],[50D EMA]],Table2[[#This Row],[50D EMA]]&gt;Table2[[#This Row],[200D EMA]]),"Uptrend","Downtrend/NoTrend")</f>
        <v>Downtrend/NoTrend</v>
      </c>
      <c r="AL454">
        <v>-7.0000000000000007E-2</v>
      </c>
      <c r="AM454" t="s">
        <v>10680</v>
      </c>
      <c r="AN454">
        <v>1.86</v>
      </c>
      <c r="AO454" t="s">
        <v>10681</v>
      </c>
      <c r="AP454">
        <v>6.4445741188234998E-2</v>
      </c>
      <c r="AQ454">
        <f>(Table2[[#This Row],[Sharpe Ratio]]-AVERAGE(Table2[Sharpe Ratio]))/_xlfn.STDEV.P(Table2[Sharpe Ratio])</f>
        <v>8.8805814768133356E-3</v>
      </c>
      <c r="AR4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54">
        <f>_xlfn.RANK.AVG(Table2[[#This Row],[1Y Return vs Nifty Z-Score]],Table2[1Y Return vs Nifty Z-Score])</f>
        <v>472</v>
      </c>
      <c r="AT454">
        <f>_xlfn.RANK.AVG(Table2[[#This Row],[6M Return vs Nifty Z-Score]],Table2[6M Return vs Nifty Z-Score])</f>
        <v>489</v>
      </c>
      <c r="AU454">
        <f>_xlfn.RANK.AVG(Table2[[#This Row],[Sharpe Ratio Z-Score]],Table2[Sharpe Ratio Z-Score])</f>
        <v>354</v>
      </c>
      <c r="AV454">
        <f>(Table2[[#This Row],[Rank 1Y]]+Table2[[#This Row],[Rank 6M]]+Table2[[#This Row],[Rank Sharpe]])/3</f>
        <v>438.33333333333331</v>
      </c>
    </row>
    <row r="455" spans="1:48" x14ac:dyDescent="0.3">
      <c r="A455" t="s">
        <v>81</v>
      </c>
      <c r="B455" t="s">
        <v>82</v>
      </c>
      <c r="C455" t="s">
        <v>6781</v>
      </c>
      <c r="D455" t="s">
        <v>83</v>
      </c>
      <c r="E455">
        <v>323417.58887560002</v>
      </c>
      <c r="F455">
        <v>11301.9</v>
      </c>
      <c r="G455">
        <v>5.3264926692197303</v>
      </c>
      <c r="H455">
        <f>(Table2[[#This Row],[1Y Return vs Nifty]]-AVERAGE(Table2[1Y Return vs Nifty]))/_xlfn.STDEV.P(Table2[1Y Return vs Nifty])</f>
        <v>-0.33712042113699614</v>
      </c>
      <c r="I455">
        <v>-6.6990405179598804</v>
      </c>
      <c r="J455">
        <f>(Table2[[#This Row],[1M Return vs Nifty]]-AVERAGE(Table2[1M Return vs Nifty]))/_xlfn.STDEV.P(Table2[1M Return vs Nifty])</f>
        <v>-0.53822710129456164</v>
      </c>
      <c r="K455">
        <v>-1.4611022160552101</v>
      </c>
      <c r="L455">
        <f>(Table2[[#This Row],[6M Return vs Nifty]]-AVERAGE(Table2[6M Return vs Nifty]))/_xlfn.STDEV.P(Table2[6M Return vs Nifty])</f>
        <v>-0.33300006267952115</v>
      </c>
      <c r="M455">
        <v>-2.4934446009494602</v>
      </c>
      <c r="N455">
        <f>(Table2[[#This Row],[1W Return vs Nifty]]-AVERAGE(Table2[1W Return vs Nifty]))/_xlfn.STDEV.P(Table2[1W Return vs Nifty])</f>
        <v>-8.6333946774967488E-2</v>
      </c>
      <c r="O455">
        <v>11336.72</v>
      </c>
      <c r="P455">
        <v>11238.1559738141</v>
      </c>
      <c r="Q455">
        <v>10227.8533856428</v>
      </c>
      <c r="R455">
        <v>41.300804876220298</v>
      </c>
      <c r="S455" s="2">
        <f>(Table2[[#This Row],[Close Price]]-Table2[[#This Row],[20D EMA]])/Table2[[#This Row],[20D EMA]]</f>
        <v>-3.0714351240923045E-3</v>
      </c>
      <c r="T455" s="2">
        <f>(Table2[[#This Row],[Close Price]]-Table2[[#This Row],[50D EMA]])/Table2[[#This Row],[50D EMA]]</f>
        <v>5.6721072687039081E-3</v>
      </c>
      <c r="U455" s="2">
        <f>(Table2[[#This Row],[Close Price]]-Table2[[#This Row],[200D EMA]])/Table2[[#This Row],[200D EMA]]</f>
        <v>0.10501192907838086</v>
      </c>
      <c r="V455">
        <v>0.72870232048577999</v>
      </c>
      <c r="W455">
        <v>11222</v>
      </c>
      <c r="X455">
        <v>11360.9</v>
      </c>
      <c r="Y455">
        <v>11115.4</v>
      </c>
      <c r="Z455">
        <v>11450</v>
      </c>
      <c r="AA455">
        <v>10950.2</v>
      </c>
      <c r="AB455">
        <v>12032.3</v>
      </c>
      <c r="AC455" s="2">
        <f>(Table2[[#This Row],[Close Price]]/Table2[[#This Row],[Day Low]])-1</f>
        <v>7.1199429691677363E-3</v>
      </c>
      <c r="AD455" s="2">
        <f>(Table2[[#This Row],[Day High]]/Table2[[#This Row],[Close Price]])-1</f>
        <v>5.2203611782088988E-3</v>
      </c>
      <c r="AE455" s="2">
        <f>(Table2[[#This Row],[Close Price]]/Table2[[#This Row],[Current Week Low]])-1</f>
        <v>1.6778523489932917E-2</v>
      </c>
      <c r="AF455" s="2">
        <f>(Table2[[#This Row],[Current Week High]]/Table2[[#This Row],[Close Price]])-1</f>
        <v>1.3103991364283862E-2</v>
      </c>
      <c r="AG455" s="2">
        <f>(Table2[[#This Row],[Close Price]]/Table2[[#This Row],[Current Month Low]])-1</f>
        <v>3.2118134828587497E-2</v>
      </c>
      <c r="AH455" s="2">
        <f>(Table2[[#This Row],[Current Month High]]/Table2[[#This Row],[Close Price]])-1</f>
        <v>6.4626301772268357E-2</v>
      </c>
      <c r="AI455">
        <v>6.8669869667931902</v>
      </c>
      <c r="AJ455">
        <v>40.482657037557203</v>
      </c>
      <c r="AK455" t="str">
        <f>IF(AND(Table2[[#This Row],[20D EMA]]&gt;Table2[[#This Row],[50D EMA]],Table2[[#This Row],[50D EMA]]&gt;Table2[[#This Row],[200D EMA]]),"Uptrend","Downtrend/NoTrend")</f>
        <v>Uptrend</v>
      </c>
      <c r="AL455">
        <v>-0.03</v>
      </c>
      <c r="AM455" t="s">
        <v>10680</v>
      </c>
      <c r="AN455">
        <v>0.27</v>
      </c>
      <c r="AO455" t="s">
        <v>10681</v>
      </c>
      <c r="AP455">
        <v>1.4857293859367999E-2</v>
      </c>
      <c r="AQ455">
        <f>(Table2[[#This Row],[Sharpe Ratio]]-AVERAGE(Table2[Sharpe Ratio]))/_xlfn.STDEV.P(Table2[Sharpe Ratio])</f>
        <v>-0.56077791141545685</v>
      </c>
      <c r="AR45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-1.8554594433015033</v>
      </c>
      <c r="AS455">
        <f>_xlfn.RANK.AVG(Table2[[#This Row],[1Y Return vs Nifty Z-Score]],Table2[1Y Return vs Nifty Z-Score])</f>
        <v>403</v>
      </c>
      <c r="AT455">
        <f>_xlfn.RANK.AVG(Table2[[#This Row],[6M Return vs Nifty Z-Score]],Table2[6M Return vs Nifty Z-Score])</f>
        <v>432</v>
      </c>
      <c r="AU455">
        <f>_xlfn.RANK.AVG(Table2[[#This Row],[Sharpe Ratio Z-Score]],Table2[Sharpe Ratio Z-Score])</f>
        <v>485</v>
      </c>
      <c r="AV455">
        <f>(Table2[[#This Row],[Rank 1Y]]+Table2[[#This Row],[Rank 6M]]+Table2[[#This Row],[Rank Sharpe]])/3</f>
        <v>440</v>
      </c>
    </row>
    <row r="456" spans="1:48" x14ac:dyDescent="0.3">
      <c r="A456" t="s">
        <v>489</v>
      </c>
      <c r="B456" t="s">
        <v>490</v>
      </c>
      <c r="C456" t="s">
        <v>10644</v>
      </c>
      <c r="D456" t="s">
        <v>491</v>
      </c>
      <c r="E456">
        <v>42796.714314359997</v>
      </c>
      <c r="F456">
        <v>650.29999999999995</v>
      </c>
      <c r="G456">
        <v>-2.39826183986355</v>
      </c>
      <c r="H456">
        <f>(Table2[[#This Row],[1Y Return vs Nifty]]-AVERAGE(Table2[1Y Return vs Nifty]))/_xlfn.STDEV.P(Table2[1Y Return vs Nifty])</f>
        <v>-0.46141411985588665</v>
      </c>
      <c r="I456">
        <v>8.3890980075635895</v>
      </c>
      <c r="J456">
        <f>(Table2[[#This Row],[1M Return vs Nifty]]-AVERAGE(Table2[1M Return vs Nifty]))/_xlfn.STDEV.P(Table2[1M Return vs Nifty])</f>
        <v>0.92044404526086787</v>
      </c>
      <c r="K456">
        <v>27.4540667968324</v>
      </c>
      <c r="L456">
        <f>(Table2[[#This Row],[6M Return vs Nifty]]-AVERAGE(Table2[6M Return vs Nifty]))/_xlfn.STDEV.P(Table2[6M Return vs Nifty])</f>
        <v>0.65801273802980209</v>
      </c>
      <c r="M456">
        <v>-2.7493059567999101</v>
      </c>
      <c r="N456">
        <f>(Table2[[#This Row],[1W Return vs Nifty]]-AVERAGE(Table2[1W Return vs Nifty]))/_xlfn.STDEV.P(Table2[1W Return vs Nifty])</f>
        <v>-0.15201526211543429</v>
      </c>
      <c r="O456">
        <v>634.13</v>
      </c>
      <c r="P456">
        <v>598.60463568062698</v>
      </c>
      <c r="Q456">
        <v>536.69910148914505</v>
      </c>
      <c r="R456">
        <v>58.248198041213897</v>
      </c>
      <c r="S456" s="2">
        <f>(Table2[[#This Row],[Close Price]]-Table2[[#This Row],[20D EMA]])/Table2[[#This Row],[20D EMA]]</f>
        <v>2.5499503256430005E-2</v>
      </c>
      <c r="T456" s="2">
        <f>(Table2[[#This Row],[Close Price]]-Table2[[#This Row],[50D EMA]])/Table2[[#This Row],[50D EMA]]</f>
        <v>8.6359779457093874E-2</v>
      </c>
      <c r="U456" s="2">
        <f>(Table2[[#This Row],[Close Price]]-Table2[[#This Row],[200D EMA]])/Table2[[#This Row],[200D EMA]]</f>
        <v>0.21166590030736715</v>
      </c>
      <c r="V456">
        <v>0.72457005104788996</v>
      </c>
      <c r="W456">
        <v>648.1</v>
      </c>
      <c r="X456">
        <v>661.75</v>
      </c>
      <c r="Y456">
        <v>648.1</v>
      </c>
      <c r="Z456">
        <v>667.65</v>
      </c>
      <c r="AA456">
        <v>582</v>
      </c>
      <c r="AB456">
        <v>667.65</v>
      </c>
      <c r="AC456" s="2">
        <f>(Table2[[#This Row],[Close Price]]/Table2[[#This Row],[Day Low]])-1</f>
        <v>3.3945378799566939E-3</v>
      </c>
      <c r="AD456" s="2">
        <f>(Table2[[#This Row],[Day High]]/Table2[[#This Row],[Close Price]])-1</f>
        <v>1.7607258188528485E-2</v>
      </c>
      <c r="AE456" s="2">
        <f>(Table2[[#This Row],[Close Price]]/Table2[[#This Row],[Current Week Low]])-1</f>
        <v>3.3945378799566939E-3</v>
      </c>
      <c r="AF456" s="2">
        <f>(Table2[[#This Row],[Current Week High]]/Table2[[#This Row],[Close Price]])-1</f>
        <v>2.6679993848992778E-2</v>
      </c>
      <c r="AG456" s="2">
        <f>(Table2[[#This Row],[Close Price]]/Table2[[#This Row],[Current Month Low]])-1</f>
        <v>0.11735395189003439</v>
      </c>
      <c r="AH456" s="2">
        <f>(Table2[[#This Row],[Current Month High]]/Table2[[#This Row],[Close Price]])-1</f>
        <v>2.6679993848992778E-2</v>
      </c>
      <c r="AI456">
        <v>2.6679993848992698</v>
      </c>
      <c r="AJ456">
        <v>54.447215295095504</v>
      </c>
      <c r="AK456" t="str">
        <f>IF(AND(Table2[[#This Row],[20D EMA]]&gt;Table2[[#This Row],[50D EMA]],Table2[[#This Row],[50D EMA]]&gt;Table2[[#This Row],[200D EMA]]),"Uptrend","Downtrend/NoTrend")</f>
        <v>Uptrend</v>
      </c>
      <c r="AL456">
        <v>0.13</v>
      </c>
      <c r="AM456" t="s">
        <v>10681</v>
      </c>
      <c r="AN456">
        <v>0.95</v>
      </c>
      <c r="AO456" t="s">
        <v>10681</v>
      </c>
      <c r="AP456">
        <v>-7.8706985874510998E-2</v>
      </c>
      <c r="AQ456">
        <f>(Table2[[#This Row],[Sharpe Ratio]]-AVERAGE(Table2[Sharpe Ratio]))/_xlfn.STDEV.P(Table2[Sharpe Ratio])</f>
        <v>-1.6356187151267048</v>
      </c>
      <c r="AR4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-0.67059131380735593</v>
      </c>
      <c r="AS456">
        <f>_xlfn.RANK.AVG(Table2[[#This Row],[1Y Return vs Nifty Z-Score]],Table2[1Y Return vs Nifty Z-Score])</f>
        <v>458</v>
      </c>
      <c r="AT456">
        <f>_xlfn.RANK.AVG(Table2[[#This Row],[6M Return vs Nifty Z-Score]],Table2[6M Return vs Nifty Z-Score])</f>
        <v>166</v>
      </c>
      <c r="AU456">
        <f>_xlfn.RANK.AVG(Table2[[#This Row],[Sharpe Ratio Z-Score]],Table2[Sharpe Ratio Z-Score])</f>
        <v>696</v>
      </c>
      <c r="AV456">
        <f>(Table2[[#This Row],[Rank 1Y]]+Table2[[#This Row],[Rank 6M]]+Table2[[#This Row],[Rank Sharpe]])/3</f>
        <v>440</v>
      </c>
    </row>
    <row r="457" spans="1:48" x14ac:dyDescent="0.3">
      <c r="A457" t="s">
        <v>1491</v>
      </c>
      <c r="B457" t="s">
        <v>1492</v>
      </c>
      <c r="C457" t="s">
        <v>10649</v>
      </c>
      <c r="D457" t="s">
        <v>387</v>
      </c>
      <c r="E457">
        <v>6950.87662902599</v>
      </c>
      <c r="F457">
        <v>83.29</v>
      </c>
      <c r="G457">
        <v>-10.7657367704431</v>
      </c>
      <c r="H457">
        <f>(Table2[[#This Row],[1Y Return vs Nifty]]-AVERAGE(Table2[1Y Return vs Nifty]))/_xlfn.STDEV.P(Table2[1Y Return vs Nifty])</f>
        <v>-0.59604938973228117</v>
      </c>
      <c r="I457">
        <v>-2.4981373482508</v>
      </c>
      <c r="J457">
        <f>(Table2[[#This Row],[1M Return vs Nifty]]-AVERAGE(Table2[1M Return vs Nifty]))/_xlfn.STDEV.P(Table2[1M Return vs Nifty])</f>
        <v>-0.13209772802813441</v>
      </c>
      <c r="K457">
        <v>-4.37725136767141</v>
      </c>
      <c r="L457">
        <f>(Table2[[#This Row],[6M Return vs Nifty]]-AVERAGE(Table2[6M Return vs Nifty]))/_xlfn.STDEV.P(Table2[6M Return vs Nifty])</f>
        <v>-0.43294556660312705</v>
      </c>
      <c r="M457">
        <v>-6.5356437370159899</v>
      </c>
      <c r="N457">
        <f>(Table2[[#This Row],[1W Return vs Nifty]]-AVERAGE(Table2[1W Return vs Nifty]))/_xlfn.STDEV.P(Table2[1W Return vs Nifty])</f>
        <v>-1.1239934059084922</v>
      </c>
      <c r="O457">
        <v>86.18</v>
      </c>
      <c r="P457">
        <v>84.319026918452593</v>
      </c>
      <c r="Q457">
        <v>76.1642264848373</v>
      </c>
      <c r="R457">
        <v>42.942511944637602</v>
      </c>
      <c r="S457" s="2">
        <f>(Table2[[#This Row],[Close Price]]-Table2[[#This Row],[20D EMA]])/Table2[[#This Row],[20D EMA]]</f>
        <v>-3.3534462752378744E-2</v>
      </c>
      <c r="T457" s="2">
        <f>(Table2[[#This Row],[Close Price]]-Table2[[#This Row],[50D EMA]])/Table2[[#This Row],[50D EMA]]</f>
        <v>-1.2203970516023495E-2</v>
      </c>
      <c r="U457" s="2">
        <f>(Table2[[#This Row],[Close Price]]-Table2[[#This Row],[200D EMA]])/Table2[[#This Row],[200D EMA]]</f>
        <v>9.3558010683418388E-2</v>
      </c>
      <c r="V457">
        <v>0.46403351092739797</v>
      </c>
      <c r="W457">
        <v>82.8</v>
      </c>
      <c r="X457">
        <v>87.84</v>
      </c>
      <c r="Y457">
        <v>82.8</v>
      </c>
      <c r="Z457">
        <v>89.9</v>
      </c>
      <c r="AA457">
        <v>81.25</v>
      </c>
      <c r="AB457">
        <v>94.29</v>
      </c>
      <c r="AC457" s="2">
        <f>(Table2[[#This Row],[Close Price]]/Table2[[#This Row],[Day Low]])-1</f>
        <v>5.9178743961354474E-3</v>
      </c>
      <c r="AD457" s="2">
        <f>(Table2[[#This Row],[Day High]]/Table2[[#This Row],[Close Price]])-1</f>
        <v>5.4628406771521254E-2</v>
      </c>
      <c r="AE457" s="2">
        <f>(Table2[[#This Row],[Close Price]]/Table2[[#This Row],[Current Week Low]])-1</f>
        <v>5.9178743961354474E-3</v>
      </c>
      <c r="AF457" s="2">
        <f>(Table2[[#This Row],[Current Week High]]/Table2[[#This Row],[Close Price]])-1</f>
        <v>7.9361267859286766E-2</v>
      </c>
      <c r="AG457" s="2">
        <f>(Table2[[#This Row],[Close Price]]/Table2[[#This Row],[Current Month Low]])-1</f>
        <v>2.5107692307692275E-2</v>
      </c>
      <c r="AH457" s="2">
        <f>(Table2[[#This Row],[Current Month High]]/Table2[[#This Row],[Close Price]])-1</f>
        <v>0.13206867571136982</v>
      </c>
      <c r="AI457">
        <v>18.081402329211102</v>
      </c>
      <c r="AJ457">
        <v>42.011935208866099</v>
      </c>
      <c r="AK457" t="str">
        <f>IF(AND(Table2[[#This Row],[20D EMA]]&gt;Table2[[#This Row],[50D EMA]],Table2[[#This Row],[50D EMA]]&gt;Table2[[#This Row],[200D EMA]]),"Uptrend","Downtrend/NoTrend")</f>
        <v>Uptrend</v>
      </c>
      <c r="AL457">
        <v>7.0000000000000007E-2</v>
      </c>
      <c r="AM457" t="s">
        <v>10681</v>
      </c>
      <c r="AN457">
        <v>-2.88</v>
      </c>
      <c r="AO457" t="s">
        <v>10680</v>
      </c>
      <c r="AP457">
        <v>6.7310008227336002E-2</v>
      </c>
      <c r="AQ457">
        <f>(Table2[[#This Row],[Sharpe Ratio]]-AVERAGE(Table2[Sharpe Ratio]))/_xlfn.STDEV.P(Table2[Sharpe Ratio])</f>
        <v>4.178449625184695E-2</v>
      </c>
      <c r="AR4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-2.2433015940201875</v>
      </c>
      <c r="AS457">
        <f>_xlfn.RANK.AVG(Table2[[#This Row],[1Y Return vs Nifty Z-Score]],Table2[1Y Return vs Nifty Z-Score])</f>
        <v>514</v>
      </c>
      <c r="AT457">
        <f>_xlfn.RANK.AVG(Table2[[#This Row],[6M Return vs Nifty Z-Score]],Table2[6M Return vs Nifty Z-Score])</f>
        <v>466</v>
      </c>
      <c r="AU457">
        <f>_xlfn.RANK.AVG(Table2[[#This Row],[Sharpe Ratio Z-Score]],Table2[Sharpe Ratio Z-Score])</f>
        <v>341</v>
      </c>
      <c r="AV457">
        <f>(Table2[[#This Row],[Rank 1Y]]+Table2[[#This Row],[Rank 6M]]+Table2[[#This Row],[Rank Sharpe]])/3</f>
        <v>440.33333333333331</v>
      </c>
    </row>
    <row r="458" spans="1:48" x14ac:dyDescent="0.3">
      <c r="A458" t="s">
        <v>2206</v>
      </c>
      <c r="B458" t="s">
        <v>2207</v>
      </c>
      <c r="C458" t="s">
        <v>10638</v>
      </c>
      <c r="D458" t="s">
        <v>258</v>
      </c>
      <c r="E458">
        <v>2600.4271542500001</v>
      </c>
      <c r="F458">
        <v>1072.2</v>
      </c>
      <c r="G458">
        <v>-11.262219314432899</v>
      </c>
      <c r="H458">
        <f>(Table2[[#This Row],[1Y Return vs Nifty]]-AVERAGE(Table2[1Y Return vs Nifty]))/_xlfn.STDEV.P(Table2[1Y Return vs Nifty])</f>
        <v>-0.60403794803135646</v>
      </c>
      <c r="I458">
        <v>-0.15166524809326801</v>
      </c>
      <c r="J458">
        <f>(Table2[[#This Row],[1M Return vs Nifty]]-AVERAGE(Table2[1M Return vs Nifty]))/_xlfn.STDEV.P(Table2[1M Return vs Nifty])</f>
        <v>9.4751405342899872E-2</v>
      </c>
      <c r="K458">
        <v>23.347658722330099</v>
      </c>
      <c r="L458">
        <f>(Table2[[#This Row],[6M Return vs Nifty]]-AVERAGE(Table2[6M Return vs Nifty]))/_xlfn.STDEV.P(Table2[6M Return vs Nifty])</f>
        <v>0.51727335777737782</v>
      </c>
      <c r="M458">
        <v>-3.9378684241620601</v>
      </c>
      <c r="N458">
        <f>(Table2[[#This Row],[1W Return vs Nifty]]-AVERAGE(Table2[1W Return vs Nifty]))/_xlfn.STDEV.P(Table2[1W Return vs Nifty])</f>
        <v>-0.45712716915264295</v>
      </c>
      <c r="O458">
        <v>914.22</v>
      </c>
      <c r="P458">
        <v>879.031461237298</v>
      </c>
      <c r="Q458">
        <v>843.21337225046102</v>
      </c>
      <c r="R458">
        <v>50.592587592867098</v>
      </c>
      <c r="S458" s="2">
        <f>(Table2[[#This Row],[Close Price]]-Table2[[#This Row],[20D EMA]])/Table2[[#This Row],[20D EMA]]</f>
        <v>0.17280304521887513</v>
      </c>
      <c r="T458" s="2">
        <f>(Table2[[#This Row],[Close Price]]-Table2[[#This Row],[50D EMA]])/Table2[[#This Row],[50D EMA]]</f>
        <v>0.21975156439884855</v>
      </c>
      <c r="U458" s="2">
        <f>(Table2[[#This Row],[Close Price]]-Table2[[#This Row],[200D EMA]])/Table2[[#This Row],[200D EMA]]</f>
        <v>0.27156427457784998</v>
      </c>
      <c r="V458">
        <v>2.0314015308217601</v>
      </c>
      <c r="W458">
        <v>930.95</v>
      </c>
      <c r="X458">
        <v>1080.0999999999999</v>
      </c>
      <c r="Y458">
        <v>879.6</v>
      </c>
      <c r="Z458">
        <v>1080.0999999999999</v>
      </c>
      <c r="AA458">
        <v>841.95</v>
      </c>
      <c r="AB458">
        <v>1080.0999999999999</v>
      </c>
      <c r="AC458" s="2">
        <f>(Table2[[#This Row],[Close Price]]/Table2[[#This Row],[Day Low]])-1</f>
        <v>0.15172673075890208</v>
      </c>
      <c r="AD458" s="2">
        <f>(Table2[[#This Row],[Day High]]/Table2[[#This Row],[Close Price]])-1</f>
        <v>7.3680283529191648E-3</v>
      </c>
      <c r="AE458" s="2">
        <f>(Table2[[#This Row],[Close Price]]/Table2[[#This Row],[Current Week Low]])-1</f>
        <v>0.21896316507503411</v>
      </c>
      <c r="AF458" s="2">
        <f>(Table2[[#This Row],[Current Week High]]/Table2[[#This Row],[Close Price]])-1</f>
        <v>7.3680283529191648E-3</v>
      </c>
      <c r="AG458" s="2">
        <f>(Table2[[#This Row],[Close Price]]/Table2[[#This Row],[Current Month Low]])-1</f>
        <v>0.27347229645465876</v>
      </c>
      <c r="AH458" s="2">
        <f>(Table2[[#This Row],[Current Month High]]/Table2[[#This Row],[Close Price]])-1</f>
        <v>7.3680283529191648E-3</v>
      </c>
      <c r="AI458">
        <v>0.73680283529191604</v>
      </c>
      <c r="AJ458">
        <v>62.135188265537501</v>
      </c>
      <c r="AK458" t="str">
        <f>IF(AND(Table2[[#This Row],[20D EMA]]&gt;Table2[[#This Row],[50D EMA]],Table2[[#This Row],[50D EMA]]&gt;Table2[[#This Row],[200D EMA]]),"Uptrend","Downtrend/NoTrend")</f>
        <v>Uptrend</v>
      </c>
      <c r="AL458">
        <v>0.21</v>
      </c>
      <c r="AM458" t="s">
        <v>10681</v>
      </c>
      <c r="AN458">
        <v>21.08</v>
      </c>
      <c r="AO458" t="s">
        <v>10681</v>
      </c>
      <c r="AP458">
        <v>-2.0967092731204E-2</v>
      </c>
      <c r="AQ458">
        <f>(Table2[[#This Row],[Sharpe Ratio]]-AVERAGE(Table2[Sharpe Ratio]))/_xlfn.STDEV.P(Table2[Sharpe Ratio])</f>
        <v>-0.97231864667246404</v>
      </c>
      <c r="AR4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-1.4214590007361858</v>
      </c>
      <c r="AS458">
        <f>_xlfn.RANK.AVG(Table2[[#This Row],[1Y Return vs Nifty Z-Score]],Table2[1Y Return vs Nifty Z-Score])</f>
        <v>521</v>
      </c>
      <c r="AT458">
        <f>_xlfn.RANK.AVG(Table2[[#This Row],[6M Return vs Nifty Z-Score]],Table2[6M Return vs Nifty Z-Score])</f>
        <v>188</v>
      </c>
      <c r="AU458">
        <f>_xlfn.RANK.AVG(Table2[[#This Row],[Sharpe Ratio Z-Score]],Table2[Sharpe Ratio Z-Score])</f>
        <v>612</v>
      </c>
      <c r="AV458">
        <f>(Table2[[#This Row],[Rank 1Y]]+Table2[[#This Row],[Rank 6M]]+Table2[[#This Row],[Rank Sharpe]])/3</f>
        <v>440.33333333333331</v>
      </c>
    </row>
    <row r="459" spans="1:48" x14ac:dyDescent="0.3">
      <c r="A459" t="s">
        <v>944</v>
      </c>
      <c r="B459" t="s">
        <v>945</v>
      </c>
      <c r="C459" t="s">
        <v>10641</v>
      </c>
      <c r="D459" t="s">
        <v>198</v>
      </c>
      <c r="E459">
        <v>15601.511771579901</v>
      </c>
      <c r="F459">
        <v>634.29999999999995</v>
      </c>
      <c r="G459">
        <v>-21.719877223140799</v>
      </c>
      <c r="H459">
        <f>(Table2[[#This Row],[1Y Return vs Nifty]]-AVERAGE(Table2[1Y Return vs Nifty]))/_xlfn.STDEV.P(Table2[1Y Return vs Nifty])</f>
        <v>-0.77230491106322319</v>
      </c>
      <c r="I459">
        <v>-7.8004660822955598</v>
      </c>
      <c r="J459">
        <f>(Table2[[#This Row],[1M Return vs Nifty]]-AVERAGE(Table2[1M Return vs Nifty]))/_xlfn.STDEV.P(Table2[1M Return vs Nifty])</f>
        <v>-0.64470926859818178</v>
      </c>
      <c r="K459">
        <v>6.1482029663290998</v>
      </c>
      <c r="L459">
        <f>(Table2[[#This Row],[6M Return vs Nifty]]-AVERAGE(Table2[6M Return vs Nifty]))/_xlfn.STDEV.P(Table2[6M Return vs Nifty])</f>
        <v>-7.2205500597396596E-2</v>
      </c>
      <c r="M459">
        <v>-3.8714447877859901</v>
      </c>
      <c r="N459">
        <f>(Table2[[#This Row],[1W Return vs Nifty]]-AVERAGE(Table2[1W Return vs Nifty]))/_xlfn.STDEV.P(Table2[1W Return vs Nifty])</f>
        <v>-0.44007577898715355</v>
      </c>
      <c r="O459">
        <v>646.16999999999996</v>
      </c>
      <c r="P459">
        <v>644.58995528008199</v>
      </c>
      <c r="Q459">
        <v>602.82935129228997</v>
      </c>
      <c r="R459">
        <v>45.379882201968897</v>
      </c>
      <c r="S459" s="2">
        <f>(Table2[[#This Row],[Close Price]]-Table2[[#This Row],[20D EMA]])/Table2[[#This Row],[20D EMA]]</f>
        <v>-1.8369778850766835E-2</v>
      </c>
      <c r="T459" s="2">
        <f>(Table2[[#This Row],[Close Price]]-Table2[[#This Row],[50D EMA]])/Table2[[#This Row],[50D EMA]]</f>
        <v>-1.5963567529703331E-2</v>
      </c>
      <c r="U459" s="2">
        <f>(Table2[[#This Row],[Close Price]]-Table2[[#This Row],[200D EMA]])/Table2[[#This Row],[200D EMA]]</f>
        <v>5.2204904489547677E-2</v>
      </c>
      <c r="V459">
        <v>0.33555624687994901</v>
      </c>
      <c r="W459">
        <v>628</v>
      </c>
      <c r="X459">
        <v>646</v>
      </c>
      <c r="Y459">
        <v>628</v>
      </c>
      <c r="Z459">
        <v>669.8</v>
      </c>
      <c r="AA459">
        <v>606.29999999999995</v>
      </c>
      <c r="AB459">
        <v>678</v>
      </c>
      <c r="AC459" s="2">
        <f>(Table2[[#This Row],[Close Price]]/Table2[[#This Row],[Day Low]])-1</f>
        <v>1.0031847133757932E-2</v>
      </c>
      <c r="AD459" s="2">
        <f>(Table2[[#This Row],[Day High]]/Table2[[#This Row],[Close Price]])-1</f>
        <v>1.8445530506069785E-2</v>
      </c>
      <c r="AE459" s="2">
        <f>(Table2[[#This Row],[Close Price]]/Table2[[#This Row],[Current Week Low]])-1</f>
        <v>1.0031847133757932E-2</v>
      </c>
      <c r="AF459" s="2">
        <f>(Table2[[#This Row],[Current Week High]]/Table2[[#This Row],[Close Price]])-1</f>
        <v>5.5967207945766928E-2</v>
      </c>
      <c r="AG459" s="2">
        <f>(Table2[[#This Row],[Close Price]]/Table2[[#This Row],[Current Month Low]])-1</f>
        <v>4.6181758205508849E-2</v>
      </c>
      <c r="AH459" s="2">
        <f>(Table2[[#This Row],[Current Month High]]/Table2[[#This Row],[Close Price]])-1</f>
        <v>6.8894844710704728E-2</v>
      </c>
      <c r="AI459">
        <v>13.8262651742077</v>
      </c>
      <c r="AJ459">
        <v>26.467949356993302</v>
      </c>
      <c r="AK459" t="str">
        <f>IF(AND(Table2[[#This Row],[20D EMA]]&gt;Table2[[#This Row],[50D EMA]],Table2[[#This Row],[50D EMA]]&gt;Table2[[#This Row],[200D EMA]]),"Uptrend","Downtrend/NoTrend")</f>
        <v>Uptrend</v>
      </c>
      <c r="AL459">
        <v>-0.03</v>
      </c>
      <c r="AM459" t="s">
        <v>10680</v>
      </c>
      <c r="AN459">
        <v>2.9</v>
      </c>
      <c r="AO459" t="s">
        <v>10681</v>
      </c>
      <c r="AP459">
        <v>5.1996122532269998E-2</v>
      </c>
      <c r="AQ459">
        <f>(Table2[[#This Row],[Sharpe Ratio]]-AVERAGE(Table2[Sharpe Ratio]))/_xlfn.STDEV.P(Table2[Sharpe Ratio])</f>
        <v>-0.13413722574765319</v>
      </c>
      <c r="AR4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-2.0634326849936082</v>
      </c>
      <c r="AS459">
        <f>_xlfn.RANK.AVG(Table2[[#This Row],[1Y Return vs Nifty Z-Score]],Table2[1Y Return vs Nifty Z-Score])</f>
        <v>588</v>
      </c>
      <c r="AT459">
        <f>_xlfn.RANK.AVG(Table2[[#This Row],[6M Return vs Nifty Z-Score]],Table2[6M Return vs Nifty Z-Score])</f>
        <v>351</v>
      </c>
      <c r="AU459">
        <f>_xlfn.RANK.AVG(Table2[[#This Row],[Sharpe Ratio Z-Score]],Table2[Sharpe Ratio Z-Score])</f>
        <v>383</v>
      </c>
      <c r="AV459">
        <f>(Table2[[#This Row],[Rank 1Y]]+Table2[[#This Row],[Rank 6M]]+Table2[[#This Row],[Rank Sharpe]])/3</f>
        <v>440.66666666666669</v>
      </c>
    </row>
    <row r="460" spans="1:48" x14ac:dyDescent="0.3">
      <c r="A460" t="s">
        <v>689</v>
      </c>
      <c r="B460" t="s">
        <v>690</v>
      </c>
      <c r="C460" t="s">
        <v>10649</v>
      </c>
      <c r="D460" t="s">
        <v>295</v>
      </c>
      <c r="E460">
        <v>26195.168225279998</v>
      </c>
      <c r="F460">
        <v>511.35</v>
      </c>
      <c r="G460">
        <v>-14.7452317514594</v>
      </c>
      <c r="H460">
        <f>(Table2[[#This Row],[1Y Return vs Nifty]]-AVERAGE(Table2[1Y Return vs Nifty]))/_xlfn.STDEV.P(Table2[1Y Return vs Nifty])</f>
        <v>-0.66008069967775096</v>
      </c>
      <c r="I460">
        <v>-3.0615553579833801</v>
      </c>
      <c r="J460">
        <f>(Table2[[#This Row],[1M Return vs Nifty]]-AVERAGE(Table2[1M Return vs Nifty]))/_xlfn.STDEV.P(Table2[1M Return vs Nifty])</f>
        <v>-0.18656711090504483</v>
      </c>
      <c r="K460">
        <v>23.536438054022</v>
      </c>
      <c r="L460">
        <f>(Table2[[#This Row],[6M Return vs Nifty]]-AVERAGE(Table2[6M Return vs Nifty]))/_xlfn.STDEV.P(Table2[6M Return vs Nifty])</f>
        <v>0.5237434127901166</v>
      </c>
      <c r="M460">
        <v>-4.9699940715490101</v>
      </c>
      <c r="N460">
        <f>(Table2[[#This Row],[1W Return vs Nifty]]-AVERAGE(Table2[1W Return vs Nifty]))/_xlfn.STDEV.P(Table2[1W Return vs Nifty])</f>
        <v>-0.72208070186443518</v>
      </c>
      <c r="O460">
        <v>523.63</v>
      </c>
      <c r="P460">
        <v>506.09949832253</v>
      </c>
      <c r="Q460">
        <v>450.48373439960801</v>
      </c>
      <c r="R460">
        <v>46.249321089255098</v>
      </c>
      <c r="S460" s="2">
        <f>(Table2[[#This Row],[Close Price]]-Table2[[#This Row],[20D EMA]])/Table2[[#This Row],[20D EMA]]</f>
        <v>-2.345167389187016E-2</v>
      </c>
      <c r="T460" s="2">
        <f>(Table2[[#This Row],[Close Price]]-Table2[[#This Row],[50D EMA]])/Table2[[#This Row],[50D EMA]]</f>
        <v>1.0374445528740589E-2</v>
      </c>
      <c r="U460" s="2">
        <f>(Table2[[#This Row],[Close Price]]-Table2[[#This Row],[200D EMA]])/Table2[[#This Row],[200D EMA]]</f>
        <v>0.13511312607438059</v>
      </c>
      <c r="V460">
        <v>0.61624682241640205</v>
      </c>
      <c r="W460">
        <v>507.05</v>
      </c>
      <c r="X460">
        <v>530</v>
      </c>
      <c r="Y460">
        <v>507.05</v>
      </c>
      <c r="Z460">
        <v>546.45000000000005</v>
      </c>
      <c r="AA460">
        <v>488.85</v>
      </c>
      <c r="AB460">
        <v>567.35</v>
      </c>
      <c r="AC460" s="2">
        <f>(Table2[[#This Row],[Close Price]]/Table2[[#This Row],[Day Low]])-1</f>
        <v>8.480425993491858E-3</v>
      </c>
      <c r="AD460" s="2">
        <f>(Table2[[#This Row],[Day High]]/Table2[[#This Row],[Close Price]])-1</f>
        <v>3.647208370000965E-2</v>
      </c>
      <c r="AE460" s="2">
        <f>(Table2[[#This Row],[Close Price]]/Table2[[#This Row],[Current Week Low]])-1</f>
        <v>8.480425993491858E-3</v>
      </c>
      <c r="AF460" s="2">
        <f>(Table2[[#This Row],[Current Week High]]/Table2[[#This Row],[Close Price]])-1</f>
        <v>6.8641830448812113E-2</v>
      </c>
      <c r="AG460" s="2">
        <f>(Table2[[#This Row],[Close Price]]/Table2[[#This Row],[Current Month Low]])-1</f>
        <v>4.6026388462718559E-2</v>
      </c>
      <c r="AH460" s="2">
        <f>(Table2[[#This Row],[Current Month High]]/Table2[[#This Row],[Close Price]])-1</f>
        <v>0.10951403148528405</v>
      </c>
      <c r="AI460">
        <v>10.951403148528399</v>
      </c>
      <c r="AJ460">
        <v>52.142219577506602</v>
      </c>
      <c r="AK460" t="str">
        <f>IF(AND(Table2[[#This Row],[20D EMA]]&gt;Table2[[#This Row],[50D EMA]],Table2[[#This Row],[50D EMA]]&gt;Table2[[#This Row],[200D EMA]]),"Uptrend","Downtrend/NoTrend")</f>
        <v>Uptrend</v>
      </c>
      <c r="AL460">
        <v>0.01</v>
      </c>
      <c r="AM460" t="s">
        <v>10681</v>
      </c>
      <c r="AN460">
        <v>-2.9</v>
      </c>
      <c r="AO460" t="s">
        <v>10680</v>
      </c>
      <c r="AP460">
        <v>-6.0188102875889998E-3</v>
      </c>
      <c r="AQ460">
        <f>(Table2[[#This Row],[Sharpe Ratio]]-AVERAGE(Table2[Sharpe Ratio]))/_xlfn.STDEV.P(Table2[Sharpe Ratio])</f>
        <v>-0.80059687462979279</v>
      </c>
      <c r="AR4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-1.8455819742869073</v>
      </c>
      <c r="AS460">
        <f>_xlfn.RANK.AVG(Table2[[#This Row],[1Y Return vs Nifty Z-Score]],Table2[1Y Return vs Nifty Z-Score])</f>
        <v>550</v>
      </c>
      <c r="AT460">
        <f>_xlfn.RANK.AVG(Table2[[#This Row],[6M Return vs Nifty Z-Score]],Table2[6M Return vs Nifty Z-Score])</f>
        <v>186</v>
      </c>
      <c r="AU460">
        <f>_xlfn.RANK.AVG(Table2[[#This Row],[Sharpe Ratio Z-Score]],Table2[Sharpe Ratio Z-Score])</f>
        <v>588</v>
      </c>
      <c r="AV460">
        <f>(Table2[[#This Row],[Rank 1Y]]+Table2[[#This Row],[Rank 6M]]+Table2[[#This Row],[Rank Sharpe]])/3</f>
        <v>441.33333333333331</v>
      </c>
    </row>
    <row r="461" spans="1:48" x14ac:dyDescent="0.3">
      <c r="A461" t="s">
        <v>1530</v>
      </c>
      <c r="B461" t="s">
        <v>1531</v>
      </c>
      <c r="C461" t="s">
        <v>10645</v>
      </c>
      <c r="D461" t="s">
        <v>141</v>
      </c>
      <c r="E461">
        <v>6582.0171633999998</v>
      </c>
      <c r="F461">
        <v>945.1</v>
      </c>
      <c r="G461">
        <v>1.0751940217270299</v>
      </c>
      <c r="H461">
        <f>(Table2[[#This Row],[1Y Return vs Nifty]]-AVERAGE(Table2[1Y Return vs Nifty]))/_xlfn.STDEV.P(Table2[1Y Return vs Nifty])</f>
        <v>-0.40552513647573546</v>
      </c>
      <c r="I461">
        <v>-0.92000297896397798</v>
      </c>
      <c r="J461">
        <f>(Table2[[#This Row],[1M Return vs Nifty]]-AVERAGE(Table2[1M Return vs Nifty]))/_xlfn.STDEV.P(Table2[1M Return vs Nifty])</f>
        <v>2.0471064071172836E-2</v>
      </c>
      <c r="K461">
        <v>-3.2842610609534</v>
      </c>
      <c r="L461">
        <f>(Table2[[#This Row],[6M Return vs Nifty]]-AVERAGE(Table2[6M Return vs Nifty]))/_xlfn.STDEV.P(Table2[6M Return vs Nifty])</f>
        <v>-0.39548538836498554</v>
      </c>
      <c r="M461">
        <v>-5.79350950752056</v>
      </c>
      <c r="N461">
        <f>(Table2[[#This Row],[1W Return vs Nifty]]-AVERAGE(Table2[1W Return vs Nifty]))/_xlfn.STDEV.P(Table2[1W Return vs Nifty])</f>
        <v>-0.93348260293700103</v>
      </c>
      <c r="O461">
        <v>923.68</v>
      </c>
      <c r="P461">
        <v>913.74145449506705</v>
      </c>
      <c r="Q461">
        <v>852.97304067143205</v>
      </c>
      <c r="R461">
        <v>55.463164349922103</v>
      </c>
      <c r="S461" s="2">
        <f>(Table2[[#This Row],[Close Price]]-Table2[[#This Row],[20D EMA]])/Table2[[#This Row],[20D EMA]]</f>
        <v>2.318984929845842E-2</v>
      </c>
      <c r="T461" s="2">
        <f>(Table2[[#This Row],[Close Price]]-Table2[[#This Row],[50D EMA]])/Table2[[#This Row],[50D EMA]]</f>
        <v>3.4318838606552757E-2</v>
      </c>
      <c r="U461" s="2">
        <f>(Table2[[#This Row],[Close Price]]-Table2[[#This Row],[200D EMA]])/Table2[[#This Row],[200D EMA]]</f>
        <v>0.10800688290927542</v>
      </c>
      <c r="V461">
        <v>0.93270191520998802</v>
      </c>
      <c r="W461">
        <v>928</v>
      </c>
      <c r="X461">
        <v>948</v>
      </c>
      <c r="Y461">
        <v>917.95</v>
      </c>
      <c r="Z461">
        <v>954</v>
      </c>
      <c r="AA461">
        <v>833.85</v>
      </c>
      <c r="AB461">
        <v>982</v>
      </c>
      <c r="AC461" s="2">
        <f>(Table2[[#This Row],[Close Price]]/Table2[[#This Row],[Day Low]])-1</f>
        <v>1.8426724137931005E-2</v>
      </c>
      <c r="AD461" s="2">
        <f>(Table2[[#This Row],[Day High]]/Table2[[#This Row],[Close Price]])-1</f>
        <v>3.0684583641942265E-3</v>
      </c>
      <c r="AE461" s="2">
        <f>(Table2[[#This Row],[Close Price]]/Table2[[#This Row],[Current Week Low]])-1</f>
        <v>2.9576774334113987E-2</v>
      </c>
      <c r="AF461" s="2">
        <f>(Table2[[#This Row],[Current Week High]]/Table2[[#This Row],[Close Price]])-1</f>
        <v>9.4169929108030015E-3</v>
      </c>
      <c r="AG461" s="2">
        <f>(Table2[[#This Row],[Close Price]]/Table2[[#This Row],[Current Month Low]])-1</f>
        <v>0.13341728128560293</v>
      </c>
      <c r="AH461" s="2">
        <f>(Table2[[#This Row],[Current Month High]]/Table2[[#This Row],[Close Price]])-1</f>
        <v>3.9043487461644322E-2</v>
      </c>
      <c r="AI461">
        <v>6.1263358374774999</v>
      </c>
      <c r="AJ461">
        <v>53.412872331791199</v>
      </c>
      <c r="AK461" t="str">
        <f>IF(AND(Table2[[#This Row],[20D EMA]]&gt;Table2[[#This Row],[50D EMA]],Table2[[#This Row],[50D EMA]]&gt;Table2[[#This Row],[200D EMA]]),"Uptrend","Downtrend/NoTrend")</f>
        <v>Uptrend</v>
      </c>
      <c r="AL461">
        <v>-0.01</v>
      </c>
      <c r="AM461" t="s">
        <v>10680</v>
      </c>
      <c r="AN461">
        <v>5.0199999999999996</v>
      </c>
      <c r="AO461" t="s">
        <v>10681</v>
      </c>
      <c r="AP461">
        <v>3.2957161030719002E-2</v>
      </c>
      <c r="AQ461">
        <f>(Table2[[#This Row],[Sharpe Ratio]]-AVERAGE(Table2[Sharpe Ratio]))/_xlfn.STDEV.P(Table2[Sharpe Ratio])</f>
        <v>-0.35285159773190899</v>
      </c>
      <c r="AR46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-2.066873661438458</v>
      </c>
      <c r="AS461">
        <f>_xlfn.RANK.AVG(Table2[[#This Row],[1Y Return vs Nifty Z-Score]],Table2[1Y Return vs Nifty Z-Score])</f>
        <v>433</v>
      </c>
      <c r="AT461">
        <f>_xlfn.RANK.AVG(Table2[[#This Row],[6M Return vs Nifty Z-Score]],Table2[6M Return vs Nifty Z-Score])</f>
        <v>453</v>
      </c>
      <c r="AU461">
        <f>_xlfn.RANK.AVG(Table2[[#This Row],[Sharpe Ratio Z-Score]],Table2[Sharpe Ratio Z-Score])</f>
        <v>438</v>
      </c>
      <c r="AV461">
        <f>(Table2[[#This Row],[Rank 1Y]]+Table2[[#This Row],[Rank 6M]]+Table2[[#This Row],[Rank Sharpe]])/3</f>
        <v>441.33333333333331</v>
      </c>
    </row>
    <row r="462" spans="1:48" x14ac:dyDescent="0.3">
      <c r="A462" t="s">
        <v>1918</v>
      </c>
      <c r="B462" t="s">
        <v>1919</v>
      </c>
      <c r="C462" t="s">
        <v>10647</v>
      </c>
      <c r="D462" t="s">
        <v>565</v>
      </c>
      <c r="E462">
        <v>3711.9459999999999</v>
      </c>
      <c r="F462">
        <v>897.85</v>
      </c>
      <c r="G462">
        <v>-8.8330558315058294</v>
      </c>
      <c r="H462">
        <f>(Table2[[#This Row],[1Y Return vs Nifty]]-AVERAGE(Table2[1Y Return vs Nifty]))/_xlfn.STDEV.P(Table2[1Y Return vs Nifty])</f>
        <v>-0.56495195329445724</v>
      </c>
      <c r="I462">
        <v>-25.476623439954601</v>
      </c>
      <c r="J462">
        <f>(Table2[[#This Row],[1M Return vs Nifty]]-AVERAGE(Table2[1M Return vs Nifty]))/_xlfn.STDEV.P(Table2[1M Return vs Nifty])</f>
        <v>-2.353581484741635</v>
      </c>
      <c r="K462">
        <v>-37.920060223094197</v>
      </c>
      <c r="L462">
        <f>(Table2[[#This Row],[6M Return vs Nifty]]-AVERAGE(Table2[6M Return vs Nifty]))/_xlfn.STDEV.P(Table2[6M Return vs Nifty])</f>
        <v>-1.5825619818713281</v>
      </c>
      <c r="M462">
        <v>-2.5298144042051698</v>
      </c>
      <c r="N462">
        <f>(Table2[[#This Row],[1W Return vs Nifty]]-AVERAGE(Table2[1W Return vs Nifty]))/_xlfn.STDEV.P(Table2[1W Return vs Nifty])</f>
        <v>-9.567031767227975E-2</v>
      </c>
      <c r="O462">
        <v>899.16</v>
      </c>
      <c r="P462">
        <v>985.70587005351001</v>
      </c>
      <c r="Q462">
        <v>984.12863217967094</v>
      </c>
      <c r="R462">
        <v>44.702968204826</v>
      </c>
      <c r="S462" s="2">
        <f>(Table2[[#This Row],[Close Price]]-Table2[[#This Row],[20D EMA]])/Table2[[#This Row],[20D EMA]]</f>
        <v>-1.4569153432091569E-3</v>
      </c>
      <c r="T462" s="2">
        <f>(Table2[[#This Row],[Close Price]]-Table2[[#This Row],[50D EMA]])/Table2[[#This Row],[50D EMA]]</f>
        <v>-8.9129904490414205E-2</v>
      </c>
      <c r="U462" s="2">
        <f>(Table2[[#This Row],[Close Price]]-Table2[[#This Row],[200D EMA]])/Table2[[#This Row],[200D EMA]]</f>
        <v>-8.7670076205972183E-2</v>
      </c>
      <c r="V462">
        <v>1.02415793742789</v>
      </c>
      <c r="W462">
        <v>850.35</v>
      </c>
      <c r="X462">
        <v>904.7</v>
      </c>
      <c r="Y462">
        <v>809.25</v>
      </c>
      <c r="Z462">
        <v>915</v>
      </c>
      <c r="AA462">
        <v>800</v>
      </c>
      <c r="AB462">
        <v>1205</v>
      </c>
      <c r="AC462" s="2">
        <f>(Table2[[#This Row],[Close Price]]/Table2[[#This Row],[Day Low]])-1</f>
        <v>5.5859352031516485E-2</v>
      </c>
      <c r="AD462" s="2">
        <f>(Table2[[#This Row],[Day High]]/Table2[[#This Row],[Close Price]])-1</f>
        <v>7.6293367489002062E-3</v>
      </c>
      <c r="AE462" s="2">
        <f>(Table2[[#This Row],[Close Price]]/Table2[[#This Row],[Current Week Low]])-1</f>
        <v>0.1094840902069818</v>
      </c>
      <c r="AF462" s="2">
        <f>(Table2[[#This Row],[Current Week High]]/Table2[[#This Row],[Close Price]])-1</f>
        <v>1.9101186166954331E-2</v>
      </c>
      <c r="AG462" s="2">
        <f>(Table2[[#This Row],[Close Price]]/Table2[[#This Row],[Current Month Low]])-1</f>
        <v>0.12231250000000005</v>
      </c>
      <c r="AH462" s="2">
        <f>(Table2[[#This Row],[Current Month High]]/Table2[[#This Row],[Close Price]])-1</f>
        <v>0.34209500473353005</v>
      </c>
      <c r="AI462">
        <v>66.503313471069703</v>
      </c>
      <c r="AJ462">
        <v>46.539905337032799</v>
      </c>
      <c r="AK462" t="str">
        <f>IF(AND(Table2[[#This Row],[20D EMA]]&gt;Table2[[#This Row],[50D EMA]],Table2[[#This Row],[50D EMA]]&gt;Table2[[#This Row],[200D EMA]]),"Uptrend","Downtrend/NoTrend")</f>
        <v>Downtrend/NoTrend</v>
      </c>
      <c r="AL462">
        <v>-0.25</v>
      </c>
      <c r="AM462" t="s">
        <v>10680</v>
      </c>
      <c r="AN462">
        <v>4.5999999999999996</v>
      </c>
      <c r="AO462" t="s">
        <v>10681</v>
      </c>
      <c r="AP462">
        <v>0.15882745387202499</v>
      </c>
      <c r="AQ462">
        <f>(Table2[[#This Row],[Sharpe Ratio]]-AVERAGE(Table2[Sharpe Ratio]))/_xlfn.STDEV.P(Table2[Sharpe Ratio])</f>
        <v>1.0931118308940655</v>
      </c>
      <c r="AR4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2">
        <f>_xlfn.RANK.AVG(Table2[[#This Row],[1Y Return vs Nifty Z-Score]],Table2[1Y Return vs Nifty Z-Score])</f>
        <v>504</v>
      </c>
      <c r="AT462">
        <f>_xlfn.RANK.AVG(Table2[[#This Row],[6M Return vs Nifty Z-Score]],Table2[6M Return vs Nifty Z-Score])</f>
        <v>722</v>
      </c>
      <c r="AU462">
        <f>_xlfn.RANK.AVG(Table2[[#This Row],[Sharpe Ratio Z-Score]],Table2[Sharpe Ratio Z-Score])</f>
        <v>100</v>
      </c>
      <c r="AV462">
        <f>(Table2[[#This Row],[Rank 1Y]]+Table2[[#This Row],[Rank 6M]]+Table2[[#This Row],[Rank Sharpe]])/3</f>
        <v>442</v>
      </c>
    </row>
    <row r="463" spans="1:48" x14ac:dyDescent="0.3">
      <c r="A463" t="s">
        <v>1416</v>
      </c>
      <c r="B463" t="s">
        <v>1417</v>
      </c>
      <c r="C463" t="s">
        <v>10647</v>
      </c>
      <c r="D463" t="s">
        <v>1418</v>
      </c>
      <c r="E463">
        <v>7799.2748958449902</v>
      </c>
      <c r="F463">
        <v>249.09</v>
      </c>
      <c r="G463">
        <v>-4.3775846926358897</v>
      </c>
      <c r="H463">
        <f>(Table2[[#This Row],[1Y Return vs Nifty]]-AVERAGE(Table2[1Y Return vs Nifty]))/_xlfn.STDEV.P(Table2[1Y Return vs Nifty])</f>
        <v>-0.49326203917042488</v>
      </c>
      <c r="I463">
        <v>7.3580903383658702</v>
      </c>
      <c r="J463">
        <f>(Table2[[#This Row],[1M Return vs Nifty]]-AVERAGE(Table2[1M Return vs Nifty]))/_xlfn.STDEV.P(Table2[1M Return vs Nifty])</f>
        <v>0.82076964630223936</v>
      </c>
      <c r="K463">
        <v>17.992977184720399</v>
      </c>
      <c r="L463">
        <f>(Table2[[#This Row],[6M Return vs Nifty]]-AVERAGE(Table2[6M Return vs Nifty]))/_xlfn.STDEV.P(Table2[6M Return vs Nifty])</f>
        <v>0.33375176241240034</v>
      </c>
      <c r="M463">
        <v>-4.9745173349007903</v>
      </c>
      <c r="N463">
        <f>(Table2[[#This Row],[1W Return vs Nifty]]-AVERAGE(Table2[1W Return vs Nifty]))/_xlfn.STDEV.P(Table2[1W Return vs Nifty])</f>
        <v>-0.72324185371399352</v>
      </c>
      <c r="O463">
        <v>241.4</v>
      </c>
      <c r="P463">
        <v>227.14435061675101</v>
      </c>
      <c r="Q463">
        <v>204.77307579841599</v>
      </c>
      <c r="R463">
        <v>50.193971931775998</v>
      </c>
      <c r="S463" s="2">
        <f>(Table2[[#This Row],[Close Price]]-Table2[[#This Row],[20D EMA]])/Table2[[#This Row],[20D EMA]]</f>
        <v>3.1855840927920452E-2</v>
      </c>
      <c r="T463" s="2">
        <f>(Table2[[#This Row],[Close Price]]-Table2[[#This Row],[50D EMA]])/Table2[[#This Row],[50D EMA]]</f>
        <v>9.6615431216586833E-2</v>
      </c>
      <c r="U463" s="2">
        <f>(Table2[[#This Row],[Close Price]]-Table2[[#This Row],[200D EMA]])/Table2[[#This Row],[200D EMA]]</f>
        <v>0.21641968324591052</v>
      </c>
      <c r="V463">
        <v>1.26170147366452</v>
      </c>
      <c r="W463">
        <v>244.35</v>
      </c>
      <c r="X463">
        <v>252.25</v>
      </c>
      <c r="Y463">
        <v>243.63</v>
      </c>
      <c r="Z463">
        <v>266.39999999999998</v>
      </c>
      <c r="AA463">
        <v>207.4</v>
      </c>
      <c r="AB463">
        <v>266.39999999999998</v>
      </c>
      <c r="AC463" s="2">
        <f>(Table2[[#This Row],[Close Price]]/Table2[[#This Row],[Day Low]])-1</f>
        <v>1.9398403928790664E-2</v>
      </c>
      <c r="AD463" s="2">
        <f>(Table2[[#This Row],[Day High]]/Table2[[#This Row],[Close Price]])-1</f>
        <v>1.2686177686779931E-2</v>
      </c>
      <c r="AE463" s="2">
        <f>(Table2[[#This Row],[Close Price]]/Table2[[#This Row],[Current Week Low]])-1</f>
        <v>2.2411033123999502E-2</v>
      </c>
      <c r="AF463" s="2">
        <f>(Table2[[#This Row],[Current Week High]]/Table2[[#This Row],[Close Price]])-1</f>
        <v>6.9492954353847836E-2</v>
      </c>
      <c r="AG463" s="2">
        <f>(Table2[[#This Row],[Close Price]]/Table2[[#This Row],[Current Month Low]])-1</f>
        <v>0.20101253616200587</v>
      </c>
      <c r="AH463" s="2">
        <f>(Table2[[#This Row],[Current Month High]]/Table2[[#This Row],[Close Price]])-1</f>
        <v>6.9492954353847836E-2</v>
      </c>
      <c r="AI463">
        <v>6.94929543538478</v>
      </c>
      <c r="AJ463">
        <v>46.869103773584897</v>
      </c>
      <c r="AK463" t="str">
        <f>IF(AND(Table2[[#This Row],[20D EMA]]&gt;Table2[[#This Row],[50D EMA]],Table2[[#This Row],[50D EMA]]&gt;Table2[[#This Row],[200D EMA]]),"Uptrend","Downtrend/NoTrend")</f>
        <v>Uptrend</v>
      </c>
      <c r="AL463">
        <v>0.2</v>
      </c>
      <c r="AM463" t="s">
        <v>10681</v>
      </c>
      <c r="AN463">
        <v>14.4</v>
      </c>
      <c r="AO463" t="s">
        <v>10681</v>
      </c>
      <c r="AP463">
        <v>-2.9610685579613001E-2</v>
      </c>
      <c r="AQ463">
        <f>(Table2[[#This Row],[Sharpe Ratio]]-AVERAGE(Table2[Sharpe Ratio]))/_xlfn.STDEV.P(Table2[Sharpe Ratio])</f>
        <v>-1.0716138724847213</v>
      </c>
      <c r="AR4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-1.1335963566545</v>
      </c>
      <c r="AS463">
        <f>_xlfn.RANK.AVG(Table2[[#This Row],[1Y Return vs Nifty Z-Score]],Table2[1Y Return vs Nifty Z-Score])</f>
        <v>474</v>
      </c>
      <c r="AT463">
        <f>_xlfn.RANK.AVG(Table2[[#This Row],[6M Return vs Nifty Z-Score]],Table2[6M Return vs Nifty Z-Score])</f>
        <v>228</v>
      </c>
      <c r="AU463">
        <f>_xlfn.RANK.AVG(Table2[[#This Row],[Sharpe Ratio Z-Score]],Table2[Sharpe Ratio Z-Score])</f>
        <v>625</v>
      </c>
      <c r="AV463">
        <f>(Table2[[#This Row],[Rank 1Y]]+Table2[[#This Row],[Rank 6M]]+Table2[[#This Row],[Rank Sharpe]])/3</f>
        <v>442.33333333333331</v>
      </c>
    </row>
    <row r="464" spans="1:48" x14ac:dyDescent="0.3">
      <c r="A464" t="s">
        <v>731</v>
      </c>
      <c r="B464" t="s">
        <v>732</v>
      </c>
      <c r="C464" t="s">
        <v>10636</v>
      </c>
      <c r="D464" t="s">
        <v>531</v>
      </c>
      <c r="E464">
        <v>23168.1994811</v>
      </c>
      <c r="F464">
        <v>2586.35</v>
      </c>
      <c r="G464">
        <v>13.8842364196818</v>
      </c>
      <c r="H464">
        <f>(Table2[[#This Row],[1Y Return vs Nifty]]-AVERAGE(Table2[1Y Return vs Nifty]))/_xlfn.STDEV.P(Table2[1Y Return vs Nifty])</f>
        <v>-0.19942366686698518</v>
      </c>
      <c r="I464">
        <v>18.3924865074294</v>
      </c>
      <c r="J464">
        <f>(Table2[[#This Row],[1M Return vs Nifty]]-AVERAGE(Table2[1M Return vs Nifty]))/_xlfn.STDEV.P(Table2[1M Return vs Nifty])</f>
        <v>1.8875384385059362</v>
      </c>
      <c r="K464">
        <v>-21.055809242012199</v>
      </c>
      <c r="L464">
        <f>(Table2[[#This Row],[6M Return vs Nifty]]-AVERAGE(Table2[6M Return vs Nifty]))/_xlfn.STDEV.P(Table2[6M Return vs Nifty])</f>
        <v>-1.0045716339962005</v>
      </c>
      <c r="M464">
        <v>-3.8874776365457402</v>
      </c>
      <c r="N464">
        <f>(Table2[[#This Row],[1W Return vs Nifty]]-AVERAGE(Table2[1W Return vs Nifty]))/_xlfn.STDEV.P(Table2[1W Return vs Nifty])</f>
        <v>-0.44419151812132224</v>
      </c>
      <c r="O464">
        <v>2441.29</v>
      </c>
      <c r="P464">
        <v>2400.1096859454801</v>
      </c>
      <c r="Q464">
        <v>2501.3739571409301</v>
      </c>
      <c r="R464">
        <v>60.495766761624701</v>
      </c>
      <c r="S464" s="2">
        <f>(Table2[[#This Row],[Close Price]]-Table2[[#This Row],[20D EMA]])/Table2[[#This Row],[20D EMA]]</f>
        <v>5.9419405314403428E-2</v>
      </c>
      <c r="T464" s="2">
        <f>(Table2[[#This Row],[Close Price]]-Table2[[#This Row],[50D EMA]])/Table2[[#This Row],[50D EMA]]</f>
        <v>7.7596584499909541E-2</v>
      </c>
      <c r="U464" s="2">
        <f>(Table2[[#This Row],[Close Price]]-Table2[[#This Row],[200D EMA]])/Table2[[#This Row],[200D EMA]]</f>
        <v>3.3971746853955986E-2</v>
      </c>
      <c r="V464">
        <v>2.5036902202003302</v>
      </c>
      <c r="W464">
        <v>2545</v>
      </c>
      <c r="X464">
        <v>2636.2</v>
      </c>
      <c r="Y464">
        <v>2545</v>
      </c>
      <c r="Z464">
        <v>2700</v>
      </c>
      <c r="AA464">
        <v>2030</v>
      </c>
      <c r="AB464">
        <v>2855</v>
      </c>
      <c r="AC464" s="2">
        <f>(Table2[[#This Row],[Close Price]]/Table2[[#This Row],[Day Low]])-1</f>
        <v>1.6247544204322173E-2</v>
      </c>
      <c r="AD464" s="2">
        <f>(Table2[[#This Row],[Day High]]/Table2[[#This Row],[Close Price]])-1</f>
        <v>1.927426682390232E-2</v>
      </c>
      <c r="AE464" s="2">
        <f>(Table2[[#This Row],[Close Price]]/Table2[[#This Row],[Current Week Low]])-1</f>
        <v>1.6247544204322173E-2</v>
      </c>
      <c r="AF464" s="2">
        <f>(Table2[[#This Row],[Current Week High]]/Table2[[#This Row],[Close Price]])-1</f>
        <v>4.3942235196319235E-2</v>
      </c>
      <c r="AG464" s="2">
        <f>(Table2[[#This Row],[Close Price]]/Table2[[#This Row],[Current Month Low]])-1</f>
        <v>0.27406403940886692</v>
      </c>
      <c r="AH464" s="2">
        <f>(Table2[[#This Row],[Current Month High]]/Table2[[#This Row],[Close Price]])-1</f>
        <v>0.10387225240203368</v>
      </c>
      <c r="AI464">
        <v>50.636998086105898</v>
      </c>
      <c r="AJ464">
        <v>51.692082111436903</v>
      </c>
      <c r="AK464" t="str">
        <f>IF(AND(Table2[[#This Row],[20D EMA]]&gt;Table2[[#This Row],[50D EMA]],Table2[[#This Row],[50D EMA]]&gt;Table2[[#This Row],[200D EMA]]),"Uptrend","Downtrend/NoTrend")</f>
        <v>Downtrend/NoTrend</v>
      </c>
      <c r="AL464">
        <v>-0.1</v>
      </c>
      <c r="AM464" t="s">
        <v>10680</v>
      </c>
      <c r="AN464">
        <v>23.56</v>
      </c>
      <c r="AO464" t="s">
        <v>10681</v>
      </c>
      <c r="AP464">
        <v>7.3099141469619003E-2</v>
      </c>
      <c r="AQ464">
        <f>(Table2[[#This Row],[Sharpe Ratio]]-AVERAGE(Table2[Sharpe Ratio]))/_xlfn.STDEV.P(Table2[Sharpe Ratio])</f>
        <v>0.10828847239129961</v>
      </c>
      <c r="AR4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4">
        <f>_xlfn.RANK.AVG(Table2[[#This Row],[1Y Return vs Nifty Z-Score]],Table2[1Y Return vs Nifty Z-Score])</f>
        <v>353</v>
      </c>
      <c r="AT464">
        <f>_xlfn.RANK.AVG(Table2[[#This Row],[6M Return vs Nifty Z-Score]],Table2[6M Return vs Nifty Z-Score])</f>
        <v>650</v>
      </c>
      <c r="AU464">
        <f>_xlfn.RANK.AVG(Table2[[#This Row],[Sharpe Ratio Z-Score]],Table2[Sharpe Ratio Z-Score])</f>
        <v>325</v>
      </c>
      <c r="AV464">
        <f>(Table2[[#This Row],[Rank 1Y]]+Table2[[#This Row],[Rank 6M]]+Table2[[#This Row],[Rank Sharpe]])/3</f>
        <v>442.66666666666669</v>
      </c>
    </row>
    <row r="465" spans="1:48" x14ac:dyDescent="0.3">
      <c r="A465" t="s">
        <v>366</v>
      </c>
      <c r="B465" t="s">
        <v>367</v>
      </c>
      <c r="C465" t="s">
        <v>10649</v>
      </c>
      <c r="D465" t="s">
        <v>175</v>
      </c>
      <c r="E465">
        <v>67710.962313130003</v>
      </c>
      <c r="F465">
        <v>4495.45</v>
      </c>
      <c r="G465">
        <v>-8.9842240345985598</v>
      </c>
      <c r="H465">
        <f>(Table2[[#This Row],[1Y Return vs Nifty]]-AVERAGE(Table2[1Y Return vs Nifty]))/_xlfn.STDEV.P(Table2[1Y Return vs Nifty])</f>
        <v>-0.5673842966225191</v>
      </c>
      <c r="I465">
        <v>0.44135894006656901</v>
      </c>
      <c r="J465">
        <f>(Table2[[#This Row],[1M Return vs Nifty]]-AVERAGE(Table2[1M Return vs Nifty]))/_xlfn.STDEV.P(Table2[1M Return vs Nifty])</f>
        <v>0.15208301527045393</v>
      </c>
      <c r="K465">
        <v>9.2412739723923991</v>
      </c>
      <c r="L465">
        <f>(Table2[[#This Row],[6M Return vs Nifty]]-AVERAGE(Table2[6M Return vs Nifty]))/_xlfn.STDEV.P(Table2[6M Return vs Nifty])</f>
        <v>3.3803665703702641E-2</v>
      </c>
      <c r="M465">
        <v>-1.14318254348059</v>
      </c>
      <c r="N465">
        <f>(Table2[[#This Row],[1W Return vs Nifty]]-AVERAGE(Table2[1W Return vs Nifty]))/_xlfn.STDEV.P(Table2[1W Return vs Nifty])</f>
        <v>0.26028732275632355</v>
      </c>
      <c r="O465">
        <v>4374.76</v>
      </c>
      <c r="P465">
        <v>4175.3712276012202</v>
      </c>
      <c r="Q465">
        <v>3811.4087679616</v>
      </c>
      <c r="R465">
        <v>59.495271811158197</v>
      </c>
      <c r="S465" s="2">
        <f>(Table2[[#This Row],[Close Price]]-Table2[[#This Row],[20D EMA]])/Table2[[#This Row],[20D EMA]]</f>
        <v>2.7587799102122081E-2</v>
      </c>
      <c r="T465" s="2">
        <f>(Table2[[#This Row],[Close Price]]-Table2[[#This Row],[50D EMA]])/Table2[[#This Row],[50D EMA]]</f>
        <v>7.6658757976513406E-2</v>
      </c>
      <c r="U465" s="2">
        <f>(Table2[[#This Row],[Close Price]]-Table2[[#This Row],[200D EMA]])/Table2[[#This Row],[200D EMA]]</f>
        <v>0.17947202036905519</v>
      </c>
      <c r="V465">
        <v>0.73864596957764295</v>
      </c>
      <c r="W465">
        <v>4460.5</v>
      </c>
      <c r="X465">
        <v>4524.5</v>
      </c>
      <c r="Y465">
        <v>4383.7</v>
      </c>
      <c r="Z465">
        <v>4526.95</v>
      </c>
      <c r="AA465">
        <v>4185.1499999999996</v>
      </c>
      <c r="AB465">
        <v>4600</v>
      </c>
      <c r="AC465" s="2">
        <f>(Table2[[#This Row],[Close Price]]/Table2[[#This Row],[Day Low]])-1</f>
        <v>7.8354444568993209E-3</v>
      </c>
      <c r="AD465" s="2">
        <f>(Table2[[#This Row],[Day High]]/Table2[[#This Row],[Close Price]])-1</f>
        <v>6.462089445995467E-3</v>
      </c>
      <c r="AE465" s="2">
        <f>(Table2[[#This Row],[Close Price]]/Table2[[#This Row],[Current Week Low]])-1</f>
        <v>2.5492164153568808E-2</v>
      </c>
      <c r="AF465" s="2">
        <f>(Table2[[#This Row],[Current Week High]]/Table2[[#This Row],[Close Price]])-1</f>
        <v>7.0070849414407554E-3</v>
      </c>
      <c r="AG465" s="2">
        <f>(Table2[[#This Row],[Close Price]]/Table2[[#This Row],[Current Month Low]])-1</f>
        <v>7.4143101203063333E-2</v>
      </c>
      <c r="AH465" s="2">
        <f>(Table2[[#This Row],[Current Month High]]/Table2[[#This Row],[Close Price]])-1</f>
        <v>2.3256848591353574E-2</v>
      </c>
      <c r="AI465">
        <v>2.3256848591353498</v>
      </c>
      <c r="AJ465">
        <v>39.610248447204903</v>
      </c>
      <c r="AK465" t="str">
        <f>IF(AND(Table2[[#This Row],[20D EMA]]&gt;Table2[[#This Row],[50D EMA]],Table2[[#This Row],[50D EMA]]&gt;Table2[[#This Row],[200D EMA]]),"Uptrend","Downtrend/NoTrend")</f>
        <v>Uptrend</v>
      </c>
      <c r="AL465">
        <v>0.2</v>
      </c>
      <c r="AM465" t="s">
        <v>10681</v>
      </c>
      <c r="AN465">
        <v>2.79</v>
      </c>
      <c r="AO465" t="s">
        <v>10681</v>
      </c>
      <c r="AP465">
        <v>1.8049557795829999E-3</v>
      </c>
      <c r="AQ465">
        <f>(Table2[[#This Row],[Sharpe Ratio]]-AVERAGE(Table2[Sharpe Ratio]))/_xlfn.STDEV.P(Table2[Sharpe Ratio])</f>
        <v>-0.71071959420176867</v>
      </c>
      <c r="AR46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-0.83192988709380766</v>
      </c>
      <c r="AS465">
        <f>_xlfn.RANK.AVG(Table2[[#This Row],[1Y Return vs Nifty Z-Score]],Table2[1Y Return vs Nifty Z-Score])</f>
        <v>506</v>
      </c>
      <c r="AT465">
        <f>_xlfn.RANK.AVG(Table2[[#This Row],[6M Return vs Nifty Z-Score]],Table2[6M Return vs Nifty Z-Score])</f>
        <v>309</v>
      </c>
      <c r="AU465">
        <f>_xlfn.RANK.AVG(Table2[[#This Row],[Sharpe Ratio Z-Score]],Table2[Sharpe Ratio Z-Score])</f>
        <v>519</v>
      </c>
      <c r="AV465">
        <f>(Table2[[#This Row],[Rank 1Y]]+Table2[[#This Row],[Rank 6M]]+Table2[[#This Row],[Rank Sharpe]])/3</f>
        <v>444.66666666666669</v>
      </c>
    </row>
    <row r="466" spans="1:48" x14ac:dyDescent="0.3">
      <c r="A466" t="s">
        <v>575</v>
      </c>
      <c r="B466" t="s">
        <v>576</v>
      </c>
      <c r="C466" t="s">
        <v>10640</v>
      </c>
      <c r="D466" t="s">
        <v>54</v>
      </c>
      <c r="E466">
        <v>34695.320332590003</v>
      </c>
      <c r="F466">
        <v>1384.65</v>
      </c>
      <c r="G466">
        <v>25.047289952678302</v>
      </c>
      <c r="H466">
        <f>(Table2[[#This Row],[1Y Return vs Nifty]]-AVERAGE(Table2[1Y Return vs Nifty]))/_xlfn.STDEV.P(Table2[1Y Return vs Nifty])</f>
        <v>-1.9806669202968634E-2</v>
      </c>
      <c r="I466">
        <v>4.0629160631217598</v>
      </c>
      <c r="J466">
        <f>(Table2[[#This Row],[1M Return vs Nifty]]-AVERAGE(Table2[1M Return vs Nifty]))/_xlfn.STDEV.P(Table2[1M Return vs Nifty])</f>
        <v>0.50220313592460997</v>
      </c>
      <c r="K466">
        <v>3.0905110483684202</v>
      </c>
      <c r="L466">
        <f>(Table2[[#This Row],[6M Return vs Nifty]]-AVERAGE(Table2[6M Return vs Nifty]))/_xlfn.STDEV.P(Table2[6M Return vs Nifty])</f>
        <v>-0.17700211548053624</v>
      </c>
      <c r="M466">
        <v>-4.3143853879174996</v>
      </c>
      <c r="N466">
        <f>(Table2[[#This Row],[1W Return vs Nifty]]-AVERAGE(Table2[1W Return vs Nifty]))/_xlfn.STDEV.P(Table2[1W Return vs Nifty])</f>
        <v>-0.55378158320144055</v>
      </c>
      <c r="O466">
        <v>1358.86</v>
      </c>
      <c r="P466">
        <v>1304.73461835121</v>
      </c>
      <c r="Q466">
        <v>1192.1338483260399</v>
      </c>
      <c r="R466">
        <v>48.100657932527199</v>
      </c>
      <c r="S466" s="2">
        <f>(Table2[[#This Row],[Close Price]]-Table2[[#This Row],[20D EMA]])/Table2[[#This Row],[20D EMA]]</f>
        <v>1.8979144282707704E-2</v>
      </c>
      <c r="T466" s="2">
        <f>(Table2[[#This Row],[Close Price]]-Table2[[#This Row],[50D EMA]])/Table2[[#This Row],[50D EMA]]</f>
        <v>6.1250296056204127E-2</v>
      </c>
      <c r="U466" s="2">
        <f>(Table2[[#This Row],[Close Price]]-Table2[[#This Row],[200D EMA]])/Table2[[#This Row],[200D EMA]]</f>
        <v>0.16148870526936704</v>
      </c>
      <c r="V466">
        <v>0.71799777578700696</v>
      </c>
      <c r="W466">
        <v>1366</v>
      </c>
      <c r="X466">
        <v>1397.9</v>
      </c>
      <c r="Y466">
        <v>1356.05</v>
      </c>
      <c r="Z466">
        <v>1410</v>
      </c>
      <c r="AA466">
        <v>1276.05</v>
      </c>
      <c r="AB466">
        <v>1430.05</v>
      </c>
      <c r="AC466" s="2">
        <f>(Table2[[#This Row],[Close Price]]/Table2[[#This Row],[Day Low]])-1</f>
        <v>1.3653001464128955E-2</v>
      </c>
      <c r="AD466" s="2">
        <f>(Table2[[#This Row],[Day High]]/Table2[[#This Row],[Close Price]])-1</f>
        <v>9.5692052143141471E-3</v>
      </c>
      <c r="AE466" s="2">
        <f>(Table2[[#This Row],[Close Price]]/Table2[[#This Row],[Current Week Low]])-1</f>
        <v>2.1090667748239422E-2</v>
      </c>
      <c r="AF466" s="2">
        <f>(Table2[[#This Row],[Current Week High]]/Table2[[#This Row],[Close Price]])-1</f>
        <v>1.8307875636442317E-2</v>
      </c>
      <c r="AG466" s="2">
        <f>(Table2[[#This Row],[Close Price]]/Table2[[#This Row],[Current Month Low]])-1</f>
        <v>8.5106382978723527E-2</v>
      </c>
      <c r="AH466" s="2">
        <f>(Table2[[#This Row],[Current Month High]]/Table2[[#This Row],[Close Price]])-1</f>
        <v>3.2788069187159152E-2</v>
      </c>
      <c r="AI466">
        <v>3.2788069187159099</v>
      </c>
      <c r="AJ466">
        <v>61.607142857142797</v>
      </c>
      <c r="AK466" t="str">
        <f>IF(AND(Table2[[#This Row],[20D EMA]]&gt;Table2[[#This Row],[50D EMA]],Table2[[#This Row],[50D EMA]]&gt;Table2[[#This Row],[200D EMA]]),"Uptrend","Downtrend/NoTrend")</f>
        <v>Uptrend</v>
      </c>
      <c r="AL466">
        <v>0</v>
      </c>
      <c r="AM466" t="s">
        <v>10682</v>
      </c>
      <c r="AN466">
        <v>-0.87</v>
      </c>
      <c r="AO466" t="s">
        <v>10680</v>
      </c>
      <c r="AP466">
        <v>-3.4886774510365003E-2</v>
      </c>
      <c r="AQ466">
        <f>(Table2[[#This Row],[Sharpe Ratio]]-AVERAGE(Table2[Sharpe Ratio]))/_xlfn.STDEV.P(Table2[Sharpe Ratio])</f>
        <v>-1.1322241361762837</v>
      </c>
      <c r="AR4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-1.380611368136619</v>
      </c>
      <c r="AS466">
        <f>_xlfn.RANK.AVG(Table2[[#This Row],[1Y Return vs Nifty Z-Score]],Table2[1Y Return vs Nifty Z-Score])</f>
        <v>310</v>
      </c>
      <c r="AT466">
        <f>_xlfn.RANK.AVG(Table2[[#This Row],[6M Return vs Nifty Z-Score]],Table2[6M Return vs Nifty Z-Score])</f>
        <v>383</v>
      </c>
      <c r="AU466">
        <f>_xlfn.RANK.AVG(Table2[[#This Row],[Sharpe Ratio Z-Score]],Table2[Sharpe Ratio Z-Score])</f>
        <v>641</v>
      </c>
      <c r="AV466">
        <f>(Table2[[#This Row],[Rank 1Y]]+Table2[[#This Row],[Rank 6M]]+Table2[[#This Row],[Rank Sharpe]])/3</f>
        <v>444.66666666666669</v>
      </c>
    </row>
    <row r="467" spans="1:48" x14ac:dyDescent="0.3">
      <c r="A467" t="s">
        <v>1247</v>
      </c>
      <c r="B467" t="s">
        <v>1248</v>
      </c>
      <c r="C467" t="s">
        <v>10646</v>
      </c>
      <c r="D467" t="s">
        <v>111</v>
      </c>
      <c r="E467">
        <v>9274.0384995000004</v>
      </c>
      <c r="F467">
        <v>678.3</v>
      </c>
      <c r="G467">
        <v>13.8531722657853</v>
      </c>
      <c r="H467">
        <f>(Table2[[#This Row],[1Y Return vs Nifty]]-AVERAGE(Table2[1Y Return vs Nifty]))/_xlfn.STDEV.P(Table2[1Y Return vs Nifty])</f>
        <v>-0.19992349874912832</v>
      </c>
      <c r="I467">
        <v>-10.4297028207382</v>
      </c>
      <c r="J467">
        <f>(Table2[[#This Row],[1M Return vs Nifty]]-AVERAGE(Table2[1M Return vs Nifty]))/_xlfn.STDEV.P(Table2[1M Return vs Nifty])</f>
        <v>-0.8988951485423563</v>
      </c>
      <c r="K467">
        <v>-1.52580967382078</v>
      </c>
      <c r="L467">
        <f>(Table2[[#This Row],[6M Return vs Nifty]]-AVERAGE(Table2[6M Return vs Nifty]))/_xlfn.STDEV.P(Table2[6M Return vs Nifty])</f>
        <v>-0.33521778856998563</v>
      </c>
      <c r="M467">
        <v>-5.8765050088106303</v>
      </c>
      <c r="N467">
        <f>(Table2[[#This Row],[1W Return vs Nifty]]-AVERAGE(Table2[1W Return vs Nifty]))/_xlfn.STDEV.P(Table2[1W Return vs Nifty])</f>
        <v>-0.95478810127595093</v>
      </c>
      <c r="O467">
        <v>691.19</v>
      </c>
      <c r="P467">
        <v>706.51277516554205</v>
      </c>
      <c r="Q467">
        <v>636.83831108005199</v>
      </c>
      <c r="R467">
        <v>37.386403388391699</v>
      </c>
      <c r="S467" s="2">
        <f>(Table2[[#This Row],[Close Price]]-Table2[[#This Row],[20D EMA]])/Table2[[#This Row],[20D EMA]]</f>
        <v>-1.8648996657937903E-2</v>
      </c>
      <c r="T467" s="2">
        <f>(Table2[[#This Row],[Close Price]]-Table2[[#This Row],[50D EMA]])/Table2[[#This Row],[50D EMA]]</f>
        <v>-3.9932434567699925E-2</v>
      </c>
      <c r="U467" s="2">
        <f>(Table2[[#This Row],[Close Price]]-Table2[[#This Row],[200D EMA]])/Table2[[#This Row],[200D EMA]]</f>
        <v>6.5105519248097085E-2</v>
      </c>
      <c r="V467">
        <v>1.14855296143839</v>
      </c>
      <c r="W467">
        <v>658</v>
      </c>
      <c r="X467">
        <v>683.7</v>
      </c>
      <c r="Y467">
        <v>658</v>
      </c>
      <c r="Z467">
        <v>714.35</v>
      </c>
      <c r="AA467">
        <v>606.04999999999995</v>
      </c>
      <c r="AB467">
        <v>734.5</v>
      </c>
      <c r="AC467" s="2">
        <f>(Table2[[#This Row],[Close Price]]/Table2[[#This Row],[Day Low]])-1</f>
        <v>3.0851063829787195E-2</v>
      </c>
      <c r="AD467" s="2">
        <f>(Table2[[#This Row],[Day High]]/Table2[[#This Row],[Close Price]])-1</f>
        <v>7.9610791685096327E-3</v>
      </c>
      <c r="AE467" s="2">
        <f>(Table2[[#This Row],[Close Price]]/Table2[[#This Row],[Current Week Low]])-1</f>
        <v>3.0851063829787195E-2</v>
      </c>
      <c r="AF467" s="2">
        <f>(Table2[[#This Row],[Current Week High]]/Table2[[#This Row],[Close Price]])-1</f>
        <v>5.3147574819401466E-2</v>
      </c>
      <c r="AG467" s="2">
        <f>(Table2[[#This Row],[Close Price]]/Table2[[#This Row],[Current Month Low]])-1</f>
        <v>0.11921458625525938</v>
      </c>
      <c r="AH467" s="2">
        <f>(Table2[[#This Row],[Current Month High]]/Table2[[#This Row],[Close Price]])-1</f>
        <v>8.2854194309302631E-2</v>
      </c>
      <c r="AI467">
        <v>19.423558897243002</v>
      </c>
      <c r="AJ467">
        <v>65.016421359931797</v>
      </c>
      <c r="AK467" t="str">
        <f>IF(AND(Table2[[#This Row],[20D EMA]]&gt;Table2[[#This Row],[50D EMA]],Table2[[#This Row],[50D EMA]]&gt;Table2[[#This Row],[200D EMA]]),"Uptrend","Downtrend/NoTrend")</f>
        <v>Downtrend/NoTrend</v>
      </c>
      <c r="AL467">
        <v>-0.19</v>
      </c>
      <c r="AM467" t="s">
        <v>10680</v>
      </c>
      <c r="AN467">
        <v>-1.3</v>
      </c>
      <c r="AO467" t="s">
        <v>10680</v>
      </c>
      <c r="AQ467">
        <f>(Table2[[#This Row],[Sharpe Ratio]]-AVERAGE(Table2[Sharpe Ratio]))/_xlfn.STDEV.P(Table2[Sharpe Ratio])</f>
        <v>-0.7314544315382846</v>
      </c>
      <c r="AR4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7">
        <f>_xlfn.RANK.AVG(Table2[[#This Row],[1Y Return vs Nifty Z-Score]],Table2[1Y Return vs Nifty Z-Score])</f>
        <v>354</v>
      </c>
      <c r="AT467">
        <f>_xlfn.RANK.AVG(Table2[[#This Row],[6M Return vs Nifty Z-Score]],Table2[6M Return vs Nifty Z-Score])</f>
        <v>433</v>
      </c>
      <c r="AU467">
        <f>_xlfn.RANK.AVG(Table2[[#This Row],[Sharpe Ratio Z-Score]],Table2[Sharpe Ratio Z-Score])</f>
        <v>547</v>
      </c>
      <c r="AV467">
        <f>(Table2[[#This Row],[Rank 1Y]]+Table2[[#This Row],[Rank 6M]]+Table2[[#This Row],[Rank Sharpe]])/3</f>
        <v>444.66666666666669</v>
      </c>
    </row>
    <row r="468" spans="1:48" x14ac:dyDescent="0.3">
      <c r="A468" t="s">
        <v>2052</v>
      </c>
      <c r="B468" t="s">
        <v>2053</v>
      </c>
      <c r="C468" t="s">
        <v>10641</v>
      </c>
      <c r="D468" t="s">
        <v>264</v>
      </c>
      <c r="E468">
        <v>3105.4001039999998</v>
      </c>
      <c r="F468">
        <v>323</v>
      </c>
      <c r="G468">
        <v>-13.7234432153236</v>
      </c>
      <c r="H468">
        <f>(Table2[[#This Row],[1Y Return vs Nifty]]-AVERAGE(Table2[1Y Return vs Nifty]))/_xlfn.STDEV.P(Table2[1Y Return vs Nifty])</f>
        <v>-0.64363980484859595</v>
      </c>
      <c r="I468">
        <v>-4.2257965222245497</v>
      </c>
      <c r="J468">
        <f>(Table2[[#This Row],[1M Return vs Nifty]]-AVERAGE(Table2[1M Return vs Nifty]))/_xlfn.STDEV.P(Table2[1M Return vs Nifty])</f>
        <v>-0.29912208188691258</v>
      </c>
      <c r="K468">
        <v>-10.348040046420399</v>
      </c>
      <c r="L468">
        <f>(Table2[[#This Row],[6M Return vs Nifty]]-AVERAGE(Table2[6M Return vs Nifty]))/_xlfn.STDEV.P(Table2[6M Return vs Nifty])</f>
        <v>-0.63758307047983853</v>
      </c>
      <c r="M468">
        <v>-0.52639874472016102</v>
      </c>
      <c r="N468">
        <f>(Table2[[#This Row],[1W Return vs Nifty]]-AVERAGE(Table2[1W Return vs Nifty]))/_xlfn.STDEV.P(Table2[1W Return vs Nifty])</f>
        <v>0.41861983470843478</v>
      </c>
      <c r="O468">
        <v>318.57</v>
      </c>
      <c r="P468">
        <v>321.52186053587701</v>
      </c>
      <c r="Q468">
        <v>306.00143752869099</v>
      </c>
      <c r="R468">
        <v>55.583500321880898</v>
      </c>
      <c r="S468" s="2">
        <f>(Table2[[#This Row],[Close Price]]-Table2[[#This Row],[20D EMA]])/Table2[[#This Row],[20D EMA]]</f>
        <v>1.3905891954672464E-2</v>
      </c>
      <c r="T468" s="2">
        <f>(Table2[[#This Row],[Close Price]]-Table2[[#This Row],[50D EMA]])/Table2[[#This Row],[50D EMA]]</f>
        <v>4.5973218171212072E-3</v>
      </c>
      <c r="U468" s="2">
        <f>(Table2[[#This Row],[Close Price]]-Table2[[#This Row],[200D EMA]])/Table2[[#This Row],[200D EMA]]</f>
        <v>5.5550596783439009E-2</v>
      </c>
      <c r="V468">
        <v>0.46445322169305497</v>
      </c>
      <c r="W468">
        <v>318.10000000000002</v>
      </c>
      <c r="X468">
        <v>324.89999999999998</v>
      </c>
      <c r="Y468">
        <v>314.2</v>
      </c>
      <c r="Z468">
        <v>331.25</v>
      </c>
      <c r="AA468">
        <v>297.10000000000002</v>
      </c>
      <c r="AB468">
        <v>335.6</v>
      </c>
      <c r="AC468" s="2">
        <f>(Table2[[#This Row],[Close Price]]/Table2[[#This Row],[Day Low]])-1</f>
        <v>1.5403961018547463E-2</v>
      </c>
      <c r="AD468" s="2">
        <f>(Table2[[#This Row],[Day High]]/Table2[[#This Row],[Close Price]])-1</f>
        <v>5.8823529411764497E-3</v>
      </c>
      <c r="AE468" s="2">
        <f>(Table2[[#This Row],[Close Price]]/Table2[[#This Row],[Current Week Low]])-1</f>
        <v>2.8007638446849281E-2</v>
      </c>
      <c r="AF468" s="2">
        <f>(Table2[[#This Row],[Current Week High]]/Table2[[#This Row],[Close Price]])-1</f>
        <v>2.5541795665634748E-2</v>
      </c>
      <c r="AG468" s="2">
        <f>(Table2[[#This Row],[Close Price]]/Table2[[#This Row],[Current Month Low]])-1</f>
        <v>8.717603500504878E-2</v>
      </c>
      <c r="AH468" s="2">
        <f>(Table2[[#This Row],[Current Month High]]/Table2[[#This Row],[Close Price]])-1</f>
        <v>3.900928792569669E-2</v>
      </c>
      <c r="AI468">
        <v>24.318885448916401</v>
      </c>
      <c r="AJ468">
        <v>31.756067713644601</v>
      </c>
      <c r="AK468" t="str">
        <f>IF(AND(Table2[[#This Row],[20D EMA]]&gt;Table2[[#This Row],[50D EMA]],Table2[[#This Row],[50D EMA]]&gt;Table2[[#This Row],[200D EMA]]),"Uptrend","Downtrend/NoTrend")</f>
        <v>Downtrend/NoTrend</v>
      </c>
      <c r="AL468">
        <v>0</v>
      </c>
      <c r="AM468" t="s">
        <v>10682</v>
      </c>
      <c r="AN468">
        <v>6.69</v>
      </c>
      <c r="AO468" t="s">
        <v>10681</v>
      </c>
      <c r="AP468">
        <v>8.5013261948367003E-2</v>
      </c>
      <c r="AQ468">
        <f>(Table2[[#This Row],[Sharpe Ratio]]-AVERAGE(Table2[Sharpe Ratio]))/_xlfn.STDEV.P(Table2[Sharpe Ratio])</f>
        <v>0.24515462331249618</v>
      </c>
      <c r="AR4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8">
        <f>_xlfn.RANK.AVG(Table2[[#This Row],[1Y Return vs Nifty Z-Score]],Table2[1Y Return vs Nifty Z-Score])</f>
        <v>539</v>
      </c>
      <c r="AT468">
        <f>_xlfn.RANK.AVG(Table2[[#This Row],[6M Return vs Nifty Z-Score]],Table2[6M Return vs Nifty Z-Score])</f>
        <v>533</v>
      </c>
      <c r="AU468">
        <f>_xlfn.RANK.AVG(Table2[[#This Row],[Sharpe Ratio Z-Score]],Table2[Sharpe Ratio Z-Score])</f>
        <v>267</v>
      </c>
      <c r="AV468">
        <f>(Table2[[#This Row],[Rank 1Y]]+Table2[[#This Row],[Rank 6M]]+Table2[[#This Row],[Rank Sharpe]])/3</f>
        <v>446.33333333333331</v>
      </c>
    </row>
    <row r="469" spans="1:48" x14ac:dyDescent="0.3">
      <c r="A469" t="s">
        <v>672</v>
      </c>
      <c r="B469" t="s">
        <v>673</v>
      </c>
      <c r="C469" t="s">
        <v>10647</v>
      </c>
      <c r="D469" t="s">
        <v>264</v>
      </c>
      <c r="E469">
        <v>27140.240000000002</v>
      </c>
      <c r="F469">
        <v>2440.5</v>
      </c>
      <c r="G469">
        <v>-20.646262649705101</v>
      </c>
      <c r="H469">
        <f>(Table2[[#This Row],[1Y Return vs Nifty]]-AVERAGE(Table2[1Y Return vs Nifty]))/_xlfn.STDEV.P(Table2[1Y Return vs Nifty])</f>
        <v>-0.75503011920104612</v>
      </c>
      <c r="I469">
        <v>-12.250366546794501</v>
      </c>
      <c r="J469">
        <f>(Table2[[#This Row],[1M Return vs Nifty]]-AVERAGE(Table2[1M Return vs Nifty]))/_xlfn.STDEV.P(Table2[1M Return vs Nifty])</f>
        <v>-1.0749108737616002</v>
      </c>
      <c r="K469">
        <v>2.6861172436110801</v>
      </c>
      <c r="L469">
        <f>(Table2[[#This Row],[6M Return vs Nifty]]-AVERAGE(Table2[6M Return vs Nifty]))/_xlfn.STDEV.P(Table2[6M Return vs Nifty])</f>
        <v>-0.19086194928830164</v>
      </c>
      <c r="M469">
        <v>-2.8441579171394902</v>
      </c>
      <c r="N469">
        <f>(Table2[[#This Row],[1W Return vs Nifty]]-AVERAGE(Table2[1W Return vs Nifty]))/_xlfn.STDEV.P(Table2[1W Return vs Nifty])</f>
        <v>-0.17636439251466043</v>
      </c>
      <c r="O469">
        <v>2474.2199999999998</v>
      </c>
      <c r="P469">
        <v>2513.2842277693799</v>
      </c>
      <c r="Q469">
        <v>2356.0143384539701</v>
      </c>
      <c r="R469">
        <v>46.779835050801402</v>
      </c>
      <c r="S469" s="2">
        <f>(Table2[[#This Row],[Close Price]]-Table2[[#This Row],[20D EMA]])/Table2[[#This Row],[20D EMA]]</f>
        <v>-1.3628537478477986E-2</v>
      </c>
      <c r="T469" s="2">
        <f>(Table2[[#This Row],[Close Price]]-Table2[[#This Row],[50D EMA]])/Table2[[#This Row],[50D EMA]]</f>
        <v>-2.8959807635437318E-2</v>
      </c>
      <c r="U469" s="2">
        <f>(Table2[[#This Row],[Close Price]]-Table2[[#This Row],[200D EMA]])/Table2[[#This Row],[200D EMA]]</f>
        <v>3.5859570193222945E-2</v>
      </c>
      <c r="V469">
        <v>0.68912621843484001</v>
      </c>
      <c r="W469">
        <v>2429</v>
      </c>
      <c r="X469">
        <v>2472.9</v>
      </c>
      <c r="Y469">
        <v>2401.15</v>
      </c>
      <c r="Z469">
        <v>2488.6999999999998</v>
      </c>
      <c r="AA469">
        <v>2367.8000000000002</v>
      </c>
      <c r="AB469">
        <v>2615</v>
      </c>
      <c r="AC469" s="2">
        <f>(Table2[[#This Row],[Close Price]]/Table2[[#This Row],[Day Low]])-1</f>
        <v>4.7344586249484788E-3</v>
      </c>
      <c r="AD469" s="2">
        <f>(Table2[[#This Row],[Day High]]/Table2[[#This Row],[Close Price]])-1</f>
        <v>1.3275968039336172E-2</v>
      </c>
      <c r="AE469" s="2">
        <f>(Table2[[#This Row],[Close Price]]/Table2[[#This Row],[Current Week Low]])-1</f>
        <v>1.6387980759219545E-2</v>
      </c>
      <c r="AF469" s="2">
        <f>(Table2[[#This Row],[Current Week High]]/Table2[[#This Row],[Close Price]])-1</f>
        <v>1.9750051219012521E-2</v>
      </c>
      <c r="AG469" s="2">
        <f>(Table2[[#This Row],[Close Price]]/Table2[[#This Row],[Current Month Low]])-1</f>
        <v>3.0703606723540666E-2</v>
      </c>
      <c r="AH469" s="2">
        <f>(Table2[[#This Row],[Current Month High]]/Table2[[#This Row],[Close Price]])-1</f>
        <v>7.150174144642496E-2</v>
      </c>
      <c r="AI469">
        <v>21.2866215939356</v>
      </c>
      <c r="AJ469">
        <v>30.146117747440201</v>
      </c>
      <c r="AK469" t="str">
        <f>IF(AND(Table2[[#This Row],[20D EMA]]&gt;Table2[[#This Row],[50D EMA]],Table2[[#This Row],[50D EMA]]&gt;Table2[[#This Row],[200D EMA]]),"Uptrend","Downtrend/NoTrend")</f>
        <v>Downtrend/NoTrend</v>
      </c>
      <c r="AL469">
        <v>-0.13</v>
      </c>
      <c r="AM469" t="s">
        <v>10680</v>
      </c>
      <c r="AN469">
        <v>1.66</v>
      </c>
      <c r="AO469" t="s">
        <v>10681</v>
      </c>
      <c r="AP469">
        <v>5.5541938787368003E-2</v>
      </c>
      <c r="AQ469">
        <f>(Table2[[#This Row],[Sharpe Ratio]]-AVERAGE(Table2[Sharpe Ratio]))/_xlfn.STDEV.P(Table2[Sharpe Ratio])</f>
        <v>-9.3403860362038599E-2</v>
      </c>
      <c r="AR4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69">
        <f>_xlfn.RANK.AVG(Table2[[#This Row],[1Y Return vs Nifty Z-Score]],Table2[1Y Return vs Nifty Z-Score])</f>
        <v>580</v>
      </c>
      <c r="AT469">
        <f>_xlfn.RANK.AVG(Table2[[#This Row],[6M Return vs Nifty Z-Score]],Table2[6M Return vs Nifty Z-Score])</f>
        <v>386</v>
      </c>
      <c r="AU469">
        <f>_xlfn.RANK.AVG(Table2[[#This Row],[Sharpe Ratio Z-Score]],Table2[Sharpe Ratio Z-Score])</f>
        <v>374</v>
      </c>
      <c r="AV469">
        <f>(Table2[[#This Row],[Rank 1Y]]+Table2[[#This Row],[Rank 6M]]+Table2[[#This Row],[Rank Sharpe]])/3</f>
        <v>446.66666666666669</v>
      </c>
    </row>
    <row r="470" spans="1:48" x14ac:dyDescent="0.3">
      <c r="A470" t="s">
        <v>607</v>
      </c>
      <c r="B470" t="s">
        <v>608</v>
      </c>
      <c r="C470" t="s">
        <v>10641</v>
      </c>
      <c r="D470" t="s">
        <v>417</v>
      </c>
      <c r="E470">
        <v>31269.195076309901</v>
      </c>
      <c r="F470">
        <v>492.9</v>
      </c>
      <c r="G470">
        <v>-4.3255162225362298</v>
      </c>
      <c r="H470">
        <f>(Table2[[#This Row],[1Y Return vs Nifty]]-AVERAGE(Table2[1Y Return vs Nifty]))/_xlfn.STDEV.P(Table2[1Y Return vs Nifty])</f>
        <v>-0.49242424131837526</v>
      </c>
      <c r="I470">
        <v>-11.4727966087307</v>
      </c>
      <c r="J470">
        <f>(Table2[[#This Row],[1M Return vs Nifty]]-AVERAGE(Table2[1M Return vs Nifty]))/_xlfn.STDEV.P(Table2[1M Return vs Nifty])</f>
        <v>-0.99973799334537872</v>
      </c>
      <c r="K470">
        <v>-19.934060337920599</v>
      </c>
      <c r="L470">
        <f>(Table2[[#This Row],[6M Return vs Nifty]]-AVERAGE(Table2[6M Return vs Nifty]))/_xlfn.STDEV.P(Table2[6M Return vs Nifty])</f>
        <v>-0.96612580915454194</v>
      </c>
      <c r="M470">
        <v>-4.8006730637514998</v>
      </c>
      <c r="N470">
        <f>(Table2[[#This Row],[1W Return vs Nifty]]-AVERAGE(Table2[1W Return vs Nifty]))/_xlfn.STDEV.P(Table2[1W Return vs Nifty])</f>
        <v>-0.67861487065304182</v>
      </c>
      <c r="O470">
        <v>504.56</v>
      </c>
      <c r="P470">
        <v>509.04567379177303</v>
      </c>
      <c r="Q470">
        <v>480.99370662271701</v>
      </c>
      <c r="R470">
        <v>35.845987943223903</v>
      </c>
      <c r="S470" s="2">
        <f>(Table2[[#This Row],[Close Price]]-Table2[[#This Row],[20D EMA]])/Table2[[#This Row],[20D EMA]]</f>
        <v>-2.3109243697479041E-2</v>
      </c>
      <c r="T470" s="2">
        <f>(Table2[[#This Row],[Close Price]]-Table2[[#This Row],[50D EMA]])/Table2[[#This Row],[50D EMA]]</f>
        <v>-3.1717534639882819E-2</v>
      </c>
      <c r="U470" s="2">
        <f>(Table2[[#This Row],[Close Price]]-Table2[[#This Row],[200D EMA]])/Table2[[#This Row],[200D EMA]]</f>
        <v>2.4753532558425034E-2</v>
      </c>
      <c r="V470">
        <v>0.56692968021317403</v>
      </c>
      <c r="W470">
        <v>491.6</v>
      </c>
      <c r="X470">
        <v>498.7</v>
      </c>
      <c r="Y470">
        <v>485</v>
      </c>
      <c r="Z470">
        <v>512</v>
      </c>
      <c r="AA470">
        <v>477.15</v>
      </c>
      <c r="AB470">
        <v>560</v>
      </c>
      <c r="AC470" s="2">
        <f>(Table2[[#This Row],[Close Price]]/Table2[[#This Row],[Day Low]])-1</f>
        <v>2.6444263628966347E-3</v>
      </c>
      <c r="AD470" s="2">
        <f>(Table2[[#This Row],[Day High]]/Table2[[#This Row],[Close Price]])-1</f>
        <v>1.1767092716575389E-2</v>
      </c>
      <c r="AE470" s="2">
        <f>(Table2[[#This Row],[Close Price]]/Table2[[#This Row],[Current Week Low]])-1</f>
        <v>1.6288659793814331E-2</v>
      </c>
      <c r="AF470" s="2">
        <f>(Table2[[#This Row],[Current Week High]]/Table2[[#This Row],[Close Price]])-1</f>
        <v>3.8750253601136153E-2</v>
      </c>
      <c r="AG470" s="2">
        <f>(Table2[[#This Row],[Close Price]]/Table2[[#This Row],[Current Month Low]])-1</f>
        <v>3.3008487896887706E-2</v>
      </c>
      <c r="AH470" s="2">
        <f>(Table2[[#This Row],[Current Month High]]/Table2[[#This Row],[Close Price]])-1</f>
        <v>0.13613308987624273</v>
      </c>
      <c r="AI470">
        <v>15.2465003043213</v>
      </c>
      <c r="AJ470">
        <v>35.041095890410901</v>
      </c>
      <c r="AK470" t="str">
        <f>IF(AND(Table2[[#This Row],[20D EMA]]&gt;Table2[[#This Row],[50D EMA]],Table2[[#This Row],[50D EMA]]&gt;Table2[[#This Row],[200D EMA]]),"Uptrend","Downtrend/NoTrend")</f>
        <v>Downtrend/NoTrend</v>
      </c>
      <c r="AL470">
        <v>-0.01</v>
      </c>
      <c r="AM470" t="s">
        <v>10680</v>
      </c>
      <c r="AN470">
        <v>1.55</v>
      </c>
      <c r="AO470" t="s">
        <v>10681</v>
      </c>
      <c r="AP470">
        <v>0.102223955958123</v>
      </c>
      <c r="AQ470">
        <f>(Table2[[#This Row],[Sharpe Ratio]]-AVERAGE(Table2[Sharpe Ratio]))/_xlfn.STDEV.P(Table2[Sharpe Ratio])</f>
        <v>0.4428663593990641</v>
      </c>
      <c r="AR4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0">
        <f>_xlfn.RANK.AVG(Table2[[#This Row],[1Y Return vs Nifty Z-Score]],Table2[1Y Return vs Nifty Z-Score])</f>
        <v>473</v>
      </c>
      <c r="AT470">
        <f>_xlfn.RANK.AVG(Table2[[#This Row],[6M Return vs Nifty Z-Score]],Table2[6M Return vs Nifty Z-Score])</f>
        <v>637</v>
      </c>
      <c r="AU470">
        <f>_xlfn.RANK.AVG(Table2[[#This Row],[Sharpe Ratio Z-Score]],Table2[Sharpe Ratio Z-Score])</f>
        <v>231</v>
      </c>
      <c r="AV470">
        <f>(Table2[[#This Row],[Rank 1Y]]+Table2[[#This Row],[Rank 6M]]+Table2[[#This Row],[Rank Sharpe]])/3</f>
        <v>447</v>
      </c>
    </row>
    <row r="471" spans="1:48" x14ac:dyDescent="0.3">
      <c r="A471" t="s">
        <v>429</v>
      </c>
      <c r="B471" t="s">
        <v>430</v>
      </c>
      <c r="C471" t="s">
        <v>10638</v>
      </c>
      <c r="D471" t="s">
        <v>258</v>
      </c>
      <c r="E471">
        <v>53794.549589795002</v>
      </c>
      <c r="F471">
        <v>2050.4499999999998</v>
      </c>
      <c r="G471">
        <v>2.22969430900929</v>
      </c>
      <c r="H471">
        <f>(Table2[[#This Row],[1Y Return vs Nifty]]-AVERAGE(Table2[1Y Return vs Nifty]))/_xlfn.STDEV.P(Table2[1Y Return vs Nifty])</f>
        <v>-0.38694886836137654</v>
      </c>
      <c r="I471">
        <v>-4.9278358175208301E-2</v>
      </c>
      <c r="J471">
        <f>(Table2[[#This Row],[1M Return vs Nifty]]-AVERAGE(Table2[1M Return vs Nifty]))/_xlfn.STDEV.P(Table2[1M Return vs Nifty])</f>
        <v>0.10464982997999996</v>
      </c>
      <c r="K471">
        <v>7.7236332986319303</v>
      </c>
      <c r="L471">
        <f>(Table2[[#This Row],[6M Return vs Nifty]]-AVERAGE(Table2[6M Return vs Nifty]))/_xlfn.STDEV.P(Table2[6M Return vs Nifty])</f>
        <v>-1.8210601752365382E-2</v>
      </c>
      <c r="M471">
        <v>-1.6947002741655499</v>
      </c>
      <c r="N471">
        <f>(Table2[[#This Row],[1W Return vs Nifty]]-AVERAGE(Table2[1W Return vs Nifty]))/_xlfn.STDEV.P(Table2[1W Return vs Nifty])</f>
        <v>0.11870904547184553</v>
      </c>
      <c r="O471">
        <v>2003.48</v>
      </c>
      <c r="P471">
        <v>1997.56014996422</v>
      </c>
      <c r="Q471">
        <v>1869.55613484117</v>
      </c>
      <c r="R471">
        <v>62.442384053344597</v>
      </c>
      <c r="S471" s="2">
        <f>(Table2[[#This Row],[Close Price]]-Table2[[#This Row],[20D EMA]])/Table2[[#This Row],[20D EMA]]</f>
        <v>2.3444207079681253E-2</v>
      </c>
      <c r="T471" s="2">
        <f>(Table2[[#This Row],[Close Price]]-Table2[[#This Row],[50D EMA]])/Table2[[#This Row],[50D EMA]]</f>
        <v>2.6477225247373466E-2</v>
      </c>
      <c r="U471" s="2">
        <f>(Table2[[#This Row],[Close Price]]-Table2[[#This Row],[200D EMA]])/Table2[[#This Row],[200D EMA]]</f>
        <v>9.6757653748758846E-2</v>
      </c>
      <c r="V471">
        <v>1.04185473745808</v>
      </c>
      <c r="W471">
        <v>2028.55</v>
      </c>
      <c r="X471">
        <v>2085</v>
      </c>
      <c r="Y471">
        <v>1988.2</v>
      </c>
      <c r="Z471">
        <v>2085</v>
      </c>
      <c r="AA471">
        <v>1888</v>
      </c>
      <c r="AB471">
        <v>2085</v>
      </c>
      <c r="AC471" s="2">
        <f>(Table2[[#This Row],[Close Price]]/Table2[[#This Row],[Day Low]])-1</f>
        <v>1.0795888688964972E-2</v>
      </c>
      <c r="AD471" s="2">
        <f>(Table2[[#This Row],[Day High]]/Table2[[#This Row],[Close Price]])-1</f>
        <v>1.6849959764929645E-2</v>
      </c>
      <c r="AE471" s="2">
        <f>(Table2[[#This Row],[Close Price]]/Table2[[#This Row],[Current Week Low]])-1</f>
        <v>3.1309727391610309E-2</v>
      </c>
      <c r="AF471" s="2">
        <f>(Table2[[#This Row],[Current Week High]]/Table2[[#This Row],[Close Price]])-1</f>
        <v>1.6849959764929645E-2</v>
      </c>
      <c r="AG471" s="2">
        <f>(Table2[[#This Row],[Close Price]]/Table2[[#This Row],[Current Month Low]])-1</f>
        <v>8.6043432203389836E-2</v>
      </c>
      <c r="AH471" s="2">
        <f>(Table2[[#This Row],[Current Month High]]/Table2[[#This Row],[Close Price]])-1</f>
        <v>1.6849959764929645E-2</v>
      </c>
      <c r="AI471">
        <v>6.4376112560657397</v>
      </c>
      <c r="AJ471">
        <v>35.741948296977903</v>
      </c>
      <c r="AK471" t="str">
        <f>IF(AND(Table2[[#This Row],[20D EMA]]&gt;Table2[[#This Row],[50D EMA]],Table2[[#This Row],[50D EMA]]&gt;Table2[[#This Row],[200D EMA]]),"Uptrend","Downtrend/NoTrend")</f>
        <v>Uptrend</v>
      </c>
      <c r="AL471">
        <v>-0.12</v>
      </c>
      <c r="AM471" t="s">
        <v>10680</v>
      </c>
      <c r="AN471">
        <v>7.65</v>
      </c>
      <c r="AO471" t="s">
        <v>10681</v>
      </c>
      <c r="AP471">
        <v>-5.3570639563769997E-3</v>
      </c>
      <c r="AQ471">
        <f>(Table2[[#This Row],[Sharpe Ratio]]-AVERAGE(Table2[Sharpe Ratio]))/_xlfn.STDEV.P(Table2[Sharpe Ratio])</f>
        <v>-0.79299491413251855</v>
      </c>
      <c r="AR4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-0.9747955087944149</v>
      </c>
      <c r="AS471">
        <f>_xlfn.RANK.AVG(Table2[[#This Row],[1Y Return vs Nifty Z-Score]],Table2[1Y Return vs Nifty Z-Score])</f>
        <v>426</v>
      </c>
      <c r="AT471">
        <f>_xlfn.RANK.AVG(Table2[[#This Row],[6M Return vs Nifty Z-Score]],Table2[6M Return vs Nifty Z-Score])</f>
        <v>332</v>
      </c>
      <c r="AU471">
        <f>_xlfn.RANK.AVG(Table2[[#This Row],[Sharpe Ratio Z-Score]],Table2[Sharpe Ratio Z-Score])</f>
        <v>585</v>
      </c>
      <c r="AV471">
        <f>(Table2[[#This Row],[Rank 1Y]]+Table2[[#This Row],[Rank 6M]]+Table2[[#This Row],[Rank Sharpe]])/3</f>
        <v>447.66666666666669</v>
      </c>
    </row>
    <row r="472" spans="1:48" x14ac:dyDescent="0.3">
      <c r="A472" t="s">
        <v>983</v>
      </c>
      <c r="B472" t="s">
        <v>984</v>
      </c>
      <c r="C472" t="s">
        <v>629</v>
      </c>
      <c r="D472" t="s">
        <v>629</v>
      </c>
      <c r="E472">
        <v>14545.49244</v>
      </c>
      <c r="F472">
        <v>495.25</v>
      </c>
      <c r="G472">
        <v>-3.4471426908104199</v>
      </c>
      <c r="H472">
        <f>(Table2[[#This Row],[1Y Return vs Nifty]]-AVERAGE(Table2[1Y Return vs Nifty]))/_xlfn.STDEV.P(Table2[1Y Return vs Nifty])</f>
        <v>-0.4782909384429766</v>
      </c>
      <c r="I472">
        <v>-13.633699349798301</v>
      </c>
      <c r="J472">
        <f>(Table2[[#This Row],[1M Return vs Nifty]]-AVERAGE(Table2[1M Return vs Nifty]))/_xlfn.STDEV.P(Table2[1M Return vs Nifty])</f>
        <v>-1.2086468970895861</v>
      </c>
      <c r="K472">
        <v>2.25884510362628</v>
      </c>
      <c r="L472">
        <f>(Table2[[#This Row],[6M Return vs Nifty]]-AVERAGE(Table2[6M Return vs Nifty]))/_xlfn.STDEV.P(Table2[6M Return vs Nifty])</f>
        <v>-0.20550589482161938</v>
      </c>
      <c r="M472">
        <v>-3.8823885493080899</v>
      </c>
      <c r="N472">
        <f>(Table2[[#This Row],[1W Return vs Nifty]]-AVERAGE(Table2[1W Return vs Nifty]))/_xlfn.STDEV.P(Table2[1W Return vs Nifty])</f>
        <v>-0.4428851155090941</v>
      </c>
      <c r="O472">
        <v>503.88</v>
      </c>
      <c r="P472">
        <v>502.35810973218003</v>
      </c>
      <c r="Q472">
        <v>454.66255896468698</v>
      </c>
      <c r="R472">
        <v>50.807008930660402</v>
      </c>
      <c r="S472" s="2">
        <f>(Table2[[#This Row],[Close Price]]-Table2[[#This Row],[20D EMA]])/Table2[[#This Row],[20D EMA]]</f>
        <v>-1.712709375248074E-2</v>
      </c>
      <c r="T472" s="2">
        <f>(Table2[[#This Row],[Close Price]]-Table2[[#This Row],[50D EMA]])/Table2[[#This Row],[50D EMA]]</f>
        <v>-1.414948737658389E-2</v>
      </c>
      <c r="U472" s="2">
        <f>(Table2[[#This Row],[Close Price]]-Table2[[#This Row],[200D EMA]])/Table2[[#This Row],[200D EMA]]</f>
        <v>8.9269371834212088E-2</v>
      </c>
      <c r="V472">
        <v>1.1473110790450001</v>
      </c>
      <c r="W472">
        <v>494</v>
      </c>
      <c r="X472">
        <v>509.75</v>
      </c>
      <c r="Y472">
        <v>488.65</v>
      </c>
      <c r="Z472">
        <v>519.29999999999995</v>
      </c>
      <c r="AA472">
        <v>481.2</v>
      </c>
      <c r="AB472">
        <v>569.75</v>
      </c>
      <c r="AC472" s="2">
        <f>(Table2[[#This Row],[Close Price]]/Table2[[#This Row],[Day Low]])-1</f>
        <v>2.5303643724696734E-3</v>
      </c>
      <c r="AD472" s="2">
        <f>(Table2[[#This Row],[Day High]]/Table2[[#This Row],[Close Price]])-1</f>
        <v>2.927814235234738E-2</v>
      </c>
      <c r="AE472" s="2">
        <f>(Table2[[#This Row],[Close Price]]/Table2[[#This Row],[Current Week Low]])-1</f>
        <v>1.3506599815819031E-2</v>
      </c>
      <c r="AF472" s="2">
        <f>(Table2[[#This Row],[Current Week High]]/Table2[[#This Row],[Close Price]])-1</f>
        <v>4.8561332660272516E-2</v>
      </c>
      <c r="AG472" s="2">
        <f>(Table2[[#This Row],[Close Price]]/Table2[[#This Row],[Current Month Low]])-1</f>
        <v>2.9197838736492177E-2</v>
      </c>
      <c r="AH472" s="2">
        <f>(Table2[[#This Row],[Current Month High]]/Table2[[#This Row],[Close Price]])-1</f>
        <v>0.15042907622412915</v>
      </c>
      <c r="AI472">
        <v>19.535588086824799</v>
      </c>
      <c r="AJ472">
        <v>46.307237813884797</v>
      </c>
      <c r="AK472" t="str">
        <f>IF(AND(Table2[[#This Row],[20D EMA]]&gt;Table2[[#This Row],[50D EMA]],Table2[[#This Row],[50D EMA]]&gt;Table2[[#This Row],[200D EMA]]),"Uptrend","Downtrend/NoTrend")</f>
        <v>Uptrend</v>
      </c>
      <c r="AL472">
        <v>-0.02</v>
      </c>
      <c r="AM472" t="s">
        <v>10680</v>
      </c>
      <c r="AN472">
        <v>0.28000000000000003</v>
      </c>
      <c r="AO472" t="s">
        <v>10681</v>
      </c>
      <c r="AP472">
        <v>1.6247582317337E-2</v>
      </c>
      <c r="AQ472">
        <f>(Table2[[#This Row],[Sharpe Ratio]]-AVERAGE(Table2[Sharpe Ratio]))/_xlfn.STDEV.P(Table2[Sharpe Ratio])</f>
        <v>-0.54480665862748945</v>
      </c>
      <c r="AR4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-2.8801355044907662</v>
      </c>
      <c r="AS472">
        <f>_xlfn.RANK.AVG(Table2[[#This Row],[1Y Return vs Nifty Z-Score]],Table2[1Y Return vs Nifty Z-Score])</f>
        <v>469</v>
      </c>
      <c r="AT472">
        <f>_xlfn.RANK.AVG(Table2[[#This Row],[6M Return vs Nifty Z-Score]],Table2[6M Return vs Nifty Z-Score])</f>
        <v>391</v>
      </c>
      <c r="AU472">
        <f>_xlfn.RANK.AVG(Table2[[#This Row],[Sharpe Ratio Z-Score]],Table2[Sharpe Ratio Z-Score])</f>
        <v>483</v>
      </c>
      <c r="AV472">
        <f>(Table2[[#This Row],[Rank 1Y]]+Table2[[#This Row],[Rank 6M]]+Table2[[#This Row],[Rank Sharpe]])/3</f>
        <v>447.66666666666669</v>
      </c>
    </row>
    <row r="473" spans="1:48" x14ac:dyDescent="0.3">
      <c r="A473" t="s">
        <v>649</v>
      </c>
      <c r="B473" t="s">
        <v>650</v>
      </c>
      <c r="C473" t="s">
        <v>629</v>
      </c>
      <c r="D473" t="s">
        <v>629</v>
      </c>
      <c r="E473">
        <v>28539.75993</v>
      </c>
      <c r="F473">
        <v>846.8</v>
      </c>
      <c r="G473">
        <v>-19.058189008745899</v>
      </c>
      <c r="H473">
        <f>(Table2[[#This Row],[1Y Return vs Nifty]]-AVERAGE(Table2[1Y Return vs Nifty]))/_xlfn.STDEV.P(Table2[1Y Return vs Nifty])</f>
        <v>-0.72947752119412013</v>
      </c>
      <c r="I473">
        <v>-6.7382693574606698</v>
      </c>
      <c r="J473">
        <f>(Table2[[#This Row],[1M Return vs Nifty]]-AVERAGE(Table2[1M Return vs Nifty]))/_xlfn.STDEV.P(Table2[1M Return vs Nifty])</f>
        <v>-0.54201961527472275</v>
      </c>
      <c r="K473">
        <v>-3.9578393983982099</v>
      </c>
      <c r="L473">
        <f>(Table2[[#This Row],[6M Return vs Nifty]]-AVERAGE(Table2[6M Return vs Nifty]))/_xlfn.STDEV.P(Table2[6M Return vs Nifty])</f>
        <v>-0.41857101357405119</v>
      </c>
      <c r="M473">
        <v>-7.8342870447609103</v>
      </c>
      <c r="N473">
        <f>(Table2[[#This Row],[1W Return vs Nifty]]-AVERAGE(Table2[1W Return vs Nifty]))/_xlfn.STDEV.P(Table2[1W Return vs Nifty])</f>
        <v>-1.4573637983511736</v>
      </c>
      <c r="O473">
        <v>867.86</v>
      </c>
      <c r="P473">
        <v>865.06204419942196</v>
      </c>
      <c r="Q473">
        <v>816.30047205874905</v>
      </c>
      <c r="R473">
        <v>31.92854652298</v>
      </c>
      <c r="S473" s="2">
        <f>(Table2[[#This Row],[Close Price]]-Table2[[#This Row],[20D EMA]])/Table2[[#This Row],[20D EMA]]</f>
        <v>-2.4266586776669114E-2</v>
      </c>
      <c r="T473" s="2">
        <f>(Table2[[#This Row],[Close Price]]-Table2[[#This Row],[50D EMA]])/Table2[[#This Row],[50D EMA]]</f>
        <v>-2.1110675612086009E-2</v>
      </c>
      <c r="U473" s="2">
        <f>(Table2[[#This Row],[Close Price]]-Table2[[#This Row],[200D EMA]])/Table2[[#This Row],[200D EMA]]</f>
        <v>3.7363114423209422E-2</v>
      </c>
      <c r="V473">
        <v>0.482740062707946</v>
      </c>
      <c r="W473">
        <v>835.7</v>
      </c>
      <c r="X473">
        <v>861.2</v>
      </c>
      <c r="Y473">
        <v>832.25</v>
      </c>
      <c r="Z473">
        <v>891</v>
      </c>
      <c r="AA473">
        <v>818.7</v>
      </c>
      <c r="AB473">
        <v>1009.25</v>
      </c>
      <c r="AC473" s="2">
        <f>(Table2[[#This Row],[Close Price]]/Table2[[#This Row],[Day Low]])-1</f>
        <v>1.3282278329544095E-2</v>
      </c>
      <c r="AD473" s="2">
        <f>(Table2[[#This Row],[Day High]]/Table2[[#This Row],[Close Price]])-1</f>
        <v>1.7005196032121139E-2</v>
      </c>
      <c r="AE473" s="2">
        <f>(Table2[[#This Row],[Close Price]]/Table2[[#This Row],[Current Week Low]])-1</f>
        <v>1.7482727545809595E-2</v>
      </c>
      <c r="AF473" s="2">
        <f>(Table2[[#This Row],[Current Week High]]/Table2[[#This Row],[Close Price]])-1</f>
        <v>5.2196504487482365E-2</v>
      </c>
      <c r="AG473" s="2">
        <f>(Table2[[#This Row],[Close Price]]/Table2[[#This Row],[Current Month Low]])-1</f>
        <v>3.4322706730181896E-2</v>
      </c>
      <c r="AH473" s="2">
        <f>(Table2[[#This Row],[Current Month High]]/Table2[[#This Row],[Close Price]])-1</f>
        <v>0.19183986773736428</v>
      </c>
      <c r="AI473">
        <v>19.1839867737364</v>
      </c>
      <c r="AJ473">
        <v>19.267605633802798</v>
      </c>
      <c r="AK473" t="str">
        <f>IF(AND(Table2[[#This Row],[20D EMA]]&gt;Table2[[#This Row],[50D EMA]],Table2[[#This Row],[50D EMA]]&gt;Table2[[#This Row],[200D EMA]]),"Uptrend","Downtrend/NoTrend")</f>
        <v>Uptrend</v>
      </c>
      <c r="AL473">
        <v>-7.0000000000000007E-2</v>
      </c>
      <c r="AM473" t="s">
        <v>10680</v>
      </c>
      <c r="AN473">
        <v>-2.76</v>
      </c>
      <c r="AO473" t="s">
        <v>10680</v>
      </c>
      <c r="AP473">
        <v>7.6121657880977994E-2</v>
      </c>
      <c r="AQ473">
        <f>(Table2[[#This Row],[Sharpe Ratio]]-AVERAGE(Table2[Sharpe Ratio]))/_xlfn.STDEV.P(Table2[Sharpe Ratio])</f>
        <v>0.14301031258561037</v>
      </c>
      <c r="AR4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-3.0044216358084572</v>
      </c>
      <c r="AS473">
        <f>_xlfn.RANK.AVG(Table2[[#This Row],[1Y Return vs Nifty Z-Score]],Table2[1Y Return vs Nifty Z-Score])</f>
        <v>575</v>
      </c>
      <c r="AT473">
        <f>_xlfn.RANK.AVG(Table2[[#This Row],[6M Return vs Nifty Z-Score]],Table2[6M Return vs Nifty Z-Score])</f>
        <v>460</v>
      </c>
      <c r="AU473">
        <f>_xlfn.RANK.AVG(Table2[[#This Row],[Sharpe Ratio Z-Score]],Table2[Sharpe Ratio Z-Score])</f>
        <v>313</v>
      </c>
      <c r="AV473">
        <f>(Table2[[#This Row],[Rank 1Y]]+Table2[[#This Row],[Rank 6M]]+Table2[[#This Row],[Rank Sharpe]])/3</f>
        <v>449.33333333333331</v>
      </c>
    </row>
    <row r="474" spans="1:48" x14ac:dyDescent="0.3">
      <c r="A474" t="s">
        <v>640</v>
      </c>
      <c r="B474" t="s">
        <v>641</v>
      </c>
      <c r="C474" t="s">
        <v>10641</v>
      </c>
      <c r="D474" t="s">
        <v>198</v>
      </c>
      <c r="E474">
        <v>28986.736058400002</v>
      </c>
      <c r="F474">
        <v>15567.85</v>
      </c>
      <c r="G474">
        <v>-13.839628093823601</v>
      </c>
      <c r="H474">
        <f>(Table2[[#This Row],[1Y Return vs Nifty]]-AVERAGE(Table2[1Y Return vs Nifty]))/_xlfn.STDEV.P(Table2[1Y Return vs Nifty])</f>
        <v>-0.645509255621043</v>
      </c>
      <c r="I474">
        <v>-5.5298944532457197</v>
      </c>
      <c r="J474">
        <f>(Table2[[#This Row],[1M Return vs Nifty]]-AVERAGE(Table2[1M Return vs Nifty]))/_xlfn.STDEV.P(Table2[1M Return vs Nifty])</f>
        <v>-0.42519794081711265</v>
      </c>
      <c r="K474">
        <v>-7.9778509693071999</v>
      </c>
      <c r="L474">
        <f>(Table2[[#This Row],[6M Return vs Nifty]]-AVERAGE(Table2[6M Return vs Nifty]))/_xlfn.STDEV.P(Table2[6M Return vs Nifty])</f>
        <v>-0.55634931685821221</v>
      </c>
      <c r="M474">
        <v>-3.5580738611098899</v>
      </c>
      <c r="N474">
        <f>(Table2[[#This Row],[1W Return vs Nifty]]-AVERAGE(Table2[1W Return vs Nifty]))/_xlfn.STDEV.P(Table2[1W Return vs Nifty])</f>
        <v>-0.35963137351946073</v>
      </c>
      <c r="O474">
        <v>15565.77</v>
      </c>
      <c r="P474">
        <v>15605.181673044401</v>
      </c>
      <c r="Q474">
        <v>15030.5851000233</v>
      </c>
      <c r="R474">
        <v>38.260711570941297</v>
      </c>
      <c r="S474" s="2">
        <f>(Table2[[#This Row],[Close Price]]-Table2[[#This Row],[20D EMA]])/Table2[[#This Row],[20D EMA]]</f>
        <v>1.3362654080073953E-4</v>
      </c>
      <c r="T474" s="2">
        <f>(Table2[[#This Row],[Close Price]]-Table2[[#This Row],[50D EMA]])/Table2[[#This Row],[50D EMA]]</f>
        <v>-2.3922613543734092E-3</v>
      </c>
      <c r="U474" s="2">
        <f>(Table2[[#This Row],[Close Price]]-Table2[[#This Row],[200D EMA]])/Table2[[#This Row],[200D EMA]]</f>
        <v>3.5744776161499382E-2</v>
      </c>
      <c r="V474">
        <v>0.38672277835061503</v>
      </c>
      <c r="W474">
        <v>15010.05</v>
      </c>
      <c r="X474">
        <v>15900.05</v>
      </c>
      <c r="Y474">
        <v>15010.05</v>
      </c>
      <c r="Z474">
        <v>15900.05</v>
      </c>
      <c r="AA474">
        <v>15010.05</v>
      </c>
      <c r="AB474">
        <v>16359.8</v>
      </c>
      <c r="AC474" s="2">
        <f>(Table2[[#This Row],[Close Price]]/Table2[[#This Row],[Day Low]])-1</f>
        <v>3.7161768281917862E-2</v>
      </c>
      <c r="AD474" s="2">
        <f>(Table2[[#This Row],[Day High]]/Table2[[#This Row],[Close Price]])-1</f>
        <v>2.1338848974007174E-2</v>
      </c>
      <c r="AE474" s="2">
        <f>(Table2[[#This Row],[Close Price]]/Table2[[#This Row],[Current Week Low]])-1</f>
        <v>3.7161768281917862E-2</v>
      </c>
      <c r="AF474" s="2">
        <f>(Table2[[#This Row],[Current Week High]]/Table2[[#This Row],[Close Price]])-1</f>
        <v>2.1338848974007174E-2</v>
      </c>
      <c r="AG474" s="2">
        <f>(Table2[[#This Row],[Close Price]]/Table2[[#This Row],[Current Month Low]])-1</f>
        <v>3.7161768281917862E-2</v>
      </c>
      <c r="AH474" s="2">
        <f>(Table2[[#This Row],[Current Month High]]/Table2[[#This Row],[Close Price]])-1</f>
        <v>5.0870865276836597E-2</v>
      </c>
      <c r="AI474">
        <v>17.228775970991499</v>
      </c>
      <c r="AJ474">
        <v>22.0562696741972</v>
      </c>
      <c r="AK474" t="str">
        <f>IF(AND(Table2[[#This Row],[20D EMA]]&gt;Table2[[#This Row],[50D EMA]],Table2[[#This Row],[50D EMA]]&gt;Table2[[#This Row],[200D EMA]]),"Uptrend","Downtrend/NoTrend")</f>
        <v>Downtrend/NoTrend</v>
      </c>
      <c r="AL474">
        <v>-0.15</v>
      </c>
      <c r="AM474" t="s">
        <v>10680</v>
      </c>
      <c r="AN474">
        <v>1.35</v>
      </c>
      <c r="AO474" t="s">
        <v>10681</v>
      </c>
      <c r="AP474">
        <v>7.7627316300556998E-2</v>
      </c>
      <c r="AQ474">
        <f>(Table2[[#This Row],[Sharpe Ratio]]-AVERAGE(Table2[Sharpe Ratio]))/_xlfn.STDEV.P(Table2[Sharpe Ratio])</f>
        <v>0.16030690387469942</v>
      </c>
      <c r="AR4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4">
        <f>_xlfn.RANK.AVG(Table2[[#This Row],[1Y Return vs Nifty Z-Score]],Table2[1Y Return vs Nifty Z-Score])</f>
        <v>541</v>
      </c>
      <c r="AT474">
        <f>_xlfn.RANK.AVG(Table2[[#This Row],[6M Return vs Nifty Z-Score]],Table2[6M Return vs Nifty Z-Score])</f>
        <v>506</v>
      </c>
      <c r="AU474">
        <f>_xlfn.RANK.AVG(Table2[[#This Row],[Sharpe Ratio Z-Score]],Table2[Sharpe Ratio Z-Score])</f>
        <v>302</v>
      </c>
      <c r="AV474">
        <f>(Table2[[#This Row],[Rank 1Y]]+Table2[[#This Row],[Rank 6M]]+Table2[[#This Row],[Rank Sharpe]])/3</f>
        <v>449.66666666666669</v>
      </c>
    </row>
    <row r="475" spans="1:48" x14ac:dyDescent="0.3">
      <c r="A475" t="s">
        <v>900</v>
      </c>
      <c r="B475" t="s">
        <v>901</v>
      </c>
      <c r="C475" t="s">
        <v>10651</v>
      </c>
      <c r="D475" t="s">
        <v>175</v>
      </c>
      <c r="E475">
        <v>17318.128192364999</v>
      </c>
      <c r="F475">
        <v>1152.6500000000001</v>
      </c>
      <c r="G475">
        <v>-8.4617320267832294</v>
      </c>
      <c r="H475">
        <f>(Table2[[#This Row],[1Y Return vs Nifty]]-AVERAGE(Table2[1Y Return vs Nifty]))/_xlfn.STDEV.P(Table2[1Y Return vs Nifty])</f>
        <v>-0.55897723797410981</v>
      </c>
      <c r="I475">
        <v>6.4104321920388401</v>
      </c>
      <c r="J475">
        <f>(Table2[[#This Row],[1M Return vs Nifty]]-AVERAGE(Table2[1M Return vs Nifty]))/_xlfn.STDEV.P(Table2[1M Return vs Nifty])</f>
        <v>0.72915320253039362</v>
      </c>
      <c r="K475">
        <v>6.81778972564834</v>
      </c>
      <c r="L475">
        <f>(Table2[[#This Row],[6M Return vs Nifty]]-AVERAGE(Table2[6M Return vs Nifty]))/_xlfn.STDEV.P(Table2[6M Return vs Nifty])</f>
        <v>-4.9256679188983452E-2</v>
      </c>
      <c r="M475">
        <v>-5.4458266201768897</v>
      </c>
      <c r="N475">
        <f>(Table2[[#This Row],[1W Return vs Nifty]]-AVERAGE(Table2[1W Return vs Nifty]))/_xlfn.STDEV.P(Table2[1W Return vs Nifty])</f>
        <v>-0.84423008847971293</v>
      </c>
      <c r="O475">
        <v>1120.26</v>
      </c>
      <c r="P475">
        <v>1073.45525654985</v>
      </c>
      <c r="Q475">
        <v>1002.0809411871101</v>
      </c>
      <c r="R475">
        <v>45.951979736251999</v>
      </c>
      <c r="S475" s="2">
        <f>(Table2[[#This Row],[Close Price]]-Table2[[#This Row],[20D EMA]])/Table2[[#This Row],[20D EMA]]</f>
        <v>2.8912930926749236E-2</v>
      </c>
      <c r="T475" s="2">
        <f>(Table2[[#This Row],[Close Price]]-Table2[[#This Row],[50D EMA]])/Table2[[#This Row],[50D EMA]]</f>
        <v>7.3775542079589598E-2</v>
      </c>
      <c r="U475" s="2">
        <f>(Table2[[#This Row],[Close Price]]-Table2[[#This Row],[200D EMA]])/Table2[[#This Row],[200D EMA]]</f>
        <v>0.15025638411455983</v>
      </c>
      <c r="V475">
        <v>1.4193410903180701</v>
      </c>
      <c r="W475">
        <v>1126</v>
      </c>
      <c r="X475">
        <v>1187.05</v>
      </c>
      <c r="Y475">
        <v>1111.75</v>
      </c>
      <c r="Z475">
        <v>1195.75</v>
      </c>
      <c r="AA475">
        <v>1006.15</v>
      </c>
      <c r="AB475">
        <v>1198.7</v>
      </c>
      <c r="AC475" s="2">
        <f>(Table2[[#This Row],[Close Price]]/Table2[[#This Row],[Day Low]])-1</f>
        <v>2.3667850799289569E-2</v>
      </c>
      <c r="AD475" s="2">
        <f>(Table2[[#This Row],[Day High]]/Table2[[#This Row],[Close Price]])-1</f>
        <v>2.9844271895197894E-2</v>
      </c>
      <c r="AE475" s="2">
        <f>(Table2[[#This Row],[Close Price]]/Table2[[#This Row],[Current Week Low]])-1</f>
        <v>3.678884641331237E-2</v>
      </c>
      <c r="AF475" s="2">
        <f>(Table2[[#This Row],[Current Week High]]/Table2[[#This Row],[Close Price]])-1</f>
        <v>3.739209647334385E-2</v>
      </c>
      <c r="AG475" s="2">
        <f>(Table2[[#This Row],[Close Price]]/Table2[[#This Row],[Current Month Low]])-1</f>
        <v>0.14560453212741642</v>
      </c>
      <c r="AH475" s="2">
        <f>(Table2[[#This Row],[Current Month High]]/Table2[[#This Row],[Close Price]])-1</f>
        <v>3.9951416301565956E-2</v>
      </c>
      <c r="AI475">
        <v>3.9951416301565899</v>
      </c>
      <c r="AJ475">
        <v>38.473089860643903</v>
      </c>
      <c r="AK475" t="str">
        <f>IF(AND(Table2[[#This Row],[20D EMA]]&gt;Table2[[#This Row],[50D EMA]],Table2[[#This Row],[50D EMA]]&gt;Table2[[#This Row],[200D EMA]]),"Uptrend","Downtrend/NoTrend")</f>
        <v>Uptrend</v>
      </c>
      <c r="AL475">
        <v>0</v>
      </c>
      <c r="AM475">
        <v>0</v>
      </c>
      <c r="AN475">
        <v>3.34</v>
      </c>
      <c r="AO475" t="s">
        <v>10681</v>
      </c>
      <c r="AP475">
        <v>4.0881754767829997E-3</v>
      </c>
      <c r="AQ475">
        <f>(Table2[[#This Row],[Sharpe Ratio]]-AVERAGE(Table2[Sharpe Ratio]))/_xlfn.STDEV.P(Table2[Sharpe Ratio])</f>
        <v>-0.6844905920508636</v>
      </c>
      <c r="AR4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-1.4078013951632764</v>
      </c>
      <c r="AS475">
        <f>_xlfn.RANK.AVG(Table2[[#This Row],[1Y Return vs Nifty Z-Score]],Table2[1Y Return vs Nifty Z-Score])</f>
        <v>500</v>
      </c>
      <c r="AT475">
        <f>_xlfn.RANK.AVG(Table2[[#This Row],[6M Return vs Nifty Z-Score]],Table2[6M Return vs Nifty Z-Score])</f>
        <v>342</v>
      </c>
      <c r="AU475">
        <f>_xlfn.RANK.AVG(Table2[[#This Row],[Sharpe Ratio Z-Score]],Table2[Sharpe Ratio Z-Score])</f>
        <v>512</v>
      </c>
      <c r="AV475">
        <f>(Table2[[#This Row],[Rank 1Y]]+Table2[[#This Row],[Rank 6M]]+Table2[[#This Row],[Rank Sharpe]])/3</f>
        <v>451.33333333333331</v>
      </c>
    </row>
    <row r="476" spans="1:48" x14ac:dyDescent="0.3">
      <c r="A476" t="s">
        <v>345</v>
      </c>
      <c r="B476" t="s">
        <v>346</v>
      </c>
      <c r="C476" t="s">
        <v>10644</v>
      </c>
      <c r="D476" t="s">
        <v>130</v>
      </c>
      <c r="E476">
        <v>73844</v>
      </c>
      <c r="F476">
        <v>932.8</v>
      </c>
      <c r="G476">
        <v>8.2607307314389402</v>
      </c>
      <c r="H476">
        <f>(Table2[[#This Row],[1Y Return vs Nifty]]-AVERAGE(Table2[1Y Return vs Nifty]))/_xlfn.STDEV.P(Table2[1Y Return vs Nifty])</f>
        <v>-0.2899076195850338</v>
      </c>
      <c r="I476">
        <v>-8.6889391378362308</v>
      </c>
      <c r="J476">
        <f>(Table2[[#This Row],[1M Return vs Nifty]]-AVERAGE(Table2[1M Return vs Nifty]))/_xlfn.STDEV.P(Table2[1M Return vs Nifty])</f>
        <v>-0.73060389426169803</v>
      </c>
      <c r="K476">
        <v>-12.5925403565516</v>
      </c>
      <c r="L476">
        <f>(Table2[[#This Row],[6M Return vs Nifty]]-AVERAGE(Table2[6M Return vs Nifty]))/_xlfn.STDEV.P(Table2[6M Return vs Nifty])</f>
        <v>-0.7145090790238201</v>
      </c>
      <c r="M476">
        <v>-3.21984658094514</v>
      </c>
      <c r="N476">
        <f>(Table2[[#This Row],[1W Return vs Nifty]]-AVERAGE(Table2[1W Return vs Nifty]))/_xlfn.STDEV.P(Table2[1W Return vs Nifty])</f>
        <v>-0.27280617644579996</v>
      </c>
      <c r="O476">
        <v>938.13</v>
      </c>
      <c r="P476">
        <v>963.09123846022601</v>
      </c>
      <c r="Q476">
        <v>925.28090867881099</v>
      </c>
      <c r="R476">
        <v>39.449496959983001</v>
      </c>
      <c r="S476" s="2">
        <f>(Table2[[#This Row],[Close Price]]-Table2[[#This Row],[20D EMA]])/Table2[[#This Row],[20D EMA]]</f>
        <v>-5.6815153550148073E-3</v>
      </c>
      <c r="T476" s="2">
        <f>(Table2[[#This Row],[Close Price]]-Table2[[#This Row],[50D EMA]])/Table2[[#This Row],[50D EMA]]</f>
        <v>-3.1452096385649997E-2</v>
      </c>
      <c r="U476" s="2">
        <f>(Table2[[#This Row],[Close Price]]-Table2[[#This Row],[200D EMA]])/Table2[[#This Row],[200D EMA]]</f>
        <v>8.126279544582107E-3</v>
      </c>
      <c r="V476">
        <v>0.44630640865201898</v>
      </c>
      <c r="W476">
        <v>921.8</v>
      </c>
      <c r="X476">
        <v>948</v>
      </c>
      <c r="Y476">
        <v>914.4</v>
      </c>
      <c r="Z476">
        <v>948</v>
      </c>
      <c r="AA476">
        <v>906.3</v>
      </c>
      <c r="AB476">
        <v>995</v>
      </c>
      <c r="AC476" s="2">
        <f>(Table2[[#This Row],[Close Price]]/Table2[[#This Row],[Day Low]])-1</f>
        <v>1.193317422434359E-2</v>
      </c>
      <c r="AD476" s="2">
        <f>(Table2[[#This Row],[Day High]]/Table2[[#This Row],[Close Price]])-1</f>
        <v>1.6295025728988E-2</v>
      </c>
      <c r="AE476" s="2">
        <f>(Table2[[#This Row],[Close Price]]/Table2[[#This Row],[Current Week Low]])-1</f>
        <v>2.0122484689413689E-2</v>
      </c>
      <c r="AF476" s="2">
        <f>(Table2[[#This Row],[Current Week High]]/Table2[[#This Row],[Close Price]])-1</f>
        <v>1.6295025728988E-2</v>
      </c>
      <c r="AG476" s="2">
        <f>(Table2[[#This Row],[Close Price]]/Table2[[#This Row],[Current Month Low]])-1</f>
        <v>2.9239766081871288E-2</v>
      </c>
      <c r="AH476" s="2">
        <f>(Table2[[#This Row],[Current Month High]]/Table2[[#This Row],[Close Price]])-1</f>
        <v>6.6680960548885171E-2</v>
      </c>
      <c r="AI476">
        <v>22.094768439108002</v>
      </c>
      <c r="AJ476">
        <v>46.770513728266799</v>
      </c>
      <c r="AK476" t="str">
        <f>IF(AND(Table2[[#This Row],[20D EMA]]&gt;Table2[[#This Row],[50D EMA]],Table2[[#This Row],[50D EMA]]&gt;Table2[[#This Row],[200D EMA]]),"Uptrend","Downtrend/NoTrend")</f>
        <v>Downtrend/NoTrend</v>
      </c>
      <c r="AL476">
        <v>-0.17</v>
      </c>
      <c r="AM476" t="s">
        <v>10680</v>
      </c>
      <c r="AN476">
        <v>1.56</v>
      </c>
      <c r="AO476" t="s">
        <v>10681</v>
      </c>
      <c r="AP476">
        <v>4.2162985786583999E-2</v>
      </c>
      <c r="AQ476">
        <f>(Table2[[#This Row],[Sharpe Ratio]]-AVERAGE(Table2[Sharpe Ratio]))/_xlfn.STDEV.P(Table2[Sharpe Ratio])</f>
        <v>-0.24709760584994087</v>
      </c>
      <c r="AR47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6">
        <f>_xlfn.RANK.AVG(Table2[[#This Row],[1Y Return vs Nifty Z-Score]],Table2[1Y Return vs Nifty Z-Score])</f>
        <v>388</v>
      </c>
      <c r="AT476">
        <f>_xlfn.RANK.AVG(Table2[[#This Row],[6M Return vs Nifty Z-Score]],Table2[6M Return vs Nifty Z-Score])</f>
        <v>558</v>
      </c>
      <c r="AU476">
        <f>_xlfn.RANK.AVG(Table2[[#This Row],[Sharpe Ratio Z-Score]],Table2[Sharpe Ratio Z-Score])</f>
        <v>409</v>
      </c>
      <c r="AV476">
        <f>(Table2[[#This Row],[Rank 1Y]]+Table2[[#This Row],[Rank 6M]]+Table2[[#This Row],[Rank Sharpe]])/3</f>
        <v>451.66666666666669</v>
      </c>
    </row>
    <row r="477" spans="1:48" x14ac:dyDescent="0.3">
      <c r="A477" t="s">
        <v>1104</v>
      </c>
      <c r="B477" t="s">
        <v>1105</v>
      </c>
      <c r="C477" t="s">
        <v>10635</v>
      </c>
      <c r="D477" t="s">
        <v>300</v>
      </c>
      <c r="E477">
        <v>11382.564546174999</v>
      </c>
      <c r="F477">
        <v>2092.4</v>
      </c>
      <c r="G477">
        <v>-8.5999445209989904</v>
      </c>
      <c r="H477">
        <f>(Table2[[#This Row],[1Y Return vs Nifty]]-AVERAGE(Table2[1Y Return vs Nifty]))/_xlfn.STDEV.P(Table2[1Y Return vs Nifty])</f>
        <v>-0.56120111992337307</v>
      </c>
      <c r="I477">
        <v>-12.891337062765</v>
      </c>
      <c r="J477">
        <f>(Table2[[#This Row],[1M Return vs Nifty]]-AVERAGE(Table2[1M Return vs Nifty]))/_xlfn.STDEV.P(Table2[1M Return vs Nifty])</f>
        <v>-1.1368777755008241</v>
      </c>
      <c r="K477">
        <v>1.4571691627933301</v>
      </c>
      <c r="L477">
        <f>(Table2[[#This Row],[6M Return vs Nifty]]-AVERAGE(Table2[6M Return vs Nifty]))/_xlfn.STDEV.P(Table2[6M Return vs Nifty])</f>
        <v>-0.2329818234261537</v>
      </c>
      <c r="M477">
        <v>-4.9817388188846303</v>
      </c>
      <c r="N477">
        <f>(Table2[[#This Row],[1W Return vs Nifty]]-AVERAGE(Table2[1W Return vs Nifty]))/_xlfn.STDEV.P(Table2[1W Return vs Nifty])</f>
        <v>-0.7250956567832072</v>
      </c>
      <c r="O477">
        <v>2178.2800000000002</v>
      </c>
      <c r="P477">
        <v>2203.8108573760201</v>
      </c>
      <c r="Q477">
        <v>2021.8816882552001</v>
      </c>
      <c r="R477">
        <v>38.7399408411436</v>
      </c>
      <c r="S477" s="2">
        <f>(Table2[[#This Row],[Close Price]]-Table2[[#This Row],[20D EMA]])/Table2[[#This Row],[20D EMA]]</f>
        <v>-3.9425601851001753E-2</v>
      </c>
      <c r="T477" s="2">
        <f>(Table2[[#This Row],[Close Price]]-Table2[[#This Row],[50D EMA]])/Table2[[#This Row],[50D EMA]]</f>
        <v>-5.0553729238212372E-2</v>
      </c>
      <c r="U477" s="2">
        <f>(Table2[[#This Row],[Close Price]]-Table2[[#This Row],[200D EMA]])/Table2[[#This Row],[200D EMA]]</f>
        <v>3.4877565860767255E-2</v>
      </c>
      <c r="V477">
        <v>0.46170573385337599</v>
      </c>
      <c r="W477">
        <v>2073.35</v>
      </c>
      <c r="X477">
        <v>2119</v>
      </c>
      <c r="Y477">
        <v>2067</v>
      </c>
      <c r="Z477">
        <v>2196.75</v>
      </c>
      <c r="AA477">
        <v>2067</v>
      </c>
      <c r="AB477">
        <v>2406.1999999999998</v>
      </c>
      <c r="AC477" s="2">
        <f>(Table2[[#This Row],[Close Price]]/Table2[[#This Row],[Day Low]])-1</f>
        <v>9.1880290351364913E-3</v>
      </c>
      <c r="AD477" s="2">
        <f>(Table2[[#This Row],[Day High]]/Table2[[#This Row],[Close Price]])-1</f>
        <v>1.271267444083346E-2</v>
      </c>
      <c r="AE477" s="2">
        <f>(Table2[[#This Row],[Close Price]]/Table2[[#This Row],[Current Week Low]])-1</f>
        <v>1.2288340590227431E-2</v>
      </c>
      <c r="AF477" s="2">
        <f>(Table2[[#This Row],[Current Week High]]/Table2[[#This Row],[Close Price]])-1</f>
        <v>4.9870961575224637E-2</v>
      </c>
      <c r="AG477" s="2">
        <f>(Table2[[#This Row],[Close Price]]/Table2[[#This Row],[Current Month Low]])-1</f>
        <v>1.2288340590227431E-2</v>
      </c>
      <c r="AH477" s="2">
        <f>(Table2[[#This Row],[Current Month High]]/Table2[[#This Row],[Close Price]])-1</f>
        <v>0.14997132479449427</v>
      </c>
      <c r="AI477">
        <v>31.325272414452201</v>
      </c>
      <c r="AJ477">
        <v>30.774999999999999</v>
      </c>
      <c r="AK477" t="str">
        <f>IF(AND(Table2[[#This Row],[20D EMA]]&gt;Table2[[#This Row],[50D EMA]],Table2[[#This Row],[50D EMA]]&gt;Table2[[#This Row],[200D EMA]]),"Uptrend","Downtrend/NoTrend")</f>
        <v>Downtrend/NoTrend</v>
      </c>
      <c r="AL477">
        <v>-0.15</v>
      </c>
      <c r="AM477" t="s">
        <v>10680</v>
      </c>
      <c r="AN477">
        <v>-4.71</v>
      </c>
      <c r="AO477" t="s">
        <v>10680</v>
      </c>
      <c r="AP477">
        <v>2.7897983701007E-2</v>
      </c>
      <c r="AQ477">
        <f>(Table2[[#This Row],[Sharpe Ratio]]-AVERAGE(Table2[Sharpe Ratio]))/_xlfn.STDEV.P(Table2[Sharpe Ratio])</f>
        <v>-0.41097004039669416</v>
      </c>
      <c r="AR4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7">
        <f>_xlfn.RANK.AVG(Table2[[#This Row],[1Y Return vs Nifty Z-Score]],Table2[1Y Return vs Nifty Z-Score])</f>
        <v>501</v>
      </c>
      <c r="AT477">
        <f>_xlfn.RANK.AVG(Table2[[#This Row],[6M Return vs Nifty Z-Score]],Table2[6M Return vs Nifty Z-Score])</f>
        <v>400</v>
      </c>
      <c r="AU477">
        <f>_xlfn.RANK.AVG(Table2[[#This Row],[Sharpe Ratio Z-Score]],Table2[Sharpe Ratio Z-Score])</f>
        <v>455</v>
      </c>
      <c r="AV477">
        <f>(Table2[[#This Row],[Rank 1Y]]+Table2[[#This Row],[Rank 6M]]+Table2[[#This Row],[Rank Sharpe]])/3</f>
        <v>452</v>
      </c>
    </row>
    <row r="478" spans="1:48" x14ac:dyDescent="0.3">
      <c r="A478" t="s">
        <v>1077</v>
      </c>
      <c r="B478" t="s">
        <v>1078</v>
      </c>
      <c r="C478" t="s">
        <v>10636</v>
      </c>
      <c r="D478" t="s">
        <v>24</v>
      </c>
      <c r="E478">
        <v>12257.261995653</v>
      </c>
      <c r="F478">
        <v>109.89</v>
      </c>
      <c r="G478">
        <v>-1.75846201203782</v>
      </c>
      <c r="H478">
        <f>(Table2[[#This Row],[1Y Return vs Nifty]]-AVERAGE(Table2[1Y Return vs Nifty]))/_xlfn.STDEV.P(Table2[1Y Return vs Nifty])</f>
        <v>-0.45111954195743553</v>
      </c>
      <c r="I478">
        <v>-3.77985532285867</v>
      </c>
      <c r="J478">
        <f>(Table2[[#This Row],[1M Return vs Nifty]]-AVERAGE(Table2[1M Return vs Nifty]))/_xlfn.STDEV.P(Table2[1M Return vs Nifty])</f>
        <v>-0.25600996706406942</v>
      </c>
      <c r="K478">
        <v>-36.6831561242318</v>
      </c>
      <c r="L478">
        <f>(Table2[[#This Row],[6M Return vs Nifty]]-AVERAGE(Table2[6M Return vs Nifty]))/_xlfn.STDEV.P(Table2[6M Return vs Nifty])</f>
        <v>-1.5401694302429381</v>
      </c>
      <c r="M478">
        <v>-1.74355232722382</v>
      </c>
      <c r="N478">
        <f>(Table2[[#This Row],[1W Return vs Nifty]]-AVERAGE(Table2[1W Return vs Nifty]))/_xlfn.STDEV.P(Table2[1W Return vs Nifty])</f>
        <v>0.10616839785710801</v>
      </c>
      <c r="O478">
        <v>110.58</v>
      </c>
      <c r="P478">
        <v>113.329952428997</v>
      </c>
      <c r="Q478">
        <v>115.683436515425</v>
      </c>
      <c r="R478">
        <v>55.632163130126401</v>
      </c>
      <c r="S478" s="2">
        <f>(Table2[[#This Row],[Close Price]]-Table2[[#This Row],[20D EMA]])/Table2[[#This Row],[20D EMA]]</f>
        <v>-6.2398263700488132E-3</v>
      </c>
      <c r="T478" s="2">
        <f>(Table2[[#This Row],[Close Price]]-Table2[[#This Row],[50D EMA]])/Table2[[#This Row],[50D EMA]]</f>
        <v>-3.0353426920850315E-2</v>
      </c>
      <c r="U478" s="2">
        <f>(Table2[[#This Row],[Close Price]]-Table2[[#This Row],[200D EMA]])/Table2[[#This Row],[200D EMA]]</f>
        <v>-5.0080086570150562E-2</v>
      </c>
      <c r="V478">
        <v>0.52142559064656002</v>
      </c>
      <c r="W478">
        <v>108.85</v>
      </c>
      <c r="X478">
        <v>112.2</v>
      </c>
      <c r="Y478">
        <v>108.05</v>
      </c>
      <c r="Z478">
        <v>114.1</v>
      </c>
      <c r="AA478">
        <v>107.65</v>
      </c>
      <c r="AB478">
        <v>123.7</v>
      </c>
      <c r="AC478" s="2">
        <f>(Table2[[#This Row],[Close Price]]/Table2[[#This Row],[Day Low]])-1</f>
        <v>9.5544327055581135E-3</v>
      </c>
      <c r="AD478" s="2">
        <f>(Table2[[#This Row],[Day High]]/Table2[[#This Row],[Close Price]])-1</f>
        <v>2.1021021021021102E-2</v>
      </c>
      <c r="AE478" s="2">
        <f>(Table2[[#This Row],[Close Price]]/Table2[[#This Row],[Current Week Low]])-1</f>
        <v>1.7029153169828781E-2</v>
      </c>
      <c r="AF478" s="2">
        <f>(Table2[[#This Row],[Current Week High]]/Table2[[#This Row],[Close Price]])-1</f>
        <v>3.8311038311038326E-2</v>
      </c>
      <c r="AG478" s="2">
        <f>(Table2[[#This Row],[Close Price]]/Table2[[#This Row],[Current Month Low]])-1</f>
        <v>2.0808174640037036E-2</v>
      </c>
      <c r="AH478" s="2">
        <f>(Table2[[#This Row],[Current Month High]]/Table2[[#This Row],[Close Price]])-1</f>
        <v>0.12567112567112559</v>
      </c>
      <c r="AI478">
        <v>38.7751387751387</v>
      </c>
      <c r="AJ478">
        <v>29.587264150943302</v>
      </c>
      <c r="AK478" t="str">
        <f>IF(AND(Table2[[#This Row],[20D EMA]]&gt;Table2[[#This Row],[50D EMA]],Table2[[#This Row],[50D EMA]]&gt;Table2[[#This Row],[200D EMA]]),"Uptrend","Downtrend/NoTrend")</f>
        <v>Downtrend/NoTrend</v>
      </c>
      <c r="AL478">
        <v>-0.13</v>
      </c>
      <c r="AM478" t="s">
        <v>10680</v>
      </c>
      <c r="AN478">
        <v>0.14000000000000001</v>
      </c>
      <c r="AO478" t="s">
        <v>10681</v>
      </c>
      <c r="AP478">
        <v>0.118536354734359</v>
      </c>
      <c r="AQ478">
        <f>(Table2[[#This Row],[Sharpe Ratio]]-AVERAGE(Table2[Sharpe Ratio]))/_xlfn.STDEV.P(Table2[Sharpe Ratio])</f>
        <v>0.63025872602633803</v>
      </c>
      <c r="AR4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78">
        <f>_xlfn.RANK.AVG(Table2[[#This Row],[1Y Return vs Nifty Z-Score]],Table2[1Y Return vs Nifty Z-Score])</f>
        <v>449</v>
      </c>
      <c r="AT478">
        <f>_xlfn.RANK.AVG(Table2[[#This Row],[6M Return vs Nifty Z-Score]],Table2[6M Return vs Nifty Z-Score])</f>
        <v>720</v>
      </c>
      <c r="AU478">
        <f>_xlfn.RANK.AVG(Table2[[#This Row],[Sharpe Ratio Z-Score]],Table2[Sharpe Ratio Z-Score])</f>
        <v>189</v>
      </c>
      <c r="AV478">
        <f>(Table2[[#This Row],[Rank 1Y]]+Table2[[#This Row],[Rank 6M]]+Table2[[#This Row],[Rank Sharpe]])/3</f>
        <v>452.66666666666669</v>
      </c>
    </row>
    <row r="479" spans="1:48" x14ac:dyDescent="0.3">
      <c r="A479" t="s">
        <v>1458</v>
      </c>
      <c r="B479" t="s">
        <v>1459</v>
      </c>
      <c r="C479" t="s">
        <v>10652</v>
      </c>
      <c r="D479" t="s">
        <v>1460</v>
      </c>
      <c r="E479">
        <v>7206.0126977999998</v>
      </c>
      <c r="F479">
        <v>928.7</v>
      </c>
      <c r="G479">
        <v>-6.9543569099146998</v>
      </c>
      <c r="H479">
        <f>(Table2[[#This Row],[1Y Return vs Nifty]]-AVERAGE(Table2[1Y Return vs Nifty]))/_xlfn.STDEV.P(Table2[1Y Return vs Nifty])</f>
        <v>-0.5347231042780678</v>
      </c>
      <c r="I479">
        <v>2.2636992573164298</v>
      </c>
      <c r="J479">
        <f>(Table2[[#This Row],[1M Return vs Nifty]]-AVERAGE(Table2[1M Return vs Nifty]))/_xlfn.STDEV.P(Table2[1M Return vs Nifty])</f>
        <v>0.32826082776073368</v>
      </c>
      <c r="K479">
        <v>10.3314162485004</v>
      </c>
      <c r="L479">
        <f>(Table2[[#This Row],[6M Return vs Nifty]]-AVERAGE(Table2[6M Return vs Nifty]))/_xlfn.STDEV.P(Table2[6M Return vs Nifty])</f>
        <v>7.1166233072266591E-2</v>
      </c>
      <c r="M479">
        <v>-3.2927712625424199</v>
      </c>
      <c r="N479">
        <f>(Table2[[#This Row],[1W Return vs Nifty]]-AVERAGE(Table2[1W Return vs Nifty]))/_xlfn.STDEV.P(Table2[1W Return vs Nifty])</f>
        <v>-0.2915264282484743</v>
      </c>
      <c r="O479">
        <v>934.47</v>
      </c>
      <c r="P479">
        <v>898.11080235701297</v>
      </c>
      <c r="Q479">
        <v>807.45860973768299</v>
      </c>
      <c r="R479">
        <v>51.174628493392902</v>
      </c>
      <c r="S479" s="2">
        <f>(Table2[[#This Row],[Close Price]]-Table2[[#This Row],[20D EMA]])/Table2[[#This Row],[20D EMA]]</f>
        <v>-6.1746230483589433E-3</v>
      </c>
      <c r="T479" s="2">
        <f>(Table2[[#This Row],[Close Price]]-Table2[[#This Row],[50D EMA]])/Table2[[#This Row],[50D EMA]]</f>
        <v>3.4059491949889047E-2</v>
      </c>
      <c r="U479" s="2">
        <f>(Table2[[#This Row],[Close Price]]-Table2[[#This Row],[200D EMA]])/Table2[[#This Row],[200D EMA]]</f>
        <v>0.15015183292392464</v>
      </c>
      <c r="V479">
        <v>0.748780453082034</v>
      </c>
      <c r="W479">
        <v>921</v>
      </c>
      <c r="X479">
        <v>950.95</v>
      </c>
      <c r="Y479">
        <v>921</v>
      </c>
      <c r="Z479">
        <v>980.15</v>
      </c>
      <c r="AA479">
        <v>895.15</v>
      </c>
      <c r="AB479">
        <v>1034.9000000000001</v>
      </c>
      <c r="AC479" s="2">
        <f>(Table2[[#This Row],[Close Price]]/Table2[[#This Row],[Day Low]])-1</f>
        <v>8.360477741585326E-3</v>
      </c>
      <c r="AD479" s="2">
        <f>(Table2[[#This Row],[Day High]]/Table2[[#This Row],[Close Price]])-1</f>
        <v>2.3958221169376515E-2</v>
      </c>
      <c r="AE479" s="2">
        <f>(Table2[[#This Row],[Close Price]]/Table2[[#This Row],[Current Week Low]])-1</f>
        <v>8.360477741585326E-3</v>
      </c>
      <c r="AF479" s="2">
        <f>(Table2[[#This Row],[Current Week High]]/Table2[[#This Row],[Close Price]])-1</f>
        <v>5.5400021535479738E-2</v>
      </c>
      <c r="AG479" s="2">
        <f>(Table2[[#This Row],[Close Price]]/Table2[[#This Row],[Current Month Low]])-1</f>
        <v>3.7479751996872146E-2</v>
      </c>
      <c r="AH479" s="2">
        <f>(Table2[[#This Row],[Current Month High]]/Table2[[#This Row],[Close Price]])-1</f>
        <v>0.11435339722192306</v>
      </c>
      <c r="AI479">
        <v>11.4353397221923</v>
      </c>
      <c r="AJ479">
        <v>57.007607776838498</v>
      </c>
      <c r="AK479" t="str">
        <f>IF(AND(Table2[[#This Row],[20D EMA]]&gt;Table2[[#This Row],[50D EMA]],Table2[[#This Row],[50D EMA]]&gt;Table2[[#This Row],[200D EMA]]),"Uptrend","Downtrend/NoTrend")</f>
        <v>Uptrend</v>
      </c>
      <c r="AL479">
        <v>-0.11</v>
      </c>
      <c r="AM479" t="s">
        <v>10680</v>
      </c>
      <c r="AN479">
        <v>-1.17</v>
      </c>
      <c r="AO479" t="s">
        <v>10680</v>
      </c>
      <c r="AP479">
        <v>-1.72903814476E-3</v>
      </c>
      <c r="AQ479">
        <f>(Table2[[#This Row],[Sharpe Ratio]]-AVERAGE(Table2[Sharpe Ratio]))/_xlfn.STDEV.P(Table2[Sharpe Ratio])</f>
        <v>-0.75131714789165294</v>
      </c>
      <c r="AR4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-1.1781396195851948</v>
      </c>
      <c r="AS479">
        <f>_xlfn.RANK.AVG(Table2[[#This Row],[1Y Return vs Nifty Z-Score]],Table2[1Y Return vs Nifty Z-Score])</f>
        <v>488</v>
      </c>
      <c r="AT479">
        <f>_xlfn.RANK.AVG(Table2[[#This Row],[6M Return vs Nifty Z-Score]],Table2[6M Return vs Nifty Z-Score])</f>
        <v>300</v>
      </c>
      <c r="AU479">
        <f>_xlfn.RANK.AVG(Table2[[#This Row],[Sharpe Ratio Z-Score]],Table2[Sharpe Ratio Z-Score])</f>
        <v>573</v>
      </c>
      <c r="AV479">
        <f>(Table2[[#This Row],[Rank 1Y]]+Table2[[#This Row],[Rank 6M]]+Table2[[#This Row],[Rank Sharpe]])/3</f>
        <v>453.66666666666669</v>
      </c>
    </row>
    <row r="480" spans="1:48" x14ac:dyDescent="0.3">
      <c r="A480" t="s">
        <v>1210</v>
      </c>
      <c r="B480" t="s">
        <v>1211</v>
      </c>
      <c r="C480" t="s">
        <v>10649</v>
      </c>
      <c r="D480" t="s">
        <v>387</v>
      </c>
      <c r="E480">
        <v>9932.4554673849998</v>
      </c>
      <c r="F480">
        <v>683.5</v>
      </c>
      <c r="G480">
        <v>-17.413367120212399</v>
      </c>
      <c r="H480">
        <f>(Table2[[#This Row],[1Y Return vs Nifty]]-AVERAGE(Table2[1Y Return vs Nifty]))/_xlfn.STDEV.P(Table2[1Y Return vs Nifty])</f>
        <v>-0.70301182626242698</v>
      </c>
      <c r="I480">
        <v>-3.50759443515159</v>
      </c>
      <c r="J480">
        <f>(Table2[[#This Row],[1M Return vs Nifty]]-AVERAGE(Table2[1M Return vs Nifty]))/_xlfn.STDEV.P(Table2[1M Return vs Nifty])</f>
        <v>-0.22968868822890531</v>
      </c>
      <c r="K480">
        <v>-4.7947594426636302</v>
      </c>
      <c r="L480">
        <f>(Table2[[#This Row],[6M Return vs Nifty]]-AVERAGE(Table2[6M Return vs Nifty]))/_xlfn.STDEV.P(Table2[6M Return vs Nifty])</f>
        <v>-0.44725486725194519</v>
      </c>
      <c r="M480">
        <v>-0.91082670508617503</v>
      </c>
      <c r="N480">
        <f>(Table2[[#This Row],[1W Return vs Nifty]]-AVERAGE(Table2[1W Return vs Nifty]))/_xlfn.STDEV.P(Table2[1W Return vs Nifty])</f>
        <v>0.31993461510359922</v>
      </c>
      <c r="O480">
        <v>672.04</v>
      </c>
      <c r="P480">
        <v>675.70432202786799</v>
      </c>
      <c r="Q480">
        <v>671.36525496996603</v>
      </c>
      <c r="R480">
        <v>57.806397252793801</v>
      </c>
      <c r="S480" s="2">
        <f>(Table2[[#This Row],[Close Price]]-Table2[[#This Row],[20D EMA]])/Table2[[#This Row],[20D EMA]]</f>
        <v>1.7052556395452705E-2</v>
      </c>
      <c r="T480" s="2">
        <f>(Table2[[#This Row],[Close Price]]-Table2[[#This Row],[50D EMA]])/Table2[[#This Row],[50D EMA]]</f>
        <v>1.1537114264322398E-2</v>
      </c>
      <c r="U480" s="2">
        <f>(Table2[[#This Row],[Close Price]]-Table2[[#This Row],[200D EMA]])/Table2[[#This Row],[200D EMA]]</f>
        <v>1.8074728979796287E-2</v>
      </c>
      <c r="V480">
        <v>0.43874104031241501</v>
      </c>
      <c r="W480">
        <v>680</v>
      </c>
      <c r="X480">
        <v>692.9</v>
      </c>
      <c r="Y480">
        <v>667.75</v>
      </c>
      <c r="Z480">
        <v>693</v>
      </c>
      <c r="AA480">
        <v>639.20000000000005</v>
      </c>
      <c r="AB480">
        <v>720.5</v>
      </c>
      <c r="AC480" s="2">
        <f>(Table2[[#This Row],[Close Price]]/Table2[[#This Row],[Day Low]])-1</f>
        <v>5.1470588235293935E-3</v>
      </c>
      <c r="AD480" s="2">
        <f>(Table2[[#This Row],[Day High]]/Table2[[#This Row],[Close Price]])-1</f>
        <v>1.3752743233357734E-2</v>
      </c>
      <c r="AE480" s="2">
        <f>(Table2[[#This Row],[Close Price]]/Table2[[#This Row],[Current Week Low]])-1</f>
        <v>2.3586671658554881E-2</v>
      </c>
      <c r="AF480" s="2">
        <f>(Table2[[#This Row],[Current Week High]]/Table2[[#This Row],[Close Price]])-1</f>
        <v>1.3899049012435993E-2</v>
      </c>
      <c r="AG480" s="2">
        <f>(Table2[[#This Row],[Close Price]]/Table2[[#This Row],[Current Month Low]])-1</f>
        <v>6.9305381727158943E-2</v>
      </c>
      <c r="AH480" s="2">
        <f>(Table2[[#This Row],[Current Month High]]/Table2[[#This Row],[Close Price]])-1</f>
        <v>5.4133138258961155E-2</v>
      </c>
      <c r="AI480">
        <v>19.224579370885099</v>
      </c>
      <c r="AJ480">
        <v>15.798390512494599</v>
      </c>
      <c r="AK480" t="str">
        <f>IF(AND(Table2[[#This Row],[20D EMA]]&gt;Table2[[#This Row],[50D EMA]],Table2[[#This Row],[50D EMA]]&gt;Table2[[#This Row],[200D EMA]]),"Uptrend","Downtrend/NoTrend")</f>
        <v>Downtrend/NoTrend</v>
      </c>
      <c r="AL480">
        <v>-0.04</v>
      </c>
      <c r="AM480" t="s">
        <v>10680</v>
      </c>
      <c r="AN480">
        <v>3.86</v>
      </c>
      <c r="AO480" t="s">
        <v>10681</v>
      </c>
      <c r="AP480">
        <v>7.0536819819778995E-2</v>
      </c>
      <c r="AQ480">
        <f>(Table2[[#This Row],[Sharpe Ratio]]-AVERAGE(Table2[Sharpe Ratio]))/_xlfn.STDEV.P(Table2[Sharpe Ratio])</f>
        <v>7.8853223498088418E-2</v>
      </c>
      <c r="AR4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0">
        <f>_xlfn.RANK.AVG(Table2[[#This Row],[1Y Return vs Nifty Z-Score]],Table2[1Y Return vs Nifty Z-Score])</f>
        <v>569</v>
      </c>
      <c r="AT480">
        <f>_xlfn.RANK.AVG(Table2[[#This Row],[6M Return vs Nifty Z-Score]],Table2[6M Return vs Nifty Z-Score])</f>
        <v>469</v>
      </c>
      <c r="AU480">
        <f>_xlfn.RANK.AVG(Table2[[#This Row],[Sharpe Ratio Z-Score]],Table2[Sharpe Ratio Z-Score])</f>
        <v>330</v>
      </c>
      <c r="AV480">
        <f>(Table2[[#This Row],[Rank 1Y]]+Table2[[#This Row],[Rank 6M]]+Table2[[#This Row],[Rank Sharpe]])/3</f>
        <v>456</v>
      </c>
    </row>
    <row r="481" spans="1:48" x14ac:dyDescent="0.3">
      <c r="A481" t="s">
        <v>1320</v>
      </c>
      <c r="B481" t="s">
        <v>1321</v>
      </c>
      <c r="C481" t="s">
        <v>10636</v>
      </c>
      <c r="D481" t="s">
        <v>24</v>
      </c>
      <c r="E481">
        <v>8578.7857222380007</v>
      </c>
      <c r="F481">
        <v>227.49</v>
      </c>
      <c r="G481">
        <v>-28.8545670204219</v>
      </c>
      <c r="H481">
        <f>(Table2[[#This Row],[1Y Return vs Nifty]]-AVERAGE(Table2[1Y Return vs Nifty]))/_xlfn.STDEV.P(Table2[1Y Return vs Nifty])</f>
        <v>-0.88710428534408148</v>
      </c>
      <c r="I481">
        <v>-8.2827901051774901</v>
      </c>
      <c r="J481">
        <f>(Table2[[#This Row],[1M Return vs Nifty]]-AVERAGE(Table2[1M Return vs Nifty]))/_xlfn.STDEV.P(Table2[1M Return vs Nifty])</f>
        <v>-0.69133875402332323</v>
      </c>
      <c r="K481">
        <v>-15.605589924405599</v>
      </c>
      <c r="L481">
        <f>(Table2[[#This Row],[6M Return vs Nifty]]-AVERAGE(Table2[6M Return vs Nifty]))/_xlfn.STDEV.P(Table2[6M Return vs Nifty])</f>
        <v>-0.81777566168097671</v>
      </c>
      <c r="M481">
        <v>1.1615338079268001</v>
      </c>
      <c r="N481">
        <f>(Table2[[#This Row],[1W Return vs Nifty]]-AVERAGE(Table2[1W Return vs Nifty]))/_xlfn.STDEV.P(Table2[1W Return vs Nifty])</f>
        <v>0.8519233708963877</v>
      </c>
      <c r="O481">
        <v>223.43</v>
      </c>
      <c r="P481">
        <v>223.70638739940301</v>
      </c>
      <c r="Q481">
        <v>222.10302219904301</v>
      </c>
      <c r="R481">
        <v>65.336674900550193</v>
      </c>
      <c r="S481" s="2">
        <f>(Table2[[#This Row],[Close Price]]-Table2[[#This Row],[20D EMA]])/Table2[[#This Row],[20D EMA]]</f>
        <v>1.8171239314326643E-2</v>
      </c>
      <c r="T481" s="2">
        <f>(Table2[[#This Row],[Close Price]]-Table2[[#This Row],[50D EMA]])/Table2[[#This Row],[50D EMA]]</f>
        <v>1.6913297132825154E-2</v>
      </c>
      <c r="U481" s="2">
        <f>(Table2[[#This Row],[Close Price]]-Table2[[#This Row],[200D EMA]])/Table2[[#This Row],[200D EMA]]</f>
        <v>2.4254410172452889E-2</v>
      </c>
      <c r="V481">
        <v>0.96007073558893796</v>
      </c>
      <c r="W481">
        <v>226</v>
      </c>
      <c r="X481">
        <v>230.78</v>
      </c>
      <c r="Y481">
        <v>223.1</v>
      </c>
      <c r="Z481">
        <v>230.78</v>
      </c>
      <c r="AA481">
        <v>214</v>
      </c>
      <c r="AB481">
        <v>240.05</v>
      </c>
      <c r="AC481" s="2">
        <f>(Table2[[#This Row],[Close Price]]/Table2[[#This Row],[Day Low]])-1</f>
        <v>6.59292035398229E-3</v>
      </c>
      <c r="AD481" s="2">
        <f>(Table2[[#This Row],[Day High]]/Table2[[#This Row],[Close Price]])-1</f>
        <v>1.446217416150164E-2</v>
      </c>
      <c r="AE481" s="2">
        <f>(Table2[[#This Row],[Close Price]]/Table2[[#This Row],[Current Week Low]])-1</f>
        <v>1.967727476467962E-2</v>
      </c>
      <c r="AF481" s="2">
        <f>(Table2[[#This Row],[Current Week High]]/Table2[[#This Row],[Close Price]])-1</f>
        <v>1.446217416150164E-2</v>
      </c>
      <c r="AG481" s="2">
        <f>(Table2[[#This Row],[Close Price]]/Table2[[#This Row],[Current Month Low]])-1</f>
        <v>6.3037383177570128E-2</v>
      </c>
      <c r="AH481" s="2">
        <f>(Table2[[#This Row],[Current Month High]]/Table2[[#This Row],[Close Price]])-1</f>
        <v>5.5211218075519763E-2</v>
      </c>
      <c r="AI481">
        <v>25.961580728823201</v>
      </c>
      <c r="AJ481">
        <v>18.484374999999901</v>
      </c>
      <c r="AK481" t="str">
        <f>IF(AND(Table2[[#This Row],[20D EMA]]&gt;Table2[[#This Row],[50D EMA]],Table2[[#This Row],[50D EMA]]&gt;Table2[[#This Row],[200D EMA]]),"Uptrend","Downtrend/NoTrend")</f>
        <v>Downtrend/NoTrend</v>
      </c>
      <c r="AL481">
        <v>0.01</v>
      </c>
      <c r="AM481" t="s">
        <v>10681</v>
      </c>
      <c r="AN481">
        <v>5.27</v>
      </c>
      <c r="AO481" t="s">
        <v>10681</v>
      </c>
      <c r="AP481">
        <v>0.13383082578750899</v>
      </c>
      <c r="AQ481">
        <f>(Table2[[#This Row],[Sharpe Ratio]]-AVERAGE(Table2[Sharpe Ratio]))/_xlfn.STDEV.P(Table2[Sharpe Ratio])</f>
        <v>0.80595741794021014</v>
      </c>
      <c r="AR4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1">
        <f>_xlfn.RANK.AVG(Table2[[#This Row],[1Y Return vs Nifty Z-Score]],Table2[1Y Return vs Nifty Z-Score])</f>
        <v>630</v>
      </c>
      <c r="AT481">
        <f>_xlfn.RANK.AVG(Table2[[#This Row],[6M Return vs Nifty Z-Score]],Table2[6M Return vs Nifty Z-Score])</f>
        <v>586</v>
      </c>
      <c r="AU481">
        <f>_xlfn.RANK.AVG(Table2[[#This Row],[Sharpe Ratio Z-Score]],Table2[Sharpe Ratio Z-Score])</f>
        <v>154</v>
      </c>
      <c r="AV481">
        <f>(Table2[[#This Row],[Rank 1Y]]+Table2[[#This Row],[Rank 6M]]+Table2[[#This Row],[Rank Sharpe]])/3</f>
        <v>456.66666666666669</v>
      </c>
    </row>
    <row r="482" spans="1:48" x14ac:dyDescent="0.3">
      <c r="A482" t="s">
        <v>1795</v>
      </c>
      <c r="B482" t="s">
        <v>1796</v>
      </c>
      <c r="C482" t="s">
        <v>10641</v>
      </c>
      <c r="D482" t="s">
        <v>198</v>
      </c>
      <c r="E482">
        <v>4296.8316017339903</v>
      </c>
      <c r="F482">
        <v>170.77</v>
      </c>
      <c r="G482">
        <v>-4.4986988292367496</v>
      </c>
      <c r="H482">
        <f>(Table2[[#This Row],[1Y Return vs Nifty]]-AVERAGE(Table2[1Y Return vs Nifty]))/_xlfn.STDEV.P(Table2[1Y Return vs Nifty])</f>
        <v>-0.49521080323633337</v>
      </c>
      <c r="I482">
        <v>-20.9605193260772</v>
      </c>
      <c r="J482">
        <f>(Table2[[#This Row],[1M Return vs Nifty]]-AVERAGE(Table2[1M Return vs Nifty]))/_xlfn.STDEV.P(Table2[1M Return vs Nifty])</f>
        <v>-1.9169795305237807</v>
      </c>
      <c r="K482">
        <v>-6.37116542881075</v>
      </c>
      <c r="L482">
        <f>(Table2[[#This Row],[6M Return vs Nifty]]-AVERAGE(Table2[6M Return vs Nifty]))/_xlfn.STDEV.P(Table2[6M Return vs Nifty])</f>
        <v>-0.50128320478959898</v>
      </c>
      <c r="M482">
        <v>-3.0746643647477399</v>
      </c>
      <c r="N482">
        <f>(Table2[[#This Row],[1W Return vs Nifty]]-AVERAGE(Table2[1W Return vs Nifty]))/_xlfn.STDEV.P(Table2[1W Return vs Nifty])</f>
        <v>-0.2355369339210989</v>
      </c>
      <c r="O482">
        <v>178.28</v>
      </c>
      <c r="P482">
        <v>185.57178764620701</v>
      </c>
      <c r="Q482">
        <v>171.55880730999999</v>
      </c>
      <c r="R482">
        <v>31.188581783321801</v>
      </c>
      <c r="S482" s="2">
        <f>(Table2[[#This Row],[Close Price]]-Table2[[#This Row],[20D EMA]])/Table2[[#This Row],[20D EMA]]</f>
        <v>-4.2124747588063671E-2</v>
      </c>
      <c r="T482" s="2">
        <f>(Table2[[#This Row],[Close Price]]-Table2[[#This Row],[50D EMA]])/Table2[[#This Row],[50D EMA]]</f>
        <v>-7.9763135517272918E-2</v>
      </c>
      <c r="U482" s="2">
        <f>(Table2[[#This Row],[Close Price]]-Table2[[#This Row],[200D EMA]])/Table2[[#This Row],[200D EMA]]</f>
        <v>-4.5978829205465263E-3</v>
      </c>
      <c r="V482">
        <v>0.91381505469698898</v>
      </c>
      <c r="W482">
        <v>168.14</v>
      </c>
      <c r="X482">
        <v>171.7</v>
      </c>
      <c r="Y482">
        <v>167.31</v>
      </c>
      <c r="Z482">
        <v>181.38</v>
      </c>
      <c r="AA482">
        <v>167.31</v>
      </c>
      <c r="AB482">
        <v>220</v>
      </c>
      <c r="AC482" s="2">
        <f>(Table2[[#This Row],[Close Price]]/Table2[[#This Row],[Day Low]])-1</f>
        <v>1.5641727132151839E-2</v>
      </c>
      <c r="AD482" s="2">
        <f>(Table2[[#This Row],[Day High]]/Table2[[#This Row],[Close Price]])-1</f>
        <v>5.4459214147681845E-3</v>
      </c>
      <c r="AE482" s="2">
        <f>(Table2[[#This Row],[Close Price]]/Table2[[#This Row],[Current Week Low]])-1</f>
        <v>2.068017452632831E-2</v>
      </c>
      <c r="AF482" s="2">
        <f>(Table2[[#This Row],[Current Week High]]/Table2[[#This Row],[Close Price]])-1</f>
        <v>6.2130350764185716E-2</v>
      </c>
      <c r="AG482" s="2">
        <f>(Table2[[#This Row],[Close Price]]/Table2[[#This Row],[Current Month Low]])-1</f>
        <v>2.068017452632831E-2</v>
      </c>
      <c r="AH482" s="2">
        <f>(Table2[[#This Row],[Current Month High]]/Table2[[#This Row],[Close Price]])-1</f>
        <v>0.28828248521403044</v>
      </c>
      <c r="AI482">
        <v>32.166071324002999</v>
      </c>
      <c r="AJ482">
        <v>35.477984926616401</v>
      </c>
      <c r="AK482" t="str">
        <f>IF(AND(Table2[[#This Row],[20D EMA]]&gt;Table2[[#This Row],[50D EMA]],Table2[[#This Row],[50D EMA]]&gt;Table2[[#This Row],[200D EMA]]),"Uptrend","Downtrend/NoTrend")</f>
        <v>Downtrend/NoTrend</v>
      </c>
      <c r="AL482">
        <v>-0.06</v>
      </c>
      <c r="AM482" t="s">
        <v>10680</v>
      </c>
      <c r="AN482">
        <v>-4</v>
      </c>
      <c r="AO482" t="s">
        <v>10680</v>
      </c>
      <c r="AP482">
        <v>4.4314516009514998E-2</v>
      </c>
      <c r="AQ482">
        <f>(Table2[[#This Row],[Sharpe Ratio]]-AVERAGE(Table2[Sharpe Ratio]))/_xlfn.STDEV.P(Table2[Sharpe Ratio])</f>
        <v>-0.22238141628912028</v>
      </c>
      <c r="AR4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2">
        <f>_xlfn.RANK.AVG(Table2[[#This Row],[1Y Return vs Nifty Z-Score]],Table2[1Y Return vs Nifty Z-Score])</f>
        <v>476</v>
      </c>
      <c r="AT482">
        <f>_xlfn.RANK.AVG(Table2[[#This Row],[6M Return vs Nifty Z-Score]],Table2[6M Return vs Nifty Z-Score])</f>
        <v>492</v>
      </c>
      <c r="AU482">
        <f>_xlfn.RANK.AVG(Table2[[#This Row],[Sharpe Ratio Z-Score]],Table2[Sharpe Ratio Z-Score])</f>
        <v>404</v>
      </c>
      <c r="AV482">
        <f>(Table2[[#This Row],[Rank 1Y]]+Table2[[#This Row],[Rank 6M]]+Table2[[#This Row],[Rank Sharpe]])/3</f>
        <v>457.33333333333331</v>
      </c>
    </row>
    <row r="483" spans="1:48" x14ac:dyDescent="0.3">
      <c r="A483" t="s">
        <v>581</v>
      </c>
      <c r="B483" t="s">
        <v>582</v>
      </c>
      <c r="C483" t="s">
        <v>10640</v>
      </c>
      <c r="D483" t="s">
        <v>195</v>
      </c>
      <c r="E483">
        <v>34221.022899600001</v>
      </c>
      <c r="F483">
        <v>868.75</v>
      </c>
      <c r="G483">
        <v>-18.302330888679201</v>
      </c>
      <c r="H483">
        <f>(Table2[[#This Row],[1Y Return vs Nifty]]-AVERAGE(Table2[1Y Return vs Nifty]))/_xlfn.STDEV.P(Table2[1Y Return vs Nifty])</f>
        <v>-0.71731552933543696</v>
      </c>
      <c r="I483">
        <v>5.2019061804781499</v>
      </c>
      <c r="J483">
        <f>(Table2[[#This Row],[1M Return vs Nifty]]-AVERAGE(Table2[1M Return vs Nifty]))/_xlfn.STDEV.P(Table2[1M Return vs Nifty])</f>
        <v>0.61231691951620837</v>
      </c>
      <c r="K483">
        <v>10.161722868726001</v>
      </c>
      <c r="L483">
        <f>(Table2[[#This Row],[6M Return vs Nifty]]-AVERAGE(Table2[6M Return vs Nifty]))/_xlfn.STDEV.P(Table2[6M Return vs Nifty])</f>
        <v>6.5350313010478098E-2</v>
      </c>
      <c r="M483">
        <v>-0.74077656548095505</v>
      </c>
      <c r="N483">
        <f>(Table2[[#This Row],[1W Return vs Nifty]]-AVERAGE(Table2[1W Return vs Nifty]))/_xlfn.STDEV.P(Table2[1W Return vs Nifty])</f>
        <v>0.36358761930963163</v>
      </c>
      <c r="O483">
        <v>830.16</v>
      </c>
      <c r="P483">
        <v>791.60279666182896</v>
      </c>
      <c r="Q483">
        <v>738.224925122836</v>
      </c>
      <c r="R483">
        <v>63.011511417138102</v>
      </c>
      <c r="S483" s="2">
        <f>(Table2[[#This Row],[Close Price]]-Table2[[#This Row],[20D EMA]])/Table2[[#This Row],[20D EMA]]</f>
        <v>4.6485014936879676E-2</v>
      </c>
      <c r="T483" s="2">
        <f>(Table2[[#This Row],[Close Price]]-Table2[[#This Row],[50D EMA]])/Table2[[#This Row],[50D EMA]]</f>
        <v>9.7456961576562195E-2</v>
      </c>
      <c r="U483" s="2">
        <f>(Table2[[#This Row],[Close Price]]-Table2[[#This Row],[200D EMA]])/Table2[[#This Row],[200D EMA]]</f>
        <v>0.17680935773801656</v>
      </c>
      <c r="V483">
        <v>0.76058019424195</v>
      </c>
      <c r="W483">
        <v>854.7</v>
      </c>
      <c r="X483">
        <v>879</v>
      </c>
      <c r="Y483">
        <v>823.75</v>
      </c>
      <c r="Z483">
        <v>879</v>
      </c>
      <c r="AA483">
        <v>792.35</v>
      </c>
      <c r="AB483">
        <v>879</v>
      </c>
      <c r="AC483" s="2">
        <f>(Table2[[#This Row],[Close Price]]/Table2[[#This Row],[Day Low]])-1</f>
        <v>1.6438516438516348E-2</v>
      </c>
      <c r="AD483" s="2">
        <f>(Table2[[#This Row],[Day High]]/Table2[[#This Row],[Close Price]])-1</f>
        <v>1.1798561151079134E-2</v>
      </c>
      <c r="AE483" s="2">
        <f>(Table2[[#This Row],[Close Price]]/Table2[[#This Row],[Current Week Low]])-1</f>
        <v>5.4628224582701002E-2</v>
      </c>
      <c r="AF483" s="2">
        <f>(Table2[[#This Row],[Current Week High]]/Table2[[#This Row],[Close Price]])-1</f>
        <v>1.1798561151079134E-2</v>
      </c>
      <c r="AG483" s="2">
        <f>(Table2[[#This Row],[Close Price]]/Table2[[#This Row],[Current Month Low]])-1</f>
        <v>9.6422035716539289E-2</v>
      </c>
      <c r="AH483" s="2">
        <f>(Table2[[#This Row],[Current Month High]]/Table2[[#This Row],[Close Price]])-1</f>
        <v>1.1798561151079134E-2</v>
      </c>
      <c r="AI483">
        <v>1.1798561151079101</v>
      </c>
      <c r="AJ483">
        <v>42.968814284538801</v>
      </c>
      <c r="AK483" t="str">
        <f>IF(AND(Table2[[#This Row],[20D EMA]]&gt;Table2[[#This Row],[50D EMA]],Table2[[#This Row],[50D EMA]]&gt;Table2[[#This Row],[200D EMA]]),"Uptrend","Downtrend/NoTrend")</f>
        <v>Uptrend</v>
      </c>
      <c r="AL483">
        <v>0.05</v>
      </c>
      <c r="AM483" t="s">
        <v>10681</v>
      </c>
      <c r="AN483">
        <v>5.27</v>
      </c>
      <c r="AO483" t="s">
        <v>10681</v>
      </c>
      <c r="AP483">
        <v>6.1767604612280001E-3</v>
      </c>
      <c r="AQ483">
        <f>(Table2[[#This Row],[Sharpe Ratio]]-AVERAGE(Table2[Sharpe Ratio]))/_xlfn.STDEV.P(Table2[Sharpe Ratio])</f>
        <v>-0.66049750013923691</v>
      </c>
      <c r="AR4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-0.33655817763835588</v>
      </c>
      <c r="AS483">
        <f>_xlfn.RANK.AVG(Table2[[#This Row],[1Y Return vs Nifty Z-Score]],Table2[1Y Return vs Nifty Z-Score])</f>
        <v>574</v>
      </c>
      <c r="AT483">
        <f>_xlfn.RANK.AVG(Table2[[#This Row],[6M Return vs Nifty Z-Score]],Table2[6M Return vs Nifty Z-Score])</f>
        <v>301</v>
      </c>
      <c r="AU483">
        <f>_xlfn.RANK.AVG(Table2[[#This Row],[Sharpe Ratio Z-Score]],Table2[Sharpe Ratio Z-Score])</f>
        <v>507</v>
      </c>
      <c r="AV483">
        <f>(Table2[[#This Row],[Rank 1Y]]+Table2[[#This Row],[Rank 6M]]+Table2[[#This Row],[Rank Sharpe]])/3</f>
        <v>460.66666666666669</v>
      </c>
    </row>
    <row r="484" spans="1:48" x14ac:dyDescent="0.3">
      <c r="A484" t="s">
        <v>1690</v>
      </c>
      <c r="B484" t="s">
        <v>1691</v>
      </c>
      <c r="C484" t="s">
        <v>10640</v>
      </c>
      <c r="D484" t="s">
        <v>568</v>
      </c>
      <c r="E484">
        <v>4944.3014761249997</v>
      </c>
      <c r="F484">
        <v>446.05</v>
      </c>
      <c r="G484">
        <v>6.0340514377932299</v>
      </c>
      <c r="H484">
        <f>(Table2[[#This Row],[1Y Return vs Nifty]]-AVERAGE(Table2[1Y Return vs Nifty]))/_xlfn.STDEV.P(Table2[1Y Return vs Nifty])</f>
        <v>-0.3257355808416092</v>
      </c>
      <c r="I484">
        <v>3.2517876970658302</v>
      </c>
      <c r="J484">
        <f>(Table2[[#This Row],[1M Return vs Nifty]]-AVERAGE(Table2[1M Return vs Nifty]))/_xlfn.STDEV.P(Table2[1M Return vs Nifty])</f>
        <v>0.42378593808957182</v>
      </c>
      <c r="K484">
        <v>3.2199438221613401</v>
      </c>
      <c r="L484">
        <f>(Table2[[#This Row],[6M Return vs Nifty]]-AVERAGE(Table2[6M Return vs Nifty]))/_xlfn.STDEV.P(Table2[6M Return vs Nifty])</f>
        <v>-0.17256605164141675</v>
      </c>
      <c r="M484">
        <v>-4.4762583696539604</v>
      </c>
      <c r="N484">
        <f>(Table2[[#This Row],[1W Return vs Nifty]]-AVERAGE(Table2[1W Return vs Nifty]))/_xlfn.STDEV.P(Table2[1W Return vs Nifty])</f>
        <v>-0.5953354564825174</v>
      </c>
      <c r="O484">
        <v>439.6</v>
      </c>
      <c r="P484">
        <v>416.57624366352798</v>
      </c>
      <c r="Q484">
        <v>378.09520048484802</v>
      </c>
      <c r="R484">
        <v>47.097317105593497</v>
      </c>
      <c r="S484" s="2">
        <f>(Table2[[#This Row],[Close Price]]-Table2[[#This Row],[20D EMA]])/Table2[[#This Row],[20D EMA]]</f>
        <v>1.4672429481346652E-2</v>
      </c>
      <c r="T484" s="2">
        <f>(Table2[[#This Row],[Close Price]]-Table2[[#This Row],[50D EMA]])/Table2[[#This Row],[50D EMA]]</f>
        <v>7.0752369547693719E-2</v>
      </c>
      <c r="U484" s="2">
        <f>(Table2[[#This Row],[Close Price]]-Table2[[#This Row],[200D EMA]])/Table2[[#This Row],[200D EMA]]</f>
        <v>0.17972933649517522</v>
      </c>
      <c r="V484">
        <v>1.4068631753324901</v>
      </c>
      <c r="W484">
        <v>440.8</v>
      </c>
      <c r="X484">
        <v>450</v>
      </c>
      <c r="Y484">
        <v>440</v>
      </c>
      <c r="Z484">
        <v>486</v>
      </c>
      <c r="AA484">
        <v>400</v>
      </c>
      <c r="AB484">
        <v>486</v>
      </c>
      <c r="AC484" s="2">
        <f>(Table2[[#This Row],[Close Price]]/Table2[[#This Row],[Day Low]])-1</f>
        <v>1.1910163339382995E-2</v>
      </c>
      <c r="AD484" s="2">
        <f>(Table2[[#This Row],[Day High]]/Table2[[#This Row],[Close Price]])-1</f>
        <v>8.8555094720321748E-3</v>
      </c>
      <c r="AE484" s="2">
        <f>(Table2[[#This Row],[Close Price]]/Table2[[#This Row],[Current Week Low]])-1</f>
        <v>1.3749999999999929E-2</v>
      </c>
      <c r="AF484" s="2">
        <f>(Table2[[#This Row],[Current Week High]]/Table2[[#This Row],[Close Price]])-1</f>
        <v>8.9563950229794909E-2</v>
      </c>
      <c r="AG484" s="2">
        <f>(Table2[[#This Row],[Close Price]]/Table2[[#This Row],[Current Month Low]])-1</f>
        <v>0.11512499999999992</v>
      </c>
      <c r="AH484" s="2">
        <f>(Table2[[#This Row],[Current Month High]]/Table2[[#This Row],[Close Price]])-1</f>
        <v>8.9563950229794909E-2</v>
      </c>
      <c r="AI484">
        <v>8.9563950229794909</v>
      </c>
      <c r="AJ484">
        <v>53.229130882858101</v>
      </c>
      <c r="AK484" t="str">
        <f>IF(AND(Table2[[#This Row],[20D EMA]]&gt;Table2[[#This Row],[50D EMA]],Table2[[#This Row],[50D EMA]]&gt;Table2[[#This Row],[200D EMA]]),"Uptrend","Downtrend/NoTrend")</f>
        <v>Uptrend</v>
      </c>
      <c r="AL484">
        <v>0.05</v>
      </c>
      <c r="AM484" t="s">
        <v>10681</v>
      </c>
      <c r="AN484">
        <v>7.06</v>
      </c>
      <c r="AO484" t="s">
        <v>10681</v>
      </c>
      <c r="AP484">
        <v>-1.3734043207688E-2</v>
      </c>
      <c r="AQ484">
        <f>(Table2[[#This Row],[Sharpe Ratio]]-AVERAGE(Table2[Sharpe Ratio]))/_xlfn.STDEV.P(Table2[Sharpe Ratio])</f>
        <v>-0.88922735600842506</v>
      </c>
      <c r="AR48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-1.5590785068843966</v>
      </c>
      <c r="AS484">
        <f>_xlfn.RANK.AVG(Table2[[#This Row],[1Y Return vs Nifty Z-Score]],Table2[1Y Return vs Nifty Z-Score])</f>
        <v>400</v>
      </c>
      <c r="AT484">
        <f>_xlfn.RANK.AVG(Table2[[#This Row],[6M Return vs Nifty Z-Score]],Table2[6M Return vs Nifty Z-Score])</f>
        <v>382</v>
      </c>
      <c r="AU484">
        <f>_xlfn.RANK.AVG(Table2[[#This Row],[Sharpe Ratio Z-Score]],Table2[Sharpe Ratio Z-Score])</f>
        <v>603</v>
      </c>
      <c r="AV484">
        <f>(Table2[[#This Row],[Rank 1Y]]+Table2[[#This Row],[Rank 6M]]+Table2[[#This Row],[Rank Sharpe]])/3</f>
        <v>461.66666666666669</v>
      </c>
    </row>
    <row r="485" spans="1:48" x14ac:dyDescent="0.3">
      <c r="A485" t="s">
        <v>420</v>
      </c>
      <c r="B485" t="s">
        <v>421</v>
      </c>
      <c r="C485" t="s">
        <v>10641</v>
      </c>
      <c r="D485" t="s">
        <v>417</v>
      </c>
      <c r="E485">
        <v>55128.263072299997</v>
      </c>
      <c r="F485">
        <v>2829.75</v>
      </c>
      <c r="G485">
        <v>-11.021427145916199</v>
      </c>
      <c r="H485">
        <f>(Table2[[#This Row],[1Y Return vs Nifty]]-AVERAGE(Table2[1Y Return vs Nifty]))/_xlfn.STDEV.P(Table2[1Y Return vs Nifty])</f>
        <v>-0.60016352726985644</v>
      </c>
      <c r="I485">
        <v>-15.1367377563913</v>
      </c>
      <c r="J485">
        <f>(Table2[[#This Row],[1M Return vs Nifty]]-AVERAGE(Table2[1M Return vs Nifty]))/_xlfn.STDEV.P(Table2[1M Return vs Nifty])</f>
        <v>-1.3539556608017611</v>
      </c>
      <c r="K485">
        <v>12.7500048312688</v>
      </c>
      <c r="L485">
        <f>(Table2[[#This Row],[6M Return vs Nifty]]-AVERAGE(Table2[6M Return vs Nifty]))/_xlfn.STDEV.P(Table2[6M Return vs Nifty])</f>
        <v>0.15405878832949571</v>
      </c>
      <c r="M485">
        <v>-3.0204475710732299</v>
      </c>
      <c r="N485">
        <f>(Table2[[#This Row],[1W Return vs Nifty]]-AVERAGE(Table2[1W Return vs Nifty]))/_xlfn.STDEV.P(Table2[1W Return vs Nifty])</f>
        <v>-0.22161912163464356</v>
      </c>
      <c r="O485">
        <v>2921.67</v>
      </c>
      <c r="P485">
        <v>2989.9835827349202</v>
      </c>
      <c r="Q485">
        <v>2753.37274480718</v>
      </c>
      <c r="R485">
        <v>40.689812400255803</v>
      </c>
      <c r="S485" s="2">
        <f>(Table2[[#This Row],[Close Price]]-Table2[[#This Row],[20D EMA]])/Table2[[#This Row],[20D EMA]]</f>
        <v>-3.14614586862993E-2</v>
      </c>
      <c r="T485" s="2">
        <f>(Table2[[#This Row],[Close Price]]-Table2[[#This Row],[50D EMA]])/Table2[[#This Row],[50D EMA]]</f>
        <v>-5.3590121250216199E-2</v>
      </c>
      <c r="U485" s="2">
        <f>(Table2[[#This Row],[Close Price]]-Table2[[#This Row],[200D EMA]])/Table2[[#This Row],[200D EMA]]</f>
        <v>2.7739526127316543E-2</v>
      </c>
      <c r="V485">
        <v>0.65105417107591401</v>
      </c>
      <c r="W485">
        <v>2821.1</v>
      </c>
      <c r="X485">
        <v>2880</v>
      </c>
      <c r="Y485">
        <v>2800.05</v>
      </c>
      <c r="Z485">
        <v>2880</v>
      </c>
      <c r="AA485">
        <v>2753.05</v>
      </c>
      <c r="AB485">
        <v>3375</v>
      </c>
      <c r="AC485" s="2">
        <f>(Table2[[#This Row],[Close Price]]/Table2[[#This Row],[Day Low]])-1</f>
        <v>3.0661798589202149E-3</v>
      </c>
      <c r="AD485" s="2">
        <f>(Table2[[#This Row],[Day High]]/Table2[[#This Row],[Close Price]])-1</f>
        <v>1.7757752451629916E-2</v>
      </c>
      <c r="AE485" s="2">
        <f>(Table2[[#This Row],[Close Price]]/Table2[[#This Row],[Current Week Low]])-1</f>
        <v>1.0606953447259704E-2</v>
      </c>
      <c r="AF485" s="2">
        <f>(Table2[[#This Row],[Current Week High]]/Table2[[#This Row],[Close Price]])-1</f>
        <v>1.7757752451629916E-2</v>
      </c>
      <c r="AG485" s="2">
        <f>(Table2[[#This Row],[Close Price]]/Table2[[#This Row],[Current Month Low]])-1</f>
        <v>2.786000980730452E-2</v>
      </c>
      <c r="AH485" s="2">
        <f>(Table2[[#This Row],[Current Month High]]/Table2[[#This Row],[Close Price]])-1</f>
        <v>0.19268486615425395</v>
      </c>
      <c r="AI485">
        <v>19.268486615425299</v>
      </c>
      <c r="AJ485">
        <v>28.9885130823229</v>
      </c>
      <c r="AK485" t="str">
        <f>IF(AND(Table2[[#This Row],[20D EMA]]&gt;Table2[[#This Row],[50D EMA]],Table2[[#This Row],[50D EMA]]&gt;Table2[[#This Row],[200D EMA]]),"Uptrend","Downtrend/NoTrend")</f>
        <v>Downtrend/NoTrend</v>
      </c>
      <c r="AL485">
        <v>-0.15</v>
      </c>
      <c r="AM485" t="s">
        <v>10680</v>
      </c>
      <c r="AN485">
        <v>1.76</v>
      </c>
      <c r="AO485" t="s">
        <v>10681</v>
      </c>
      <c r="AP485">
        <v>-1.3023096705669E-2</v>
      </c>
      <c r="AQ485">
        <f>(Table2[[#This Row],[Sharpe Ratio]]-AVERAGE(Table2[Sharpe Ratio]))/_xlfn.STDEV.P(Table2[Sharpe Ratio])</f>
        <v>-0.88106019743253206</v>
      </c>
      <c r="AR4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5">
        <f>_xlfn.RANK.AVG(Table2[[#This Row],[1Y Return vs Nifty Z-Score]],Table2[1Y Return vs Nifty Z-Score])</f>
        <v>519</v>
      </c>
      <c r="AT485">
        <f>_xlfn.RANK.AVG(Table2[[#This Row],[6M Return vs Nifty Z-Score]],Table2[6M Return vs Nifty Z-Score])</f>
        <v>269</v>
      </c>
      <c r="AU485">
        <f>_xlfn.RANK.AVG(Table2[[#This Row],[Sharpe Ratio Z-Score]],Table2[Sharpe Ratio Z-Score])</f>
        <v>598</v>
      </c>
      <c r="AV485">
        <f>(Table2[[#This Row],[Rank 1Y]]+Table2[[#This Row],[Rank 6M]]+Table2[[#This Row],[Rank Sharpe]])/3</f>
        <v>462</v>
      </c>
    </row>
    <row r="486" spans="1:48" x14ac:dyDescent="0.3">
      <c r="A486" t="s">
        <v>1868</v>
      </c>
      <c r="B486" t="s">
        <v>1869</v>
      </c>
      <c r="C486" t="s">
        <v>10643</v>
      </c>
      <c r="D486" t="s">
        <v>127</v>
      </c>
      <c r="E486">
        <v>3917.06970228</v>
      </c>
      <c r="F486">
        <v>215.25</v>
      </c>
      <c r="G486">
        <v>-26.122216665944801</v>
      </c>
      <c r="H486">
        <f>(Table2[[#This Row],[1Y Return vs Nifty]]-AVERAGE(Table2[1Y Return vs Nifty]))/_xlfn.STDEV.P(Table2[1Y Return vs Nifty])</f>
        <v>-0.84313991969925861</v>
      </c>
      <c r="I486">
        <v>-13.0615553579833</v>
      </c>
      <c r="J486">
        <f>(Table2[[#This Row],[1M Return vs Nifty]]-AVERAGE(Table2[1M Return vs Nifty]))/_xlfn.STDEV.P(Table2[1M Return vs Nifty])</f>
        <v>-1.1533339152314324</v>
      </c>
      <c r="K486">
        <v>-7.1692170778154898</v>
      </c>
      <c r="L486">
        <f>(Table2[[#This Row],[6M Return vs Nifty]]-AVERAGE(Table2[6M Return vs Nifty]))/_xlfn.STDEV.P(Table2[6M Return vs Nifty])</f>
        <v>-0.52863491763756409</v>
      </c>
      <c r="M486">
        <v>-6.1662773195723597</v>
      </c>
      <c r="N486">
        <f>(Table2[[#This Row],[1W Return vs Nifty]]-AVERAGE(Table2[1W Return vs Nifty]))/_xlfn.STDEV.P(Table2[1W Return vs Nifty])</f>
        <v>-1.0291745847557048</v>
      </c>
      <c r="O486">
        <v>228.11</v>
      </c>
      <c r="P486">
        <v>230.399555579875</v>
      </c>
      <c r="Q486">
        <v>214.41591752922901</v>
      </c>
      <c r="R486">
        <v>32.679407913416298</v>
      </c>
      <c r="S486" s="2">
        <f>(Table2[[#This Row],[Close Price]]-Table2[[#This Row],[20D EMA]])/Table2[[#This Row],[20D EMA]]</f>
        <v>-5.6376309675156777E-2</v>
      </c>
      <c r="T486" s="2">
        <f>(Table2[[#This Row],[Close Price]]-Table2[[#This Row],[50D EMA]])/Table2[[#This Row],[50D EMA]]</f>
        <v>-6.5753406258732758E-2</v>
      </c>
      <c r="U486" s="2">
        <f>(Table2[[#This Row],[Close Price]]-Table2[[#This Row],[200D EMA]])/Table2[[#This Row],[200D EMA]]</f>
        <v>3.8900212278190249E-3</v>
      </c>
      <c r="V486">
        <v>0.43271457979130701</v>
      </c>
      <c r="W486">
        <v>213.85</v>
      </c>
      <c r="X486">
        <v>219.95</v>
      </c>
      <c r="Y486">
        <v>213.85</v>
      </c>
      <c r="Z486">
        <v>238.35</v>
      </c>
      <c r="AA486">
        <v>213.05</v>
      </c>
      <c r="AB486">
        <v>274.95</v>
      </c>
      <c r="AC486" s="2">
        <f>(Table2[[#This Row],[Close Price]]/Table2[[#This Row],[Day Low]])-1</f>
        <v>6.5466448445172798E-3</v>
      </c>
      <c r="AD486" s="2">
        <f>(Table2[[#This Row],[Day High]]/Table2[[#This Row],[Close Price]])-1</f>
        <v>2.1835075493612077E-2</v>
      </c>
      <c r="AE486" s="2">
        <f>(Table2[[#This Row],[Close Price]]/Table2[[#This Row],[Current Week Low]])-1</f>
        <v>6.5466448445172798E-3</v>
      </c>
      <c r="AF486" s="2">
        <f>(Table2[[#This Row],[Current Week High]]/Table2[[#This Row],[Close Price]])-1</f>
        <v>0.10731707317073158</v>
      </c>
      <c r="AG486" s="2">
        <f>(Table2[[#This Row],[Close Price]]/Table2[[#This Row],[Current Month Low]])-1</f>
        <v>1.0326214503637576E-2</v>
      </c>
      <c r="AH486" s="2">
        <f>(Table2[[#This Row],[Current Month High]]/Table2[[#This Row],[Close Price]])-1</f>
        <v>0.27735191637630652</v>
      </c>
      <c r="AI486">
        <v>27.735191637630599</v>
      </c>
      <c r="AJ486">
        <v>35.334800377239802</v>
      </c>
      <c r="AK486" t="str">
        <f>IF(AND(Table2[[#This Row],[20D EMA]]&gt;Table2[[#This Row],[50D EMA]],Table2[[#This Row],[50D EMA]]&gt;Table2[[#This Row],[200D EMA]]),"Uptrend","Downtrend/NoTrend")</f>
        <v>Downtrend/NoTrend</v>
      </c>
      <c r="AL486">
        <v>0.06</v>
      </c>
      <c r="AM486" t="s">
        <v>10681</v>
      </c>
      <c r="AN486">
        <v>-1.85</v>
      </c>
      <c r="AO486" t="s">
        <v>10680</v>
      </c>
      <c r="AP486">
        <v>8.4505759138072997E-2</v>
      </c>
      <c r="AQ486">
        <f>(Table2[[#This Row],[Sharpe Ratio]]-AVERAGE(Table2[Sharpe Ratio]))/_xlfn.STDEV.P(Table2[Sharpe Ratio])</f>
        <v>0.23932457011213354</v>
      </c>
      <c r="AR4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86">
        <f>_xlfn.RANK.AVG(Table2[[#This Row],[1Y Return vs Nifty Z-Score]],Table2[1Y Return vs Nifty Z-Score])</f>
        <v>615</v>
      </c>
      <c r="AT486">
        <f>_xlfn.RANK.AVG(Table2[[#This Row],[6M Return vs Nifty Z-Score]],Table2[6M Return vs Nifty Z-Score])</f>
        <v>499</v>
      </c>
      <c r="AU486">
        <f>_xlfn.RANK.AVG(Table2[[#This Row],[Sharpe Ratio Z-Score]],Table2[Sharpe Ratio Z-Score])</f>
        <v>272</v>
      </c>
      <c r="AV486">
        <f>(Table2[[#This Row],[Rank 1Y]]+Table2[[#This Row],[Rank 6M]]+Table2[[#This Row],[Rank Sharpe]])/3</f>
        <v>462</v>
      </c>
    </row>
    <row r="487" spans="1:48" x14ac:dyDescent="0.3">
      <c r="A487" t="s">
        <v>1166</v>
      </c>
      <c r="B487" t="s">
        <v>1167</v>
      </c>
      <c r="C487" t="s">
        <v>10652</v>
      </c>
      <c r="D487" t="s">
        <v>1168</v>
      </c>
      <c r="E487">
        <v>10408.762175898</v>
      </c>
      <c r="F487">
        <v>95.16</v>
      </c>
      <c r="G487">
        <v>7.9792684542172303</v>
      </c>
      <c r="H487">
        <f>(Table2[[#This Row],[1Y Return vs Nifty]]-AVERAGE(Table2[1Y Return vs Nifty]))/_xlfn.STDEV.P(Table2[1Y Return vs Nifty])</f>
        <v>-0.29443643502435835</v>
      </c>
      <c r="I487">
        <v>3.9623173210617102</v>
      </c>
      <c r="J487">
        <f>(Table2[[#This Row],[1M Return vs Nifty]]-AVERAGE(Table2[1M Return vs Nifty]))/_xlfn.STDEV.P(Table2[1M Return vs Nifty])</f>
        <v>0.49247758348654508</v>
      </c>
      <c r="K487">
        <v>-20.084834104313298</v>
      </c>
      <c r="L487">
        <f>(Table2[[#This Row],[6M Return vs Nifty]]-AVERAGE(Table2[6M Return vs Nifty]))/_xlfn.STDEV.P(Table2[6M Return vs Nifty])</f>
        <v>-0.97129329520450158</v>
      </c>
      <c r="M487">
        <v>-1.81341016656133</v>
      </c>
      <c r="N487">
        <f>(Table2[[#This Row],[1W Return vs Nifty]]-AVERAGE(Table2[1W Return vs Nifty]))/_xlfn.STDEV.P(Table2[1W Return vs Nifty])</f>
        <v>8.823542490275324E-2</v>
      </c>
      <c r="O487">
        <v>95.49</v>
      </c>
      <c r="P487">
        <v>91.492796554558495</v>
      </c>
      <c r="Q487">
        <v>87.397084418222903</v>
      </c>
      <c r="R487">
        <v>59.6378005502959</v>
      </c>
      <c r="S487" s="2">
        <f>(Table2[[#This Row],[Close Price]]-Table2[[#This Row],[20D EMA]])/Table2[[#This Row],[20D EMA]]</f>
        <v>-3.4558592522777078E-3</v>
      </c>
      <c r="T487" s="2">
        <f>(Table2[[#This Row],[Close Price]]-Table2[[#This Row],[50D EMA]])/Table2[[#This Row],[50D EMA]]</f>
        <v>4.0081881673107389E-2</v>
      </c>
      <c r="U487" s="2">
        <f>(Table2[[#This Row],[Close Price]]-Table2[[#This Row],[200D EMA]])/Table2[[#This Row],[200D EMA]]</f>
        <v>8.8823507482573089E-2</v>
      </c>
      <c r="V487">
        <v>1.93316646013062</v>
      </c>
      <c r="W487">
        <v>93.52</v>
      </c>
      <c r="X487">
        <v>100.85</v>
      </c>
      <c r="Y487">
        <v>93.52</v>
      </c>
      <c r="Z487">
        <v>106</v>
      </c>
      <c r="AA487">
        <v>86.88</v>
      </c>
      <c r="AB487">
        <v>106</v>
      </c>
      <c r="AC487" s="2">
        <f>(Table2[[#This Row],[Close Price]]/Table2[[#This Row],[Day Low]])-1</f>
        <v>1.7536355859709252E-2</v>
      </c>
      <c r="AD487" s="2">
        <f>(Table2[[#This Row],[Day High]]/Table2[[#This Row],[Close Price]])-1</f>
        <v>5.9794031105506518E-2</v>
      </c>
      <c r="AE487" s="2">
        <f>(Table2[[#This Row],[Close Price]]/Table2[[#This Row],[Current Week Low]])-1</f>
        <v>1.7536355859709252E-2</v>
      </c>
      <c r="AF487" s="2">
        <f>(Table2[[#This Row],[Current Week High]]/Table2[[#This Row],[Close Price]])-1</f>
        <v>0.11391340899537616</v>
      </c>
      <c r="AG487" s="2">
        <f>(Table2[[#This Row],[Close Price]]/Table2[[#This Row],[Current Month Low]])-1</f>
        <v>9.5303867403314868E-2</v>
      </c>
      <c r="AH487" s="2">
        <f>(Table2[[#This Row],[Current Month High]]/Table2[[#This Row],[Close Price]])-1</f>
        <v>0.11391340899537616</v>
      </c>
      <c r="AI487">
        <v>42.601933585540102</v>
      </c>
      <c r="AJ487">
        <v>51.528662420382098</v>
      </c>
      <c r="AK487" t="str">
        <f>IF(AND(Table2[[#This Row],[20D EMA]]&gt;Table2[[#This Row],[50D EMA]],Table2[[#This Row],[50D EMA]]&gt;Table2[[#This Row],[200D EMA]]),"Uptrend","Downtrend/NoTrend")</f>
        <v>Uptrend</v>
      </c>
      <c r="AL487">
        <v>0.16</v>
      </c>
      <c r="AM487" t="s">
        <v>10681</v>
      </c>
      <c r="AN487">
        <v>1.59</v>
      </c>
      <c r="AO487" t="s">
        <v>10681</v>
      </c>
      <c r="AP487">
        <v>6.2303551247203999E-2</v>
      </c>
      <c r="AQ487">
        <f>(Table2[[#This Row],[Sharpe Ratio]]-AVERAGE(Table2[Sharpe Ratio]))/_xlfn.STDEV.P(Table2[Sharpe Ratio])</f>
        <v>-1.5728309485302253E-2</v>
      </c>
      <c r="AR48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-0.70074503132486377</v>
      </c>
      <c r="AS487">
        <f>_xlfn.RANK.AVG(Table2[[#This Row],[1Y Return vs Nifty Z-Score]],Table2[1Y Return vs Nifty Z-Score])</f>
        <v>389</v>
      </c>
      <c r="AT487">
        <f>_xlfn.RANK.AVG(Table2[[#This Row],[6M Return vs Nifty Z-Score]],Table2[6M Return vs Nifty Z-Score])</f>
        <v>639</v>
      </c>
      <c r="AU487">
        <f>_xlfn.RANK.AVG(Table2[[#This Row],[Sharpe Ratio Z-Score]],Table2[Sharpe Ratio Z-Score])</f>
        <v>360</v>
      </c>
      <c r="AV487">
        <f>(Table2[[#This Row],[Rank 1Y]]+Table2[[#This Row],[Rank 6M]]+Table2[[#This Row],[Rank Sharpe]])/3</f>
        <v>462.66666666666669</v>
      </c>
    </row>
    <row r="488" spans="1:48" x14ac:dyDescent="0.3">
      <c r="A488" t="s">
        <v>1946</v>
      </c>
      <c r="B488" t="s">
        <v>1947</v>
      </c>
      <c r="C488" t="s">
        <v>10638</v>
      </c>
      <c r="D488" t="s">
        <v>991</v>
      </c>
      <c r="E488">
        <v>3574.2796204800002</v>
      </c>
      <c r="F488">
        <v>468.05</v>
      </c>
      <c r="G488">
        <v>-3.3168630948420499</v>
      </c>
      <c r="H488">
        <f>(Table2[[#This Row],[1Y Return vs Nifty]]-AVERAGE(Table2[1Y Return vs Nifty]))/_xlfn.STDEV.P(Table2[1Y Return vs Nifty])</f>
        <v>-0.47619469928981378</v>
      </c>
      <c r="I488">
        <v>6.2236427914333801</v>
      </c>
      <c r="J488">
        <f>(Table2[[#This Row],[1M Return vs Nifty]]-AVERAGE(Table2[1M Return vs Nifty]))/_xlfn.STDEV.P(Table2[1M Return vs Nifty])</f>
        <v>0.7110950233398553</v>
      </c>
      <c r="K488">
        <v>8.3816228443388496</v>
      </c>
      <c r="L488">
        <f>(Table2[[#This Row],[6M Return vs Nifty]]-AVERAGE(Table2[6M Return vs Nifty]))/_xlfn.STDEV.P(Table2[6M Return vs Nifty])</f>
        <v>4.3407470651994212E-3</v>
      </c>
      <c r="M488">
        <v>-1.3675091446540699</v>
      </c>
      <c r="N488">
        <f>(Table2[[#This Row],[1W Return vs Nifty]]-AVERAGE(Table2[1W Return vs Nifty]))/_xlfn.STDEV.P(Table2[1W Return vs Nifty])</f>
        <v>0.20270118911782881</v>
      </c>
      <c r="O488">
        <v>422.24</v>
      </c>
      <c r="P488">
        <v>410.95055741802798</v>
      </c>
      <c r="Q488">
        <v>399.77533063862001</v>
      </c>
      <c r="R488">
        <v>67.763377627713595</v>
      </c>
      <c r="S488" s="2">
        <f>(Table2[[#This Row],[Close Price]]-Table2[[#This Row],[20D EMA]])/Table2[[#This Row],[20D EMA]]</f>
        <v>0.10849280030314513</v>
      </c>
      <c r="T488" s="2">
        <f>(Table2[[#This Row],[Close Price]]-Table2[[#This Row],[50D EMA]])/Table2[[#This Row],[50D EMA]]</f>
        <v>0.13894479895762549</v>
      </c>
      <c r="U488" s="2">
        <f>(Table2[[#This Row],[Close Price]]-Table2[[#This Row],[200D EMA]])/Table2[[#This Row],[200D EMA]]</f>
        <v>0.17078259744620766</v>
      </c>
      <c r="V488">
        <v>2.6381905786061801</v>
      </c>
      <c r="W488">
        <v>462.65</v>
      </c>
      <c r="X488">
        <v>499</v>
      </c>
      <c r="Y488">
        <v>414.1</v>
      </c>
      <c r="Z488">
        <v>499</v>
      </c>
      <c r="AA488">
        <v>376.8</v>
      </c>
      <c r="AB488">
        <v>499</v>
      </c>
      <c r="AC488" s="2">
        <f>(Table2[[#This Row],[Close Price]]/Table2[[#This Row],[Day Low]])-1</f>
        <v>1.1671890197773704E-2</v>
      </c>
      <c r="AD488" s="2">
        <f>(Table2[[#This Row],[Day High]]/Table2[[#This Row],[Close Price]])-1</f>
        <v>6.6125413951500844E-2</v>
      </c>
      <c r="AE488" s="2">
        <f>(Table2[[#This Row],[Close Price]]/Table2[[#This Row],[Current Week Low]])-1</f>
        <v>0.13028254044916676</v>
      </c>
      <c r="AF488" s="2">
        <f>(Table2[[#This Row],[Current Week High]]/Table2[[#This Row],[Close Price]])-1</f>
        <v>6.6125413951500844E-2</v>
      </c>
      <c r="AG488" s="2">
        <f>(Table2[[#This Row],[Close Price]]/Table2[[#This Row],[Current Month Low]])-1</f>
        <v>0.24217091295116777</v>
      </c>
      <c r="AH488" s="2">
        <f>(Table2[[#This Row],[Current Month High]]/Table2[[#This Row],[Close Price]])-1</f>
        <v>6.6125413951500844E-2</v>
      </c>
      <c r="AI488">
        <v>6.61254139515008</v>
      </c>
      <c r="AJ488">
        <v>38.455849726371802</v>
      </c>
      <c r="AK488" t="str">
        <f>IF(AND(Table2[[#This Row],[20D EMA]]&gt;Table2[[#This Row],[50D EMA]],Table2[[#This Row],[50D EMA]]&gt;Table2[[#This Row],[200D EMA]]),"Uptrend","Downtrend/NoTrend")</f>
        <v>Uptrend</v>
      </c>
      <c r="AL488">
        <v>7.0000000000000007E-2</v>
      </c>
      <c r="AM488" t="s">
        <v>10681</v>
      </c>
      <c r="AN488">
        <v>17.7</v>
      </c>
      <c r="AO488" t="s">
        <v>10681</v>
      </c>
      <c r="AP488">
        <v>-1.3942617603950999E-2</v>
      </c>
      <c r="AQ488">
        <f>(Table2[[#This Row],[Sharpe Ratio]]-AVERAGE(Table2[Sharpe Ratio]))/_xlfn.STDEV.P(Table2[Sharpe Ratio])</f>
        <v>-0.89162340151158659</v>
      </c>
      <c r="AR4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-0.44968114127851683</v>
      </c>
      <c r="AS488">
        <f>_xlfn.RANK.AVG(Table2[[#This Row],[1Y Return vs Nifty Z-Score]],Table2[1Y Return vs Nifty Z-Score])</f>
        <v>467</v>
      </c>
      <c r="AT488">
        <f>_xlfn.RANK.AVG(Table2[[#This Row],[6M Return vs Nifty Z-Score]],Table2[6M Return vs Nifty Z-Score])</f>
        <v>319</v>
      </c>
      <c r="AU488">
        <f>_xlfn.RANK.AVG(Table2[[#This Row],[Sharpe Ratio Z-Score]],Table2[Sharpe Ratio Z-Score])</f>
        <v>604</v>
      </c>
      <c r="AV488">
        <f>(Table2[[#This Row],[Rank 1Y]]+Table2[[#This Row],[Rank 6M]]+Table2[[#This Row],[Rank Sharpe]])/3</f>
        <v>463.33333333333331</v>
      </c>
    </row>
    <row r="489" spans="1:48" x14ac:dyDescent="0.3">
      <c r="A489" t="s">
        <v>35</v>
      </c>
      <c r="B489" t="s">
        <v>36</v>
      </c>
      <c r="C489" t="s">
        <v>10636</v>
      </c>
      <c r="D489" t="s">
        <v>37</v>
      </c>
      <c r="E489">
        <v>676047.37927138398</v>
      </c>
      <c r="F489">
        <v>1064.25</v>
      </c>
      <c r="G489">
        <v>33.031430625814103</v>
      </c>
      <c r="H489">
        <f>(Table2[[#This Row],[1Y Return vs Nifty]]-AVERAGE(Table2[1Y Return vs Nifty]))/_xlfn.STDEV.P(Table2[1Y Return vs Nifty])</f>
        <v>0.10866063343934523</v>
      </c>
      <c r="I489">
        <v>-10.4175704645951</v>
      </c>
      <c r="J489">
        <f>(Table2[[#This Row],[1M Return vs Nifty]]-AVERAGE(Table2[1M Return vs Nifty]))/_xlfn.STDEV.P(Table2[1M Return vs Nifty])</f>
        <v>-0.89772223262461492</v>
      </c>
      <c r="K489">
        <v>-9.6138217083448101</v>
      </c>
      <c r="L489">
        <f>(Table2[[#This Row],[6M Return vs Nifty]]-AVERAGE(Table2[6M Return vs Nifty]))/_xlfn.STDEV.P(Table2[6M Return vs Nifty])</f>
        <v>-0.61241912379067587</v>
      </c>
      <c r="M489">
        <v>-2.58508347859954</v>
      </c>
      <c r="N489">
        <f>(Table2[[#This Row],[1W Return vs Nifty]]-AVERAGE(Table2[1W Return vs Nifty]))/_xlfn.STDEV.P(Table2[1W Return vs Nifty])</f>
        <v>-0.10985825743288259</v>
      </c>
      <c r="O489">
        <v>1079.8599999999999</v>
      </c>
      <c r="P489">
        <v>1070.4211114810801</v>
      </c>
      <c r="Q489">
        <v>955.609111291006</v>
      </c>
      <c r="R489">
        <v>45.875338241635397</v>
      </c>
      <c r="S489" s="2">
        <f>(Table2[[#This Row],[Close Price]]-Table2[[#This Row],[20D EMA]])/Table2[[#This Row],[20D EMA]]</f>
        <v>-1.4455577574870725E-2</v>
      </c>
      <c r="T489" s="2">
        <f>(Table2[[#This Row],[Close Price]]-Table2[[#This Row],[50D EMA]])/Table2[[#This Row],[50D EMA]]</f>
        <v>-5.765124972676827E-3</v>
      </c>
      <c r="U489" s="2">
        <f>(Table2[[#This Row],[Close Price]]-Table2[[#This Row],[200D EMA]])/Table2[[#This Row],[200D EMA]]</f>
        <v>0.11368758148634921</v>
      </c>
      <c r="V489">
        <v>0.40734778986908998</v>
      </c>
      <c r="W489">
        <v>1061</v>
      </c>
      <c r="X489">
        <v>1078.5</v>
      </c>
      <c r="Y489">
        <v>1045</v>
      </c>
      <c r="Z489">
        <v>1095</v>
      </c>
      <c r="AA489">
        <v>1003.75</v>
      </c>
      <c r="AB489">
        <v>1222</v>
      </c>
      <c r="AC489" s="2">
        <f>(Table2[[#This Row],[Close Price]]/Table2[[#This Row],[Day Low]])-1</f>
        <v>3.0631479736098477E-3</v>
      </c>
      <c r="AD489" s="2">
        <f>(Table2[[#This Row],[Day High]]/Table2[[#This Row],[Close Price]])-1</f>
        <v>1.3389711064129672E-2</v>
      </c>
      <c r="AE489" s="2">
        <f>(Table2[[#This Row],[Close Price]]/Table2[[#This Row],[Current Week Low]])-1</f>
        <v>1.8421052631578894E-2</v>
      </c>
      <c r="AF489" s="2">
        <f>(Table2[[#This Row],[Current Week High]]/Table2[[#This Row],[Close Price]])-1</f>
        <v>2.8893587033121948E-2</v>
      </c>
      <c r="AG489" s="2">
        <f>(Table2[[#This Row],[Close Price]]/Table2[[#This Row],[Current Month Low]])-1</f>
        <v>6.02739726027397E-2</v>
      </c>
      <c r="AH489" s="2">
        <f>(Table2[[#This Row],[Current Month High]]/Table2[[#This Row],[Close Price]])-1</f>
        <v>0.14822645055203187</v>
      </c>
      <c r="AI489">
        <v>14.8226450552031</v>
      </c>
      <c r="AJ489">
        <v>78.161881643927302</v>
      </c>
      <c r="AK489" t="str">
        <f>IF(AND(Table2[[#This Row],[20D EMA]]&gt;Table2[[#This Row],[50D EMA]],Table2[[#This Row],[50D EMA]]&gt;Table2[[#This Row],[200D EMA]]),"Uptrend","Downtrend/NoTrend")</f>
        <v>Uptrend</v>
      </c>
      <c r="AL489">
        <v>-0.01</v>
      </c>
      <c r="AM489" t="s">
        <v>10680</v>
      </c>
      <c r="AN489">
        <v>3.47</v>
      </c>
      <c r="AO489" t="s">
        <v>10681</v>
      </c>
      <c r="AP489">
        <v>-1.3271357363456001E-2</v>
      </c>
      <c r="AQ489">
        <f>(Table2[[#This Row],[Sharpe Ratio]]-AVERAGE(Table2[Sharpe Ratio]))/_xlfn.STDEV.P(Table2[Sharpe Ratio])</f>
        <v>-0.88391214783181493</v>
      </c>
      <c r="AR4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-2.395251128240643</v>
      </c>
      <c r="AS489">
        <f>_xlfn.RANK.AVG(Table2[[#This Row],[1Y Return vs Nifty Z-Score]],Table2[1Y Return vs Nifty Z-Score])</f>
        <v>268</v>
      </c>
      <c r="AT489">
        <f>_xlfn.RANK.AVG(Table2[[#This Row],[6M Return vs Nifty Z-Score]],Table2[6M Return vs Nifty Z-Score])</f>
        <v>522</v>
      </c>
      <c r="AU489">
        <f>_xlfn.RANK.AVG(Table2[[#This Row],[Sharpe Ratio Z-Score]],Table2[Sharpe Ratio Z-Score])</f>
        <v>602</v>
      </c>
      <c r="AV489">
        <f>(Table2[[#This Row],[Rank 1Y]]+Table2[[#This Row],[Rank 6M]]+Table2[[#This Row],[Rank Sharpe]])/3</f>
        <v>464</v>
      </c>
    </row>
    <row r="490" spans="1:48" x14ac:dyDescent="0.3">
      <c r="A490" t="s">
        <v>233</v>
      </c>
      <c r="B490" t="s">
        <v>234</v>
      </c>
      <c r="C490" t="s">
        <v>10640</v>
      </c>
      <c r="D490" t="s">
        <v>54</v>
      </c>
      <c r="E490">
        <v>115455.753806355</v>
      </c>
      <c r="F490">
        <v>7031.35</v>
      </c>
      <c r="G490">
        <v>-5.9810976118596901</v>
      </c>
      <c r="H490">
        <f>(Table2[[#This Row],[1Y Return vs Nifty]]-AVERAGE(Table2[1Y Return vs Nifty]))/_xlfn.STDEV.P(Table2[1Y Return vs Nifty])</f>
        <v>-0.51906305995878699</v>
      </c>
      <c r="I490">
        <v>-0.107208490193614</v>
      </c>
      <c r="J490">
        <f>(Table2[[#This Row],[1M Return vs Nifty]]-AVERAGE(Table2[1M Return vs Nifty]))/_xlfn.STDEV.P(Table2[1M Return vs Nifty])</f>
        <v>9.9049337119435921E-2</v>
      </c>
      <c r="K490">
        <v>0.55780771832709197</v>
      </c>
      <c r="L490">
        <f>(Table2[[#This Row],[6M Return vs Nifty]]-AVERAGE(Table2[6M Return vs Nifty]))/_xlfn.STDEV.P(Table2[6M Return vs Nifty])</f>
        <v>-0.26380573815178515</v>
      </c>
      <c r="M490">
        <v>-1.7905643311405</v>
      </c>
      <c r="N490">
        <f>(Table2[[#This Row],[1W Return vs Nifty]]-AVERAGE(Table2[1W Return vs Nifty]))/_xlfn.STDEV.P(Table2[1W Return vs Nifty])</f>
        <v>9.4100103120783971E-2</v>
      </c>
      <c r="O490">
        <v>6914.78</v>
      </c>
      <c r="P490">
        <v>6714.0141099981201</v>
      </c>
      <c r="Q490">
        <v>6175.1000951708102</v>
      </c>
      <c r="R490">
        <v>49.719296424271498</v>
      </c>
      <c r="S490" s="2">
        <f>(Table2[[#This Row],[Close Price]]-Table2[[#This Row],[20D EMA]])/Table2[[#This Row],[20D EMA]]</f>
        <v>1.6858092376040978E-2</v>
      </c>
      <c r="T490" s="2">
        <f>(Table2[[#This Row],[Close Price]]-Table2[[#This Row],[50D EMA]])/Table2[[#This Row],[50D EMA]]</f>
        <v>4.726470406568286E-2</v>
      </c>
      <c r="U490" s="2">
        <f>(Table2[[#This Row],[Close Price]]-Table2[[#This Row],[200D EMA]])/Table2[[#This Row],[200D EMA]]</f>
        <v>0.13866170452828996</v>
      </c>
      <c r="V490">
        <v>0.72259579408194496</v>
      </c>
      <c r="W490">
        <v>6938</v>
      </c>
      <c r="X490">
        <v>7045</v>
      </c>
      <c r="Y490">
        <v>6889.1</v>
      </c>
      <c r="Z490">
        <v>7048.25</v>
      </c>
      <c r="AA490">
        <v>6758.15</v>
      </c>
      <c r="AB490">
        <v>7107.45</v>
      </c>
      <c r="AC490" s="2">
        <f>(Table2[[#This Row],[Close Price]]/Table2[[#This Row],[Day Low]])-1</f>
        <v>1.3454886134332655E-2</v>
      </c>
      <c r="AD490" s="2">
        <f>(Table2[[#This Row],[Day High]]/Table2[[#This Row],[Close Price]])-1</f>
        <v>1.9413057236519204E-3</v>
      </c>
      <c r="AE490" s="2">
        <f>(Table2[[#This Row],[Close Price]]/Table2[[#This Row],[Current Week Low]])-1</f>
        <v>2.0648560769911839E-2</v>
      </c>
      <c r="AF490" s="2">
        <f>(Table2[[#This Row],[Current Week High]]/Table2[[#This Row],[Close Price]])-1</f>
        <v>2.4035213721405047E-3</v>
      </c>
      <c r="AG490" s="2">
        <f>(Table2[[#This Row],[Close Price]]/Table2[[#This Row],[Current Month Low]])-1</f>
        <v>4.0425264310499198E-2</v>
      </c>
      <c r="AH490" s="2">
        <f>(Table2[[#This Row],[Current Month High]]/Table2[[#This Row],[Close Price]])-1</f>
        <v>1.0822957184608795E-2</v>
      </c>
      <c r="AI490">
        <v>1.0822957184608699</v>
      </c>
      <c r="AJ490">
        <v>35.0741036009643</v>
      </c>
      <c r="AK490" t="str">
        <f>IF(AND(Table2[[#This Row],[20D EMA]]&gt;Table2[[#This Row],[50D EMA]],Table2[[#This Row],[50D EMA]]&gt;Table2[[#This Row],[200D EMA]]),"Uptrend","Downtrend/NoTrend")</f>
        <v>Uptrend</v>
      </c>
      <c r="AL490">
        <v>-0.01</v>
      </c>
      <c r="AM490" t="s">
        <v>10680</v>
      </c>
      <c r="AN490">
        <v>1.19</v>
      </c>
      <c r="AO490" t="s">
        <v>10681</v>
      </c>
      <c r="AP490">
        <v>9.814474049645E-3</v>
      </c>
      <c r="AQ490">
        <f>(Table2[[#This Row],[Sharpe Ratio]]-AVERAGE(Table2[Sharpe Ratio]))/_xlfn.STDEV.P(Table2[Sharpe Ratio])</f>
        <v>-0.61870844337348829</v>
      </c>
      <c r="AR4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-1.2084278012438405</v>
      </c>
      <c r="AS490">
        <f>_xlfn.RANK.AVG(Table2[[#This Row],[1Y Return vs Nifty Z-Score]],Table2[1Y Return vs Nifty Z-Score])</f>
        <v>485</v>
      </c>
      <c r="AT490">
        <f>_xlfn.RANK.AVG(Table2[[#This Row],[6M Return vs Nifty Z-Score]],Table2[6M Return vs Nifty Z-Score])</f>
        <v>411</v>
      </c>
      <c r="AU490">
        <f>_xlfn.RANK.AVG(Table2[[#This Row],[Sharpe Ratio Z-Score]],Table2[Sharpe Ratio Z-Score])</f>
        <v>496</v>
      </c>
      <c r="AV490">
        <f>(Table2[[#This Row],[Rank 1Y]]+Table2[[#This Row],[Rank 6M]]+Table2[[#This Row],[Rank Sharpe]])/3</f>
        <v>464</v>
      </c>
    </row>
    <row r="491" spans="1:48" x14ac:dyDescent="0.3">
      <c r="A491" t="s">
        <v>757</v>
      </c>
      <c r="B491" t="s">
        <v>758</v>
      </c>
      <c r="C491" t="s">
        <v>10635</v>
      </c>
      <c r="D491" t="s">
        <v>300</v>
      </c>
      <c r="E491">
        <v>22117.3985116</v>
      </c>
      <c r="F491">
        <v>1977.25</v>
      </c>
      <c r="G491">
        <v>-7.65903433523461</v>
      </c>
      <c r="H491">
        <f>(Table2[[#This Row],[1Y Return vs Nifty]]-AVERAGE(Table2[1Y Return vs Nifty]))/_xlfn.STDEV.P(Table2[1Y Return vs Nifty])</f>
        <v>-0.54606158286579842</v>
      </c>
      <c r="I491">
        <v>12.778864846652001</v>
      </c>
      <c r="J491">
        <f>(Table2[[#This Row],[1M Return vs Nifty]]-AVERAGE(Table2[1M Return vs Nifty]))/_xlfn.STDEV.P(Table2[1M Return vs Nifty])</f>
        <v>1.3448321311372164</v>
      </c>
      <c r="K491">
        <v>-15.8308726665395</v>
      </c>
      <c r="L491">
        <f>(Table2[[#This Row],[6M Return vs Nifty]]-AVERAGE(Table2[6M Return vs Nifty]))/_xlfn.STDEV.P(Table2[6M Return vs Nifty])</f>
        <v>-0.82549680213615051</v>
      </c>
      <c r="M491">
        <v>0.83806612989080598</v>
      </c>
      <c r="N491">
        <f>(Table2[[#This Row],[1W Return vs Nifty]]-AVERAGE(Table2[1W Return vs Nifty]))/_xlfn.STDEV.P(Table2[1W Return vs Nifty])</f>
        <v>0.7688870620606415</v>
      </c>
      <c r="O491">
        <v>1894</v>
      </c>
      <c r="P491">
        <v>1852.0791938140801</v>
      </c>
      <c r="Q491">
        <v>1833.67830395391</v>
      </c>
      <c r="R491">
        <v>76.718336756117395</v>
      </c>
      <c r="S491" s="2">
        <f>(Table2[[#This Row],[Close Price]]-Table2[[#This Row],[20D EMA]])/Table2[[#This Row],[20D EMA]]</f>
        <v>4.3954593453009505E-2</v>
      </c>
      <c r="T491" s="2">
        <f>(Table2[[#This Row],[Close Price]]-Table2[[#This Row],[50D EMA]])/Table2[[#This Row],[50D EMA]]</f>
        <v>6.758393842120182E-2</v>
      </c>
      <c r="U491" s="2">
        <f>(Table2[[#This Row],[Close Price]]-Table2[[#This Row],[200D EMA]])/Table2[[#This Row],[200D EMA]]</f>
        <v>7.8297101370785868E-2</v>
      </c>
      <c r="V491">
        <v>1.1212183201186099</v>
      </c>
      <c r="W491">
        <v>1965</v>
      </c>
      <c r="X491">
        <v>2026.9</v>
      </c>
      <c r="Y491">
        <v>1962.1</v>
      </c>
      <c r="Z491">
        <v>2034.85</v>
      </c>
      <c r="AA491">
        <v>1651.5</v>
      </c>
      <c r="AB491">
        <v>2049.9499999999998</v>
      </c>
      <c r="AC491" s="2">
        <f>(Table2[[#This Row],[Close Price]]/Table2[[#This Row],[Day Low]])-1</f>
        <v>6.2340966921119456E-3</v>
      </c>
      <c r="AD491" s="2">
        <f>(Table2[[#This Row],[Day High]]/Table2[[#This Row],[Close Price]])-1</f>
        <v>2.5110633455557085E-2</v>
      </c>
      <c r="AE491" s="2">
        <f>(Table2[[#This Row],[Close Price]]/Table2[[#This Row],[Current Week Low]])-1</f>
        <v>7.7213189949545402E-3</v>
      </c>
      <c r="AF491" s="2">
        <f>(Table2[[#This Row],[Current Week High]]/Table2[[#This Row],[Close Price]])-1</f>
        <v>2.9131369326084178E-2</v>
      </c>
      <c r="AG491" s="2">
        <f>(Table2[[#This Row],[Close Price]]/Table2[[#This Row],[Current Month Low]])-1</f>
        <v>0.19724492885255818</v>
      </c>
      <c r="AH491" s="2">
        <f>(Table2[[#This Row],[Current Month High]]/Table2[[#This Row],[Close Price]])-1</f>
        <v>3.6768238715387369E-2</v>
      </c>
      <c r="AI491">
        <v>24.3621191048172</v>
      </c>
      <c r="AJ491">
        <v>28.218014395953499</v>
      </c>
      <c r="AK491" t="str">
        <f>IF(AND(Table2[[#This Row],[20D EMA]]&gt;Table2[[#This Row],[50D EMA]],Table2[[#This Row],[50D EMA]]&gt;Table2[[#This Row],[200D EMA]]),"Uptrend","Downtrend/NoTrend")</f>
        <v>Uptrend</v>
      </c>
      <c r="AL491">
        <v>-0.14000000000000001</v>
      </c>
      <c r="AM491" t="s">
        <v>10680</v>
      </c>
      <c r="AN491">
        <v>18.46</v>
      </c>
      <c r="AO491" t="s">
        <v>10681</v>
      </c>
      <c r="AP491">
        <v>7.6631112043474003E-2</v>
      </c>
      <c r="AQ491">
        <f>(Table2[[#This Row],[Sharpe Ratio]]-AVERAGE(Table2[Sharpe Ratio]))/_xlfn.STDEV.P(Table2[Sharpe Ratio])</f>
        <v>0.14886278238528944</v>
      </c>
      <c r="AR4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0.89102359058119851</v>
      </c>
      <c r="AS491">
        <f>_xlfn.RANK.AVG(Table2[[#This Row],[1Y Return vs Nifty Z-Score]],Table2[1Y Return vs Nifty Z-Score])</f>
        <v>493</v>
      </c>
      <c r="AT491">
        <f>_xlfn.RANK.AVG(Table2[[#This Row],[6M Return vs Nifty Z-Score]],Table2[6M Return vs Nifty Z-Score])</f>
        <v>588</v>
      </c>
      <c r="AU491">
        <f>_xlfn.RANK.AVG(Table2[[#This Row],[Sharpe Ratio Z-Score]],Table2[Sharpe Ratio Z-Score])</f>
        <v>311</v>
      </c>
      <c r="AV491">
        <f>(Table2[[#This Row],[Rank 1Y]]+Table2[[#This Row],[Rank 6M]]+Table2[[#This Row],[Rank Sharpe]])/3</f>
        <v>464</v>
      </c>
    </row>
    <row r="492" spans="1:48" x14ac:dyDescent="0.3">
      <c r="A492" t="s">
        <v>1334</v>
      </c>
      <c r="B492" t="s">
        <v>1335</v>
      </c>
      <c r="C492" t="s">
        <v>10644</v>
      </c>
      <c r="D492" t="s">
        <v>329</v>
      </c>
      <c r="E492">
        <v>8436.3861043739998</v>
      </c>
      <c r="F492">
        <v>224.27</v>
      </c>
      <c r="G492">
        <v>23.543439099912</v>
      </c>
      <c r="H492">
        <f>(Table2[[#This Row],[1Y Return vs Nifty]]-AVERAGE(Table2[1Y Return vs Nifty]))/_xlfn.STDEV.P(Table2[1Y Return vs Nifty])</f>
        <v>-4.4004096395261823E-2</v>
      </c>
      <c r="I492">
        <v>-4.0697604861884997</v>
      </c>
      <c r="J492">
        <f>(Table2[[#This Row],[1M Return vs Nifty]]-AVERAGE(Table2[1M Return vs Nifty]))/_xlfn.STDEV.P(Table2[1M Return vs Nifty])</f>
        <v>-0.28403703589507956</v>
      </c>
      <c r="K492">
        <v>-9.9749084538182498</v>
      </c>
      <c r="L492">
        <f>(Table2[[#This Row],[6M Return vs Nifty]]-AVERAGE(Table2[6M Return vs Nifty]))/_xlfn.STDEV.P(Table2[6M Return vs Nifty])</f>
        <v>-0.62479468994320819</v>
      </c>
      <c r="M492">
        <v>-4.2916535396609801</v>
      </c>
      <c r="N492">
        <f>(Table2[[#This Row],[1W Return vs Nifty]]-AVERAGE(Table2[1W Return vs Nifty]))/_xlfn.STDEV.P(Table2[1W Return vs Nifty])</f>
        <v>-0.54794616624820291</v>
      </c>
      <c r="O492">
        <v>223.23</v>
      </c>
      <c r="P492">
        <v>222.743036956678</v>
      </c>
      <c r="Q492">
        <v>203.715134387619</v>
      </c>
      <c r="R492">
        <v>45.032842879579299</v>
      </c>
      <c r="S492" s="2">
        <f>(Table2[[#This Row],[Close Price]]-Table2[[#This Row],[20D EMA]])/Table2[[#This Row],[20D EMA]]</f>
        <v>4.6588720154102066E-3</v>
      </c>
      <c r="T492" s="2">
        <f>(Table2[[#This Row],[Close Price]]-Table2[[#This Row],[50D EMA]])/Table2[[#This Row],[50D EMA]]</f>
        <v>6.8552672361156539E-3</v>
      </c>
      <c r="U492" s="2">
        <f>(Table2[[#This Row],[Close Price]]-Table2[[#This Row],[200D EMA]])/Table2[[#This Row],[200D EMA]]</f>
        <v>0.1009000419834799</v>
      </c>
      <c r="V492">
        <v>3.7757872185346901</v>
      </c>
      <c r="W492">
        <v>219.01</v>
      </c>
      <c r="X492">
        <v>225.6</v>
      </c>
      <c r="Y492">
        <v>213.21</v>
      </c>
      <c r="Z492">
        <v>237.5</v>
      </c>
      <c r="AA492">
        <v>204</v>
      </c>
      <c r="AB492">
        <v>247.5</v>
      </c>
      <c r="AC492" s="2">
        <f>(Table2[[#This Row],[Close Price]]/Table2[[#This Row],[Day Low]])-1</f>
        <v>2.401716816583721E-2</v>
      </c>
      <c r="AD492" s="2">
        <f>(Table2[[#This Row],[Day High]]/Table2[[#This Row],[Close Price]])-1</f>
        <v>5.9303518080884299E-3</v>
      </c>
      <c r="AE492" s="2">
        <f>(Table2[[#This Row],[Close Price]]/Table2[[#This Row],[Current Week Low]])-1</f>
        <v>5.1873739505651661E-2</v>
      </c>
      <c r="AF492" s="2">
        <f>(Table2[[#This Row],[Current Week High]]/Table2[[#This Row],[Close Price]])-1</f>
        <v>5.8991394301511457E-2</v>
      </c>
      <c r="AG492" s="2">
        <f>(Table2[[#This Row],[Close Price]]/Table2[[#This Row],[Current Month Low]])-1</f>
        <v>9.9362745098039218E-2</v>
      </c>
      <c r="AH492" s="2">
        <f>(Table2[[#This Row],[Current Month High]]/Table2[[#This Row],[Close Price]])-1</f>
        <v>0.10358050564052257</v>
      </c>
      <c r="AI492">
        <v>16.8234717082088</v>
      </c>
      <c r="AJ492">
        <v>80.136546184738904</v>
      </c>
      <c r="AK492" t="str">
        <f>IF(AND(Table2[[#This Row],[20D EMA]]&gt;Table2[[#This Row],[50D EMA]],Table2[[#This Row],[50D EMA]]&gt;Table2[[#This Row],[200D EMA]]),"Uptrend","Downtrend/NoTrend")</f>
        <v>Uptrend</v>
      </c>
      <c r="AL492">
        <v>-0.12</v>
      </c>
      <c r="AM492" t="s">
        <v>10680</v>
      </c>
      <c r="AN492">
        <v>-1.94</v>
      </c>
      <c r="AO492" t="s">
        <v>10680</v>
      </c>
      <c r="AQ492">
        <f>(Table2[[#This Row],[Sharpe Ratio]]-AVERAGE(Table2[Sharpe Ratio]))/_xlfn.STDEV.P(Table2[Sharpe Ratio])</f>
        <v>-0.7314544315382846</v>
      </c>
      <c r="AR4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-2.2322364200200373</v>
      </c>
      <c r="AS492">
        <f>_xlfn.RANK.AVG(Table2[[#This Row],[1Y Return vs Nifty Z-Score]],Table2[1Y Return vs Nifty Z-Score])</f>
        <v>319</v>
      </c>
      <c r="AT492">
        <f>_xlfn.RANK.AVG(Table2[[#This Row],[6M Return vs Nifty Z-Score]],Table2[6M Return vs Nifty Z-Score])</f>
        <v>526</v>
      </c>
      <c r="AU492">
        <f>_xlfn.RANK.AVG(Table2[[#This Row],[Sharpe Ratio Z-Score]],Table2[Sharpe Ratio Z-Score])</f>
        <v>547</v>
      </c>
      <c r="AV492">
        <f>(Table2[[#This Row],[Rank 1Y]]+Table2[[#This Row],[Rank 6M]]+Table2[[#This Row],[Rank Sharpe]])/3</f>
        <v>464</v>
      </c>
    </row>
    <row r="493" spans="1:48" x14ac:dyDescent="0.3">
      <c r="A493" t="s">
        <v>379</v>
      </c>
      <c r="B493" t="s">
        <v>380</v>
      </c>
      <c r="C493" t="s">
        <v>10640</v>
      </c>
      <c r="D493" t="s">
        <v>54</v>
      </c>
      <c r="E493">
        <v>63713.269637739999</v>
      </c>
      <c r="F493">
        <v>30195.85</v>
      </c>
      <c r="G493">
        <v>-1.1924146907147799</v>
      </c>
      <c r="H493">
        <f>(Table2[[#This Row],[1Y Return vs Nifty]]-AVERAGE(Table2[1Y Return vs Nifty]))/_xlfn.STDEV.P(Table2[1Y Return vs Nifty])</f>
        <v>-0.44201166479002119</v>
      </c>
      <c r="I493">
        <v>4.7738443664977996</v>
      </c>
      <c r="J493">
        <f>(Table2[[#This Row],[1M Return vs Nifty]]-AVERAGE(Table2[1M Return vs Nifty]))/_xlfn.STDEV.P(Table2[1M Return vs Nifty])</f>
        <v>0.57093332432061406</v>
      </c>
      <c r="K493">
        <v>-5.9548696301797497</v>
      </c>
      <c r="L493">
        <f>(Table2[[#This Row],[6M Return vs Nifty]]-AVERAGE(Table2[6M Return vs Nifty]))/_xlfn.STDEV.P(Table2[6M Return vs Nifty])</f>
        <v>-0.48701545262322038</v>
      </c>
      <c r="M493">
        <v>0.91171990080392895</v>
      </c>
      <c r="N493">
        <f>(Table2[[#This Row],[1W Return vs Nifty]]-AVERAGE(Table2[1W Return vs Nifty]))/_xlfn.STDEV.P(Table2[1W Return vs Nifty])</f>
        <v>0.78779447595000951</v>
      </c>
      <c r="O493">
        <v>28754.080000000002</v>
      </c>
      <c r="P493">
        <v>28123.731582223802</v>
      </c>
      <c r="Q493">
        <v>26496.3379118499</v>
      </c>
      <c r="R493">
        <v>77.707246908879895</v>
      </c>
      <c r="S493" s="2">
        <f>(Table2[[#This Row],[Close Price]]-Table2[[#This Row],[20D EMA]])/Table2[[#This Row],[20D EMA]]</f>
        <v>5.0141406019597802E-2</v>
      </c>
      <c r="T493" s="2">
        <f>(Table2[[#This Row],[Close Price]]-Table2[[#This Row],[50D EMA]])/Table2[[#This Row],[50D EMA]]</f>
        <v>7.3678644376122662E-2</v>
      </c>
      <c r="U493" s="2">
        <f>(Table2[[#This Row],[Close Price]]-Table2[[#This Row],[200D EMA]])/Table2[[#This Row],[200D EMA]]</f>
        <v>0.13962352459641506</v>
      </c>
      <c r="V493">
        <v>1.30284894635329</v>
      </c>
      <c r="W493">
        <v>29902</v>
      </c>
      <c r="X493">
        <v>30521</v>
      </c>
      <c r="Y493">
        <v>28632.55</v>
      </c>
      <c r="Z493">
        <v>30521</v>
      </c>
      <c r="AA493">
        <v>26770</v>
      </c>
      <c r="AB493">
        <v>30521</v>
      </c>
      <c r="AC493" s="2">
        <f>(Table2[[#This Row],[Close Price]]/Table2[[#This Row],[Day Low]])-1</f>
        <v>9.8271018660958109E-3</v>
      </c>
      <c r="AD493" s="2">
        <f>(Table2[[#This Row],[Day High]]/Table2[[#This Row],[Close Price]])-1</f>
        <v>1.0768036004947801E-2</v>
      </c>
      <c r="AE493" s="2">
        <f>(Table2[[#This Row],[Close Price]]/Table2[[#This Row],[Current Week Low]])-1</f>
        <v>5.4598699731599254E-2</v>
      </c>
      <c r="AF493" s="2">
        <f>(Table2[[#This Row],[Current Week High]]/Table2[[#This Row],[Close Price]])-1</f>
        <v>1.0768036004947801E-2</v>
      </c>
      <c r="AG493" s="2">
        <f>(Table2[[#This Row],[Close Price]]/Table2[[#This Row],[Current Month Low]])-1</f>
        <v>0.12797347777362722</v>
      </c>
      <c r="AH493" s="2">
        <f>(Table2[[#This Row],[Current Month High]]/Table2[[#This Row],[Close Price]])-1</f>
        <v>1.0768036004947801E-2</v>
      </c>
      <c r="AI493">
        <v>1.0768036004947801</v>
      </c>
      <c r="AJ493">
        <v>37.253863636363597</v>
      </c>
      <c r="AK493" t="str">
        <f>IF(AND(Table2[[#This Row],[20D EMA]]&gt;Table2[[#This Row],[50D EMA]],Table2[[#This Row],[50D EMA]]&gt;Table2[[#This Row],[200D EMA]]),"Uptrend","Downtrend/NoTrend")</f>
        <v>Uptrend</v>
      </c>
      <c r="AL493">
        <v>-0.08</v>
      </c>
      <c r="AM493" t="s">
        <v>10680</v>
      </c>
      <c r="AN493">
        <v>10.57</v>
      </c>
      <c r="AO493" t="s">
        <v>10681</v>
      </c>
      <c r="AP493">
        <v>2.4755819035924002E-2</v>
      </c>
      <c r="AQ493">
        <f>(Table2[[#This Row],[Sharpe Ratio]]-AVERAGE(Table2[Sharpe Ratio]))/_xlfn.STDEV.P(Table2[Sharpe Ratio])</f>
        <v>-0.44706636693943991</v>
      </c>
      <c r="AR49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-1.7365684082057964E-2</v>
      </c>
      <c r="AS493">
        <f>_xlfn.RANK.AVG(Table2[[#This Row],[1Y Return vs Nifty Z-Score]],Table2[1Y Return vs Nifty Z-Score])</f>
        <v>446</v>
      </c>
      <c r="AT493">
        <f>_xlfn.RANK.AVG(Table2[[#This Row],[6M Return vs Nifty Z-Score]],Table2[6M Return vs Nifty Z-Score])</f>
        <v>484</v>
      </c>
      <c r="AU493">
        <f>_xlfn.RANK.AVG(Table2[[#This Row],[Sharpe Ratio Z-Score]],Table2[Sharpe Ratio Z-Score])</f>
        <v>463</v>
      </c>
      <c r="AV493">
        <f>(Table2[[#This Row],[Rank 1Y]]+Table2[[#This Row],[Rank 6M]]+Table2[[#This Row],[Rank Sharpe]])/3</f>
        <v>464.33333333333331</v>
      </c>
    </row>
    <row r="494" spans="1:48" x14ac:dyDescent="0.3">
      <c r="A494" t="s">
        <v>536</v>
      </c>
      <c r="B494" t="s">
        <v>537</v>
      </c>
      <c r="C494" t="s">
        <v>10636</v>
      </c>
      <c r="D494" t="s">
        <v>51</v>
      </c>
      <c r="E494">
        <v>38686.718161680001</v>
      </c>
      <c r="F494">
        <v>314.35000000000002</v>
      </c>
      <c r="G494">
        <v>-24.7891671028319</v>
      </c>
      <c r="H494">
        <f>(Table2[[#This Row],[1Y Return vs Nifty]]-AVERAGE(Table2[1Y Return vs Nifty]))/_xlfn.STDEV.P(Table2[1Y Return vs Nifty])</f>
        <v>-0.82169073829419603</v>
      </c>
      <c r="I494">
        <v>1.04604380116216</v>
      </c>
      <c r="J494">
        <f>(Table2[[#This Row],[1M Return vs Nifty]]-AVERAGE(Table2[1M Return vs Nifty]))/_xlfn.STDEV.P(Table2[1M Return vs Nifty])</f>
        <v>0.21054194034904739</v>
      </c>
      <c r="K494">
        <v>-3.7250323913716699</v>
      </c>
      <c r="L494">
        <f>(Table2[[#This Row],[6M Return vs Nifty]]-AVERAGE(Table2[6M Return vs Nifty]))/_xlfn.STDEV.P(Table2[6M Return vs Nifty])</f>
        <v>-0.4105919931520956</v>
      </c>
      <c r="M494">
        <v>-1.74246906050352</v>
      </c>
      <c r="N494">
        <f>(Table2[[#This Row],[1W Return vs Nifty]]-AVERAGE(Table2[1W Return vs Nifty]))/_xlfn.STDEV.P(Table2[1W Return vs Nifty])</f>
        <v>0.10644647964408738</v>
      </c>
      <c r="O494">
        <v>306.35000000000002</v>
      </c>
      <c r="P494">
        <v>299.75418217044302</v>
      </c>
      <c r="Q494">
        <v>286.58388526167499</v>
      </c>
      <c r="R494">
        <v>58.303412025211102</v>
      </c>
      <c r="S494" s="2">
        <f>(Table2[[#This Row],[Close Price]]-Table2[[#This Row],[20D EMA]])/Table2[[#This Row],[20D EMA]]</f>
        <v>2.6113921984658069E-2</v>
      </c>
      <c r="T494" s="2">
        <f>(Table2[[#This Row],[Close Price]]-Table2[[#This Row],[50D EMA]])/Table2[[#This Row],[50D EMA]]</f>
        <v>4.8692624482742627E-2</v>
      </c>
      <c r="U494" s="2">
        <f>(Table2[[#This Row],[Close Price]]-Table2[[#This Row],[200D EMA]])/Table2[[#This Row],[200D EMA]]</f>
        <v>9.6886517931642421E-2</v>
      </c>
      <c r="V494">
        <v>0.96689105076802695</v>
      </c>
      <c r="W494">
        <v>313.5</v>
      </c>
      <c r="X494">
        <v>318.35000000000002</v>
      </c>
      <c r="Y494">
        <v>306.5</v>
      </c>
      <c r="Z494">
        <v>323.25</v>
      </c>
      <c r="AA494">
        <v>286</v>
      </c>
      <c r="AB494">
        <v>323.25</v>
      </c>
      <c r="AC494" s="2">
        <f>(Table2[[#This Row],[Close Price]]/Table2[[#This Row],[Day Low]])-1</f>
        <v>2.7113237639553311E-3</v>
      </c>
      <c r="AD494" s="2">
        <f>(Table2[[#This Row],[Day High]]/Table2[[#This Row],[Close Price]])-1</f>
        <v>1.2724669953873002E-2</v>
      </c>
      <c r="AE494" s="2">
        <f>(Table2[[#This Row],[Close Price]]/Table2[[#This Row],[Current Week Low]])-1</f>
        <v>2.5611745513866246E-2</v>
      </c>
      <c r="AF494" s="2">
        <f>(Table2[[#This Row],[Current Week High]]/Table2[[#This Row],[Close Price]])-1</f>
        <v>2.8312390647367458E-2</v>
      </c>
      <c r="AG494" s="2">
        <f>(Table2[[#This Row],[Close Price]]/Table2[[#This Row],[Current Month Low]])-1</f>
        <v>9.9125874125874258E-2</v>
      </c>
      <c r="AH494" s="2">
        <f>(Table2[[#This Row],[Current Month High]]/Table2[[#This Row],[Close Price]])-1</f>
        <v>2.8312390647367458E-2</v>
      </c>
      <c r="AI494">
        <v>2.83123906473674</v>
      </c>
      <c r="AJ494">
        <v>32.441542026543097</v>
      </c>
      <c r="AK494" t="str">
        <f>IF(AND(Table2[[#This Row],[20D EMA]]&gt;Table2[[#This Row],[50D EMA]],Table2[[#This Row],[50D EMA]]&gt;Table2[[#This Row],[200D EMA]]),"Uptrend","Downtrend/NoTrend")</f>
        <v>Uptrend</v>
      </c>
      <c r="AL494">
        <v>0.01</v>
      </c>
      <c r="AM494" t="s">
        <v>10681</v>
      </c>
      <c r="AN494">
        <v>8.4</v>
      </c>
      <c r="AO494" t="s">
        <v>10681</v>
      </c>
      <c r="AP494">
        <v>6.9455531176092003E-2</v>
      </c>
      <c r="AQ494">
        <f>(Table2[[#This Row],[Sharpe Ratio]]-AVERAGE(Table2[Sharpe Ratio]))/_xlfn.STDEV.P(Table2[Sharpe Ratio])</f>
        <v>6.6431675893275907E-2</v>
      </c>
      <c r="AR4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-0.84886263555988095</v>
      </c>
      <c r="AS494">
        <f>_xlfn.RANK.AVG(Table2[[#This Row],[1Y Return vs Nifty Z-Score]],Table2[1Y Return vs Nifty Z-Score])</f>
        <v>605</v>
      </c>
      <c r="AT494">
        <f>_xlfn.RANK.AVG(Table2[[#This Row],[6M Return vs Nifty Z-Score]],Table2[6M Return vs Nifty Z-Score])</f>
        <v>456</v>
      </c>
      <c r="AU494">
        <f>_xlfn.RANK.AVG(Table2[[#This Row],[Sharpe Ratio Z-Score]],Table2[Sharpe Ratio Z-Score])</f>
        <v>335</v>
      </c>
      <c r="AV494">
        <f>(Table2[[#This Row],[Rank 1Y]]+Table2[[#This Row],[Rank 6M]]+Table2[[#This Row],[Rank Sharpe]])/3</f>
        <v>465.33333333333331</v>
      </c>
    </row>
    <row r="495" spans="1:48" x14ac:dyDescent="0.3">
      <c r="A495" t="s">
        <v>1803</v>
      </c>
      <c r="B495" t="s">
        <v>1804</v>
      </c>
      <c r="C495" t="s">
        <v>10649</v>
      </c>
      <c r="D495" t="s">
        <v>568</v>
      </c>
      <c r="E495">
        <v>4214.8686482100002</v>
      </c>
      <c r="F495">
        <v>370.6</v>
      </c>
      <c r="G495">
        <v>-12.8031551149131</v>
      </c>
      <c r="H495">
        <f>(Table2[[#This Row],[1Y Return vs Nifty]]-AVERAGE(Table2[1Y Return vs Nifty]))/_xlfn.STDEV.P(Table2[1Y Return vs Nifty])</f>
        <v>-0.62883208354787379</v>
      </c>
      <c r="I495">
        <v>-3.7558854696737698</v>
      </c>
      <c r="J495">
        <f>(Table2[[#This Row],[1M Return vs Nifty]]-AVERAGE(Table2[1M Return vs Nifty]))/_xlfn.STDEV.P(Table2[1M Return vs Nifty])</f>
        <v>-0.25369264122769558</v>
      </c>
      <c r="K495">
        <v>-26.065662239208201</v>
      </c>
      <c r="L495">
        <f>(Table2[[#This Row],[6M Return vs Nifty]]-AVERAGE(Table2[6M Return vs Nifty]))/_xlfn.STDEV.P(Table2[6M Return vs Nifty])</f>
        <v>-1.1762748824773133</v>
      </c>
      <c r="M495">
        <v>-2.28054374020277</v>
      </c>
      <c r="N495">
        <f>(Table2[[#This Row],[1W Return vs Nifty]]-AVERAGE(Table2[1W Return vs Nifty]))/_xlfn.STDEV.P(Table2[1W Return vs Nifty])</f>
        <v>-3.1680876855594661E-2</v>
      </c>
      <c r="O495">
        <v>370.08</v>
      </c>
      <c r="P495">
        <v>370.74541278960999</v>
      </c>
      <c r="Q495">
        <v>358.98846540858801</v>
      </c>
      <c r="R495">
        <v>46.780588676725799</v>
      </c>
      <c r="S495" s="2">
        <f>(Table2[[#This Row],[Close Price]]-Table2[[#This Row],[20D EMA]])/Table2[[#This Row],[20D EMA]]</f>
        <v>1.4051015996542333E-3</v>
      </c>
      <c r="T495" s="2">
        <f>(Table2[[#This Row],[Close Price]]-Table2[[#This Row],[50D EMA]])/Table2[[#This Row],[50D EMA]]</f>
        <v>-3.9221736694145459E-4</v>
      </c>
      <c r="U495" s="2">
        <f>(Table2[[#This Row],[Close Price]]-Table2[[#This Row],[200D EMA]])/Table2[[#This Row],[200D EMA]]</f>
        <v>3.2345146739453511E-2</v>
      </c>
      <c r="V495">
        <v>0.63896221165632705</v>
      </c>
      <c r="W495">
        <v>369.35</v>
      </c>
      <c r="X495">
        <v>372.25</v>
      </c>
      <c r="Y495">
        <v>364</v>
      </c>
      <c r="Z495">
        <v>384.25</v>
      </c>
      <c r="AA495">
        <v>346.75</v>
      </c>
      <c r="AB495">
        <v>397</v>
      </c>
      <c r="AC495" s="2">
        <f>(Table2[[#This Row],[Close Price]]/Table2[[#This Row],[Day Low]])-1</f>
        <v>3.3843238121022967E-3</v>
      </c>
      <c r="AD495" s="2">
        <f>(Table2[[#This Row],[Day High]]/Table2[[#This Row],[Close Price]])-1</f>
        <v>4.4522396114408114E-3</v>
      </c>
      <c r="AE495" s="2">
        <f>(Table2[[#This Row],[Close Price]]/Table2[[#This Row],[Current Week Low]])-1</f>
        <v>1.8131868131868289E-2</v>
      </c>
      <c r="AF495" s="2">
        <f>(Table2[[#This Row],[Current Week High]]/Table2[[#This Row],[Close Price]])-1</f>
        <v>3.6832164058283823E-2</v>
      </c>
      <c r="AG495" s="2">
        <f>(Table2[[#This Row],[Close Price]]/Table2[[#This Row],[Current Month Low]])-1</f>
        <v>6.8781542898341819E-2</v>
      </c>
      <c r="AH495" s="2">
        <f>(Table2[[#This Row],[Current Month High]]/Table2[[#This Row],[Close Price]])-1</f>
        <v>7.1235833783054536E-2</v>
      </c>
      <c r="AI495">
        <v>23.812736103615698</v>
      </c>
      <c r="AJ495">
        <v>31.628485171372699</v>
      </c>
      <c r="AK495" t="str">
        <f>IF(AND(Table2[[#This Row],[20D EMA]]&gt;Table2[[#This Row],[50D EMA]],Table2[[#This Row],[50D EMA]]&gt;Table2[[#This Row],[200D EMA]]),"Uptrend","Downtrend/NoTrend")</f>
        <v>Downtrend/NoTrend</v>
      </c>
      <c r="AL495">
        <v>-0.03</v>
      </c>
      <c r="AM495" t="s">
        <v>10680</v>
      </c>
      <c r="AN495">
        <v>5.49</v>
      </c>
      <c r="AO495" t="s">
        <v>10681</v>
      </c>
      <c r="AP495">
        <v>0.121764247771165</v>
      </c>
      <c r="AQ495">
        <f>(Table2[[#This Row],[Sharpe Ratio]]-AVERAGE(Table2[Sharpe Ratio]))/_xlfn.STDEV.P(Table2[Sharpe Ratio])</f>
        <v>0.66733987660904526</v>
      </c>
      <c r="AR4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5">
        <f>_xlfn.RANK.AVG(Table2[[#This Row],[1Y Return vs Nifty Z-Score]],Table2[1Y Return vs Nifty Z-Score])</f>
        <v>535</v>
      </c>
      <c r="AT495">
        <f>_xlfn.RANK.AVG(Table2[[#This Row],[6M Return vs Nifty Z-Score]],Table2[6M Return vs Nifty Z-Score])</f>
        <v>681</v>
      </c>
      <c r="AU495">
        <f>_xlfn.RANK.AVG(Table2[[#This Row],[Sharpe Ratio Z-Score]],Table2[Sharpe Ratio Z-Score])</f>
        <v>180</v>
      </c>
      <c r="AV495">
        <f>(Table2[[#This Row],[Rank 1Y]]+Table2[[#This Row],[Rank 6M]]+Table2[[#This Row],[Rank Sharpe]])/3</f>
        <v>465.33333333333331</v>
      </c>
    </row>
    <row r="496" spans="1:48" x14ac:dyDescent="0.3">
      <c r="A496" t="s">
        <v>868</v>
      </c>
      <c r="B496" t="s">
        <v>869</v>
      </c>
      <c r="C496" t="s">
        <v>10647</v>
      </c>
      <c r="D496" t="s">
        <v>513</v>
      </c>
      <c r="E496">
        <v>18094.70834985</v>
      </c>
      <c r="F496">
        <v>1614</v>
      </c>
      <c r="G496">
        <v>4.2836412418152703</v>
      </c>
      <c r="H496">
        <f>(Table2[[#This Row],[1Y Return vs Nifty]]-AVERAGE(Table2[1Y Return vs Nifty]))/_xlfn.STDEV.P(Table2[1Y Return vs Nifty])</f>
        <v>-0.35390022442705016</v>
      </c>
      <c r="I496">
        <v>-13.049969596777601</v>
      </c>
      <c r="J496">
        <f>(Table2[[#This Row],[1M Return vs Nifty]]-AVERAGE(Table2[1M Return vs Nifty]))/_xlfn.STDEV.P(Table2[1M Return vs Nifty])</f>
        <v>-1.1522138422977801</v>
      </c>
      <c r="K496">
        <v>-2.1593776678886898</v>
      </c>
      <c r="L496">
        <f>(Table2[[#This Row],[6M Return vs Nifty]]-AVERAGE(Table2[6M Return vs Nifty]))/_xlfn.STDEV.P(Table2[6M Return vs Nifty])</f>
        <v>-0.35693213483443881</v>
      </c>
      <c r="M496">
        <v>-4.3557714996248098</v>
      </c>
      <c r="N496">
        <f>(Table2[[#This Row],[1W Return vs Nifty]]-AVERAGE(Table2[1W Return vs Nifty]))/_xlfn.STDEV.P(Table2[1W Return vs Nifty])</f>
        <v>-0.56440567391153773</v>
      </c>
      <c r="O496">
        <v>1645.37</v>
      </c>
      <c r="P496">
        <v>1681.78738113688</v>
      </c>
      <c r="Q496">
        <v>1600.22458168142</v>
      </c>
      <c r="R496">
        <v>34.758681199776497</v>
      </c>
      <c r="S496" s="2">
        <f>(Table2[[#This Row],[Close Price]]-Table2[[#This Row],[20D EMA]])/Table2[[#This Row],[20D EMA]]</f>
        <v>-1.9065620498732744E-2</v>
      </c>
      <c r="T496" s="2">
        <f>(Table2[[#This Row],[Close Price]]-Table2[[#This Row],[50D EMA]])/Table2[[#This Row],[50D EMA]]</f>
        <v>-4.030674858022542E-2</v>
      </c>
      <c r="U496" s="2">
        <f>(Table2[[#This Row],[Close Price]]-Table2[[#This Row],[200D EMA]])/Table2[[#This Row],[200D EMA]]</f>
        <v>8.6084281395712847E-3</v>
      </c>
      <c r="V496">
        <v>1.08736816129352</v>
      </c>
      <c r="W496">
        <v>1595</v>
      </c>
      <c r="X496">
        <v>1636.95</v>
      </c>
      <c r="Y496">
        <v>1586.55</v>
      </c>
      <c r="Z496">
        <v>1644.9</v>
      </c>
      <c r="AA496">
        <v>1556.3</v>
      </c>
      <c r="AB496">
        <v>1790</v>
      </c>
      <c r="AC496" s="2">
        <f>(Table2[[#This Row],[Close Price]]/Table2[[#This Row],[Day Low]])-1</f>
        <v>1.1912225705329238E-2</v>
      </c>
      <c r="AD496" s="2">
        <f>(Table2[[#This Row],[Day High]]/Table2[[#This Row],[Close Price]])-1</f>
        <v>1.4219330855018697E-2</v>
      </c>
      <c r="AE496" s="2">
        <f>(Table2[[#This Row],[Close Price]]/Table2[[#This Row],[Current Week Low]])-1</f>
        <v>1.7301692351328279E-2</v>
      </c>
      <c r="AF496" s="2">
        <f>(Table2[[#This Row],[Current Week High]]/Table2[[#This Row],[Close Price]])-1</f>
        <v>1.9144981412639428E-2</v>
      </c>
      <c r="AG496" s="2">
        <f>(Table2[[#This Row],[Close Price]]/Table2[[#This Row],[Current Month Low]])-1</f>
        <v>3.7075114052560698E-2</v>
      </c>
      <c r="AH496" s="2">
        <f>(Table2[[#This Row],[Current Month High]]/Table2[[#This Row],[Close Price]])-1</f>
        <v>0.10904584882280055</v>
      </c>
      <c r="AI496">
        <v>17.8407682775712</v>
      </c>
      <c r="AJ496">
        <v>41.9774806474313</v>
      </c>
      <c r="AK496" t="str">
        <f>IF(AND(Table2[[#This Row],[20D EMA]]&gt;Table2[[#This Row],[50D EMA]],Table2[[#This Row],[50D EMA]]&gt;Table2[[#This Row],[200D EMA]]),"Uptrend","Downtrend/NoTrend")</f>
        <v>Downtrend/NoTrend</v>
      </c>
      <c r="AL496">
        <v>-0.14000000000000001</v>
      </c>
      <c r="AM496" t="s">
        <v>10680</v>
      </c>
      <c r="AN496">
        <v>1.49</v>
      </c>
      <c r="AO496" t="s">
        <v>10681</v>
      </c>
      <c r="AQ496">
        <f>(Table2[[#This Row],[Sharpe Ratio]]-AVERAGE(Table2[Sharpe Ratio]))/_xlfn.STDEV.P(Table2[Sharpe Ratio])</f>
        <v>-0.7314544315382846</v>
      </c>
      <c r="AR4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6">
        <f>_xlfn.RANK.AVG(Table2[[#This Row],[1Y Return vs Nifty Z-Score]],Table2[1Y Return vs Nifty Z-Score])</f>
        <v>409</v>
      </c>
      <c r="AT496">
        <f>_xlfn.RANK.AVG(Table2[[#This Row],[6M Return vs Nifty Z-Score]],Table2[6M Return vs Nifty Z-Score])</f>
        <v>441</v>
      </c>
      <c r="AU496">
        <f>_xlfn.RANK.AVG(Table2[[#This Row],[Sharpe Ratio Z-Score]],Table2[Sharpe Ratio Z-Score])</f>
        <v>547</v>
      </c>
      <c r="AV496">
        <f>(Table2[[#This Row],[Rank 1Y]]+Table2[[#This Row],[Rank 6M]]+Table2[[#This Row],[Rank Sharpe]])/3</f>
        <v>465.66666666666669</v>
      </c>
    </row>
    <row r="497" spans="1:48" x14ac:dyDescent="0.3">
      <c r="A497" t="s">
        <v>388</v>
      </c>
      <c r="B497" t="s">
        <v>389</v>
      </c>
      <c r="C497" t="s">
        <v>10635</v>
      </c>
      <c r="D497" t="s">
        <v>300</v>
      </c>
      <c r="E497">
        <v>61494.252611324999</v>
      </c>
      <c r="F497">
        <v>5716.1</v>
      </c>
      <c r="G497">
        <v>-0.10032476921344</v>
      </c>
      <c r="H497">
        <f>(Table2[[#This Row],[1Y Return vs Nifty]]-AVERAGE(Table2[1Y Return vs Nifty]))/_xlfn.STDEV.P(Table2[1Y Return vs Nifty])</f>
        <v>-0.42443959884055799</v>
      </c>
      <c r="I497">
        <v>10.272680828365401</v>
      </c>
      <c r="J497">
        <f>(Table2[[#This Row],[1M Return vs Nifty]]-AVERAGE(Table2[1M Return vs Nifty]))/_xlfn.STDEV.P(Table2[1M Return vs Nifty])</f>
        <v>1.1025425796959343</v>
      </c>
      <c r="K497">
        <v>-4.8530340123172397</v>
      </c>
      <c r="L497">
        <f>(Table2[[#This Row],[6M Return vs Nifty]]-AVERAGE(Table2[6M Return vs Nifty]))/_xlfn.STDEV.P(Table2[6M Return vs Nifty])</f>
        <v>-0.44925211805330884</v>
      </c>
      <c r="M497">
        <v>5.3350738143031604</v>
      </c>
      <c r="N497">
        <f>(Table2[[#This Row],[1W Return vs Nifty]]-AVERAGE(Table2[1W Return vs Nifty]))/_xlfn.STDEV.P(Table2[1W Return vs Nifty])</f>
        <v>1.9232989068139092</v>
      </c>
      <c r="O497">
        <v>5355.92</v>
      </c>
      <c r="P497">
        <v>5158.4152851067502</v>
      </c>
      <c r="Q497">
        <v>4944.8167052461604</v>
      </c>
      <c r="R497">
        <v>86.3070933066587</v>
      </c>
      <c r="S497" s="2">
        <f>(Table2[[#This Row],[Close Price]]-Table2[[#This Row],[20D EMA]])/Table2[[#This Row],[20D EMA]]</f>
        <v>6.724895069381176E-2</v>
      </c>
      <c r="T497" s="2">
        <f>(Table2[[#This Row],[Close Price]]-Table2[[#This Row],[50D EMA]])/Table2[[#This Row],[50D EMA]]</f>
        <v>0.10811163585517898</v>
      </c>
      <c r="U497" s="2">
        <f>(Table2[[#This Row],[Close Price]]-Table2[[#This Row],[200D EMA]])/Table2[[#This Row],[200D EMA]]</f>
        <v>0.15597813644650441</v>
      </c>
      <c r="V497">
        <v>1.14665228771123</v>
      </c>
      <c r="W497">
        <v>5706.25</v>
      </c>
      <c r="X497">
        <v>5870</v>
      </c>
      <c r="Y497">
        <v>5455</v>
      </c>
      <c r="Z497">
        <v>6000</v>
      </c>
      <c r="AA497">
        <v>4763</v>
      </c>
      <c r="AB497">
        <v>6000</v>
      </c>
      <c r="AC497" s="2">
        <f>(Table2[[#This Row],[Close Price]]/Table2[[#This Row],[Day Low]])-1</f>
        <v>1.7261774370209704E-3</v>
      </c>
      <c r="AD497" s="2">
        <f>(Table2[[#This Row],[Day High]]/Table2[[#This Row],[Close Price]])-1</f>
        <v>2.6923951645352551E-2</v>
      </c>
      <c r="AE497" s="2">
        <f>(Table2[[#This Row],[Close Price]]/Table2[[#This Row],[Current Week Low]])-1</f>
        <v>4.7864344637946976E-2</v>
      </c>
      <c r="AF497" s="2">
        <f>(Table2[[#This Row],[Current Week High]]/Table2[[#This Row],[Close Price]])-1</f>
        <v>4.9666730812966797E-2</v>
      </c>
      <c r="AG497" s="2">
        <f>(Table2[[#This Row],[Close Price]]/Table2[[#This Row],[Current Month Low]])-1</f>
        <v>0.20010497585555331</v>
      </c>
      <c r="AH497" s="2">
        <f>(Table2[[#This Row],[Current Month High]]/Table2[[#This Row],[Close Price]])-1</f>
        <v>4.9666730812966797E-2</v>
      </c>
      <c r="AI497">
        <v>4.9666730812966797</v>
      </c>
      <c r="AJ497">
        <v>39.044028216978802</v>
      </c>
      <c r="AK497" t="str">
        <f>IF(AND(Table2[[#This Row],[20D EMA]]&gt;Table2[[#This Row],[50D EMA]],Table2[[#This Row],[50D EMA]]&gt;Table2[[#This Row],[200D EMA]]),"Uptrend","Downtrend/NoTrend")</f>
        <v>Uptrend</v>
      </c>
      <c r="AL497">
        <v>-0.05</v>
      </c>
      <c r="AM497" t="s">
        <v>10680</v>
      </c>
      <c r="AN497">
        <v>18.510000000000002</v>
      </c>
      <c r="AO497" t="s">
        <v>10681</v>
      </c>
      <c r="AP497">
        <v>1.1813017997291999E-2</v>
      </c>
      <c r="AQ497">
        <f>(Table2[[#This Row],[Sharpe Ratio]]-AVERAGE(Table2[Sharpe Ratio]))/_xlfn.STDEV.P(Table2[Sharpe Ratio])</f>
        <v>-0.59574971821629208</v>
      </c>
      <c r="AR4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1.5564000513996845</v>
      </c>
      <c r="AS497">
        <f>_xlfn.RANK.AVG(Table2[[#This Row],[1Y Return vs Nifty Z-Score]],Table2[1Y Return vs Nifty Z-Score])</f>
        <v>439</v>
      </c>
      <c r="AT497">
        <f>_xlfn.RANK.AVG(Table2[[#This Row],[6M Return vs Nifty Z-Score]],Table2[6M Return vs Nifty Z-Score])</f>
        <v>471</v>
      </c>
      <c r="AU497">
        <f>_xlfn.RANK.AVG(Table2[[#This Row],[Sharpe Ratio Z-Score]],Table2[Sharpe Ratio Z-Score])</f>
        <v>491</v>
      </c>
      <c r="AV497">
        <f>(Table2[[#This Row],[Rank 1Y]]+Table2[[#This Row],[Rank 6M]]+Table2[[#This Row],[Rank Sharpe]])/3</f>
        <v>467</v>
      </c>
    </row>
    <row r="498" spans="1:48" x14ac:dyDescent="0.3">
      <c r="A498" t="s">
        <v>940</v>
      </c>
      <c r="B498" t="s">
        <v>941</v>
      </c>
      <c r="C498" t="s">
        <v>10639</v>
      </c>
      <c r="D498" t="s">
        <v>565</v>
      </c>
      <c r="E498">
        <v>15746.98265511</v>
      </c>
      <c r="F498">
        <v>649.4</v>
      </c>
      <c r="G498">
        <v>-1.8284842485706101</v>
      </c>
      <c r="H498">
        <f>(Table2[[#This Row],[1Y Return vs Nifty]]-AVERAGE(Table2[1Y Return vs Nifty]))/_xlfn.STDEV.P(Table2[1Y Return vs Nifty])</f>
        <v>-0.45224622148634425</v>
      </c>
      <c r="I498">
        <v>-15.9077745593427</v>
      </c>
      <c r="J498">
        <f>(Table2[[#This Row],[1M Return vs Nifty]]-AVERAGE(Table2[1M Return vs Nifty]))/_xlfn.STDEV.P(Table2[1M Return vs Nifty])</f>
        <v>-1.4284969394024978</v>
      </c>
      <c r="K498">
        <v>-30.6467999216331</v>
      </c>
      <c r="L498">
        <f>(Table2[[#This Row],[6M Return vs Nifty]]-AVERAGE(Table2[6M Return vs Nifty]))/_xlfn.STDEV.P(Table2[6M Return vs Nifty])</f>
        <v>-1.3332847233352876</v>
      </c>
      <c r="M498">
        <v>-1.96717638412792</v>
      </c>
      <c r="N498">
        <f>(Table2[[#This Row],[1W Return vs Nifty]]-AVERAGE(Table2[1W Return vs Nifty]))/_xlfn.STDEV.P(Table2[1W Return vs Nifty])</f>
        <v>4.8762612014959503E-2</v>
      </c>
      <c r="O498">
        <v>669.22</v>
      </c>
      <c r="P498">
        <v>685.61654643928705</v>
      </c>
      <c r="Q498">
        <v>641.03844947057496</v>
      </c>
      <c r="R498">
        <v>38.631783598409797</v>
      </c>
      <c r="S498" s="2">
        <f>(Table2[[#This Row],[Close Price]]-Table2[[#This Row],[20D EMA]])/Table2[[#This Row],[20D EMA]]</f>
        <v>-2.9616568542482367E-2</v>
      </c>
      <c r="T498" s="2">
        <f>(Table2[[#This Row],[Close Price]]-Table2[[#This Row],[50D EMA]])/Table2[[#This Row],[50D EMA]]</f>
        <v>-5.2823326139626842E-2</v>
      </c>
      <c r="U498" s="2">
        <f>(Table2[[#This Row],[Close Price]]-Table2[[#This Row],[200D EMA]])/Table2[[#This Row],[200D EMA]]</f>
        <v>1.3043758196299628E-2</v>
      </c>
      <c r="V498">
        <v>0.297112407156572</v>
      </c>
      <c r="W498">
        <v>647.5</v>
      </c>
      <c r="X498">
        <v>658.35</v>
      </c>
      <c r="Y498">
        <v>645</v>
      </c>
      <c r="Z498">
        <v>667</v>
      </c>
      <c r="AA498">
        <v>645</v>
      </c>
      <c r="AB498">
        <v>733.8</v>
      </c>
      <c r="AC498" s="2">
        <f>(Table2[[#This Row],[Close Price]]/Table2[[#This Row],[Day Low]])-1</f>
        <v>2.9343629343629996E-3</v>
      </c>
      <c r="AD498" s="2">
        <f>(Table2[[#This Row],[Day High]]/Table2[[#This Row],[Close Price]])-1</f>
        <v>1.3781952571604528E-2</v>
      </c>
      <c r="AE498" s="2">
        <f>(Table2[[#This Row],[Close Price]]/Table2[[#This Row],[Current Week Low]])-1</f>
        <v>6.8217054263566279E-3</v>
      </c>
      <c r="AF498" s="2">
        <f>(Table2[[#This Row],[Current Week High]]/Table2[[#This Row],[Close Price]])-1</f>
        <v>2.7101940252540757E-2</v>
      </c>
      <c r="AG498" s="2">
        <f>(Table2[[#This Row],[Close Price]]/Table2[[#This Row],[Current Month Low]])-1</f>
        <v>6.8217054263566279E-3</v>
      </c>
      <c r="AH498" s="2">
        <f>(Table2[[#This Row],[Current Month High]]/Table2[[#This Row],[Close Price]])-1</f>
        <v>0.12996612257468421</v>
      </c>
      <c r="AI498">
        <v>27.18663381583</v>
      </c>
      <c r="AJ498">
        <v>50.219754799907399</v>
      </c>
      <c r="AK498" t="str">
        <f>IF(AND(Table2[[#This Row],[20D EMA]]&gt;Table2[[#This Row],[50D EMA]],Table2[[#This Row],[50D EMA]]&gt;Table2[[#This Row],[200D EMA]]),"Uptrend","Downtrend/NoTrend")</f>
        <v>Downtrend/NoTrend</v>
      </c>
      <c r="AL498">
        <v>-0.1</v>
      </c>
      <c r="AM498" t="s">
        <v>10680</v>
      </c>
      <c r="AN498">
        <v>-2.9</v>
      </c>
      <c r="AO498" t="s">
        <v>10680</v>
      </c>
      <c r="AP498">
        <v>9.0225862858290998E-2</v>
      </c>
      <c r="AQ498">
        <f>(Table2[[#This Row],[Sharpe Ratio]]-AVERAGE(Table2[Sharpe Ratio]))/_xlfn.STDEV.P(Table2[Sharpe Ratio])</f>
        <v>0.30503555402007243</v>
      </c>
      <c r="AR4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498">
        <f>_xlfn.RANK.AVG(Table2[[#This Row],[1Y Return vs Nifty Z-Score]],Table2[1Y Return vs Nifty Z-Score])</f>
        <v>451</v>
      </c>
      <c r="AT498">
        <f>_xlfn.RANK.AVG(Table2[[#This Row],[6M Return vs Nifty Z-Score]],Table2[6M Return vs Nifty Z-Score])</f>
        <v>702</v>
      </c>
      <c r="AU498">
        <f>_xlfn.RANK.AVG(Table2[[#This Row],[Sharpe Ratio Z-Score]],Table2[Sharpe Ratio Z-Score])</f>
        <v>250</v>
      </c>
      <c r="AV498">
        <f>(Table2[[#This Row],[Rank 1Y]]+Table2[[#This Row],[Rank 6M]]+Table2[[#This Row],[Rank Sharpe]])/3</f>
        <v>467.66666666666669</v>
      </c>
    </row>
    <row r="499" spans="1:48" x14ac:dyDescent="0.3">
      <c r="A499" t="s">
        <v>1836</v>
      </c>
      <c r="B499" t="s">
        <v>1837</v>
      </c>
      <c r="C499" t="s">
        <v>10644</v>
      </c>
      <c r="D499" t="s">
        <v>130</v>
      </c>
      <c r="E499">
        <v>4030.9132436999998</v>
      </c>
      <c r="F499">
        <v>848.2</v>
      </c>
      <c r="G499">
        <v>31.034359397920401</v>
      </c>
      <c r="H499">
        <f>(Table2[[#This Row],[1Y Return vs Nifty]]-AVERAGE(Table2[1Y Return vs Nifty]))/_xlfn.STDEV.P(Table2[1Y Return vs Nifty])</f>
        <v>7.6527137257931727E-2</v>
      </c>
      <c r="I499">
        <v>-5.3379922393863897</v>
      </c>
      <c r="J499">
        <f>(Table2[[#This Row],[1M Return vs Nifty]]-AVERAGE(Table2[1M Return vs Nifty]))/_xlfn.STDEV.P(Table2[1M Return vs Nifty])</f>
        <v>-0.40664547181351812</v>
      </c>
      <c r="K499">
        <v>-3.7143215290901899</v>
      </c>
      <c r="L499">
        <f>(Table2[[#This Row],[6M Return vs Nifty]]-AVERAGE(Table2[6M Return vs Nifty]))/_xlfn.STDEV.P(Table2[6M Return vs Nifty])</f>
        <v>-0.41022489857890287</v>
      </c>
      <c r="M499">
        <v>-9.95439541847953</v>
      </c>
      <c r="N499">
        <f>(Table2[[#This Row],[1W Return vs Nifty]]-AVERAGE(Table2[1W Return vs Nifty]))/_xlfn.STDEV.P(Table2[1W Return vs Nifty])</f>
        <v>-2.0016097482224344</v>
      </c>
      <c r="O499">
        <v>874.55</v>
      </c>
      <c r="P499">
        <v>858.59758978022296</v>
      </c>
      <c r="Q499">
        <v>774.250226160583</v>
      </c>
      <c r="R499">
        <v>37.404127421108697</v>
      </c>
      <c r="S499" s="2">
        <f>(Table2[[#This Row],[Close Price]]-Table2[[#This Row],[20D EMA]])/Table2[[#This Row],[20D EMA]]</f>
        <v>-3.0129781030244024E-2</v>
      </c>
      <c r="T499" s="2">
        <f>(Table2[[#This Row],[Close Price]]-Table2[[#This Row],[50D EMA]])/Table2[[#This Row],[50D EMA]]</f>
        <v>-1.2109968516082615E-2</v>
      </c>
      <c r="U499" s="2">
        <f>(Table2[[#This Row],[Close Price]]-Table2[[#This Row],[200D EMA]])/Table2[[#This Row],[200D EMA]]</f>
        <v>9.5511465597014275E-2</v>
      </c>
      <c r="V499">
        <v>0.687147202168509</v>
      </c>
      <c r="W499">
        <v>835</v>
      </c>
      <c r="X499">
        <v>856.1</v>
      </c>
      <c r="Y499">
        <v>835</v>
      </c>
      <c r="Z499">
        <v>898.45</v>
      </c>
      <c r="AA499">
        <v>817.5</v>
      </c>
      <c r="AB499">
        <v>964.2</v>
      </c>
      <c r="AC499" s="2">
        <f>(Table2[[#This Row],[Close Price]]/Table2[[#This Row],[Day Low]])-1</f>
        <v>1.5808383233532952E-2</v>
      </c>
      <c r="AD499" s="2">
        <f>(Table2[[#This Row],[Day High]]/Table2[[#This Row],[Close Price]])-1</f>
        <v>9.3138410752180434E-3</v>
      </c>
      <c r="AE499" s="2">
        <f>(Table2[[#This Row],[Close Price]]/Table2[[#This Row],[Current Week Low]])-1</f>
        <v>1.5808383233532952E-2</v>
      </c>
      <c r="AF499" s="2">
        <f>(Table2[[#This Row],[Current Week High]]/Table2[[#This Row],[Close Price]])-1</f>
        <v>5.9243103041735523E-2</v>
      </c>
      <c r="AG499" s="2">
        <f>(Table2[[#This Row],[Close Price]]/Table2[[#This Row],[Current Month Low]])-1</f>
        <v>3.7553516819571975E-2</v>
      </c>
      <c r="AH499" s="2">
        <f>(Table2[[#This Row],[Current Month High]]/Table2[[#This Row],[Close Price]])-1</f>
        <v>0.13676019806649364</v>
      </c>
      <c r="AI499">
        <v>14.7842489978778</v>
      </c>
      <c r="AJ499">
        <v>64.555242991560704</v>
      </c>
      <c r="AK499" t="str">
        <f>IF(AND(Table2[[#This Row],[20D EMA]]&gt;Table2[[#This Row],[50D EMA]],Table2[[#This Row],[50D EMA]]&gt;Table2[[#This Row],[200D EMA]]),"Uptrend","Downtrend/NoTrend")</f>
        <v>Uptrend</v>
      </c>
      <c r="AL499">
        <v>-0.14000000000000001</v>
      </c>
      <c r="AM499" t="s">
        <v>10680</v>
      </c>
      <c r="AN499">
        <v>1.65</v>
      </c>
      <c r="AO499" t="s">
        <v>10681</v>
      </c>
      <c r="AP499">
        <v>-5.6269180215759003E-2</v>
      </c>
      <c r="AQ499">
        <f>(Table2[[#This Row],[Sharpe Ratio]]-AVERAGE(Table2[Sharpe Ratio]))/_xlfn.STDEV.P(Table2[Sharpe Ratio])</f>
        <v>-1.3778593529388594</v>
      </c>
      <c r="AR49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-4.1198123342957835</v>
      </c>
      <c r="AS499">
        <f>_xlfn.RANK.AVG(Table2[[#This Row],[1Y Return vs Nifty Z-Score]],Table2[1Y Return vs Nifty Z-Score])</f>
        <v>274</v>
      </c>
      <c r="AT499">
        <f>_xlfn.RANK.AVG(Table2[[#This Row],[6M Return vs Nifty Z-Score]],Table2[6M Return vs Nifty Z-Score])</f>
        <v>455</v>
      </c>
      <c r="AU499">
        <f>_xlfn.RANK.AVG(Table2[[#This Row],[Sharpe Ratio Z-Score]],Table2[Sharpe Ratio Z-Score])</f>
        <v>674</v>
      </c>
      <c r="AV499">
        <f>(Table2[[#This Row],[Rank 1Y]]+Table2[[#This Row],[Rank 6M]]+Table2[[#This Row],[Rank Sharpe]])/3</f>
        <v>467.66666666666669</v>
      </c>
    </row>
    <row r="500" spans="1:48" x14ac:dyDescent="0.3">
      <c r="A500" t="s">
        <v>1112</v>
      </c>
      <c r="B500" t="s">
        <v>1113</v>
      </c>
      <c r="C500" t="s">
        <v>10641</v>
      </c>
      <c r="D500" t="s">
        <v>417</v>
      </c>
      <c r="E500">
        <v>11296.497192839999</v>
      </c>
      <c r="F500">
        <v>2756.3</v>
      </c>
      <c r="G500">
        <v>-8.4265124480728701</v>
      </c>
      <c r="H500">
        <f>(Table2[[#This Row],[1Y Return vs Nifty]]-AVERAGE(Table2[1Y Return vs Nifty]))/_xlfn.STDEV.P(Table2[1Y Return vs Nifty])</f>
        <v>-0.55841054401638157</v>
      </c>
      <c r="I500">
        <v>2.58776927571625</v>
      </c>
      <c r="J500">
        <f>(Table2[[#This Row],[1M Return vs Nifty]]-AVERAGE(Table2[1M Return vs Nifty]))/_xlfn.STDEV.P(Table2[1M Return vs Nifty])</f>
        <v>0.35959084136737268</v>
      </c>
      <c r="K500">
        <v>-16.030697459514101</v>
      </c>
      <c r="L500">
        <f>(Table2[[#This Row],[6M Return vs Nifty]]-AVERAGE(Table2[6M Return vs Nifty]))/_xlfn.STDEV.P(Table2[6M Return vs Nifty])</f>
        <v>-0.8323454194708324</v>
      </c>
      <c r="M500">
        <v>-3.4697799249434298</v>
      </c>
      <c r="N500">
        <f>(Table2[[#This Row],[1W Return vs Nifty]]-AVERAGE(Table2[1W Return vs Nifty]))/_xlfn.STDEV.P(Table2[1W Return vs Nifty])</f>
        <v>-0.33696573163413451</v>
      </c>
      <c r="O500">
        <v>2753.92</v>
      </c>
      <c r="P500">
        <v>2682.2674645718298</v>
      </c>
      <c r="Q500">
        <v>2512.6109275440199</v>
      </c>
      <c r="R500">
        <v>52.537011687548897</v>
      </c>
      <c r="S500" s="2">
        <f>(Table2[[#This Row],[Close Price]]-Table2[[#This Row],[20D EMA]])/Table2[[#This Row],[20D EMA]]</f>
        <v>8.6422263537071122E-4</v>
      </c>
      <c r="T500" s="2">
        <f>(Table2[[#This Row],[Close Price]]-Table2[[#This Row],[50D EMA]])/Table2[[#This Row],[50D EMA]]</f>
        <v>2.760072826666754E-2</v>
      </c>
      <c r="U500" s="2">
        <f>(Table2[[#This Row],[Close Price]]-Table2[[#This Row],[200D EMA]])/Table2[[#This Row],[200D EMA]]</f>
        <v>9.6986393629266324E-2</v>
      </c>
      <c r="V500">
        <v>0.80367137993386795</v>
      </c>
      <c r="W500">
        <v>2740</v>
      </c>
      <c r="X500">
        <v>2813.95</v>
      </c>
      <c r="Y500">
        <v>2740</v>
      </c>
      <c r="Z500">
        <v>2955</v>
      </c>
      <c r="AA500">
        <v>2512.25</v>
      </c>
      <c r="AB500">
        <v>2955</v>
      </c>
      <c r="AC500" s="2">
        <f>(Table2[[#This Row],[Close Price]]/Table2[[#This Row],[Day Low]])-1</f>
        <v>5.9489051094891998E-3</v>
      </c>
      <c r="AD500" s="2">
        <f>(Table2[[#This Row],[Day High]]/Table2[[#This Row],[Close Price]])-1</f>
        <v>2.0915720349744094E-2</v>
      </c>
      <c r="AE500" s="2">
        <f>(Table2[[#This Row],[Close Price]]/Table2[[#This Row],[Current Week Low]])-1</f>
        <v>5.9489051094891998E-3</v>
      </c>
      <c r="AF500" s="2">
        <f>(Table2[[#This Row],[Current Week High]]/Table2[[#This Row],[Close Price]])-1</f>
        <v>7.2089395203715156E-2</v>
      </c>
      <c r="AG500" s="2">
        <f>(Table2[[#This Row],[Close Price]]/Table2[[#This Row],[Current Month Low]])-1</f>
        <v>9.7143994427306257E-2</v>
      </c>
      <c r="AH500" s="2">
        <f>(Table2[[#This Row],[Current Month High]]/Table2[[#This Row],[Close Price]])-1</f>
        <v>7.2089395203715156E-2</v>
      </c>
      <c r="AI500">
        <v>8.7853281573123194</v>
      </c>
      <c r="AJ500">
        <v>34.038466214408999</v>
      </c>
      <c r="AK500" t="str">
        <f>IF(AND(Table2[[#This Row],[20D EMA]]&gt;Table2[[#This Row],[50D EMA]],Table2[[#This Row],[50D EMA]]&gt;Table2[[#This Row],[200D EMA]]),"Uptrend","Downtrend/NoTrend")</f>
        <v>Uptrend</v>
      </c>
      <c r="AL500">
        <v>0.05</v>
      </c>
      <c r="AM500" t="s">
        <v>10681</v>
      </c>
      <c r="AN500">
        <v>5.34</v>
      </c>
      <c r="AO500" t="s">
        <v>10681</v>
      </c>
      <c r="AP500">
        <v>7.5195763893838002E-2</v>
      </c>
      <c r="AQ500">
        <f>(Table2[[#This Row],[Sharpe Ratio]]-AVERAGE(Table2[Sharpe Ratio]))/_xlfn.STDEV.P(Table2[Sharpe Ratio])</f>
        <v>0.13237389620833973</v>
      </c>
      <c r="AR5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-1.2357569575456362</v>
      </c>
      <c r="AS500">
        <f>_xlfn.RANK.AVG(Table2[[#This Row],[1Y Return vs Nifty Z-Score]],Table2[1Y Return vs Nifty Z-Score])</f>
        <v>499</v>
      </c>
      <c r="AT500">
        <f>_xlfn.RANK.AVG(Table2[[#This Row],[6M Return vs Nifty Z-Score]],Table2[6M Return vs Nifty Z-Score])</f>
        <v>590</v>
      </c>
      <c r="AU500">
        <f>_xlfn.RANK.AVG(Table2[[#This Row],[Sharpe Ratio Z-Score]],Table2[Sharpe Ratio Z-Score])</f>
        <v>317</v>
      </c>
      <c r="AV500">
        <f>(Table2[[#This Row],[Rank 1Y]]+Table2[[#This Row],[Rank 6M]]+Table2[[#This Row],[Rank Sharpe]])/3</f>
        <v>468.66666666666669</v>
      </c>
    </row>
    <row r="501" spans="1:48" x14ac:dyDescent="0.3">
      <c r="A501" t="s">
        <v>30</v>
      </c>
      <c r="B501" t="s">
        <v>31</v>
      </c>
      <c r="C501" t="s">
        <v>10635</v>
      </c>
      <c r="D501" t="s">
        <v>21</v>
      </c>
      <c r="E501">
        <v>800768.13484740001</v>
      </c>
      <c r="F501">
        <v>1943.7</v>
      </c>
      <c r="G501">
        <v>5.0000433494610004</v>
      </c>
      <c r="H501">
        <f>(Table2[[#This Row],[1Y Return vs Nifty]]-AVERAGE(Table2[1Y Return vs Nifty]))/_xlfn.STDEV.P(Table2[1Y Return vs Nifty])</f>
        <v>-0.34237309205998367</v>
      </c>
      <c r="I501">
        <v>1.38583256574456</v>
      </c>
      <c r="J501">
        <f>(Table2[[#This Row],[1M Return vs Nifty]]-AVERAGE(Table2[1M Return vs Nifty]))/_xlfn.STDEV.P(Table2[1M Return vs Nifty])</f>
        <v>0.24339159015718151</v>
      </c>
      <c r="K501">
        <v>4.4962336576789097</v>
      </c>
      <c r="L501">
        <f>(Table2[[#This Row],[6M Return vs Nifty]]-AVERAGE(Table2[6M Return vs Nifty]))/_xlfn.STDEV.P(Table2[6M Return vs Nifty])</f>
        <v>-0.12882362828399588</v>
      </c>
      <c r="M501">
        <v>1.2845219639641301</v>
      </c>
      <c r="N501">
        <f>(Table2[[#This Row],[1W Return vs Nifty]]-AVERAGE(Table2[1W Return vs Nifty]))/_xlfn.STDEV.P(Table2[1W Return vs Nifty])</f>
        <v>0.88349525025652043</v>
      </c>
      <c r="O501">
        <v>1860.19</v>
      </c>
      <c r="P501">
        <v>1766.9366790264401</v>
      </c>
      <c r="Q501">
        <v>1603.1928658818899</v>
      </c>
      <c r="R501">
        <v>75.806916876795995</v>
      </c>
      <c r="S501" s="2">
        <f>(Table2[[#This Row],[Close Price]]-Table2[[#This Row],[20D EMA]])/Table2[[#This Row],[20D EMA]]</f>
        <v>4.4893263591353566E-2</v>
      </c>
      <c r="T501" s="2">
        <f>(Table2[[#This Row],[Close Price]]-Table2[[#This Row],[50D EMA]])/Table2[[#This Row],[50D EMA]]</f>
        <v>0.10003942024167746</v>
      </c>
      <c r="U501" s="2">
        <f>(Table2[[#This Row],[Close Price]]-Table2[[#This Row],[200D EMA]])/Table2[[#This Row],[200D EMA]]</f>
        <v>0.21239311960810328</v>
      </c>
      <c r="V501">
        <v>0.64351871721150899</v>
      </c>
      <c r="W501">
        <v>1928</v>
      </c>
      <c r="X501">
        <v>1950</v>
      </c>
      <c r="Y501">
        <v>1864</v>
      </c>
      <c r="Z501">
        <v>1951</v>
      </c>
      <c r="AA501">
        <v>1718.55</v>
      </c>
      <c r="AB501">
        <v>1951</v>
      </c>
      <c r="AC501" s="2">
        <f>(Table2[[#This Row],[Close Price]]/Table2[[#This Row],[Day Low]])-1</f>
        <v>8.1431535269709254E-3</v>
      </c>
      <c r="AD501" s="2">
        <f>(Table2[[#This Row],[Day High]]/Table2[[#This Row],[Close Price]])-1</f>
        <v>3.2412409322426505E-3</v>
      </c>
      <c r="AE501" s="2">
        <f>(Table2[[#This Row],[Close Price]]/Table2[[#This Row],[Current Week Low]])-1</f>
        <v>4.2757510729613868E-2</v>
      </c>
      <c r="AF501" s="2">
        <f>(Table2[[#This Row],[Current Week High]]/Table2[[#This Row],[Close Price]])-1</f>
        <v>3.7557236199001753E-3</v>
      </c>
      <c r="AG501" s="2">
        <f>(Table2[[#This Row],[Close Price]]/Table2[[#This Row],[Current Month Low]])-1</f>
        <v>0.13101160862354888</v>
      </c>
      <c r="AH501" s="2">
        <f>(Table2[[#This Row],[Current Month High]]/Table2[[#This Row],[Close Price]])-1</f>
        <v>3.7557236199001753E-3</v>
      </c>
      <c r="AI501">
        <v>0.37557236199001698</v>
      </c>
      <c r="AJ501">
        <v>43.802019753634397</v>
      </c>
      <c r="AK501" t="str">
        <f>IF(AND(Table2[[#This Row],[20D EMA]]&gt;Table2[[#This Row],[50D EMA]],Table2[[#This Row],[50D EMA]]&gt;Table2[[#This Row],[200D EMA]]),"Uptrend","Downtrend/NoTrend")</f>
        <v>Uptrend</v>
      </c>
      <c r="AL501">
        <v>0.05</v>
      </c>
      <c r="AM501" t="s">
        <v>10681</v>
      </c>
      <c r="AN501">
        <v>8.14</v>
      </c>
      <c r="AO501" t="s">
        <v>10681</v>
      </c>
      <c r="AP501">
        <v>-3.1997387480901002E-2</v>
      </c>
      <c r="AQ501">
        <f>(Table2[[#This Row],[Sharpe Ratio]]-AVERAGE(Table2[Sharpe Ratio]))/_xlfn.STDEV.P(Table2[Sharpe Ratio])</f>
        <v>-1.0990316498362491</v>
      </c>
      <c r="AR5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-0.44334152976652674</v>
      </c>
      <c r="AS501">
        <f>_xlfn.RANK.AVG(Table2[[#This Row],[1Y Return vs Nifty Z-Score]],Table2[1Y Return vs Nifty Z-Score])</f>
        <v>406</v>
      </c>
      <c r="AT501">
        <f>_xlfn.RANK.AVG(Table2[[#This Row],[6M Return vs Nifty Z-Score]],Table2[6M Return vs Nifty Z-Score])</f>
        <v>367</v>
      </c>
      <c r="AU501">
        <f>_xlfn.RANK.AVG(Table2[[#This Row],[Sharpe Ratio Z-Score]],Table2[Sharpe Ratio Z-Score])</f>
        <v>634</v>
      </c>
      <c r="AV501">
        <f>(Table2[[#This Row],[Rank 1Y]]+Table2[[#This Row],[Rank 6M]]+Table2[[#This Row],[Rank Sharpe]])/3</f>
        <v>469</v>
      </c>
    </row>
    <row r="502" spans="1:48" x14ac:dyDescent="0.3">
      <c r="A502" t="s">
        <v>407</v>
      </c>
      <c r="B502" t="s">
        <v>408</v>
      </c>
      <c r="C502" t="s">
        <v>10635</v>
      </c>
      <c r="D502" t="s">
        <v>21</v>
      </c>
      <c r="E502">
        <v>58705.896131609901</v>
      </c>
      <c r="F502">
        <v>3104.95</v>
      </c>
      <c r="G502">
        <v>0.80508058785362002</v>
      </c>
      <c r="H502">
        <f>(Table2[[#This Row],[1Y Return vs Nifty]]-AVERAGE(Table2[1Y Return vs Nifty]))/_xlfn.STDEV.P(Table2[1Y Return vs Nifty])</f>
        <v>-0.40987134550157678</v>
      </c>
      <c r="I502">
        <v>4.6485419718604302</v>
      </c>
      <c r="J502">
        <f>(Table2[[#This Row],[1M Return vs Nifty]]-AVERAGE(Table2[1M Return vs Nifty]))/_xlfn.STDEV.P(Table2[1M Return vs Nifty])</f>
        <v>0.55881950475681252</v>
      </c>
      <c r="K502">
        <v>5.6648945444602896</v>
      </c>
      <c r="L502">
        <f>(Table2[[#This Row],[6M Return vs Nifty]]-AVERAGE(Table2[6M Return vs Nifty]))/_xlfn.STDEV.P(Table2[6M Return vs Nifty])</f>
        <v>-8.8769983846625961E-2</v>
      </c>
      <c r="M502">
        <v>-7.6837667499504603E-2</v>
      </c>
      <c r="N502">
        <f>(Table2[[#This Row],[1W Return vs Nifty]]-AVERAGE(Table2[1W Return vs Nifty]))/_xlfn.STDEV.P(Table2[1W Return vs Nifty])</f>
        <v>0.53402515951640916</v>
      </c>
      <c r="O502">
        <v>2943.12</v>
      </c>
      <c r="P502">
        <v>2788.28568835548</v>
      </c>
      <c r="Q502">
        <v>2541.5544744828599</v>
      </c>
      <c r="R502">
        <v>73.987815514890997</v>
      </c>
      <c r="S502" s="2">
        <f>(Table2[[#This Row],[Close Price]]-Table2[[#This Row],[20D EMA]])/Table2[[#This Row],[20D EMA]]</f>
        <v>5.4985865340183182E-2</v>
      </c>
      <c r="T502" s="2">
        <f>(Table2[[#This Row],[Close Price]]-Table2[[#This Row],[50D EMA]])/Table2[[#This Row],[50D EMA]]</f>
        <v>0.11356953592201205</v>
      </c>
      <c r="U502" s="2">
        <f>(Table2[[#This Row],[Close Price]]-Table2[[#This Row],[200D EMA]])/Table2[[#This Row],[200D EMA]]</f>
        <v>0.22167359825398836</v>
      </c>
      <c r="V502">
        <v>0.55895169418081403</v>
      </c>
      <c r="W502">
        <v>3085</v>
      </c>
      <c r="X502">
        <v>3130</v>
      </c>
      <c r="Y502">
        <v>2990.35</v>
      </c>
      <c r="Z502">
        <v>3131.95</v>
      </c>
      <c r="AA502">
        <v>2589.35</v>
      </c>
      <c r="AB502">
        <v>3153</v>
      </c>
      <c r="AC502" s="2">
        <f>(Table2[[#This Row],[Close Price]]/Table2[[#This Row],[Day Low]])-1</f>
        <v>6.4667747163693612E-3</v>
      </c>
      <c r="AD502" s="2">
        <f>(Table2[[#This Row],[Day High]]/Table2[[#This Row],[Close Price]])-1</f>
        <v>8.0677627659060391E-3</v>
      </c>
      <c r="AE502" s="2">
        <f>(Table2[[#This Row],[Close Price]]/Table2[[#This Row],[Current Week Low]])-1</f>
        <v>3.8323273195445262E-2</v>
      </c>
      <c r="AF502" s="2">
        <f>(Table2[[#This Row],[Current Week High]]/Table2[[#This Row],[Close Price]])-1</f>
        <v>8.6957922027730561E-3</v>
      </c>
      <c r="AG502" s="2">
        <f>(Table2[[#This Row],[Close Price]]/Table2[[#This Row],[Current Month Low]])-1</f>
        <v>0.19912333211037514</v>
      </c>
      <c r="AH502" s="2">
        <f>(Table2[[#This Row],[Current Month High]]/Table2[[#This Row],[Close Price]])-1</f>
        <v>1.547528945715726E-2</v>
      </c>
      <c r="AI502">
        <v>1.54752894571572</v>
      </c>
      <c r="AJ502">
        <v>50.062829249432099</v>
      </c>
      <c r="AK502" t="str">
        <f>IF(AND(Table2[[#This Row],[20D EMA]]&gt;Table2[[#This Row],[50D EMA]],Table2[[#This Row],[50D EMA]]&gt;Table2[[#This Row],[200D EMA]]),"Uptrend","Downtrend/NoTrend")</f>
        <v>Uptrend</v>
      </c>
      <c r="AL502">
        <v>0.05</v>
      </c>
      <c r="AM502" t="s">
        <v>10681</v>
      </c>
      <c r="AN502">
        <v>15.15</v>
      </c>
      <c r="AO502" t="s">
        <v>10681</v>
      </c>
      <c r="AP502">
        <v>-2.7456113912622E-2</v>
      </c>
      <c r="AQ502">
        <f>(Table2[[#This Row],[Sharpe Ratio]]-AVERAGE(Table2[Sharpe Ratio]))/_xlfn.STDEV.P(Table2[Sharpe Ratio])</f>
        <v>-1.046862743648066</v>
      </c>
      <c r="AR50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-0.452659408723047</v>
      </c>
      <c r="AS502">
        <f>_xlfn.RANK.AVG(Table2[[#This Row],[1Y Return vs Nifty Z-Score]],Table2[1Y Return vs Nifty Z-Score])</f>
        <v>435</v>
      </c>
      <c r="AT502">
        <f>_xlfn.RANK.AVG(Table2[[#This Row],[6M Return vs Nifty Z-Score]],Table2[6M Return vs Nifty Z-Score])</f>
        <v>356</v>
      </c>
      <c r="AU502">
        <f>_xlfn.RANK.AVG(Table2[[#This Row],[Sharpe Ratio Z-Score]],Table2[Sharpe Ratio Z-Score])</f>
        <v>618</v>
      </c>
      <c r="AV502">
        <f>(Table2[[#This Row],[Rank 1Y]]+Table2[[#This Row],[Rank 6M]]+Table2[[#This Row],[Rank Sharpe]])/3</f>
        <v>469.66666666666669</v>
      </c>
    </row>
    <row r="503" spans="1:48" x14ac:dyDescent="0.3">
      <c r="A503" t="s">
        <v>1012</v>
      </c>
      <c r="B503" t="s">
        <v>1013</v>
      </c>
      <c r="C503" t="s">
        <v>629</v>
      </c>
      <c r="D503" t="s">
        <v>629</v>
      </c>
      <c r="E503">
        <v>13803.3683147799</v>
      </c>
      <c r="F503">
        <v>27.3</v>
      </c>
      <c r="G503">
        <v>22.505899470260001</v>
      </c>
      <c r="H503">
        <f>(Table2[[#This Row],[1Y Return vs Nifty]]-AVERAGE(Table2[1Y Return vs Nifty]))/_xlfn.STDEV.P(Table2[1Y Return vs Nifty])</f>
        <v>-6.0698431210075079E-2</v>
      </c>
      <c r="I503">
        <v>2.5967563677440801</v>
      </c>
      <c r="J503">
        <f>(Table2[[#This Row],[1M Return vs Nifty]]-AVERAGE(Table2[1M Return vs Nifty]))/_xlfn.STDEV.P(Table2[1M Return vs Nifty])</f>
        <v>0.36045968359136593</v>
      </c>
      <c r="K503">
        <v>-17.681209810506399</v>
      </c>
      <c r="L503">
        <f>(Table2[[#This Row],[6M Return vs Nifty]]-AVERAGE(Table2[6M Return vs Nifty]))/_xlfn.STDEV.P(Table2[6M Return vs Nifty])</f>
        <v>-0.88891361268572167</v>
      </c>
      <c r="M503">
        <v>-6.6200273383487396</v>
      </c>
      <c r="N503">
        <f>(Table2[[#This Row],[1W Return vs Nifty]]-AVERAGE(Table2[1W Return vs Nifty]))/_xlfn.STDEV.P(Table2[1W Return vs Nifty])</f>
        <v>-1.1456552387799639</v>
      </c>
      <c r="O503">
        <v>27.05</v>
      </c>
      <c r="P503">
        <v>26.906085826791099</v>
      </c>
      <c r="Q503">
        <v>25.6993029988027</v>
      </c>
      <c r="R503">
        <v>57.655580074954699</v>
      </c>
      <c r="S503" s="2">
        <f>(Table2[[#This Row],[Close Price]]-Table2[[#This Row],[20D EMA]])/Table2[[#This Row],[20D EMA]]</f>
        <v>9.2421441774491672E-3</v>
      </c>
      <c r="T503" s="2">
        <f>(Table2[[#This Row],[Close Price]]-Table2[[#This Row],[50D EMA]])/Table2[[#This Row],[50D EMA]]</f>
        <v>1.4640337347644646E-2</v>
      </c>
      <c r="U503" s="2">
        <f>(Table2[[#This Row],[Close Price]]-Table2[[#This Row],[200D EMA]])/Table2[[#This Row],[200D EMA]]</f>
        <v>6.228561923534949E-2</v>
      </c>
      <c r="V503">
        <v>2.8220277352230001</v>
      </c>
      <c r="W503">
        <v>27</v>
      </c>
      <c r="X503">
        <v>27.92</v>
      </c>
      <c r="Y503">
        <v>27</v>
      </c>
      <c r="Z503">
        <v>29.15</v>
      </c>
      <c r="AA503">
        <v>24.48</v>
      </c>
      <c r="AB503">
        <v>29.79</v>
      </c>
      <c r="AC503" s="2">
        <f>(Table2[[#This Row],[Close Price]]/Table2[[#This Row],[Day Low]])-1</f>
        <v>1.1111111111111072E-2</v>
      </c>
      <c r="AD503" s="2">
        <f>(Table2[[#This Row],[Day High]]/Table2[[#This Row],[Close Price]])-1</f>
        <v>2.2710622710622852E-2</v>
      </c>
      <c r="AE503" s="2">
        <f>(Table2[[#This Row],[Close Price]]/Table2[[#This Row],[Current Week Low]])-1</f>
        <v>1.1111111111111072E-2</v>
      </c>
      <c r="AF503" s="2">
        <f>(Table2[[#This Row],[Current Week High]]/Table2[[#This Row],[Close Price]])-1</f>
        <v>6.7765567765567747E-2</v>
      </c>
      <c r="AG503" s="2">
        <f>(Table2[[#This Row],[Close Price]]/Table2[[#This Row],[Current Month Low]])-1</f>
        <v>0.11519607843137258</v>
      </c>
      <c r="AH503" s="2">
        <f>(Table2[[#This Row],[Current Month High]]/Table2[[#This Row],[Close Price]])-1</f>
        <v>9.1208791208791107E-2</v>
      </c>
      <c r="AI503">
        <v>43.040293040293001</v>
      </c>
      <c r="AJ503">
        <v>69.565217391304301</v>
      </c>
      <c r="AK503" t="str">
        <f>IF(AND(Table2[[#This Row],[20D EMA]]&gt;Table2[[#This Row],[50D EMA]],Table2[[#This Row],[50D EMA]]&gt;Table2[[#This Row],[200D EMA]]),"Uptrend","Downtrend/NoTrend")</f>
        <v>Uptrend</v>
      </c>
      <c r="AL503">
        <v>-0.08</v>
      </c>
      <c r="AM503" t="s">
        <v>10680</v>
      </c>
      <c r="AN503">
        <v>8.9</v>
      </c>
      <c r="AO503" t="s">
        <v>10681</v>
      </c>
      <c r="AP503">
        <v>1.939201807134E-2</v>
      </c>
      <c r="AQ503">
        <f>(Table2[[#This Row],[Sharpe Ratio]]-AVERAGE(Table2[Sharpe Ratio]))/_xlfn.STDEV.P(Table2[Sharpe Ratio])</f>
        <v>-0.50868424243763688</v>
      </c>
      <c r="AR5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-2.2434918415220317</v>
      </c>
      <c r="AS503">
        <f>_xlfn.RANK.AVG(Table2[[#This Row],[1Y Return vs Nifty Z-Score]],Table2[1Y Return vs Nifty Z-Score])</f>
        <v>322</v>
      </c>
      <c r="AT503">
        <f>_xlfn.RANK.AVG(Table2[[#This Row],[6M Return vs Nifty Z-Score]],Table2[6M Return vs Nifty Z-Score])</f>
        <v>611</v>
      </c>
      <c r="AU503">
        <f>_xlfn.RANK.AVG(Table2[[#This Row],[Sharpe Ratio Z-Score]],Table2[Sharpe Ratio Z-Score])</f>
        <v>476</v>
      </c>
      <c r="AV503">
        <f>(Table2[[#This Row],[Rank 1Y]]+Table2[[#This Row],[Rank 6M]]+Table2[[#This Row],[Rank Sharpe]])/3</f>
        <v>469.66666666666669</v>
      </c>
    </row>
    <row r="504" spans="1:48" x14ac:dyDescent="0.3">
      <c r="A504" t="s">
        <v>1089</v>
      </c>
      <c r="B504" t="s">
        <v>1090</v>
      </c>
      <c r="C504" t="s">
        <v>10639</v>
      </c>
      <c r="D504" t="s">
        <v>46</v>
      </c>
      <c r="E504">
        <v>11687.924357399999</v>
      </c>
      <c r="F504">
        <v>449.65</v>
      </c>
      <c r="G504">
        <v>7.1144323909229303</v>
      </c>
      <c r="H504">
        <f>(Table2[[#This Row],[1Y Return vs Nifty]]-AVERAGE(Table2[1Y Return vs Nifty]))/_xlfn.STDEV.P(Table2[1Y Return vs Nifty])</f>
        <v>-0.30835191582907973</v>
      </c>
      <c r="I504">
        <v>-12.9883095210375</v>
      </c>
      <c r="J504">
        <f>(Table2[[#This Row],[1M Return vs Nifty]]-AVERAGE(Table2[1M Return vs Nifty]))/_xlfn.STDEV.P(Table2[1M Return vs Nifty])</f>
        <v>-1.1462527508600022</v>
      </c>
      <c r="K504">
        <v>-7.7509627074844598</v>
      </c>
      <c r="L504">
        <f>(Table2[[#This Row],[6M Return vs Nifty]]-AVERAGE(Table2[6M Return vs Nifty]))/_xlfn.STDEV.P(Table2[6M Return vs Nifty])</f>
        <v>-0.5485731502483332</v>
      </c>
      <c r="M504">
        <v>-4.5820038044803297</v>
      </c>
      <c r="N504">
        <f>(Table2[[#This Row],[1W Return vs Nifty]]-AVERAGE(Table2[1W Return vs Nifty]))/_xlfn.STDEV.P(Table2[1W Return vs Nifty])</f>
        <v>-0.62248101438656123</v>
      </c>
      <c r="O504">
        <v>468.58</v>
      </c>
      <c r="P504">
        <v>478.28619353416002</v>
      </c>
      <c r="Q504">
        <v>440.22439415250199</v>
      </c>
      <c r="R504">
        <v>32.098899506265901</v>
      </c>
      <c r="S504" s="2">
        <f>(Table2[[#This Row],[Close Price]]-Table2[[#This Row],[20D EMA]])/Table2[[#This Row],[20D EMA]]</f>
        <v>-4.0398651244184576E-2</v>
      </c>
      <c r="T504" s="2">
        <f>(Table2[[#This Row],[Close Price]]-Table2[[#This Row],[50D EMA]])/Table2[[#This Row],[50D EMA]]</f>
        <v>-5.9872507133356748E-2</v>
      </c>
      <c r="U504" s="2">
        <f>(Table2[[#This Row],[Close Price]]-Table2[[#This Row],[200D EMA]])/Table2[[#This Row],[200D EMA]]</f>
        <v>2.1410912190915038E-2</v>
      </c>
      <c r="V504">
        <v>0.51438500935217801</v>
      </c>
      <c r="W504">
        <v>448.4</v>
      </c>
      <c r="X504">
        <v>458.8</v>
      </c>
      <c r="Y504">
        <v>448.4</v>
      </c>
      <c r="Z504">
        <v>472.95</v>
      </c>
      <c r="AA504">
        <v>448.4</v>
      </c>
      <c r="AB504">
        <v>520</v>
      </c>
      <c r="AC504" s="2">
        <f>(Table2[[#This Row],[Close Price]]/Table2[[#This Row],[Day Low]])-1</f>
        <v>2.7876895628902165E-3</v>
      </c>
      <c r="AD504" s="2">
        <f>(Table2[[#This Row],[Day High]]/Table2[[#This Row],[Close Price]])-1</f>
        <v>2.0349160458134286E-2</v>
      </c>
      <c r="AE504" s="2">
        <f>(Table2[[#This Row],[Close Price]]/Table2[[#This Row],[Current Week Low]])-1</f>
        <v>2.7876895628902165E-3</v>
      </c>
      <c r="AF504" s="2">
        <f>(Table2[[#This Row],[Current Week High]]/Table2[[#This Row],[Close Price]])-1</f>
        <v>5.1818080729456373E-2</v>
      </c>
      <c r="AG504" s="2">
        <f>(Table2[[#This Row],[Close Price]]/Table2[[#This Row],[Current Month Low]])-1</f>
        <v>2.7876895628902165E-3</v>
      </c>
      <c r="AH504" s="2">
        <f>(Table2[[#This Row],[Current Month High]]/Table2[[#This Row],[Close Price]])-1</f>
        <v>0.1564550205715558</v>
      </c>
      <c r="AI504">
        <v>27.832758812409601</v>
      </c>
      <c r="AJ504">
        <v>45.001612383102199</v>
      </c>
      <c r="AK504" t="str">
        <f>IF(AND(Table2[[#This Row],[20D EMA]]&gt;Table2[[#This Row],[50D EMA]],Table2[[#This Row],[50D EMA]]&gt;Table2[[#This Row],[200D EMA]]),"Uptrend","Downtrend/NoTrend")</f>
        <v>Downtrend/NoTrend</v>
      </c>
      <c r="AL504">
        <v>-0.12</v>
      </c>
      <c r="AM504" t="s">
        <v>10680</v>
      </c>
      <c r="AN504">
        <v>-7.17</v>
      </c>
      <c r="AO504" t="s">
        <v>10680</v>
      </c>
      <c r="AP504">
        <v>4.583791404606E-3</v>
      </c>
      <c r="AQ504">
        <f>(Table2[[#This Row],[Sharpe Ratio]]-AVERAGE(Table2[Sharpe Ratio]))/_xlfn.STDEV.P(Table2[Sharpe Ratio])</f>
        <v>-0.67879709209865402</v>
      </c>
      <c r="AR5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4">
        <f>_xlfn.RANK.AVG(Table2[[#This Row],[1Y Return vs Nifty Z-Score]],Table2[1Y Return vs Nifty Z-Score])</f>
        <v>393</v>
      </c>
      <c r="AT504">
        <f>_xlfn.RANK.AVG(Table2[[#This Row],[6M Return vs Nifty Z-Score]],Table2[6M Return vs Nifty Z-Score])</f>
        <v>505</v>
      </c>
      <c r="AU504">
        <f>_xlfn.RANK.AVG(Table2[[#This Row],[Sharpe Ratio Z-Score]],Table2[Sharpe Ratio Z-Score])</f>
        <v>511</v>
      </c>
      <c r="AV504">
        <f>(Table2[[#This Row],[Rank 1Y]]+Table2[[#This Row],[Rank 6M]]+Table2[[#This Row],[Rank Sharpe]])/3</f>
        <v>469.66666666666669</v>
      </c>
    </row>
    <row r="505" spans="1:48" x14ac:dyDescent="0.3">
      <c r="A505" t="s">
        <v>1042</v>
      </c>
      <c r="B505" t="s">
        <v>1043</v>
      </c>
      <c r="C505" t="s">
        <v>10646</v>
      </c>
      <c r="D505" t="s">
        <v>329</v>
      </c>
      <c r="E505">
        <v>13118.4308528</v>
      </c>
      <c r="F505">
        <v>938.35</v>
      </c>
      <c r="G505">
        <v>-8.7431077834065292</v>
      </c>
      <c r="H505">
        <f>(Table2[[#This Row],[1Y Return vs Nifty]]-AVERAGE(Table2[1Y Return vs Nifty]))/_xlfn.STDEV.P(Table2[1Y Return vs Nifty])</f>
        <v>-0.56350466127013976</v>
      </c>
      <c r="I505">
        <v>2.6722863006611801</v>
      </c>
      <c r="J505">
        <f>(Table2[[#This Row],[1M Return vs Nifty]]-AVERAGE(Table2[1M Return vs Nifty]))/_xlfn.STDEV.P(Table2[1M Return vs Nifty])</f>
        <v>0.36776166677909111</v>
      </c>
      <c r="K505">
        <v>12.975399553002999</v>
      </c>
      <c r="L505">
        <f>(Table2[[#This Row],[6M Return vs Nifty]]-AVERAGE(Table2[6M Return vs Nifty]))/_xlfn.STDEV.P(Table2[6M Return vs Nifty])</f>
        <v>0.16178376667395397</v>
      </c>
      <c r="M505">
        <v>-4.0640017304253799</v>
      </c>
      <c r="N505">
        <f>(Table2[[#This Row],[1W Return vs Nifty]]-AVERAGE(Table2[1W Return vs Nifty]))/_xlfn.STDEV.P(Table2[1W Return vs Nifty])</f>
        <v>-0.48950642953793971</v>
      </c>
      <c r="O505">
        <v>949.37</v>
      </c>
      <c r="P505">
        <v>904.71386573589996</v>
      </c>
      <c r="Q505">
        <v>808.45528004195899</v>
      </c>
      <c r="R505">
        <v>44.711285532695101</v>
      </c>
      <c r="S505" s="2">
        <f>(Table2[[#This Row],[Close Price]]-Table2[[#This Row],[20D EMA]])/Table2[[#This Row],[20D EMA]]</f>
        <v>-1.1607697736393589E-2</v>
      </c>
      <c r="T505" s="2">
        <f>(Table2[[#This Row],[Close Price]]-Table2[[#This Row],[50D EMA]])/Table2[[#This Row],[50D EMA]]</f>
        <v>3.7178754010518254E-2</v>
      </c>
      <c r="U505" s="2">
        <f>(Table2[[#This Row],[Close Price]]-Table2[[#This Row],[200D EMA]])/Table2[[#This Row],[200D EMA]]</f>
        <v>0.16067025989526529</v>
      </c>
      <c r="V505">
        <v>0.402869663943483</v>
      </c>
      <c r="W505">
        <v>931.3</v>
      </c>
      <c r="X505">
        <v>953.9</v>
      </c>
      <c r="Y505">
        <v>929</v>
      </c>
      <c r="Z505">
        <v>959.85</v>
      </c>
      <c r="AA505">
        <v>926.6</v>
      </c>
      <c r="AB505">
        <v>1025</v>
      </c>
      <c r="AC505" s="2">
        <f>(Table2[[#This Row],[Close Price]]/Table2[[#This Row],[Day Low]])-1</f>
        <v>7.5700633523032579E-3</v>
      </c>
      <c r="AD505" s="2">
        <f>(Table2[[#This Row],[Day High]]/Table2[[#This Row],[Close Price]])-1</f>
        <v>1.6571641711514928E-2</v>
      </c>
      <c r="AE505" s="2">
        <f>(Table2[[#This Row],[Close Price]]/Table2[[#This Row],[Current Week Low]])-1</f>
        <v>1.0064585575888074E-2</v>
      </c>
      <c r="AF505" s="2">
        <f>(Table2[[#This Row],[Current Week High]]/Table2[[#This Row],[Close Price]])-1</f>
        <v>2.2912559279586464E-2</v>
      </c>
      <c r="AG505" s="2">
        <f>(Table2[[#This Row],[Close Price]]/Table2[[#This Row],[Current Month Low]])-1</f>
        <v>1.2680768400604281E-2</v>
      </c>
      <c r="AH505" s="2">
        <f>(Table2[[#This Row],[Current Month High]]/Table2[[#This Row],[Close Price]])-1</f>
        <v>9.2342942398891736E-2</v>
      </c>
      <c r="AI505">
        <v>9.2342942398891701</v>
      </c>
      <c r="AJ505">
        <v>44.997295835586797</v>
      </c>
      <c r="AK505" t="str">
        <f>IF(AND(Table2[[#This Row],[20D EMA]]&gt;Table2[[#This Row],[50D EMA]],Table2[[#This Row],[50D EMA]]&gt;Table2[[#This Row],[200D EMA]]),"Uptrend","Downtrend/NoTrend")</f>
        <v>Uptrend</v>
      </c>
      <c r="AL505">
        <v>0.16</v>
      </c>
      <c r="AM505" t="s">
        <v>10681</v>
      </c>
      <c r="AN505">
        <v>-7.45</v>
      </c>
      <c r="AO505" t="s">
        <v>10680</v>
      </c>
      <c r="AP505">
        <v>-3.3033157766159997E-2</v>
      </c>
      <c r="AQ505">
        <f>(Table2[[#This Row],[Sharpe Ratio]]-AVERAGE(Table2[Sharpe Ratio]))/_xlfn.STDEV.P(Table2[Sharpe Ratio])</f>
        <v>-1.1109302950140294</v>
      </c>
      <c r="AR50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-1.6343959523690639</v>
      </c>
      <c r="AS505">
        <f>_xlfn.RANK.AVG(Table2[[#This Row],[1Y Return vs Nifty Z-Score]],Table2[1Y Return vs Nifty Z-Score])</f>
        <v>503</v>
      </c>
      <c r="AT505">
        <f>_xlfn.RANK.AVG(Table2[[#This Row],[6M Return vs Nifty Z-Score]],Table2[6M Return vs Nifty Z-Score])</f>
        <v>268</v>
      </c>
      <c r="AU505">
        <f>_xlfn.RANK.AVG(Table2[[#This Row],[Sharpe Ratio Z-Score]],Table2[Sharpe Ratio Z-Score])</f>
        <v>639</v>
      </c>
      <c r="AV505">
        <f>(Table2[[#This Row],[Rank 1Y]]+Table2[[#This Row],[Rank 6M]]+Table2[[#This Row],[Rank Sharpe]])/3</f>
        <v>470</v>
      </c>
    </row>
    <row r="506" spans="1:48" x14ac:dyDescent="0.3">
      <c r="A506" t="s">
        <v>228</v>
      </c>
      <c r="B506" t="s">
        <v>229</v>
      </c>
      <c r="C506" t="s">
        <v>10638</v>
      </c>
      <c r="D506" t="s">
        <v>230</v>
      </c>
      <c r="E506">
        <v>118575.068090214</v>
      </c>
      <c r="F506">
        <v>1200.1500000000001</v>
      </c>
      <c r="G506">
        <v>12.791866010300099</v>
      </c>
      <c r="H506">
        <f>(Table2[[#This Row],[1Y Return vs Nifty]]-AVERAGE(Table2[1Y Return vs Nifty]))/_xlfn.STDEV.P(Table2[1Y Return vs Nifty])</f>
        <v>-0.21700024595353959</v>
      </c>
      <c r="I506">
        <v>-1.9178744046282199</v>
      </c>
      <c r="J506">
        <f>(Table2[[#This Row],[1M Return vs Nifty]]-AVERAGE(Table2[1M Return vs Nifty]))/_xlfn.STDEV.P(Table2[1M Return vs Nifty])</f>
        <v>-7.59998328606315E-2</v>
      </c>
      <c r="K506">
        <v>-11.7978550422037</v>
      </c>
      <c r="L506">
        <f>(Table2[[#This Row],[6M Return vs Nifty]]-AVERAGE(Table2[6M Return vs Nifty]))/_xlfn.STDEV.P(Table2[6M Return vs Nifty])</f>
        <v>-0.68727274093762503</v>
      </c>
      <c r="M506">
        <v>-2.9436520021710901</v>
      </c>
      <c r="N506">
        <f>(Table2[[#This Row],[1W Return vs Nifty]]-AVERAGE(Table2[1W Return vs Nifty]))/_xlfn.STDEV.P(Table2[1W Return vs Nifty])</f>
        <v>-0.20190518726168491</v>
      </c>
      <c r="O506">
        <v>1191.43</v>
      </c>
      <c r="P506">
        <v>1168.7961684053701</v>
      </c>
      <c r="Q506">
        <v>1086.02506261554</v>
      </c>
      <c r="R506">
        <v>52.572537017854501</v>
      </c>
      <c r="S506" s="2">
        <f>(Table2[[#This Row],[Close Price]]-Table2[[#This Row],[20D EMA]])/Table2[[#This Row],[20D EMA]]</f>
        <v>7.3189360684220032E-3</v>
      </c>
      <c r="T506" s="2">
        <f>(Table2[[#This Row],[Close Price]]-Table2[[#This Row],[50D EMA]])/Table2[[#This Row],[50D EMA]]</f>
        <v>2.6825748100635184E-2</v>
      </c>
      <c r="U506" s="2">
        <f>(Table2[[#This Row],[Close Price]]-Table2[[#This Row],[200D EMA]])/Table2[[#This Row],[200D EMA]]</f>
        <v>0.10508499418015828</v>
      </c>
      <c r="V506">
        <v>0.61998979883070704</v>
      </c>
      <c r="W506">
        <v>1195</v>
      </c>
      <c r="X506">
        <v>1207.5</v>
      </c>
      <c r="Y506">
        <v>1185.25</v>
      </c>
      <c r="Z506">
        <v>1221.8499999999999</v>
      </c>
      <c r="AA506">
        <v>1151</v>
      </c>
      <c r="AB506">
        <v>1221.8499999999999</v>
      </c>
      <c r="AC506" s="2">
        <f>(Table2[[#This Row],[Close Price]]/Table2[[#This Row],[Day Low]])-1</f>
        <v>4.3096234309625281E-3</v>
      </c>
      <c r="AD506" s="2">
        <f>(Table2[[#This Row],[Day High]]/Table2[[#This Row],[Close Price]])-1</f>
        <v>6.1242344706911034E-3</v>
      </c>
      <c r="AE506" s="2">
        <f>(Table2[[#This Row],[Close Price]]/Table2[[#This Row],[Current Week Low]])-1</f>
        <v>1.2571187513182869E-2</v>
      </c>
      <c r="AF506" s="2">
        <f>(Table2[[#This Row],[Current Week High]]/Table2[[#This Row],[Close Price]])-1</f>
        <v>1.8081073199183173E-2</v>
      </c>
      <c r="AG506" s="2">
        <f>(Table2[[#This Row],[Close Price]]/Table2[[#This Row],[Current Month Low]])-1</f>
        <v>4.2701998262380636E-2</v>
      </c>
      <c r="AH506" s="2">
        <f>(Table2[[#This Row],[Current Month High]]/Table2[[#This Row],[Close Price]])-1</f>
        <v>1.8081073199183173E-2</v>
      </c>
      <c r="AI506">
        <v>4.4386450712948298</v>
      </c>
      <c r="AJ506">
        <v>46.561421835916498</v>
      </c>
      <c r="AK506" t="str">
        <f>IF(AND(Table2[[#This Row],[20D EMA]]&gt;Table2[[#This Row],[50D EMA]],Table2[[#This Row],[50D EMA]]&gt;Table2[[#This Row],[200D EMA]]),"Uptrend","Downtrend/NoTrend")</f>
        <v>Uptrend</v>
      </c>
      <c r="AL506">
        <v>-0.02</v>
      </c>
      <c r="AM506" t="s">
        <v>10680</v>
      </c>
      <c r="AN506">
        <v>1.81</v>
      </c>
      <c r="AO506" t="s">
        <v>10681</v>
      </c>
      <c r="AP506">
        <v>8.7755181785509999E-3</v>
      </c>
      <c r="AQ506">
        <f>(Table2[[#This Row],[Sharpe Ratio]]-AVERAGE(Table2[Sharpe Ratio]))/_xlfn.STDEV.P(Table2[Sharpe Ratio])</f>
        <v>-0.63064368368831147</v>
      </c>
      <c r="AR50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-1.8128216907017924</v>
      </c>
      <c r="AS506">
        <f>_xlfn.RANK.AVG(Table2[[#This Row],[1Y Return vs Nifty Z-Score]],Table2[1Y Return vs Nifty Z-Score])</f>
        <v>363</v>
      </c>
      <c r="AT506">
        <f>_xlfn.RANK.AVG(Table2[[#This Row],[6M Return vs Nifty Z-Score]],Table2[6M Return vs Nifty Z-Score])</f>
        <v>550</v>
      </c>
      <c r="AU506">
        <f>_xlfn.RANK.AVG(Table2[[#This Row],[Sharpe Ratio Z-Score]],Table2[Sharpe Ratio Z-Score])</f>
        <v>499</v>
      </c>
      <c r="AV506">
        <f>(Table2[[#This Row],[Rank 1Y]]+Table2[[#This Row],[Rank 6M]]+Table2[[#This Row],[Rank Sharpe]])/3</f>
        <v>470.66666666666669</v>
      </c>
    </row>
    <row r="507" spans="1:48" x14ac:dyDescent="0.3">
      <c r="A507" t="s">
        <v>184</v>
      </c>
      <c r="B507" t="s">
        <v>185</v>
      </c>
      <c r="C507" t="s">
        <v>6781</v>
      </c>
      <c r="D507" t="s">
        <v>83</v>
      </c>
      <c r="E507">
        <v>150866.3130275</v>
      </c>
      <c r="F507">
        <v>617.04999999999995</v>
      </c>
      <c r="G507">
        <v>8.5242996239257902</v>
      </c>
      <c r="H507">
        <f>(Table2[[#This Row],[1Y Return vs Nifty]]-AVERAGE(Table2[1Y Return vs Nifty]))/_xlfn.STDEV.P(Table2[1Y Return vs Nifty])</f>
        <v>-0.28566671426229368</v>
      </c>
      <c r="I507">
        <v>-11.0169985110622</v>
      </c>
      <c r="J507">
        <f>(Table2[[#This Row],[1M Return vs Nifty]]-AVERAGE(Table2[1M Return vs Nifty]))/_xlfn.STDEV.P(Table2[1M Return vs Nifty])</f>
        <v>-0.95567294631527611</v>
      </c>
      <c r="K507">
        <v>-13.058222329834701</v>
      </c>
      <c r="L507">
        <f>(Table2[[#This Row],[6M Return vs Nifty]]-AVERAGE(Table2[6M Return vs Nifty]))/_xlfn.STDEV.P(Table2[6M Return vs Nifty])</f>
        <v>-0.73046944904197364</v>
      </c>
      <c r="M507">
        <v>-8.4501615592910593</v>
      </c>
      <c r="N507">
        <f>(Table2[[#This Row],[1W Return vs Nifty]]-AVERAGE(Table2[1W Return vs Nifty]))/_xlfn.STDEV.P(Table2[1W Return vs Nifty])</f>
        <v>-1.6154628909810715</v>
      </c>
      <c r="O507">
        <v>633.22</v>
      </c>
      <c r="P507">
        <v>643.62429910070898</v>
      </c>
      <c r="Q507">
        <v>594.55144510827199</v>
      </c>
      <c r="R507">
        <v>27.8510369869797</v>
      </c>
      <c r="S507" s="2">
        <f>(Table2[[#This Row],[Close Price]]-Table2[[#This Row],[20D EMA]])/Table2[[#This Row],[20D EMA]]</f>
        <v>-2.5536148573955454E-2</v>
      </c>
      <c r="T507" s="2">
        <f>(Table2[[#This Row],[Close Price]]-Table2[[#This Row],[50D EMA]])/Table2[[#This Row],[50D EMA]]</f>
        <v>-4.1288526766064343E-2</v>
      </c>
      <c r="U507" s="2">
        <f>(Table2[[#This Row],[Close Price]]-Table2[[#This Row],[200D EMA]])/Table2[[#This Row],[200D EMA]]</f>
        <v>3.7841224803735557E-2</v>
      </c>
      <c r="V507">
        <v>0.93442477366584697</v>
      </c>
      <c r="W507">
        <v>609.4</v>
      </c>
      <c r="X507">
        <v>621.65</v>
      </c>
      <c r="Y507">
        <v>600.70000000000005</v>
      </c>
      <c r="Z507">
        <v>639.9</v>
      </c>
      <c r="AA507">
        <v>600.70000000000005</v>
      </c>
      <c r="AB507">
        <v>681</v>
      </c>
      <c r="AC507" s="2">
        <f>(Table2[[#This Row],[Close Price]]/Table2[[#This Row],[Day Low]])-1</f>
        <v>1.2553331145388924E-2</v>
      </c>
      <c r="AD507" s="2">
        <f>(Table2[[#This Row],[Day High]]/Table2[[#This Row],[Close Price]])-1</f>
        <v>7.4548253788186969E-3</v>
      </c>
      <c r="AE507" s="2">
        <f>(Table2[[#This Row],[Close Price]]/Table2[[#This Row],[Current Week Low]])-1</f>
        <v>2.7218245380389305E-2</v>
      </c>
      <c r="AF507" s="2">
        <f>(Table2[[#This Row],[Current Week High]]/Table2[[#This Row],[Close Price]])-1</f>
        <v>3.7031034762174952E-2</v>
      </c>
      <c r="AG507" s="2">
        <f>(Table2[[#This Row],[Close Price]]/Table2[[#This Row],[Current Month Low]])-1</f>
        <v>2.7218245380389305E-2</v>
      </c>
      <c r="AH507" s="2">
        <f>(Table2[[#This Row],[Current Month High]]/Table2[[#This Row],[Close Price]])-1</f>
        <v>0.10363827890770616</v>
      </c>
      <c r="AI507">
        <v>14.5693217729519</v>
      </c>
      <c r="AJ507">
        <v>52.716247989110201</v>
      </c>
      <c r="AK507" t="str">
        <f>IF(AND(Table2[[#This Row],[20D EMA]]&gt;Table2[[#This Row],[50D EMA]],Table2[[#This Row],[50D EMA]]&gt;Table2[[#This Row],[200D EMA]]),"Uptrend","Downtrend/NoTrend")</f>
        <v>Downtrend/NoTrend</v>
      </c>
      <c r="AL507">
        <v>-0.09</v>
      </c>
      <c r="AM507" t="s">
        <v>10680</v>
      </c>
      <c r="AN507">
        <v>-1.18</v>
      </c>
      <c r="AO507" t="s">
        <v>10680</v>
      </c>
      <c r="AP507">
        <v>2.1588985505428E-2</v>
      </c>
      <c r="AQ507">
        <f>(Table2[[#This Row],[Sharpe Ratio]]-AVERAGE(Table2[Sharpe Ratio]))/_xlfn.STDEV.P(Table2[Sharpe Ratio])</f>
        <v>-0.48344608264739447</v>
      </c>
      <c r="AR5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07">
        <f>_xlfn.RANK.AVG(Table2[[#This Row],[1Y Return vs Nifty Z-Score]],Table2[1Y Return vs Nifty Z-Score])</f>
        <v>385</v>
      </c>
      <c r="AT507">
        <f>_xlfn.RANK.AVG(Table2[[#This Row],[6M Return vs Nifty Z-Score]],Table2[6M Return vs Nifty Z-Score])</f>
        <v>561</v>
      </c>
      <c r="AU507">
        <f>_xlfn.RANK.AVG(Table2[[#This Row],[Sharpe Ratio Z-Score]],Table2[Sharpe Ratio Z-Score])</f>
        <v>470</v>
      </c>
      <c r="AV507">
        <f>(Table2[[#This Row],[Rank 1Y]]+Table2[[#This Row],[Rank 6M]]+Table2[[#This Row],[Rank Sharpe]])/3</f>
        <v>472</v>
      </c>
    </row>
    <row r="508" spans="1:48" x14ac:dyDescent="0.3">
      <c r="A508" t="s">
        <v>1885</v>
      </c>
      <c r="B508" t="s">
        <v>1886</v>
      </c>
      <c r="C508" t="s">
        <v>10647</v>
      </c>
      <c r="D508" t="s">
        <v>295</v>
      </c>
      <c r="E508">
        <v>3821.7183238799998</v>
      </c>
      <c r="F508">
        <v>1243.3</v>
      </c>
      <c r="G508">
        <v>-28.249035527491799</v>
      </c>
      <c r="H508">
        <f>(Table2[[#This Row],[1Y Return vs Nifty]]-AVERAGE(Table2[1Y Return vs Nifty]))/_xlfn.STDEV.P(Table2[1Y Return vs Nifty])</f>
        <v>-0.87736109559500208</v>
      </c>
      <c r="I508">
        <v>10.674500761373</v>
      </c>
      <c r="J508">
        <f>(Table2[[#This Row],[1M Return vs Nifty]]-AVERAGE(Table2[1M Return vs Nifty]))/_xlfn.STDEV.P(Table2[1M Return vs Nifty])</f>
        <v>1.1413891969507746</v>
      </c>
      <c r="K508">
        <v>28.984362930050398</v>
      </c>
      <c r="L508">
        <f>(Table2[[#This Row],[6M Return vs Nifty]]-AVERAGE(Table2[6M Return vs Nifty]))/_xlfn.STDEV.P(Table2[6M Return vs Nifty])</f>
        <v>0.71046074745416632</v>
      </c>
      <c r="M508">
        <v>-9.4250080908235105</v>
      </c>
      <c r="N508">
        <f>(Table2[[#This Row],[1W Return vs Nifty]]-AVERAGE(Table2[1W Return vs Nifty]))/_xlfn.STDEV.P(Table2[1W Return vs Nifty])</f>
        <v>-1.8657124928926947</v>
      </c>
      <c r="O508">
        <v>1224.05</v>
      </c>
      <c r="P508">
        <v>1130.0479406899501</v>
      </c>
      <c r="Q508">
        <v>1050.6698246303799</v>
      </c>
      <c r="R508">
        <v>43.302322118651297</v>
      </c>
      <c r="S508" s="2">
        <f>(Table2[[#This Row],[Close Price]]-Table2[[#This Row],[20D EMA]])/Table2[[#This Row],[20D EMA]]</f>
        <v>1.5726481761365957E-2</v>
      </c>
      <c r="T508" s="2">
        <f>(Table2[[#This Row],[Close Price]]-Table2[[#This Row],[50D EMA]])/Table2[[#This Row],[50D EMA]]</f>
        <v>0.10021880951431482</v>
      </c>
      <c r="U508" s="2">
        <f>(Table2[[#This Row],[Close Price]]-Table2[[#This Row],[200D EMA]])/Table2[[#This Row],[200D EMA]]</f>
        <v>0.18334035189160047</v>
      </c>
      <c r="V508">
        <v>1.7278847010691301</v>
      </c>
      <c r="W508">
        <v>1220.55</v>
      </c>
      <c r="X508">
        <v>1250</v>
      </c>
      <c r="Y508">
        <v>1205.05</v>
      </c>
      <c r="Z508">
        <v>1373</v>
      </c>
      <c r="AA508">
        <v>1085.05</v>
      </c>
      <c r="AB508">
        <v>1375</v>
      </c>
      <c r="AC508" s="2">
        <f>(Table2[[#This Row],[Close Price]]/Table2[[#This Row],[Day Low]])-1</f>
        <v>1.8639138093482499E-2</v>
      </c>
      <c r="AD508" s="2">
        <f>(Table2[[#This Row],[Day High]]/Table2[[#This Row],[Close Price]])-1</f>
        <v>5.3888844204939002E-3</v>
      </c>
      <c r="AE508" s="2">
        <f>(Table2[[#This Row],[Close Price]]/Table2[[#This Row],[Current Week Low]])-1</f>
        <v>3.1741421517779367E-2</v>
      </c>
      <c r="AF508" s="2">
        <f>(Table2[[#This Row],[Current Week High]]/Table2[[#This Row],[Close Price]])-1</f>
        <v>0.10431915064747055</v>
      </c>
      <c r="AG508" s="2">
        <f>(Table2[[#This Row],[Close Price]]/Table2[[#This Row],[Current Month Low]])-1</f>
        <v>0.1458458135569789</v>
      </c>
      <c r="AH508" s="2">
        <f>(Table2[[#This Row],[Current Month High]]/Table2[[#This Row],[Close Price]])-1</f>
        <v>0.10592777286254318</v>
      </c>
      <c r="AI508">
        <v>10.5927772862543</v>
      </c>
      <c r="AJ508">
        <v>65.409432581653704</v>
      </c>
      <c r="AK508" t="str">
        <f>IF(AND(Table2[[#This Row],[20D EMA]]&gt;Table2[[#This Row],[50D EMA]],Table2[[#This Row],[50D EMA]]&gt;Table2[[#This Row],[200D EMA]]),"Uptrend","Downtrend/NoTrend")</f>
        <v>Uptrend</v>
      </c>
      <c r="AL508">
        <v>0.33</v>
      </c>
      <c r="AM508" t="s">
        <v>10681</v>
      </c>
      <c r="AN508">
        <v>9.51</v>
      </c>
      <c r="AO508" t="s">
        <v>10681</v>
      </c>
      <c r="AP508">
        <v>-3.5084213911858002E-2</v>
      </c>
      <c r="AQ508">
        <f>(Table2[[#This Row],[Sharpe Ratio]]-AVERAGE(Table2[Sharpe Ratio]))/_xlfn.STDEV.P(Table2[Sharpe Ratio])</f>
        <v>-1.1344922659111418</v>
      </c>
      <c r="AR5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-2.0257159099938979</v>
      </c>
      <c r="AS508">
        <f>_xlfn.RANK.AVG(Table2[[#This Row],[1Y Return vs Nifty Z-Score]],Table2[1Y Return vs Nifty Z-Score])</f>
        <v>622</v>
      </c>
      <c r="AT508">
        <f>_xlfn.RANK.AVG(Table2[[#This Row],[6M Return vs Nifty Z-Score]],Table2[6M Return vs Nifty Z-Score])</f>
        <v>153</v>
      </c>
      <c r="AU508">
        <f>_xlfn.RANK.AVG(Table2[[#This Row],[Sharpe Ratio Z-Score]],Table2[Sharpe Ratio Z-Score])</f>
        <v>643</v>
      </c>
      <c r="AV508">
        <f>(Table2[[#This Row],[Rank 1Y]]+Table2[[#This Row],[Rank 6M]]+Table2[[#This Row],[Rank Sharpe]])/3</f>
        <v>472.66666666666669</v>
      </c>
    </row>
    <row r="509" spans="1:48" x14ac:dyDescent="0.3">
      <c r="A509" t="s">
        <v>1129</v>
      </c>
      <c r="B509" t="s">
        <v>1130</v>
      </c>
      <c r="C509" t="s">
        <v>10644</v>
      </c>
      <c r="D509" t="s">
        <v>859</v>
      </c>
      <c r="E509">
        <v>10922.820947639901</v>
      </c>
      <c r="F509">
        <v>79.83</v>
      </c>
      <c r="G509">
        <v>-2.0912255533828801</v>
      </c>
      <c r="H509">
        <f>(Table2[[#This Row],[1Y Return vs Nifty]]-AVERAGE(Table2[1Y Return vs Nifty]))/_xlfn.STDEV.P(Table2[1Y Return vs Nifty])</f>
        <v>-0.45647381066642034</v>
      </c>
      <c r="I509">
        <v>-9.9834427292066999E-2</v>
      </c>
      <c r="J509">
        <f>(Table2[[#This Row],[1M Return vs Nifty]]-AVERAGE(Table2[1M Return vs Nifty]))/_xlfn.STDEV.P(Table2[1M Return vs Nifty])</f>
        <v>9.9762237042058971E-2</v>
      </c>
      <c r="K509">
        <v>-16.497868832034001</v>
      </c>
      <c r="L509">
        <f>(Table2[[#This Row],[6M Return vs Nifty]]-AVERAGE(Table2[6M Return vs Nifty]))/_xlfn.STDEV.P(Table2[6M Return vs Nifty])</f>
        <v>-0.84835683583453458</v>
      </c>
      <c r="M509">
        <v>-6.3041125920542598</v>
      </c>
      <c r="N509">
        <f>(Table2[[#This Row],[1W Return vs Nifty]]-AVERAGE(Table2[1W Return vs Nifty]))/_xlfn.STDEV.P(Table2[1W Return vs Nifty])</f>
        <v>-1.0645578178618966</v>
      </c>
      <c r="O509">
        <v>80.06</v>
      </c>
      <c r="P509">
        <v>78.921882614985094</v>
      </c>
      <c r="Q509">
        <v>73.854728319301003</v>
      </c>
      <c r="R509">
        <v>42.194596854510401</v>
      </c>
      <c r="S509" s="2">
        <f>(Table2[[#This Row],[Close Price]]-Table2[[#This Row],[20D EMA]])/Table2[[#This Row],[20D EMA]]</f>
        <v>-2.8728453659755682E-3</v>
      </c>
      <c r="T509" s="2">
        <f>(Table2[[#This Row],[Close Price]]-Table2[[#This Row],[50D EMA]])/Table2[[#This Row],[50D EMA]]</f>
        <v>1.1506534752156024E-2</v>
      </c>
      <c r="U509" s="2">
        <f>(Table2[[#This Row],[Close Price]]-Table2[[#This Row],[200D EMA]])/Table2[[#This Row],[200D EMA]]</f>
        <v>8.0905743161977531E-2</v>
      </c>
      <c r="V509">
        <v>0.97444092923333303</v>
      </c>
      <c r="W509">
        <v>78.61</v>
      </c>
      <c r="X509">
        <v>80.489999999999995</v>
      </c>
      <c r="Y509">
        <v>78.61</v>
      </c>
      <c r="Z509">
        <v>84.33</v>
      </c>
      <c r="AA509">
        <v>71</v>
      </c>
      <c r="AB509">
        <v>92.1</v>
      </c>
      <c r="AC509" s="2">
        <f>(Table2[[#This Row],[Close Price]]/Table2[[#This Row],[Day Low]])-1</f>
        <v>1.5519653988042226E-2</v>
      </c>
      <c r="AD509" s="2">
        <f>(Table2[[#This Row],[Day High]]/Table2[[#This Row],[Close Price]])-1</f>
        <v>8.2675685832394041E-3</v>
      </c>
      <c r="AE509" s="2">
        <f>(Table2[[#This Row],[Close Price]]/Table2[[#This Row],[Current Week Low]])-1</f>
        <v>1.5519653988042226E-2</v>
      </c>
      <c r="AF509" s="2">
        <f>(Table2[[#This Row],[Current Week High]]/Table2[[#This Row],[Close Price]])-1</f>
        <v>5.6369785794813998E-2</v>
      </c>
      <c r="AG509" s="2">
        <f>(Table2[[#This Row],[Close Price]]/Table2[[#This Row],[Current Month Low]])-1</f>
        <v>0.12436619718309849</v>
      </c>
      <c r="AH509" s="2">
        <f>(Table2[[#This Row],[Current Month High]]/Table2[[#This Row],[Close Price]])-1</f>
        <v>0.15370161593385934</v>
      </c>
      <c r="AI509">
        <v>18.8149818364023</v>
      </c>
      <c r="AJ509">
        <v>65.279503105589995</v>
      </c>
      <c r="AK509" t="str">
        <f>IF(AND(Table2[[#This Row],[20D EMA]]&gt;Table2[[#This Row],[50D EMA]],Table2[[#This Row],[50D EMA]]&gt;Table2[[#This Row],[200D EMA]]),"Uptrend","Downtrend/NoTrend")</f>
        <v>Uptrend</v>
      </c>
      <c r="AL509">
        <v>0</v>
      </c>
      <c r="AM509">
        <v>0</v>
      </c>
      <c r="AN509">
        <v>-0.72</v>
      </c>
      <c r="AO509" t="s">
        <v>10680</v>
      </c>
      <c r="AP509">
        <v>5.5127517453760003E-2</v>
      </c>
      <c r="AQ509">
        <f>(Table2[[#This Row],[Sharpe Ratio]]-AVERAGE(Table2[Sharpe Ratio]))/_xlfn.STDEV.P(Table2[Sharpe Ratio])</f>
        <v>-9.8164619067788783E-2</v>
      </c>
      <c r="AR5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-2.3677908463885813</v>
      </c>
      <c r="AS509">
        <f>_xlfn.RANK.AVG(Table2[[#This Row],[1Y Return vs Nifty Z-Score]],Table2[1Y Return vs Nifty Z-Score])</f>
        <v>453</v>
      </c>
      <c r="AT509">
        <f>_xlfn.RANK.AVG(Table2[[#This Row],[6M Return vs Nifty Z-Score]],Table2[6M Return vs Nifty Z-Score])</f>
        <v>596</v>
      </c>
      <c r="AU509">
        <f>_xlfn.RANK.AVG(Table2[[#This Row],[Sharpe Ratio Z-Score]],Table2[Sharpe Ratio Z-Score])</f>
        <v>375</v>
      </c>
      <c r="AV509">
        <f>(Table2[[#This Row],[Rank 1Y]]+Table2[[#This Row],[Rank 6M]]+Table2[[#This Row],[Rank Sharpe]])/3</f>
        <v>474.66666666666669</v>
      </c>
    </row>
    <row r="510" spans="1:48" x14ac:dyDescent="0.3">
      <c r="A510" t="s">
        <v>435</v>
      </c>
      <c r="B510" t="s">
        <v>436</v>
      </c>
      <c r="C510" t="s">
        <v>10636</v>
      </c>
      <c r="D510" t="s">
        <v>34</v>
      </c>
      <c r="E510">
        <v>53261.661364334002</v>
      </c>
      <c r="F510">
        <v>117.74</v>
      </c>
      <c r="G510">
        <v>4.1247229996717802</v>
      </c>
      <c r="H510">
        <f>(Table2[[#This Row],[1Y Return vs Nifty]]-AVERAGE(Table2[1Y Return vs Nifty]))/_xlfn.STDEV.P(Table2[1Y Return vs Nifty])</f>
        <v>-0.35645726828995766</v>
      </c>
      <c r="I510">
        <v>-8.4892966028220407</v>
      </c>
      <c r="J510">
        <f>(Table2[[#This Row],[1M Return vs Nifty]]-AVERAGE(Table2[1M Return vs Nifty]))/_xlfn.STDEV.P(Table2[1M Return vs Nifty])</f>
        <v>-0.7113031167033691</v>
      </c>
      <c r="K510">
        <v>-26.649519831848</v>
      </c>
      <c r="L510">
        <f>(Table2[[#This Row],[6M Return vs Nifty]]-AVERAGE(Table2[6M Return vs Nifty]))/_xlfn.STDEV.P(Table2[6M Return vs Nifty])</f>
        <v>-1.1962854986296683</v>
      </c>
      <c r="M510">
        <v>-5.2397837278240802</v>
      </c>
      <c r="N510">
        <f>(Table2[[#This Row],[1W Return vs Nifty]]-AVERAGE(Table2[1W Return vs Nifty]))/_xlfn.STDEV.P(Table2[1W Return vs Nifty])</f>
        <v>-0.79133750475481146</v>
      </c>
      <c r="O510">
        <v>118.96</v>
      </c>
      <c r="P510">
        <v>121.232415626817</v>
      </c>
      <c r="Q510">
        <v>120.80565351135699</v>
      </c>
      <c r="R510">
        <v>39.340171802188898</v>
      </c>
      <c r="S510" s="2">
        <f>(Table2[[#This Row],[Close Price]]-Table2[[#This Row],[20D EMA]])/Table2[[#This Row],[20D EMA]]</f>
        <v>-1.0255548083389366E-2</v>
      </c>
      <c r="T510" s="2">
        <f>(Table2[[#This Row],[Close Price]]-Table2[[#This Row],[50D EMA]])/Table2[[#This Row],[50D EMA]]</f>
        <v>-2.8807605694895294E-2</v>
      </c>
      <c r="U510" s="2">
        <f>(Table2[[#This Row],[Close Price]]-Table2[[#This Row],[200D EMA]])/Table2[[#This Row],[200D EMA]]</f>
        <v>-2.5376738772153535E-2</v>
      </c>
      <c r="V510">
        <v>0.406544720676903</v>
      </c>
      <c r="W510">
        <v>117.45</v>
      </c>
      <c r="X510">
        <v>118.53</v>
      </c>
      <c r="Y510">
        <v>116.5</v>
      </c>
      <c r="Z510">
        <v>121.49</v>
      </c>
      <c r="AA510">
        <v>114</v>
      </c>
      <c r="AB510">
        <v>128.19999999999999</v>
      </c>
      <c r="AC510" s="2">
        <f>(Table2[[#This Row],[Close Price]]/Table2[[#This Row],[Day Low]])-1</f>
        <v>2.4691358024691024E-3</v>
      </c>
      <c r="AD510" s="2">
        <f>(Table2[[#This Row],[Day High]]/Table2[[#This Row],[Close Price]])-1</f>
        <v>6.7096993375233005E-3</v>
      </c>
      <c r="AE510" s="2">
        <f>(Table2[[#This Row],[Close Price]]/Table2[[#This Row],[Current Week Low]])-1</f>
        <v>1.064377682403439E-2</v>
      </c>
      <c r="AF510" s="2">
        <f>(Table2[[#This Row],[Current Week High]]/Table2[[#This Row],[Close Price]])-1</f>
        <v>3.1849838627484361E-2</v>
      </c>
      <c r="AG510" s="2">
        <f>(Table2[[#This Row],[Close Price]]/Table2[[#This Row],[Current Month Low]])-1</f>
        <v>3.2807017543859507E-2</v>
      </c>
      <c r="AH510" s="2">
        <f>(Table2[[#This Row],[Current Month High]]/Table2[[#This Row],[Close Price]])-1</f>
        <v>8.8839816544929562E-2</v>
      </c>
      <c r="AI510">
        <v>34.151520298963803</v>
      </c>
      <c r="AJ510">
        <v>38.111436950146597</v>
      </c>
      <c r="AK510" t="str">
        <f>IF(AND(Table2[[#This Row],[20D EMA]]&gt;Table2[[#This Row],[50D EMA]],Table2[[#This Row],[50D EMA]]&gt;Table2[[#This Row],[200D EMA]]),"Uptrend","Downtrend/NoTrend")</f>
        <v>Downtrend/NoTrend</v>
      </c>
      <c r="AL510">
        <v>-7.0000000000000007E-2</v>
      </c>
      <c r="AM510" t="s">
        <v>10680</v>
      </c>
      <c r="AN510">
        <v>1.74</v>
      </c>
      <c r="AO510" t="s">
        <v>10681</v>
      </c>
      <c r="AP510">
        <v>6.9500129952691003E-2</v>
      </c>
      <c r="AQ510">
        <f>(Table2[[#This Row],[Sharpe Ratio]]-AVERAGE(Table2[Sharpe Ratio]))/_xlfn.STDEV.P(Table2[Sharpe Ratio])</f>
        <v>6.6944014416273706E-2</v>
      </c>
      <c r="AR5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0">
        <f>_xlfn.RANK.AVG(Table2[[#This Row],[1Y Return vs Nifty Z-Score]],Table2[1Y Return vs Nifty Z-Score])</f>
        <v>411</v>
      </c>
      <c r="AT510">
        <f>_xlfn.RANK.AVG(Table2[[#This Row],[6M Return vs Nifty Z-Score]],Table2[6M Return vs Nifty Z-Score])</f>
        <v>685</v>
      </c>
      <c r="AU510">
        <f>_xlfn.RANK.AVG(Table2[[#This Row],[Sharpe Ratio Z-Score]],Table2[Sharpe Ratio Z-Score])</f>
        <v>334</v>
      </c>
      <c r="AV510">
        <f>(Table2[[#This Row],[Rank 1Y]]+Table2[[#This Row],[Rank 6M]]+Table2[[#This Row],[Rank Sharpe]])/3</f>
        <v>476.66666666666669</v>
      </c>
    </row>
    <row r="511" spans="1:48" x14ac:dyDescent="0.3">
      <c r="A511" t="s">
        <v>543</v>
      </c>
      <c r="B511" t="s">
        <v>544</v>
      </c>
      <c r="C511" t="s">
        <v>10634</v>
      </c>
      <c r="D511" t="s">
        <v>180</v>
      </c>
      <c r="E511">
        <v>38034.543468000003</v>
      </c>
      <c r="F511">
        <v>552.79999999999995</v>
      </c>
      <c r="G511">
        <v>-11.065810362453</v>
      </c>
      <c r="H511">
        <f>(Table2[[#This Row],[1Y Return vs Nifty]]-AVERAGE(Table2[1Y Return vs Nifty]))/_xlfn.STDEV.P(Table2[1Y Return vs Nifty])</f>
        <v>-0.60087766700567768</v>
      </c>
      <c r="I511">
        <v>-1.63339807542771</v>
      </c>
      <c r="J511">
        <f>(Table2[[#This Row],[1M Return vs Nifty]]-AVERAGE(Table2[1M Return vs Nifty]))/_xlfn.STDEV.P(Table2[1M Return vs Nifty])</f>
        <v>-4.8497605691863434E-2</v>
      </c>
      <c r="K511">
        <v>14.4775179532728</v>
      </c>
      <c r="L511">
        <f>(Table2[[#This Row],[6M Return vs Nifty]]-AVERAGE(Table2[6M Return vs Nifty]))/_xlfn.STDEV.P(Table2[6M Return vs Nifty])</f>
        <v>0.21326603752579992</v>
      </c>
      <c r="M511">
        <v>-1.5245390121195399</v>
      </c>
      <c r="N511">
        <f>(Table2[[#This Row],[1W Return vs Nifty]]-AVERAGE(Table2[1W Return vs Nifty]))/_xlfn.STDEV.P(Table2[1W Return vs Nifty])</f>
        <v>0.16239057554905018</v>
      </c>
      <c r="O511">
        <v>539.34</v>
      </c>
      <c r="P511">
        <v>524.86462840117304</v>
      </c>
      <c r="Q511">
        <v>476.700689614878</v>
      </c>
      <c r="R511">
        <v>56.174806862869303</v>
      </c>
      <c r="S511" s="2">
        <f>(Table2[[#This Row],[Close Price]]-Table2[[#This Row],[20D EMA]])/Table2[[#This Row],[20D EMA]]</f>
        <v>2.4956428227092226E-2</v>
      </c>
      <c r="T511" s="2">
        <f>(Table2[[#This Row],[Close Price]]-Table2[[#This Row],[50D EMA]])/Table2[[#This Row],[50D EMA]]</f>
        <v>5.3223955449089443E-2</v>
      </c>
      <c r="U511" s="2">
        <f>(Table2[[#This Row],[Close Price]]-Table2[[#This Row],[200D EMA]])/Table2[[#This Row],[200D EMA]]</f>
        <v>0.15963750848903085</v>
      </c>
      <c r="V511">
        <v>0.45512790716556301</v>
      </c>
      <c r="W511">
        <v>545.85</v>
      </c>
      <c r="X511">
        <v>560.75</v>
      </c>
      <c r="Y511">
        <v>519.95000000000005</v>
      </c>
      <c r="Z511">
        <v>560.75</v>
      </c>
      <c r="AA511">
        <v>513.29999999999995</v>
      </c>
      <c r="AB511">
        <v>560.75</v>
      </c>
      <c r="AC511" s="2">
        <f>(Table2[[#This Row],[Close Price]]/Table2[[#This Row],[Day Low]])-1</f>
        <v>1.2732435650819607E-2</v>
      </c>
      <c r="AD511" s="2">
        <f>(Table2[[#This Row],[Day High]]/Table2[[#This Row],[Close Price]])-1</f>
        <v>1.4381331403762854E-2</v>
      </c>
      <c r="AE511" s="2">
        <f>(Table2[[#This Row],[Close Price]]/Table2[[#This Row],[Current Week Low]])-1</f>
        <v>6.3179151841523007E-2</v>
      </c>
      <c r="AF511" s="2">
        <f>(Table2[[#This Row],[Current Week High]]/Table2[[#This Row],[Close Price]])-1</f>
        <v>1.4381331403762854E-2</v>
      </c>
      <c r="AG511" s="2">
        <f>(Table2[[#This Row],[Close Price]]/Table2[[#This Row],[Current Month Low]])-1</f>
        <v>7.695304889927912E-2</v>
      </c>
      <c r="AH511" s="2">
        <f>(Table2[[#This Row],[Current Month High]]/Table2[[#This Row],[Close Price]])-1</f>
        <v>1.4381331403762854E-2</v>
      </c>
      <c r="AI511">
        <v>1.43813314037628</v>
      </c>
      <c r="AJ511">
        <v>47.138674474314598</v>
      </c>
      <c r="AK511" t="str">
        <f>IF(AND(Table2[[#This Row],[20D EMA]]&gt;Table2[[#This Row],[50D EMA]],Table2[[#This Row],[50D EMA]]&gt;Table2[[#This Row],[200D EMA]]),"Uptrend","Downtrend/NoTrend")</f>
        <v>Uptrend</v>
      </c>
      <c r="AL511">
        <v>0.09</v>
      </c>
      <c r="AM511" t="s">
        <v>10681</v>
      </c>
      <c r="AN511">
        <v>2.25</v>
      </c>
      <c r="AO511" t="s">
        <v>10681</v>
      </c>
      <c r="AP511">
        <v>-4.2934870836532003E-2</v>
      </c>
      <c r="AQ511">
        <f>(Table2[[#This Row],[Sharpe Ratio]]-AVERAGE(Table2[Sharpe Ratio]))/_xlfn.STDEV.P(Table2[Sharpe Ratio])</f>
        <v>-1.2246784611405424</v>
      </c>
      <c r="AR5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-1.4983971207632332</v>
      </c>
      <c r="AS511">
        <f>_xlfn.RANK.AVG(Table2[[#This Row],[1Y Return vs Nifty Z-Score]],Table2[1Y Return vs Nifty Z-Score])</f>
        <v>520</v>
      </c>
      <c r="AT511">
        <f>_xlfn.RANK.AVG(Table2[[#This Row],[6M Return vs Nifty Z-Score]],Table2[6M Return vs Nifty Z-Score])</f>
        <v>256</v>
      </c>
      <c r="AU511">
        <f>_xlfn.RANK.AVG(Table2[[#This Row],[Sharpe Ratio Z-Score]],Table2[Sharpe Ratio Z-Score])</f>
        <v>655</v>
      </c>
      <c r="AV511">
        <f>(Table2[[#This Row],[Rank 1Y]]+Table2[[#This Row],[Rank 6M]]+Table2[[#This Row],[Rank Sharpe]])/3</f>
        <v>477</v>
      </c>
    </row>
    <row r="512" spans="1:48" x14ac:dyDescent="0.3">
      <c r="A512" t="s">
        <v>1293</v>
      </c>
      <c r="B512" t="s">
        <v>1294</v>
      </c>
      <c r="C512" t="s">
        <v>10635</v>
      </c>
      <c r="D512" t="s">
        <v>300</v>
      </c>
      <c r="E512">
        <v>8736.7259570799997</v>
      </c>
      <c r="F512">
        <v>737.65</v>
      </c>
      <c r="G512">
        <v>-7.9122307417118103</v>
      </c>
      <c r="H512">
        <f>(Table2[[#This Row],[1Y Return vs Nifty]]-AVERAGE(Table2[1Y Return vs Nifty]))/_xlfn.STDEV.P(Table2[1Y Return vs Nifty])</f>
        <v>-0.55013559166780979</v>
      </c>
      <c r="I512">
        <v>-10.587241985840899</v>
      </c>
      <c r="J512">
        <f>(Table2[[#This Row],[1M Return vs Nifty]]-AVERAGE(Table2[1M Return vs Nifty]))/_xlfn.STDEV.P(Table2[1M Return vs Nifty])</f>
        <v>-0.91412551206261483</v>
      </c>
      <c r="K512">
        <v>-21.124556084813101</v>
      </c>
      <c r="L512">
        <f>(Table2[[#This Row],[6M Return vs Nifty]]-AVERAGE(Table2[6M Return vs Nifty]))/_xlfn.STDEV.P(Table2[6M Return vs Nifty])</f>
        <v>-1.0069278021788481</v>
      </c>
      <c r="M512">
        <v>-3.0657811988243302</v>
      </c>
      <c r="N512">
        <f>(Table2[[#This Row],[1W Return vs Nifty]]-AVERAGE(Table2[1W Return vs Nifty]))/_xlfn.STDEV.P(Table2[1W Return vs Nifty])</f>
        <v>-0.2332565660230323</v>
      </c>
      <c r="O512">
        <v>751.62</v>
      </c>
      <c r="P512">
        <v>759.42178258772299</v>
      </c>
      <c r="Q512">
        <v>714.00970402781695</v>
      </c>
      <c r="R512">
        <v>45.594138549454698</v>
      </c>
      <c r="S512" s="2">
        <f>(Table2[[#This Row],[Close Price]]-Table2[[#This Row],[20D EMA]])/Table2[[#This Row],[20D EMA]]</f>
        <v>-1.8586519783933407E-2</v>
      </c>
      <c r="T512" s="2">
        <f>(Table2[[#This Row],[Close Price]]-Table2[[#This Row],[50D EMA]])/Table2[[#This Row],[50D EMA]]</f>
        <v>-2.8668894001875812E-2</v>
      </c>
      <c r="U512" s="2">
        <f>(Table2[[#This Row],[Close Price]]-Table2[[#This Row],[200D EMA]])/Table2[[#This Row],[200D EMA]]</f>
        <v>3.3109208234601291E-2</v>
      </c>
      <c r="V512">
        <v>1.0106568528845801</v>
      </c>
      <c r="W512">
        <v>732.05</v>
      </c>
      <c r="X512">
        <v>748.55</v>
      </c>
      <c r="Y512">
        <v>727.2</v>
      </c>
      <c r="Z512">
        <v>768.5</v>
      </c>
      <c r="AA512">
        <v>710.05</v>
      </c>
      <c r="AB512">
        <v>836.95</v>
      </c>
      <c r="AC512" s="2">
        <f>(Table2[[#This Row],[Close Price]]/Table2[[#This Row],[Day Low]])-1</f>
        <v>7.6497507000887754E-3</v>
      </c>
      <c r="AD512" s="2">
        <f>(Table2[[#This Row],[Day High]]/Table2[[#This Row],[Close Price]])-1</f>
        <v>1.4776655595472032E-2</v>
      </c>
      <c r="AE512" s="2">
        <f>(Table2[[#This Row],[Close Price]]/Table2[[#This Row],[Current Week Low]])-1</f>
        <v>1.4370187018701852E-2</v>
      </c>
      <c r="AF512" s="2">
        <f>(Table2[[#This Row],[Current Week High]]/Table2[[#This Row],[Close Price]])-1</f>
        <v>4.1822002304616079E-2</v>
      </c>
      <c r="AG512" s="2">
        <f>(Table2[[#This Row],[Close Price]]/Table2[[#This Row],[Current Month Low]])-1</f>
        <v>3.8870502077318569E-2</v>
      </c>
      <c r="AH512" s="2">
        <f>(Table2[[#This Row],[Current Month High]]/Table2[[#This Row],[Close Price]])-1</f>
        <v>0.13461668813122762</v>
      </c>
      <c r="AI512">
        <v>24.950857452721401</v>
      </c>
      <c r="AJ512">
        <v>39.693210870182703</v>
      </c>
      <c r="AK512" t="str">
        <f>IF(AND(Table2[[#This Row],[20D EMA]]&gt;Table2[[#This Row],[50D EMA]],Table2[[#This Row],[50D EMA]]&gt;Table2[[#This Row],[200D EMA]]),"Uptrend","Downtrend/NoTrend")</f>
        <v>Downtrend/NoTrend</v>
      </c>
      <c r="AL512">
        <v>-0.19</v>
      </c>
      <c r="AM512" t="s">
        <v>10680</v>
      </c>
      <c r="AN512">
        <v>0.56999999999999995</v>
      </c>
      <c r="AO512" t="s">
        <v>10681</v>
      </c>
      <c r="AP512">
        <v>8.2206355511966006E-2</v>
      </c>
      <c r="AQ512">
        <f>(Table2[[#This Row],[Sharpe Ratio]]-AVERAGE(Table2[Sharpe Ratio]))/_xlfn.STDEV.P(Table2[Sharpe Ratio])</f>
        <v>0.21290965142125109</v>
      </c>
      <c r="AR5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2">
        <f>_xlfn.RANK.AVG(Table2[[#This Row],[1Y Return vs Nifty Z-Score]],Table2[1Y Return vs Nifty Z-Score])</f>
        <v>497</v>
      </c>
      <c r="AT512">
        <f>_xlfn.RANK.AVG(Table2[[#This Row],[6M Return vs Nifty Z-Score]],Table2[6M Return vs Nifty Z-Score])</f>
        <v>651</v>
      </c>
      <c r="AU512">
        <f>_xlfn.RANK.AVG(Table2[[#This Row],[Sharpe Ratio Z-Score]],Table2[Sharpe Ratio Z-Score])</f>
        <v>283</v>
      </c>
      <c r="AV512">
        <f>(Table2[[#This Row],[Rank 1Y]]+Table2[[#This Row],[Rank 6M]]+Table2[[#This Row],[Rank Sharpe]])/3</f>
        <v>477</v>
      </c>
    </row>
    <row r="513" spans="1:48" x14ac:dyDescent="0.3">
      <c r="A513" t="s">
        <v>809</v>
      </c>
      <c r="B513" t="s">
        <v>810</v>
      </c>
      <c r="C513" t="s">
        <v>10640</v>
      </c>
      <c r="D513" t="s">
        <v>282</v>
      </c>
      <c r="E513">
        <v>20024.6044987799</v>
      </c>
      <c r="F513">
        <v>406.7</v>
      </c>
      <c r="G513">
        <v>-7.6393832805214501</v>
      </c>
      <c r="H513">
        <f>(Table2[[#This Row],[1Y Return vs Nifty]]-AVERAGE(Table2[1Y Return vs Nifty]))/_xlfn.STDEV.P(Table2[1Y Return vs Nifty])</f>
        <v>-0.54574539129347677</v>
      </c>
      <c r="I513">
        <v>15.9615687571652</v>
      </c>
      <c r="J513">
        <f>(Table2[[#This Row],[1M Return vs Nifty]]-AVERAGE(Table2[1M Return vs Nifty]))/_xlfn.STDEV.P(Table2[1M Return vs Nifty])</f>
        <v>1.6525253800056132</v>
      </c>
      <c r="K513">
        <v>-24.9483909535005</v>
      </c>
      <c r="L513">
        <f>(Table2[[#This Row],[6M Return vs Nifty]]-AVERAGE(Table2[6M Return vs Nifty]))/_xlfn.STDEV.P(Table2[6M Return vs Nifty])</f>
        <v>-1.1379825195480908</v>
      </c>
      <c r="M513">
        <v>-0.69615429672527096</v>
      </c>
      <c r="N513">
        <f>(Table2[[#This Row],[1W Return vs Nifty]]-AVERAGE(Table2[1W Return vs Nifty]))/_xlfn.STDEV.P(Table2[1W Return vs Nifty])</f>
        <v>0.37504245310275125</v>
      </c>
      <c r="O513">
        <v>391.87</v>
      </c>
      <c r="P513">
        <v>376.67542380382002</v>
      </c>
      <c r="Q513">
        <v>372.84574666319003</v>
      </c>
      <c r="R513">
        <v>58.941016762046502</v>
      </c>
      <c r="S513" s="2">
        <f>(Table2[[#This Row],[Close Price]]-Table2[[#This Row],[20D EMA]])/Table2[[#This Row],[20D EMA]]</f>
        <v>3.7844183019878998E-2</v>
      </c>
      <c r="T513" s="2">
        <f>(Table2[[#This Row],[Close Price]]-Table2[[#This Row],[50D EMA]])/Table2[[#This Row],[50D EMA]]</f>
        <v>7.9709411070623376E-2</v>
      </c>
      <c r="U513" s="2">
        <f>(Table2[[#This Row],[Close Price]]-Table2[[#This Row],[200D EMA]])/Table2[[#This Row],[200D EMA]]</f>
        <v>9.0799623275284888E-2</v>
      </c>
      <c r="V513">
        <v>0.48821219063169702</v>
      </c>
      <c r="W513">
        <v>399.35</v>
      </c>
      <c r="X513">
        <v>411.8</v>
      </c>
      <c r="Y513">
        <v>397.6</v>
      </c>
      <c r="Z513">
        <v>417.5</v>
      </c>
      <c r="AA513">
        <v>354.9</v>
      </c>
      <c r="AB513">
        <v>417.5</v>
      </c>
      <c r="AC513" s="2">
        <f>(Table2[[#This Row],[Close Price]]/Table2[[#This Row],[Day Low]])-1</f>
        <v>1.8404907975460016E-2</v>
      </c>
      <c r="AD513" s="2">
        <f>(Table2[[#This Row],[Day High]]/Table2[[#This Row],[Close Price]])-1</f>
        <v>1.253995574133282E-2</v>
      </c>
      <c r="AE513" s="2">
        <f>(Table2[[#This Row],[Close Price]]/Table2[[#This Row],[Current Week Low]])-1</f>
        <v>2.2887323943661775E-2</v>
      </c>
      <c r="AF513" s="2">
        <f>(Table2[[#This Row],[Current Week High]]/Table2[[#This Row],[Close Price]])-1</f>
        <v>2.6555200393410416E-2</v>
      </c>
      <c r="AG513" s="2">
        <f>(Table2[[#This Row],[Close Price]]/Table2[[#This Row],[Current Month Low]])-1</f>
        <v>0.14595660749506911</v>
      </c>
      <c r="AH513" s="2">
        <f>(Table2[[#This Row],[Current Month High]]/Table2[[#This Row],[Close Price]])-1</f>
        <v>2.6555200393410416E-2</v>
      </c>
      <c r="AI513">
        <v>37.201868699286898</v>
      </c>
      <c r="AJ513">
        <v>30.729668916746999</v>
      </c>
      <c r="AK513" t="str">
        <f>IF(AND(Table2[[#This Row],[20D EMA]]&gt;Table2[[#This Row],[50D EMA]],Table2[[#This Row],[50D EMA]]&gt;Table2[[#This Row],[200D EMA]]),"Uptrend","Downtrend/NoTrend")</f>
        <v>Uptrend</v>
      </c>
      <c r="AL513">
        <v>-0.04</v>
      </c>
      <c r="AM513" t="s">
        <v>10680</v>
      </c>
      <c r="AN513">
        <v>4.28</v>
      </c>
      <c r="AO513" t="s">
        <v>10681</v>
      </c>
      <c r="AP513">
        <v>8.4845201392546005E-2</v>
      </c>
      <c r="AQ513">
        <f>(Table2[[#This Row],[Sharpe Ratio]]-AVERAGE(Table2[Sharpe Ratio]))/_xlfn.STDEV.P(Table2[Sharpe Ratio])</f>
        <v>0.24322398970526293</v>
      </c>
      <c r="AR51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0.58706391197205976</v>
      </c>
      <c r="AS513">
        <f>_xlfn.RANK.AVG(Table2[[#This Row],[1Y Return vs Nifty Z-Score]],Table2[1Y Return vs Nifty Z-Score])</f>
        <v>492</v>
      </c>
      <c r="AT513">
        <f>_xlfn.RANK.AVG(Table2[[#This Row],[6M Return vs Nifty Z-Score]],Table2[6M Return vs Nifty Z-Score])</f>
        <v>673</v>
      </c>
      <c r="AU513">
        <f>_xlfn.RANK.AVG(Table2[[#This Row],[Sharpe Ratio Z-Score]],Table2[Sharpe Ratio Z-Score])</f>
        <v>269</v>
      </c>
      <c r="AV513">
        <f>(Table2[[#This Row],[Rank 1Y]]+Table2[[#This Row],[Rank 6M]]+Table2[[#This Row],[Rank Sharpe]])/3</f>
        <v>478</v>
      </c>
    </row>
    <row r="514" spans="1:48" x14ac:dyDescent="0.3">
      <c r="A514" t="s">
        <v>1340</v>
      </c>
      <c r="B514" t="s">
        <v>1341</v>
      </c>
      <c r="C514" t="s">
        <v>10642</v>
      </c>
      <c r="D514" t="s">
        <v>217</v>
      </c>
      <c r="E514">
        <v>8398.3333426499994</v>
      </c>
      <c r="F514">
        <v>209.21</v>
      </c>
      <c r="G514">
        <v>-19.182950491421</v>
      </c>
      <c r="H514">
        <f>(Table2[[#This Row],[1Y Return vs Nifty]]-AVERAGE(Table2[1Y Return vs Nifty]))/_xlfn.STDEV.P(Table2[1Y Return vs Nifty])</f>
        <v>-0.73148497219092623</v>
      </c>
      <c r="I514">
        <v>4.4958871994591796</v>
      </c>
      <c r="J514">
        <f>(Table2[[#This Row],[1M Return vs Nifty]]-AVERAGE(Table2[1M Return vs Nifty]))/_xlfn.STDEV.P(Table2[1M Return vs Nifty])</f>
        <v>0.54406134810885953</v>
      </c>
      <c r="K514">
        <v>-19.2580816994858</v>
      </c>
      <c r="L514">
        <f>(Table2[[#This Row],[6M Return vs Nifty]]-AVERAGE(Table2[6M Return vs Nifty]))/_xlfn.STDEV.P(Table2[6M Return vs Nifty])</f>
        <v>-0.94295791816291863</v>
      </c>
      <c r="M514">
        <v>-12.147347594697701</v>
      </c>
      <c r="N514">
        <f>(Table2[[#This Row],[1W Return vs Nifty]]-AVERAGE(Table2[1W Return vs Nifty]))/_xlfn.STDEV.P(Table2[1W Return vs Nifty])</f>
        <v>-2.5645551876929309</v>
      </c>
      <c r="O514">
        <v>214.22</v>
      </c>
      <c r="P514">
        <v>206.62105164819201</v>
      </c>
      <c r="Q514">
        <v>198.69983857709599</v>
      </c>
      <c r="R514">
        <v>45.194801231845901</v>
      </c>
      <c r="S514" s="2">
        <f>(Table2[[#This Row],[Close Price]]-Table2[[#This Row],[20D EMA]])/Table2[[#This Row],[20D EMA]]</f>
        <v>-2.3387172066100227E-2</v>
      </c>
      <c r="T514" s="2">
        <f>(Table2[[#This Row],[Close Price]]-Table2[[#This Row],[50D EMA]])/Table2[[#This Row],[50D EMA]]</f>
        <v>1.2529935024317517E-2</v>
      </c>
      <c r="U514" s="2">
        <f>(Table2[[#This Row],[Close Price]]-Table2[[#This Row],[200D EMA]])/Table2[[#This Row],[200D EMA]]</f>
        <v>5.2894665129916814E-2</v>
      </c>
      <c r="V514">
        <v>1.8540180195400899</v>
      </c>
      <c r="W514">
        <v>207.3</v>
      </c>
      <c r="X514">
        <v>215.96</v>
      </c>
      <c r="Y514">
        <v>203.61</v>
      </c>
      <c r="Z514">
        <v>218.53</v>
      </c>
      <c r="AA514">
        <v>190.1</v>
      </c>
      <c r="AB514">
        <v>247.3</v>
      </c>
      <c r="AC514" s="2">
        <f>(Table2[[#This Row],[Close Price]]/Table2[[#This Row],[Day Low]])-1</f>
        <v>9.2136999517606899E-3</v>
      </c>
      <c r="AD514" s="2">
        <f>(Table2[[#This Row],[Day High]]/Table2[[#This Row],[Close Price]])-1</f>
        <v>3.2264232111275826E-2</v>
      </c>
      <c r="AE514" s="2">
        <f>(Table2[[#This Row],[Close Price]]/Table2[[#This Row],[Current Week Low]])-1</f>
        <v>2.7503560728844301E-2</v>
      </c>
      <c r="AF514" s="2">
        <f>(Table2[[#This Row],[Current Week High]]/Table2[[#This Row],[Close Price]])-1</f>
        <v>4.4548539744754034E-2</v>
      </c>
      <c r="AG514" s="2">
        <f>(Table2[[#This Row],[Close Price]]/Table2[[#This Row],[Current Month Low]])-1</f>
        <v>0.10052603892688072</v>
      </c>
      <c r="AH514" s="2">
        <f>(Table2[[#This Row],[Current Month High]]/Table2[[#This Row],[Close Price]])-1</f>
        <v>0.18206586683236936</v>
      </c>
      <c r="AI514">
        <v>47.220496152191501</v>
      </c>
      <c r="AJ514">
        <v>44.832121841467597</v>
      </c>
      <c r="AK514" t="str">
        <f>IF(AND(Table2[[#This Row],[20D EMA]]&gt;Table2[[#This Row],[50D EMA]],Table2[[#This Row],[50D EMA]]&gt;Table2[[#This Row],[200D EMA]]),"Uptrend","Downtrend/NoTrend")</f>
        <v>Uptrend</v>
      </c>
      <c r="AL514">
        <v>0.03</v>
      </c>
      <c r="AM514" t="s">
        <v>10681</v>
      </c>
      <c r="AN514">
        <v>-6.13</v>
      </c>
      <c r="AO514" t="s">
        <v>10680</v>
      </c>
      <c r="AP514">
        <v>0.10203835696546899</v>
      </c>
      <c r="AQ514">
        <f>(Table2[[#This Row],[Sharpe Ratio]]-AVERAGE(Table2[Sharpe Ratio]))/_xlfn.STDEV.P(Table2[Sharpe Ratio])</f>
        <v>0.44073424903601066</v>
      </c>
      <c r="AR5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-3.2542024809019057</v>
      </c>
      <c r="AS514">
        <f>_xlfn.RANK.AVG(Table2[[#This Row],[1Y Return vs Nifty Z-Score]],Table2[1Y Return vs Nifty Z-Score])</f>
        <v>576</v>
      </c>
      <c r="AT514">
        <f>_xlfn.RANK.AVG(Table2[[#This Row],[6M Return vs Nifty Z-Score]],Table2[6M Return vs Nifty Z-Score])</f>
        <v>628</v>
      </c>
      <c r="AU514">
        <f>_xlfn.RANK.AVG(Table2[[#This Row],[Sharpe Ratio Z-Score]],Table2[Sharpe Ratio Z-Score])</f>
        <v>232</v>
      </c>
      <c r="AV514">
        <f>(Table2[[#This Row],[Rank 1Y]]+Table2[[#This Row],[Rank 6M]]+Table2[[#This Row],[Rank Sharpe]])/3</f>
        <v>478.66666666666669</v>
      </c>
    </row>
    <row r="515" spans="1:48" x14ac:dyDescent="0.3">
      <c r="A515" t="s">
        <v>1237</v>
      </c>
      <c r="B515" t="s">
        <v>1238</v>
      </c>
      <c r="C515" t="s">
        <v>10639</v>
      </c>
      <c r="D515" t="s">
        <v>46</v>
      </c>
      <c r="E515">
        <v>9391.8294669999996</v>
      </c>
      <c r="F515">
        <v>330.95</v>
      </c>
      <c r="G515">
        <v>-7.8838976261382498</v>
      </c>
      <c r="H515">
        <f>(Table2[[#This Row],[1Y Return vs Nifty]]-AVERAGE(Table2[1Y Return vs Nifty]))/_xlfn.STDEV.P(Table2[1Y Return vs Nifty])</f>
        <v>-0.54967970304031666</v>
      </c>
      <c r="I515">
        <v>-16.222966105600999</v>
      </c>
      <c r="J515">
        <f>(Table2[[#This Row],[1M Return vs Nifty]]-AVERAGE(Table2[1M Return vs Nifty]))/_xlfn.STDEV.P(Table2[1M Return vs Nifty])</f>
        <v>-1.4589686117951808</v>
      </c>
      <c r="K515">
        <v>8.7259966266177393</v>
      </c>
      <c r="L515">
        <f>(Table2[[#This Row],[6M Return vs Nifty]]-AVERAGE(Table2[6M Return vs Nifty]))/_xlfn.STDEV.P(Table2[6M Return vs Nifty])</f>
        <v>1.614350797297609E-2</v>
      </c>
      <c r="M515">
        <v>-4.4146552174262403</v>
      </c>
      <c r="N515">
        <f>(Table2[[#This Row],[1W Return vs Nifty]]-AVERAGE(Table2[1W Return vs Nifty]))/_xlfn.STDEV.P(Table2[1W Return vs Nifty])</f>
        <v>-0.57952151672601648</v>
      </c>
      <c r="O515">
        <v>345.62</v>
      </c>
      <c r="P515">
        <v>346.50312853809498</v>
      </c>
      <c r="Q515">
        <v>307.02219100180599</v>
      </c>
      <c r="R515">
        <v>37.595117886532698</v>
      </c>
      <c r="S515" s="2">
        <f>(Table2[[#This Row],[Close Price]]-Table2[[#This Row],[20D EMA]])/Table2[[#This Row],[20D EMA]]</f>
        <v>-4.2445460332156751E-2</v>
      </c>
      <c r="T515" s="2">
        <f>(Table2[[#This Row],[Close Price]]-Table2[[#This Row],[50D EMA]])/Table2[[#This Row],[50D EMA]]</f>
        <v>-4.488596857325363E-2</v>
      </c>
      <c r="U515" s="2">
        <f>(Table2[[#This Row],[Close Price]]-Table2[[#This Row],[200D EMA]])/Table2[[#This Row],[200D EMA]]</f>
        <v>7.7935112508050741E-2</v>
      </c>
      <c r="V515">
        <v>0.35930540490991802</v>
      </c>
      <c r="W515">
        <v>329.55</v>
      </c>
      <c r="X515">
        <v>337.35</v>
      </c>
      <c r="Y515">
        <v>329.55</v>
      </c>
      <c r="Z515">
        <v>343.2</v>
      </c>
      <c r="AA515">
        <v>329.55</v>
      </c>
      <c r="AB515">
        <v>409.05</v>
      </c>
      <c r="AC515" s="2">
        <f>(Table2[[#This Row],[Close Price]]/Table2[[#This Row],[Day Low]])-1</f>
        <v>4.2482172659685791E-3</v>
      </c>
      <c r="AD515" s="2">
        <f>(Table2[[#This Row],[Day High]]/Table2[[#This Row],[Close Price]])-1</f>
        <v>1.9338268620637589E-2</v>
      </c>
      <c r="AE515" s="2">
        <f>(Table2[[#This Row],[Close Price]]/Table2[[#This Row],[Current Week Low]])-1</f>
        <v>4.2482172659685791E-3</v>
      </c>
      <c r="AF515" s="2">
        <f>(Table2[[#This Row],[Current Week High]]/Table2[[#This Row],[Close Price]])-1</f>
        <v>3.7014654781688971E-2</v>
      </c>
      <c r="AG515" s="2">
        <f>(Table2[[#This Row],[Close Price]]/Table2[[#This Row],[Current Month Low]])-1</f>
        <v>4.2482172659685791E-3</v>
      </c>
      <c r="AH515" s="2">
        <f>(Table2[[#This Row],[Current Month High]]/Table2[[#This Row],[Close Price]])-1</f>
        <v>0.23598730926121769</v>
      </c>
      <c r="AI515">
        <v>25.517449765825599</v>
      </c>
      <c r="AJ515">
        <v>39.788806758183703</v>
      </c>
      <c r="AK515" t="str">
        <f>IF(AND(Table2[[#This Row],[20D EMA]]&gt;Table2[[#This Row],[50D EMA]],Table2[[#This Row],[50D EMA]]&gt;Table2[[#This Row],[200D EMA]]),"Uptrend","Downtrend/NoTrend")</f>
        <v>Downtrend/NoTrend</v>
      </c>
      <c r="AL515">
        <v>-0.16</v>
      </c>
      <c r="AM515" t="s">
        <v>10680</v>
      </c>
      <c r="AN515">
        <v>-4.6399999999999997</v>
      </c>
      <c r="AO515" t="s">
        <v>10680</v>
      </c>
      <c r="AP515">
        <v>-2.9660058869411001E-2</v>
      </c>
      <c r="AQ515">
        <f>(Table2[[#This Row],[Sharpe Ratio]]-AVERAGE(Table2[Sharpe Ratio]))/_xlfn.STDEV.P(Table2[Sharpe Ratio])</f>
        <v>-1.0721810593068644</v>
      </c>
      <c r="AR5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5">
        <f>_xlfn.RANK.AVG(Table2[[#This Row],[1Y Return vs Nifty Z-Score]],Table2[1Y Return vs Nifty Z-Score])</f>
        <v>496</v>
      </c>
      <c r="AT515">
        <f>_xlfn.RANK.AVG(Table2[[#This Row],[6M Return vs Nifty Z-Score]],Table2[6M Return vs Nifty Z-Score])</f>
        <v>315</v>
      </c>
      <c r="AU515">
        <f>_xlfn.RANK.AVG(Table2[[#This Row],[Sharpe Ratio Z-Score]],Table2[Sharpe Ratio Z-Score])</f>
        <v>626</v>
      </c>
      <c r="AV515">
        <f>(Table2[[#This Row],[Rank 1Y]]+Table2[[#This Row],[Rank 6M]]+Table2[[#This Row],[Rank Sharpe]])/3</f>
        <v>479</v>
      </c>
    </row>
    <row r="516" spans="1:48" x14ac:dyDescent="0.3">
      <c r="A516" t="s">
        <v>125</v>
      </c>
      <c r="B516" t="s">
        <v>126</v>
      </c>
      <c r="C516" t="s">
        <v>10643</v>
      </c>
      <c r="D516" t="s">
        <v>127</v>
      </c>
      <c r="E516">
        <v>229019.81769832</v>
      </c>
      <c r="F516">
        <v>941.1</v>
      </c>
      <c r="G516">
        <v>-10.877378251678</v>
      </c>
      <c r="H516">
        <f>(Table2[[#This Row],[1Y Return vs Nifty]]-AVERAGE(Table2[1Y Return vs Nifty]))/_xlfn.STDEV.P(Table2[1Y Return vs Nifty])</f>
        <v>-0.59784573583193068</v>
      </c>
      <c r="I516">
        <v>3.4126962418963598</v>
      </c>
      <c r="J516">
        <f>(Table2[[#This Row],[1M Return vs Nifty]]-AVERAGE(Table2[1M Return vs Nifty]))/_xlfn.STDEV.P(Table2[1M Return vs Nifty])</f>
        <v>0.43934204205703398</v>
      </c>
      <c r="K516">
        <v>-0.42432219500323298</v>
      </c>
      <c r="L516">
        <f>(Table2[[#This Row],[6M Return vs Nifty]]-AVERAGE(Table2[6M Return vs Nifty]))/_xlfn.STDEV.P(Table2[6M Return vs Nifty])</f>
        <v>-0.2974663858082483</v>
      </c>
      <c r="M516">
        <v>-1.29963090612916</v>
      </c>
      <c r="N516">
        <f>(Table2[[#This Row],[1W Return vs Nifty]]-AVERAGE(Table2[1W Return vs Nifty]))/_xlfn.STDEV.P(Table2[1W Return vs Nifty])</f>
        <v>0.22012598534972211</v>
      </c>
      <c r="O516">
        <v>926.69</v>
      </c>
      <c r="P516">
        <v>916.13436349268602</v>
      </c>
      <c r="Q516">
        <v>866.84556561032002</v>
      </c>
      <c r="R516">
        <v>56.047890312420797</v>
      </c>
      <c r="S516" s="2">
        <f>(Table2[[#This Row],[Close Price]]-Table2[[#This Row],[20D EMA]])/Table2[[#This Row],[20D EMA]]</f>
        <v>1.5549968166269159E-2</v>
      </c>
      <c r="T516" s="2">
        <f>(Table2[[#This Row],[Close Price]]-Table2[[#This Row],[50D EMA]])/Table2[[#This Row],[50D EMA]]</f>
        <v>2.7251064365858509E-2</v>
      </c>
      <c r="U516" s="2">
        <f>(Table2[[#This Row],[Close Price]]-Table2[[#This Row],[200D EMA]])/Table2[[#This Row],[200D EMA]]</f>
        <v>8.5660511324643709E-2</v>
      </c>
      <c r="V516">
        <v>0.80610665355703304</v>
      </c>
      <c r="W516">
        <v>938.65</v>
      </c>
      <c r="X516">
        <v>954.75</v>
      </c>
      <c r="Y516">
        <v>930.8</v>
      </c>
      <c r="Z516">
        <v>968.9</v>
      </c>
      <c r="AA516">
        <v>854.15</v>
      </c>
      <c r="AB516">
        <v>968.9</v>
      </c>
      <c r="AC516" s="2">
        <f>(Table2[[#This Row],[Close Price]]/Table2[[#This Row],[Day Low]])-1</f>
        <v>2.6101315719384566E-3</v>
      </c>
      <c r="AD516" s="2">
        <f>(Table2[[#This Row],[Day High]]/Table2[[#This Row],[Close Price]])-1</f>
        <v>1.4504303474657254E-2</v>
      </c>
      <c r="AE516" s="2">
        <f>(Table2[[#This Row],[Close Price]]/Table2[[#This Row],[Current Week Low]])-1</f>
        <v>1.1065749892565702E-2</v>
      </c>
      <c r="AF516" s="2">
        <f>(Table2[[#This Row],[Current Week High]]/Table2[[#This Row],[Close Price]])-1</f>
        <v>2.9539900116884343E-2</v>
      </c>
      <c r="AG516" s="2">
        <f>(Table2[[#This Row],[Close Price]]/Table2[[#This Row],[Current Month Low]])-1</f>
        <v>0.10179710823625832</v>
      </c>
      <c r="AH516" s="2">
        <f>(Table2[[#This Row],[Current Month High]]/Table2[[#This Row],[Close Price]])-1</f>
        <v>2.9539900116884343E-2</v>
      </c>
      <c r="AI516">
        <v>2.9539900116884299</v>
      </c>
      <c r="AJ516">
        <v>30.1659751037344</v>
      </c>
      <c r="AK516" t="str">
        <f>IF(AND(Table2[[#This Row],[20D EMA]]&gt;Table2[[#This Row],[50D EMA]],Table2[[#This Row],[50D EMA]]&gt;Table2[[#This Row],[200D EMA]]),"Uptrend","Downtrend/NoTrend")</f>
        <v>Uptrend</v>
      </c>
      <c r="AL516">
        <v>0.08</v>
      </c>
      <c r="AM516" t="s">
        <v>10681</v>
      </c>
      <c r="AN516">
        <v>3.66</v>
      </c>
      <c r="AO516" t="s">
        <v>10681</v>
      </c>
      <c r="AP516">
        <v>7.0263084964890003E-3</v>
      </c>
      <c r="AQ516">
        <f>(Table2[[#This Row],[Sharpe Ratio]]-AVERAGE(Table2[Sharpe Ratio]))/_xlfn.STDEV.P(Table2[Sharpe Ratio])</f>
        <v>-0.65073812513407026</v>
      </c>
      <c r="AR51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-0.88658221936749304</v>
      </c>
      <c r="AS516">
        <f>_xlfn.RANK.AVG(Table2[[#This Row],[1Y Return vs Nifty Z-Score]],Table2[1Y Return vs Nifty Z-Score])</f>
        <v>516</v>
      </c>
      <c r="AT516">
        <f>_xlfn.RANK.AVG(Table2[[#This Row],[6M Return vs Nifty Z-Score]],Table2[6M Return vs Nifty Z-Score])</f>
        <v>419</v>
      </c>
      <c r="AU516">
        <f>_xlfn.RANK.AVG(Table2[[#This Row],[Sharpe Ratio Z-Score]],Table2[Sharpe Ratio Z-Score])</f>
        <v>504</v>
      </c>
      <c r="AV516">
        <f>(Table2[[#This Row],[Rank 1Y]]+Table2[[#This Row],[Rank 6M]]+Table2[[#This Row],[Rank Sharpe]])/3</f>
        <v>479.66666666666669</v>
      </c>
    </row>
    <row r="517" spans="1:48" x14ac:dyDescent="0.3">
      <c r="A517" t="s">
        <v>2029</v>
      </c>
      <c r="B517" t="s">
        <v>2030</v>
      </c>
      <c r="C517" t="s">
        <v>10638</v>
      </c>
      <c r="D517" t="s">
        <v>355</v>
      </c>
      <c r="E517">
        <v>3214.8709485599902</v>
      </c>
      <c r="F517">
        <v>2338.8000000000002</v>
      </c>
      <c r="G517">
        <v>-14.114363600052901</v>
      </c>
      <c r="H517">
        <f>(Table2[[#This Row],[1Y Return vs Nifty]]-AVERAGE(Table2[1Y Return vs Nifty]))/_xlfn.STDEV.P(Table2[1Y Return vs Nifty])</f>
        <v>-0.64992983522632286</v>
      </c>
      <c r="I517">
        <v>16.1109267990348</v>
      </c>
      <c r="J517">
        <f>(Table2[[#This Row],[1M Return vs Nifty]]-AVERAGE(Table2[1M Return vs Nifty]))/_xlfn.STDEV.P(Table2[1M Return vs Nifty])</f>
        <v>1.6669648196894853</v>
      </c>
      <c r="K517">
        <v>18.5016435080212</v>
      </c>
      <c r="L517">
        <f>(Table2[[#This Row],[6M Return vs Nifty]]-AVERAGE(Table2[6M Return vs Nifty]))/_xlfn.STDEV.P(Table2[6M Return vs Nifty])</f>
        <v>0.35118533983524591</v>
      </c>
      <c r="M517">
        <v>-2.15764999581268</v>
      </c>
      <c r="N517">
        <f>(Table2[[#This Row],[1W Return vs Nifty]]-AVERAGE(Table2[1W Return vs Nifty]))/_xlfn.STDEV.P(Table2[1W Return vs Nifty])</f>
        <v>-1.3323359455381939E-4</v>
      </c>
      <c r="O517">
        <v>2226.4</v>
      </c>
      <c r="P517">
        <v>2088.9708021374299</v>
      </c>
      <c r="Q517">
        <v>1930.5513182007801</v>
      </c>
      <c r="R517">
        <v>55.823520469717501</v>
      </c>
      <c r="S517" s="2">
        <f>(Table2[[#This Row],[Close Price]]-Table2[[#This Row],[20D EMA]])/Table2[[#This Row],[20D EMA]]</f>
        <v>5.0485088034495189E-2</v>
      </c>
      <c r="T517" s="2">
        <f>(Table2[[#This Row],[Close Price]]-Table2[[#This Row],[50D EMA]])/Table2[[#This Row],[50D EMA]]</f>
        <v>0.119594394333777</v>
      </c>
      <c r="U517" s="2">
        <f>(Table2[[#This Row],[Close Price]]-Table2[[#This Row],[200D EMA]])/Table2[[#This Row],[200D EMA]]</f>
        <v>0.21146740723768817</v>
      </c>
      <c r="V517">
        <v>0.58086986056555501</v>
      </c>
      <c r="W517">
        <v>2275.6999999999998</v>
      </c>
      <c r="X517">
        <v>2377.6999999999998</v>
      </c>
      <c r="Y517">
        <v>2242.25</v>
      </c>
      <c r="Z517">
        <v>2405</v>
      </c>
      <c r="AA517">
        <v>1825</v>
      </c>
      <c r="AB517">
        <v>2520</v>
      </c>
      <c r="AC517" s="2">
        <f>(Table2[[#This Row],[Close Price]]/Table2[[#This Row],[Day Low]])-1</f>
        <v>2.7727732126378912E-2</v>
      </c>
      <c r="AD517" s="2">
        <f>(Table2[[#This Row],[Day High]]/Table2[[#This Row],[Close Price]])-1</f>
        <v>1.663246109115768E-2</v>
      </c>
      <c r="AE517" s="2">
        <f>(Table2[[#This Row],[Close Price]]/Table2[[#This Row],[Current Week Low]])-1</f>
        <v>4.3059426914929366E-2</v>
      </c>
      <c r="AF517" s="2">
        <f>(Table2[[#This Row],[Current Week High]]/Table2[[#This Row],[Close Price]])-1</f>
        <v>2.830511373353839E-2</v>
      </c>
      <c r="AG517" s="2">
        <f>(Table2[[#This Row],[Close Price]]/Table2[[#This Row],[Current Month Low]])-1</f>
        <v>0.28153424657534254</v>
      </c>
      <c r="AH517" s="2">
        <f>(Table2[[#This Row],[Current Month High]]/Table2[[#This Row],[Close Price]])-1</f>
        <v>7.7475628527449825E-2</v>
      </c>
      <c r="AI517">
        <v>7.7475628527449798</v>
      </c>
      <c r="AJ517">
        <v>52.762900065316799</v>
      </c>
      <c r="AK517" t="str">
        <f>IF(AND(Table2[[#This Row],[20D EMA]]&gt;Table2[[#This Row],[50D EMA]],Table2[[#This Row],[50D EMA]]&gt;Table2[[#This Row],[200D EMA]]),"Uptrend","Downtrend/NoTrend")</f>
        <v>Uptrend</v>
      </c>
      <c r="AL517">
        <v>0.15</v>
      </c>
      <c r="AM517" t="s">
        <v>10681</v>
      </c>
      <c r="AN517">
        <v>3.22</v>
      </c>
      <c r="AO517" t="s">
        <v>10681</v>
      </c>
      <c r="AP517">
        <v>-5.4409746919193001E-2</v>
      </c>
      <c r="AQ517">
        <f>(Table2[[#This Row],[Sharpe Ratio]]-AVERAGE(Table2[Sharpe Ratio]))/_xlfn.STDEV.P(Table2[Sharpe Ratio])</f>
        <v>-1.3564986928171445</v>
      </c>
      <c r="AR5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1.1588397886710108E-2</v>
      </c>
      <c r="AS517">
        <f>_xlfn.RANK.AVG(Table2[[#This Row],[1Y Return vs Nifty Z-Score]],Table2[1Y Return vs Nifty Z-Score])</f>
        <v>546</v>
      </c>
      <c r="AT517">
        <f>_xlfn.RANK.AVG(Table2[[#This Row],[6M Return vs Nifty Z-Score]],Table2[6M Return vs Nifty Z-Score])</f>
        <v>221</v>
      </c>
      <c r="AU517">
        <f>_xlfn.RANK.AVG(Table2[[#This Row],[Sharpe Ratio Z-Score]],Table2[Sharpe Ratio Z-Score])</f>
        <v>672</v>
      </c>
      <c r="AV517">
        <f>(Table2[[#This Row],[Rank 1Y]]+Table2[[#This Row],[Rank 6M]]+Table2[[#This Row],[Rank Sharpe]])/3</f>
        <v>479.66666666666669</v>
      </c>
    </row>
    <row r="518" spans="1:48" x14ac:dyDescent="0.3">
      <c r="A518" t="s">
        <v>1185</v>
      </c>
      <c r="B518" t="s">
        <v>1186</v>
      </c>
      <c r="C518" t="s">
        <v>10636</v>
      </c>
      <c r="D518" t="s">
        <v>531</v>
      </c>
      <c r="E518">
        <v>10189.290590156999</v>
      </c>
      <c r="F518">
        <v>106.59</v>
      </c>
      <c r="G518">
        <v>8.2634868253061509</v>
      </c>
      <c r="H518">
        <f>(Table2[[#This Row],[1Y Return vs Nifty]]-AVERAGE(Table2[1Y Return vs Nifty]))/_xlfn.STDEV.P(Table2[1Y Return vs Nifty])</f>
        <v>-0.28986327317889632</v>
      </c>
      <c r="I518">
        <v>2.4663716506303199</v>
      </c>
      <c r="J518">
        <f>(Table2[[#This Row],[1M Return vs Nifty]]-AVERAGE(Table2[1M Return vs Nifty]))/_xlfn.STDEV.P(Table2[1M Return vs Nifty])</f>
        <v>0.34785452196165884</v>
      </c>
      <c r="K518">
        <v>-5.7357675232751797</v>
      </c>
      <c r="L518">
        <f>(Table2[[#This Row],[6M Return vs Nifty]]-AVERAGE(Table2[6M Return vs Nifty]))/_xlfn.STDEV.P(Table2[6M Return vs Nifty])</f>
        <v>-0.47950614176607009</v>
      </c>
      <c r="M518">
        <v>12.7502017743143</v>
      </c>
      <c r="N518">
        <f>(Table2[[#This Row],[1W Return vs Nifty]]-AVERAGE(Table2[1W Return vs Nifty]))/_xlfn.STDEV.P(Table2[1W Return vs Nifty])</f>
        <v>3.8268116753309123</v>
      </c>
      <c r="O518">
        <v>98.67</v>
      </c>
      <c r="P518">
        <v>95.160060852637699</v>
      </c>
      <c r="Q518">
        <v>89.115357645058694</v>
      </c>
      <c r="R518">
        <v>73.3949863111973</v>
      </c>
      <c r="S518" s="2">
        <f>(Table2[[#This Row],[Close Price]]-Table2[[#This Row],[20D EMA]])/Table2[[#This Row],[20D EMA]]</f>
        <v>8.026755852842811E-2</v>
      </c>
      <c r="T518" s="2">
        <f>(Table2[[#This Row],[Close Price]]-Table2[[#This Row],[50D EMA]])/Table2[[#This Row],[50D EMA]]</f>
        <v>0.12011277677787953</v>
      </c>
      <c r="U518" s="2">
        <f>(Table2[[#This Row],[Close Price]]-Table2[[#This Row],[200D EMA]])/Table2[[#This Row],[200D EMA]]</f>
        <v>0.19609013324663743</v>
      </c>
      <c r="V518">
        <v>2.2993738840367</v>
      </c>
      <c r="W518">
        <v>104.41</v>
      </c>
      <c r="X518">
        <v>109.6</v>
      </c>
      <c r="Y518">
        <v>92.31</v>
      </c>
      <c r="Z518">
        <v>113.3</v>
      </c>
      <c r="AA518">
        <v>89.87</v>
      </c>
      <c r="AB518">
        <v>113.3</v>
      </c>
      <c r="AC518" s="2">
        <f>(Table2[[#This Row],[Close Price]]/Table2[[#This Row],[Day Low]])-1</f>
        <v>2.0879226127765715E-2</v>
      </c>
      <c r="AD518" s="2">
        <f>(Table2[[#This Row],[Day High]]/Table2[[#This Row],[Close Price]])-1</f>
        <v>2.8239046814898083E-2</v>
      </c>
      <c r="AE518" s="2">
        <f>(Table2[[#This Row],[Close Price]]/Table2[[#This Row],[Current Week Low]])-1</f>
        <v>0.15469613259668513</v>
      </c>
      <c r="AF518" s="2">
        <f>(Table2[[#This Row],[Current Week High]]/Table2[[#This Row],[Close Price]])-1</f>
        <v>6.2951496388028882E-2</v>
      </c>
      <c r="AG518" s="2">
        <f>(Table2[[#This Row],[Close Price]]/Table2[[#This Row],[Current Month Low]])-1</f>
        <v>0.18604651162790686</v>
      </c>
      <c r="AH518" s="2">
        <f>(Table2[[#This Row],[Current Month High]]/Table2[[#This Row],[Close Price]])-1</f>
        <v>6.2951496388028882E-2</v>
      </c>
      <c r="AI518">
        <v>7.7493198236232104</v>
      </c>
      <c r="AJ518">
        <v>54.478260869565197</v>
      </c>
      <c r="AK518" t="str">
        <f>IF(AND(Table2[[#This Row],[20D EMA]]&gt;Table2[[#This Row],[50D EMA]],Table2[[#This Row],[50D EMA]]&gt;Table2[[#This Row],[200D EMA]]),"Uptrend","Downtrend/NoTrend")</f>
        <v>Uptrend</v>
      </c>
      <c r="AL518">
        <v>0.27</v>
      </c>
      <c r="AM518" t="s">
        <v>10681</v>
      </c>
      <c r="AN518">
        <v>13.47</v>
      </c>
      <c r="AO518" t="s">
        <v>10681</v>
      </c>
      <c r="AP518">
        <v>-2.0371790594329998E-3</v>
      </c>
      <c r="AQ518">
        <f>(Table2[[#This Row],[Sharpe Ratio]]-AVERAGE(Table2[Sharpe Ratio]))/_xlfn.STDEV.P(Table2[Sharpe Ratio])</f>
        <v>-0.75485698627148623</v>
      </c>
      <c r="AR5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2.6504397960761183</v>
      </c>
      <c r="AS518">
        <f>_xlfn.RANK.AVG(Table2[[#This Row],[1Y Return vs Nifty Z-Score]],Table2[1Y Return vs Nifty Z-Score])</f>
        <v>387</v>
      </c>
      <c r="AT518">
        <f>_xlfn.RANK.AVG(Table2[[#This Row],[6M Return vs Nifty Z-Score]],Table2[6M Return vs Nifty Z-Score])</f>
        <v>480</v>
      </c>
      <c r="AU518">
        <f>_xlfn.RANK.AVG(Table2[[#This Row],[Sharpe Ratio Z-Score]],Table2[Sharpe Ratio Z-Score])</f>
        <v>576</v>
      </c>
      <c r="AV518">
        <f>(Table2[[#This Row],[Rank 1Y]]+Table2[[#This Row],[Rank 6M]]+Table2[[#This Row],[Rank Sharpe]])/3</f>
        <v>481</v>
      </c>
    </row>
    <row r="519" spans="1:48" x14ac:dyDescent="0.3">
      <c r="A519" t="s">
        <v>1516</v>
      </c>
      <c r="B519" t="s">
        <v>1517</v>
      </c>
      <c r="C519" t="s">
        <v>10636</v>
      </c>
      <c r="D519" t="s">
        <v>24</v>
      </c>
      <c r="E519">
        <v>6700.0005472140001</v>
      </c>
      <c r="F519">
        <v>25.63</v>
      </c>
      <c r="G519">
        <v>-10.171470743245401</v>
      </c>
      <c r="H519">
        <f>(Table2[[#This Row],[1Y Return vs Nifty]]-AVERAGE(Table2[1Y Return vs Nifty]))/_xlfn.STDEV.P(Table2[1Y Return vs Nifty])</f>
        <v>-0.58648746482495517</v>
      </c>
      <c r="I519">
        <v>-8.1581649095692299</v>
      </c>
      <c r="J519">
        <f>(Table2[[#This Row],[1M Return vs Nifty]]-AVERAGE(Table2[1M Return vs Nifty]))/_xlfn.STDEV.P(Table2[1M Return vs Nifty])</f>
        <v>-0.67929040381364836</v>
      </c>
      <c r="K519">
        <v>-33.619322724451202</v>
      </c>
      <c r="L519">
        <f>(Table2[[#This Row],[6M Return vs Nifty]]-AVERAGE(Table2[6M Return vs Nifty]))/_xlfn.STDEV.P(Table2[6M Return vs Nifty])</f>
        <v>-1.4351623276709267</v>
      </c>
      <c r="M519">
        <v>-6.8109105292319301</v>
      </c>
      <c r="N519">
        <f>(Table2[[#This Row],[1W Return vs Nifty]]-AVERAGE(Table2[1W Return vs Nifty]))/_xlfn.STDEV.P(Table2[1W Return vs Nifty])</f>
        <v>-1.1946562260995242</v>
      </c>
      <c r="O519">
        <v>25.75</v>
      </c>
      <c r="P519">
        <v>26.255719516048899</v>
      </c>
      <c r="Q519">
        <v>26.110873264705301</v>
      </c>
      <c r="R519">
        <v>47.883425335766702</v>
      </c>
      <c r="S519" s="2">
        <f>(Table2[[#This Row],[Close Price]]-Table2[[#This Row],[20D EMA]])/Table2[[#This Row],[20D EMA]]</f>
        <v>-4.66019417475732E-3</v>
      </c>
      <c r="T519" s="2">
        <f>(Table2[[#This Row],[Close Price]]-Table2[[#This Row],[50D EMA]])/Table2[[#This Row],[50D EMA]]</f>
        <v>-2.3831741334166316E-2</v>
      </c>
      <c r="U519" s="2">
        <f>(Table2[[#This Row],[Close Price]]-Table2[[#This Row],[200D EMA]])/Table2[[#This Row],[200D EMA]]</f>
        <v>-1.8416590660539495E-2</v>
      </c>
      <c r="V519">
        <v>0.595354034800885</v>
      </c>
      <c r="W519">
        <v>25.55</v>
      </c>
      <c r="X519">
        <v>25.84</v>
      </c>
      <c r="Y519">
        <v>25.5</v>
      </c>
      <c r="Z519">
        <v>26.59</v>
      </c>
      <c r="AA519">
        <v>24.01</v>
      </c>
      <c r="AB519">
        <v>27.04</v>
      </c>
      <c r="AC519" s="2">
        <f>(Table2[[#This Row],[Close Price]]/Table2[[#This Row],[Day Low]])-1</f>
        <v>3.1311154598825386E-3</v>
      </c>
      <c r="AD519" s="2">
        <f>(Table2[[#This Row],[Day High]]/Table2[[#This Row],[Close Price]])-1</f>
        <v>8.1935232149825676E-3</v>
      </c>
      <c r="AE519" s="2">
        <f>(Table2[[#This Row],[Close Price]]/Table2[[#This Row],[Current Week Low]])-1</f>
        <v>5.0980392156863008E-3</v>
      </c>
      <c r="AF519" s="2">
        <f>(Table2[[#This Row],[Current Week High]]/Table2[[#This Row],[Close Price]])-1</f>
        <v>3.7456106125633992E-2</v>
      </c>
      <c r="AG519" s="2">
        <f>(Table2[[#This Row],[Close Price]]/Table2[[#This Row],[Current Month Low]])-1</f>
        <v>6.7471886713869056E-2</v>
      </c>
      <c r="AH519" s="2">
        <f>(Table2[[#This Row],[Current Month High]]/Table2[[#This Row],[Close Price]])-1</f>
        <v>5.5013655872024891E-2</v>
      </c>
      <c r="AI519">
        <v>43.900605022963099</v>
      </c>
      <c r="AJ519">
        <v>25.398665400643502</v>
      </c>
      <c r="AK519" t="str">
        <f>IF(AND(Table2[[#This Row],[20D EMA]]&gt;Table2[[#This Row],[50D EMA]],Table2[[#This Row],[50D EMA]]&gt;Table2[[#This Row],[200D EMA]]),"Uptrend","Downtrend/NoTrend")</f>
        <v>Downtrend/NoTrend</v>
      </c>
      <c r="AL519">
        <v>-0.09</v>
      </c>
      <c r="AM519" t="s">
        <v>10680</v>
      </c>
      <c r="AN519">
        <v>4.4800000000000004</v>
      </c>
      <c r="AO519" t="s">
        <v>10681</v>
      </c>
      <c r="AP519">
        <v>0.105652963923656</v>
      </c>
      <c r="AQ519">
        <f>(Table2[[#This Row],[Sharpe Ratio]]-AVERAGE(Table2[Sharpe Ratio]))/_xlfn.STDEV.P(Table2[Sharpe Ratio])</f>
        <v>0.48225786316619257</v>
      </c>
      <c r="AR5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19">
        <f>_xlfn.RANK.AVG(Table2[[#This Row],[1Y Return vs Nifty Z-Score]],Table2[1Y Return vs Nifty Z-Score])</f>
        <v>509</v>
      </c>
      <c r="AT519">
        <f>_xlfn.RANK.AVG(Table2[[#This Row],[6M Return vs Nifty Z-Score]],Table2[6M Return vs Nifty Z-Score])</f>
        <v>715</v>
      </c>
      <c r="AU519">
        <f>_xlfn.RANK.AVG(Table2[[#This Row],[Sharpe Ratio Z-Score]],Table2[Sharpe Ratio Z-Score])</f>
        <v>219</v>
      </c>
      <c r="AV519">
        <f>(Table2[[#This Row],[Rank 1Y]]+Table2[[#This Row],[Rank 6M]]+Table2[[#This Row],[Rank Sharpe]])/3</f>
        <v>481</v>
      </c>
    </row>
    <row r="520" spans="1:48" x14ac:dyDescent="0.3">
      <c r="A520" t="s">
        <v>627</v>
      </c>
      <c r="B520" t="s">
        <v>628</v>
      </c>
      <c r="C520" t="s">
        <v>10644</v>
      </c>
      <c r="D520" t="s">
        <v>629</v>
      </c>
      <c r="E520">
        <v>30034.412755550002</v>
      </c>
      <c r="F520">
        <v>1250.4000000000001</v>
      </c>
      <c r="G520">
        <v>-31.370152614335499</v>
      </c>
      <c r="H520">
        <f>(Table2[[#This Row],[1Y Return vs Nifty]]-AVERAGE(Table2[1Y Return vs Nifty]))/_xlfn.STDEV.P(Table2[1Y Return vs Nifty])</f>
        <v>-0.92758083868229024</v>
      </c>
      <c r="I520">
        <v>13.815019494129199</v>
      </c>
      <c r="J520">
        <f>(Table2[[#This Row],[1M Return vs Nifty]]-AVERAGE(Table2[1M Return vs Nifty]))/_xlfn.STDEV.P(Table2[1M Return vs Nifty])</f>
        <v>1.4450041228701638</v>
      </c>
      <c r="K520">
        <v>9.1044433210154097</v>
      </c>
      <c r="L520">
        <f>(Table2[[#This Row],[6M Return vs Nifty]]-AVERAGE(Table2[6M Return vs Nifty]))/_xlfn.STDEV.P(Table2[6M Return vs Nifty])</f>
        <v>2.911405358407251E-2</v>
      </c>
      <c r="M520">
        <v>3.5437008146074001</v>
      </c>
      <c r="N520">
        <f>(Table2[[#This Row],[1W Return vs Nifty]]-AVERAGE(Table2[1W Return vs Nifty]))/_xlfn.STDEV.P(Table2[1W Return vs Nifty])</f>
        <v>1.4634415184469578</v>
      </c>
      <c r="O520">
        <v>1166.44</v>
      </c>
      <c r="P520">
        <v>1122.0081469001</v>
      </c>
      <c r="Q520">
        <v>1106.3483848732701</v>
      </c>
      <c r="R520">
        <v>91.249331534580705</v>
      </c>
      <c r="S520" s="2">
        <f>(Table2[[#This Row],[Close Price]]-Table2[[#This Row],[20D EMA]])/Table2[[#This Row],[20D EMA]]</f>
        <v>7.1979698912931683E-2</v>
      </c>
      <c r="T520" s="2">
        <f>(Table2[[#This Row],[Close Price]]-Table2[[#This Row],[50D EMA]])/Table2[[#This Row],[50D EMA]]</f>
        <v>0.11443041073687651</v>
      </c>
      <c r="U520" s="2">
        <f>(Table2[[#This Row],[Close Price]]-Table2[[#This Row],[200D EMA]])/Table2[[#This Row],[200D EMA]]</f>
        <v>0.1302045694613915</v>
      </c>
      <c r="V520">
        <v>0.90230095956485501</v>
      </c>
      <c r="W520">
        <v>1215</v>
      </c>
      <c r="X520">
        <v>1256</v>
      </c>
      <c r="Y520">
        <v>1172.6500000000001</v>
      </c>
      <c r="Z520">
        <v>1258.45</v>
      </c>
      <c r="AA520">
        <v>1084</v>
      </c>
      <c r="AB520">
        <v>1258.45</v>
      </c>
      <c r="AC520" s="2">
        <f>(Table2[[#This Row],[Close Price]]/Table2[[#This Row],[Day Low]])-1</f>
        <v>2.9135802469135941E-2</v>
      </c>
      <c r="AD520" s="2">
        <f>(Table2[[#This Row],[Day High]]/Table2[[#This Row],[Close Price]])-1</f>
        <v>4.4785668586051486E-3</v>
      </c>
      <c r="AE520" s="2">
        <f>(Table2[[#This Row],[Close Price]]/Table2[[#This Row],[Current Week Low]])-1</f>
        <v>6.6302818402762975E-2</v>
      </c>
      <c r="AF520" s="2">
        <f>(Table2[[#This Row],[Current Week High]]/Table2[[#This Row],[Close Price]])-1</f>
        <v>6.4379398592449011E-3</v>
      </c>
      <c r="AG520" s="2">
        <f>(Table2[[#This Row],[Close Price]]/Table2[[#This Row],[Current Month Low]])-1</f>
        <v>0.15350553505535069</v>
      </c>
      <c r="AH520" s="2">
        <f>(Table2[[#This Row],[Current Month High]]/Table2[[#This Row],[Close Price]])-1</f>
        <v>6.4379398592449011E-3</v>
      </c>
      <c r="AI520">
        <v>18.9939219449776</v>
      </c>
      <c r="AJ520">
        <v>41.120704249195803</v>
      </c>
      <c r="AK520" t="str">
        <f>IF(AND(Table2[[#This Row],[20D EMA]]&gt;Table2[[#This Row],[50D EMA]],Table2[[#This Row],[50D EMA]]&gt;Table2[[#This Row],[200D EMA]]),"Uptrend","Downtrend/NoTrend")</f>
        <v>Uptrend</v>
      </c>
      <c r="AL520">
        <v>0.03</v>
      </c>
      <c r="AM520" t="s">
        <v>10681</v>
      </c>
      <c r="AN520">
        <v>12.31</v>
      </c>
      <c r="AO520" t="s">
        <v>10681</v>
      </c>
      <c r="AP520">
        <v>1.1264723295435999E-2</v>
      </c>
      <c r="AQ520">
        <f>(Table2[[#This Row],[Sharpe Ratio]]-AVERAGE(Table2[Sharpe Ratio]))/_xlfn.STDEV.P(Table2[Sharpe Ratio])</f>
        <v>-0.60204837748764783</v>
      </c>
      <c r="AR5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1.4079304787312561</v>
      </c>
      <c r="AS520">
        <f>_xlfn.RANK.AVG(Table2[[#This Row],[1Y Return vs Nifty Z-Score]],Table2[1Y Return vs Nifty Z-Score])</f>
        <v>642</v>
      </c>
      <c r="AT520">
        <f>_xlfn.RANK.AVG(Table2[[#This Row],[6M Return vs Nifty Z-Score]],Table2[6M Return vs Nifty Z-Score])</f>
        <v>310</v>
      </c>
      <c r="AU520">
        <f>_xlfn.RANK.AVG(Table2[[#This Row],[Sharpe Ratio Z-Score]],Table2[Sharpe Ratio Z-Score])</f>
        <v>493</v>
      </c>
      <c r="AV520">
        <f>(Table2[[#This Row],[Rank 1Y]]+Table2[[#This Row],[Rank 6M]]+Table2[[#This Row],[Rank Sharpe]])/3</f>
        <v>481.66666666666669</v>
      </c>
    </row>
    <row r="521" spans="1:48" x14ac:dyDescent="0.3">
      <c r="A521" t="s">
        <v>1442</v>
      </c>
      <c r="B521" t="s">
        <v>1443</v>
      </c>
      <c r="C521" t="s">
        <v>629</v>
      </c>
      <c r="D521" t="s">
        <v>629</v>
      </c>
      <c r="E521">
        <v>7361.1038840000001</v>
      </c>
      <c r="F521">
        <v>376.55</v>
      </c>
      <c r="G521">
        <v>-33.034863135868797</v>
      </c>
      <c r="H521">
        <f>(Table2[[#This Row],[1Y Return vs Nifty]]-AVERAGE(Table2[1Y Return vs Nifty]))/_xlfn.STDEV.P(Table2[1Y Return vs Nifty])</f>
        <v>-0.95436654789470909</v>
      </c>
      <c r="I521">
        <v>-4.4596017560297803</v>
      </c>
      <c r="J521">
        <f>(Table2[[#This Row],[1M Return vs Nifty]]-AVERAGE(Table2[1M Return vs Nifty]))/_xlfn.STDEV.P(Table2[1M Return vs Nifty])</f>
        <v>-0.32172559575897941</v>
      </c>
      <c r="K521">
        <v>-25.734139546215498</v>
      </c>
      <c r="L521">
        <f>(Table2[[#This Row],[6M Return vs Nifty]]-AVERAGE(Table2[6M Return vs Nifty]))/_xlfn.STDEV.P(Table2[6M Return vs Nifty])</f>
        <v>-1.1649125683806891</v>
      </c>
      <c r="M521">
        <v>-1.6627623810837799</v>
      </c>
      <c r="N521">
        <f>(Table2[[#This Row],[1W Return vs Nifty]]-AVERAGE(Table2[1W Return vs Nifty]))/_xlfn.STDEV.P(Table2[1W Return vs Nifty])</f>
        <v>0.12690771548921212</v>
      </c>
      <c r="O521">
        <v>367.22</v>
      </c>
      <c r="P521">
        <v>361.00469997844499</v>
      </c>
      <c r="Q521">
        <v>348.04040427280501</v>
      </c>
      <c r="R521">
        <v>49.258707669434799</v>
      </c>
      <c r="S521" s="2">
        <f>(Table2[[#This Row],[Close Price]]-Table2[[#This Row],[20D EMA]])/Table2[[#This Row],[20D EMA]]</f>
        <v>2.5407112902347321E-2</v>
      </c>
      <c r="T521" s="2">
        <f>(Table2[[#This Row],[Close Price]]-Table2[[#This Row],[50D EMA]])/Table2[[#This Row],[50D EMA]]</f>
        <v>4.3061212284724287E-2</v>
      </c>
      <c r="U521" s="2">
        <f>(Table2[[#This Row],[Close Price]]-Table2[[#This Row],[200D EMA]])/Table2[[#This Row],[200D EMA]]</f>
        <v>8.1914615019376566E-2</v>
      </c>
      <c r="V521">
        <v>1.02633183607728</v>
      </c>
      <c r="W521">
        <v>371.45</v>
      </c>
      <c r="X521">
        <v>385.9</v>
      </c>
      <c r="Y521">
        <v>364.05</v>
      </c>
      <c r="Z521">
        <v>387.95</v>
      </c>
      <c r="AA521">
        <v>333.8</v>
      </c>
      <c r="AB521">
        <v>387.95</v>
      </c>
      <c r="AC521" s="2">
        <f>(Table2[[#This Row],[Close Price]]/Table2[[#This Row],[Day Low]])-1</f>
        <v>1.3729977116704761E-2</v>
      </c>
      <c r="AD521" s="2">
        <f>(Table2[[#This Row],[Day High]]/Table2[[#This Row],[Close Price]])-1</f>
        <v>2.4830699774266218E-2</v>
      </c>
      <c r="AE521" s="2">
        <f>(Table2[[#This Row],[Close Price]]/Table2[[#This Row],[Current Week Low]])-1</f>
        <v>3.4335942864990976E-2</v>
      </c>
      <c r="AF521" s="2">
        <f>(Table2[[#This Row],[Current Week High]]/Table2[[#This Row],[Close Price]])-1</f>
        <v>3.0274863895896953E-2</v>
      </c>
      <c r="AG521" s="2">
        <f>(Table2[[#This Row],[Close Price]]/Table2[[#This Row],[Current Month Low]])-1</f>
        <v>0.12807070101857398</v>
      </c>
      <c r="AH521" s="2">
        <f>(Table2[[#This Row],[Current Month High]]/Table2[[#This Row],[Close Price]])-1</f>
        <v>3.0274863895896953E-2</v>
      </c>
      <c r="AI521">
        <v>16.0403664851945</v>
      </c>
      <c r="AJ521">
        <v>40.634920634920597</v>
      </c>
      <c r="AK521" t="str">
        <f>IF(AND(Table2[[#This Row],[20D EMA]]&gt;Table2[[#This Row],[50D EMA]],Table2[[#This Row],[50D EMA]]&gt;Table2[[#This Row],[200D EMA]]),"Uptrend","Downtrend/NoTrend")</f>
        <v>Uptrend</v>
      </c>
      <c r="AL521">
        <v>-0.05</v>
      </c>
      <c r="AM521" t="s">
        <v>10680</v>
      </c>
      <c r="AN521">
        <v>11.19</v>
      </c>
      <c r="AO521" t="s">
        <v>10681</v>
      </c>
      <c r="AP521">
        <v>0.152735366815235</v>
      </c>
      <c r="AQ521">
        <f>(Table2[[#This Row],[Sharpe Ratio]]-AVERAGE(Table2[Sharpe Ratio]))/_xlfn.STDEV.P(Table2[Sharpe Ratio])</f>
        <v>1.0231276043599296</v>
      </c>
      <c r="AR52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-1.2909693921852359</v>
      </c>
      <c r="AS521">
        <f>_xlfn.RANK.AVG(Table2[[#This Row],[1Y Return vs Nifty Z-Score]],Table2[1Y Return vs Nifty Z-Score])</f>
        <v>655</v>
      </c>
      <c r="AT521">
        <f>_xlfn.RANK.AVG(Table2[[#This Row],[6M Return vs Nifty Z-Score]],Table2[6M Return vs Nifty Z-Score])</f>
        <v>679</v>
      </c>
      <c r="AU521">
        <f>_xlfn.RANK.AVG(Table2[[#This Row],[Sharpe Ratio Z-Score]],Table2[Sharpe Ratio Z-Score])</f>
        <v>113</v>
      </c>
      <c r="AV521">
        <f>(Table2[[#This Row],[Rank 1Y]]+Table2[[#This Row],[Rank 6M]]+Table2[[#This Row],[Rank Sharpe]])/3</f>
        <v>482.33333333333331</v>
      </c>
    </row>
    <row r="522" spans="1:48" x14ac:dyDescent="0.3">
      <c r="A522" t="s">
        <v>1087</v>
      </c>
      <c r="B522" t="s">
        <v>1088</v>
      </c>
      <c r="C522" t="s">
        <v>10636</v>
      </c>
      <c r="D522" t="s">
        <v>547</v>
      </c>
      <c r="E522">
        <v>11756.177696250001</v>
      </c>
      <c r="F522">
        <v>863.55</v>
      </c>
      <c r="G522">
        <v>-15.2415199136877</v>
      </c>
      <c r="H522">
        <f>(Table2[[#This Row],[1Y Return vs Nifty]]-AVERAGE(Table2[1Y Return vs Nifty]))/_xlfn.STDEV.P(Table2[1Y Return vs Nifty])</f>
        <v>-0.66806613031392492</v>
      </c>
      <c r="I522">
        <v>1.7038440969986799</v>
      </c>
      <c r="J522">
        <f>(Table2[[#This Row],[1M Return vs Nifty]]-AVERAGE(Table2[1M Return vs Nifty]))/_xlfn.STDEV.P(Table2[1M Return vs Nifty])</f>
        <v>0.27413588933813038</v>
      </c>
      <c r="K522">
        <v>-4.0107425897487197</v>
      </c>
      <c r="L522">
        <f>(Table2[[#This Row],[6M Return vs Nifty]]-AVERAGE(Table2[6M Return vs Nifty]))/_xlfn.STDEV.P(Table2[6M Return vs Nifty])</f>
        <v>-0.42038417052995075</v>
      </c>
      <c r="M522">
        <v>2.4773650074512399</v>
      </c>
      <c r="N522">
        <f>(Table2[[#This Row],[1W Return vs Nifty]]-AVERAGE(Table2[1W Return vs Nifty]))/_xlfn.STDEV.P(Table2[1W Return vs Nifty])</f>
        <v>1.1897060097146734</v>
      </c>
      <c r="O522">
        <v>846.82</v>
      </c>
      <c r="P522">
        <v>837.50494794844803</v>
      </c>
      <c r="Q522">
        <v>793.63921993359895</v>
      </c>
      <c r="R522">
        <v>80.298325162760804</v>
      </c>
      <c r="S522" s="2">
        <f>(Table2[[#This Row],[Close Price]]-Table2[[#This Row],[20D EMA]])/Table2[[#This Row],[20D EMA]]</f>
        <v>1.975626461349508E-2</v>
      </c>
      <c r="T522" s="2">
        <f>(Table2[[#This Row],[Close Price]]-Table2[[#This Row],[50D EMA]])/Table2[[#This Row],[50D EMA]]</f>
        <v>3.109838588458716E-2</v>
      </c>
      <c r="U522" s="2">
        <f>(Table2[[#This Row],[Close Price]]-Table2[[#This Row],[200D EMA]])/Table2[[#This Row],[200D EMA]]</f>
        <v>8.8088867473371843E-2</v>
      </c>
      <c r="V522">
        <v>0.65569388815365004</v>
      </c>
      <c r="W522">
        <v>860</v>
      </c>
      <c r="X522">
        <v>899.5</v>
      </c>
      <c r="Y522">
        <v>842.45</v>
      </c>
      <c r="Z522">
        <v>903.85</v>
      </c>
      <c r="AA522">
        <v>766.35</v>
      </c>
      <c r="AB522">
        <v>903.85</v>
      </c>
      <c r="AC522" s="2">
        <f>(Table2[[#This Row],[Close Price]]/Table2[[#This Row],[Day Low]])-1</f>
        <v>4.1279069767441445E-3</v>
      </c>
      <c r="AD522" s="2">
        <f>(Table2[[#This Row],[Day High]]/Table2[[#This Row],[Close Price]])-1</f>
        <v>4.1630478837357376E-2</v>
      </c>
      <c r="AE522" s="2">
        <f>(Table2[[#This Row],[Close Price]]/Table2[[#This Row],[Current Week Low]])-1</f>
        <v>2.5045996795061809E-2</v>
      </c>
      <c r="AF522" s="2">
        <f>(Table2[[#This Row],[Current Week High]]/Table2[[#This Row],[Close Price]])-1</f>
        <v>4.6667824677204539E-2</v>
      </c>
      <c r="AG522" s="2">
        <f>(Table2[[#This Row],[Close Price]]/Table2[[#This Row],[Current Month Low]])-1</f>
        <v>0.12683499706400458</v>
      </c>
      <c r="AH522" s="2">
        <f>(Table2[[#This Row],[Current Month High]]/Table2[[#This Row],[Close Price]])-1</f>
        <v>4.6667824677204539E-2</v>
      </c>
      <c r="AI522">
        <v>8.6213884546349302</v>
      </c>
      <c r="AJ522">
        <v>26.992647058823501</v>
      </c>
      <c r="AK522" t="str">
        <f>IF(AND(Table2[[#This Row],[20D EMA]]&gt;Table2[[#This Row],[50D EMA]],Table2[[#This Row],[50D EMA]]&gt;Table2[[#This Row],[200D EMA]]),"Uptrend","Downtrend/NoTrend")</f>
        <v>Uptrend</v>
      </c>
      <c r="AL522">
        <v>0.02</v>
      </c>
      <c r="AM522" t="s">
        <v>10681</v>
      </c>
      <c r="AN522">
        <v>7.56</v>
      </c>
      <c r="AO522" t="s">
        <v>10681</v>
      </c>
      <c r="AP522">
        <v>3.4333938398103003E-2</v>
      </c>
      <c r="AQ522">
        <f>(Table2[[#This Row],[Sharpe Ratio]]-AVERAGE(Table2[Sharpe Ratio]))/_xlfn.STDEV.P(Table2[Sharpe Ratio])</f>
        <v>-0.33703555664978391</v>
      </c>
      <c r="AR52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3.8356041559144183E-2</v>
      </c>
      <c r="AS522">
        <f>_xlfn.RANK.AVG(Table2[[#This Row],[1Y Return vs Nifty Z-Score]],Table2[1Y Return vs Nifty Z-Score])</f>
        <v>553</v>
      </c>
      <c r="AT522">
        <f>_xlfn.RANK.AVG(Table2[[#This Row],[6M Return vs Nifty Z-Score]],Table2[6M Return vs Nifty Z-Score])</f>
        <v>462</v>
      </c>
      <c r="AU522">
        <f>_xlfn.RANK.AVG(Table2[[#This Row],[Sharpe Ratio Z-Score]],Table2[Sharpe Ratio Z-Score])</f>
        <v>433</v>
      </c>
      <c r="AV522">
        <f>(Table2[[#This Row],[Rank 1Y]]+Table2[[#This Row],[Rank 6M]]+Table2[[#This Row],[Rank Sharpe]])/3</f>
        <v>482.66666666666669</v>
      </c>
    </row>
    <row r="523" spans="1:48" x14ac:dyDescent="0.3">
      <c r="A523" t="s">
        <v>409</v>
      </c>
      <c r="B523" t="s">
        <v>410</v>
      </c>
      <c r="C523" t="s">
        <v>10645</v>
      </c>
      <c r="D523" t="s">
        <v>411</v>
      </c>
      <c r="E523">
        <v>58675.045712400002</v>
      </c>
      <c r="F523">
        <v>965.1</v>
      </c>
      <c r="G523">
        <v>10.5993569321575</v>
      </c>
      <c r="H523">
        <f>(Table2[[#This Row],[1Y Return vs Nifty]]-AVERAGE(Table2[1Y Return vs Nifty]))/_xlfn.STDEV.P(Table2[1Y Return vs Nifty])</f>
        <v>-0.25227839783223649</v>
      </c>
      <c r="I523">
        <v>-8.9580916567881292</v>
      </c>
      <c r="J523">
        <f>(Table2[[#This Row],[1M Return vs Nifty]]-AVERAGE(Table2[1M Return vs Nifty]))/_xlfn.STDEV.P(Table2[1M Return vs Nifty])</f>
        <v>-0.75662466632405068</v>
      </c>
      <c r="K523">
        <v>-14.2932311126432</v>
      </c>
      <c r="L523">
        <f>(Table2[[#This Row],[6M Return vs Nifty]]-AVERAGE(Table2[6M Return vs Nifty]))/_xlfn.STDEV.P(Table2[6M Return vs Nifty])</f>
        <v>-0.77279704229263602</v>
      </c>
      <c r="M523">
        <v>-4.5273982495526104</v>
      </c>
      <c r="N523">
        <f>(Table2[[#This Row],[1W Return vs Nifty]]-AVERAGE(Table2[1W Return vs Nifty]))/_xlfn.STDEV.P(Table2[1W Return vs Nifty])</f>
        <v>-0.60846340449534708</v>
      </c>
      <c r="O523">
        <v>986.95</v>
      </c>
      <c r="P523">
        <v>1007.6439221639801</v>
      </c>
      <c r="Q523">
        <v>946.76157449000198</v>
      </c>
      <c r="R523">
        <v>33.441939022604302</v>
      </c>
      <c r="S523" s="2">
        <f>(Table2[[#This Row],[Close Price]]-Table2[[#This Row],[20D EMA]])/Table2[[#This Row],[20D EMA]]</f>
        <v>-2.2138912812199221E-2</v>
      </c>
      <c r="T523" s="2">
        <f>(Table2[[#This Row],[Close Price]]-Table2[[#This Row],[50D EMA]])/Table2[[#This Row],[50D EMA]]</f>
        <v>-4.2221186699180624E-2</v>
      </c>
      <c r="U523" s="2">
        <f>(Table2[[#This Row],[Close Price]]-Table2[[#This Row],[200D EMA]])/Table2[[#This Row],[200D EMA]]</f>
        <v>1.9369634345243174E-2</v>
      </c>
      <c r="V523">
        <v>0.56970436025314397</v>
      </c>
      <c r="W523">
        <v>962.65</v>
      </c>
      <c r="X523">
        <v>975.25</v>
      </c>
      <c r="Y523">
        <v>951.1</v>
      </c>
      <c r="Z523">
        <v>1001.25</v>
      </c>
      <c r="AA523">
        <v>942.2</v>
      </c>
      <c r="AB523">
        <v>1044.95</v>
      </c>
      <c r="AC523" s="2">
        <f>(Table2[[#This Row],[Close Price]]/Table2[[#This Row],[Day Low]])-1</f>
        <v>2.5450579130525952E-3</v>
      </c>
      <c r="AD523" s="2">
        <f>(Table2[[#This Row],[Day High]]/Table2[[#This Row],[Close Price]])-1</f>
        <v>1.0517044865816949E-2</v>
      </c>
      <c r="AE523" s="2">
        <f>(Table2[[#This Row],[Close Price]]/Table2[[#This Row],[Current Week Low]])-1</f>
        <v>1.4719798128482786E-2</v>
      </c>
      <c r="AF523" s="2">
        <f>(Table2[[#This Row],[Current Week High]]/Table2[[#This Row],[Close Price]])-1</f>
        <v>3.7457258315200415E-2</v>
      </c>
      <c r="AG523" s="2">
        <f>(Table2[[#This Row],[Close Price]]/Table2[[#This Row],[Current Month Low]])-1</f>
        <v>2.4304818509870429E-2</v>
      </c>
      <c r="AH523" s="2">
        <f>(Table2[[#This Row],[Current Month High]]/Table2[[#This Row],[Close Price]])-1</f>
        <v>8.2737540151279765E-2</v>
      </c>
      <c r="AI523">
        <v>22.267122577971101</v>
      </c>
      <c r="AJ523">
        <v>44.367988032909501</v>
      </c>
      <c r="AK523" t="str">
        <f>IF(AND(Table2[[#This Row],[20D EMA]]&gt;Table2[[#This Row],[50D EMA]],Table2[[#This Row],[50D EMA]]&gt;Table2[[#This Row],[200D EMA]]),"Uptrend","Downtrend/NoTrend")</f>
        <v>Downtrend/NoTrend</v>
      </c>
      <c r="AL523">
        <v>-0.17</v>
      </c>
      <c r="AM523" t="s">
        <v>10680</v>
      </c>
      <c r="AN523">
        <v>0.87</v>
      </c>
      <c r="AO523" t="s">
        <v>10681</v>
      </c>
      <c r="AP523">
        <v>8.3786092366630004E-3</v>
      </c>
      <c r="AQ523">
        <f>(Table2[[#This Row],[Sharpe Ratio]]-AVERAGE(Table2[Sharpe Ratio]))/_xlfn.STDEV.P(Table2[Sharpe Ratio])</f>
        <v>-0.635203264837362</v>
      </c>
      <c r="AR5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3">
        <f>_xlfn.RANK.AVG(Table2[[#This Row],[1Y Return vs Nifty Z-Score]],Table2[1Y Return vs Nifty Z-Score])</f>
        <v>371</v>
      </c>
      <c r="AT523">
        <f>_xlfn.RANK.AVG(Table2[[#This Row],[6M Return vs Nifty Z-Score]],Table2[6M Return vs Nifty Z-Score])</f>
        <v>575</v>
      </c>
      <c r="AU523">
        <f>_xlfn.RANK.AVG(Table2[[#This Row],[Sharpe Ratio Z-Score]],Table2[Sharpe Ratio Z-Score])</f>
        <v>503</v>
      </c>
      <c r="AV523">
        <f>(Table2[[#This Row],[Rank 1Y]]+Table2[[#This Row],[Rank 6M]]+Table2[[#This Row],[Rank Sharpe]])/3</f>
        <v>483</v>
      </c>
    </row>
    <row r="524" spans="1:48" x14ac:dyDescent="0.3">
      <c r="A524" t="s">
        <v>1181</v>
      </c>
      <c r="B524" t="s">
        <v>1182</v>
      </c>
      <c r="C524" t="s">
        <v>10644</v>
      </c>
      <c r="D524" t="s">
        <v>491</v>
      </c>
      <c r="E524">
        <v>10203.24246933</v>
      </c>
      <c r="F524">
        <v>1667.65</v>
      </c>
      <c r="G524">
        <v>-11.287632946457601</v>
      </c>
      <c r="H524">
        <f>(Table2[[#This Row],[1Y Return vs Nifty]]-AVERAGE(Table2[1Y Return vs Nifty]))/_xlfn.STDEV.P(Table2[1Y Return vs Nifty])</f>
        <v>-0.6044468612619992</v>
      </c>
      <c r="I524">
        <v>-0.92875419688032701</v>
      </c>
      <c r="J524">
        <f>(Table2[[#This Row],[1M Return vs Nifty]]-AVERAGE(Table2[1M Return vs Nifty]))/_xlfn.STDEV.P(Table2[1M Return vs Nifty])</f>
        <v>1.9625025373277573E-2</v>
      </c>
      <c r="K524">
        <v>-1.94423533356556</v>
      </c>
      <c r="L524">
        <f>(Table2[[#This Row],[6M Return vs Nifty]]-AVERAGE(Table2[6M Return vs Nifty]))/_xlfn.STDEV.P(Table2[6M Return vs Nifty])</f>
        <v>-0.34955853770299272</v>
      </c>
      <c r="M524">
        <v>-3.1805260655859602</v>
      </c>
      <c r="N524">
        <f>(Table2[[#This Row],[1W Return vs Nifty]]-AVERAGE(Table2[1W Return vs Nifty]))/_xlfn.STDEV.P(Table2[1W Return vs Nifty])</f>
        <v>-0.26271233808528771</v>
      </c>
      <c r="O524">
        <v>1604.81</v>
      </c>
      <c r="P524">
        <v>1577.0272721204601</v>
      </c>
      <c r="Q524">
        <v>1489.3760884737701</v>
      </c>
      <c r="R524">
        <v>49.2316003464991</v>
      </c>
      <c r="S524" s="2">
        <f>(Table2[[#This Row],[Close Price]]-Table2[[#This Row],[20D EMA]])/Table2[[#This Row],[20D EMA]]</f>
        <v>3.9157283416728556E-2</v>
      </c>
      <c r="T524" s="2">
        <f>(Table2[[#This Row],[Close Price]]-Table2[[#This Row],[50D EMA]])/Table2[[#This Row],[50D EMA]]</f>
        <v>5.7464274386129846E-2</v>
      </c>
      <c r="U524" s="2">
        <f>(Table2[[#This Row],[Close Price]]-Table2[[#This Row],[200D EMA]])/Table2[[#This Row],[200D EMA]]</f>
        <v>0.11969704153698023</v>
      </c>
      <c r="V524">
        <v>0.58435548434213103</v>
      </c>
      <c r="W524">
        <v>1583.7</v>
      </c>
      <c r="X524">
        <v>1694</v>
      </c>
      <c r="Y524">
        <v>1583.7</v>
      </c>
      <c r="Z524">
        <v>1694</v>
      </c>
      <c r="AA524">
        <v>1518.05</v>
      </c>
      <c r="AB524">
        <v>1817.2</v>
      </c>
      <c r="AC524" s="2">
        <f>(Table2[[#This Row],[Close Price]]/Table2[[#This Row],[Day Low]])-1</f>
        <v>5.3008776914819755E-2</v>
      </c>
      <c r="AD524" s="2">
        <f>(Table2[[#This Row],[Day High]]/Table2[[#This Row],[Close Price]])-1</f>
        <v>1.5800677600215751E-2</v>
      </c>
      <c r="AE524" s="2">
        <f>(Table2[[#This Row],[Close Price]]/Table2[[#This Row],[Current Week Low]])-1</f>
        <v>5.3008776914819755E-2</v>
      </c>
      <c r="AF524" s="2">
        <f>(Table2[[#This Row],[Current Week High]]/Table2[[#This Row],[Close Price]])-1</f>
        <v>1.5800677600215751E-2</v>
      </c>
      <c r="AG524" s="2">
        <f>(Table2[[#This Row],[Close Price]]/Table2[[#This Row],[Current Month Low]])-1</f>
        <v>9.854747867329805E-2</v>
      </c>
      <c r="AH524" s="2">
        <f>(Table2[[#This Row],[Current Month High]]/Table2[[#This Row],[Close Price]])-1</f>
        <v>8.9677090516595115E-2</v>
      </c>
      <c r="AI524">
        <v>8.9677090516595097</v>
      </c>
      <c r="AJ524">
        <v>37.481450948062601</v>
      </c>
      <c r="AK524" t="str">
        <f>IF(AND(Table2[[#This Row],[20D EMA]]&gt;Table2[[#This Row],[50D EMA]],Table2[[#This Row],[50D EMA]]&gt;Table2[[#This Row],[200D EMA]]),"Uptrend","Downtrend/NoTrend")</f>
        <v>Uptrend</v>
      </c>
      <c r="AL524">
        <v>0.02</v>
      </c>
      <c r="AM524" t="s">
        <v>10681</v>
      </c>
      <c r="AN524">
        <v>8</v>
      </c>
      <c r="AO524" t="s">
        <v>10681</v>
      </c>
      <c r="AP524">
        <v>1.2971649340028001E-2</v>
      </c>
      <c r="AQ524">
        <f>(Table2[[#This Row],[Sharpe Ratio]]-AVERAGE(Table2[Sharpe Ratio]))/_xlfn.STDEV.P(Table2[Sharpe Ratio])</f>
        <v>-0.58243967888105119</v>
      </c>
      <c r="AR52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-1.7795323905580536</v>
      </c>
      <c r="AS524">
        <f>_xlfn.RANK.AVG(Table2[[#This Row],[1Y Return vs Nifty Z-Score]],Table2[1Y Return vs Nifty Z-Score])</f>
        <v>522</v>
      </c>
      <c r="AT524">
        <f>_xlfn.RANK.AVG(Table2[[#This Row],[6M Return vs Nifty Z-Score]],Table2[6M Return vs Nifty Z-Score])</f>
        <v>438</v>
      </c>
      <c r="AU524">
        <f>_xlfn.RANK.AVG(Table2[[#This Row],[Sharpe Ratio Z-Score]],Table2[Sharpe Ratio Z-Score])</f>
        <v>489</v>
      </c>
      <c r="AV524">
        <f>(Table2[[#This Row],[Rank 1Y]]+Table2[[#This Row],[Rank 6M]]+Table2[[#This Row],[Rank Sharpe]])/3</f>
        <v>483</v>
      </c>
    </row>
    <row r="525" spans="1:48" x14ac:dyDescent="0.3">
      <c r="A525" t="s">
        <v>1189</v>
      </c>
      <c r="B525" t="s">
        <v>1190</v>
      </c>
      <c r="C525" t="s">
        <v>10638</v>
      </c>
      <c r="D525" t="s">
        <v>991</v>
      </c>
      <c r="E525">
        <v>10091.1700137929</v>
      </c>
      <c r="F525">
        <v>49.97</v>
      </c>
      <c r="G525">
        <v>-25.013336072058099</v>
      </c>
      <c r="H525">
        <f>(Table2[[#This Row],[1Y Return vs Nifty]]-AVERAGE(Table2[1Y Return vs Nifty]))/_xlfn.STDEV.P(Table2[1Y Return vs Nifty])</f>
        <v>-0.82529768661732561</v>
      </c>
      <c r="I525">
        <v>-8.3430623729809703</v>
      </c>
      <c r="J525">
        <f>(Table2[[#This Row],[1M Return vs Nifty]]-AVERAGE(Table2[1M Return vs Nifty]))/_xlfn.STDEV.P(Table2[1M Return vs Nifty])</f>
        <v>-0.69716567679671082</v>
      </c>
      <c r="K525">
        <v>-5.3911270214916103</v>
      </c>
      <c r="L525">
        <f>(Table2[[#This Row],[6M Return vs Nifty]]-AVERAGE(Table2[6M Return vs Nifty]))/_xlfn.STDEV.P(Table2[6M Return vs Nifty])</f>
        <v>-0.46769423955107092</v>
      </c>
      <c r="M525">
        <v>-3.1177613417988201</v>
      </c>
      <c r="N525">
        <f>(Table2[[#This Row],[1W Return vs Nifty]]-AVERAGE(Table2[1W Return vs Nifty]))/_xlfn.STDEV.P(Table2[1W Return vs Nifty])</f>
        <v>-0.24660021516771036</v>
      </c>
      <c r="O525">
        <v>47.72</v>
      </c>
      <c r="P525">
        <v>47.475928193239703</v>
      </c>
      <c r="Q525">
        <v>46.724681729745498</v>
      </c>
      <c r="R525">
        <v>50.354589585511903</v>
      </c>
      <c r="S525" s="2">
        <f>(Table2[[#This Row],[Close Price]]-Table2[[#This Row],[20D EMA]])/Table2[[#This Row],[20D EMA]]</f>
        <v>4.7150041911148369E-2</v>
      </c>
      <c r="T525" s="2">
        <f>(Table2[[#This Row],[Close Price]]-Table2[[#This Row],[50D EMA]])/Table2[[#This Row],[50D EMA]]</f>
        <v>5.253339748532683E-2</v>
      </c>
      <c r="U525" s="2">
        <f>(Table2[[#This Row],[Close Price]]-Table2[[#This Row],[200D EMA]])/Table2[[#This Row],[200D EMA]]</f>
        <v>6.9456187824356905E-2</v>
      </c>
      <c r="V525">
        <v>0.72432283499427497</v>
      </c>
      <c r="W525">
        <v>49.66</v>
      </c>
      <c r="X525">
        <v>52</v>
      </c>
      <c r="Y525">
        <v>46.43</v>
      </c>
      <c r="Z525">
        <v>52</v>
      </c>
      <c r="AA525">
        <v>44.18</v>
      </c>
      <c r="AB525">
        <v>52</v>
      </c>
      <c r="AC525" s="2">
        <f>(Table2[[#This Row],[Close Price]]/Table2[[#This Row],[Day Low]])-1</f>
        <v>6.2424486508256827E-3</v>
      </c>
      <c r="AD525" s="2">
        <f>(Table2[[#This Row],[Day High]]/Table2[[#This Row],[Close Price]])-1</f>
        <v>4.0624374624774973E-2</v>
      </c>
      <c r="AE525" s="2">
        <f>(Table2[[#This Row],[Close Price]]/Table2[[#This Row],[Current Week Low]])-1</f>
        <v>7.6243807882834247E-2</v>
      </c>
      <c r="AF525" s="2">
        <f>(Table2[[#This Row],[Current Week High]]/Table2[[#This Row],[Close Price]])-1</f>
        <v>4.0624374624774973E-2</v>
      </c>
      <c r="AG525" s="2">
        <f>(Table2[[#This Row],[Close Price]]/Table2[[#This Row],[Current Month Low]])-1</f>
        <v>0.13105477591670445</v>
      </c>
      <c r="AH525" s="2">
        <f>(Table2[[#This Row],[Current Month High]]/Table2[[#This Row],[Close Price]])-1</f>
        <v>4.0624374624774973E-2</v>
      </c>
      <c r="AI525">
        <v>14.5687412447468</v>
      </c>
      <c r="AJ525">
        <v>36.716826265389798</v>
      </c>
      <c r="AK525" t="str">
        <f>IF(AND(Table2[[#This Row],[20D EMA]]&gt;Table2[[#This Row],[50D EMA]],Table2[[#This Row],[50D EMA]]&gt;Table2[[#This Row],[200D EMA]]),"Uptrend","Downtrend/NoTrend")</f>
        <v>Uptrend</v>
      </c>
      <c r="AL525">
        <v>0.03</v>
      </c>
      <c r="AM525" t="s">
        <v>10681</v>
      </c>
      <c r="AN525">
        <v>5.51</v>
      </c>
      <c r="AO525" t="s">
        <v>10681</v>
      </c>
      <c r="AP525">
        <v>5.8489555465831997E-2</v>
      </c>
      <c r="AQ525">
        <f>(Table2[[#This Row],[Sharpe Ratio]]-AVERAGE(Table2[Sharpe Ratio]))/_xlfn.STDEV.P(Table2[Sharpe Ratio])</f>
        <v>-5.9542447772488925E-2</v>
      </c>
      <c r="AR52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-2.2963002659053067</v>
      </c>
      <c r="AS525">
        <f>_xlfn.RANK.AVG(Table2[[#This Row],[1Y Return vs Nifty Z-Score]],Table2[1Y Return vs Nifty Z-Score])</f>
        <v>606</v>
      </c>
      <c r="AT525">
        <f>_xlfn.RANK.AVG(Table2[[#This Row],[6M Return vs Nifty Z-Score]],Table2[6M Return vs Nifty Z-Score])</f>
        <v>477</v>
      </c>
      <c r="AU525">
        <f>_xlfn.RANK.AVG(Table2[[#This Row],[Sharpe Ratio Z-Score]],Table2[Sharpe Ratio Z-Score])</f>
        <v>368</v>
      </c>
      <c r="AV525">
        <f>(Table2[[#This Row],[Rank 1Y]]+Table2[[#This Row],[Rank 6M]]+Table2[[#This Row],[Rank Sharpe]])/3</f>
        <v>483.66666666666669</v>
      </c>
    </row>
    <row r="526" spans="1:48" x14ac:dyDescent="0.3">
      <c r="A526" t="s">
        <v>1846</v>
      </c>
      <c r="B526" t="s">
        <v>1847</v>
      </c>
      <c r="C526" t="s">
        <v>10653</v>
      </c>
      <c r="D526" t="s">
        <v>680</v>
      </c>
      <c r="E526">
        <v>4009.1687155999998</v>
      </c>
      <c r="F526">
        <v>609.75</v>
      </c>
      <c r="G526">
        <v>-29.940839423072301</v>
      </c>
      <c r="H526">
        <f>(Table2[[#This Row],[1Y Return vs Nifty]]-AVERAGE(Table2[1Y Return vs Nifty]))/_xlfn.STDEV.P(Table2[1Y Return vs Nifty])</f>
        <v>-0.90458274560879426</v>
      </c>
      <c r="I526">
        <v>-4.24745279388081</v>
      </c>
      <c r="J526">
        <f>(Table2[[#This Row],[1M Return vs Nifty]]-AVERAGE(Table2[1M Return vs Nifty]))/_xlfn.STDEV.P(Table2[1M Return vs Nifty])</f>
        <v>-0.30121573834118731</v>
      </c>
      <c r="K526">
        <v>-16.006458217492099</v>
      </c>
      <c r="L526">
        <f>(Table2[[#This Row],[6M Return vs Nifty]]-AVERAGE(Table2[6M Return vs Nifty]))/_xlfn.STDEV.P(Table2[6M Return vs Nifty])</f>
        <v>-0.83151466523548312</v>
      </c>
      <c r="M526">
        <v>-2.9635753892138599</v>
      </c>
      <c r="N526">
        <f>(Table2[[#This Row],[1W Return vs Nifty]]-AVERAGE(Table2[1W Return vs Nifty]))/_xlfn.STDEV.P(Table2[1W Return vs Nifty])</f>
        <v>-0.20701965350320362</v>
      </c>
      <c r="O526">
        <v>614.47</v>
      </c>
      <c r="P526">
        <v>627.170024855365</v>
      </c>
      <c r="Q526">
        <v>636.99381992313602</v>
      </c>
      <c r="R526">
        <v>44.7785234128798</v>
      </c>
      <c r="S526" s="2">
        <f>(Table2[[#This Row],[Close Price]]-Table2[[#This Row],[20D EMA]])/Table2[[#This Row],[20D EMA]]</f>
        <v>-7.6814165052810175E-3</v>
      </c>
      <c r="T526" s="2">
        <f>(Table2[[#This Row],[Close Price]]-Table2[[#This Row],[50D EMA]])/Table2[[#This Row],[50D EMA]]</f>
        <v>-2.7775601774626145E-2</v>
      </c>
      <c r="U526" s="2">
        <f>(Table2[[#This Row],[Close Price]]-Table2[[#This Row],[200D EMA]])/Table2[[#This Row],[200D EMA]]</f>
        <v>-4.276936301583497E-2</v>
      </c>
      <c r="V526">
        <v>0.48573141690889698</v>
      </c>
      <c r="W526">
        <v>604.75</v>
      </c>
      <c r="X526">
        <v>614.1</v>
      </c>
      <c r="Y526">
        <v>600.95000000000005</v>
      </c>
      <c r="Z526">
        <v>642.6</v>
      </c>
      <c r="AA526">
        <v>570.15</v>
      </c>
      <c r="AB526">
        <v>643.70000000000005</v>
      </c>
      <c r="AC526" s="2">
        <f>(Table2[[#This Row],[Close Price]]/Table2[[#This Row],[Day Low]])-1</f>
        <v>8.267879288962332E-3</v>
      </c>
      <c r="AD526" s="2">
        <f>(Table2[[#This Row],[Day High]]/Table2[[#This Row],[Close Price]])-1</f>
        <v>7.1340713407135325E-3</v>
      </c>
      <c r="AE526" s="2">
        <f>(Table2[[#This Row],[Close Price]]/Table2[[#This Row],[Current Week Low]])-1</f>
        <v>1.4643481154838156E-2</v>
      </c>
      <c r="AF526" s="2">
        <f>(Table2[[#This Row],[Current Week High]]/Table2[[#This Row],[Close Price]])-1</f>
        <v>5.387453874538739E-2</v>
      </c>
      <c r="AG526" s="2">
        <f>(Table2[[#This Row],[Close Price]]/Table2[[#This Row],[Current Month Low]])-1</f>
        <v>6.9455406471981007E-2</v>
      </c>
      <c r="AH526" s="2">
        <f>(Table2[[#This Row],[Current Month High]]/Table2[[#This Row],[Close Price]])-1</f>
        <v>5.567855678556799E-2</v>
      </c>
      <c r="AI526">
        <v>33.661336613366103</v>
      </c>
      <c r="AJ526">
        <v>10.5420594633792</v>
      </c>
      <c r="AK526" t="str">
        <f>IF(AND(Table2[[#This Row],[20D EMA]]&gt;Table2[[#This Row],[50D EMA]],Table2[[#This Row],[50D EMA]]&gt;Table2[[#This Row],[200D EMA]]),"Uptrend","Downtrend/NoTrend")</f>
        <v>Downtrend/NoTrend</v>
      </c>
      <c r="AL526">
        <v>-0.11</v>
      </c>
      <c r="AM526" t="s">
        <v>10680</v>
      </c>
      <c r="AN526">
        <v>5.8</v>
      </c>
      <c r="AO526" t="s">
        <v>10681</v>
      </c>
      <c r="AP526">
        <v>0.10272695705877501</v>
      </c>
      <c r="AQ526">
        <f>(Table2[[#This Row],[Sharpe Ratio]]-AVERAGE(Table2[Sharpe Ratio]))/_xlfn.STDEV.P(Table2[Sharpe Ratio])</f>
        <v>0.44864469819278086</v>
      </c>
      <c r="AR5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6">
        <f>_xlfn.RANK.AVG(Table2[[#This Row],[1Y Return vs Nifty Z-Score]],Table2[1Y Return vs Nifty Z-Score])</f>
        <v>634</v>
      </c>
      <c r="AT526">
        <f>_xlfn.RANK.AVG(Table2[[#This Row],[6M Return vs Nifty Z-Score]],Table2[6M Return vs Nifty Z-Score])</f>
        <v>589</v>
      </c>
      <c r="AU526">
        <f>_xlfn.RANK.AVG(Table2[[#This Row],[Sharpe Ratio Z-Score]],Table2[Sharpe Ratio Z-Score])</f>
        <v>228</v>
      </c>
      <c r="AV526">
        <f>(Table2[[#This Row],[Rank 1Y]]+Table2[[#This Row],[Rank 6M]]+Table2[[#This Row],[Rank Sharpe]])/3</f>
        <v>483.66666666666669</v>
      </c>
    </row>
    <row r="527" spans="1:48" x14ac:dyDescent="0.3">
      <c r="A527" t="s">
        <v>524</v>
      </c>
      <c r="B527" t="s">
        <v>525</v>
      </c>
      <c r="C527" t="s">
        <v>10651</v>
      </c>
      <c r="D527" t="s">
        <v>526</v>
      </c>
      <c r="E527">
        <v>39608.493048149998</v>
      </c>
      <c r="F527">
        <v>35663.65</v>
      </c>
      <c r="G527">
        <v>-17.8771455391948</v>
      </c>
      <c r="H527">
        <f>(Table2[[#This Row],[1Y Return vs Nifty]]-AVERAGE(Table2[1Y Return vs Nifty]))/_xlfn.STDEV.P(Table2[1Y Return vs Nifty])</f>
        <v>-0.71047416503494576</v>
      </c>
      <c r="I527">
        <v>-11.8280683093177</v>
      </c>
      <c r="J527">
        <f>(Table2[[#This Row],[1M Return vs Nifty]]-AVERAGE(Table2[1M Return vs Nifty]))/_xlfn.STDEV.P(Table2[1M Return vs Nifty])</f>
        <v>-1.0340844820097885</v>
      </c>
      <c r="K527">
        <v>-0.516445419946991</v>
      </c>
      <c r="L527">
        <f>(Table2[[#This Row],[6M Return vs Nifty]]-AVERAGE(Table2[6M Return vs Nifty]))/_xlfn.STDEV.P(Table2[6M Return vs Nifty])</f>
        <v>-0.30062373533372388</v>
      </c>
      <c r="M527">
        <v>-3.1713480557525502</v>
      </c>
      <c r="N527">
        <f>(Table2[[#This Row],[1W Return vs Nifty]]-AVERAGE(Table2[1W Return vs Nifty]))/_xlfn.STDEV.P(Table2[1W Return vs Nifty])</f>
        <v>-0.26035628179041503</v>
      </c>
      <c r="O527">
        <v>36228.449999999997</v>
      </c>
      <c r="P527">
        <v>36438.791106336597</v>
      </c>
      <c r="Q527">
        <v>33464.213762906496</v>
      </c>
      <c r="R527">
        <v>37.475060532280999</v>
      </c>
      <c r="S527" s="2">
        <f>(Table2[[#This Row],[Close Price]]-Table2[[#This Row],[20D EMA]])/Table2[[#This Row],[20D EMA]]</f>
        <v>-1.5589957616182742E-2</v>
      </c>
      <c r="T527" s="2">
        <f>(Table2[[#This Row],[Close Price]]-Table2[[#This Row],[50D EMA]])/Table2[[#This Row],[50D EMA]]</f>
        <v>-2.1272415544043695E-2</v>
      </c>
      <c r="U527" s="2">
        <f>(Table2[[#This Row],[Close Price]]-Table2[[#This Row],[200D EMA]])/Table2[[#This Row],[200D EMA]]</f>
        <v>6.5725023533392449E-2</v>
      </c>
      <c r="V527">
        <v>0.67111350825503902</v>
      </c>
      <c r="W527">
        <v>35351.300000000003</v>
      </c>
      <c r="X527">
        <v>35815.050000000003</v>
      </c>
      <c r="Y527">
        <v>34778</v>
      </c>
      <c r="Z527">
        <v>36150</v>
      </c>
      <c r="AA527">
        <v>34778</v>
      </c>
      <c r="AB527">
        <v>39949</v>
      </c>
      <c r="AC527" s="2">
        <f>(Table2[[#This Row],[Close Price]]/Table2[[#This Row],[Day Low]])-1</f>
        <v>8.8356015196047188E-3</v>
      </c>
      <c r="AD527" s="2">
        <f>(Table2[[#This Row],[Day High]]/Table2[[#This Row],[Close Price]])-1</f>
        <v>4.2452188713157923E-3</v>
      </c>
      <c r="AE527" s="2">
        <f>(Table2[[#This Row],[Close Price]]/Table2[[#This Row],[Current Week Low]])-1</f>
        <v>2.5465811720053022E-2</v>
      </c>
      <c r="AF527" s="2">
        <f>(Table2[[#This Row],[Current Week High]]/Table2[[#This Row],[Close Price]])-1</f>
        <v>1.3637134729619582E-2</v>
      </c>
      <c r="AG527" s="2">
        <f>(Table2[[#This Row],[Close Price]]/Table2[[#This Row],[Current Month Low]])-1</f>
        <v>2.5465811720053022E-2</v>
      </c>
      <c r="AH527" s="2">
        <f>(Table2[[#This Row],[Current Month High]]/Table2[[#This Row],[Close Price]])-1</f>
        <v>0.12016016307921373</v>
      </c>
      <c r="AI527">
        <v>14.560624052782</v>
      </c>
      <c r="AJ527">
        <v>25.14022446441</v>
      </c>
      <c r="AK527" t="str">
        <f>IF(AND(Table2[[#This Row],[20D EMA]]&gt;Table2[[#This Row],[50D EMA]],Table2[[#This Row],[50D EMA]]&gt;Table2[[#This Row],[200D EMA]]),"Uptrend","Downtrend/NoTrend")</f>
        <v>Downtrend/NoTrend</v>
      </c>
      <c r="AL527">
        <v>0</v>
      </c>
      <c r="AM527">
        <v>0</v>
      </c>
      <c r="AN527">
        <v>-3.61</v>
      </c>
      <c r="AO527" t="s">
        <v>10680</v>
      </c>
      <c r="AP527">
        <v>2.611560129117E-2</v>
      </c>
      <c r="AQ527">
        <f>(Table2[[#This Row],[Sharpe Ratio]]-AVERAGE(Table2[Sharpe Ratio]))/_xlfn.STDEV.P(Table2[Sharpe Ratio])</f>
        <v>-0.43144556104794018</v>
      </c>
      <c r="AR5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27">
        <f>_xlfn.RANK.AVG(Table2[[#This Row],[1Y Return vs Nifty Z-Score]],Table2[1Y Return vs Nifty Z-Score])</f>
        <v>573</v>
      </c>
      <c r="AT527">
        <f>_xlfn.RANK.AVG(Table2[[#This Row],[6M Return vs Nifty Z-Score]],Table2[6M Return vs Nifty Z-Score])</f>
        <v>421</v>
      </c>
      <c r="AU527">
        <f>_xlfn.RANK.AVG(Table2[[#This Row],[Sharpe Ratio Z-Score]],Table2[Sharpe Ratio Z-Score])</f>
        <v>459</v>
      </c>
      <c r="AV527">
        <f>(Table2[[#This Row],[Rank 1Y]]+Table2[[#This Row],[Rank 6M]]+Table2[[#This Row],[Rank Sharpe]])/3</f>
        <v>484.33333333333331</v>
      </c>
    </row>
    <row r="528" spans="1:48" x14ac:dyDescent="0.3">
      <c r="A528" t="s">
        <v>789</v>
      </c>
      <c r="B528" t="s">
        <v>790</v>
      </c>
      <c r="C528" t="s">
        <v>10640</v>
      </c>
      <c r="D528" t="s">
        <v>54</v>
      </c>
      <c r="E528">
        <v>20640.110835619998</v>
      </c>
      <c r="F528">
        <v>1059.0999999999999</v>
      </c>
      <c r="G528">
        <v>7.0298407879772897</v>
      </c>
      <c r="H528">
        <f>(Table2[[#This Row],[1Y Return vs Nifty]]-AVERAGE(Table2[1Y Return vs Nifty]))/_xlfn.STDEV.P(Table2[1Y Return vs Nifty])</f>
        <v>-0.30971302098760739</v>
      </c>
      <c r="I528">
        <v>-15.998703575619301</v>
      </c>
      <c r="J528">
        <f>(Table2[[#This Row],[1M Return vs Nifty]]-AVERAGE(Table2[1M Return vs Nifty]))/_xlfn.STDEV.P(Table2[1M Return vs Nifty])</f>
        <v>-1.4372876548511249</v>
      </c>
      <c r="K528">
        <v>-12.5805423332726</v>
      </c>
      <c r="L528">
        <f>(Table2[[#This Row],[6M Return vs Nifty]]-AVERAGE(Table2[6M Return vs Nifty]))/_xlfn.STDEV.P(Table2[6M Return vs Nifty])</f>
        <v>-0.71409786943872677</v>
      </c>
      <c r="M528">
        <v>-8.0729047298382302</v>
      </c>
      <c r="N528">
        <f>(Table2[[#This Row],[1W Return vs Nifty]]-AVERAGE(Table2[1W Return vs Nifty]))/_xlfn.STDEV.P(Table2[1W Return vs Nifty])</f>
        <v>-1.5186185484766135</v>
      </c>
      <c r="O528">
        <v>1095.0899999999999</v>
      </c>
      <c r="P528">
        <v>1070.1567732369799</v>
      </c>
      <c r="Q528">
        <v>953.22399147899</v>
      </c>
      <c r="R528">
        <v>31.695847880695801</v>
      </c>
      <c r="S528" s="2">
        <f>(Table2[[#This Row],[Close Price]]-Table2[[#This Row],[20D EMA]])/Table2[[#This Row],[20D EMA]]</f>
        <v>-3.2864878685770128E-2</v>
      </c>
      <c r="T528" s="2">
        <f>(Table2[[#This Row],[Close Price]]-Table2[[#This Row],[50D EMA]])/Table2[[#This Row],[50D EMA]]</f>
        <v>-1.0331919129508279E-2</v>
      </c>
      <c r="U528" s="2">
        <f>(Table2[[#This Row],[Close Price]]-Table2[[#This Row],[200D EMA]])/Table2[[#This Row],[200D EMA]]</f>
        <v>0.1110714894583552</v>
      </c>
      <c r="V528">
        <v>0.46594417382092601</v>
      </c>
      <c r="W528">
        <v>1048.1500000000001</v>
      </c>
      <c r="X528">
        <v>1083.9000000000001</v>
      </c>
      <c r="Y528">
        <v>1025.0999999999999</v>
      </c>
      <c r="Z528">
        <v>1157.9000000000001</v>
      </c>
      <c r="AA528">
        <v>1025.0999999999999</v>
      </c>
      <c r="AB528">
        <v>1284.95</v>
      </c>
      <c r="AC528" s="2">
        <f>(Table2[[#This Row],[Close Price]]/Table2[[#This Row],[Day Low]])-1</f>
        <v>1.0446978008872509E-2</v>
      </c>
      <c r="AD528" s="2">
        <f>(Table2[[#This Row],[Day High]]/Table2[[#This Row],[Close Price]])-1</f>
        <v>2.3416108016240278E-2</v>
      </c>
      <c r="AE528" s="2">
        <f>(Table2[[#This Row],[Close Price]]/Table2[[#This Row],[Current Week Low]])-1</f>
        <v>3.3167495854063089E-2</v>
      </c>
      <c r="AF528" s="2">
        <f>(Table2[[#This Row],[Current Week High]]/Table2[[#This Row],[Close Price]])-1</f>
        <v>9.328675290340871E-2</v>
      </c>
      <c r="AG528" s="2">
        <f>(Table2[[#This Row],[Close Price]]/Table2[[#This Row],[Current Month Low]])-1</f>
        <v>3.3167495854063089E-2</v>
      </c>
      <c r="AH528" s="2">
        <f>(Table2[[#This Row],[Current Month High]]/Table2[[#This Row],[Close Price]])-1</f>
        <v>0.2132470965914457</v>
      </c>
      <c r="AI528">
        <v>21.324709659144499</v>
      </c>
      <c r="AJ528">
        <v>49.770204341370203</v>
      </c>
      <c r="AK528" t="str">
        <f>IF(AND(Table2[[#This Row],[20D EMA]]&gt;Table2[[#This Row],[50D EMA]],Table2[[#This Row],[50D EMA]]&gt;Table2[[#This Row],[200D EMA]]),"Uptrend","Downtrend/NoTrend")</f>
        <v>Uptrend</v>
      </c>
      <c r="AL528">
        <v>0</v>
      </c>
      <c r="AM528" t="s">
        <v>10682</v>
      </c>
      <c r="AN528">
        <v>-0.85</v>
      </c>
      <c r="AO528" t="s">
        <v>10680</v>
      </c>
      <c r="AP528">
        <v>8.4092116728759995E-3</v>
      </c>
      <c r="AQ528">
        <f>(Table2[[#This Row],[Sharpe Ratio]]-AVERAGE(Table2[Sharpe Ratio]))/_xlfn.STDEV.P(Table2[Sharpe Ratio])</f>
        <v>-0.63485171243693461</v>
      </c>
      <c r="AR52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-4.6145688061910075</v>
      </c>
      <c r="AS528">
        <f>_xlfn.RANK.AVG(Table2[[#This Row],[1Y Return vs Nifty Z-Score]],Table2[1Y Return vs Nifty Z-Score])</f>
        <v>394</v>
      </c>
      <c r="AT528">
        <f>_xlfn.RANK.AVG(Table2[[#This Row],[6M Return vs Nifty Z-Score]],Table2[6M Return vs Nifty Z-Score])</f>
        <v>557</v>
      </c>
      <c r="AU528">
        <f>_xlfn.RANK.AVG(Table2[[#This Row],[Sharpe Ratio Z-Score]],Table2[Sharpe Ratio Z-Score])</f>
        <v>502</v>
      </c>
      <c r="AV528">
        <f>(Table2[[#This Row],[Rank 1Y]]+Table2[[#This Row],[Rank 6M]]+Table2[[#This Row],[Rank Sharpe]])/3</f>
        <v>484.33333333333331</v>
      </c>
    </row>
    <row r="529" spans="1:48" x14ac:dyDescent="0.3">
      <c r="A529" t="s">
        <v>862</v>
      </c>
      <c r="B529" t="s">
        <v>863</v>
      </c>
      <c r="C529" t="s">
        <v>10635</v>
      </c>
      <c r="D529" t="s">
        <v>21</v>
      </c>
      <c r="E529">
        <v>18236.36354844</v>
      </c>
      <c r="F529">
        <v>665.75</v>
      </c>
      <c r="G529">
        <v>-0.38057881708929298</v>
      </c>
      <c r="H529">
        <f>(Table2[[#This Row],[1Y Return vs Nifty]]-AVERAGE(Table2[1Y Return vs Nifty]))/_xlfn.STDEV.P(Table2[1Y Return vs Nifty])</f>
        <v>-0.42894897349453193</v>
      </c>
      <c r="I529">
        <v>-11.837791068480801</v>
      </c>
      <c r="J529">
        <f>(Table2[[#This Row],[1M Return vs Nifty]]-AVERAGE(Table2[1M Return vs Nifty]))/_xlfn.STDEV.P(Table2[1M Return vs Nifty])</f>
        <v>-1.0350244460903231</v>
      </c>
      <c r="K529">
        <v>-31.511930681103799</v>
      </c>
      <c r="L529">
        <f>(Table2[[#This Row],[6M Return vs Nifty]]-AVERAGE(Table2[6M Return vs Nifty]))/_xlfn.STDEV.P(Table2[6M Return vs Nifty])</f>
        <v>-1.3629354459902621</v>
      </c>
      <c r="M529">
        <v>2.6070788887574698</v>
      </c>
      <c r="N529">
        <f>(Table2[[#This Row],[1W Return vs Nifty]]-AVERAGE(Table2[1W Return vs Nifty]))/_xlfn.STDEV.P(Table2[1W Return vs Nifty])</f>
        <v>1.2230044275777059</v>
      </c>
      <c r="O529">
        <v>636.46</v>
      </c>
      <c r="P529">
        <v>636.27405087476097</v>
      </c>
      <c r="Q529">
        <v>634.853412987056</v>
      </c>
      <c r="R529">
        <v>64.616123605622903</v>
      </c>
      <c r="S529" s="2">
        <f>(Table2[[#This Row],[Close Price]]-Table2[[#This Row],[20D EMA]])/Table2[[#This Row],[20D EMA]]</f>
        <v>4.6020174087923769E-2</v>
      </c>
      <c r="T529" s="2">
        <f>(Table2[[#This Row],[Close Price]]-Table2[[#This Row],[50D EMA]])/Table2[[#This Row],[50D EMA]]</f>
        <v>4.6325870251529136E-2</v>
      </c>
      <c r="U529" s="2">
        <f>(Table2[[#This Row],[Close Price]]-Table2[[#This Row],[200D EMA]])/Table2[[#This Row],[200D EMA]]</f>
        <v>4.8667277171232509E-2</v>
      </c>
      <c r="V529">
        <v>1.28036789534496</v>
      </c>
      <c r="W529">
        <v>648.70000000000005</v>
      </c>
      <c r="X529">
        <v>672</v>
      </c>
      <c r="Y529">
        <v>618.4</v>
      </c>
      <c r="Z529">
        <v>678.95</v>
      </c>
      <c r="AA529">
        <v>579.35</v>
      </c>
      <c r="AB529">
        <v>730</v>
      </c>
      <c r="AC529" s="2">
        <f>(Table2[[#This Row],[Close Price]]/Table2[[#This Row],[Day Low]])-1</f>
        <v>2.6283335902574256E-2</v>
      </c>
      <c r="AD529" s="2">
        <f>(Table2[[#This Row],[Day High]]/Table2[[#This Row],[Close Price]])-1</f>
        <v>9.3879083740142644E-3</v>
      </c>
      <c r="AE529" s="2">
        <f>(Table2[[#This Row],[Close Price]]/Table2[[#This Row],[Current Week Low]])-1</f>
        <v>7.6568564036222586E-2</v>
      </c>
      <c r="AF529" s="2">
        <f>(Table2[[#This Row],[Current Week High]]/Table2[[#This Row],[Close Price]])-1</f>
        <v>1.9827262485918151E-2</v>
      </c>
      <c r="AG529" s="2">
        <f>(Table2[[#This Row],[Close Price]]/Table2[[#This Row],[Current Month Low]])-1</f>
        <v>0.14913264865797871</v>
      </c>
      <c r="AH529" s="2">
        <f>(Table2[[#This Row],[Current Month High]]/Table2[[#This Row],[Close Price]])-1</f>
        <v>9.65076980848667E-2</v>
      </c>
      <c r="AI529">
        <v>30.679684566278599</v>
      </c>
      <c r="AJ529">
        <v>41.769591141396901</v>
      </c>
      <c r="AK529" t="str">
        <f>IF(AND(Table2[[#This Row],[20D EMA]]&gt;Table2[[#This Row],[50D EMA]],Table2[[#This Row],[50D EMA]]&gt;Table2[[#This Row],[200D EMA]]),"Uptrend","Downtrend/NoTrend")</f>
        <v>Uptrend</v>
      </c>
      <c r="AL529">
        <v>-7.0000000000000007E-2</v>
      </c>
      <c r="AM529" t="s">
        <v>10680</v>
      </c>
      <c r="AN529">
        <v>14.04</v>
      </c>
      <c r="AO529" t="s">
        <v>10681</v>
      </c>
      <c r="AP529">
        <v>7.7343651439756994E-2</v>
      </c>
      <c r="AQ529">
        <f>(Table2[[#This Row],[Sharpe Ratio]]-AVERAGE(Table2[Sharpe Ratio]))/_xlfn.STDEV.P(Table2[Sharpe Ratio])</f>
        <v>0.1570482396939446</v>
      </c>
      <c r="AR52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-1.4468561983034667</v>
      </c>
      <c r="AS529">
        <f>_xlfn.RANK.AVG(Table2[[#This Row],[1Y Return vs Nifty Z-Score]],Table2[1Y Return vs Nifty Z-Score])</f>
        <v>442</v>
      </c>
      <c r="AT529">
        <f>_xlfn.RANK.AVG(Table2[[#This Row],[6M Return vs Nifty Z-Score]],Table2[6M Return vs Nifty Z-Score])</f>
        <v>707</v>
      </c>
      <c r="AU529">
        <f>_xlfn.RANK.AVG(Table2[[#This Row],[Sharpe Ratio Z-Score]],Table2[Sharpe Ratio Z-Score])</f>
        <v>307</v>
      </c>
      <c r="AV529">
        <f>(Table2[[#This Row],[Rank 1Y]]+Table2[[#This Row],[Rank 6M]]+Table2[[#This Row],[Rank Sharpe]])/3</f>
        <v>485.33333333333331</v>
      </c>
    </row>
    <row r="530" spans="1:48" x14ac:dyDescent="0.3">
      <c r="A530" t="s">
        <v>992</v>
      </c>
      <c r="B530" t="s">
        <v>993</v>
      </c>
      <c r="C530" t="s">
        <v>10639</v>
      </c>
      <c r="D530" t="s">
        <v>46</v>
      </c>
      <c r="E530">
        <v>14429.867852400001</v>
      </c>
      <c r="F530">
        <v>1529.65</v>
      </c>
      <c r="G530">
        <v>-11.862353470232399</v>
      </c>
      <c r="H530">
        <f>(Table2[[#This Row],[1Y Return vs Nifty]]-AVERAGE(Table2[1Y Return vs Nifty]))/_xlfn.STDEV.P(Table2[1Y Return vs Nifty])</f>
        <v>-0.6136942929500393</v>
      </c>
      <c r="I530">
        <v>-14.5791894694246</v>
      </c>
      <c r="J530">
        <f>(Table2[[#This Row],[1M Return vs Nifty]]-AVERAGE(Table2[1M Return vs Nifty]))/_xlfn.STDEV.P(Table2[1M Return vs Nifty])</f>
        <v>-1.3000537432369159</v>
      </c>
      <c r="K530">
        <v>11.640827593841101</v>
      </c>
      <c r="L530">
        <f>(Table2[[#This Row],[6M Return vs Nifty]]-AVERAGE(Table2[6M Return vs Nifty]))/_xlfn.STDEV.P(Table2[6M Return vs Nifty])</f>
        <v>0.11604383361640609</v>
      </c>
      <c r="M530">
        <v>-5.8030324265179702</v>
      </c>
      <c r="N530">
        <f>(Table2[[#This Row],[1W Return vs Nifty]]-AVERAGE(Table2[1W Return vs Nifty]))/_xlfn.STDEV.P(Table2[1W Return vs Nifty])</f>
        <v>-0.93592719971306204</v>
      </c>
      <c r="O530">
        <v>1580.83</v>
      </c>
      <c r="P530">
        <v>1614.5133582380799</v>
      </c>
      <c r="Q530">
        <v>1457.4969218490701</v>
      </c>
      <c r="R530">
        <v>16.861271649043001</v>
      </c>
      <c r="S530" s="2">
        <f>(Table2[[#This Row],[Close Price]]-Table2[[#This Row],[20D EMA]])/Table2[[#This Row],[20D EMA]]</f>
        <v>-3.2375397734101606E-2</v>
      </c>
      <c r="T530" s="2">
        <f>(Table2[[#This Row],[Close Price]]-Table2[[#This Row],[50D EMA]])/Table2[[#This Row],[50D EMA]]</f>
        <v>-5.2562809595264867E-2</v>
      </c>
      <c r="U530" s="2">
        <f>(Table2[[#This Row],[Close Price]]-Table2[[#This Row],[200D EMA]])/Table2[[#This Row],[200D EMA]]</f>
        <v>4.9504789388777705E-2</v>
      </c>
      <c r="V530">
        <v>0.48454211906098599</v>
      </c>
      <c r="W530">
        <v>1497.45</v>
      </c>
      <c r="X530">
        <v>1538.75</v>
      </c>
      <c r="Y530">
        <v>1481</v>
      </c>
      <c r="Z530">
        <v>1580</v>
      </c>
      <c r="AA530">
        <v>1481</v>
      </c>
      <c r="AB530">
        <v>1810</v>
      </c>
      <c r="AC530" s="2">
        <f>(Table2[[#This Row],[Close Price]]/Table2[[#This Row],[Day Low]])-1</f>
        <v>2.1503222144312106E-2</v>
      </c>
      <c r="AD530" s="2">
        <f>(Table2[[#This Row],[Day High]]/Table2[[#This Row],[Close Price]])-1</f>
        <v>5.9490733174254462E-3</v>
      </c>
      <c r="AE530" s="2">
        <f>(Table2[[#This Row],[Close Price]]/Table2[[#This Row],[Current Week Low]])-1</f>
        <v>3.2849426063470633E-2</v>
      </c>
      <c r="AF530" s="2">
        <f>(Table2[[#This Row],[Current Week High]]/Table2[[#This Row],[Close Price]])-1</f>
        <v>3.2916026542019416E-2</v>
      </c>
      <c r="AG530" s="2">
        <f>(Table2[[#This Row],[Close Price]]/Table2[[#This Row],[Current Month Low]])-1</f>
        <v>3.2849426063470633E-2</v>
      </c>
      <c r="AH530" s="2">
        <f>(Table2[[#This Row],[Current Month High]]/Table2[[#This Row],[Close Price]])-1</f>
        <v>0.18327722027914883</v>
      </c>
      <c r="AI530">
        <v>21.596443630895902</v>
      </c>
      <c r="AJ530">
        <v>49.241426411044401</v>
      </c>
      <c r="AK530" t="str">
        <f>IF(AND(Table2[[#This Row],[20D EMA]]&gt;Table2[[#This Row],[50D EMA]],Table2[[#This Row],[50D EMA]]&gt;Table2[[#This Row],[200D EMA]]),"Uptrend","Downtrend/NoTrend")</f>
        <v>Downtrend/NoTrend</v>
      </c>
      <c r="AL530">
        <v>-0.15</v>
      </c>
      <c r="AM530" t="s">
        <v>10680</v>
      </c>
      <c r="AN530">
        <v>-2.69</v>
      </c>
      <c r="AO530" t="s">
        <v>10680</v>
      </c>
      <c r="AP530">
        <v>-3.9459487481265001E-2</v>
      </c>
      <c r="AQ530">
        <f>(Table2[[#This Row],[Sharpe Ratio]]-AVERAGE(Table2[Sharpe Ratio]))/_xlfn.STDEV.P(Table2[Sharpe Ratio])</f>
        <v>-1.1847542096056132</v>
      </c>
      <c r="AR5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0">
        <f>_xlfn.RANK.AVG(Table2[[#This Row],[1Y Return vs Nifty Z-Score]],Table2[1Y Return vs Nifty Z-Score])</f>
        <v>528</v>
      </c>
      <c r="AT530">
        <f>_xlfn.RANK.AVG(Table2[[#This Row],[6M Return vs Nifty Z-Score]],Table2[6M Return vs Nifty Z-Score])</f>
        <v>282</v>
      </c>
      <c r="AU530">
        <f>_xlfn.RANK.AVG(Table2[[#This Row],[Sharpe Ratio Z-Score]],Table2[Sharpe Ratio Z-Score])</f>
        <v>652</v>
      </c>
      <c r="AV530">
        <f>(Table2[[#This Row],[Rank 1Y]]+Table2[[#This Row],[Rank 6M]]+Table2[[#This Row],[Rank Sharpe]])/3</f>
        <v>487.33333333333331</v>
      </c>
    </row>
    <row r="531" spans="1:48" x14ac:dyDescent="0.3">
      <c r="A531" t="s">
        <v>66</v>
      </c>
      <c r="B531" t="s">
        <v>67</v>
      </c>
      <c r="C531" t="s">
        <v>10636</v>
      </c>
      <c r="D531" t="s">
        <v>24</v>
      </c>
      <c r="E531">
        <v>363426.50112695998</v>
      </c>
      <c r="F531">
        <v>1175.25</v>
      </c>
      <c r="G531">
        <v>-10.920353524454899</v>
      </c>
      <c r="H531">
        <f>(Table2[[#This Row],[1Y Return vs Nifty]]-AVERAGE(Table2[1Y Return vs Nifty]))/_xlfn.STDEV.P(Table2[1Y Return vs Nifty])</f>
        <v>-0.59853722131546461</v>
      </c>
      <c r="I531">
        <v>-0.61306634699435503</v>
      </c>
      <c r="J531">
        <f>(Table2[[#This Row],[1M Return vs Nifty]]-AVERAGE(Table2[1M Return vs Nifty]))/_xlfn.STDEV.P(Table2[1M Return vs Nifty])</f>
        <v>5.0144678753170767E-2</v>
      </c>
      <c r="K531">
        <v>-6.0553630587349199</v>
      </c>
      <c r="L531">
        <f>(Table2[[#This Row],[6M Return vs Nifty]]-AVERAGE(Table2[6M Return vs Nifty]))/_xlfn.STDEV.P(Table2[6M Return vs Nifty])</f>
        <v>-0.49045967506718924</v>
      </c>
      <c r="M531">
        <v>-1.1367841899355999</v>
      </c>
      <c r="N531">
        <f>(Table2[[#This Row],[1W Return vs Nifty]]-AVERAGE(Table2[1W Return vs Nifty]))/_xlfn.STDEV.P(Table2[1W Return vs Nifty])</f>
        <v>0.26192982275579169</v>
      </c>
      <c r="O531">
        <v>1174.26</v>
      </c>
      <c r="P531">
        <v>1186.4516245111299</v>
      </c>
      <c r="Q531">
        <v>1126.2102854944601</v>
      </c>
      <c r="R531">
        <v>54.596638084388204</v>
      </c>
      <c r="S531" s="2">
        <f>(Table2[[#This Row],[Close Price]]-Table2[[#This Row],[20D EMA]])/Table2[[#This Row],[20D EMA]]</f>
        <v>8.4308415512749225E-4</v>
      </c>
      <c r="T531" s="2">
        <f>(Table2[[#This Row],[Close Price]]-Table2[[#This Row],[50D EMA]])/Table2[[#This Row],[50D EMA]]</f>
        <v>-9.4412821220127546E-3</v>
      </c>
      <c r="U531" s="2">
        <f>(Table2[[#This Row],[Close Price]]-Table2[[#This Row],[200D EMA]])/Table2[[#This Row],[200D EMA]]</f>
        <v>4.3544012283646592E-2</v>
      </c>
      <c r="V531">
        <v>0.64559752647737001</v>
      </c>
      <c r="W531">
        <v>1171.8499999999999</v>
      </c>
      <c r="X531">
        <v>1182.95</v>
      </c>
      <c r="Y531">
        <v>1163.4000000000001</v>
      </c>
      <c r="Z531">
        <v>1184.8499999999999</v>
      </c>
      <c r="AA531">
        <v>1123.0999999999999</v>
      </c>
      <c r="AB531">
        <v>1184.8499999999999</v>
      </c>
      <c r="AC531" s="2">
        <f>(Table2[[#This Row],[Close Price]]/Table2[[#This Row],[Day Low]])-1</f>
        <v>2.9013952297649581E-3</v>
      </c>
      <c r="AD531" s="2">
        <f>(Table2[[#This Row],[Day High]]/Table2[[#This Row],[Close Price]])-1</f>
        <v>6.551797489895872E-3</v>
      </c>
      <c r="AE531" s="2">
        <f>(Table2[[#This Row],[Close Price]]/Table2[[#This Row],[Current Week Low]])-1</f>
        <v>1.0185662712738353E-2</v>
      </c>
      <c r="AF531" s="2">
        <f>(Table2[[#This Row],[Current Week High]]/Table2[[#This Row],[Close Price]])-1</f>
        <v>8.1684747925971912E-3</v>
      </c>
      <c r="AG531" s="2">
        <f>(Table2[[#This Row],[Close Price]]/Table2[[#This Row],[Current Month Low]])-1</f>
        <v>4.6433977384026548E-2</v>
      </c>
      <c r="AH531" s="2">
        <f>(Table2[[#This Row],[Current Month High]]/Table2[[#This Row],[Close Price]])-1</f>
        <v>8.1684747925971912E-3</v>
      </c>
      <c r="AI531">
        <v>13.9885130823229</v>
      </c>
      <c r="AJ531">
        <v>23.528484338868999</v>
      </c>
      <c r="AK531" t="str">
        <f>IF(AND(Table2[[#This Row],[20D EMA]]&gt;Table2[[#This Row],[50D EMA]],Table2[[#This Row],[50D EMA]]&gt;Table2[[#This Row],[200D EMA]]),"Uptrend","Downtrend/NoTrend")</f>
        <v>Downtrend/NoTrend</v>
      </c>
      <c r="AL531">
        <v>-0.05</v>
      </c>
      <c r="AM531" t="s">
        <v>10680</v>
      </c>
      <c r="AN531">
        <v>1.35</v>
      </c>
      <c r="AO531" t="s">
        <v>10681</v>
      </c>
      <c r="AP531">
        <v>2.4078733002233999E-2</v>
      </c>
      <c r="AQ531">
        <f>(Table2[[#This Row],[Sharpe Ratio]]-AVERAGE(Table2[Sharpe Ratio]))/_xlfn.STDEV.P(Table2[Sharpe Ratio])</f>
        <v>-0.4548445457348409</v>
      </c>
      <c r="AR5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1">
        <f>_xlfn.RANK.AVG(Table2[[#This Row],[1Y Return vs Nifty Z-Score]],Table2[1Y Return vs Nifty Z-Score])</f>
        <v>517</v>
      </c>
      <c r="AT531">
        <f>_xlfn.RANK.AVG(Table2[[#This Row],[6M Return vs Nifty Z-Score]],Table2[6M Return vs Nifty Z-Score])</f>
        <v>487</v>
      </c>
      <c r="AU531">
        <f>_xlfn.RANK.AVG(Table2[[#This Row],[Sharpe Ratio Z-Score]],Table2[Sharpe Ratio Z-Score])</f>
        <v>464</v>
      </c>
      <c r="AV531">
        <f>(Table2[[#This Row],[Rank 1Y]]+Table2[[#This Row],[Rank 6M]]+Table2[[#This Row],[Rank Sharpe]])/3</f>
        <v>489.33333333333331</v>
      </c>
    </row>
    <row r="532" spans="1:48" x14ac:dyDescent="0.3">
      <c r="A532" t="s">
        <v>693</v>
      </c>
      <c r="B532" t="s">
        <v>694</v>
      </c>
      <c r="C532" t="s">
        <v>10647</v>
      </c>
      <c r="D532" t="s">
        <v>264</v>
      </c>
      <c r="E532">
        <v>25950.728348144999</v>
      </c>
      <c r="F532">
        <v>5279.2</v>
      </c>
      <c r="G532">
        <v>-28.5929635948456</v>
      </c>
      <c r="H532">
        <f>(Table2[[#This Row],[1Y Return vs Nifty]]-AVERAGE(Table2[1Y Return vs Nifty]))/_xlfn.STDEV.P(Table2[1Y Return vs Nifty])</f>
        <v>-0.88289500499424289</v>
      </c>
      <c r="I532">
        <v>-7.0266909418239898</v>
      </c>
      <c r="J532">
        <f>(Table2[[#This Row],[1M Return vs Nifty]]-AVERAGE(Table2[1M Return vs Nifty]))/_xlfn.STDEV.P(Table2[1M Return vs Nifty])</f>
        <v>-0.56990325661609109</v>
      </c>
      <c r="K532">
        <v>-0.74127676922708796</v>
      </c>
      <c r="L532">
        <f>(Table2[[#This Row],[6M Return vs Nifty]]-AVERAGE(Table2[6M Return vs Nifty]))/_xlfn.STDEV.P(Table2[6M Return vs Nifty])</f>
        <v>-0.30832940515145929</v>
      </c>
      <c r="M532">
        <v>-2.4932644573389702</v>
      </c>
      <c r="N532">
        <f>(Table2[[#This Row],[1W Return vs Nifty]]-AVERAGE(Table2[1W Return vs Nifty]))/_xlfn.STDEV.P(Table2[1W Return vs Nifty])</f>
        <v>-8.628770270951322E-2</v>
      </c>
      <c r="O532">
        <v>5331.91</v>
      </c>
      <c r="P532">
        <v>5528.8498009794002</v>
      </c>
      <c r="Q532">
        <v>5253.4944766143099</v>
      </c>
      <c r="R532">
        <v>45.008210468805402</v>
      </c>
      <c r="S532" s="2">
        <f>(Table2[[#This Row],[Close Price]]-Table2[[#This Row],[20D EMA]])/Table2[[#This Row],[20D EMA]]</f>
        <v>-9.88576326307084E-3</v>
      </c>
      <c r="T532" s="2">
        <f>(Table2[[#This Row],[Close Price]]-Table2[[#This Row],[50D EMA]])/Table2[[#This Row],[50D EMA]]</f>
        <v>-4.5154021173658319E-2</v>
      </c>
      <c r="U532" s="2">
        <f>(Table2[[#This Row],[Close Price]]-Table2[[#This Row],[200D EMA]])/Table2[[#This Row],[200D EMA]]</f>
        <v>4.8930332943371152E-3</v>
      </c>
      <c r="V532">
        <v>1.2999287909469699</v>
      </c>
      <c r="W532">
        <v>5222.75</v>
      </c>
      <c r="X532">
        <v>5290</v>
      </c>
      <c r="Y532">
        <v>5180</v>
      </c>
      <c r="Z532">
        <v>5312.35</v>
      </c>
      <c r="AA532">
        <v>4930</v>
      </c>
      <c r="AB532">
        <v>5738</v>
      </c>
      <c r="AC532" s="2">
        <f>(Table2[[#This Row],[Close Price]]/Table2[[#This Row],[Day Low]])-1</f>
        <v>1.0808482121487772E-2</v>
      </c>
      <c r="AD532" s="2">
        <f>(Table2[[#This Row],[Day High]]/Table2[[#This Row],[Close Price]])-1</f>
        <v>2.0457645097742283E-3</v>
      </c>
      <c r="AE532" s="2">
        <f>(Table2[[#This Row],[Close Price]]/Table2[[#This Row],[Current Week Low]])-1</f>
        <v>1.915057915057905E-2</v>
      </c>
      <c r="AF532" s="2">
        <f>(Table2[[#This Row],[Current Week High]]/Table2[[#This Row],[Close Price]])-1</f>
        <v>6.2793605091682192E-3</v>
      </c>
      <c r="AG532" s="2">
        <f>(Table2[[#This Row],[Close Price]]/Table2[[#This Row],[Current Month Low]])-1</f>
        <v>7.0831643002028377E-2</v>
      </c>
      <c r="AH532" s="2">
        <f>(Table2[[#This Row],[Current Month High]]/Table2[[#This Row],[Close Price]])-1</f>
        <v>8.6907107137445205E-2</v>
      </c>
      <c r="AI532">
        <v>39.225640248522502</v>
      </c>
      <c r="AJ532">
        <v>31.1765436700211</v>
      </c>
      <c r="AK532" t="str">
        <f>IF(AND(Table2[[#This Row],[20D EMA]]&gt;Table2[[#This Row],[50D EMA]],Table2[[#This Row],[50D EMA]]&gt;Table2[[#This Row],[200D EMA]]),"Uptrend","Downtrend/NoTrend")</f>
        <v>Downtrend/NoTrend</v>
      </c>
      <c r="AL532">
        <v>-0.17</v>
      </c>
      <c r="AM532" t="s">
        <v>10680</v>
      </c>
      <c r="AN532">
        <v>1.23</v>
      </c>
      <c r="AO532" t="s">
        <v>10681</v>
      </c>
      <c r="AP532">
        <v>4.0165664410152999E-2</v>
      </c>
      <c r="AQ532">
        <f>(Table2[[#This Row],[Sharpe Ratio]]-AVERAGE(Table2[Sharpe Ratio]))/_xlfn.STDEV.P(Table2[Sharpe Ratio])</f>
        <v>-0.27004228644406092</v>
      </c>
      <c r="AR5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2">
        <f>_xlfn.RANK.AVG(Table2[[#This Row],[1Y Return vs Nifty Z-Score]],Table2[1Y Return vs Nifty Z-Score])</f>
        <v>627</v>
      </c>
      <c r="AT532">
        <f>_xlfn.RANK.AVG(Table2[[#This Row],[6M Return vs Nifty Z-Score]],Table2[6M Return vs Nifty Z-Score])</f>
        <v>423</v>
      </c>
      <c r="AU532">
        <f>_xlfn.RANK.AVG(Table2[[#This Row],[Sharpe Ratio Z-Score]],Table2[Sharpe Ratio Z-Score])</f>
        <v>420</v>
      </c>
      <c r="AV532">
        <f>(Table2[[#This Row],[Rank 1Y]]+Table2[[#This Row],[Rank 6M]]+Table2[[#This Row],[Rank Sharpe]])/3</f>
        <v>490</v>
      </c>
    </row>
    <row r="533" spans="1:48" x14ac:dyDescent="0.3">
      <c r="A533" t="s">
        <v>1016</v>
      </c>
      <c r="B533" t="s">
        <v>1017</v>
      </c>
      <c r="C533" t="s">
        <v>10635</v>
      </c>
      <c r="D533" t="s">
        <v>300</v>
      </c>
      <c r="E533">
        <v>13698.76178402</v>
      </c>
      <c r="F533">
        <v>993</v>
      </c>
      <c r="G533">
        <v>9.9180798901311498</v>
      </c>
      <c r="H533">
        <f>(Table2[[#This Row],[1Y Return vs Nifty]]-AVERAGE(Table2[1Y Return vs Nifty]))/_xlfn.STDEV.P(Table2[1Y Return vs Nifty])</f>
        <v>-0.26324035698655646</v>
      </c>
      <c r="I533">
        <v>-2.5491435281436501</v>
      </c>
      <c r="J533">
        <f>(Table2[[#This Row],[1M Return vs Nifty]]-AVERAGE(Table2[1M Return vs Nifty]))/_xlfn.STDEV.P(Table2[1M Return vs Nifty])</f>
        <v>-0.13702883618172521</v>
      </c>
      <c r="K533">
        <v>-23.910871961564101</v>
      </c>
      <c r="L533">
        <f>(Table2[[#This Row],[6M Return vs Nifty]]-AVERAGE(Table2[6M Return vs Nifty]))/_xlfn.STDEV.P(Table2[6M Return vs Nifty])</f>
        <v>-1.1024235158455797</v>
      </c>
      <c r="M533">
        <v>-0.75888790792073602</v>
      </c>
      <c r="N533">
        <f>(Table2[[#This Row],[1W Return vs Nifty]]-AVERAGE(Table2[1W Return vs Nifty]))/_xlfn.STDEV.P(Table2[1W Return vs Nifty])</f>
        <v>0.3589383169948196</v>
      </c>
      <c r="O533">
        <v>978.83</v>
      </c>
      <c r="P533">
        <v>989.74765152420196</v>
      </c>
      <c r="Q533">
        <v>929.41530453005305</v>
      </c>
      <c r="R533">
        <v>63.492744528230602</v>
      </c>
      <c r="S533" s="2">
        <f>(Table2[[#This Row],[Close Price]]-Table2[[#This Row],[20D EMA]])/Table2[[#This Row],[20D EMA]]</f>
        <v>1.4476466802202588E-2</v>
      </c>
      <c r="T533" s="2">
        <f>(Table2[[#This Row],[Close Price]]-Table2[[#This Row],[50D EMA]])/Table2[[#This Row],[50D EMA]]</f>
        <v>3.2860380833331189E-3</v>
      </c>
      <c r="U533" s="2">
        <f>(Table2[[#This Row],[Close Price]]-Table2[[#This Row],[200D EMA]])/Table2[[#This Row],[200D EMA]]</f>
        <v>6.8413652282278414E-2</v>
      </c>
      <c r="V533">
        <v>0.626969500974626</v>
      </c>
      <c r="W533">
        <v>983.35</v>
      </c>
      <c r="X533">
        <v>999.2</v>
      </c>
      <c r="Y533">
        <v>968</v>
      </c>
      <c r="Z533">
        <v>1039.05</v>
      </c>
      <c r="AA533">
        <v>890.1</v>
      </c>
      <c r="AB533">
        <v>1039.05</v>
      </c>
      <c r="AC533" s="2">
        <f>(Table2[[#This Row],[Close Price]]/Table2[[#This Row],[Day Low]])-1</f>
        <v>9.813392993339054E-3</v>
      </c>
      <c r="AD533" s="2">
        <f>(Table2[[#This Row],[Day High]]/Table2[[#This Row],[Close Price]])-1</f>
        <v>6.2437059415911822E-3</v>
      </c>
      <c r="AE533" s="2">
        <f>(Table2[[#This Row],[Close Price]]/Table2[[#This Row],[Current Week Low]])-1</f>
        <v>2.5826446280991844E-2</v>
      </c>
      <c r="AF533" s="2">
        <f>(Table2[[#This Row],[Current Week High]]/Table2[[#This Row],[Close Price]])-1</f>
        <v>4.6374622356495365E-2</v>
      </c>
      <c r="AG533" s="2">
        <f>(Table2[[#This Row],[Close Price]]/Table2[[#This Row],[Current Month Low]])-1</f>
        <v>0.11560498820357257</v>
      </c>
      <c r="AH533" s="2">
        <f>(Table2[[#This Row],[Current Month High]]/Table2[[#This Row],[Close Price]])-1</f>
        <v>4.6374622356495365E-2</v>
      </c>
      <c r="AI533">
        <v>20.745216515609201</v>
      </c>
      <c r="AJ533">
        <v>58.879999999999903</v>
      </c>
      <c r="AK533" t="str">
        <f>IF(AND(Table2[[#This Row],[20D EMA]]&gt;Table2[[#This Row],[50D EMA]],Table2[[#This Row],[50D EMA]]&gt;Table2[[#This Row],[200D EMA]]),"Uptrend","Downtrend/NoTrend")</f>
        <v>Downtrend/NoTrend</v>
      </c>
      <c r="AL533">
        <v>-0.21</v>
      </c>
      <c r="AM533" t="s">
        <v>10680</v>
      </c>
      <c r="AN533">
        <v>5.34</v>
      </c>
      <c r="AO533" t="s">
        <v>10681</v>
      </c>
      <c r="AP533">
        <v>3.6223206108891001E-2</v>
      </c>
      <c r="AQ533">
        <f>(Table2[[#This Row],[Sharpe Ratio]]-AVERAGE(Table2[Sharpe Ratio]))/_xlfn.STDEV.P(Table2[Sharpe Ratio])</f>
        <v>-0.31533216695379296</v>
      </c>
      <c r="AR5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3">
        <f>_xlfn.RANK.AVG(Table2[[#This Row],[1Y Return vs Nifty Z-Score]],Table2[1Y Return vs Nifty Z-Score])</f>
        <v>376</v>
      </c>
      <c r="AT533">
        <f>_xlfn.RANK.AVG(Table2[[#This Row],[6M Return vs Nifty Z-Score]],Table2[6M Return vs Nifty Z-Score])</f>
        <v>669</v>
      </c>
      <c r="AU533">
        <f>_xlfn.RANK.AVG(Table2[[#This Row],[Sharpe Ratio Z-Score]],Table2[Sharpe Ratio Z-Score])</f>
        <v>426</v>
      </c>
      <c r="AV533">
        <f>(Table2[[#This Row],[Rank 1Y]]+Table2[[#This Row],[Rank 6M]]+Table2[[#This Row],[Rank Sharpe]])/3</f>
        <v>490.33333333333331</v>
      </c>
    </row>
    <row r="534" spans="1:48" x14ac:dyDescent="0.3">
      <c r="A534" t="s">
        <v>137</v>
      </c>
      <c r="B534" t="s">
        <v>138</v>
      </c>
      <c r="C534" t="s">
        <v>10636</v>
      </c>
      <c r="D534" t="s">
        <v>51</v>
      </c>
      <c r="E534">
        <v>206894.69958222</v>
      </c>
      <c r="F534">
        <v>321.7</v>
      </c>
      <c r="G534">
        <v>8.6782365131852899</v>
      </c>
      <c r="H534">
        <f>(Table2[[#This Row],[1Y Return vs Nifty]]-AVERAGE(Table2[1Y Return vs Nifty]))/_xlfn.STDEV.P(Table2[1Y Return vs Nifty])</f>
        <v>-0.28318982191408443</v>
      </c>
      <c r="I534">
        <v>-2.8412756377036601</v>
      </c>
      <c r="J534">
        <f>(Table2[[#This Row],[1M Return vs Nifty]]-AVERAGE(Table2[1M Return vs Nifty]))/_xlfn.STDEV.P(Table2[1M Return vs Nifty])</f>
        <v>-0.16527119878177113</v>
      </c>
      <c r="K534">
        <v>-11.77382347775</v>
      </c>
      <c r="L534">
        <f>(Table2[[#This Row],[6M Return vs Nifty]]-AVERAGE(Table2[6M Return vs Nifty]))/_xlfn.STDEV.P(Table2[6M Return vs Nifty])</f>
        <v>-0.68644910445865193</v>
      </c>
      <c r="M534">
        <v>-3.0705734619194001</v>
      </c>
      <c r="N534">
        <f>(Table2[[#This Row],[1W Return vs Nifty]]-AVERAGE(Table2[1W Return vs Nifty]))/_xlfn.STDEV.P(Table2[1W Return vs Nifty])</f>
        <v>-0.23448677189955297</v>
      </c>
      <c r="O534">
        <v>327.26</v>
      </c>
      <c r="P534">
        <v>334.38747400897802</v>
      </c>
      <c r="Q534">
        <v>304.345083467991</v>
      </c>
      <c r="R534">
        <v>47.7177402327194</v>
      </c>
      <c r="S534" s="2">
        <f>(Table2[[#This Row],[Close Price]]-Table2[[#This Row],[20D EMA]])/Table2[[#This Row],[20D EMA]]</f>
        <v>-1.6989549593595315E-2</v>
      </c>
      <c r="T534" s="2">
        <f>(Table2[[#This Row],[Close Price]]-Table2[[#This Row],[50D EMA]])/Table2[[#This Row],[50D EMA]]</f>
        <v>-3.794243204408243E-2</v>
      </c>
      <c r="U534" s="2">
        <f>(Table2[[#This Row],[Close Price]]-Table2[[#This Row],[200D EMA]])/Table2[[#This Row],[200D EMA]]</f>
        <v>5.7023811044525252E-2</v>
      </c>
      <c r="V534">
        <v>1.0831517159500901</v>
      </c>
      <c r="W534">
        <v>320.64999999999998</v>
      </c>
      <c r="X534">
        <v>331.6</v>
      </c>
      <c r="Y534">
        <v>320.64999999999998</v>
      </c>
      <c r="Z534">
        <v>334.2</v>
      </c>
      <c r="AA534">
        <v>310</v>
      </c>
      <c r="AB534">
        <v>337.95</v>
      </c>
      <c r="AC534" s="2">
        <f>(Table2[[#This Row],[Close Price]]/Table2[[#This Row],[Day Low]])-1</f>
        <v>3.2745984718540733E-3</v>
      </c>
      <c r="AD534" s="2">
        <f>(Table2[[#This Row],[Day High]]/Table2[[#This Row],[Close Price]])-1</f>
        <v>3.077401305564198E-2</v>
      </c>
      <c r="AE534" s="2">
        <f>(Table2[[#This Row],[Close Price]]/Table2[[#This Row],[Current Week Low]])-1</f>
        <v>3.2745984718540733E-3</v>
      </c>
      <c r="AF534" s="2">
        <f>(Table2[[#This Row],[Current Week High]]/Table2[[#This Row],[Close Price]])-1</f>
        <v>3.8856077090456909E-2</v>
      </c>
      <c r="AG534" s="2">
        <f>(Table2[[#This Row],[Close Price]]/Table2[[#This Row],[Current Month Low]])-1</f>
        <v>3.7741935483870837E-2</v>
      </c>
      <c r="AH534" s="2">
        <f>(Table2[[#This Row],[Current Month High]]/Table2[[#This Row],[Close Price]])-1</f>
        <v>5.0512900217594137E-2</v>
      </c>
      <c r="AI534">
        <v>22.691949020826801</v>
      </c>
      <c r="AJ534">
        <v>57.503059975520102</v>
      </c>
      <c r="AK534" t="str">
        <f>IF(AND(Table2[[#This Row],[20D EMA]]&gt;Table2[[#This Row],[50D EMA]],Table2[[#This Row],[50D EMA]]&gt;Table2[[#This Row],[200D EMA]]),"Uptrend","Downtrend/NoTrend")</f>
        <v>Downtrend/NoTrend</v>
      </c>
      <c r="AL534">
        <v>-0.14000000000000001</v>
      </c>
      <c r="AM534" t="s">
        <v>10680</v>
      </c>
      <c r="AN534">
        <v>-0.49</v>
      </c>
      <c r="AO534" t="s">
        <v>10680</v>
      </c>
      <c r="AQ534">
        <f>(Table2[[#This Row],[Sharpe Ratio]]-AVERAGE(Table2[Sharpe Ratio]))/_xlfn.STDEV.P(Table2[Sharpe Ratio])</f>
        <v>-0.7314544315382846</v>
      </c>
      <c r="AR5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4">
        <f>_xlfn.RANK.AVG(Table2[[#This Row],[1Y Return vs Nifty Z-Score]],Table2[1Y Return vs Nifty Z-Score])</f>
        <v>384</v>
      </c>
      <c r="AT534">
        <f>_xlfn.RANK.AVG(Table2[[#This Row],[6M Return vs Nifty Z-Score]],Table2[6M Return vs Nifty Z-Score])</f>
        <v>547</v>
      </c>
      <c r="AU534">
        <f>_xlfn.RANK.AVG(Table2[[#This Row],[Sharpe Ratio Z-Score]],Table2[Sharpe Ratio Z-Score])</f>
        <v>547</v>
      </c>
      <c r="AV534">
        <f>(Table2[[#This Row],[Rank 1Y]]+Table2[[#This Row],[Rank 6M]]+Table2[[#This Row],[Rank Sharpe]])/3</f>
        <v>492.66666666666669</v>
      </c>
    </row>
    <row r="535" spans="1:48" x14ac:dyDescent="0.3">
      <c r="A535" t="s">
        <v>1277</v>
      </c>
      <c r="B535" t="s">
        <v>1278</v>
      </c>
      <c r="C535" t="s">
        <v>10648</v>
      </c>
      <c r="D535" t="s">
        <v>141</v>
      </c>
      <c r="E535">
        <v>8988.2952361499993</v>
      </c>
      <c r="F535">
        <v>568.79999999999995</v>
      </c>
      <c r="G535">
        <v>-28.7458160188318</v>
      </c>
      <c r="H535">
        <f>(Table2[[#This Row],[1Y Return vs Nifty]]-AVERAGE(Table2[1Y Return vs Nifty]))/_xlfn.STDEV.P(Table2[1Y Return vs Nifty])</f>
        <v>-0.88535444795945983</v>
      </c>
      <c r="I535">
        <v>-7.7453519100714203</v>
      </c>
      <c r="J535">
        <f>(Table2[[#This Row],[1M Return vs Nifty]]-AVERAGE(Table2[1M Return vs Nifty]))/_xlfn.STDEV.P(Table2[1M Return vs Nifty])</f>
        <v>-0.63938101338275921</v>
      </c>
      <c r="K535">
        <v>-16.0614245063183</v>
      </c>
      <c r="L535">
        <f>(Table2[[#This Row],[6M Return vs Nifty]]-AVERAGE(Table2[6M Return vs Nifty]))/_xlfn.STDEV.P(Table2[6M Return vs Nifty])</f>
        <v>-0.83339853096042404</v>
      </c>
      <c r="M535">
        <v>-1.54213511932262</v>
      </c>
      <c r="N535">
        <f>(Table2[[#This Row],[1W Return vs Nifty]]-AVERAGE(Table2[1W Return vs Nifty]))/_xlfn.STDEV.P(Table2[1W Return vs Nifty])</f>
        <v>0.15787353755349726</v>
      </c>
      <c r="O535">
        <v>584.17999999999995</v>
      </c>
      <c r="P535">
        <v>591.85523968238999</v>
      </c>
      <c r="Q535">
        <v>575.18644635494798</v>
      </c>
      <c r="R535">
        <v>44.963906975176599</v>
      </c>
      <c r="S535" s="2">
        <f>(Table2[[#This Row],[Close Price]]-Table2[[#This Row],[20D EMA]])/Table2[[#This Row],[20D EMA]]</f>
        <v>-2.6327501797391208E-2</v>
      </c>
      <c r="T535" s="2">
        <f>(Table2[[#This Row],[Close Price]]-Table2[[#This Row],[50D EMA]])/Table2[[#This Row],[50D EMA]]</f>
        <v>-3.8954186998094803E-2</v>
      </c>
      <c r="U535" s="2">
        <f>(Table2[[#This Row],[Close Price]]-Table2[[#This Row],[200D EMA]])/Table2[[#This Row],[200D EMA]]</f>
        <v>-1.1103262942685788E-2</v>
      </c>
      <c r="V535">
        <v>0.62457157369056004</v>
      </c>
      <c r="W535">
        <v>563</v>
      </c>
      <c r="X535">
        <v>584.04999999999995</v>
      </c>
      <c r="Y535">
        <v>563</v>
      </c>
      <c r="Z535">
        <v>615</v>
      </c>
      <c r="AA535">
        <v>547</v>
      </c>
      <c r="AB535">
        <v>616</v>
      </c>
      <c r="AC535" s="2">
        <f>(Table2[[#This Row],[Close Price]]/Table2[[#This Row],[Day Low]])-1</f>
        <v>1.0301953818827592E-2</v>
      </c>
      <c r="AD535" s="2">
        <f>(Table2[[#This Row],[Day High]]/Table2[[#This Row],[Close Price]])-1</f>
        <v>2.6810829817158988E-2</v>
      </c>
      <c r="AE535" s="2">
        <f>(Table2[[#This Row],[Close Price]]/Table2[[#This Row],[Current Week Low]])-1</f>
        <v>1.0301953818827592E-2</v>
      </c>
      <c r="AF535" s="2">
        <f>(Table2[[#This Row],[Current Week High]]/Table2[[#This Row],[Close Price]])-1</f>
        <v>8.1223628691983185E-2</v>
      </c>
      <c r="AG535" s="2">
        <f>(Table2[[#This Row],[Close Price]]/Table2[[#This Row],[Current Month Low]])-1</f>
        <v>3.9853747714807986E-2</v>
      </c>
      <c r="AH535" s="2">
        <f>(Table2[[#This Row],[Current Month High]]/Table2[[#This Row],[Close Price]])-1</f>
        <v>8.2981715893108321E-2</v>
      </c>
      <c r="AI535">
        <v>19.338959212376899</v>
      </c>
      <c r="AJ535">
        <v>19.747368421052599</v>
      </c>
      <c r="AK535" t="str">
        <f>IF(AND(Table2[[#This Row],[20D EMA]]&gt;Table2[[#This Row],[50D EMA]],Table2[[#This Row],[50D EMA]]&gt;Table2[[#This Row],[200D EMA]]),"Uptrend","Downtrend/NoTrend")</f>
        <v>Downtrend/NoTrend</v>
      </c>
      <c r="AL535">
        <v>-0.02</v>
      </c>
      <c r="AM535" t="s">
        <v>10680</v>
      </c>
      <c r="AN535">
        <v>1.2</v>
      </c>
      <c r="AO535" t="s">
        <v>10681</v>
      </c>
      <c r="AP535">
        <v>8.7476140092947005E-2</v>
      </c>
      <c r="AQ535">
        <f>(Table2[[#This Row],[Sharpe Ratio]]-AVERAGE(Table2[Sharpe Ratio]))/_xlfn.STDEV.P(Table2[Sharpe Ratio])</f>
        <v>0.27344749247039024</v>
      </c>
      <c r="AR5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5">
        <f>_xlfn.RANK.AVG(Table2[[#This Row],[1Y Return vs Nifty Z-Score]],Table2[1Y Return vs Nifty Z-Score])</f>
        <v>629</v>
      </c>
      <c r="AT535">
        <f>_xlfn.RANK.AVG(Table2[[#This Row],[6M Return vs Nifty Z-Score]],Table2[6M Return vs Nifty Z-Score])</f>
        <v>592</v>
      </c>
      <c r="AU535">
        <f>_xlfn.RANK.AVG(Table2[[#This Row],[Sharpe Ratio Z-Score]],Table2[Sharpe Ratio Z-Score])</f>
        <v>257</v>
      </c>
      <c r="AV535">
        <f>(Table2[[#This Row],[Rank 1Y]]+Table2[[#This Row],[Rank 6M]]+Table2[[#This Row],[Rank Sharpe]])/3</f>
        <v>492.66666666666669</v>
      </c>
    </row>
    <row r="536" spans="1:48" x14ac:dyDescent="0.3">
      <c r="A536" t="s">
        <v>654</v>
      </c>
      <c r="B536" t="s">
        <v>655</v>
      </c>
      <c r="C536" t="s">
        <v>10649</v>
      </c>
      <c r="D536" t="s">
        <v>387</v>
      </c>
      <c r="E536">
        <v>28388.12183272</v>
      </c>
      <c r="F536">
        <v>6289.05</v>
      </c>
      <c r="G536">
        <v>1.93651449839312</v>
      </c>
      <c r="H536">
        <f>(Table2[[#This Row],[1Y Return vs Nifty]]-AVERAGE(Table2[1Y Return vs Nifty]))/_xlfn.STDEV.P(Table2[1Y Return vs Nifty])</f>
        <v>-0.39166622255151146</v>
      </c>
      <c r="I536">
        <v>-11.6969325200063</v>
      </c>
      <c r="J536">
        <f>(Table2[[#This Row],[1M Return vs Nifty]]-AVERAGE(Table2[1M Return vs Nifty]))/_xlfn.STDEV.P(Table2[1M Return vs Nifty])</f>
        <v>-1.0214067092132484</v>
      </c>
      <c r="K536">
        <v>-1.55600891208422</v>
      </c>
      <c r="L536">
        <f>(Table2[[#This Row],[6M Return vs Nifty]]-AVERAGE(Table2[6M Return vs Nifty]))/_xlfn.STDEV.P(Table2[6M Return vs Nifty])</f>
        <v>-0.33625281041880839</v>
      </c>
      <c r="M536">
        <v>-1.7174596042088099</v>
      </c>
      <c r="N536">
        <f>(Table2[[#This Row],[1W Return vs Nifty]]-AVERAGE(Table2[1W Return vs Nifty]))/_xlfn.STDEV.P(Table2[1W Return vs Nifty])</f>
        <v>0.11286657376078783</v>
      </c>
      <c r="O536">
        <v>6399.8</v>
      </c>
      <c r="P536">
        <v>6368.9028804876398</v>
      </c>
      <c r="Q536">
        <v>5830.5744780723999</v>
      </c>
      <c r="R536">
        <v>43.645331861203303</v>
      </c>
      <c r="S536" s="2">
        <f>(Table2[[#This Row],[Close Price]]-Table2[[#This Row],[20D EMA]])/Table2[[#This Row],[20D EMA]]</f>
        <v>-1.730522828838401E-2</v>
      </c>
      <c r="T536" s="2">
        <f>(Table2[[#This Row],[Close Price]]-Table2[[#This Row],[50D EMA]])/Table2[[#This Row],[50D EMA]]</f>
        <v>-1.2537933453544137E-2</v>
      </c>
      <c r="U536" s="2">
        <f>(Table2[[#This Row],[Close Price]]-Table2[[#This Row],[200D EMA]])/Table2[[#This Row],[200D EMA]]</f>
        <v>7.8632992966959456E-2</v>
      </c>
      <c r="V536">
        <v>1.2577817843757999</v>
      </c>
      <c r="W536">
        <v>6235.8</v>
      </c>
      <c r="X536">
        <v>6377.3</v>
      </c>
      <c r="Y536">
        <v>6235.8</v>
      </c>
      <c r="Z536">
        <v>6475.5</v>
      </c>
      <c r="AA536">
        <v>6044</v>
      </c>
      <c r="AB536">
        <v>7196.85</v>
      </c>
      <c r="AC536" s="2">
        <f>(Table2[[#This Row],[Close Price]]/Table2[[#This Row],[Day Low]])-1</f>
        <v>8.5394015202540086E-3</v>
      </c>
      <c r="AD536" s="2">
        <f>(Table2[[#This Row],[Day High]]/Table2[[#This Row],[Close Price]])-1</f>
        <v>1.4032326026983455E-2</v>
      </c>
      <c r="AE536" s="2">
        <f>(Table2[[#This Row],[Close Price]]/Table2[[#This Row],[Current Week Low]])-1</f>
        <v>8.5394015202540086E-3</v>
      </c>
      <c r="AF536" s="2">
        <f>(Table2[[#This Row],[Current Week High]]/Table2[[#This Row],[Close Price]])-1</f>
        <v>2.9646766999785301E-2</v>
      </c>
      <c r="AG536" s="2">
        <f>(Table2[[#This Row],[Close Price]]/Table2[[#This Row],[Current Month Low]])-1</f>
        <v>4.0544341495698299E-2</v>
      </c>
      <c r="AH536" s="2">
        <f>(Table2[[#This Row],[Current Month High]]/Table2[[#This Row],[Close Price]])-1</f>
        <v>0.14434612540844793</v>
      </c>
      <c r="AI536">
        <v>14.4346125408447</v>
      </c>
      <c r="AJ536">
        <v>34.897363848909201</v>
      </c>
      <c r="AK536" t="str">
        <f>IF(AND(Table2[[#This Row],[20D EMA]]&gt;Table2[[#This Row],[50D EMA]],Table2[[#This Row],[50D EMA]]&gt;Table2[[#This Row],[200D EMA]]),"Uptrend","Downtrend/NoTrend")</f>
        <v>Uptrend</v>
      </c>
      <c r="AL536">
        <v>0</v>
      </c>
      <c r="AM536" t="s">
        <v>10682</v>
      </c>
      <c r="AN536">
        <v>1.21</v>
      </c>
      <c r="AO536" t="s">
        <v>10681</v>
      </c>
      <c r="AP536">
        <v>-2.8045267100009999E-2</v>
      </c>
      <c r="AQ536">
        <f>(Table2[[#This Row],[Sharpe Ratio]]-AVERAGE(Table2[Sharpe Ratio]))/_xlfn.STDEV.P(Table2[Sharpe Ratio])</f>
        <v>-1.0536307740036919</v>
      </c>
      <c r="AR53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-2.6900899424264724</v>
      </c>
      <c r="AS536">
        <f>_xlfn.RANK.AVG(Table2[[#This Row],[1Y Return vs Nifty Z-Score]],Table2[1Y Return vs Nifty Z-Score])</f>
        <v>427</v>
      </c>
      <c r="AT536">
        <f>_xlfn.RANK.AVG(Table2[[#This Row],[6M Return vs Nifty Z-Score]],Table2[6M Return vs Nifty Z-Score])</f>
        <v>434</v>
      </c>
      <c r="AU536">
        <f>_xlfn.RANK.AVG(Table2[[#This Row],[Sharpe Ratio Z-Score]],Table2[Sharpe Ratio Z-Score])</f>
        <v>619</v>
      </c>
      <c r="AV536">
        <f>(Table2[[#This Row],[Rank 1Y]]+Table2[[#This Row],[Rank 6M]]+Table2[[#This Row],[Rank Sharpe]])/3</f>
        <v>493.33333333333331</v>
      </c>
    </row>
    <row r="537" spans="1:48" x14ac:dyDescent="0.3">
      <c r="A537" t="s">
        <v>19</v>
      </c>
      <c r="B537" t="s">
        <v>20</v>
      </c>
      <c r="C537" t="s">
        <v>10635</v>
      </c>
      <c r="D537" t="s">
        <v>21</v>
      </c>
      <c r="E537">
        <v>1632408.7263712401</v>
      </c>
      <c r="F537">
        <v>4553.75</v>
      </c>
      <c r="G537">
        <v>3.8559983060018701</v>
      </c>
      <c r="H537">
        <f>(Table2[[#This Row],[1Y Return vs Nifty]]-AVERAGE(Table2[1Y Return vs Nifty]))/_xlfn.STDEV.P(Table2[1Y Return vs Nifty])</f>
        <v>-0.36078113205469731</v>
      </c>
      <c r="I537">
        <v>1.19640713099439</v>
      </c>
      <c r="J537">
        <f>(Table2[[#This Row],[1M Return vs Nifty]]-AVERAGE(Table2[1M Return vs Nifty]))/_xlfn.STDEV.P(Table2[1M Return vs Nifty])</f>
        <v>0.22507856793602549</v>
      </c>
      <c r="K537">
        <v>-1.74882770074553</v>
      </c>
      <c r="L537">
        <f>(Table2[[#This Row],[6M Return vs Nifty]]-AVERAGE(Table2[6M Return vs Nifty]))/_xlfn.STDEV.P(Table2[6M Return vs Nifty])</f>
        <v>-0.34286131018913502</v>
      </c>
      <c r="M537">
        <v>-1.3994261217920001</v>
      </c>
      <c r="N537">
        <f>(Table2[[#This Row],[1W Return vs Nifty]]-AVERAGE(Table2[1W Return vs Nifty]))/_xlfn.STDEV.P(Table2[1W Return vs Nifty])</f>
        <v>0.19450788836264882</v>
      </c>
      <c r="O537">
        <v>4411.93</v>
      </c>
      <c r="P537">
        <v>4254.4755930717401</v>
      </c>
      <c r="Q537">
        <v>3952.0302724871799</v>
      </c>
      <c r="R537">
        <v>67.191276754865598</v>
      </c>
      <c r="S537" s="2">
        <f>(Table2[[#This Row],[Close Price]]-Table2[[#This Row],[20D EMA]])/Table2[[#This Row],[20D EMA]]</f>
        <v>3.2144662313318591E-2</v>
      </c>
      <c r="T537" s="2">
        <f>(Table2[[#This Row],[Close Price]]-Table2[[#This Row],[50D EMA]])/Table2[[#This Row],[50D EMA]]</f>
        <v>7.0343430202212801E-2</v>
      </c>
      <c r="U537" s="2">
        <f>(Table2[[#This Row],[Close Price]]-Table2[[#This Row],[200D EMA]])/Table2[[#This Row],[200D EMA]]</f>
        <v>0.15225584978480755</v>
      </c>
      <c r="V537">
        <v>0.77775209677641399</v>
      </c>
      <c r="W537">
        <v>4487.8</v>
      </c>
      <c r="X537">
        <v>4592.25</v>
      </c>
      <c r="Y537">
        <v>4457.3</v>
      </c>
      <c r="Z537">
        <v>4592.25</v>
      </c>
      <c r="AA537">
        <v>4110.5</v>
      </c>
      <c r="AB537">
        <v>4592.25</v>
      </c>
      <c r="AC537" s="2">
        <f>(Table2[[#This Row],[Close Price]]/Table2[[#This Row],[Day Low]])-1</f>
        <v>1.4695396408039629E-2</v>
      </c>
      <c r="AD537" s="2">
        <f>(Table2[[#This Row],[Day High]]/Table2[[#This Row],[Close Price]])-1</f>
        <v>8.4545704090035478E-3</v>
      </c>
      <c r="AE537" s="2">
        <f>(Table2[[#This Row],[Close Price]]/Table2[[#This Row],[Current Week Low]])-1</f>
        <v>2.1638660175442581E-2</v>
      </c>
      <c r="AF537" s="2">
        <f>(Table2[[#This Row],[Current Week High]]/Table2[[#This Row],[Close Price]])-1</f>
        <v>8.4545704090035478E-3</v>
      </c>
      <c r="AG537" s="2">
        <f>(Table2[[#This Row],[Close Price]]/Table2[[#This Row],[Current Month Low]])-1</f>
        <v>0.10783359688602356</v>
      </c>
      <c r="AH537" s="2">
        <f>(Table2[[#This Row],[Current Month High]]/Table2[[#This Row],[Close Price]])-1</f>
        <v>8.4545704090035478E-3</v>
      </c>
      <c r="AI537">
        <v>0.84545704090035401</v>
      </c>
      <c r="AJ537">
        <v>37.533977650256702</v>
      </c>
      <c r="AK537" t="str">
        <f>IF(AND(Table2[[#This Row],[20D EMA]]&gt;Table2[[#This Row],[50D EMA]],Table2[[#This Row],[50D EMA]]&gt;Table2[[#This Row],[200D EMA]]),"Uptrend","Downtrend/NoTrend")</f>
        <v>Uptrend</v>
      </c>
      <c r="AL537">
        <v>-0.05</v>
      </c>
      <c r="AM537" t="s">
        <v>10680</v>
      </c>
      <c r="AN537">
        <v>8.5</v>
      </c>
      <c r="AO537" t="s">
        <v>10681</v>
      </c>
      <c r="AP537">
        <v>-3.0795913986102999E-2</v>
      </c>
      <c r="AQ537">
        <f>(Table2[[#This Row],[Sharpe Ratio]]-AVERAGE(Table2[Sharpe Ratio]))/_xlfn.STDEV.P(Table2[Sharpe Ratio])</f>
        <v>-1.0852294515992778</v>
      </c>
      <c r="AR5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-1.3692854375444361</v>
      </c>
      <c r="AS537">
        <f>_xlfn.RANK.AVG(Table2[[#This Row],[1Y Return vs Nifty Z-Score]],Table2[1Y Return vs Nifty Z-Score])</f>
        <v>414</v>
      </c>
      <c r="AT537">
        <f>_xlfn.RANK.AVG(Table2[[#This Row],[6M Return vs Nifty Z-Score]],Table2[6M Return vs Nifty Z-Score])</f>
        <v>437</v>
      </c>
      <c r="AU537">
        <f>_xlfn.RANK.AVG(Table2[[#This Row],[Sharpe Ratio Z-Score]],Table2[Sharpe Ratio Z-Score])</f>
        <v>632</v>
      </c>
      <c r="AV537">
        <f>(Table2[[#This Row],[Rank 1Y]]+Table2[[#This Row],[Rank 6M]]+Table2[[#This Row],[Rank Sharpe]])/3</f>
        <v>494.33333333333331</v>
      </c>
    </row>
    <row r="538" spans="1:48" x14ac:dyDescent="0.3">
      <c r="A538" t="s">
        <v>841</v>
      </c>
      <c r="B538" t="s">
        <v>842</v>
      </c>
      <c r="C538" t="s">
        <v>10635</v>
      </c>
      <c r="D538" t="s">
        <v>21</v>
      </c>
      <c r="E538">
        <v>18758.1113076</v>
      </c>
      <c r="F538">
        <v>670.55</v>
      </c>
      <c r="G538">
        <v>5.4548841102199601</v>
      </c>
      <c r="H538">
        <f>(Table2[[#This Row],[1Y Return vs Nifty]]-AVERAGE(Table2[1Y Return vs Nifty]))/_xlfn.STDEV.P(Table2[1Y Return vs Nifty])</f>
        <v>-0.335054562983575</v>
      </c>
      <c r="I538">
        <v>-7.1388847564136899</v>
      </c>
      <c r="J538">
        <f>(Table2[[#This Row],[1M Return vs Nifty]]-AVERAGE(Table2[1M Return vs Nifty]))/_xlfn.STDEV.P(Table2[1M Return vs Nifty])</f>
        <v>-0.58074978217569828</v>
      </c>
      <c r="K538">
        <v>-26.418667764347301</v>
      </c>
      <c r="L538">
        <f>(Table2[[#This Row],[6M Return vs Nifty]]-AVERAGE(Table2[6M Return vs Nifty]))/_xlfn.STDEV.P(Table2[6M Return vs Nifty])</f>
        <v>-1.18837348006732</v>
      </c>
      <c r="M538">
        <v>11.221693146763201</v>
      </c>
      <c r="N538">
        <f>(Table2[[#This Row],[1W Return vs Nifty]]-AVERAGE(Table2[1W Return vs Nifty]))/_xlfn.STDEV.P(Table2[1W Return vs Nifty])</f>
        <v>3.4344333232616453</v>
      </c>
      <c r="O538">
        <v>634.70000000000005</v>
      </c>
      <c r="P538">
        <v>649.41069815138997</v>
      </c>
      <c r="Q538">
        <v>646.716300295785</v>
      </c>
      <c r="R538">
        <v>75.777186381190802</v>
      </c>
      <c r="S538" s="2">
        <f>(Table2[[#This Row],[Close Price]]-Table2[[#This Row],[20D EMA]])/Table2[[#This Row],[20D EMA]]</f>
        <v>5.6483377973845762E-2</v>
      </c>
      <c r="T538" s="2">
        <f>(Table2[[#This Row],[Close Price]]-Table2[[#This Row],[50D EMA]])/Table2[[#This Row],[50D EMA]]</f>
        <v>3.2551514640558041E-2</v>
      </c>
      <c r="U538" s="2">
        <f>(Table2[[#This Row],[Close Price]]-Table2[[#This Row],[200D EMA]])/Table2[[#This Row],[200D EMA]]</f>
        <v>3.68534080450953E-2</v>
      </c>
      <c r="V538">
        <v>1.5664890841605199</v>
      </c>
      <c r="W538">
        <v>669.05</v>
      </c>
      <c r="X538">
        <v>689.15</v>
      </c>
      <c r="Y538">
        <v>609.04999999999995</v>
      </c>
      <c r="Z538">
        <v>689.15</v>
      </c>
      <c r="AA538">
        <v>550.85</v>
      </c>
      <c r="AB538">
        <v>689.15</v>
      </c>
      <c r="AC538" s="2">
        <f>(Table2[[#This Row],[Close Price]]/Table2[[#This Row],[Day Low]])-1</f>
        <v>2.2419849039683193E-3</v>
      </c>
      <c r="AD538" s="2">
        <f>(Table2[[#This Row],[Day High]]/Table2[[#This Row],[Close Price]])-1</f>
        <v>2.7738423682052149E-2</v>
      </c>
      <c r="AE538" s="2">
        <f>(Table2[[#This Row],[Close Price]]/Table2[[#This Row],[Current Week Low]])-1</f>
        <v>0.10097693128642971</v>
      </c>
      <c r="AF538" s="2">
        <f>(Table2[[#This Row],[Current Week High]]/Table2[[#This Row],[Close Price]])-1</f>
        <v>2.7738423682052149E-2</v>
      </c>
      <c r="AG538" s="2">
        <f>(Table2[[#This Row],[Close Price]]/Table2[[#This Row],[Current Month Low]])-1</f>
        <v>0.2173005355359896</v>
      </c>
      <c r="AH538" s="2">
        <f>(Table2[[#This Row],[Current Month High]]/Table2[[#This Row],[Close Price]])-1</f>
        <v>2.7738423682052149E-2</v>
      </c>
      <c r="AI538">
        <v>28.528819625680399</v>
      </c>
      <c r="AJ538">
        <v>41.9453852667231</v>
      </c>
      <c r="AK538" t="str">
        <f>IF(AND(Table2[[#This Row],[20D EMA]]&gt;Table2[[#This Row],[50D EMA]],Table2[[#This Row],[50D EMA]]&gt;Table2[[#This Row],[200D EMA]]),"Uptrend","Downtrend/NoTrend")</f>
        <v>Downtrend/NoTrend</v>
      </c>
      <c r="AL538">
        <v>-0.2</v>
      </c>
      <c r="AM538" t="s">
        <v>10680</v>
      </c>
      <c r="AN538">
        <v>18.55</v>
      </c>
      <c r="AO538" t="s">
        <v>10681</v>
      </c>
      <c r="AP538">
        <v>4.6126138780407E-2</v>
      </c>
      <c r="AQ538">
        <f>(Table2[[#This Row],[Sharpe Ratio]]-AVERAGE(Table2[Sharpe Ratio]))/_xlfn.STDEV.P(Table2[Sharpe Ratio])</f>
        <v>-0.2015699903835769</v>
      </c>
      <c r="AR5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38">
        <f>_xlfn.RANK.AVG(Table2[[#This Row],[1Y Return vs Nifty Z-Score]],Table2[1Y Return vs Nifty Z-Score])</f>
        <v>401</v>
      </c>
      <c r="AT538">
        <f>_xlfn.RANK.AVG(Table2[[#This Row],[6M Return vs Nifty Z-Score]],Table2[6M Return vs Nifty Z-Score])</f>
        <v>682</v>
      </c>
      <c r="AU538">
        <f>_xlfn.RANK.AVG(Table2[[#This Row],[Sharpe Ratio Z-Score]],Table2[Sharpe Ratio Z-Score])</f>
        <v>401</v>
      </c>
      <c r="AV538">
        <f>(Table2[[#This Row],[Rank 1Y]]+Table2[[#This Row],[Rank 6M]]+Table2[[#This Row],[Rank Sharpe]])/3</f>
        <v>494.66666666666669</v>
      </c>
    </row>
    <row r="539" spans="1:48" x14ac:dyDescent="0.3">
      <c r="A539" t="s">
        <v>314</v>
      </c>
      <c r="B539" t="s">
        <v>315</v>
      </c>
      <c r="C539" t="s">
        <v>10638</v>
      </c>
      <c r="D539" t="s">
        <v>183</v>
      </c>
      <c r="E539">
        <v>85546.652784524995</v>
      </c>
      <c r="F539">
        <v>647.15</v>
      </c>
      <c r="G539">
        <v>-17.1287900879584</v>
      </c>
      <c r="H539">
        <f>(Table2[[#This Row],[1Y Return vs Nifty]]-AVERAGE(Table2[1Y Return vs Nifty]))/_xlfn.STDEV.P(Table2[1Y Return vs Nifty])</f>
        <v>-0.69843289344744852</v>
      </c>
      <c r="I539">
        <v>-4.0888978451798703</v>
      </c>
      <c r="J539">
        <f>(Table2[[#This Row],[1M Return vs Nifty]]-AVERAGE(Table2[1M Return vs Nifty]))/_xlfn.STDEV.P(Table2[1M Return vs Nifty])</f>
        <v>-0.28588717223461302</v>
      </c>
      <c r="K539">
        <v>10.473845903590201</v>
      </c>
      <c r="L539">
        <f>(Table2[[#This Row],[6M Return vs Nifty]]-AVERAGE(Table2[6M Return vs Nifty]))/_xlfn.STDEV.P(Table2[6M Return vs Nifty])</f>
        <v>7.604774046832212E-2</v>
      </c>
      <c r="M539">
        <v>-4.8566675894934201</v>
      </c>
      <c r="N539">
        <f>(Table2[[#This Row],[1W Return vs Nifty]]-AVERAGE(Table2[1W Return vs Nifty]))/_xlfn.STDEV.P(Table2[1W Return vs Nifty])</f>
        <v>-0.6929890386096309</v>
      </c>
      <c r="O539">
        <v>664.41</v>
      </c>
      <c r="P539">
        <v>649.60000228549404</v>
      </c>
      <c r="Q539">
        <v>589.33677825855</v>
      </c>
      <c r="R539">
        <v>43.158142477383798</v>
      </c>
      <c r="S539" s="2">
        <f>(Table2[[#This Row],[Close Price]]-Table2[[#This Row],[20D EMA]])/Table2[[#This Row],[20D EMA]]</f>
        <v>-2.5977935311027815E-2</v>
      </c>
      <c r="T539" s="2">
        <f>(Table2[[#This Row],[Close Price]]-Table2[[#This Row],[50D EMA]])/Table2[[#This Row],[50D EMA]]</f>
        <v>-3.7715552291782608E-3</v>
      </c>
      <c r="U539" s="2">
        <f>(Table2[[#This Row],[Close Price]]-Table2[[#This Row],[200D EMA]])/Table2[[#This Row],[200D EMA]]</f>
        <v>9.8098784725915308E-2</v>
      </c>
      <c r="V539">
        <v>0.71196521627991805</v>
      </c>
      <c r="W539">
        <v>644.75</v>
      </c>
      <c r="X539">
        <v>664.7</v>
      </c>
      <c r="Y539">
        <v>644.75</v>
      </c>
      <c r="Z539">
        <v>692.8</v>
      </c>
      <c r="AA539">
        <v>626.25</v>
      </c>
      <c r="AB539">
        <v>692.8</v>
      </c>
      <c r="AC539" s="2">
        <f>(Table2[[#This Row],[Close Price]]/Table2[[#This Row],[Day Low]])-1</f>
        <v>3.7223730127955434E-3</v>
      </c>
      <c r="AD539" s="2">
        <f>(Table2[[#This Row],[Day High]]/Table2[[#This Row],[Close Price]])-1</f>
        <v>2.7118905972340457E-2</v>
      </c>
      <c r="AE539" s="2">
        <f>(Table2[[#This Row],[Close Price]]/Table2[[#This Row],[Current Week Low]])-1</f>
        <v>3.7223730127955434E-3</v>
      </c>
      <c r="AF539" s="2">
        <f>(Table2[[#This Row],[Current Week High]]/Table2[[#This Row],[Close Price]])-1</f>
        <v>7.0540060264235427E-2</v>
      </c>
      <c r="AG539" s="2">
        <f>(Table2[[#This Row],[Close Price]]/Table2[[#This Row],[Current Month Low]])-1</f>
        <v>3.337325349301401E-2</v>
      </c>
      <c r="AH539" s="2">
        <f>(Table2[[#This Row],[Current Month High]]/Table2[[#This Row],[Close Price]])-1</f>
        <v>7.0540060264235427E-2</v>
      </c>
      <c r="AI539">
        <v>7.05400602642354</v>
      </c>
      <c r="AJ539">
        <v>33.076290355747403</v>
      </c>
      <c r="AK539" t="str">
        <f>IF(AND(Table2[[#This Row],[20D EMA]]&gt;Table2[[#This Row],[50D EMA]],Table2[[#This Row],[50D EMA]]&gt;Table2[[#This Row],[200D EMA]]),"Uptrend","Downtrend/NoTrend")</f>
        <v>Uptrend</v>
      </c>
      <c r="AL539">
        <v>-0.08</v>
      </c>
      <c r="AM539" t="s">
        <v>10680</v>
      </c>
      <c r="AN539">
        <v>-2.0299999999999998</v>
      </c>
      <c r="AO539" t="s">
        <v>10680</v>
      </c>
      <c r="AP539">
        <v>-2.9056865646488999E-2</v>
      </c>
      <c r="AQ539">
        <f>(Table2[[#This Row],[Sharpe Ratio]]-AVERAGE(Table2[Sharpe Ratio]))/_xlfn.STDEV.P(Table2[Sharpe Ratio])</f>
        <v>-1.0652517408707827</v>
      </c>
      <c r="AR5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-2.666513104694153</v>
      </c>
      <c r="AS539">
        <f>_xlfn.RANK.AVG(Table2[[#This Row],[1Y Return vs Nifty Z-Score]],Table2[1Y Return vs Nifty Z-Score])</f>
        <v>567</v>
      </c>
      <c r="AT539">
        <f>_xlfn.RANK.AVG(Table2[[#This Row],[6M Return vs Nifty Z-Score]],Table2[6M Return vs Nifty Z-Score])</f>
        <v>298</v>
      </c>
      <c r="AU539">
        <f>_xlfn.RANK.AVG(Table2[[#This Row],[Sharpe Ratio Z-Score]],Table2[Sharpe Ratio Z-Score])</f>
        <v>622</v>
      </c>
      <c r="AV539">
        <f>(Table2[[#This Row],[Rank 1Y]]+Table2[[#This Row],[Rank 6M]]+Table2[[#This Row],[Rank Sharpe]])/3</f>
        <v>495.66666666666669</v>
      </c>
    </row>
    <row r="540" spans="1:48" x14ac:dyDescent="0.3">
      <c r="A540" t="s">
        <v>1623</v>
      </c>
      <c r="B540" t="s">
        <v>1624</v>
      </c>
      <c r="C540" t="s">
        <v>10640</v>
      </c>
      <c r="D540" t="s">
        <v>54</v>
      </c>
      <c r="E540">
        <v>5579.4429370750004</v>
      </c>
      <c r="F540">
        <v>1381.05</v>
      </c>
      <c r="G540">
        <v>-25.4084698973965</v>
      </c>
      <c r="H540">
        <f>(Table2[[#This Row],[1Y Return vs Nifty]]-AVERAGE(Table2[1Y Return vs Nifty]))/_xlfn.STDEV.P(Table2[1Y Return vs Nifty])</f>
        <v>-0.83165551256279791</v>
      </c>
      <c r="I540">
        <v>-1.4055893213027699</v>
      </c>
      <c r="J540">
        <f>(Table2[[#This Row],[1M Return vs Nifty]]-AVERAGE(Table2[1M Return vs Nifty]))/_xlfn.STDEV.P(Table2[1M Return vs Nifty])</f>
        <v>-2.6473811569568854E-2</v>
      </c>
      <c r="K540">
        <v>10.5207949660705</v>
      </c>
      <c r="L540">
        <f>(Table2[[#This Row],[6M Return vs Nifty]]-AVERAGE(Table2[6M Return vs Nifty]))/_xlfn.STDEV.P(Table2[6M Return vs Nifty])</f>
        <v>7.7656830903814353E-2</v>
      </c>
      <c r="M540">
        <v>1.6450581705985401</v>
      </c>
      <c r="N540">
        <f>(Table2[[#This Row],[1W Return vs Nifty]]-AVERAGE(Table2[1W Return vs Nifty]))/_xlfn.STDEV.P(Table2[1W Return vs Nifty])</f>
        <v>0.97604729744199514</v>
      </c>
      <c r="O540">
        <v>1315.97</v>
      </c>
      <c r="P540">
        <v>1304.0141524266801</v>
      </c>
      <c r="Q540">
        <v>1228.40656290525</v>
      </c>
      <c r="R540">
        <v>65.549747576807704</v>
      </c>
      <c r="S540" s="2">
        <f>(Table2[[#This Row],[Close Price]]-Table2[[#This Row],[20D EMA]])/Table2[[#This Row],[20D EMA]]</f>
        <v>4.9454014909154409E-2</v>
      </c>
      <c r="T540" s="2">
        <f>(Table2[[#This Row],[Close Price]]-Table2[[#This Row],[50D EMA]])/Table2[[#This Row],[50D EMA]]</f>
        <v>5.9075929068684946E-2</v>
      </c>
      <c r="U540" s="2">
        <f>(Table2[[#This Row],[Close Price]]-Table2[[#This Row],[200D EMA]])/Table2[[#This Row],[200D EMA]]</f>
        <v>0.1242613330994746</v>
      </c>
      <c r="V540">
        <v>0.93317557474982205</v>
      </c>
      <c r="W540">
        <v>1363</v>
      </c>
      <c r="X540">
        <v>1398</v>
      </c>
      <c r="Y540">
        <v>1271</v>
      </c>
      <c r="Z540">
        <v>1398</v>
      </c>
      <c r="AA540">
        <v>1215</v>
      </c>
      <c r="AB540">
        <v>1398</v>
      </c>
      <c r="AC540" s="2">
        <f>(Table2[[#This Row],[Close Price]]/Table2[[#This Row],[Day Low]])-1</f>
        <v>1.3242846661775554E-2</v>
      </c>
      <c r="AD540" s="2">
        <f>(Table2[[#This Row],[Day High]]/Table2[[#This Row],[Close Price]])-1</f>
        <v>1.2273270337786579E-2</v>
      </c>
      <c r="AE540" s="2">
        <f>(Table2[[#This Row],[Close Price]]/Table2[[#This Row],[Current Week Low]])-1</f>
        <v>8.6585365853658391E-2</v>
      </c>
      <c r="AF540" s="2">
        <f>(Table2[[#This Row],[Current Week High]]/Table2[[#This Row],[Close Price]])-1</f>
        <v>1.2273270337786579E-2</v>
      </c>
      <c r="AG540" s="2">
        <f>(Table2[[#This Row],[Close Price]]/Table2[[#This Row],[Current Month Low]])-1</f>
        <v>0.13666666666666671</v>
      </c>
      <c r="AH540" s="2">
        <f>(Table2[[#This Row],[Current Month High]]/Table2[[#This Row],[Close Price]])-1</f>
        <v>1.2273270337786579E-2</v>
      </c>
      <c r="AI540">
        <v>6.3683429274827104</v>
      </c>
      <c r="AJ540">
        <v>37.4931554582109</v>
      </c>
      <c r="AK540" t="str">
        <f>IF(AND(Table2[[#This Row],[20D EMA]]&gt;Table2[[#This Row],[50D EMA]],Table2[[#This Row],[50D EMA]]&gt;Table2[[#This Row],[200D EMA]]),"Uptrend","Downtrend/NoTrend")</f>
        <v>Uptrend</v>
      </c>
      <c r="AL540">
        <v>-7.0000000000000007E-2</v>
      </c>
      <c r="AM540" t="s">
        <v>10680</v>
      </c>
      <c r="AN540">
        <v>11.99</v>
      </c>
      <c r="AO540" t="s">
        <v>10681</v>
      </c>
      <c r="AP540">
        <v>-5.8128055873429996E-3</v>
      </c>
      <c r="AQ540">
        <f>(Table2[[#This Row],[Sharpe Ratio]]-AVERAGE(Table2[Sharpe Ratio]))/_xlfn.STDEV.P(Table2[Sharpe Ratio])</f>
        <v>-0.79823034909023349</v>
      </c>
      <c r="AR5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-0.60265554487679074</v>
      </c>
      <c r="AS540">
        <f>_xlfn.RANK.AVG(Table2[[#This Row],[1Y Return vs Nifty Z-Score]],Table2[1Y Return vs Nifty Z-Score])</f>
        <v>610</v>
      </c>
      <c r="AT540">
        <f>_xlfn.RANK.AVG(Table2[[#This Row],[6M Return vs Nifty Z-Score]],Table2[6M Return vs Nifty Z-Score])</f>
        <v>296</v>
      </c>
      <c r="AU540">
        <f>_xlfn.RANK.AVG(Table2[[#This Row],[Sharpe Ratio Z-Score]],Table2[Sharpe Ratio Z-Score])</f>
        <v>587</v>
      </c>
      <c r="AV540">
        <f>(Table2[[#This Row],[Rank 1Y]]+Table2[[#This Row],[Rank 6M]]+Table2[[#This Row],[Rank Sharpe]])/3</f>
        <v>497.66666666666669</v>
      </c>
    </row>
    <row r="541" spans="1:48" x14ac:dyDescent="0.3">
      <c r="A541" t="s">
        <v>168</v>
      </c>
      <c r="B541" t="s">
        <v>169</v>
      </c>
      <c r="C541" t="s">
        <v>10636</v>
      </c>
      <c r="D541" t="s">
        <v>37</v>
      </c>
      <c r="E541">
        <v>158503.28966198899</v>
      </c>
      <c r="F541">
        <v>738.7</v>
      </c>
      <c r="G541">
        <v>-14.4789156472161</v>
      </c>
      <c r="H541">
        <f>(Table2[[#This Row],[1Y Return vs Nifty]]-AVERAGE(Table2[1Y Return vs Nifty]))/_xlfn.STDEV.P(Table2[1Y Return vs Nifty])</f>
        <v>-0.65579559086479355</v>
      </c>
      <c r="I541">
        <v>5.2198626518332603</v>
      </c>
      <c r="J541">
        <f>(Table2[[#This Row],[1M Return vs Nifty]]-AVERAGE(Table2[1M Return vs Nifty]))/_xlfn.STDEV.P(Table2[1M Return vs Nifty])</f>
        <v>0.61405289155910414</v>
      </c>
      <c r="K541">
        <v>12.2448332608515</v>
      </c>
      <c r="L541">
        <f>(Table2[[#This Row],[6M Return vs Nifty]]-AVERAGE(Table2[6M Return vs Nifty]))/_xlfn.STDEV.P(Table2[6M Return vs Nifty])</f>
        <v>0.13674498696057263</v>
      </c>
      <c r="M541">
        <v>-8.4431689788737802E-2</v>
      </c>
      <c r="N541">
        <f>(Table2[[#This Row],[1W Return vs Nifty]]-AVERAGE(Table2[1W Return vs Nifty]))/_xlfn.STDEV.P(Table2[1W Return vs Nifty])</f>
        <v>0.53207572338126574</v>
      </c>
      <c r="O541">
        <v>712.38</v>
      </c>
      <c r="P541">
        <v>675.18032010503896</v>
      </c>
      <c r="Q541">
        <v>628.15229356007899</v>
      </c>
      <c r="R541">
        <v>68.764501167027504</v>
      </c>
      <c r="S541" s="2">
        <f>(Table2[[#This Row],[Close Price]]-Table2[[#This Row],[20D EMA]])/Table2[[#This Row],[20D EMA]]</f>
        <v>3.6946573457985979E-2</v>
      </c>
      <c r="T541" s="2">
        <f>(Table2[[#This Row],[Close Price]]-Table2[[#This Row],[50D EMA]])/Table2[[#This Row],[50D EMA]]</f>
        <v>9.4078097366758595E-2</v>
      </c>
      <c r="U541" s="2">
        <f>(Table2[[#This Row],[Close Price]]-Table2[[#This Row],[200D EMA]])/Table2[[#This Row],[200D EMA]]</f>
        <v>0.17598870142364262</v>
      </c>
      <c r="V541">
        <v>0.78158454521056497</v>
      </c>
      <c r="W541">
        <v>733.5</v>
      </c>
      <c r="X541">
        <v>742.7</v>
      </c>
      <c r="Y541">
        <v>719.25</v>
      </c>
      <c r="Z541">
        <v>748.5</v>
      </c>
      <c r="AA541">
        <v>664.65</v>
      </c>
      <c r="AB541">
        <v>748.5</v>
      </c>
      <c r="AC541" s="2">
        <f>(Table2[[#This Row],[Close Price]]/Table2[[#This Row],[Day Low]])-1</f>
        <v>7.0892978868439815E-3</v>
      </c>
      <c r="AD541" s="2">
        <f>(Table2[[#This Row],[Day High]]/Table2[[#This Row],[Close Price]])-1</f>
        <v>5.4149180993636747E-3</v>
      </c>
      <c r="AE541" s="2">
        <f>(Table2[[#This Row],[Close Price]]/Table2[[#This Row],[Current Week Low]])-1</f>
        <v>2.7042057698992039E-2</v>
      </c>
      <c r="AF541" s="2">
        <f>(Table2[[#This Row],[Current Week High]]/Table2[[#This Row],[Close Price]])-1</f>
        <v>1.3266549343441181E-2</v>
      </c>
      <c r="AG541" s="2">
        <f>(Table2[[#This Row],[Close Price]]/Table2[[#This Row],[Current Month Low]])-1</f>
        <v>0.11141202136462813</v>
      </c>
      <c r="AH541" s="2">
        <f>(Table2[[#This Row],[Current Month High]]/Table2[[#This Row],[Close Price]])-1</f>
        <v>1.3266549343441181E-2</v>
      </c>
      <c r="AI541">
        <v>1.3266549343441101</v>
      </c>
      <c r="AJ541">
        <v>44.446617129448597</v>
      </c>
      <c r="AK541" t="str">
        <f>IF(AND(Table2[[#This Row],[20D EMA]]&gt;Table2[[#This Row],[50D EMA]],Table2[[#This Row],[50D EMA]]&gt;Table2[[#This Row],[200D EMA]]),"Uptrend","Downtrend/NoTrend")</f>
        <v>Uptrend</v>
      </c>
      <c r="AL541">
        <v>0.21</v>
      </c>
      <c r="AM541" t="s">
        <v>10681</v>
      </c>
      <c r="AN541">
        <v>7.84</v>
      </c>
      <c r="AO541" t="s">
        <v>10681</v>
      </c>
      <c r="AP541">
        <v>-5.3565000335105001E-2</v>
      </c>
      <c r="AQ541">
        <f>(Table2[[#This Row],[Sharpe Ratio]]-AVERAGE(Table2[Sharpe Ratio]))/_xlfn.STDEV.P(Table2[Sharpe Ratio])</f>
        <v>-1.3467944755671857</v>
      </c>
      <c r="AR54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-0.71971646453103666</v>
      </c>
      <c r="AS541">
        <f>_xlfn.RANK.AVG(Table2[[#This Row],[1Y Return vs Nifty Z-Score]],Table2[1Y Return vs Nifty Z-Score])</f>
        <v>549</v>
      </c>
      <c r="AT541">
        <f>_xlfn.RANK.AVG(Table2[[#This Row],[6M Return vs Nifty Z-Score]],Table2[6M Return vs Nifty Z-Score])</f>
        <v>276</v>
      </c>
      <c r="AU541">
        <f>_xlfn.RANK.AVG(Table2[[#This Row],[Sharpe Ratio Z-Score]],Table2[Sharpe Ratio Z-Score])</f>
        <v>669</v>
      </c>
      <c r="AV541">
        <f>(Table2[[#This Row],[Rank 1Y]]+Table2[[#This Row],[Rank 6M]]+Table2[[#This Row],[Rank Sharpe]])/3</f>
        <v>498</v>
      </c>
    </row>
    <row r="542" spans="1:48" x14ac:dyDescent="0.3">
      <c r="A542" t="s">
        <v>877</v>
      </c>
      <c r="B542" t="s">
        <v>878</v>
      </c>
      <c r="C542" t="s">
        <v>10636</v>
      </c>
      <c r="D542" t="s">
        <v>414</v>
      </c>
      <c r="E542">
        <v>17787.026975011999</v>
      </c>
      <c r="F542">
        <v>111.94</v>
      </c>
      <c r="G542">
        <v>-38.981028634315102</v>
      </c>
      <c r="H542">
        <f>(Table2[[#This Row],[1Y Return vs Nifty]]-AVERAGE(Table2[1Y Return vs Nifty]))/_xlfn.STDEV.P(Table2[1Y Return vs Nifty])</f>
        <v>-1.0500421971502936</v>
      </c>
      <c r="I542">
        <v>-2.4499274350641098</v>
      </c>
      <c r="J542">
        <f>(Table2[[#This Row],[1M Return vs Nifty]]-AVERAGE(Table2[1M Return vs Nifty]))/_xlfn.STDEV.P(Table2[1M Return vs Nifty])</f>
        <v>-0.12743695365729946</v>
      </c>
      <c r="K542">
        <v>-17.741605186429702</v>
      </c>
      <c r="L542">
        <f>(Table2[[#This Row],[6M Return vs Nifty]]-AVERAGE(Table2[6M Return vs Nifty]))/_xlfn.STDEV.P(Table2[6M Return vs Nifty])</f>
        <v>-0.89098355011603614</v>
      </c>
      <c r="M542">
        <v>-3.75875533572931</v>
      </c>
      <c r="N542">
        <f>(Table2[[#This Row],[1W Return vs Nifty]]-AVERAGE(Table2[1W Return vs Nifty]))/_xlfn.STDEV.P(Table2[1W Return vs Nifty])</f>
        <v>-0.41114764557881883</v>
      </c>
      <c r="O542">
        <v>110.91</v>
      </c>
      <c r="P542">
        <v>112.582263382585</v>
      </c>
      <c r="Q542">
        <v>114.325849107175</v>
      </c>
      <c r="R542">
        <v>52.9598280102053</v>
      </c>
      <c r="S542" s="2">
        <f>(Table2[[#This Row],[Close Price]]-Table2[[#This Row],[20D EMA]])/Table2[[#This Row],[20D EMA]]</f>
        <v>9.2868091245153842E-3</v>
      </c>
      <c r="T542" s="2">
        <f>(Table2[[#This Row],[Close Price]]-Table2[[#This Row],[50D EMA]])/Table2[[#This Row],[50D EMA]]</f>
        <v>-5.7048362973696415E-3</v>
      </c>
      <c r="U542" s="2">
        <f>(Table2[[#This Row],[Close Price]]-Table2[[#This Row],[200D EMA]])/Table2[[#This Row],[200D EMA]]</f>
        <v>-2.0868850971212872E-2</v>
      </c>
      <c r="V542">
        <v>0.71628786238847397</v>
      </c>
      <c r="W542">
        <v>110.05</v>
      </c>
      <c r="X542">
        <v>113.47</v>
      </c>
      <c r="Y542">
        <v>110.05</v>
      </c>
      <c r="Z542">
        <v>113.47</v>
      </c>
      <c r="AA542">
        <v>104.5</v>
      </c>
      <c r="AB542">
        <v>113.8</v>
      </c>
      <c r="AC542" s="2">
        <f>(Table2[[#This Row],[Close Price]]/Table2[[#This Row],[Day Low]])-1</f>
        <v>1.7174011812812306E-2</v>
      </c>
      <c r="AD542" s="2">
        <f>(Table2[[#This Row],[Day High]]/Table2[[#This Row],[Close Price]])-1</f>
        <v>1.3668036448097221E-2</v>
      </c>
      <c r="AE542" s="2">
        <f>(Table2[[#This Row],[Close Price]]/Table2[[#This Row],[Current Week Low]])-1</f>
        <v>1.7174011812812306E-2</v>
      </c>
      <c r="AF542" s="2">
        <f>(Table2[[#This Row],[Current Week High]]/Table2[[#This Row],[Close Price]])-1</f>
        <v>1.3668036448097221E-2</v>
      </c>
      <c r="AG542" s="2">
        <f>(Table2[[#This Row],[Close Price]]/Table2[[#This Row],[Current Month Low]])-1</f>
        <v>7.1196172248803702E-2</v>
      </c>
      <c r="AH542" s="2">
        <f>(Table2[[#This Row],[Current Month High]]/Table2[[#This Row],[Close Price]])-1</f>
        <v>1.6616044309451405E-2</v>
      </c>
      <c r="AI542">
        <v>22.386993031981401</v>
      </c>
      <c r="AJ542">
        <v>7.1196172248803702</v>
      </c>
      <c r="AK542" t="str">
        <f>IF(AND(Table2[[#This Row],[20D EMA]]&gt;Table2[[#This Row],[50D EMA]],Table2[[#This Row],[50D EMA]]&gt;Table2[[#This Row],[200D EMA]]),"Uptrend","Downtrend/NoTrend")</f>
        <v>Downtrend/NoTrend</v>
      </c>
      <c r="AL542">
        <v>-0.08</v>
      </c>
      <c r="AM542" t="s">
        <v>10680</v>
      </c>
      <c r="AN542">
        <v>5.33</v>
      </c>
      <c r="AO542" t="s">
        <v>10681</v>
      </c>
      <c r="AP542">
        <v>0.112058520766896</v>
      </c>
      <c r="AQ542">
        <f>(Table2[[#This Row],[Sharpe Ratio]]-AVERAGE(Table2[Sharpe Ratio]))/_xlfn.STDEV.P(Table2[Sharpe Ratio])</f>
        <v>0.55584314469872564</v>
      </c>
      <c r="AR54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2">
        <f>_xlfn.RANK.AVG(Table2[[#This Row],[1Y Return vs Nifty Z-Score]],Table2[1Y Return vs Nifty Z-Score])</f>
        <v>677</v>
      </c>
      <c r="AT542">
        <f>_xlfn.RANK.AVG(Table2[[#This Row],[6M Return vs Nifty Z-Score]],Table2[6M Return vs Nifty Z-Score])</f>
        <v>614</v>
      </c>
      <c r="AU542">
        <f>_xlfn.RANK.AVG(Table2[[#This Row],[Sharpe Ratio Z-Score]],Table2[Sharpe Ratio Z-Score])</f>
        <v>203</v>
      </c>
      <c r="AV542">
        <f>(Table2[[#This Row],[Rank 1Y]]+Table2[[#This Row],[Rank 6M]]+Table2[[#This Row],[Rank Sharpe]])/3</f>
        <v>498</v>
      </c>
    </row>
    <row r="543" spans="1:48" x14ac:dyDescent="0.3">
      <c r="A543" t="s">
        <v>1866</v>
      </c>
      <c r="B543" t="s">
        <v>1867</v>
      </c>
      <c r="C543" t="s">
        <v>10647</v>
      </c>
      <c r="D543" t="s">
        <v>264</v>
      </c>
      <c r="E543">
        <v>3923.12676375</v>
      </c>
      <c r="F543">
        <v>167.96</v>
      </c>
      <c r="G543">
        <v>-13.877331129405199</v>
      </c>
      <c r="H543">
        <f>(Table2[[#This Row],[1Y Return vs Nifty]]-AVERAGE(Table2[1Y Return vs Nifty]))/_xlfn.STDEV.P(Table2[1Y Return vs Nifty])</f>
        <v>-0.64611590917098516</v>
      </c>
      <c r="I543">
        <v>-0.46913849285557702</v>
      </c>
      <c r="J543">
        <f>(Table2[[#This Row],[1M Return vs Nifty]]-AVERAGE(Table2[1M Return vs Nifty]))/_xlfn.STDEV.P(Table2[1M Return vs Nifty])</f>
        <v>6.4059145913100954E-2</v>
      </c>
      <c r="K543">
        <v>-3.1913901479118798</v>
      </c>
      <c r="L543">
        <f>(Table2[[#This Row],[6M Return vs Nifty]]-AVERAGE(Table2[6M Return vs Nifty]))/_xlfn.STDEV.P(Table2[6M Return vs Nifty])</f>
        <v>-0.39230241324225024</v>
      </c>
      <c r="M543">
        <v>-4.4005145424670697</v>
      </c>
      <c r="N543">
        <f>(Table2[[#This Row],[1W Return vs Nifty]]-AVERAGE(Table2[1W Return vs Nifty]))/_xlfn.STDEV.P(Table2[1W Return vs Nifty])</f>
        <v>-0.57589151121763016</v>
      </c>
      <c r="O543">
        <v>169.2</v>
      </c>
      <c r="P543">
        <v>160.84527716554601</v>
      </c>
      <c r="Q543">
        <v>147.784509868795</v>
      </c>
      <c r="R543">
        <v>45.072226670130398</v>
      </c>
      <c r="S543" s="2">
        <f>(Table2[[#This Row],[Close Price]]-Table2[[#This Row],[20D EMA]])/Table2[[#This Row],[20D EMA]]</f>
        <v>-7.328605200945513E-3</v>
      </c>
      <c r="T543" s="2">
        <f>(Table2[[#This Row],[Close Price]]-Table2[[#This Row],[50D EMA]])/Table2[[#This Row],[50D EMA]]</f>
        <v>4.4233333796499026E-2</v>
      </c>
      <c r="U543" s="2">
        <f>(Table2[[#This Row],[Close Price]]-Table2[[#This Row],[200D EMA]])/Table2[[#This Row],[200D EMA]]</f>
        <v>0.13651965384678727</v>
      </c>
      <c r="V543">
        <v>1.03977581501033</v>
      </c>
      <c r="W543">
        <v>167.01</v>
      </c>
      <c r="X543">
        <v>171.48</v>
      </c>
      <c r="Y543">
        <v>167.01</v>
      </c>
      <c r="Z543">
        <v>184.25</v>
      </c>
      <c r="AA543">
        <v>153.11000000000001</v>
      </c>
      <c r="AB543">
        <v>184.25</v>
      </c>
      <c r="AC543" s="2">
        <f>(Table2[[#This Row],[Close Price]]/Table2[[#This Row],[Day Low]])-1</f>
        <v>5.6882821387942428E-3</v>
      </c>
      <c r="AD543" s="2">
        <f>(Table2[[#This Row],[Day High]]/Table2[[#This Row],[Close Price]])-1</f>
        <v>2.0957370802571873E-2</v>
      </c>
      <c r="AE543" s="2">
        <f>(Table2[[#This Row],[Close Price]]/Table2[[#This Row],[Current Week Low]])-1</f>
        <v>5.6882821387942428E-3</v>
      </c>
      <c r="AF543" s="2">
        <f>(Table2[[#This Row],[Current Week High]]/Table2[[#This Row],[Close Price]])-1</f>
        <v>9.6987377947130193E-2</v>
      </c>
      <c r="AG543" s="2">
        <f>(Table2[[#This Row],[Close Price]]/Table2[[#This Row],[Current Month Low]])-1</f>
        <v>9.6989092809091515E-2</v>
      </c>
      <c r="AH543" s="2">
        <f>(Table2[[#This Row],[Current Month High]]/Table2[[#This Row],[Close Price]])-1</f>
        <v>9.6987377947130193E-2</v>
      </c>
      <c r="AI543">
        <v>9.6987377947130096</v>
      </c>
      <c r="AJ543">
        <v>49.897367246764802</v>
      </c>
      <c r="AK543" t="str">
        <f>IF(AND(Table2[[#This Row],[20D EMA]]&gt;Table2[[#This Row],[50D EMA]],Table2[[#This Row],[50D EMA]]&gt;Table2[[#This Row],[200D EMA]]),"Uptrend","Downtrend/NoTrend")</f>
        <v>Uptrend</v>
      </c>
      <c r="AL543">
        <v>0.26</v>
      </c>
      <c r="AM543" t="s">
        <v>10681</v>
      </c>
      <c r="AN543">
        <v>1.99</v>
      </c>
      <c r="AO543" t="s">
        <v>10681</v>
      </c>
      <c r="AP543">
        <v>8.7611776914239999E-3</v>
      </c>
      <c r="AQ543">
        <f>(Table2[[#This Row],[Sharpe Ratio]]-AVERAGE(Table2[Sharpe Ratio]))/_xlfn.STDEV.P(Table2[Sharpe Ratio])</f>
        <v>-0.63080842327432707</v>
      </c>
      <c r="AR5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-2.1810591109920914</v>
      </c>
      <c r="AS543">
        <f>_xlfn.RANK.AVG(Table2[[#This Row],[1Y Return vs Nifty Z-Score]],Table2[1Y Return vs Nifty Z-Score])</f>
        <v>542</v>
      </c>
      <c r="AT543">
        <f>_xlfn.RANK.AVG(Table2[[#This Row],[6M Return vs Nifty Z-Score]],Table2[6M Return vs Nifty Z-Score])</f>
        <v>452</v>
      </c>
      <c r="AU543">
        <f>_xlfn.RANK.AVG(Table2[[#This Row],[Sharpe Ratio Z-Score]],Table2[Sharpe Ratio Z-Score])</f>
        <v>500</v>
      </c>
      <c r="AV543">
        <f>(Table2[[#This Row],[Rank 1Y]]+Table2[[#This Row],[Rank 6M]]+Table2[[#This Row],[Rank Sharpe]])/3</f>
        <v>498</v>
      </c>
    </row>
    <row r="544" spans="1:48" x14ac:dyDescent="0.3">
      <c r="A544" t="s">
        <v>579</v>
      </c>
      <c r="B544" t="s">
        <v>580</v>
      </c>
      <c r="C544" t="s">
        <v>6781</v>
      </c>
      <c r="D544" t="s">
        <v>83</v>
      </c>
      <c r="E544">
        <v>34348.055617029997</v>
      </c>
      <c r="F544">
        <v>4453.8999999999996</v>
      </c>
      <c r="G544">
        <v>4.8491029829658698</v>
      </c>
      <c r="H544">
        <f>(Table2[[#This Row],[1Y Return vs Nifty]]-AVERAGE(Table2[1Y Return vs Nifty]))/_xlfn.STDEV.P(Table2[1Y Return vs Nifty])</f>
        <v>-0.34480176942644292</v>
      </c>
      <c r="I544">
        <v>-3.2226239613159603E-2</v>
      </c>
      <c r="J544">
        <f>(Table2[[#This Row],[1M Return vs Nifty]]-AVERAGE(Table2[1M Return vs Nifty]))/_xlfn.STDEV.P(Table2[1M Return vs Nifty])</f>
        <v>0.10629837219692262</v>
      </c>
      <c r="K544">
        <v>-14.015602051439499</v>
      </c>
      <c r="L544">
        <f>(Table2[[#This Row],[6M Return vs Nifty]]-AVERAGE(Table2[6M Return vs Nifty]))/_xlfn.STDEV.P(Table2[6M Return vs Nifty])</f>
        <v>-0.76328183062712041</v>
      </c>
      <c r="M544">
        <v>-0.65387783474098005</v>
      </c>
      <c r="N544">
        <f>(Table2[[#This Row],[1W Return vs Nifty]]-AVERAGE(Table2[1W Return vs Nifty]))/_xlfn.STDEV.P(Table2[1W Return vs Nifty])</f>
        <v>0.38589510266305643</v>
      </c>
      <c r="O544">
        <v>4363.63</v>
      </c>
      <c r="P544">
        <v>4312.8929024702302</v>
      </c>
      <c r="Q544">
        <v>4050.238625816</v>
      </c>
      <c r="R544">
        <v>61.929188106518303</v>
      </c>
      <c r="S544" s="2">
        <f>(Table2[[#This Row],[Close Price]]-Table2[[#This Row],[20D EMA]])/Table2[[#This Row],[20D EMA]]</f>
        <v>2.0686905168403262E-2</v>
      </c>
      <c r="T544" s="2">
        <f>(Table2[[#This Row],[Close Price]]-Table2[[#This Row],[50D EMA]])/Table2[[#This Row],[50D EMA]]</f>
        <v>3.2694319269789184E-2</v>
      </c>
      <c r="U544" s="2">
        <f>(Table2[[#This Row],[Close Price]]-Table2[[#This Row],[200D EMA]])/Table2[[#This Row],[200D EMA]]</f>
        <v>9.9663602932203568E-2</v>
      </c>
      <c r="V544">
        <v>0.76211318733923505</v>
      </c>
      <c r="W544">
        <v>4315</v>
      </c>
      <c r="X544">
        <v>4476.8500000000004</v>
      </c>
      <c r="Y544">
        <v>4315</v>
      </c>
      <c r="Z544">
        <v>4575</v>
      </c>
      <c r="AA544">
        <v>4085.5</v>
      </c>
      <c r="AB544">
        <v>4575</v>
      </c>
      <c r="AC544" s="2">
        <f>(Table2[[#This Row],[Close Price]]/Table2[[#This Row],[Day Low]])-1</f>
        <v>3.219003476245641E-2</v>
      </c>
      <c r="AD544" s="2">
        <f>(Table2[[#This Row],[Day High]]/Table2[[#This Row],[Close Price]])-1</f>
        <v>5.1527874447114819E-3</v>
      </c>
      <c r="AE544" s="2">
        <f>(Table2[[#This Row],[Close Price]]/Table2[[#This Row],[Current Week Low]])-1</f>
        <v>3.219003476245641E-2</v>
      </c>
      <c r="AF544" s="2">
        <f>(Table2[[#This Row],[Current Week High]]/Table2[[#This Row],[Close Price]])-1</f>
        <v>2.7189654011091413E-2</v>
      </c>
      <c r="AG544" s="2">
        <f>(Table2[[#This Row],[Close Price]]/Table2[[#This Row],[Current Month Low]])-1</f>
        <v>9.0172561497980475E-2</v>
      </c>
      <c r="AH544" s="2">
        <f>(Table2[[#This Row],[Current Month High]]/Table2[[#This Row],[Close Price]])-1</f>
        <v>2.7189654011091413E-2</v>
      </c>
      <c r="AI544">
        <v>3.2791486113294002</v>
      </c>
      <c r="AJ544">
        <v>45.902740242084697</v>
      </c>
      <c r="AK544" t="str">
        <f>IF(AND(Table2[[#This Row],[20D EMA]]&gt;Table2[[#This Row],[50D EMA]],Table2[[#This Row],[50D EMA]]&gt;Table2[[#This Row],[200D EMA]]),"Uptrend","Downtrend/NoTrend")</f>
        <v>Uptrend</v>
      </c>
      <c r="AL544">
        <v>0</v>
      </c>
      <c r="AM544" t="s">
        <v>10682</v>
      </c>
      <c r="AN544">
        <v>6.75</v>
      </c>
      <c r="AO544" t="s">
        <v>10681</v>
      </c>
      <c r="AP544">
        <v>2.209502396917E-3</v>
      </c>
      <c r="AQ544">
        <f>(Table2[[#This Row],[Sharpe Ratio]]-AVERAGE(Table2[Sharpe Ratio]))/_xlfn.STDEV.P(Table2[Sharpe Ratio])</f>
        <v>-0.70607227353034696</v>
      </c>
      <c r="AR54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-1.3219623987239313</v>
      </c>
      <c r="AS544">
        <f>_xlfn.RANK.AVG(Table2[[#This Row],[1Y Return vs Nifty Z-Score]],Table2[1Y Return vs Nifty Z-Score])</f>
        <v>407</v>
      </c>
      <c r="AT544">
        <f>_xlfn.RANK.AVG(Table2[[#This Row],[6M Return vs Nifty Z-Score]],Table2[6M Return vs Nifty Z-Score])</f>
        <v>572</v>
      </c>
      <c r="AU544">
        <f>_xlfn.RANK.AVG(Table2[[#This Row],[Sharpe Ratio Z-Score]],Table2[Sharpe Ratio Z-Score])</f>
        <v>517</v>
      </c>
      <c r="AV544">
        <f>(Table2[[#This Row],[Rank 1Y]]+Table2[[#This Row],[Rank 6M]]+Table2[[#This Row],[Rank Sharpe]])/3</f>
        <v>498.66666666666669</v>
      </c>
    </row>
    <row r="545" spans="1:48" x14ac:dyDescent="0.3">
      <c r="A545" t="s">
        <v>1423</v>
      </c>
      <c r="B545" t="s">
        <v>1424</v>
      </c>
      <c r="C545" t="s">
        <v>10647</v>
      </c>
      <c r="D545" t="s">
        <v>227</v>
      </c>
      <c r="E545">
        <v>7711.5750763300002</v>
      </c>
      <c r="F545">
        <v>1998.45</v>
      </c>
      <c r="G545">
        <v>-16.202232329145801</v>
      </c>
      <c r="H545">
        <f>(Table2[[#This Row],[1Y Return vs Nifty]]-AVERAGE(Table2[1Y Return vs Nifty]))/_xlfn.STDEV.P(Table2[1Y Return vs Nifty])</f>
        <v>-0.68352429139620086</v>
      </c>
      <c r="I545">
        <v>-7.1834711780124003</v>
      </c>
      <c r="J545">
        <f>(Table2[[#This Row],[1M Return vs Nifty]]-AVERAGE(Table2[1M Return vs Nifty]))/_xlfn.STDEV.P(Table2[1M Return vs Nifty])</f>
        <v>-0.58506024940823176</v>
      </c>
      <c r="K545">
        <v>8.5540914236566401</v>
      </c>
      <c r="L545">
        <f>(Table2[[#This Row],[6M Return vs Nifty]]-AVERAGE(Table2[6M Return vs Nifty]))/_xlfn.STDEV.P(Table2[6M Return vs Nifty])</f>
        <v>1.0251781849326137E-2</v>
      </c>
      <c r="M545">
        <v>-3.5249277924039801</v>
      </c>
      <c r="N545">
        <f>(Table2[[#This Row],[1W Return vs Nifty]]-AVERAGE(Table2[1W Return vs Nifty]))/_xlfn.STDEV.P(Table2[1W Return vs Nifty])</f>
        <v>-0.35112255676699211</v>
      </c>
      <c r="O545">
        <v>2045.7</v>
      </c>
      <c r="P545">
        <v>2099.5258897690901</v>
      </c>
      <c r="Q545">
        <v>1997.3440766900101</v>
      </c>
      <c r="R545">
        <v>37.2200989439078</v>
      </c>
      <c r="S545" s="2">
        <f>(Table2[[#This Row],[Close Price]]-Table2[[#This Row],[20D EMA]])/Table2[[#This Row],[20D EMA]]</f>
        <v>-2.3097228332600087E-2</v>
      </c>
      <c r="T545" s="2">
        <f>(Table2[[#This Row],[Close Price]]-Table2[[#This Row],[50D EMA]])/Table2[[#This Row],[50D EMA]]</f>
        <v>-4.8142244999992152E-2</v>
      </c>
      <c r="U545" s="2">
        <f>(Table2[[#This Row],[Close Price]]-Table2[[#This Row],[200D EMA]])/Table2[[#This Row],[200D EMA]]</f>
        <v>5.5369694330418369E-4</v>
      </c>
      <c r="V545">
        <v>0.46979910143438303</v>
      </c>
      <c r="W545">
        <v>1991.3</v>
      </c>
      <c r="X545">
        <v>2017.8</v>
      </c>
      <c r="Y545">
        <v>1990</v>
      </c>
      <c r="Z545">
        <v>2065</v>
      </c>
      <c r="AA545">
        <v>1979.05</v>
      </c>
      <c r="AB545">
        <v>2263.3000000000002</v>
      </c>
      <c r="AC545" s="2">
        <f>(Table2[[#This Row],[Close Price]]/Table2[[#This Row],[Day Low]])-1</f>
        <v>3.5906191934917953E-3</v>
      </c>
      <c r="AD545" s="2">
        <f>(Table2[[#This Row],[Day High]]/Table2[[#This Row],[Close Price]])-1</f>
        <v>9.6825039405539215E-3</v>
      </c>
      <c r="AE545" s="2">
        <f>(Table2[[#This Row],[Close Price]]/Table2[[#This Row],[Current Week Low]])-1</f>
        <v>4.2462311557789345E-3</v>
      </c>
      <c r="AF545" s="2">
        <f>(Table2[[#This Row],[Current Week High]]/Table2[[#This Row],[Close Price]])-1</f>
        <v>3.3300808126297765E-2</v>
      </c>
      <c r="AG545" s="2">
        <f>(Table2[[#This Row],[Close Price]]/Table2[[#This Row],[Current Month Low]])-1</f>
        <v>9.802683105530452E-3</v>
      </c>
      <c r="AH545" s="2">
        <f>(Table2[[#This Row],[Current Month High]]/Table2[[#This Row],[Close Price]])-1</f>
        <v>0.13252770897445521</v>
      </c>
      <c r="AI545">
        <v>37.256373689609397</v>
      </c>
      <c r="AJ545">
        <v>36.702236815103603</v>
      </c>
      <c r="AK545" t="str">
        <f>IF(AND(Table2[[#This Row],[20D EMA]]&gt;Table2[[#This Row],[50D EMA]],Table2[[#This Row],[50D EMA]]&gt;Table2[[#This Row],[200D EMA]]),"Uptrend","Downtrend/NoTrend")</f>
        <v>Downtrend/NoTrend</v>
      </c>
      <c r="AL545">
        <v>-0.15</v>
      </c>
      <c r="AM545" t="s">
        <v>10680</v>
      </c>
      <c r="AN545">
        <v>-7.89</v>
      </c>
      <c r="AO545" t="s">
        <v>10680</v>
      </c>
      <c r="AP545">
        <v>-2.8384084064859001E-2</v>
      </c>
      <c r="AQ545">
        <f>(Table2[[#This Row],[Sharpe Ratio]]-AVERAGE(Table2[Sharpe Ratio]))/_xlfn.STDEV.P(Table2[Sharpe Ratio])</f>
        <v>-1.0575230104409852</v>
      </c>
      <c r="AR54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5">
        <f>_xlfn.RANK.AVG(Table2[[#This Row],[1Y Return vs Nifty Z-Score]],Table2[1Y Return vs Nifty Z-Score])</f>
        <v>560</v>
      </c>
      <c r="AT545">
        <f>_xlfn.RANK.AVG(Table2[[#This Row],[6M Return vs Nifty Z-Score]],Table2[6M Return vs Nifty Z-Score])</f>
        <v>317</v>
      </c>
      <c r="AU545">
        <f>_xlfn.RANK.AVG(Table2[[#This Row],[Sharpe Ratio Z-Score]],Table2[Sharpe Ratio Z-Score])</f>
        <v>620</v>
      </c>
      <c r="AV545">
        <f>(Table2[[#This Row],[Rank 1Y]]+Table2[[#This Row],[Rank 6M]]+Table2[[#This Row],[Rank Sharpe]])/3</f>
        <v>499</v>
      </c>
    </row>
    <row r="546" spans="1:48" x14ac:dyDescent="0.3">
      <c r="A546" t="s">
        <v>625</v>
      </c>
      <c r="B546" t="s">
        <v>626</v>
      </c>
      <c r="C546" t="s">
        <v>10640</v>
      </c>
      <c r="D546" t="s">
        <v>282</v>
      </c>
      <c r="E546">
        <v>30171.298367700001</v>
      </c>
      <c r="F546">
        <v>1134.7</v>
      </c>
      <c r="G546">
        <v>31.041882527208401</v>
      </c>
      <c r="H546">
        <f>(Table2[[#This Row],[1Y Return vs Nifty]]-AVERAGE(Table2[1Y Return vs Nifty]))/_xlfn.STDEV.P(Table2[1Y Return vs Nifty])</f>
        <v>7.6648186744235319E-2</v>
      </c>
      <c r="I546">
        <v>-10.4998417738279</v>
      </c>
      <c r="J546">
        <f>(Table2[[#This Row],[1M Return vs Nifty]]-AVERAGE(Table2[1M Return vs Nifty]))/_xlfn.STDEV.P(Table2[1M Return vs Nifty])</f>
        <v>-0.90567594969608911</v>
      </c>
      <c r="K546">
        <v>-25.593816599312198</v>
      </c>
      <c r="L546">
        <f>(Table2[[#This Row],[6M Return vs Nifty]]-AVERAGE(Table2[6M Return vs Nifty]))/_xlfn.STDEV.P(Table2[6M Return vs Nifty])</f>
        <v>-1.1601032644284128</v>
      </c>
      <c r="M546">
        <v>2.9656600439488101</v>
      </c>
      <c r="N546">
        <f>(Table2[[#This Row],[1W Return vs Nifty]]-AVERAGE(Table2[1W Return vs Nifty]))/_xlfn.STDEV.P(Table2[1W Return vs Nifty])</f>
        <v>1.3150546000274972</v>
      </c>
      <c r="O546">
        <v>1119.83</v>
      </c>
      <c r="P546">
        <v>1173.63378092273</v>
      </c>
      <c r="Q546">
        <v>1137.0488018379101</v>
      </c>
      <c r="R546">
        <v>57.910150424232398</v>
      </c>
      <c r="S546" s="2">
        <f>(Table2[[#This Row],[Close Price]]-Table2[[#This Row],[20D EMA]])/Table2[[#This Row],[20D EMA]]</f>
        <v>1.3278801246617896E-2</v>
      </c>
      <c r="T546" s="2">
        <f>(Table2[[#This Row],[Close Price]]-Table2[[#This Row],[50D EMA]])/Table2[[#This Row],[50D EMA]]</f>
        <v>-3.3173705082107978E-2</v>
      </c>
      <c r="U546" s="2">
        <f>(Table2[[#This Row],[Close Price]]-Table2[[#This Row],[200D EMA]])/Table2[[#This Row],[200D EMA]]</f>
        <v>-2.0657001125312198E-3</v>
      </c>
      <c r="V546">
        <v>1.12828898299231</v>
      </c>
      <c r="W546">
        <v>1107.3499999999999</v>
      </c>
      <c r="X546">
        <v>1139</v>
      </c>
      <c r="Y546">
        <v>1054</v>
      </c>
      <c r="Z546">
        <v>1139</v>
      </c>
      <c r="AA546">
        <v>1054</v>
      </c>
      <c r="AB546">
        <v>1253.8</v>
      </c>
      <c r="AC546" s="2">
        <f>(Table2[[#This Row],[Close Price]]/Table2[[#This Row],[Day Low]])-1</f>
        <v>2.4698604777170896E-2</v>
      </c>
      <c r="AD546" s="2">
        <f>(Table2[[#This Row],[Day High]]/Table2[[#This Row],[Close Price]])-1</f>
        <v>3.7895478981229136E-3</v>
      </c>
      <c r="AE546" s="2">
        <f>(Table2[[#This Row],[Close Price]]/Table2[[#This Row],[Current Week Low]])-1</f>
        <v>7.656546489563576E-2</v>
      </c>
      <c r="AF546" s="2">
        <f>(Table2[[#This Row],[Current Week High]]/Table2[[#This Row],[Close Price]])-1</f>
        <v>3.7895478981229136E-3</v>
      </c>
      <c r="AG546" s="2">
        <f>(Table2[[#This Row],[Close Price]]/Table2[[#This Row],[Current Month Low]])-1</f>
        <v>7.656546489563576E-2</v>
      </c>
      <c r="AH546" s="2">
        <f>(Table2[[#This Row],[Current Month High]]/Table2[[#This Row],[Close Price]])-1</f>
        <v>0.10496166387591432</v>
      </c>
      <c r="AI546">
        <v>33.418524720190298</v>
      </c>
      <c r="AJ546">
        <v>68.103703703703701</v>
      </c>
      <c r="AK546" t="str">
        <f>IF(AND(Table2[[#This Row],[20D EMA]]&gt;Table2[[#This Row],[50D EMA]],Table2[[#This Row],[50D EMA]]&gt;Table2[[#This Row],[200D EMA]]),"Uptrend","Downtrend/NoTrend")</f>
        <v>Downtrend/NoTrend</v>
      </c>
      <c r="AL546">
        <v>-0.22</v>
      </c>
      <c r="AM546" t="s">
        <v>10680</v>
      </c>
      <c r="AN546">
        <v>4.59</v>
      </c>
      <c r="AO546" t="s">
        <v>10681</v>
      </c>
      <c r="AQ546">
        <f>(Table2[[#This Row],[Sharpe Ratio]]-AVERAGE(Table2[Sharpe Ratio]))/_xlfn.STDEV.P(Table2[Sharpe Ratio])</f>
        <v>-0.7314544315382846</v>
      </c>
      <c r="AR54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6">
        <f>_xlfn.RANK.AVG(Table2[[#This Row],[1Y Return vs Nifty Z-Score]],Table2[1Y Return vs Nifty Z-Score])</f>
        <v>273</v>
      </c>
      <c r="AT546">
        <f>_xlfn.RANK.AVG(Table2[[#This Row],[6M Return vs Nifty Z-Score]],Table2[6M Return vs Nifty Z-Score])</f>
        <v>678</v>
      </c>
      <c r="AU546">
        <f>_xlfn.RANK.AVG(Table2[[#This Row],[Sharpe Ratio Z-Score]],Table2[Sharpe Ratio Z-Score])</f>
        <v>547</v>
      </c>
      <c r="AV546">
        <f>(Table2[[#This Row],[Rank 1Y]]+Table2[[#This Row],[Rank 6M]]+Table2[[#This Row],[Rank Sharpe]])/3</f>
        <v>499.33333333333331</v>
      </c>
    </row>
    <row r="547" spans="1:48" x14ac:dyDescent="0.3">
      <c r="A547" t="s">
        <v>418</v>
      </c>
      <c r="B547" t="s">
        <v>419</v>
      </c>
      <c r="C547" t="s">
        <v>10643</v>
      </c>
      <c r="D547" t="s">
        <v>127</v>
      </c>
      <c r="E547">
        <v>55452.302004824996</v>
      </c>
      <c r="F547">
        <v>133.69</v>
      </c>
      <c r="G547">
        <v>15.8338696079868</v>
      </c>
      <c r="H547">
        <f>(Table2[[#This Row],[1Y Return vs Nifty]]-AVERAGE(Table2[1Y Return vs Nifty]))/_xlfn.STDEV.P(Table2[1Y Return vs Nifty])</f>
        <v>-0.16805346347287251</v>
      </c>
      <c r="I547">
        <v>-10.072140141047701</v>
      </c>
      <c r="J547">
        <f>(Table2[[#This Row],[1M Return vs Nifty]]-AVERAGE(Table2[1M Return vs Nifty]))/_xlfn.STDEV.P(Table2[1M Return vs Nifty])</f>
        <v>-0.86432717562327976</v>
      </c>
      <c r="K547">
        <v>-12.450370933208401</v>
      </c>
      <c r="L547">
        <f>(Table2[[#This Row],[6M Return vs Nifty]]-AVERAGE(Table2[6M Return vs Nifty]))/_xlfn.STDEV.P(Table2[6M Return vs Nifty])</f>
        <v>-0.70963649057933365</v>
      </c>
      <c r="M547">
        <v>-1.49862002489487</v>
      </c>
      <c r="N547">
        <f>(Table2[[#This Row],[1W Return vs Nifty]]-AVERAGE(Table2[1W Return vs Nifty]))/_xlfn.STDEV.P(Table2[1W Return vs Nifty])</f>
        <v>0.16904415231741576</v>
      </c>
      <c r="O547">
        <v>135.78</v>
      </c>
      <c r="P547">
        <v>141.12451013400999</v>
      </c>
      <c r="Q547">
        <v>133.57595015450701</v>
      </c>
      <c r="R547">
        <v>48.3993805374514</v>
      </c>
      <c r="S547" s="2">
        <f>(Table2[[#This Row],[Close Price]]-Table2[[#This Row],[20D EMA]])/Table2[[#This Row],[20D EMA]]</f>
        <v>-1.5392546766828719E-2</v>
      </c>
      <c r="T547" s="2">
        <f>(Table2[[#This Row],[Close Price]]-Table2[[#This Row],[50D EMA]])/Table2[[#This Row],[50D EMA]]</f>
        <v>-5.268050267774381E-2</v>
      </c>
      <c r="U547" s="2">
        <f>(Table2[[#This Row],[Close Price]]-Table2[[#This Row],[200D EMA]])/Table2[[#This Row],[200D EMA]]</f>
        <v>8.5382020761270473E-4</v>
      </c>
      <c r="V547">
        <v>0.51659937249596799</v>
      </c>
      <c r="W547">
        <v>133.35</v>
      </c>
      <c r="X547">
        <v>136.05000000000001</v>
      </c>
      <c r="Y547">
        <v>131.85</v>
      </c>
      <c r="Z547">
        <v>138.78</v>
      </c>
      <c r="AA547">
        <v>125</v>
      </c>
      <c r="AB547">
        <v>156.35</v>
      </c>
      <c r="AC547" s="2">
        <f>(Table2[[#This Row],[Close Price]]/Table2[[#This Row],[Day Low]])-1</f>
        <v>2.549681289838901E-3</v>
      </c>
      <c r="AD547" s="2">
        <f>(Table2[[#This Row],[Day High]]/Table2[[#This Row],[Close Price]])-1</f>
        <v>1.7652778816665604E-2</v>
      </c>
      <c r="AE547" s="2">
        <f>(Table2[[#This Row],[Close Price]]/Table2[[#This Row],[Current Week Low]])-1</f>
        <v>1.3955252180508193E-2</v>
      </c>
      <c r="AF547" s="2">
        <f>(Table2[[#This Row],[Current Week High]]/Table2[[#This Row],[Close Price]])-1</f>
        <v>3.8073154312214808E-2</v>
      </c>
      <c r="AG547" s="2">
        <f>(Table2[[#This Row],[Close Price]]/Table2[[#This Row],[Current Month Low]])-1</f>
        <v>6.9520000000000026E-2</v>
      </c>
      <c r="AH547" s="2">
        <f>(Table2[[#This Row],[Current Month High]]/Table2[[#This Row],[Close Price]])-1</f>
        <v>0.169496596604084</v>
      </c>
      <c r="AI547">
        <v>31.161642606028799</v>
      </c>
      <c r="AJ547">
        <v>63.435207823960802</v>
      </c>
      <c r="AK547" t="str">
        <f>IF(AND(Table2[[#This Row],[20D EMA]]&gt;Table2[[#This Row],[50D EMA]],Table2[[#This Row],[50D EMA]]&gt;Table2[[#This Row],[200D EMA]]),"Uptrend","Downtrend/NoTrend")</f>
        <v>Downtrend/NoTrend</v>
      </c>
      <c r="AL547">
        <v>-0.08</v>
      </c>
      <c r="AM547" t="s">
        <v>10680</v>
      </c>
      <c r="AN547">
        <v>4.33</v>
      </c>
      <c r="AO547" t="s">
        <v>10681</v>
      </c>
      <c r="AP547">
        <v>-1.3057443743606E-2</v>
      </c>
      <c r="AQ547">
        <f>(Table2[[#This Row],[Sharpe Ratio]]-AVERAGE(Table2[Sharpe Ratio]))/_xlfn.STDEV.P(Table2[Sharpe Ratio])</f>
        <v>-0.88145476679133328</v>
      </c>
      <c r="AR5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47">
        <f>_xlfn.RANK.AVG(Table2[[#This Row],[1Y Return vs Nifty Z-Score]],Table2[1Y Return vs Nifty Z-Score])</f>
        <v>346</v>
      </c>
      <c r="AT547">
        <f>_xlfn.RANK.AVG(Table2[[#This Row],[6M Return vs Nifty Z-Score]],Table2[6M Return vs Nifty Z-Score])</f>
        <v>555</v>
      </c>
      <c r="AU547">
        <f>_xlfn.RANK.AVG(Table2[[#This Row],[Sharpe Ratio Z-Score]],Table2[Sharpe Ratio Z-Score])</f>
        <v>599</v>
      </c>
      <c r="AV547">
        <f>(Table2[[#This Row],[Rank 1Y]]+Table2[[#This Row],[Rank 6M]]+Table2[[#This Row],[Rank Sharpe]])/3</f>
        <v>500</v>
      </c>
    </row>
    <row r="548" spans="1:48" x14ac:dyDescent="0.3">
      <c r="A548" t="s">
        <v>173</v>
      </c>
      <c r="B548" t="s">
        <v>174</v>
      </c>
      <c r="C548" t="s">
        <v>10649</v>
      </c>
      <c r="D548" t="s">
        <v>175</v>
      </c>
      <c r="E548">
        <v>156696.19168792499</v>
      </c>
      <c r="F548">
        <v>3123.3</v>
      </c>
      <c r="G548">
        <v>-9.1350070816921605</v>
      </c>
      <c r="H548">
        <f>(Table2[[#This Row],[1Y Return vs Nifty]]-AVERAGE(Table2[1Y Return vs Nifty]))/_xlfn.STDEV.P(Table2[1Y Return vs Nifty])</f>
        <v>-0.56981044267095726</v>
      </c>
      <c r="I548">
        <v>-3.4278557242837402</v>
      </c>
      <c r="J548">
        <f>(Table2[[#This Row],[1M Return vs Nifty]]-AVERAGE(Table2[1M Return vs Nifty]))/_xlfn.STDEV.P(Table2[1M Return vs Nifty])</f>
        <v>-0.22197981436022354</v>
      </c>
      <c r="K548">
        <v>0.29647124022148702</v>
      </c>
      <c r="L548">
        <f>(Table2[[#This Row],[6M Return vs Nifty]]-AVERAGE(Table2[6M Return vs Nifty]))/_xlfn.STDEV.P(Table2[6M Return vs Nifty])</f>
        <v>-0.27276255230630436</v>
      </c>
      <c r="M548">
        <v>-3.0352488158108799</v>
      </c>
      <c r="N548">
        <f>(Table2[[#This Row],[1W Return vs Nifty]]-AVERAGE(Table2[1W Return vs Nifty]))/_xlfn.STDEV.P(Table2[1W Return vs Nifty])</f>
        <v>-0.2254186998078056</v>
      </c>
      <c r="O548">
        <v>3096.7</v>
      </c>
      <c r="P548">
        <v>3093.7921901661198</v>
      </c>
      <c r="Q548">
        <v>2914.6189534274999</v>
      </c>
      <c r="R548">
        <v>47.069914176592803</v>
      </c>
      <c r="S548" s="2">
        <f>(Table2[[#This Row],[Close Price]]-Table2[[#This Row],[20D EMA]])/Table2[[#This Row],[20D EMA]]</f>
        <v>8.5897891303647004E-3</v>
      </c>
      <c r="T548" s="2">
        <f>(Table2[[#This Row],[Close Price]]-Table2[[#This Row],[50D EMA]])/Table2[[#This Row],[50D EMA]]</f>
        <v>9.5377478576852935E-3</v>
      </c>
      <c r="U548" s="2">
        <f>(Table2[[#This Row],[Close Price]]-Table2[[#This Row],[200D EMA]])/Table2[[#This Row],[200D EMA]]</f>
        <v>7.1598054465094971E-2</v>
      </c>
      <c r="V548">
        <v>0.61225927727970297</v>
      </c>
      <c r="W548">
        <v>3071.1</v>
      </c>
      <c r="X548">
        <v>3138.5</v>
      </c>
      <c r="Y548">
        <v>3047.05</v>
      </c>
      <c r="Z548">
        <v>3138.5</v>
      </c>
      <c r="AA548">
        <v>2999.45</v>
      </c>
      <c r="AB548">
        <v>3278.95</v>
      </c>
      <c r="AC548" s="2">
        <f>(Table2[[#This Row],[Close Price]]/Table2[[#This Row],[Day Low]])-1</f>
        <v>1.6997167138810276E-2</v>
      </c>
      <c r="AD548" s="2">
        <f>(Table2[[#This Row],[Day High]]/Table2[[#This Row],[Close Price]])-1</f>
        <v>4.8666474562162332E-3</v>
      </c>
      <c r="AE548" s="2">
        <f>(Table2[[#This Row],[Close Price]]/Table2[[#This Row],[Current Week Low]])-1</f>
        <v>2.5024203738041706E-2</v>
      </c>
      <c r="AF548" s="2">
        <f>(Table2[[#This Row],[Current Week High]]/Table2[[#This Row],[Close Price]])-1</f>
        <v>4.8666474562162332E-3</v>
      </c>
      <c r="AG548" s="2">
        <f>(Table2[[#This Row],[Close Price]]/Table2[[#This Row],[Current Month Low]])-1</f>
        <v>4.1290903332277695E-2</v>
      </c>
      <c r="AH548" s="2">
        <f>(Table2[[#This Row],[Current Month High]]/Table2[[#This Row],[Close Price]])-1</f>
        <v>4.9835110300002983E-2</v>
      </c>
      <c r="AI548">
        <v>4.9835110300002903</v>
      </c>
      <c r="AJ548">
        <v>36.236941397134203</v>
      </c>
      <c r="AK548" t="str">
        <f>IF(AND(Table2[[#This Row],[20D EMA]]&gt;Table2[[#This Row],[50D EMA]],Table2[[#This Row],[50D EMA]]&gt;Table2[[#This Row],[200D EMA]]),"Uptrend","Downtrend/NoTrend")</f>
        <v>Uptrend</v>
      </c>
      <c r="AL548">
        <v>-0.06</v>
      </c>
      <c r="AM548" t="s">
        <v>10680</v>
      </c>
      <c r="AN548">
        <v>2.5</v>
      </c>
      <c r="AO548" t="s">
        <v>10681</v>
      </c>
      <c r="AP548">
        <v>-4.2681998303170003E-3</v>
      </c>
      <c r="AQ548">
        <f>(Table2[[#This Row],[Sharpe Ratio]]-AVERAGE(Table2[Sharpe Ratio]))/_xlfn.STDEV.P(Table2[Sharpe Ratio])</f>
        <v>-0.78048634146231277</v>
      </c>
      <c r="AR54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-2.0704578506076037</v>
      </c>
      <c r="AS548">
        <f>_xlfn.RANK.AVG(Table2[[#This Row],[1Y Return vs Nifty Z-Score]],Table2[1Y Return vs Nifty Z-Score])</f>
        <v>507</v>
      </c>
      <c r="AT548">
        <f>_xlfn.RANK.AVG(Table2[[#This Row],[6M Return vs Nifty Z-Score]],Table2[6M Return vs Nifty Z-Score])</f>
        <v>412</v>
      </c>
      <c r="AU548">
        <f>_xlfn.RANK.AVG(Table2[[#This Row],[Sharpe Ratio Z-Score]],Table2[Sharpe Ratio Z-Score])</f>
        <v>583</v>
      </c>
      <c r="AV548">
        <f>(Table2[[#This Row],[Rank 1Y]]+Table2[[#This Row],[Rank 6M]]+Table2[[#This Row],[Rank Sharpe]])/3</f>
        <v>500.66666666666669</v>
      </c>
    </row>
    <row r="549" spans="1:48" x14ac:dyDescent="0.3">
      <c r="A549" t="s">
        <v>1764</v>
      </c>
      <c r="B549" t="s">
        <v>1765</v>
      </c>
      <c r="C549" t="s">
        <v>10647</v>
      </c>
      <c r="D549" t="s">
        <v>127</v>
      </c>
      <c r="E549">
        <v>4482.0232058519996</v>
      </c>
      <c r="F549">
        <v>239.47</v>
      </c>
      <c r="G549">
        <v>-12.0030316986467</v>
      </c>
      <c r="H549">
        <f>(Table2[[#This Row],[1Y Return vs Nifty]]-AVERAGE(Table2[1Y Return vs Nifty]))/_xlfn.STDEV.P(Table2[1Y Return vs Nifty])</f>
        <v>-0.61595784932820952</v>
      </c>
      <c r="I549">
        <v>7.5220385937567897</v>
      </c>
      <c r="J549">
        <f>(Table2[[#This Row],[1M Return vs Nifty]]-AVERAGE(Table2[1M Return vs Nifty]))/_xlfn.STDEV.P(Table2[1M Return vs Nifty])</f>
        <v>0.83661961939615614</v>
      </c>
      <c r="K549">
        <v>-20.616680459434299</v>
      </c>
      <c r="L549">
        <f>(Table2[[#This Row],[6M Return vs Nifty]]-AVERAGE(Table2[6M Return vs Nifty]))/_xlfn.STDEV.P(Table2[6M Return vs Nifty])</f>
        <v>-0.98952132443374774</v>
      </c>
      <c r="M549">
        <v>3.59850050203426</v>
      </c>
      <c r="N549">
        <f>(Table2[[#This Row],[1W Return vs Nifty]]-AVERAGE(Table2[1W Return vs Nifty]))/_xlfn.STDEV.P(Table2[1W Return vs Nifty])</f>
        <v>1.4775089634445773</v>
      </c>
      <c r="O549">
        <v>224.23</v>
      </c>
      <c r="P549">
        <v>220.299907283153</v>
      </c>
      <c r="Q549">
        <v>217.72389653336</v>
      </c>
      <c r="R549">
        <v>66.613522053669598</v>
      </c>
      <c r="S549" s="2">
        <f>(Table2[[#This Row],[Close Price]]-Table2[[#This Row],[20D EMA]])/Table2[[#This Row],[20D EMA]]</f>
        <v>6.7965927841948048E-2</v>
      </c>
      <c r="T549" s="2">
        <f>(Table2[[#This Row],[Close Price]]-Table2[[#This Row],[50D EMA]])/Table2[[#This Row],[50D EMA]]</f>
        <v>8.7018160621409352E-2</v>
      </c>
      <c r="U549" s="2">
        <f>(Table2[[#This Row],[Close Price]]-Table2[[#This Row],[200D EMA]])/Table2[[#This Row],[200D EMA]]</f>
        <v>9.9879268251604258E-2</v>
      </c>
      <c r="V549">
        <v>1.6196367727921299</v>
      </c>
      <c r="W549">
        <v>228.26</v>
      </c>
      <c r="X549">
        <v>242</v>
      </c>
      <c r="Y549">
        <v>228.26</v>
      </c>
      <c r="Z549">
        <v>242.29</v>
      </c>
      <c r="AA549">
        <v>195.9</v>
      </c>
      <c r="AB549">
        <v>242.29</v>
      </c>
      <c r="AC549" s="2">
        <f>(Table2[[#This Row],[Close Price]]/Table2[[#This Row],[Day Low]])-1</f>
        <v>4.911066327871727E-2</v>
      </c>
      <c r="AD549" s="2">
        <f>(Table2[[#This Row],[Day High]]/Table2[[#This Row],[Close Price]])-1</f>
        <v>1.0564997703261358E-2</v>
      </c>
      <c r="AE549" s="2">
        <f>(Table2[[#This Row],[Close Price]]/Table2[[#This Row],[Current Week Low]])-1</f>
        <v>4.911066327871727E-2</v>
      </c>
      <c r="AF549" s="2">
        <f>(Table2[[#This Row],[Current Week High]]/Table2[[#This Row],[Close Price]])-1</f>
        <v>1.177600534513723E-2</v>
      </c>
      <c r="AG549" s="2">
        <f>(Table2[[#This Row],[Close Price]]/Table2[[#This Row],[Current Month Low]])-1</f>
        <v>0.22240939254721792</v>
      </c>
      <c r="AH549" s="2">
        <f>(Table2[[#This Row],[Current Month High]]/Table2[[#This Row],[Close Price]])-1</f>
        <v>1.177600534513723E-2</v>
      </c>
      <c r="AI549">
        <v>16.089698083267201</v>
      </c>
      <c r="AJ549">
        <v>43.481126423007701</v>
      </c>
      <c r="AK549" t="str">
        <f>IF(AND(Table2[[#This Row],[20D EMA]]&gt;Table2[[#This Row],[50D EMA]],Table2[[#This Row],[50D EMA]]&gt;Table2[[#This Row],[200D EMA]]),"Uptrend","Downtrend/NoTrend")</f>
        <v>Uptrend</v>
      </c>
      <c r="AL549">
        <v>0.14000000000000001</v>
      </c>
      <c r="AM549" t="s">
        <v>10681</v>
      </c>
      <c r="AN549">
        <v>14.1</v>
      </c>
      <c r="AO549" t="s">
        <v>10681</v>
      </c>
      <c r="AP549">
        <v>7.2455383388233E-2</v>
      </c>
      <c r="AQ549">
        <f>(Table2[[#This Row],[Sharpe Ratio]]-AVERAGE(Table2[Sharpe Ratio]))/_xlfn.STDEV.P(Table2[Sharpe Ratio])</f>
        <v>0.1008931559782348</v>
      </c>
      <c r="AR54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0.80954256505701094</v>
      </c>
      <c r="AS549">
        <f>_xlfn.RANK.AVG(Table2[[#This Row],[1Y Return vs Nifty Z-Score]],Table2[1Y Return vs Nifty Z-Score])</f>
        <v>530</v>
      </c>
      <c r="AT549">
        <f>_xlfn.RANK.AVG(Table2[[#This Row],[6M Return vs Nifty Z-Score]],Table2[6M Return vs Nifty Z-Score])</f>
        <v>646</v>
      </c>
      <c r="AU549">
        <f>_xlfn.RANK.AVG(Table2[[#This Row],[Sharpe Ratio Z-Score]],Table2[Sharpe Ratio Z-Score])</f>
        <v>327</v>
      </c>
      <c r="AV549">
        <f>(Table2[[#This Row],[Rank 1Y]]+Table2[[#This Row],[Rank 6M]]+Table2[[#This Row],[Rank Sharpe]])/3</f>
        <v>501</v>
      </c>
    </row>
    <row r="550" spans="1:48" x14ac:dyDescent="0.3">
      <c r="A550" t="s">
        <v>70</v>
      </c>
      <c r="B550" t="s">
        <v>71</v>
      </c>
      <c r="C550" t="s">
        <v>10643</v>
      </c>
      <c r="D550" t="s">
        <v>72</v>
      </c>
      <c r="E550">
        <v>344297.43855881499</v>
      </c>
      <c r="F550">
        <v>3019.35</v>
      </c>
      <c r="G550">
        <v>-10.290833882266799</v>
      </c>
      <c r="H550">
        <f>(Table2[[#This Row],[1Y Return vs Nifty]]-AVERAGE(Table2[1Y Return vs Nifty]))/_xlfn.STDEV.P(Table2[1Y Return vs Nifty])</f>
        <v>-0.58840805479609559</v>
      </c>
      <c r="I550">
        <v>-3.7013020205971698</v>
      </c>
      <c r="J550">
        <f>(Table2[[#This Row],[1M Return vs Nifty]]-AVERAGE(Table2[1M Return vs Nifty]))/_xlfn.STDEV.P(Table2[1M Return vs Nifty])</f>
        <v>-0.24841569456440585</v>
      </c>
      <c r="K550">
        <v>-21.990636852243298</v>
      </c>
      <c r="L550">
        <f>(Table2[[#This Row],[6M Return vs Nifty]]-AVERAGE(Table2[6M Return vs Nifty]))/_xlfn.STDEV.P(Table2[6M Return vs Nifty])</f>
        <v>-1.0366110845621859</v>
      </c>
      <c r="M550">
        <v>-4.4580633144600297</v>
      </c>
      <c r="N550">
        <f>(Table2[[#This Row],[1W Return vs Nifty]]-AVERAGE(Table2[1W Return vs Nifty]))/_xlfn.STDEV.P(Table2[1W Return vs Nifty])</f>
        <v>-0.59066466454577693</v>
      </c>
      <c r="O550">
        <v>3078.26</v>
      </c>
      <c r="P550">
        <v>3102.6033637262299</v>
      </c>
      <c r="Q550">
        <v>3001.8103040608999</v>
      </c>
      <c r="R550">
        <v>34.326521922518801</v>
      </c>
      <c r="S550" s="2">
        <f>(Table2[[#This Row],[Close Price]]-Table2[[#This Row],[20D EMA]])/Table2[[#This Row],[20D EMA]]</f>
        <v>-1.9137434784586196E-2</v>
      </c>
      <c r="T550" s="2">
        <f>(Table2[[#This Row],[Close Price]]-Table2[[#This Row],[50D EMA]])/Table2[[#This Row],[50D EMA]]</f>
        <v>-2.6833389243233009E-2</v>
      </c>
      <c r="U550" s="2">
        <f>(Table2[[#This Row],[Close Price]]-Table2[[#This Row],[200D EMA]])/Table2[[#This Row],[200D EMA]]</f>
        <v>5.843039420369788E-3</v>
      </c>
      <c r="V550">
        <v>0.55003815993110805</v>
      </c>
      <c r="W550">
        <v>3003.3</v>
      </c>
      <c r="X550">
        <v>3038.55</v>
      </c>
      <c r="Y550">
        <v>2981.3</v>
      </c>
      <c r="Z550">
        <v>3095.75</v>
      </c>
      <c r="AA550">
        <v>2981.3</v>
      </c>
      <c r="AB550">
        <v>3258</v>
      </c>
      <c r="AC550" s="2">
        <f>(Table2[[#This Row],[Close Price]]/Table2[[#This Row],[Day Low]])-1</f>
        <v>5.3441214663869641E-3</v>
      </c>
      <c r="AD550" s="2">
        <f>(Table2[[#This Row],[Day High]]/Table2[[#This Row],[Close Price]])-1</f>
        <v>6.3589845496547781E-3</v>
      </c>
      <c r="AE550" s="2">
        <f>(Table2[[#This Row],[Close Price]]/Table2[[#This Row],[Current Week Low]])-1</f>
        <v>1.276288867272668E-2</v>
      </c>
      <c r="AF550" s="2">
        <f>(Table2[[#This Row],[Current Week High]]/Table2[[#This Row],[Close Price]])-1</f>
        <v>2.5303459353834379E-2</v>
      </c>
      <c r="AG550" s="2">
        <f>(Table2[[#This Row],[Close Price]]/Table2[[#This Row],[Current Month Low]])-1</f>
        <v>1.276288867272668E-2</v>
      </c>
      <c r="AH550" s="2">
        <f>(Table2[[#This Row],[Current Month High]]/Table2[[#This Row],[Close Price]])-1</f>
        <v>7.9040190769536611E-2</v>
      </c>
      <c r="AI550">
        <v>23.996886747147499</v>
      </c>
      <c r="AJ550">
        <v>40.959383753501299</v>
      </c>
      <c r="AK550" t="str">
        <f>IF(AND(Table2[[#This Row],[20D EMA]]&gt;Table2[[#This Row],[50D EMA]],Table2[[#This Row],[50D EMA]]&gt;Table2[[#This Row],[200D EMA]]),"Uptrend","Downtrend/NoTrend")</f>
        <v>Downtrend/NoTrend</v>
      </c>
      <c r="AL550">
        <v>-0.15</v>
      </c>
      <c r="AM550" t="s">
        <v>10680</v>
      </c>
      <c r="AN550">
        <v>-2.36</v>
      </c>
      <c r="AO550" t="s">
        <v>10680</v>
      </c>
      <c r="AP550">
        <v>6.7350504138603995E-2</v>
      </c>
      <c r="AQ550">
        <f>(Table2[[#This Row],[Sharpe Ratio]]-AVERAGE(Table2[Sharpe Ratio]))/_xlfn.STDEV.P(Table2[Sharpe Ratio])</f>
        <v>4.2249702182337839E-2</v>
      </c>
      <c r="AR5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0">
        <f>_xlfn.RANK.AVG(Table2[[#This Row],[1Y Return vs Nifty Z-Score]],Table2[1Y Return vs Nifty Z-Score])</f>
        <v>510</v>
      </c>
      <c r="AT550">
        <f>_xlfn.RANK.AVG(Table2[[#This Row],[6M Return vs Nifty Z-Score]],Table2[6M Return vs Nifty Z-Score])</f>
        <v>655</v>
      </c>
      <c r="AU550">
        <f>_xlfn.RANK.AVG(Table2[[#This Row],[Sharpe Ratio Z-Score]],Table2[Sharpe Ratio Z-Score])</f>
        <v>340</v>
      </c>
      <c r="AV550">
        <f>(Table2[[#This Row],[Rank 1Y]]+Table2[[#This Row],[Rank 6M]]+Table2[[#This Row],[Rank Sharpe]])/3</f>
        <v>501.66666666666669</v>
      </c>
    </row>
    <row r="551" spans="1:48" x14ac:dyDescent="0.3">
      <c r="A551" t="s">
        <v>154</v>
      </c>
      <c r="B551" t="s">
        <v>155</v>
      </c>
      <c r="C551" t="s">
        <v>10635</v>
      </c>
      <c r="D551" t="s">
        <v>21</v>
      </c>
      <c r="E551">
        <v>181560.90374071</v>
      </c>
      <c r="F551">
        <v>6156.05</v>
      </c>
      <c r="G551">
        <v>-11.446748591951099</v>
      </c>
      <c r="H551">
        <f>(Table2[[#This Row],[1Y Return vs Nifty]]-AVERAGE(Table2[1Y Return vs Nifty]))/_xlfn.STDEV.P(Table2[1Y Return vs Nifty])</f>
        <v>-0.60700708140610549</v>
      </c>
      <c r="I551">
        <v>5.06211708649945</v>
      </c>
      <c r="J551">
        <f>(Table2[[#This Row],[1M Return vs Nifty]]-AVERAGE(Table2[1M Return vs Nifty]))/_xlfn.STDEV.P(Table2[1M Return vs Nifty])</f>
        <v>0.59880257394966141</v>
      </c>
      <c r="K551">
        <v>3.7652898873584602</v>
      </c>
      <c r="L551">
        <f>(Table2[[#This Row],[6M Return vs Nifty]]-AVERAGE(Table2[6M Return vs Nifty]))/_xlfn.STDEV.P(Table2[6M Return vs Nifty])</f>
        <v>-0.15387534534860803</v>
      </c>
      <c r="M551">
        <v>6.1686530845310603</v>
      </c>
      <c r="N551">
        <f>(Table2[[#This Row],[1W Return vs Nifty]]-AVERAGE(Table2[1W Return vs Nifty]))/_xlfn.STDEV.P(Table2[1W Return vs Nifty])</f>
        <v>2.1372842612146594</v>
      </c>
      <c r="O551">
        <v>5741.18</v>
      </c>
      <c r="P551">
        <v>5535.4984923953798</v>
      </c>
      <c r="Q551">
        <v>5290.3213213196104</v>
      </c>
      <c r="R551">
        <v>83.221318681270702</v>
      </c>
      <c r="S551" s="2">
        <f>(Table2[[#This Row],[Close Price]]-Table2[[#This Row],[20D EMA]])/Table2[[#This Row],[20D EMA]]</f>
        <v>7.2262148199499041E-2</v>
      </c>
      <c r="T551" s="2">
        <f>(Table2[[#This Row],[Close Price]]-Table2[[#This Row],[50D EMA]])/Table2[[#This Row],[50D EMA]]</f>
        <v>0.11210399722032779</v>
      </c>
      <c r="U551" s="2">
        <f>(Table2[[#This Row],[Close Price]]-Table2[[#This Row],[200D EMA]])/Table2[[#This Row],[200D EMA]]</f>
        <v>0.16364387455853882</v>
      </c>
      <c r="V551">
        <v>1.3524275582660099</v>
      </c>
      <c r="W551">
        <v>6069</v>
      </c>
      <c r="X551">
        <v>6173.05</v>
      </c>
      <c r="Y551">
        <v>5649.75</v>
      </c>
      <c r="Z551">
        <v>6198.9</v>
      </c>
      <c r="AA551">
        <v>5257.05</v>
      </c>
      <c r="AB551">
        <v>6198.9</v>
      </c>
      <c r="AC551" s="2">
        <f>(Table2[[#This Row],[Close Price]]/Table2[[#This Row],[Day Low]])-1</f>
        <v>1.4343384412588644E-2</v>
      </c>
      <c r="AD551" s="2">
        <f>(Table2[[#This Row],[Day High]]/Table2[[#This Row],[Close Price]])-1</f>
        <v>2.7615110338610194E-3</v>
      </c>
      <c r="AE551" s="2">
        <f>(Table2[[#This Row],[Close Price]]/Table2[[#This Row],[Current Week Low]])-1</f>
        <v>8.9614584716137813E-2</v>
      </c>
      <c r="AF551" s="2">
        <f>(Table2[[#This Row],[Current Week High]]/Table2[[#This Row],[Close Price]])-1</f>
        <v>6.960632223584895E-3</v>
      </c>
      <c r="AG551" s="2">
        <f>(Table2[[#This Row],[Close Price]]/Table2[[#This Row],[Current Month Low]])-1</f>
        <v>0.17100845531239006</v>
      </c>
      <c r="AH551" s="2">
        <f>(Table2[[#This Row],[Current Month High]]/Table2[[#This Row],[Close Price]])-1</f>
        <v>6.960632223584895E-3</v>
      </c>
      <c r="AI551">
        <v>4.6450240007797001</v>
      </c>
      <c r="AJ551">
        <v>36.390424388784801</v>
      </c>
      <c r="AK551" t="str">
        <f>IF(AND(Table2[[#This Row],[20D EMA]]&gt;Table2[[#This Row],[50D EMA]],Table2[[#This Row],[50D EMA]]&gt;Table2[[#This Row],[200D EMA]]),"Uptrend","Downtrend/NoTrend")</f>
        <v>Uptrend</v>
      </c>
      <c r="AL551">
        <v>0.01</v>
      </c>
      <c r="AM551" t="s">
        <v>10681</v>
      </c>
      <c r="AN551">
        <v>14.32</v>
      </c>
      <c r="AO551" t="s">
        <v>10681</v>
      </c>
      <c r="AP551">
        <v>-1.9024662197139001E-2</v>
      </c>
      <c r="AQ551">
        <f>(Table2[[#This Row],[Sharpe Ratio]]-AVERAGE(Table2[Sharpe Ratio]))/_xlfn.STDEV.P(Table2[Sharpe Ratio])</f>
        <v>-0.9500045370322685</v>
      </c>
      <c r="AR55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1.0251998713773389</v>
      </c>
      <c r="AS551">
        <f>_xlfn.RANK.AVG(Table2[[#This Row],[1Y Return vs Nifty Z-Score]],Table2[1Y Return vs Nifty Z-Score])</f>
        <v>523</v>
      </c>
      <c r="AT551">
        <f>_xlfn.RANK.AVG(Table2[[#This Row],[6M Return vs Nifty Z-Score]],Table2[6M Return vs Nifty Z-Score])</f>
        <v>377</v>
      </c>
      <c r="AU551">
        <f>_xlfn.RANK.AVG(Table2[[#This Row],[Sharpe Ratio Z-Score]],Table2[Sharpe Ratio Z-Score])</f>
        <v>610</v>
      </c>
      <c r="AV551">
        <f>(Table2[[#This Row],[Rank 1Y]]+Table2[[#This Row],[Rank 6M]]+Table2[[#This Row],[Rank Sharpe]])/3</f>
        <v>503.33333333333331</v>
      </c>
    </row>
    <row r="552" spans="1:48" x14ac:dyDescent="0.3">
      <c r="A552" t="s">
        <v>1602</v>
      </c>
      <c r="B552" t="s">
        <v>1603</v>
      </c>
      <c r="C552" t="s">
        <v>10646</v>
      </c>
      <c r="D552" t="s">
        <v>329</v>
      </c>
      <c r="E552">
        <v>5736.3421946150002</v>
      </c>
      <c r="F552">
        <v>268.3</v>
      </c>
      <c r="G552">
        <v>-16.119128725935301</v>
      </c>
      <c r="H552">
        <f>(Table2[[#This Row],[1Y Return vs Nifty]]-AVERAGE(Table2[1Y Return vs Nifty]))/_xlfn.STDEV.P(Table2[1Y Return vs Nifty])</f>
        <v>-0.68218712861546082</v>
      </c>
      <c r="I552">
        <v>-3.9709632664846599</v>
      </c>
      <c r="J552">
        <f>(Table2[[#This Row],[1M Return vs Nifty]]-AVERAGE(Table2[1M Return vs Nifty]))/_xlfn.STDEV.P(Table2[1M Return vs Nifty])</f>
        <v>-0.27448564865813818</v>
      </c>
      <c r="K552">
        <v>15.557778182094699</v>
      </c>
      <c r="L552">
        <f>(Table2[[#This Row],[6M Return vs Nifty]]-AVERAGE(Table2[6M Return vs Nifty]))/_xlfn.STDEV.P(Table2[6M Return vs Nifty])</f>
        <v>0.2502899163896079</v>
      </c>
      <c r="M552">
        <v>-3.1640439629219399</v>
      </c>
      <c r="N552">
        <f>(Table2[[#This Row],[1W Return vs Nifty]]-AVERAGE(Table2[1W Return vs Nifty]))/_xlfn.STDEV.P(Table2[1W Return vs Nifty])</f>
        <v>-0.25848127247965469</v>
      </c>
      <c r="O552">
        <v>268.45</v>
      </c>
      <c r="P552">
        <v>263.30637002715599</v>
      </c>
      <c r="Q552">
        <v>241.347022078885</v>
      </c>
      <c r="R552">
        <v>51.0417097959415</v>
      </c>
      <c r="S552" s="2">
        <f>(Table2[[#This Row],[Close Price]]-Table2[[#This Row],[20D EMA]])/Table2[[#This Row],[20D EMA]]</f>
        <v>-5.587632706275927E-4</v>
      </c>
      <c r="T552" s="2">
        <f>(Table2[[#This Row],[Close Price]]-Table2[[#This Row],[50D EMA]])/Table2[[#This Row],[50D EMA]]</f>
        <v>1.8965093675208097E-2</v>
      </c>
      <c r="U552" s="2">
        <f>(Table2[[#This Row],[Close Price]]-Table2[[#This Row],[200D EMA]])/Table2[[#This Row],[200D EMA]]</f>
        <v>0.11167727568772465</v>
      </c>
      <c r="V552">
        <v>0.579343337521396</v>
      </c>
      <c r="W552">
        <v>264</v>
      </c>
      <c r="X552">
        <v>272.3</v>
      </c>
      <c r="Y552">
        <v>259.10000000000002</v>
      </c>
      <c r="Z552">
        <v>275</v>
      </c>
      <c r="AA552">
        <v>253.1</v>
      </c>
      <c r="AB552">
        <v>292.3</v>
      </c>
      <c r="AC552" s="2">
        <f>(Table2[[#This Row],[Close Price]]/Table2[[#This Row],[Day Low]])-1</f>
        <v>1.6287878787878851E-2</v>
      </c>
      <c r="AD552" s="2">
        <f>(Table2[[#This Row],[Day High]]/Table2[[#This Row],[Close Price]])-1</f>
        <v>1.4908684308609699E-2</v>
      </c>
      <c r="AE552" s="2">
        <f>(Table2[[#This Row],[Close Price]]/Table2[[#This Row],[Current Week Low]])-1</f>
        <v>3.5507526051717475E-2</v>
      </c>
      <c r="AF552" s="2">
        <f>(Table2[[#This Row],[Current Week High]]/Table2[[#This Row],[Close Price]])-1</f>
        <v>2.4972046216921395E-2</v>
      </c>
      <c r="AG552" s="2">
        <f>(Table2[[#This Row],[Close Price]]/Table2[[#This Row],[Current Month Low]])-1</f>
        <v>6.0055314105096791E-2</v>
      </c>
      <c r="AH552" s="2">
        <f>(Table2[[#This Row],[Current Month High]]/Table2[[#This Row],[Close Price]])-1</f>
        <v>8.9452105851658636E-2</v>
      </c>
      <c r="AI552">
        <v>10.734252702199001</v>
      </c>
      <c r="AJ552">
        <v>41.957671957671899</v>
      </c>
      <c r="AK552" t="str">
        <f>IF(AND(Table2[[#This Row],[20D EMA]]&gt;Table2[[#This Row],[50D EMA]],Table2[[#This Row],[50D EMA]]&gt;Table2[[#This Row],[200D EMA]]),"Uptrend","Downtrend/NoTrend")</f>
        <v>Uptrend</v>
      </c>
      <c r="AL552">
        <v>0.02</v>
      </c>
      <c r="AM552" t="s">
        <v>10681</v>
      </c>
      <c r="AN552">
        <v>1.36</v>
      </c>
      <c r="AO552" t="s">
        <v>10681</v>
      </c>
      <c r="AP552">
        <v>-8.2770539773245999E-2</v>
      </c>
      <c r="AQ552">
        <f>(Table2[[#This Row],[Sharpe Ratio]]-AVERAGE(Table2[Sharpe Ratio]))/_xlfn.STDEV.P(Table2[Sharpe Ratio])</f>
        <v>-1.6822997086732066</v>
      </c>
      <c r="AR55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-2.6471638420368522</v>
      </c>
      <c r="AS552">
        <f>_xlfn.RANK.AVG(Table2[[#This Row],[1Y Return vs Nifty Z-Score]],Table2[1Y Return vs Nifty Z-Score])</f>
        <v>559</v>
      </c>
      <c r="AT552">
        <f>_xlfn.RANK.AVG(Table2[[#This Row],[6M Return vs Nifty Z-Score]],Table2[6M Return vs Nifty Z-Score])</f>
        <v>248</v>
      </c>
      <c r="AU552">
        <f>_xlfn.RANK.AVG(Table2[[#This Row],[Sharpe Ratio Z-Score]],Table2[Sharpe Ratio Z-Score])</f>
        <v>704</v>
      </c>
      <c r="AV552">
        <f>(Table2[[#This Row],[Rank 1Y]]+Table2[[#This Row],[Rank 6M]]+Table2[[#This Row],[Rank Sharpe]])/3</f>
        <v>503.66666666666669</v>
      </c>
    </row>
    <row r="553" spans="1:48" x14ac:dyDescent="0.3">
      <c r="A553" t="s">
        <v>1789</v>
      </c>
      <c r="B553" t="s">
        <v>1790</v>
      </c>
      <c r="C553" t="s">
        <v>10639</v>
      </c>
      <c r="D553" t="s">
        <v>46</v>
      </c>
      <c r="E553">
        <v>4331.0672701049998</v>
      </c>
      <c r="F553">
        <v>57.21</v>
      </c>
      <c r="G553">
        <v>-30.154821259749699</v>
      </c>
      <c r="H553">
        <f>(Table2[[#This Row],[1Y Return vs Nifty]]-AVERAGE(Table2[1Y Return vs Nifty]))/_xlfn.STDEV.P(Table2[1Y Return vs Nifty])</f>
        <v>-0.90802577980593568</v>
      </c>
      <c r="I553">
        <v>-12.521766679508501</v>
      </c>
      <c r="J553">
        <f>(Table2[[#This Row],[1M Return vs Nifty]]-AVERAGE(Table2[1M Return vs Nifty]))/_xlfn.STDEV.P(Table2[1M Return vs Nifty])</f>
        <v>-1.1011489376613675</v>
      </c>
      <c r="K553">
        <v>-29.0835374271559</v>
      </c>
      <c r="L553">
        <f>(Table2[[#This Row],[6M Return vs Nifty]]-AVERAGE(Table2[6M Return vs Nifty]))/_xlfn.STDEV.P(Table2[6M Return vs Nifty])</f>
        <v>-1.2797068541481766</v>
      </c>
      <c r="M553">
        <v>-3.0776833660157998</v>
      </c>
      <c r="N553">
        <f>(Table2[[#This Row],[1W Return vs Nifty]]-AVERAGE(Table2[1W Return vs Nifty]))/_xlfn.STDEV.P(Table2[1W Return vs Nifty])</f>
        <v>-0.23631193166799044</v>
      </c>
      <c r="O553">
        <v>55.47</v>
      </c>
      <c r="P553">
        <v>57.894873227770503</v>
      </c>
      <c r="Q553">
        <v>57.420600810969802</v>
      </c>
      <c r="R553">
        <v>41.698191528543099</v>
      </c>
      <c r="S553" s="2">
        <f>(Table2[[#This Row],[Close Price]]-Table2[[#This Row],[20D EMA]])/Table2[[#This Row],[20D EMA]]</f>
        <v>3.1368307193077379E-2</v>
      </c>
      <c r="T553" s="2">
        <f>(Table2[[#This Row],[Close Price]]-Table2[[#This Row],[50D EMA]])/Table2[[#This Row],[50D EMA]]</f>
        <v>-1.1829600612062289E-2</v>
      </c>
      <c r="U553" s="2">
        <f>(Table2[[#This Row],[Close Price]]-Table2[[#This Row],[200D EMA]])/Table2[[#This Row],[200D EMA]]</f>
        <v>-3.6676873455766278E-3</v>
      </c>
      <c r="V553">
        <v>0.77079222447955598</v>
      </c>
      <c r="W553">
        <v>55.1</v>
      </c>
      <c r="X553">
        <v>57.45</v>
      </c>
      <c r="Y553">
        <v>53.5</v>
      </c>
      <c r="Z553">
        <v>57.45</v>
      </c>
      <c r="AA553">
        <v>50.96</v>
      </c>
      <c r="AB553">
        <v>59.98</v>
      </c>
      <c r="AC553" s="2">
        <f>(Table2[[#This Row],[Close Price]]/Table2[[#This Row],[Day Low]])-1</f>
        <v>3.8294010889292185E-2</v>
      </c>
      <c r="AD553" s="2">
        <f>(Table2[[#This Row],[Day High]]/Table2[[#This Row],[Close Price]])-1</f>
        <v>4.1950707918196883E-3</v>
      </c>
      <c r="AE553" s="2">
        <f>(Table2[[#This Row],[Close Price]]/Table2[[#This Row],[Current Week Low]])-1</f>
        <v>6.9345794392523308E-2</v>
      </c>
      <c r="AF553" s="2">
        <f>(Table2[[#This Row],[Current Week High]]/Table2[[#This Row],[Close Price]])-1</f>
        <v>4.1950707918196883E-3</v>
      </c>
      <c r="AG553" s="2">
        <f>(Table2[[#This Row],[Close Price]]/Table2[[#This Row],[Current Month Low]])-1</f>
        <v>0.12264521193092626</v>
      </c>
      <c r="AH553" s="2">
        <f>(Table2[[#This Row],[Current Month High]]/Table2[[#This Row],[Close Price]])-1</f>
        <v>4.8418108722251274E-2</v>
      </c>
      <c r="AI553">
        <v>38.087746897395498</v>
      </c>
      <c r="AJ553">
        <v>36.052318668251999</v>
      </c>
      <c r="AK553" t="str">
        <f>IF(AND(Table2[[#This Row],[20D EMA]]&gt;Table2[[#This Row],[50D EMA]],Table2[[#This Row],[50D EMA]]&gt;Table2[[#This Row],[200D EMA]]),"Uptrend","Downtrend/NoTrend")</f>
        <v>Downtrend/NoTrend</v>
      </c>
      <c r="AL553">
        <v>-0.15</v>
      </c>
      <c r="AM553" t="s">
        <v>10680</v>
      </c>
      <c r="AN553">
        <v>8.0500000000000007</v>
      </c>
      <c r="AO553" t="s">
        <v>10681</v>
      </c>
      <c r="AP553">
        <v>0.12118698154534099</v>
      </c>
      <c r="AQ553">
        <f>(Table2[[#This Row],[Sharpe Ratio]]-AVERAGE(Table2[Sharpe Ratio]))/_xlfn.STDEV.P(Table2[Sharpe Ratio])</f>
        <v>0.66070840041017098</v>
      </c>
      <c r="AR5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3">
        <f>_xlfn.RANK.AVG(Table2[[#This Row],[1Y Return vs Nifty Z-Score]],Table2[1Y Return vs Nifty Z-Score])</f>
        <v>636</v>
      </c>
      <c r="AT553">
        <f>_xlfn.RANK.AVG(Table2[[#This Row],[6M Return vs Nifty Z-Score]],Table2[6M Return vs Nifty Z-Score])</f>
        <v>694</v>
      </c>
      <c r="AU553">
        <f>_xlfn.RANK.AVG(Table2[[#This Row],[Sharpe Ratio Z-Score]],Table2[Sharpe Ratio Z-Score])</f>
        <v>181</v>
      </c>
      <c r="AV553">
        <f>(Table2[[#This Row],[Rank 1Y]]+Table2[[#This Row],[Rank 6M]]+Table2[[#This Row],[Rank Sharpe]])/3</f>
        <v>503.66666666666669</v>
      </c>
    </row>
    <row r="554" spans="1:48" x14ac:dyDescent="0.3">
      <c r="A554" t="s">
        <v>611</v>
      </c>
      <c r="B554" t="s">
        <v>612</v>
      </c>
      <c r="C554" t="s">
        <v>10641</v>
      </c>
      <c r="D554" t="s">
        <v>513</v>
      </c>
      <c r="E554">
        <v>31014.07214298</v>
      </c>
      <c r="F554">
        <v>70.430000000000007</v>
      </c>
      <c r="G554">
        <v>-12.1649159591862</v>
      </c>
      <c r="H554">
        <f>(Table2[[#This Row],[1Y Return vs Nifty]]-AVERAGE(Table2[1Y Return vs Nifty]))/_xlfn.STDEV.P(Table2[1Y Return vs Nifty])</f>
        <v>-0.61856261734810802</v>
      </c>
      <c r="I554">
        <v>-8.8424226608482908</v>
      </c>
      <c r="J554">
        <f>(Table2[[#This Row],[1M Return vs Nifty]]-AVERAGE(Table2[1M Return vs Nifty]))/_xlfn.STDEV.P(Table2[1M Return vs Nifty])</f>
        <v>-0.74544217176761063</v>
      </c>
      <c r="K554">
        <v>-12.354882211403901</v>
      </c>
      <c r="L554">
        <f>(Table2[[#This Row],[6M Return vs Nifty]]-AVERAGE(Table2[6M Return vs Nifty]))/_xlfn.STDEV.P(Table2[6M Return vs Nifty])</f>
        <v>-0.7063637950059668</v>
      </c>
      <c r="M554">
        <v>-5.5668719701248701</v>
      </c>
      <c r="N554">
        <f>(Table2[[#This Row],[1W Return vs Nifty]]-AVERAGE(Table2[1W Return vs Nifty]))/_xlfn.STDEV.P(Table2[1W Return vs Nifty])</f>
        <v>-0.87530323656807629</v>
      </c>
      <c r="O554">
        <v>71.36</v>
      </c>
      <c r="P554">
        <v>71.691616797462501</v>
      </c>
      <c r="Q554">
        <v>68.177025346875098</v>
      </c>
      <c r="R554">
        <v>40.401804887672199</v>
      </c>
      <c r="S554" s="2">
        <f>(Table2[[#This Row],[Close Price]]-Table2[[#This Row],[20D EMA]])/Table2[[#This Row],[20D EMA]]</f>
        <v>-1.3032511210762229E-2</v>
      </c>
      <c r="T554" s="2">
        <f>(Table2[[#This Row],[Close Price]]-Table2[[#This Row],[50D EMA]])/Table2[[#This Row],[50D EMA]]</f>
        <v>-1.7597828781386177E-2</v>
      </c>
      <c r="U554" s="2">
        <f>(Table2[[#This Row],[Close Price]]-Table2[[#This Row],[200D EMA]])/Table2[[#This Row],[200D EMA]]</f>
        <v>3.3045951208080598E-2</v>
      </c>
      <c r="V554">
        <v>0.55119720654738102</v>
      </c>
      <c r="W554">
        <v>70.040000000000006</v>
      </c>
      <c r="X554">
        <v>70.73</v>
      </c>
      <c r="Y554">
        <v>69.55</v>
      </c>
      <c r="Z554">
        <v>71.95</v>
      </c>
      <c r="AA554">
        <v>68.099999999999994</v>
      </c>
      <c r="AB554">
        <v>74.45</v>
      </c>
      <c r="AC554" s="2">
        <f>(Table2[[#This Row],[Close Price]]/Table2[[#This Row],[Day Low]])-1</f>
        <v>5.568246716162184E-3</v>
      </c>
      <c r="AD554" s="2">
        <f>(Table2[[#This Row],[Day High]]/Table2[[#This Row],[Close Price]])-1</f>
        <v>4.2595484878602541E-3</v>
      </c>
      <c r="AE554" s="2">
        <f>(Table2[[#This Row],[Close Price]]/Table2[[#This Row],[Current Week Low]])-1</f>
        <v>1.2652767792954878E-2</v>
      </c>
      <c r="AF554" s="2">
        <f>(Table2[[#This Row],[Current Week High]]/Table2[[#This Row],[Close Price]])-1</f>
        <v>2.1581712338492043E-2</v>
      </c>
      <c r="AG554" s="2">
        <f>(Table2[[#This Row],[Close Price]]/Table2[[#This Row],[Current Month Low]])-1</f>
        <v>3.4214390602056E-2</v>
      </c>
      <c r="AH554" s="2">
        <f>(Table2[[#This Row],[Current Month High]]/Table2[[#This Row],[Close Price]])-1</f>
        <v>5.7077949737327716E-2</v>
      </c>
      <c r="AI554">
        <v>13.5879596762743</v>
      </c>
      <c r="AJ554">
        <v>21.7458945548833</v>
      </c>
      <c r="AK554" t="str">
        <f>IF(AND(Table2[[#This Row],[20D EMA]]&gt;Table2[[#This Row],[50D EMA]],Table2[[#This Row],[50D EMA]]&gt;Table2[[#This Row],[200D EMA]]),"Uptrend","Downtrend/NoTrend")</f>
        <v>Downtrend/NoTrend</v>
      </c>
      <c r="AL554">
        <v>7.0000000000000007E-2</v>
      </c>
      <c r="AM554" t="s">
        <v>10681</v>
      </c>
      <c r="AN554">
        <v>0.76</v>
      </c>
      <c r="AO554" t="s">
        <v>10681</v>
      </c>
      <c r="AP554">
        <v>3.6215369037915002E-2</v>
      </c>
      <c r="AQ554">
        <f>(Table2[[#This Row],[Sharpe Ratio]]-AVERAGE(Table2[Sharpe Ratio]))/_xlfn.STDEV.P(Table2[Sharpe Ratio])</f>
        <v>-0.31542219707736729</v>
      </c>
      <c r="AR5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4">
        <f>_xlfn.RANK.AVG(Table2[[#This Row],[1Y Return vs Nifty Z-Score]],Table2[1Y Return vs Nifty Z-Score])</f>
        <v>531</v>
      </c>
      <c r="AT554">
        <f>_xlfn.RANK.AVG(Table2[[#This Row],[6M Return vs Nifty Z-Score]],Table2[6M Return vs Nifty Z-Score])</f>
        <v>554</v>
      </c>
      <c r="AU554">
        <f>_xlfn.RANK.AVG(Table2[[#This Row],[Sharpe Ratio Z-Score]],Table2[Sharpe Ratio Z-Score])</f>
        <v>427</v>
      </c>
      <c r="AV554">
        <f>(Table2[[#This Row],[Rank 1Y]]+Table2[[#This Row],[Rank 6M]]+Table2[[#This Row],[Rank Sharpe]])/3</f>
        <v>504</v>
      </c>
    </row>
    <row r="555" spans="1:48" x14ac:dyDescent="0.3">
      <c r="A555" t="s">
        <v>1432</v>
      </c>
      <c r="B555" t="s">
        <v>1433</v>
      </c>
      <c r="C555" t="s">
        <v>10647</v>
      </c>
      <c r="D555" t="s">
        <v>158</v>
      </c>
      <c r="E555">
        <v>7410.2336999999998</v>
      </c>
      <c r="F555">
        <v>414.75</v>
      </c>
      <c r="G555">
        <v>-27.430185729994101</v>
      </c>
      <c r="H555">
        <f>(Table2[[#This Row],[1Y Return vs Nifty]]-AVERAGE(Table2[1Y Return vs Nifty]))/_xlfn.STDEV.P(Table2[1Y Return vs Nifty])</f>
        <v>-0.8641855480864663</v>
      </c>
      <c r="I555">
        <v>-21.342007300407101</v>
      </c>
      <c r="J555">
        <f>(Table2[[#This Row],[1M Return vs Nifty]]-AVERAGE(Table2[1M Return vs Nifty]))/_xlfn.STDEV.P(Table2[1M Return vs Nifty])</f>
        <v>-1.9538605215069675</v>
      </c>
      <c r="K555">
        <v>-14.7453668599703</v>
      </c>
      <c r="L555">
        <f>(Table2[[#This Row],[6M Return vs Nifty]]-AVERAGE(Table2[6M Return vs Nifty]))/_xlfn.STDEV.P(Table2[6M Return vs Nifty])</f>
        <v>-0.78829314100330661</v>
      </c>
      <c r="M555">
        <v>-7.6769133244800098</v>
      </c>
      <c r="N555">
        <f>(Table2[[#This Row],[1W Return vs Nifty]]-AVERAGE(Table2[1W Return vs Nifty]))/_xlfn.STDEV.P(Table2[1W Return vs Nifty])</f>
        <v>-1.4169649154729247</v>
      </c>
      <c r="O555">
        <v>430.23</v>
      </c>
      <c r="P555">
        <v>446.524314474638</v>
      </c>
      <c r="Q555">
        <v>424.43023825687101</v>
      </c>
      <c r="R555">
        <v>22.803144722700502</v>
      </c>
      <c r="S555" s="2">
        <f>(Table2[[#This Row],[Close Price]]-Table2[[#This Row],[20D EMA]])/Table2[[#This Row],[20D EMA]]</f>
        <v>-3.5980754480161817E-2</v>
      </c>
      <c r="T555" s="2">
        <f>(Table2[[#This Row],[Close Price]]-Table2[[#This Row],[50D EMA]])/Table2[[#This Row],[50D EMA]]</f>
        <v>-7.1159203305697569E-2</v>
      </c>
      <c r="U555" s="2">
        <f>(Table2[[#This Row],[Close Price]]-Table2[[#This Row],[200D EMA]])/Table2[[#This Row],[200D EMA]]</f>
        <v>-2.2807607433032125E-2</v>
      </c>
      <c r="V555">
        <v>0.40552371131186599</v>
      </c>
      <c r="W555">
        <v>397.3</v>
      </c>
      <c r="X555">
        <v>416.95</v>
      </c>
      <c r="Y555">
        <v>394</v>
      </c>
      <c r="Z555">
        <v>425.65</v>
      </c>
      <c r="AA555">
        <v>394</v>
      </c>
      <c r="AB555">
        <v>493.7</v>
      </c>
      <c r="AC555" s="2">
        <f>(Table2[[#This Row],[Close Price]]/Table2[[#This Row],[Day Low]])-1</f>
        <v>4.3921469921973211E-2</v>
      </c>
      <c r="AD555" s="2">
        <f>(Table2[[#This Row],[Day High]]/Table2[[#This Row],[Close Price]])-1</f>
        <v>5.3044002411091196E-3</v>
      </c>
      <c r="AE555" s="2">
        <f>(Table2[[#This Row],[Close Price]]/Table2[[#This Row],[Current Week Low]])-1</f>
        <v>5.2664974619289318E-2</v>
      </c>
      <c r="AF555" s="2">
        <f>(Table2[[#This Row],[Current Week High]]/Table2[[#This Row],[Close Price]])-1</f>
        <v>2.628089210367679E-2</v>
      </c>
      <c r="AG555" s="2">
        <f>(Table2[[#This Row],[Close Price]]/Table2[[#This Row],[Current Month Low]])-1</f>
        <v>5.2664974619289318E-2</v>
      </c>
      <c r="AH555" s="2">
        <f>(Table2[[#This Row],[Current Month High]]/Table2[[#This Row],[Close Price]])-1</f>
        <v>0.19035563592525606</v>
      </c>
      <c r="AI555">
        <v>32.007233273056002</v>
      </c>
      <c r="AJ555">
        <v>20.2173913043478</v>
      </c>
      <c r="AK555" t="str">
        <f>IF(AND(Table2[[#This Row],[20D EMA]]&gt;Table2[[#This Row],[50D EMA]],Table2[[#This Row],[50D EMA]]&gt;Table2[[#This Row],[200D EMA]]),"Uptrend","Downtrend/NoTrend")</f>
        <v>Downtrend/NoTrend</v>
      </c>
      <c r="AL555">
        <v>0</v>
      </c>
      <c r="AM555" t="s">
        <v>10682</v>
      </c>
      <c r="AN555">
        <v>1.33</v>
      </c>
      <c r="AO555" t="s">
        <v>10681</v>
      </c>
      <c r="AP555">
        <v>7.4509178265266998E-2</v>
      </c>
      <c r="AQ555">
        <f>(Table2[[#This Row],[Sharpe Ratio]]-AVERAGE(Table2[Sharpe Ratio]))/_xlfn.STDEV.P(Table2[Sharpe Ratio])</f>
        <v>0.12448658867036874</v>
      </c>
      <c r="AR5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55">
        <f>_xlfn.RANK.AVG(Table2[[#This Row],[1Y Return vs Nifty Z-Score]],Table2[1Y Return vs Nifty Z-Score])</f>
        <v>618</v>
      </c>
      <c r="AT555">
        <f>_xlfn.RANK.AVG(Table2[[#This Row],[6M Return vs Nifty Z-Score]],Table2[6M Return vs Nifty Z-Score])</f>
        <v>578</v>
      </c>
      <c r="AU555">
        <f>_xlfn.RANK.AVG(Table2[[#This Row],[Sharpe Ratio Z-Score]],Table2[Sharpe Ratio Z-Score])</f>
        <v>320</v>
      </c>
      <c r="AV555">
        <f>(Table2[[#This Row],[Rank 1Y]]+Table2[[#This Row],[Rank 6M]]+Table2[[#This Row],[Rank Sharpe]])/3</f>
        <v>505.33333333333331</v>
      </c>
    </row>
    <row r="556" spans="1:48" x14ac:dyDescent="0.3">
      <c r="A556" t="s">
        <v>1038</v>
      </c>
      <c r="B556" t="s">
        <v>1039</v>
      </c>
      <c r="C556" t="s">
        <v>10644</v>
      </c>
      <c r="D556" t="s">
        <v>491</v>
      </c>
      <c r="E556">
        <v>13198.826601549999</v>
      </c>
      <c r="F556">
        <v>822.7</v>
      </c>
      <c r="G556">
        <v>-39.925845048926703</v>
      </c>
      <c r="H556">
        <f>(Table2[[#This Row],[1Y Return vs Nifty]]-AVERAGE(Table2[1Y Return vs Nifty]))/_xlfn.STDEV.P(Table2[1Y Return vs Nifty])</f>
        <v>-1.0652445866429703</v>
      </c>
      <c r="I556">
        <v>-2.5117992793100003E-4</v>
      </c>
      <c r="J556">
        <f>(Table2[[#This Row],[1M Return vs Nifty]]-AVERAGE(Table2[1M Return vs Nifty]))/_xlfn.STDEV.P(Table2[1M Return vs Nifty])</f>
        <v>0.10938961482392605</v>
      </c>
      <c r="K556">
        <v>-8.4974731397668493E-2</v>
      </c>
      <c r="L556">
        <f>(Table2[[#This Row],[6M Return vs Nifty]]-AVERAGE(Table2[6M Return vs Nifty]))/_xlfn.STDEV.P(Table2[6M Return vs Nifty])</f>
        <v>-0.2858358924789004</v>
      </c>
      <c r="M556">
        <v>-1.27894189097454</v>
      </c>
      <c r="N556">
        <f>(Table2[[#This Row],[1W Return vs Nifty]]-AVERAGE(Table2[1W Return vs Nifty]))/_xlfn.STDEV.P(Table2[1W Return vs Nifty])</f>
        <v>0.22543699343039744</v>
      </c>
      <c r="O556">
        <v>834.34</v>
      </c>
      <c r="P556">
        <v>830.23913745728896</v>
      </c>
      <c r="Q556">
        <v>826.46257782492796</v>
      </c>
      <c r="R556">
        <v>54.997336251453802</v>
      </c>
      <c r="S556" s="2">
        <f>(Table2[[#This Row],[Close Price]]-Table2[[#This Row],[20D EMA]])/Table2[[#This Row],[20D EMA]]</f>
        <v>-1.3951147014406581E-2</v>
      </c>
      <c r="T556" s="2">
        <f>(Table2[[#This Row],[Close Price]]-Table2[[#This Row],[50D EMA]])/Table2[[#This Row],[50D EMA]]</f>
        <v>-9.0806818387030828E-3</v>
      </c>
      <c r="U556" s="2">
        <f>(Table2[[#This Row],[Close Price]]-Table2[[#This Row],[200D EMA]])/Table2[[#This Row],[200D EMA]]</f>
        <v>-4.5526293940981732E-3</v>
      </c>
      <c r="V556">
        <v>0.83967940333112301</v>
      </c>
      <c r="W556">
        <v>820.05</v>
      </c>
      <c r="X556">
        <v>857.95</v>
      </c>
      <c r="Y556">
        <v>820.05</v>
      </c>
      <c r="Z556">
        <v>894.5</v>
      </c>
      <c r="AA556">
        <v>770.1</v>
      </c>
      <c r="AB556">
        <v>894.5</v>
      </c>
      <c r="AC556" s="2">
        <f>(Table2[[#This Row],[Close Price]]/Table2[[#This Row],[Day Low]])-1</f>
        <v>3.2315102737638934E-3</v>
      </c>
      <c r="AD556" s="2">
        <f>(Table2[[#This Row],[Day High]]/Table2[[#This Row],[Close Price]])-1</f>
        <v>4.2846724200802155E-2</v>
      </c>
      <c r="AE556" s="2">
        <f>(Table2[[#This Row],[Close Price]]/Table2[[#This Row],[Current Week Low]])-1</f>
        <v>3.2315102737638934E-3</v>
      </c>
      <c r="AF556" s="2">
        <f>(Table2[[#This Row],[Current Week High]]/Table2[[#This Row],[Close Price]])-1</f>
        <v>8.727361127993194E-2</v>
      </c>
      <c r="AG556" s="2">
        <f>(Table2[[#This Row],[Close Price]]/Table2[[#This Row],[Current Month Low]])-1</f>
        <v>6.8302817815868E-2</v>
      </c>
      <c r="AH556" s="2">
        <f>(Table2[[#This Row],[Current Month High]]/Table2[[#This Row],[Close Price]])-1</f>
        <v>8.727361127993194E-2</v>
      </c>
      <c r="AI556">
        <v>24.583687857055999</v>
      </c>
      <c r="AJ556">
        <v>16.044855067353101</v>
      </c>
      <c r="AK556" t="str">
        <f>IF(AND(Table2[[#This Row],[20D EMA]]&gt;Table2[[#This Row],[50D EMA]],Table2[[#This Row],[50D EMA]]&gt;Table2[[#This Row],[200D EMA]]),"Uptrend","Downtrend/NoTrend")</f>
        <v>Uptrend</v>
      </c>
      <c r="AL556">
        <v>-0.1</v>
      </c>
      <c r="AM556" t="s">
        <v>10680</v>
      </c>
      <c r="AN556">
        <v>3.39</v>
      </c>
      <c r="AO556" t="s">
        <v>10681</v>
      </c>
      <c r="AP556">
        <v>3.5500424381172999E-2</v>
      </c>
      <c r="AQ556">
        <f>(Table2[[#This Row],[Sharpe Ratio]]-AVERAGE(Table2[Sharpe Ratio]))/_xlfn.STDEV.P(Table2[Sharpe Ratio])</f>
        <v>-0.32363528535899905</v>
      </c>
      <c r="AR55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-1.3398891562265463</v>
      </c>
      <c r="AS556">
        <f>_xlfn.RANK.AVG(Table2[[#This Row],[1Y Return vs Nifty Z-Score]],Table2[1Y Return vs Nifty Z-Score])</f>
        <v>680</v>
      </c>
      <c r="AT556">
        <f>_xlfn.RANK.AVG(Table2[[#This Row],[6M Return vs Nifty Z-Score]],Table2[6M Return vs Nifty Z-Score])</f>
        <v>415</v>
      </c>
      <c r="AU556">
        <f>_xlfn.RANK.AVG(Table2[[#This Row],[Sharpe Ratio Z-Score]],Table2[Sharpe Ratio Z-Score])</f>
        <v>428</v>
      </c>
      <c r="AV556">
        <f>(Table2[[#This Row],[Rank 1Y]]+Table2[[#This Row],[Rank 6M]]+Table2[[#This Row],[Rank Sharpe]])/3</f>
        <v>507.66666666666669</v>
      </c>
    </row>
    <row r="557" spans="1:48" x14ac:dyDescent="0.3">
      <c r="A557" t="s">
        <v>87</v>
      </c>
      <c r="B557" t="s">
        <v>88</v>
      </c>
      <c r="C557" t="s">
        <v>10646</v>
      </c>
      <c r="D557" t="s">
        <v>89</v>
      </c>
      <c r="E557">
        <v>313416.5903792</v>
      </c>
      <c r="F557">
        <v>3565.15</v>
      </c>
      <c r="G557">
        <v>-15.802871575631499</v>
      </c>
      <c r="H557">
        <f>(Table2[[#This Row],[1Y Return vs Nifty]]-AVERAGE(Table2[1Y Return vs Nifty]))/_xlfn.STDEV.P(Table2[1Y Return vs Nifty])</f>
        <v>-0.67709845286384518</v>
      </c>
      <c r="I557">
        <v>1.6435606808066401</v>
      </c>
      <c r="J557">
        <f>(Table2[[#This Row],[1M Return vs Nifty]]-AVERAGE(Table2[1M Return vs Nifty]))/_xlfn.STDEV.P(Table2[1M Return vs Nifty])</f>
        <v>0.26830788877554473</v>
      </c>
      <c r="K557">
        <v>-18.299898959439901</v>
      </c>
      <c r="L557">
        <f>(Table2[[#This Row],[6M Return vs Nifty]]-AVERAGE(Table2[6M Return vs Nifty]))/_xlfn.STDEV.P(Table2[6M Return vs Nifty])</f>
        <v>-0.9101180146375063</v>
      </c>
      <c r="M557">
        <v>-3.8281276134036699</v>
      </c>
      <c r="N557">
        <f>(Table2[[#This Row],[1W Return vs Nifty]]-AVERAGE(Table2[1W Return vs Nifty]))/_xlfn.STDEV.P(Table2[1W Return vs Nifty])</f>
        <v>-0.42895597161801674</v>
      </c>
      <c r="O557">
        <v>3487.23</v>
      </c>
      <c r="P557">
        <v>3436.8315518641102</v>
      </c>
      <c r="Q557">
        <v>3404.4971757573799</v>
      </c>
      <c r="R557">
        <v>55.9417281768511</v>
      </c>
      <c r="S557" s="2">
        <f>(Table2[[#This Row],[Close Price]]-Table2[[#This Row],[20D EMA]])/Table2[[#This Row],[20D EMA]]</f>
        <v>2.2344382217404667E-2</v>
      </c>
      <c r="T557" s="2">
        <f>(Table2[[#This Row],[Close Price]]-Table2[[#This Row],[50D EMA]])/Table2[[#This Row],[50D EMA]]</f>
        <v>3.7336263415729806E-2</v>
      </c>
      <c r="U557" s="2">
        <f>(Table2[[#This Row],[Close Price]]-Table2[[#This Row],[200D EMA]])/Table2[[#This Row],[200D EMA]]</f>
        <v>4.7188414602482576E-2</v>
      </c>
      <c r="V557">
        <v>0.761643861803043</v>
      </c>
      <c r="W557">
        <v>3542.5</v>
      </c>
      <c r="X557">
        <v>3598</v>
      </c>
      <c r="Y557">
        <v>3510</v>
      </c>
      <c r="Z557">
        <v>3658.8</v>
      </c>
      <c r="AA557">
        <v>3283.9</v>
      </c>
      <c r="AB557">
        <v>3658.8</v>
      </c>
      <c r="AC557" s="2">
        <f>(Table2[[#This Row],[Close Price]]/Table2[[#This Row],[Day Low]])-1</f>
        <v>6.3937896965420293E-3</v>
      </c>
      <c r="AD557" s="2">
        <f>(Table2[[#This Row],[Day High]]/Table2[[#This Row],[Close Price]])-1</f>
        <v>9.2141985610703081E-3</v>
      </c>
      <c r="AE557" s="2">
        <f>(Table2[[#This Row],[Close Price]]/Table2[[#This Row],[Current Week Low]])-1</f>
        <v>1.5712250712250686E-2</v>
      </c>
      <c r="AF557" s="2">
        <f>(Table2[[#This Row],[Current Week High]]/Table2[[#This Row],[Close Price]])-1</f>
        <v>2.6268179459489893E-2</v>
      </c>
      <c r="AG557" s="2">
        <f>(Table2[[#This Row],[Close Price]]/Table2[[#This Row],[Current Month Low]])-1</f>
        <v>8.564511708639122E-2</v>
      </c>
      <c r="AH557" s="2">
        <f>(Table2[[#This Row],[Current Month High]]/Table2[[#This Row],[Close Price]])-1</f>
        <v>2.6268179459489893E-2</v>
      </c>
      <c r="AI557">
        <v>9.0262681794594801</v>
      </c>
      <c r="AJ557">
        <v>16.674030075434001</v>
      </c>
      <c r="AK557" t="str">
        <f>IF(AND(Table2[[#This Row],[20D EMA]]&gt;Table2[[#This Row],[50D EMA]],Table2[[#This Row],[50D EMA]]&gt;Table2[[#This Row],[200D EMA]]),"Uptrend","Downtrend/NoTrend")</f>
        <v>Uptrend</v>
      </c>
      <c r="AL557">
        <v>-0.04</v>
      </c>
      <c r="AM557" t="s">
        <v>10680</v>
      </c>
      <c r="AN557">
        <v>5.37</v>
      </c>
      <c r="AO557" t="s">
        <v>10681</v>
      </c>
      <c r="AP557">
        <v>6.5195387425312001E-2</v>
      </c>
      <c r="AQ557">
        <f>(Table2[[#This Row],[Sharpe Ratio]]-AVERAGE(Table2[Sharpe Ratio]))/_xlfn.STDEV.P(Table2[Sharpe Ratio])</f>
        <v>1.7492312003150112E-2</v>
      </c>
      <c r="AR55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-1.7303722383406732</v>
      </c>
      <c r="AS557">
        <f>_xlfn.RANK.AVG(Table2[[#This Row],[1Y Return vs Nifty Z-Score]],Table2[1Y Return vs Nifty Z-Score])</f>
        <v>557</v>
      </c>
      <c r="AT557">
        <f>_xlfn.RANK.AVG(Table2[[#This Row],[6M Return vs Nifty Z-Score]],Table2[6M Return vs Nifty Z-Score])</f>
        <v>619</v>
      </c>
      <c r="AU557">
        <f>_xlfn.RANK.AVG(Table2[[#This Row],[Sharpe Ratio Z-Score]],Table2[Sharpe Ratio Z-Score])</f>
        <v>349</v>
      </c>
      <c r="AV557">
        <f>(Table2[[#This Row],[Rank 1Y]]+Table2[[#This Row],[Rank 6M]]+Table2[[#This Row],[Rank Sharpe]])/3</f>
        <v>508.33333333333331</v>
      </c>
    </row>
    <row r="558" spans="1:48" x14ac:dyDescent="0.3">
      <c r="A558" t="s">
        <v>735</v>
      </c>
      <c r="B558" t="s">
        <v>736</v>
      </c>
      <c r="C558" t="s">
        <v>10649</v>
      </c>
      <c r="D558" t="s">
        <v>175</v>
      </c>
      <c r="E558">
        <v>23084.544051624998</v>
      </c>
      <c r="F558">
        <v>7967.45</v>
      </c>
      <c r="G558">
        <v>-20.714211938461201</v>
      </c>
      <c r="H558">
        <f>(Table2[[#This Row],[1Y Return vs Nifty]]-AVERAGE(Table2[1Y Return vs Nifty]))/_xlfn.STDEV.P(Table2[1Y Return vs Nifty])</f>
        <v>-0.75612344435654233</v>
      </c>
      <c r="I558">
        <v>-1.7772880238939699</v>
      </c>
      <c r="J558">
        <f>(Table2[[#This Row],[1M Return vs Nifty]]-AVERAGE(Table2[1M Return vs Nifty]))/_xlfn.STDEV.P(Table2[1M Return vs Nifty])</f>
        <v>-6.240840825720502E-2</v>
      </c>
      <c r="K558">
        <v>16.7199343775576</v>
      </c>
      <c r="L558">
        <f>(Table2[[#This Row],[6M Return vs Nifty]]-AVERAGE(Table2[6M Return vs Nifty]))/_xlfn.STDEV.P(Table2[6M Return vs Nifty])</f>
        <v>0.2901206248186009</v>
      </c>
      <c r="M558">
        <v>-2.6843287828998998</v>
      </c>
      <c r="N558">
        <f>(Table2[[#This Row],[1W Return vs Nifty]]-AVERAGE(Table2[1W Return vs Nifty]))/_xlfn.STDEV.P(Table2[1W Return vs Nifty])</f>
        <v>-0.13533518850809584</v>
      </c>
      <c r="O558">
        <v>7798.67</v>
      </c>
      <c r="P558">
        <v>7381.91044989479</v>
      </c>
      <c r="Q558">
        <v>6780.2235693950597</v>
      </c>
      <c r="R558">
        <v>49.6266370688191</v>
      </c>
      <c r="S558" s="2">
        <f>(Table2[[#This Row],[Close Price]]-Table2[[#This Row],[20D EMA]])/Table2[[#This Row],[20D EMA]]</f>
        <v>2.1642151802807368E-2</v>
      </c>
      <c r="T558" s="2">
        <f>(Table2[[#This Row],[Close Price]]-Table2[[#This Row],[50D EMA]])/Table2[[#This Row],[50D EMA]]</f>
        <v>7.9320868775041187E-2</v>
      </c>
      <c r="U558" s="2">
        <f>(Table2[[#This Row],[Close Price]]-Table2[[#This Row],[200D EMA]])/Table2[[#This Row],[200D EMA]]</f>
        <v>0.17510136921795721</v>
      </c>
      <c r="V558">
        <v>0.45750892316269398</v>
      </c>
      <c r="W558">
        <v>7845.25</v>
      </c>
      <c r="X558">
        <v>7993.95</v>
      </c>
      <c r="Y558">
        <v>7762.35</v>
      </c>
      <c r="Z558">
        <v>8007.9</v>
      </c>
      <c r="AA558">
        <v>7590.2</v>
      </c>
      <c r="AB558">
        <v>8135.4</v>
      </c>
      <c r="AC558" s="2">
        <f>(Table2[[#This Row],[Close Price]]/Table2[[#This Row],[Day Low]])-1</f>
        <v>1.5576304133074093E-2</v>
      </c>
      <c r="AD558" s="2">
        <f>(Table2[[#This Row],[Day High]]/Table2[[#This Row],[Close Price]])-1</f>
        <v>3.3260327959385716E-3</v>
      </c>
      <c r="AE558" s="2">
        <f>(Table2[[#This Row],[Close Price]]/Table2[[#This Row],[Current Week Low]])-1</f>
        <v>2.6422410739015856E-2</v>
      </c>
      <c r="AF558" s="2">
        <f>(Table2[[#This Row],[Current Week High]]/Table2[[#This Row],[Close Price]])-1</f>
        <v>5.0769066639890781E-3</v>
      </c>
      <c r="AG558" s="2">
        <f>(Table2[[#This Row],[Close Price]]/Table2[[#This Row],[Current Month Low]])-1</f>
        <v>4.9702247635108332E-2</v>
      </c>
      <c r="AH558" s="2">
        <f>(Table2[[#This Row],[Current Month High]]/Table2[[#This Row],[Close Price]])-1</f>
        <v>2.107951728595725E-2</v>
      </c>
      <c r="AI558">
        <v>2.1079517285957201</v>
      </c>
      <c r="AJ558">
        <v>53.964849222682702</v>
      </c>
      <c r="AK558" t="str">
        <f>IF(AND(Table2[[#This Row],[20D EMA]]&gt;Table2[[#This Row],[50D EMA]],Table2[[#This Row],[50D EMA]]&gt;Table2[[#This Row],[200D EMA]]),"Uptrend","Downtrend/NoTrend")</f>
        <v>Uptrend</v>
      </c>
      <c r="AL558">
        <v>0.26</v>
      </c>
      <c r="AM558" t="s">
        <v>10681</v>
      </c>
      <c r="AN558">
        <v>4.3499999999999996</v>
      </c>
      <c r="AO558" t="s">
        <v>10681</v>
      </c>
      <c r="AP558">
        <v>-8.4587312644059998E-2</v>
      </c>
      <c r="AQ558">
        <f>(Table2[[#This Row],[Sharpe Ratio]]-AVERAGE(Table2[Sharpe Ratio]))/_xlfn.STDEV.P(Table2[Sharpe Ratio])</f>
        <v>-1.703170297515237</v>
      </c>
      <c r="AR55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-2.3669167138184792</v>
      </c>
      <c r="AS558">
        <f>_xlfn.RANK.AVG(Table2[[#This Row],[1Y Return vs Nifty Z-Score]],Table2[1Y Return vs Nifty Z-Score])</f>
        <v>581</v>
      </c>
      <c r="AT558">
        <f>_xlfn.RANK.AVG(Table2[[#This Row],[6M Return vs Nifty Z-Score]],Table2[6M Return vs Nifty Z-Score])</f>
        <v>238</v>
      </c>
      <c r="AU558">
        <f>_xlfn.RANK.AVG(Table2[[#This Row],[Sharpe Ratio Z-Score]],Table2[Sharpe Ratio Z-Score])</f>
        <v>707</v>
      </c>
      <c r="AV558">
        <f>(Table2[[#This Row],[Rank 1Y]]+Table2[[#This Row],[Rank 6M]]+Table2[[#This Row],[Rank Sharpe]])/3</f>
        <v>508.66666666666669</v>
      </c>
    </row>
    <row r="559" spans="1:48" x14ac:dyDescent="0.3">
      <c r="A559" t="s">
        <v>16</v>
      </c>
      <c r="B559" t="s">
        <v>17</v>
      </c>
      <c r="C559" t="s">
        <v>10634</v>
      </c>
      <c r="D559" t="s">
        <v>18</v>
      </c>
      <c r="E559">
        <v>2058058.4003292599</v>
      </c>
      <c r="F559">
        <v>3019.25</v>
      </c>
      <c r="G559">
        <v>-5.5722675505649804</v>
      </c>
      <c r="H559">
        <f>(Table2[[#This Row],[1Y Return vs Nifty]]-AVERAGE(Table2[1Y Return vs Nifty]))/_xlfn.STDEV.P(Table2[1Y Return vs Nifty])</f>
        <v>-0.51248485732386329</v>
      </c>
      <c r="I559">
        <v>-1.42931297055836</v>
      </c>
      <c r="J559">
        <f>(Table2[[#This Row],[1M Return vs Nifty]]-AVERAGE(Table2[1M Return vs Nifty]))/_xlfn.STDEV.P(Table2[1M Return vs Nifty])</f>
        <v>-2.8767335227347566E-2</v>
      </c>
      <c r="K559">
        <v>-11.796343933061699</v>
      </c>
      <c r="L559">
        <f>(Table2[[#This Row],[6M Return vs Nifty]]-AVERAGE(Table2[6M Return vs Nifty]))/_xlfn.STDEV.P(Table2[6M Return vs Nifty])</f>
        <v>-0.68722095052608279</v>
      </c>
      <c r="M559">
        <v>-0.43647286361290699</v>
      </c>
      <c r="N559">
        <f>(Table2[[#This Row],[1W Return vs Nifty]]-AVERAGE(Table2[1W Return vs Nifty]))/_xlfn.STDEV.P(Table2[1W Return vs Nifty])</f>
        <v>0.44170440773683373</v>
      </c>
      <c r="O559">
        <v>2996.24</v>
      </c>
      <c r="P559">
        <v>2994.9966263809101</v>
      </c>
      <c r="Q559">
        <v>2842.33029940196</v>
      </c>
      <c r="R559">
        <v>67.432708774498096</v>
      </c>
      <c r="S559" s="2">
        <f>(Table2[[#This Row],[Close Price]]-Table2[[#This Row],[20D EMA]])/Table2[[#This Row],[20D EMA]]</f>
        <v>7.6796251301632116E-3</v>
      </c>
      <c r="T559" s="2">
        <f>(Table2[[#This Row],[Close Price]]-Table2[[#This Row],[50D EMA]])/Table2[[#This Row],[50D EMA]]</f>
        <v>8.0979635854872833E-3</v>
      </c>
      <c r="U559" s="2">
        <f>(Table2[[#This Row],[Close Price]]-Table2[[#This Row],[200D EMA]])/Table2[[#This Row],[200D EMA]]</f>
        <v>6.2244595793551766E-2</v>
      </c>
      <c r="V559">
        <v>1.11715449648051</v>
      </c>
      <c r="W559">
        <v>3006.65</v>
      </c>
      <c r="X559">
        <v>3079.45</v>
      </c>
      <c r="Y559">
        <v>2986</v>
      </c>
      <c r="Z559">
        <v>3079.45</v>
      </c>
      <c r="AA559">
        <v>2866.5</v>
      </c>
      <c r="AB559">
        <v>3079.45</v>
      </c>
      <c r="AC559" s="2">
        <f>(Table2[[#This Row],[Close Price]]/Table2[[#This Row],[Day Low]])-1</f>
        <v>4.1907105915222065E-3</v>
      </c>
      <c r="AD559" s="2">
        <f>(Table2[[#This Row],[Day High]]/Table2[[#This Row],[Close Price]])-1</f>
        <v>1.9938726504926674E-2</v>
      </c>
      <c r="AE559" s="2">
        <f>(Table2[[#This Row],[Close Price]]/Table2[[#This Row],[Current Week Low]])-1</f>
        <v>1.113529805760205E-2</v>
      </c>
      <c r="AF559" s="2">
        <f>(Table2[[#This Row],[Current Week High]]/Table2[[#This Row],[Close Price]])-1</f>
        <v>1.9938726504926674E-2</v>
      </c>
      <c r="AG559" s="2">
        <f>(Table2[[#This Row],[Close Price]]/Table2[[#This Row],[Current Month Low]])-1</f>
        <v>5.3287981859410527E-2</v>
      </c>
      <c r="AH559" s="2">
        <f>(Table2[[#This Row],[Current Month High]]/Table2[[#This Row],[Close Price]])-1</f>
        <v>1.9938726504926674E-2</v>
      </c>
      <c r="AI559">
        <v>6.5695122961000099</v>
      </c>
      <c r="AJ559">
        <v>35.983876052785597</v>
      </c>
      <c r="AK559" t="str">
        <f>IF(AND(Table2[[#This Row],[20D EMA]]&gt;Table2[[#This Row],[50D EMA]],Table2[[#This Row],[50D EMA]]&gt;Table2[[#This Row],[200D EMA]]),"Uptrend","Downtrend/NoTrend")</f>
        <v>Uptrend</v>
      </c>
      <c r="AL559">
        <v>-0.04</v>
      </c>
      <c r="AM559" t="s">
        <v>10680</v>
      </c>
      <c r="AN559">
        <v>3.14</v>
      </c>
      <c r="AO559" t="s">
        <v>10681</v>
      </c>
      <c r="AP559">
        <v>9.5089738918489996E-3</v>
      </c>
      <c r="AQ559">
        <f>(Table2[[#This Row],[Sharpe Ratio]]-AVERAGE(Table2[Sharpe Ratio]))/_xlfn.STDEV.P(Table2[Sharpe Ratio])</f>
        <v>-0.62221794546203446</v>
      </c>
      <c r="AR55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-1.4089866808024945</v>
      </c>
      <c r="AS559">
        <f>_xlfn.RANK.AVG(Table2[[#This Row],[1Y Return vs Nifty Z-Score]],Table2[1Y Return vs Nifty Z-Score])</f>
        <v>482</v>
      </c>
      <c r="AT559">
        <f>_xlfn.RANK.AVG(Table2[[#This Row],[6M Return vs Nifty Z-Score]],Table2[6M Return vs Nifty Z-Score])</f>
        <v>549</v>
      </c>
      <c r="AU559">
        <f>_xlfn.RANK.AVG(Table2[[#This Row],[Sharpe Ratio Z-Score]],Table2[Sharpe Ratio Z-Score])</f>
        <v>498</v>
      </c>
      <c r="AV559">
        <f>(Table2[[#This Row],[Rank 1Y]]+Table2[[#This Row],[Rank 6M]]+Table2[[#This Row],[Rank Sharpe]])/3</f>
        <v>509.66666666666669</v>
      </c>
    </row>
    <row r="560" spans="1:48" x14ac:dyDescent="0.3">
      <c r="A560" t="s">
        <v>454</v>
      </c>
      <c r="B560" t="s">
        <v>455</v>
      </c>
      <c r="C560" t="s">
        <v>10635</v>
      </c>
      <c r="D560" t="s">
        <v>300</v>
      </c>
      <c r="E560">
        <v>49338.1982078</v>
      </c>
      <c r="F560">
        <v>8000.7</v>
      </c>
      <c r="G560">
        <v>-22.347652625999402</v>
      </c>
      <c r="H560">
        <f>(Table2[[#This Row],[1Y Return vs Nifty]]-AVERAGE(Table2[1Y Return vs Nifty]))/_xlfn.STDEV.P(Table2[1Y Return vs Nifty])</f>
        <v>-0.78240601223016459</v>
      </c>
      <c r="I560">
        <v>12.539563652007301</v>
      </c>
      <c r="J560">
        <f>(Table2[[#This Row],[1M Return vs Nifty]]-AVERAGE(Table2[1M Return vs Nifty]))/_xlfn.STDEV.P(Table2[1M Return vs Nifty])</f>
        <v>1.3216972860154019</v>
      </c>
      <c r="K560">
        <v>-9.6710174463636296</v>
      </c>
      <c r="L560">
        <f>(Table2[[#This Row],[6M Return vs Nifty]]-AVERAGE(Table2[6M Return vs Nifty]))/_xlfn.STDEV.P(Table2[6M Return vs Nifty])</f>
        <v>-0.61437939967553767</v>
      </c>
      <c r="M560">
        <v>11.848330899905401</v>
      </c>
      <c r="N560">
        <f>(Table2[[#This Row],[1W Return vs Nifty]]-AVERAGE(Table2[1W Return vs Nifty]))/_xlfn.STDEV.P(Table2[1W Return vs Nifty])</f>
        <v>3.5952954109793049</v>
      </c>
      <c r="O560">
        <v>7403.19</v>
      </c>
      <c r="P560">
        <v>7204.8867694932196</v>
      </c>
      <c r="Q560">
        <v>7373.5888998891696</v>
      </c>
      <c r="R560">
        <v>60.150979606696097</v>
      </c>
      <c r="S560" s="2">
        <f>(Table2[[#This Row],[Close Price]]-Table2[[#This Row],[20D EMA]])/Table2[[#This Row],[20D EMA]]</f>
        <v>8.0709802125840377E-2</v>
      </c>
      <c r="T560" s="2">
        <f>(Table2[[#This Row],[Close Price]]-Table2[[#This Row],[50D EMA]])/Table2[[#This Row],[50D EMA]]</f>
        <v>0.11045464779216183</v>
      </c>
      <c r="U560" s="2">
        <f>(Table2[[#This Row],[Close Price]]-Table2[[#This Row],[200D EMA]])/Table2[[#This Row],[200D EMA]]</f>
        <v>8.5048286339947182E-2</v>
      </c>
      <c r="V560">
        <v>3.8578211635763302</v>
      </c>
      <c r="W560">
        <v>7951.2</v>
      </c>
      <c r="X560">
        <v>8345</v>
      </c>
      <c r="Y560">
        <v>7103</v>
      </c>
      <c r="Z560">
        <v>9080</v>
      </c>
      <c r="AA560">
        <v>6666</v>
      </c>
      <c r="AB560">
        <v>9080</v>
      </c>
      <c r="AC560" s="2">
        <f>(Table2[[#This Row],[Close Price]]/Table2[[#This Row],[Day Low]])-1</f>
        <v>6.2254753999395618E-3</v>
      </c>
      <c r="AD560" s="2">
        <f>(Table2[[#This Row],[Day High]]/Table2[[#This Row],[Close Price]])-1</f>
        <v>4.3033734548227009E-2</v>
      </c>
      <c r="AE560" s="2">
        <f>(Table2[[#This Row],[Close Price]]/Table2[[#This Row],[Current Week Low]])-1</f>
        <v>0.12638321835844013</v>
      </c>
      <c r="AF560" s="2">
        <f>(Table2[[#This Row],[Current Week High]]/Table2[[#This Row],[Close Price]])-1</f>
        <v>0.13490069618908351</v>
      </c>
      <c r="AG560" s="2">
        <f>(Table2[[#This Row],[Close Price]]/Table2[[#This Row],[Current Month Low]])-1</f>
        <v>0.20022502250225016</v>
      </c>
      <c r="AH560" s="2">
        <f>(Table2[[#This Row],[Current Month High]]/Table2[[#This Row],[Close Price]])-1</f>
        <v>0.13490069618908351</v>
      </c>
      <c r="AI560">
        <v>14.989938380391701</v>
      </c>
      <c r="AJ560">
        <v>24.792550536560999</v>
      </c>
      <c r="AK560" t="str">
        <f>IF(AND(Table2[[#This Row],[20D EMA]]&gt;Table2[[#This Row],[50D EMA]],Table2[[#This Row],[50D EMA]]&gt;Table2[[#This Row],[200D EMA]]),"Uptrend","Downtrend/NoTrend")</f>
        <v>Downtrend/NoTrend</v>
      </c>
      <c r="AL560">
        <v>-0.09</v>
      </c>
      <c r="AM560" t="s">
        <v>10680</v>
      </c>
      <c r="AN560">
        <v>17.809999999999999</v>
      </c>
      <c r="AO560" t="s">
        <v>10681</v>
      </c>
      <c r="AP560">
        <v>4.0772911509433997E-2</v>
      </c>
      <c r="AQ560">
        <f>(Table2[[#This Row],[Sharpe Ratio]]-AVERAGE(Table2[Sharpe Ratio]))/_xlfn.STDEV.P(Table2[Sharpe Ratio])</f>
        <v>-0.26306639818735711</v>
      </c>
      <c r="AR56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0">
        <f>_xlfn.RANK.AVG(Table2[[#This Row],[1Y Return vs Nifty Z-Score]],Table2[1Y Return vs Nifty Z-Score])</f>
        <v>595</v>
      </c>
      <c r="AT560">
        <f>_xlfn.RANK.AVG(Table2[[#This Row],[6M Return vs Nifty Z-Score]],Table2[6M Return vs Nifty Z-Score])</f>
        <v>523</v>
      </c>
      <c r="AU560">
        <f>_xlfn.RANK.AVG(Table2[[#This Row],[Sharpe Ratio Z-Score]],Table2[Sharpe Ratio Z-Score])</f>
        <v>416</v>
      </c>
      <c r="AV560">
        <f>(Table2[[#This Row],[Rank 1Y]]+Table2[[#This Row],[Rank 6M]]+Table2[[#This Row],[Rank Sharpe]])/3</f>
        <v>511.33333333333331</v>
      </c>
    </row>
    <row r="561" spans="1:48" x14ac:dyDescent="0.3">
      <c r="A561" t="s">
        <v>933</v>
      </c>
      <c r="B561" t="s">
        <v>934</v>
      </c>
      <c r="C561" t="s">
        <v>10645</v>
      </c>
      <c r="D561" t="s">
        <v>935</v>
      </c>
      <c r="E561">
        <v>15772.299145425</v>
      </c>
      <c r="F561">
        <v>201.85</v>
      </c>
      <c r="G561">
        <v>-1.86839801943649</v>
      </c>
      <c r="H561">
        <f>(Table2[[#This Row],[1Y Return vs Nifty]]-AVERAGE(Table2[1Y Return vs Nifty]))/_xlfn.STDEV.P(Table2[1Y Return vs Nifty])</f>
        <v>-0.45288844645348142</v>
      </c>
      <c r="I561">
        <v>-7.2473928849423999</v>
      </c>
      <c r="J561">
        <f>(Table2[[#This Row],[1M Return vs Nifty]]-AVERAGE(Table2[1M Return vs Nifty]))/_xlfn.STDEV.P(Table2[1M Return vs Nifty])</f>
        <v>-0.5912399878418122</v>
      </c>
      <c r="K561">
        <v>-17.328324523652199</v>
      </c>
      <c r="L561">
        <f>(Table2[[#This Row],[6M Return vs Nifty]]-AVERAGE(Table2[6M Return vs Nifty]))/_xlfn.STDEV.P(Table2[6M Return vs Nifty])</f>
        <v>-0.87681913603581441</v>
      </c>
      <c r="M561">
        <v>-5.62334694813286</v>
      </c>
      <c r="N561">
        <f>(Table2[[#This Row],[1W Return vs Nifty]]-AVERAGE(Table2[1W Return vs Nifty]))/_xlfn.STDEV.P(Table2[1W Return vs Nifty])</f>
        <v>-0.88980073982353791</v>
      </c>
      <c r="O561">
        <v>203.29</v>
      </c>
      <c r="P561">
        <v>205.36304031807899</v>
      </c>
      <c r="Q561">
        <v>198.32513820183701</v>
      </c>
      <c r="R561">
        <v>45.7558588240801</v>
      </c>
      <c r="S561" s="2">
        <f>(Table2[[#This Row],[Close Price]]-Table2[[#This Row],[20D EMA]])/Table2[[#This Row],[20D EMA]]</f>
        <v>-7.0834768065325291E-3</v>
      </c>
      <c r="T561" s="2">
        <f>(Table2[[#This Row],[Close Price]]-Table2[[#This Row],[50D EMA]])/Table2[[#This Row],[50D EMA]]</f>
        <v>-1.7106487674889204E-2</v>
      </c>
      <c r="U561" s="2">
        <f>(Table2[[#This Row],[Close Price]]-Table2[[#This Row],[200D EMA]])/Table2[[#This Row],[200D EMA]]</f>
        <v>1.7773146813974277E-2</v>
      </c>
      <c r="V561">
        <v>0.691167510706031</v>
      </c>
      <c r="W561">
        <v>201.1</v>
      </c>
      <c r="X561">
        <v>204.99</v>
      </c>
      <c r="Y561">
        <v>199.91</v>
      </c>
      <c r="Z561">
        <v>209.85</v>
      </c>
      <c r="AA561">
        <v>187.55</v>
      </c>
      <c r="AB561">
        <v>212</v>
      </c>
      <c r="AC561" s="2">
        <f>(Table2[[#This Row],[Close Price]]/Table2[[#This Row],[Day Low]])-1</f>
        <v>3.7294878170064383E-3</v>
      </c>
      <c r="AD561" s="2">
        <f>(Table2[[#This Row],[Day High]]/Table2[[#This Row],[Close Price]])-1</f>
        <v>1.5556106019321447E-2</v>
      </c>
      <c r="AE561" s="2">
        <f>(Table2[[#This Row],[Close Price]]/Table2[[#This Row],[Current Week Low]])-1</f>
        <v>9.7043669651342146E-3</v>
      </c>
      <c r="AF561" s="2">
        <f>(Table2[[#This Row],[Current Week High]]/Table2[[#This Row],[Close Price]])-1</f>
        <v>3.9633391132028795E-2</v>
      </c>
      <c r="AG561" s="2">
        <f>(Table2[[#This Row],[Close Price]]/Table2[[#This Row],[Current Month Low]])-1</f>
        <v>7.6246334310850372E-2</v>
      </c>
      <c r="AH561" s="2">
        <f>(Table2[[#This Row],[Current Month High]]/Table2[[#This Row],[Close Price]])-1</f>
        <v>5.0284864998761503E-2</v>
      </c>
      <c r="AI561">
        <v>17.686400792667801</v>
      </c>
      <c r="AJ561">
        <v>48.2011747430249</v>
      </c>
      <c r="AK561" t="str">
        <f>IF(AND(Table2[[#This Row],[20D EMA]]&gt;Table2[[#This Row],[50D EMA]],Table2[[#This Row],[50D EMA]]&gt;Table2[[#This Row],[200D EMA]]),"Uptrend","Downtrend/NoTrend")</f>
        <v>Downtrend/NoTrend</v>
      </c>
      <c r="AL561">
        <v>-0.15</v>
      </c>
      <c r="AM561" t="s">
        <v>10680</v>
      </c>
      <c r="AN561">
        <v>3.32</v>
      </c>
      <c r="AO561" t="s">
        <v>10681</v>
      </c>
      <c r="AP561">
        <v>1.9507647272602999E-2</v>
      </c>
      <c r="AQ561">
        <f>(Table2[[#This Row],[Sharpe Ratio]]-AVERAGE(Table2[Sharpe Ratio]))/_xlfn.STDEV.P(Table2[Sharpe Ratio])</f>
        <v>-0.50735592586242784</v>
      </c>
      <c r="AR5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1">
        <f>_xlfn.RANK.AVG(Table2[[#This Row],[1Y Return vs Nifty Z-Score]],Table2[1Y Return vs Nifty Z-Score])</f>
        <v>452</v>
      </c>
      <c r="AT561">
        <f>_xlfn.RANK.AVG(Table2[[#This Row],[6M Return vs Nifty Z-Score]],Table2[6M Return vs Nifty Z-Score])</f>
        <v>607</v>
      </c>
      <c r="AU561">
        <f>_xlfn.RANK.AVG(Table2[[#This Row],[Sharpe Ratio Z-Score]],Table2[Sharpe Ratio Z-Score])</f>
        <v>475</v>
      </c>
      <c r="AV561">
        <f>(Table2[[#This Row],[Rank 1Y]]+Table2[[#This Row],[Rank 6M]]+Table2[[#This Row],[Rank Sharpe]])/3</f>
        <v>511.33333333333331</v>
      </c>
    </row>
    <row r="562" spans="1:48" x14ac:dyDescent="0.3">
      <c r="A562" t="s">
        <v>1704</v>
      </c>
      <c r="B562" t="s">
        <v>1705</v>
      </c>
      <c r="C562" t="s">
        <v>10646</v>
      </c>
      <c r="D562" t="s">
        <v>897</v>
      </c>
      <c r="E562">
        <v>4829.6799520750001</v>
      </c>
      <c r="F562">
        <v>395.4</v>
      </c>
      <c r="G562">
        <v>-22.579303186907602</v>
      </c>
      <c r="H562">
        <f>(Table2[[#This Row],[1Y Return vs Nifty]]-AVERAGE(Table2[1Y Return vs Nifty]))/_xlfn.STDEV.P(Table2[1Y Return vs Nifty])</f>
        <v>-0.78613334168661908</v>
      </c>
      <c r="I562">
        <v>16.359083659970999</v>
      </c>
      <c r="J562">
        <f>(Table2[[#This Row],[1M Return vs Nifty]]-AVERAGE(Table2[1M Return vs Nifty]))/_xlfn.STDEV.P(Table2[1M Return vs Nifty])</f>
        <v>1.6909558012313812</v>
      </c>
      <c r="K562">
        <v>-7.44474839006116</v>
      </c>
      <c r="L562">
        <f>(Table2[[#This Row],[6M Return vs Nifty]]-AVERAGE(Table2[6M Return vs Nifty]))/_xlfn.STDEV.P(Table2[6M Return vs Nifty])</f>
        <v>-0.53807823291993362</v>
      </c>
      <c r="M562">
        <v>1.86048581799938</v>
      </c>
      <c r="N562">
        <f>(Table2[[#This Row],[1W Return vs Nifty]]-AVERAGE(Table2[1W Return vs Nifty]))/_xlfn.STDEV.P(Table2[1W Return vs Nifty])</f>
        <v>1.0313490103363012</v>
      </c>
      <c r="O562">
        <v>370.01</v>
      </c>
      <c r="P562">
        <v>349.69166758304698</v>
      </c>
      <c r="Q562">
        <v>341.35927073311001</v>
      </c>
      <c r="R562">
        <v>75.782528111424099</v>
      </c>
      <c r="S562" s="2">
        <f>(Table2[[#This Row],[Close Price]]-Table2[[#This Row],[20D EMA]])/Table2[[#This Row],[20D EMA]]</f>
        <v>6.8619767033323384E-2</v>
      </c>
      <c r="T562" s="2">
        <f>(Table2[[#This Row],[Close Price]]-Table2[[#This Row],[50D EMA]])/Table2[[#This Row],[50D EMA]]</f>
        <v>0.13071038475944782</v>
      </c>
      <c r="U562" s="2">
        <f>(Table2[[#This Row],[Close Price]]-Table2[[#This Row],[200D EMA]])/Table2[[#This Row],[200D EMA]]</f>
        <v>0.15831041925661199</v>
      </c>
      <c r="V562">
        <v>0.86786359013909398</v>
      </c>
      <c r="W562">
        <v>390.05</v>
      </c>
      <c r="X562">
        <v>402</v>
      </c>
      <c r="Y562">
        <v>382</v>
      </c>
      <c r="Z562">
        <v>403</v>
      </c>
      <c r="AA562">
        <v>337.55</v>
      </c>
      <c r="AB562">
        <v>403</v>
      </c>
      <c r="AC562" s="2">
        <f>(Table2[[#This Row],[Close Price]]/Table2[[#This Row],[Day Low]])-1</f>
        <v>1.371619023202153E-2</v>
      </c>
      <c r="AD562" s="2">
        <f>(Table2[[#This Row],[Day High]]/Table2[[#This Row],[Close Price]])-1</f>
        <v>1.6691957511380862E-2</v>
      </c>
      <c r="AE562" s="2">
        <f>(Table2[[#This Row],[Close Price]]/Table2[[#This Row],[Current Week Low]])-1</f>
        <v>3.5078534031413477E-2</v>
      </c>
      <c r="AF562" s="2">
        <f>(Table2[[#This Row],[Current Week High]]/Table2[[#This Row],[Close Price]])-1</f>
        <v>1.9221041982802278E-2</v>
      </c>
      <c r="AG562" s="2">
        <f>(Table2[[#This Row],[Close Price]]/Table2[[#This Row],[Current Month Low]])-1</f>
        <v>0.17138201747889181</v>
      </c>
      <c r="AH562" s="2">
        <f>(Table2[[#This Row],[Current Month High]]/Table2[[#This Row],[Close Price]])-1</f>
        <v>1.9221041982802278E-2</v>
      </c>
      <c r="AI562">
        <v>13.783510369246301</v>
      </c>
      <c r="AJ562">
        <v>47.564844187348299</v>
      </c>
      <c r="AK562" t="str">
        <f>IF(AND(Table2[[#This Row],[20D EMA]]&gt;Table2[[#This Row],[50D EMA]],Table2[[#This Row],[50D EMA]]&gt;Table2[[#This Row],[200D EMA]]),"Uptrend","Downtrend/NoTrend")</f>
        <v>Uptrend</v>
      </c>
      <c r="AL562">
        <v>0.19</v>
      </c>
      <c r="AM562" t="s">
        <v>10681</v>
      </c>
      <c r="AN562">
        <v>13.82</v>
      </c>
      <c r="AO562" t="s">
        <v>10681</v>
      </c>
      <c r="AP562">
        <v>3.3170523226831998E-2</v>
      </c>
      <c r="AQ562">
        <f>(Table2[[#This Row],[Sharpe Ratio]]-AVERAGE(Table2[Sharpe Ratio]))/_xlfn.STDEV.P(Table2[Sharpe Ratio])</f>
        <v>-0.35040055129619696</v>
      </c>
      <c r="AR56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1.0476926856649327</v>
      </c>
      <c r="AS562">
        <f>_xlfn.RANK.AVG(Table2[[#This Row],[1Y Return vs Nifty Z-Score]],Table2[1Y Return vs Nifty Z-Score])</f>
        <v>597</v>
      </c>
      <c r="AT562">
        <f>_xlfn.RANK.AVG(Table2[[#This Row],[6M Return vs Nifty Z-Score]],Table2[6M Return vs Nifty Z-Score])</f>
        <v>501</v>
      </c>
      <c r="AU562">
        <f>_xlfn.RANK.AVG(Table2[[#This Row],[Sharpe Ratio Z-Score]],Table2[Sharpe Ratio Z-Score])</f>
        <v>436</v>
      </c>
      <c r="AV562">
        <f>(Table2[[#This Row],[Rank 1Y]]+Table2[[#This Row],[Rank 6M]]+Table2[[#This Row],[Rank Sharpe]])/3</f>
        <v>511.33333333333331</v>
      </c>
    </row>
    <row r="563" spans="1:48" x14ac:dyDescent="0.3">
      <c r="A563" t="s">
        <v>1762</v>
      </c>
      <c r="B563" t="s">
        <v>1763</v>
      </c>
      <c r="C563" t="s">
        <v>10644</v>
      </c>
      <c r="D563" t="s">
        <v>305</v>
      </c>
      <c r="E563">
        <v>4482.0320900480001</v>
      </c>
      <c r="F563">
        <v>206.63</v>
      </c>
      <c r="G563">
        <v>13.6581679090162</v>
      </c>
      <c r="H563">
        <f>(Table2[[#This Row],[1Y Return vs Nifty]]-AVERAGE(Table2[1Y Return vs Nifty]))/_xlfn.STDEV.P(Table2[1Y Return vs Nifty])</f>
        <v>-0.20306117940171464</v>
      </c>
      <c r="I563">
        <v>8.2123730195493199</v>
      </c>
      <c r="J563">
        <f>(Table2[[#This Row],[1M Return vs Nifty]]-AVERAGE(Table2[1M Return vs Nifty]))/_xlfn.STDEV.P(Table2[1M Return vs Nifty])</f>
        <v>0.90335886007015032</v>
      </c>
      <c r="K563">
        <v>-19.724583088144499</v>
      </c>
      <c r="L563">
        <f>(Table2[[#This Row],[6M Return vs Nifty]]-AVERAGE(Table2[6M Return vs Nifty]))/_xlfn.STDEV.P(Table2[6M Return vs Nifty])</f>
        <v>-0.95894637209529554</v>
      </c>
      <c r="M563">
        <v>-5.5419506774499903</v>
      </c>
      <c r="N563">
        <f>(Table2[[#This Row],[1W Return vs Nifty]]-AVERAGE(Table2[1W Return vs Nifty]))/_xlfn.STDEV.P(Table2[1W Return vs Nifty])</f>
        <v>-0.86890577464018914</v>
      </c>
      <c r="O563">
        <v>198.68</v>
      </c>
      <c r="P563">
        <v>193.15049347234299</v>
      </c>
      <c r="Q563">
        <v>185.68404274390801</v>
      </c>
      <c r="R563">
        <v>57.703552695818701</v>
      </c>
      <c r="S563" s="2">
        <f>(Table2[[#This Row],[Close Price]]-Table2[[#This Row],[20D EMA]])/Table2[[#This Row],[20D EMA]]</f>
        <v>4.0014093013891625E-2</v>
      </c>
      <c r="T563" s="2">
        <f>(Table2[[#This Row],[Close Price]]-Table2[[#This Row],[50D EMA]])/Table2[[#This Row],[50D EMA]]</f>
        <v>6.9787585241593619E-2</v>
      </c>
      <c r="U563" s="2">
        <f>(Table2[[#This Row],[Close Price]]-Table2[[#This Row],[200D EMA]])/Table2[[#This Row],[200D EMA]]</f>
        <v>0.11280429350076282</v>
      </c>
      <c r="V563">
        <v>1.0066050851200199</v>
      </c>
      <c r="W563">
        <v>203.41</v>
      </c>
      <c r="X563">
        <v>211</v>
      </c>
      <c r="Y563">
        <v>200.24</v>
      </c>
      <c r="Z563">
        <v>211.65</v>
      </c>
      <c r="AA563">
        <v>175</v>
      </c>
      <c r="AB563">
        <v>213.99</v>
      </c>
      <c r="AC563" s="2">
        <f>(Table2[[#This Row],[Close Price]]/Table2[[#This Row],[Day Low]])-1</f>
        <v>1.5830096848729269E-2</v>
      </c>
      <c r="AD563" s="2">
        <f>(Table2[[#This Row],[Day High]]/Table2[[#This Row],[Close Price]])-1</f>
        <v>2.1148913516914281E-2</v>
      </c>
      <c r="AE563" s="2">
        <f>(Table2[[#This Row],[Close Price]]/Table2[[#This Row],[Current Week Low]])-1</f>
        <v>3.1911705952856417E-2</v>
      </c>
      <c r="AF563" s="2">
        <f>(Table2[[#This Row],[Current Week High]]/Table2[[#This Row],[Close Price]])-1</f>
        <v>2.4294632918743675E-2</v>
      </c>
      <c r="AG563" s="2">
        <f>(Table2[[#This Row],[Close Price]]/Table2[[#This Row],[Current Month Low]])-1</f>
        <v>0.18074285714285709</v>
      </c>
      <c r="AH563" s="2">
        <f>(Table2[[#This Row],[Current Month High]]/Table2[[#This Row],[Close Price]])-1</f>
        <v>3.5619222765329361E-2</v>
      </c>
      <c r="AI563">
        <v>15.1091322654019</v>
      </c>
      <c r="AJ563">
        <v>62.381139489194503</v>
      </c>
      <c r="AK563" t="str">
        <f>IF(AND(Table2[[#This Row],[20D EMA]]&gt;Table2[[#This Row],[50D EMA]],Table2[[#This Row],[50D EMA]]&gt;Table2[[#This Row],[200D EMA]]),"Uptrend","Downtrend/NoTrend")</f>
        <v>Uptrend</v>
      </c>
      <c r="AL563">
        <v>-0.01</v>
      </c>
      <c r="AM563" t="s">
        <v>10680</v>
      </c>
      <c r="AN563">
        <v>11.38</v>
      </c>
      <c r="AO563" t="s">
        <v>10681</v>
      </c>
      <c r="AQ563">
        <f>(Table2[[#This Row],[Sharpe Ratio]]-AVERAGE(Table2[Sharpe Ratio]))/_xlfn.STDEV.P(Table2[Sharpe Ratio])</f>
        <v>-0.7314544315382846</v>
      </c>
      <c r="AR56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-1.8590088976053336</v>
      </c>
      <c r="AS563">
        <f>_xlfn.RANK.AVG(Table2[[#This Row],[1Y Return vs Nifty Z-Score]],Table2[1Y Return vs Nifty Z-Score])</f>
        <v>355</v>
      </c>
      <c r="AT563">
        <f>_xlfn.RANK.AVG(Table2[[#This Row],[6M Return vs Nifty Z-Score]],Table2[6M Return vs Nifty Z-Score])</f>
        <v>634</v>
      </c>
      <c r="AU563">
        <f>_xlfn.RANK.AVG(Table2[[#This Row],[Sharpe Ratio Z-Score]],Table2[Sharpe Ratio Z-Score])</f>
        <v>547</v>
      </c>
      <c r="AV563">
        <f>(Table2[[#This Row],[Rank 1Y]]+Table2[[#This Row],[Rank 6M]]+Table2[[#This Row],[Rank Sharpe]])/3</f>
        <v>512</v>
      </c>
    </row>
    <row r="564" spans="1:48" x14ac:dyDescent="0.3">
      <c r="A564" t="s">
        <v>470</v>
      </c>
      <c r="B564" t="s">
        <v>471</v>
      </c>
      <c r="C564" t="s">
        <v>629</v>
      </c>
      <c r="D564" t="s">
        <v>472</v>
      </c>
      <c r="E564">
        <v>46584.991301549999</v>
      </c>
      <c r="F564">
        <v>42520.55</v>
      </c>
      <c r="G564">
        <v>-23.352060667075001</v>
      </c>
      <c r="H564">
        <f>(Table2[[#This Row],[1Y Return vs Nifty]]-AVERAGE(Table2[1Y Return vs Nifty]))/_xlfn.STDEV.P(Table2[1Y Return vs Nifty])</f>
        <v>-0.79856724949686153</v>
      </c>
      <c r="I564">
        <v>1.02719274089979E-2</v>
      </c>
      <c r="J564">
        <f>(Table2[[#This Row],[1M Return vs Nifty]]-AVERAGE(Table2[1M Return vs Nifty]))/_xlfn.STDEV.P(Table2[1M Return vs Nifty])</f>
        <v>0.11040695390909669</v>
      </c>
      <c r="K564">
        <v>6.4459247447842696</v>
      </c>
      <c r="L564">
        <f>(Table2[[#This Row],[6M Return vs Nifty]]-AVERAGE(Table2[6M Return vs Nifty]))/_xlfn.STDEV.P(Table2[6M Return vs Nifty])</f>
        <v>-6.2001649000765255E-2</v>
      </c>
      <c r="M564">
        <v>-2.3506702542167401</v>
      </c>
      <c r="N564">
        <f>(Table2[[#This Row],[1W Return vs Nifty]]-AVERAGE(Table2[1W Return vs Nifty]))/_xlfn.STDEV.P(Table2[1W Return vs Nifty])</f>
        <v>-4.9682820390090088E-2</v>
      </c>
      <c r="O564">
        <v>41415.660000000003</v>
      </c>
      <c r="P564">
        <v>40481.749916809298</v>
      </c>
      <c r="Q564">
        <v>38534.7211882341</v>
      </c>
      <c r="R564">
        <v>56.3108346512496</v>
      </c>
      <c r="S564" s="2">
        <f>(Table2[[#This Row],[Close Price]]-Table2[[#This Row],[20D EMA]])/Table2[[#This Row],[20D EMA]]</f>
        <v>2.6678072980123927E-2</v>
      </c>
      <c r="T564" s="2">
        <f>(Table2[[#This Row],[Close Price]]-Table2[[#This Row],[50D EMA]])/Table2[[#This Row],[50D EMA]]</f>
        <v>5.036343753371518E-2</v>
      </c>
      <c r="U564" s="2">
        <f>(Table2[[#This Row],[Close Price]]-Table2[[#This Row],[200D EMA]])/Table2[[#This Row],[200D EMA]]</f>
        <v>0.10343473856463002</v>
      </c>
      <c r="V564">
        <v>0.61543981285789695</v>
      </c>
      <c r="W564">
        <v>41600</v>
      </c>
      <c r="X564">
        <v>42891.15</v>
      </c>
      <c r="Y564">
        <v>41108.35</v>
      </c>
      <c r="Z564">
        <v>42891.15</v>
      </c>
      <c r="AA564">
        <v>39586.5</v>
      </c>
      <c r="AB564">
        <v>42922</v>
      </c>
      <c r="AC564" s="2">
        <f>(Table2[[#This Row],[Close Price]]/Table2[[#This Row],[Day Low]])-1</f>
        <v>2.2128605769230925E-2</v>
      </c>
      <c r="AD564" s="2">
        <f>(Table2[[#This Row],[Day High]]/Table2[[#This Row],[Close Price]])-1</f>
        <v>8.7157856612860574E-3</v>
      </c>
      <c r="AE564" s="2">
        <f>(Table2[[#This Row],[Close Price]]/Table2[[#This Row],[Current Week Low]])-1</f>
        <v>3.4353118040495456E-2</v>
      </c>
      <c r="AF564" s="2">
        <f>(Table2[[#This Row],[Current Week High]]/Table2[[#This Row],[Close Price]])-1</f>
        <v>8.7157856612860574E-3</v>
      </c>
      <c r="AG564" s="2">
        <f>(Table2[[#This Row],[Close Price]]/Table2[[#This Row],[Current Month Low]])-1</f>
        <v>7.4117439025930709E-2</v>
      </c>
      <c r="AH564" s="2">
        <f>(Table2[[#This Row],[Current Month High]]/Table2[[#This Row],[Close Price]])-1</f>
        <v>9.4413171983898092E-3</v>
      </c>
      <c r="AI564">
        <v>0.94413171983898003</v>
      </c>
      <c r="AJ564">
        <v>28.577217149656502</v>
      </c>
      <c r="AK564" t="str">
        <f>IF(AND(Table2[[#This Row],[20D EMA]]&gt;Table2[[#This Row],[50D EMA]],Table2[[#This Row],[50D EMA]]&gt;Table2[[#This Row],[200D EMA]]),"Uptrend","Downtrend/NoTrend")</f>
        <v>Uptrend</v>
      </c>
      <c r="AL564">
        <v>0</v>
      </c>
      <c r="AM564" t="s">
        <v>10682</v>
      </c>
      <c r="AN564">
        <v>3.5</v>
      </c>
      <c r="AO564" t="s">
        <v>10681</v>
      </c>
      <c r="AP564">
        <v>-7.1997937176590003E-3</v>
      </c>
      <c r="AQ564">
        <f>(Table2[[#This Row],[Sharpe Ratio]]-AVERAGE(Table2[Sharpe Ratio]))/_xlfn.STDEV.P(Table2[Sharpe Ratio])</f>
        <v>-0.81416368861859845</v>
      </c>
      <c r="AR56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-1.6140084535972188</v>
      </c>
      <c r="AS564">
        <f>_xlfn.RANK.AVG(Table2[[#This Row],[1Y Return vs Nifty Z-Score]],Table2[1Y Return vs Nifty Z-Score])</f>
        <v>599</v>
      </c>
      <c r="AT564">
        <f>_xlfn.RANK.AVG(Table2[[#This Row],[6M Return vs Nifty Z-Score]],Table2[6M Return vs Nifty Z-Score])</f>
        <v>347</v>
      </c>
      <c r="AU564">
        <f>_xlfn.RANK.AVG(Table2[[#This Row],[Sharpe Ratio Z-Score]],Table2[Sharpe Ratio Z-Score])</f>
        <v>591</v>
      </c>
      <c r="AV564">
        <f>(Table2[[#This Row],[Rank 1Y]]+Table2[[#This Row],[Rank 6M]]+Table2[[#This Row],[Rank Sharpe]])/3</f>
        <v>512.33333333333337</v>
      </c>
    </row>
    <row r="565" spans="1:48" x14ac:dyDescent="0.3">
      <c r="A565" t="s">
        <v>563</v>
      </c>
      <c r="B565" t="s">
        <v>564</v>
      </c>
      <c r="C565" t="s">
        <v>10636</v>
      </c>
      <c r="D565" t="s">
        <v>565</v>
      </c>
      <c r="E565">
        <v>35287.517586150003</v>
      </c>
      <c r="F565">
        <v>621.9</v>
      </c>
      <c r="G565">
        <v>-58.268175172651901</v>
      </c>
      <c r="H565">
        <f>(Table2[[#This Row],[1Y Return vs Nifty]]-AVERAGE(Table2[1Y Return vs Nifty]))/_xlfn.STDEV.P(Table2[1Y Return vs Nifty])</f>
        <v>-1.3603783739393751</v>
      </c>
      <c r="I565">
        <v>9.59915066945611</v>
      </c>
      <c r="J565">
        <f>(Table2[[#This Row],[1M Return vs Nifty]]-AVERAGE(Table2[1M Return vs Nifty]))/_xlfn.STDEV.P(Table2[1M Return vs Nifty])</f>
        <v>1.0374279197613159</v>
      </c>
      <c r="K565">
        <v>33.895869268784203</v>
      </c>
      <c r="L565">
        <f>(Table2[[#This Row],[6M Return vs Nifty]]-AVERAGE(Table2[6M Return vs Nifty]))/_xlfn.STDEV.P(Table2[6M Return vs Nifty])</f>
        <v>0.87879334998126124</v>
      </c>
      <c r="M565">
        <v>-2.0400530745800101</v>
      </c>
      <c r="N565">
        <f>(Table2[[#This Row],[1W Return vs Nifty]]-AVERAGE(Table2[1W Return vs Nifty]))/_xlfn.STDEV.P(Table2[1W Return vs Nifty])</f>
        <v>3.005467985911222E-2</v>
      </c>
      <c r="O565">
        <v>539.98</v>
      </c>
      <c r="P565">
        <v>495.88358993502902</v>
      </c>
      <c r="Q565">
        <v>519.26369451970095</v>
      </c>
      <c r="R565">
        <v>58.643586320233602</v>
      </c>
      <c r="S565" s="2">
        <f>(Table2[[#This Row],[Close Price]]-Table2[[#This Row],[20D EMA]])/Table2[[#This Row],[20D EMA]]</f>
        <v>0.15170932256750241</v>
      </c>
      <c r="T565" s="2">
        <f>(Table2[[#This Row],[Close Price]]-Table2[[#This Row],[50D EMA]])/Table2[[#This Row],[50D EMA]]</f>
        <v>0.25412498542547396</v>
      </c>
      <c r="U565" s="2">
        <f>(Table2[[#This Row],[Close Price]]-Table2[[#This Row],[200D EMA]])/Table2[[#This Row],[200D EMA]]</f>
        <v>0.19765738788118759</v>
      </c>
      <c r="V565">
        <v>1.7477797982589001</v>
      </c>
      <c r="W565">
        <v>543</v>
      </c>
      <c r="X565">
        <v>631.45000000000005</v>
      </c>
      <c r="Y565">
        <v>505.55</v>
      </c>
      <c r="Z565">
        <v>631.45000000000005</v>
      </c>
      <c r="AA565">
        <v>481.65</v>
      </c>
      <c r="AB565">
        <v>631.45000000000005</v>
      </c>
      <c r="AC565" s="2">
        <f>(Table2[[#This Row],[Close Price]]/Table2[[#This Row],[Day Low]])-1</f>
        <v>0.14530386740331491</v>
      </c>
      <c r="AD565" s="2">
        <f>(Table2[[#This Row],[Day High]]/Table2[[#This Row],[Close Price]])-1</f>
        <v>1.5356166586268039E-2</v>
      </c>
      <c r="AE565" s="2">
        <f>(Table2[[#This Row],[Close Price]]/Table2[[#This Row],[Current Week Low]])-1</f>
        <v>0.23014538621303515</v>
      </c>
      <c r="AF565" s="2">
        <f>(Table2[[#This Row],[Current Week High]]/Table2[[#This Row],[Close Price]])-1</f>
        <v>1.5356166586268039E-2</v>
      </c>
      <c r="AG565" s="2">
        <f>(Table2[[#This Row],[Close Price]]/Table2[[#This Row],[Current Month Low]])-1</f>
        <v>0.29118654624727491</v>
      </c>
      <c r="AH565" s="2">
        <f>(Table2[[#This Row],[Current Month High]]/Table2[[#This Row],[Close Price]])-1</f>
        <v>1.5356166586268039E-2</v>
      </c>
      <c r="AI565">
        <v>60.524200032159499</v>
      </c>
      <c r="AJ565">
        <v>100.61290322580599</v>
      </c>
      <c r="AK565" t="str">
        <f>IF(AND(Table2[[#This Row],[20D EMA]]&gt;Table2[[#This Row],[50D EMA]],Table2[[#This Row],[50D EMA]]&gt;Table2[[#This Row],[200D EMA]]),"Uptrend","Downtrend/NoTrend")</f>
        <v>Downtrend/NoTrend</v>
      </c>
      <c r="AL565">
        <v>0.32</v>
      </c>
      <c r="AM565" t="s">
        <v>10681</v>
      </c>
      <c r="AN565">
        <v>22.87</v>
      </c>
      <c r="AO565" t="s">
        <v>10681</v>
      </c>
      <c r="AP565">
        <v>-7.5222246403936002E-2</v>
      </c>
      <c r="AQ565">
        <f>(Table2[[#This Row],[Sharpe Ratio]]-AVERAGE(Table2[Sharpe Ratio]))/_xlfn.STDEV.P(Table2[Sharpe Ratio])</f>
        <v>-1.5955869831032183</v>
      </c>
      <c r="AR5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5">
        <f>_xlfn.RANK.AVG(Table2[[#This Row],[1Y Return vs Nifty Z-Score]],Table2[1Y Return vs Nifty Z-Score])</f>
        <v>727</v>
      </c>
      <c r="AT565">
        <f>_xlfn.RANK.AVG(Table2[[#This Row],[6M Return vs Nifty Z-Score]],Table2[6M Return vs Nifty Z-Score])</f>
        <v>118</v>
      </c>
      <c r="AU565">
        <f>_xlfn.RANK.AVG(Table2[[#This Row],[Sharpe Ratio Z-Score]],Table2[Sharpe Ratio Z-Score])</f>
        <v>693</v>
      </c>
      <c r="AV565">
        <f>(Table2[[#This Row],[Rank 1Y]]+Table2[[#This Row],[Rank 6M]]+Table2[[#This Row],[Rank Sharpe]])/3</f>
        <v>512.66666666666663</v>
      </c>
    </row>
    <row r="566" spans="1:48" x14ac:dyDescent="0.3">
      <c r="A566" t="s">
        <v>415</v>
      </c>
      <c r="B566" t="s">
        <v>416</v>
      </c>
      <c r="C566" t="s">
        <v>10641</v>
      </c>
      <c r="D566" t="s">
        <v>417</v>
      </c>
      <c r="E566">
        <v>57009.91073173</v>
      </c>
      <c r="F566">
        <v>134833.45000000001</v>
      </c>
      <c r="G566">
        <v>-7.4052648509349099</v>
      </c>
      <c r="H566">
        <f>(Table2[[#This Row],[1Y Return vs Nifty]]-AVERAGE(Table2[1Y Return vs Nifty]))/_xlfn.STDEV.P(Table2[1Y Return vs Nifty])</f>
        <v>-0.54197835306367259</v>
      </c>
      <c r="I566">
        <v>-5.1325122252251996</v>
      </c>
      <c r="J566">
        <f>(Table2[[#This Row],[1M Return vs Nifty]]-AVERAGE(Table2[1M Return vs Nifty]))/_xlfn.STDEV.P(Table2[1M Return vs Nifty])</f>
        <v>-0.38678034614916251</v>
      </c>
      <c r="K566">
        <v>-20.0997108154999</v>
      </c>
      <c r="L566">
        <f>(Table2[[#This Row],[6M Return vs Nifty]]-AVERAGE(Table2[6M Return vs Nifty]))/_xlfn.STDEV.P(Table2[6M Return vs Nifty])</f>
        <v>-0.97180316638013986</v>
      </c>
      <c r="M566">
        <v>-5.3143944196285497</v>
      </c>
      <c r="N566">
        <f>(Table2[[#This Row],[1W Return vs Nifty]]-AVERAGE(Table2[1W Return vs Nifty]))/_xlfn.STDEV.P(Table2[1W Return vs Nifty])</f>
        <v>-0.81049056661478258</v>
      </c>
      <c r="O566">
        <v>136635.75</v>
      </c>
      <c r="P566">
        <v>134664.66154705299</v>
      </c>
      <c r="Q566">
        <v>128261.340037067</v>
      </c>
      <c r="R566">
        <v>36.089205082113601</v>
      </c>
      <c r="S566" s="2">
        <f>(Table2[[#This Row],[Close Price]]-Table2[[#This Row],[20D EMA]])/Table2[[#This Row],[20D EMA]]</f>
        <v>-1.3190544934250285E-2</v>
      </c>
      <c r="T566" s="2">
        <f>(Table2[[#This Row],[Close Price]]-Table2[[#This Row],[50D EMA]])/Table2[[#This Row],[50D EMA]]</f>
        <v>1.2533982635677687E-3</v>
      </c>
      <c r="U566" s="2">
        <f>(Table2[[#This Row],[Close Price]]-Table2[[#This Row],[200D EMA]])/Table2[[#This Row],[200D EMA]]</f>
        <v>5.1239991419345064E-2</v>
      </c>
      <c r="V566">
        <v>0.73238438868261202</v>
      </c>
      <c r="W566">
        <v>134400</v>
      </c>
      <c r="X566">
        <v>135490</v>
      </c>
      <c r="Y566">
        <v>133390</v>
      </c>
      <c r="Z566">
        <v>140500</v>
      </c>
      <c r="AA566">
        <v>132000</v>
      </c>
      <c r="AB566">
        <v>143849.9</v>
      </c>
      <c r="AC566" s="2">
        <f>(Table2[[#This Row],[Close Price]]/Table2[[#This Row],[Day Low]])-1</f>
        <v>3.2250744047619406E-3</v>
      </c>
      <c r="AD566" s="2">
        <f>(Table2[[#This Row],[Day High]]/Table2[[#This Row],[Close Price]])-1</f>
        <v>4.8693406569362274E-3</v>
      </c>
      <c r="AE566" s="2">
        <f>(Table2[[#This Row],[Close Price]]/Table2[[#This Row],[Current Week Low]])-1</f>
        <v>1.082127595771798E-2</v>
      </c>
      <c r="AF566" s="2">
        <f>(Table2[[#This Row],[Current Week High]]/Table2[[#This Row],[Close Price]])-1</f>
        <v>4.2026292437076895E-2</v>
      </c>
      <c r="AG566" s="2">
        <f>(Table2[[#This Row],[Close Price]]/Table2[[#This Row],[Current Month Low]])-1</f>
        <v>2.1465530303030445E-2</v>
      </c>
      <c r="AH566" s="2">
        <f>(Table2[[#This Row],[Current Month High]]/Table2[[#This Row],[Close Price]])-1</f>
        <v>6.6871017540528488E-2</v>
      </c>
      <c r="AI566">
        <v>12.3200511445787</v>
      </c>
      <c r="AJ566">
        <v>26.717212537004801</v>
      </c>
      <c r="AK566" t="str">
        <f>IF(AND(Table2[[#This Row],[20D EMA]]&gt;Table2[[#This Row],[50D EMA]],Table2[[#This Row],[50D EMA]]&gt;Table2[[#This Row],[200D EMA]]),"Uptrend","Downtrend/NoTrend")</f>
        <v>Uptrend</v>
      </c>
      <c r="AL566">
        <v>0.03</v>
      </c>
      <c r="AM566" t="s">
        <v>10681</v>
      </c>
      <c r="AN566">
        <v>-1.93</v>
      </c>
      <c r="AO566" t="s">
        <v>10680</v>
      </c>
      <c r="AP566">
        <v>4.2076025177372002E-2</v>
      </c>
      <c r="AQ566">
        <f>(Table2[[#This Row],[Sharpe Ratio]]-AVERAGE(Table2[Sharpe Ratio]))/_xlfn.STDEV.P(Table2[Sharpe Ratio])</f>
        <v>-0.24809658549647362</v>
      </c>
      <c r="AR56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-2.959149017704231</v>
      </c>
      <c r="AS566">
        <f>_xlfn.RANK.AVG(Table2[[#This Row],[1Y Return vs Nifty Z-Score]],Table2[1Y Return vs Nifty Z-Score])</f>
        <v>490</v>
      </c>
      <c r="AT566">
        <f>_xlfn.RANK.AVG(Table2[[#This Row],[6M Return vs Nifty Z-Score]],Table2[6M Return vs Nifty Z-Score])</f>
        <v>641</v>
      </c>
      <c r="AU566">
        <f>_xlfn.RANK.AVG(Table2[[#This Row],[Sharpe Ratio Z-Score]],Table2[Sharpe Ratio Z-Score])</f>
        <v>410</v>
      </c>
      <c r="AV566">
        <f>(Table2[[#This Row],[Rank 1Y]]+Table2[[#This Row],[Rank 6M]]+Table2[[#This Row],[Rank Sharpe]])/3</f>
        <v>513.66666666666663</v>
      </c>
    </row>
    <row r="567" spans="1:48" x14ac:dyDescent="0.3">
      <c r="A567" t="s">
        <v>1584</v>
      </c>
      <c r="B567" t="s">
        <v>1585</v>
      </c>
      <c r="C567" t="s">
        <v>10636</v>
      </c>
      <c r="D567" t="s">
        <v>531</v>
      </c>
      <c r="E567">
        <v>6082.6963268999998</v>
      </c>
      <c r="F567">
        <v>289.95</v>
      </c>
      <c r="G567">
        <v>-25.251354777299799</v>
      </c>
      <c r="H567">
        <f>(Table2[[#This Row],[1Y Return vs Nifty]]-AVERAGE(Table2[1Y Return vs Nifty]))/_xlfn.STDEV.P(Table2[1Y Return vs Nifty])</f>
        <v>-0.82912748149352333</v>
      </c>
      <c r="I567">
        <v>-6.7424707563999897</v>
      </c>
      <c r="J567">
        <f>(Table2[[#This Row],[1M Return vs Nifty]]-AVERAGE(Table2[1M Return vs Nifty]))/_xlfn.STDEV.P(Table2[1M Return vs Nifty])</f>
        <v>-0.54242579257734946</v>
      </c>
      <c r="K567">
        <v>-36.6303758662931</v>
      </c>
      <c r="L567">
        <f>(Table2[[#This Row],[6M Return vs Nifty]]-AVERAGE(Table2[6M Return vs Nifty]))/_xlfn.STDEV.P(Table2[6M Return vs Nifty])</f>
        <v>-1.5383604865975222</v>
      </c>
      <c r="M567">
        <v>-3.3378892846370798</v>
      </c>
      <c r="N567">
        <f>(Table2[[#This Row],[1W Return vs Nifty]]-AVERAGE(Table2[1W Return vs Nifty]))/_xlfn.STDEV.P(Table2[1W Return vs Nifty])</f>
        <v>-0.30310852522786186</v>
      </c>
      <c r="O567">
        <v>293.83999999999997</v>
      </c>
      <c r="P567">
        <v>299.89893215948001</v>
      </c>
      <c r="Q567">
        <v>313.15203178254899</v>
      </c>
      <c r="R567">
        <v>42.6505576451355</v>
      </c>
      <c r="S567" s="2">
        <f>(Table2[[#This Row],[Close Price]]-Table2[[#This Row],[20D EMA]])/Table2[[#This Row],[20D EMA]]</f>
        <v>-1.3238497141301344E-2</v>
      </c>
      <c r="T567" s="2">
        <f>(Table2[[#This Row],[Close Price]]-Table2[[#This Row],[50D EMA]])/Table2[[#This Row],[50D EMA]]</f>
        <v>-3.317428337553862E-2</v>
      </c>
      <c r="U567" s="2">
        <f>(Table2[[#This Row],[Close Price]]-Table2[[#This Row],[200D EMA]])/Table2[[#This Row],[200D EMA]]</f>
        <v>-7.4091908810160173E-2</v>
      </c>
      <c r="V567">
        <v>0.55858230536508202</v>
      </c>
      <c r="W567">
        <v>288.5</v>
      </c>
      <c r="X567">
        <v>293</v>
      </c>
      <c r="Y567">
        <v>284.7</v>
      </c>
      <c r="Z567">
        <v>297</v>
      </c>
      <c r="AA567">
        <v>278.14999999999998</v>
      </c>
      <c r="AB567">
        <v>308.95</v>
      </c>
      <c r="AC567" s="2">
        <f>(Table2[[#This Row],[Close Price]]/Table2[[#This Row],[Day Low]])-1</f>
        <v>5.0259965337955403E-3</v>
      </c>
      <c r="AD567" s="2">
        <f>(Table2[[#This Row],[Day High]]/Table2[[#This Row],[Close Price]])-1</f>
        <v>1.0519055009484468E-2</v>
      </c>
      <c r="AE567" s="2">
        <f>(Table2[[#This Row],[Close Price]]/Table2[[#This Row],[Current Week Low]])-1</f>
        <v>1.8440463645943206E-2</v>
      </c>
      <c r="AF567" s="2">
        <f>(Table2[[#This Row],[Current Week High]]/Table2[[#This Row],[Close Price]])-1</f>
        <v>2.4314536989135993E-2</v>
      </c>
      <c r="AG567" s="2">
        <f>(Table2[[#This Row],[Close Price]]/Table2[[#This Row],[Current Month Low]])-1</f>
        <v>4.2423152975013423E-2</v>
      </c>
      <c r="AH567" s="2">
        <f>(Table2[[#This Row],[Current Month High]]/Table2[[#This Row],[Close Price]])-1</f>
        <v>6.5528539403345354E-2</v>
      </c>
      <c r="AI567">
        <v>39.775823417830601</v>
      </c>
      <c r="AJ567">
        <v>13.9068945197407</v>
      </c>
      <c r="AK567" t="str">
        <f>IF(AND(Table2[[#This Row],[20D EMA]]&gt;Table2[[#This Row],[50D EMA]],Table2[[#This Row],[50D EMA]]&gt;Table2[[#This Row],[200D EMA]]),"Uptrend","Downtrend/NoTrend")</f>
        <v>Downtrend/NoTrend</v>
      </c>
      <c r="AL567">
        <v>-0.11</v>
      </c>
      <c r="AM567" t="s">
        <v>10680</v>
      </c>
      <c r="AN567">
        <v>2.84</v>
      </c>
      <c r="AO567" t="s">
        <v>10681</v>
      </c>
      <c r="AP567">
        <v>0.105779301846583</v>
      </c>
      <c r="AQ567">
        <f>(Table2[[#This Row],[Sharpe Ratio]]-AVERAGE(Table2[Sharpe Ratio]))/_xlfn.STDEV.P(Table2[Sharpe Ratio])</f>
        <v>0.48370919860108613</v>
      </c>
      <c r="AR5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7">
        <f>_xlfn.RANK.AVG(Table2[[#This Row],[1Y Return vs Nifty Z-Score]],Table2[1Y Return vs Nifty Z-Score])</f>
        <v>608</v>
      </c>
      <c r="AT567">
        <f>_xlfn.RANK.AVG(Table2[[#This Row],[6M Return vs Nifty Z-Score]],Table2[6M Return vs Nifty Z-Score])</f>
        <v>719</v>
      </c>
      <c r="AU567">
        <f>_xlfn.RANK.AVG(Table2[[#This Row],[Sharpe Ratio Z-Score]],Table2[Sharpe Ratio Z-Score])</f>
        <v>218</v>
      </c>
      <c r="AV567">
        <f>(Table2[[#This Row],[Rank 1Y]]+Table2[[#This Row],[Rank 6M]]+Table2[[#This Row],[Rank Sharpe]])/3</f>
        <v>515</v>
      </c>
    </row>
    <row r="568" spans="1:48" x14ac:dyDescent="0.3">
      <c r="A568" t="s">
        <v>668</v>
      </c>
      <c r="B568" t="s">
        <v>669</v>
      </c>
      <c r="C568" t="s">
        <v>10649</v>
      </c>
      <c r="D568" t="s">
        <v>175</v>
      </c>
      <c r="E568">
        <v>27342.991317739899</v>
      </c>
      <c r="F568">
        <v>1082.6500000000001</v>
      </c>
      <c r="G568">
        <v>-28.2695697246841</v>
      </c>
      <c r="H568">
        <f>(Table2[[#This Row],[1Y Return vs Nifty]]-AVERAGE(Table2[1Y Return vs Nifty]))/_xlfn.STDEV.P(Table2[1Y Return vs Nifty])</f>
        <v>-0.87769149720404394</v>
      </c>
      <c r="I568">
        <v>-3.9503665467945699</v>
      </c>
      <c r="J568">
        <f>(Table2[[#This Row],[1M Return vs Nifty]]-AVERAGE(Table2[1M Return vs Nifty]))/_xlfn.STDEV.P(Table2[1M Return vs Nifty])</f>
        <v>-0.27249442617069869</v>
      </c>
      <c r="K568">
        <v>-1.12515966122684</v>
      </c>
      <c r="L568">
        <f>(Table2[[#This Row],[6M Return vs Nifty]]-AVERAGE(Table2[6M Return vs Nifty]))/_xlfn.STDEV.P(Table2[6M Return vs Nifty])</f>
        <v>-0.32148626616705661</v>
      </c>
      <c r="M568">
        <v>-3.36621507821723</v>
      </c>
      <c r="N568">
        <f>(Table2[[#This Row],[1W Return vs Nifty]]-AVERAGE(Table2[1W Return vs Nifty]))/_xlfn.STDEV.P(Table2[1W Return vs Nifty])</f>
        <v>-0.310379945228834</v>
      </c>
      <c r="O568">
        <v>1067.6300000000001</v>
      </c>
      <c r="P568">
        <v>1070.6544755663999</v>
      </c>
      <c r="Q568">
        <v>1059.6288699669699</v>
      </c>
      <c r="R568">
        <v>54.352315784404702</v>
      </c>
      <c r="S568" s="2">
        <f>(Table2[[#This Row],[Close Price]]-Table2[[#This Row],[20D EMA]])/Table2[[#This Row],[20D EMA]]</f>
        <v>1.4068544345887602E-2</v>
      </c>
      <c r="T568" s="2">
        <f>(Table2[[#This Row],[Close Price]]-Table2[[#This Row],[50D EMA]])/Table2[[#This Row],[50D EMA]]</f>
        <v>1.1203917517137608E-2</v>
      </c>
      <c r="U568" s="2">
        <f>(Table2[[#This Row],[Close Price]]-Table2[[#This Row],[200D EMA]])/Table2[[#This Row],[200D EMA]]</f>
        <v>2.1725653844961591E-2</v>
      </c>
      <c r="V568">
        <v>0.52802341521902196</v>
      </c>
      <c r="W568">
        <v>1073.3</v>
      </c>
      <c r="X568">
        <v>1096</v>
      </c>
      <c r="Y568">
        <v>1057.55</v>
      </c>
      <c r="Z568">
        <v>1106</v>
      </c>
      <c r="AA568">
        <v>1011.1</v>
      </c>
      <c r="AB568">
        <v>1133</v>
      </c>
      <c r="AC568" s="2">
        <f>(Table2[[#This Row],[Close Price]]/Table2[[#This Row],[Day Low]])-1</f>
        <v>8.711450666169851E-3</v>
      </c>
      <c r="AD568" s="2">
        <f>(Table2[[#This Row],[Day High]]/Table2[[#This Row],[Close Price]])-1</f>
        <v>1.2330854846903438E-2</v>
      </c>
      <c r="AE568" s="2">
        <f>(Table2[[#This Row],[Close Price]]/Table2[[#This Row],[Current Week Low]])-1</f>
        <v>2.3734102406505642E-2</v>
      </c>
      <c r="AF568" s="2">
        <f>(Table2[[#This Row],[Current Week High]]/Table2[[#This Row],[Close Price]])-1</f>
        <v>2.1567450237842234E-2</v>
      </c>
      <c r="AG568" s="2">
        <f>(Table2[[#This Row],[Close Price]]/Table2[[#This Row],[Current Month Low]])-1</f>
        <v>7.0764513895757108E-2</v>
      </c>
      <c r="AH568" s="2">
        <f>(Table2[[#This Row],[Current Month High]]/Table2[[#This Row],[Close Price]])-1</f>
        <v>4.6506257793377248E-2</v>
      </c>
      <c r="AI568">
        <v>24.601671823765699</v>
      </c>
      <c r="AJ568">
        <v>16.039657020364402</v>
      </c>
      <c r="AK568" t="str">
        <f>IF(AND(Table2[[#This Row],[20D EMA]]&gt;Table2[[#This Row],[50D EMA]],Table2[[#This Row],[50D EMA]]&gt;Table2[[#This Row],[200D EMA]]),"Uptrend","Downtrend/NoTrend")</f>
        <v>Downtrend/NoTrend</v>
      </c>
      <c r="AL568">
        <v>-0.06</v>
      </c>
      <c r="AM568" t="s">
        <v>10680</v>
      </c>
      <c r="AN568">
        <v>5.34</v>
      </c>
      <c r="AO568" t="s">
        <v>10681</v>
      </c>
      <c r="AP568">
        <v>9.9619188930300008E-3</v>
      </c>
      <c r="AQ568">
        <f>(Table2[[#This Row],[Sharpe Ratio]]-AVERAGE(Table2[Sharpe Ratio]))/_xlfn.STDEV.P(Table2[Sharpe Ratio])</f>
        <v>-0.61701463742085583</v>
      </c>
      <c r="AR5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68">
        <f>_xlfn.RANK.AVG(Table2[[#This Row],[1Y Return vs Nifty Z-Score]],Table2[1Y Return vs Nifty Z-Score])</f>
        <v>623</v>
      </c>
      <c r="AT568">
        <f>_xlfn.RANK.AVG(Table2[[#This Row],[6M Return vs Nifty Z-Score]],Table2[6M Return vs Nifty Z-Score])</f>
        <v>428</v>
      </c>
      <c r="AU568">
        <f>_xlfn.RANK.AVG(Table2[[#This Row],[Sharpe Ratio Z-Score]],Table2[Sharpe Ratio Z-Score])</f>
        <v>495</v>
      </c>
      <c r="AV568">
        <f>(Table2[[#This Row],[Rank 1Y]]+Table2[[#This Row],[Rank 6M]]+Table2[[#This Row],[Rank Sharpe]])/3</f>
        <v>515.33333333333337</v>
      </c>
    </row>
    <row r="569" spans="1:48" x14ac:dyDescent="0.3">
      <c r="A569" t="s">
        <v>1353</v>
      </c>
      <c r="B569" t="s">
        <v>1354</v>
      </c>
      <c r="C569" t="s">
        <v>6781</v>
      </c>
      <c r="D569" t="s">
        <v>83</v>
      </c>
      <c r="E569">
        <v>8327.0279029399899</v>
      </c>
      <c r="F569">
        <v>164.81</v>
      </c>
      <c r="G569">
        <v>-0.15069202009106</v>
      </c>
      <c r="H569">
        <f>(Table2[[#This Row],[1Y Return vs Nifty]]-AVERAGE(Table2[1Y Return vs Nifty]))/_xlfn.STDEV.P(Table2[1Y Return vs Nifty])</f>
        <v>-0.42525002354706748</v>
      </c>
      <c r="I569">
        <v>0.973808287045695</v>
      </c>
      <c r="J569">
        <f>(Table2[[#This Row],[1M Return vs Nifty]]-AVERAGE(Table2[1M Return vs Nifty]))/_xlfn.STDEV.P(Table2[1M Return vs Nifty])</f>
        <v>0.20355845063492248</v>
      </c>
      <c r="K569">
        <v>-16.7859172691387</v>
      </c>
      <c r="L569">
        <f>(Table2[[#This Row],[6M Return vs Nifty]]-AVERAGE(Table2[6M Return vs Nifty]))/_xlfn.STDEV.P(Table2[6M Return vs Nifty])</f>
        <v>-0.85822915192813387</v>
      </c>
      <c r="M569">
        <v>-1.0301204928910599</v>
      </c>
      <c r="N569">
        <f>(Table2[[#This Row],[1W Return vs Nifty]]-AVERAGE(Table2[1W Return vs Nifty]))/_xlfn.STDEV.P(Table2[1W Return vs Nifty])</f>
        <v>0.28931110469137761</v>
      </c>
      <c r="O569">
        <v>163.65</v>
      </c>
      <c r="P569">
        <v>163.13450918951099</v>
      </c>
      <c r="Q569">
        <v>160.39613432925699</v>
      </c>
      <c r="R569">
        <v>53.5943808494591</v>
      </c>
      <c r="S569" s="2">
        <f>(Table2[[#This Row],[Close Price]]-Table2[[#This Row],[20D EMA]])/Table2[[#This Row],[20D EMA]]</f>
        <v>7.0882981973724203E-3</v>
      </c>
      <c r="T569" s="2">
        <f>(Table2[[#This Row],[Close Price]]-Table2[[#This Row],[50D EMA]])/Table2[[#This Row],[50D EMA]]</f>
        <v>1.0270609319960719E-2</v>
      </c>
      <c r="U569" s="2">
        <f>(Table2[[#This Row],[Close Price]]-Table2[[#This Row],[200D EMA]])/Table2[[#This Row],[200D EMA]]</f>
        <v>2.7518528979522283E-2</v>
      </c>
      <c r="V569">
        <v>1.1527700954762801</v>
      </c>
      <c r="W569">
        <v>164.35</v>
      </c>
      <c r="X569">
        <v>168.06</v>
      </c>
      <c r="Y569">
        <v>164.35</v>
      </c>
      <c r="Z569">
        <v>175.99</v>
      </c>
      <c r="AA569">
        <v>154.15</v>
      </c>
      <c r="AB569">
        <v>175.99</v>
      </c>
      <c r="AC569" s="2">
        <f>(Table2[[#This Row],[Close Price]]/Table2[[#This Row],[Day Low]])-1</f>
        <v>2.7989047763918862E-3</v>
      </c>
      <c r="AD569" s="2">
        <f>(Table2[[#This Row],[Day High]]/Table2[[#This Row],[Close Price]])-1</f>
        <v>1.9719677204053099E-2</v>
      </c>
      <c r="AE569" s="2">
        <f>(Table2[[#This Row],[Close Price]]/Table2[[#This Row],[Current Week Low]])-1</f>
        <v>2.7989047763918862E-3</v>
      </c>
      <c r="AF569" s="2">
        <f>(Table2[[#This Row],[Current Week High]]/Table2[[#This Row],[Close Price]])-1</f>
        <v>6.7835689581942971E-2</v>
      </c>
      <c r="AG569" s="2">
        <f>(Table2[[#This Row],[Close Price]]/Table2[[#This Row],[Current Month Low]])-1</f>
        <v>6.9153421991566599E-2</v>
      </c>
      <c r="AH569" s="2">
        <f>(Table2[[#This Row],[Current Month High]]/Table2[[#This Row],[Close Price]])-1</f>
        <v>6.7835689581942971E-2</v>
      </c>
      <c r="AI569">
        <v>20.745100418663899</v>
      </c>
      <c r="AJ569">
        <v>37.341666666666598</v>
      </c>
      <c r="AK569" t="str">
        <f>IF(AND(Table2[[#This Row],[20D EMA]]&gt;Table2[[#This Row],[50D EMA]],Table2[[#This Row],[50D EMA]]&gt;Table2[[#This Row],[200D EMA]]),"Uptrend","Downtrend/NoTrend")</f>
        <v>Uptrend</v>
      </c>
      <c r="AL569">
        <v>-0.06</v>
      </c>
      <c r="AM569" t="s">
        <v>10680</v>
      </c>
      <c r="AN569">
        <v>4.09</v>
      </c>
      <c r="AO569" t="s">
        <v>10681</v>
      </c>
      <c r="AP569">
        <v>4.8269101329919996E-3</v>
      </c>
      <c r="AQ569">
        <f>(Table2[[#This Row],[Sharpe Ratio]]-AVERAGE(Table2[Sharpe Ratio]))/_xlfn.STDEV.P(Table2[Sharpe Ratio])</f>
        <v>-0.67600421077515205</v>
      </c>
      <c r="AR56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-1.4666138309240533</v>
      </c>
      <c r="AS569">
        <f>_xlfn.RANK.AVG(Table2[[#This Row],[1Y Return vs Nifty Z-Score]],Table2[1Y Return vs Nifty Z-Score])</f>
        <v>440</v>
      </c>
      <c r="AT569">
        <f>_xlfn.RANK.AVG(Table2[[#This Row],[6M Return vs Nifty Z-Score]],Table2[6M Return vs Nifty Z-Score])</f>
        <v>600</v>
      </c>
      <c r="AU569">
        <f>_xlfn.RANK.AVG(Table2[[#This Row],[Sharpe Ratio Z-Score]],Table2[Sharpe Ratio Z-Score])</f>
        <v>510</v>
      </c>
      <c r="AV569">
        <f>(Table2[[#This Row],[Rank 1Y]]+Table2[[#This Row],[Rank 6M]]+Table2[[#This Row],[Rank Sharpe]])/3</f>
        <v>516.66666666666663</v>
      </c>
    </row>
    <row r="570" spans="1:48" x14ac:dyDescent="0.3">
      <c r="A570" t="s">
        <v>1948</v>
      </c>
      <c r="B570" t="s">
        <v>1949</v>
      </c>
      <c r="C570" t="s">
        <v>10652</v>
      </c>
      <c r="D570" t="s">
        <v>1610</v>
      </c>
      <c r="E570">
        <v>3571.2274884469998</v>
      </c>
      <c r="F570">
        <v>158.72</v>
      </c>
      <c r="G570">
        <v>-28.724286933041999</v>
      </c>
      <c r="H570">
        <f>(Table2[[#This Row],[1Y Return vs Nifty]]-AVERAGE(Table2[1Y Return vs Nifty]))/_xlfn.STDEV.P(Table2[1Y Return vs Nifty])</f>
        <v>-0.88500803828395447</v>
      </c>
      <c r="I570">
        <v>-4.7593794462457097</v>
      </c>
      <c r="J570">
        <f>(Table2[[#This Row],[1M Return vs Nifty]]-AVERAGE(Table2[1M Return vs Nifty]))/_xlfn.STDEV.P(Table2[1M Return vs Nifty])</f>
        <v>-0.35070710771681968</v>
      </c>
      <c r="K570">
        <v>-7.2615422180639602</v>
      </c>
      <c r="L570">
        <f>(Table2[[#This Row],[6M Return vs Nifty]]-AVERAGE(Table2[6M Return vs Nifty]))/_xlfn.STDEV.P(Table2[6M Return vs Nifty])</f>
        <v>-0.53179918742871557</v>
      </c>
      <c r="M570">
        <v>-3.9104403996596302</v>
      </c>
      <c r="N570">
        <f>(Table2[[#This Row],[1W Return vs Nifty]]-AVERAGE(Table2[1W Return vs Nifty]))/_xlfn.STDEV.P(Table2[1W Return vs Nifty])</f>
        <v>-0.45008621245747438</v>
      </c>
      <c r="O570">
        <v>159.13</v>
      </c>
      <c r="P570">
        <v>157.57085573536199</v>
      </c>
      <c r="Q570">
        <v>150.83663549836899</v>
      </c>
      <c r="R570">
        <v>45.931687236630403</v>
      </c>
      <c r="S570" s="2">
        <f>(Table2[[#This Row],[Close Price]]-Table2[[#This Row],[20D EMA]])/Table2[[#This Row],[20D EMA]]</f>
        <v>-2.5765097718846012E-3</v>
      </c>
      <c r="T570" s="2">
        <f>(Table2[[#This Row],[Close Price]]-Table2[[#This Row],[50D EMA]])/Table2[[#This Row],[50D EMA]]</f>
        <v>7.2928731603005463E-3</v>
      </c>
      <c r="U570" s="2">
        <f>(Table2[[#This Row],[Close Price]]-Table2[[#This Row],[200D EMA]])/Table2[[#This Row],[200D EMA]]</f>
        <v>5.2264255799555077E-2</v>
      </c>
      <c r="V570">
        <v>0.59079566746906897</v>
      </c>
      <c r="W570">
        <v>156.4</v>
      </c>
      <c r="X570">
        <v>160.16</v>
      </c>
      <c r="Y570">
        <v>156.1</v>
      </c>
      <c r="Z570">
        <v>162.62</v>
      </c>
      <c r="AA570">
        <v>152.65</v>
      </c>
      <c r="AB570">
        <v>179.09</v>
      </c>
      <c r="AC570" s="2">
        <f>(Table2[[#This Row],[Close Price]]/Table2[[#This Row],[Day Low]])-1</f>
        <v>1.4833759590792805E-2</v>
      </c>
      <c r="AD570" s="2">
        <f>(Table2[[#This Row],[Day High]]/Table2[[#This Row],[Close Price]])-1</f>
        <v>9.0725806451612545E-3</v>
      </c>
      <c r="AE570" s="2">
        <f>(Table2[[#This Row],[Close Price]]/Table2[[#This Row],[Current Week Low]])-1</f>
        <v>1.6784112748238433E-2</v>
      </c>
      <c r="AF570" s="2">
        <f>(Table2[[#This Row],[Current Week High]]/Table2[[#This Row],[Close Price]])-1</f>
        <v>2.457157258064524E-2</v>
      </c>
      <c r="AG570" s="2">
        <f>(Table2[[#This Row],[Close Price]]/Table2[[#This Row],[Current Month Low]])-1</f>
        <v>3.9764166393711164E-2</v>
      </c>
      <c r="AH570" s="2">
        <f>(Table2[[#This Row],[Current Month High]]/Table2[[#This Row],[Close Price]])-1</f>
        <v>0.12833921370967749</v>
      </c>
      <c r="AI570">
        <v>12.833921370967699</v>
      </c>
      <c r="AJ570">
        <v>23.038759689922401</v>
      </c>
      <c r="AK570" t="str">
        <f>IF(AND(Table2[[#This Row],[20D EMA]]&gt;Table2[[#This Row],[50D EMA]],Table2[[#This Row],[50D EMA]]&gt;Table2[[#This Row],[200D EMA]]),"Uptrend","Downtrend/NoTrend")</f>
        <v>Uptrend</v>
      </c>
      <c r="AL570">
        <v>0.03</v>
      </c>
      <c r="AM570" t="s">
        <v>10681</v>
      </c>
      <c r="AN570">
        <v>-0.26</v>
      </c>
      <c r="AO570" t="s">
        <v>10680</v>
      </c>
      <c r="AP570">
        <v>3.7612809050403997E-2</v>
      </c>
      <c r="AQ570">
        <f>(Table2[[#This Row],[Sharpe Ratio]]-AVERAGE(Table2[Sharpe Ratio]))/_xlfn.STDEV.P(Table2[Sharpe Ratio])</f>
        <v>-0.29936878919100218</v>
      </c>
      <c r="AR57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-2.5169693350779663</v>
      </c>
      <c r="AS570">
        <f>_xlfn.RANK.AVG(Table2[[#This Row],[1Y Return vs Nifty Z-Score]],Table2[1Y Return vs Nifty Z-Score])</f>
        <v>628</v>
      </c>
      <c r="AT570">
        <f>_xlfn.RANK.AVG(Table2[[#This Row],[6M Return vs Nifty Z-Score]],Table2[6M Return vs Nifty Z-Score])</f>
        <v>500</v>
      </c>
      <c r="AU570">
        <f>_xlfn.RANK.AVG(Table2[[#This Row],[Sharpe Ratio Z-Score]],Table2[Sharpe Ratio Z-Score])</f>
        <v>424</v>
      </c>
      <c r="AV570">
        <f>(Table2[[#This Row],[Rank 1Y]]+Table2[[#This Row],[Rank 6M]]+Table2[[#This Row],[Rank Sharpe]])/3</f>
        <v>517.33333333333337</v>
      </c>
    </row>
    <row r="571" spans="1:48" x14ac:dyDescent="0.3">
      <c r="A571" t="s">
        <v>1357</v>
      </c>
      <c r="B571" t="s">
        <v>1358</v>
      </c>
      <c r="C571" t="s">
        <v>10644</v>
      </c>
      <c r="D571" t="s">
        <v>305</v>
      </c>
      <c r="E571">
        <v>8279.9701867999993</v>
      </c>
      <c r="F571">
        <v>407.65</v>
      </c>
      <c r="G571">
        <v>-28.497292504204101</v>
      </c>
      <c r="H571">
        <f>(Table2[[#This Row],[1Y Return vs Nifty]]-AVERAGE(Table2[1Y Return vs Nifty]))/_xlfn.STDEV.P(Table2[1Y Return vs Nifty])</f>
        <v>-0.88135562743831941</v>
      </c>
      <c r="I571">
        <v>-12.6151525484897</v>
      </c>
      <c r="J571">
        <f>(Table2[[#This Row],[1M Return vs Nifty]]-AVERAGE(Table2[1M Return vs Nifty]))/_xlfn.STDEV.P(Table2[1M Return vs Nifty])</f>
        <v>-1.1101771734737873</v>
      </c>
      <c r="K571">
        <v>-13.7480409937193</v>
      </c>
      <c r="L571">
        <f>(Table2[[#This Row],[6M Return vs Nifty]]-AVERAGE(Table2[6M Return vs Nifty]))/_xlfn.STDEV.P(Table2[6M Return vs Nifty])</f>
        <v>-0.75411168076377844</v>
      </c>
      <c r="M571">
        <v>-0.75046460709035501</v>
      </c>
      <c r="N571">
        <f>(Table2[[#This Row],[1W Return vs Nifty]]-AVERAGE(Table2[1W Return vs Nifty]))/_xlfn.STDEV.P(Table2[1W Return vs Nifty])</f>
        <v>0.36110063445854501</v>
      </c>
      <c r="O571">
        <v>416.16</v>
      </c>
      <c r="P571">
        <v>425.772634776183</v>
      </c>
      <c r="Q571">
        <v>408.97518411648798</v>
      </c>
      <c r="R571">
        <v>47.243544950112202</v>
      </c>
      <c r="S571" s="2">
        <f>(Table2[[#This Row],[Close Price]]-Table2[[#This Row],[20D EMA]])/Table2[[#This Row],[20D EMA]]</f>
        <v>-2.0448865820838252E-2</v>
      </c>
      <c r="T571" s="2">
        <f>(Table2[[#This Row],[Close Price]]-Table2[[#This Row],[50D EMA]])/Table2[[#This Row],[50D EMA]]</f>
        <v>-4.2564113557250087E-2</v>
      </c>
      <c r="U571" s="2">
        <f>(Table2[[#This Row],[Close Price]]-Table2[[#This Row],[200D EMA]])/Table2[[#This Row],[200D EMA]]</f>
        <v>-3.2402555655077414E-3</v>
      </c>
      <c r="V571">
        <v>0.80817638142302195</v>
      </c>
      <c r="W571">
        <v>406.05</v>
      </c>
      <c r="X571">
        <v>413.7</v>
      </c>
      <c r="Y571">
        <v>402</v>
      </c>
      <c r="Z571">
        <v>414.8</v>
      </c>
      <c r="AA571">
        <v>395</v>
      </c>
      <c r="AB571">
        <v>458.75</v>
      </c>
      <c r="AC571" s="2">
        <f>(Table2[[#This Row],[Close Price]]/Table2[[#This Row],[Day Low]])-1</f>
        <v>3.940401428395468E-3</v>
      </c>
      <c r="AD571" s="2">
        <f>(Table2[[#This Row],[Day High]]/Table2[[#This Row],[Close Price]])-1</f>
        <v>1.4841162762173399E-2</v>
      </c>
      <c r="AE571" s="2">
        <f>(Table2[[#This Row],[Close Price]]/Table2[[#This Row],[Current Week Low]])-1</f>
        <v>1.4054726368159187E-2</v>
      </c>
      <c r="AF571" s="2">
        <f>(Table2[[#This Row],[Current Week High]]/Table2[[#This Row],[Close Price]])-1</f>
        <v>1.7539555991659572E-2</v>
      </c>
      <c r="AG571" s="2">
        <f>(Table2[[#This Row],[Close Price]]/Table2[[#This Row],[Current Month Low]])-1</f>
        <v>3.2025316455696062E-2</v>
      </c>
      <c r="AH571" s="2">
        <f>(Table2[[#This Row],[Current Month High]]/Table2[[#This Row],[Close Price]])-1</f>
        <v>0.12535263093339877</v>
      </c>
      <c r="AI571">
        <v>23.880780080951801</v>
      </c>
      <c r="AJ571">
        <v>17.225017972681499</v>
      </c>
      <c r="AK571" t="str">
        <f>IF(AND(Table2[[#This Row],[20D EMA]]&gt;Table2[[#This Row],[50D EMA]],Table2[[#This Row],[50D EMA]]&gt;Table2[[#This Row],[200D EMA]]),"Uptrend","Downtrend/NoTrend")</f>
        <v>Downtrend/NoTrend</v>
      </c>
      <c r="AL571">
        <v>-0.1</v>
      </c>
      <c r="AM571" t="s">
        <v>10680</v>
      </c>
      <c r="AN571">
        <v>-4.5199999999999996</v>
      </c>
      <c r="AO571" t="s">
        <v>10680</v>
      </c>
      <c r="AP571">
        <v>5.9278157941127001E-2</v>
      </c>
      <c r="AQ571">
        <f>(Table2[[#This Row],[Sharpe Ratio]]-AVERAGE(Table2[Sharpe Ratio]))/_xlfn.STDEV.P(Table2[Sharpe Ratio])</f>
        <v>-5.0483198657702615E-2</v>
      </c>
      <c r="AR57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1">
        <f>_xlfn.RANK.AVG(Table2[[#This Row],[1Y Return vs Nifty Z-Score]],Table2[1Y Return vs Nifty Z-Score])</f>
        <v>625</v>
      </c>
      <c r="AT571">
        <f>_xlfn.RANK.AVG(Table2[[#This Row],[6M Return vs Nifty Z-Score]],Table2[6M Return vs Nifty Z-Score])</f>
        <v>566</v>
      </c>
      <c r="AU571">
        <f>_xlfn.RANK.AVG(Table2[[#This Row],[Sharpe Ratio Z-Score]],Table2[Sharpe Ratio Z-Score])</f>
        <v>364</v>
      </c>
      <c r="AV571">
        <f>(Table2[[#This Row],[Rank 1Y]]+Table2[[#This Row],[Rank 6M]]+Table2[[#This Row],[Rank Sharpe]])/3</f>
        <v>518.33333333333337</v>
      </c>
    </row>
    <row r="572" spans="1:48" x14ac:dyDescent="0.3">
      <c r="A572" t="s">
        <v>777</v>
      </c>
      <c r="B572" t="s">
        <v>778</v>
      </c>
      <c r="C572" t="s">
        <v>10644</v>
      </c>
      <c r="D572" t="s">
        <v>491</v>
      </c>
      <c r="E572">
        <v>21226.273521166</v>
      </c>
      <c r="F572">
        <v>175.91</v>
      </c>
      <c r="G572">
        <v>-40.016361554427398</v>
      </c>
      <c r="H572">
        <f>(Table2[[#This Row],[1Y Return vs Nifty]]-AVERAGE(Table2[1Y Return vs Nifty]))/_xlfn.STDEV.P(Table2[1Y Return vs Nifty])</f>
        <v>-1.0667010253233922</v>
      </c>
      <c r="I572">
        <v>-4.6126411264939797</v>
      </c>
      <c r="J572">
        <f>(Table2[[#This Row],[1M Return vs Nifty]]-AVERAGE(Table2[1M Return vs Nifty]))/_xlfn.STDEV.P(Table2[1M Return vs Nifty])</f>
        <v>-0.33652093407095918</v>
      </c>
      <c r="K572">
        <v>0.96217922456939098</v>
      </c>
      <c r="L572">
        <f>(Table2[[#This Row],[6M Return vs Nifty]]-AVERAGE(Table2[6M Return vs Nifty]))/_xlfn.STDEV.P(Table2[6M Return vs Nifty])</f>
        <v>-0.24994666858350362</v>
      </c>
      <c r="M572">
        <v>-5.05557050625535</v>
      </c>
      <c r="N572">
        <f>(Table2[[#This Row],[1W Return vs Nifty]]-AVERAGE(Table2[1W Return vs Nifty]))/_xlfn.STDEV.P(Table2[1W Return vs Nifty])</f>
        <v>-0.74404874301303803</v>
      </c>
      <c r="O572">
        <v>175.92</v>
      </c>
      <c r="P572">
        <v>173.02782828447499</v>
      </c>
      <c r="Q572">
        <v>171.52701076402701</v>
      </c>
      <c r="R572">
        <v>48.5689757166666</v>
      </c>
      <c r="S572" s="2">
        <f>(Table2[[#This Row],[Close Price]]-Table2[[#This Row],[20D EMA]])/Table2[[#This Row],[20D EMA]]</f>
        <v>-5.6844020009043345E-5</v>
      </c>
      <c r="T572" s="2">
        <f>(Table2[[#This Row],[Close Price]]-Table2[[#This Row],[50D EMA]])/Table2[[#This Row],[50D EMA]]</f>
        <v>1.665727267169086E-2</v>
      </c>
      <c r="U572" s="2">
        <f>(Table2[[#This Row],[Close Price]]-Table2[[#This Row],[200D EMA]])/Table2[[#This Row],[200D EMA]]</f>
        <v>2.5552764060015873E-2</v>
      </c>
      <c r="V572">
        <v>1.31434795830801</v>
      </c>
      <c r="W572">
        <v>174.76</v>
      </c>
      <c r="X572">
        <v>177.94</v>
      </c>
      <c r="Y572">
        <v>174.76</v>
      </c>
      <c r="Z572">
        <v>188.5</v>
      </c>
      <c r="AA572">
        <v>165.66</v>
      </c>
      <c r="AB572">
        <v>191.33</v>
      </c>
      <c r="AC572" s="2">
        <f>(Table2[[#This Row],[Close Price]]/Table2[[#This Row],[Day Low]])-1</f>
        <v>6.5804531929503085E-3</v>
      </c>
      <c r="AD572" s="2">
        <f>(Table2[[#This Row],[Day High]]/Table2[[#This Row],[Close Price]])-1</f>
        <v>1.1539992041384783E-2</v>
      </c>
      <c r="AE572" s="2">
        <f>(Table2[[#This Row],[Close Price]]/Table2[[#This Row],[Current Week Low]])-1</f>
        <v>6.5804531929503085E-3</v>
      </c>
      <c r="AF572" s="2">
        <f>(Table2[[#This Row],[Current Week High]]/Table2[[#This Row],[Close Price]])-1</f>
        <v>7.157068955715995E-2</v>
      </c>
      <c r="AG572" s="2">
        <f>(Table2[[#This Row],[Close Price]]/Table2[[#This Row],[Current Month Low]])-1</f>
        <v>6.1873717252203253E-2</v>
      </c>
      <c r="AH572" s="2">
        <f>(Table2[[#This Row],[Current Month High]]/Table2[[#This Row],[Close Price]])-1</f>
        <v>8.7658461713376212E-2</v>
      </c>
      <c r="AI572">
        <v>29.327497015519299</v>
      </c>
      <c r="AJ572">
        <v>23.662565905096599</v>
      </c>
      <c r="AK572" t="str">
        <f>IF(AND(Table2[[#This Row],[20D EMA]]&gt;Table2[[#This Row],[50D EMA]],Table2[[#This Row],[50D EMA]]&gt;Table2[[#This Row],[200D EMA]]),"Uptrend","Downtrend/NoTrend")</f>
        <v>Uptrend</v>
      </c>
      <c r="AL572">
        <v>-0.1</v>
      </c>
      <c r="AM572" t="s">
        <v>10680</v>
      </c>
      <c r="AN572">
        <v>4.91</v>
      </c>
      <c r="AO572" t="s">
        <v>10681</v>
      </c>
      <c r="AP572">
        <v>2.0469787721047E-2</v>
      </c>
      <c r="AQ572">
        <f>(Table2[[#This Row],[Sharpe Ratio]]-AVERAGE(Table2[Sharpe Ratio]))/_xlfn.STDEV.P(Table2[Sharpe Ratio])</f>
        <v>-0.49630312007126437</v>
      </c>
      <c r="AR57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-2.8935204910621573</v>
      </c>
      <c r="AS572">
        <f>_xlfn.RANK.AVG(Table2[[#This Row],[1Y Return vs Nifty Z-Score]],Table2[1Y Return vs Nifty Z-Score])</f>
        <v>682</v>
      </c>
      <c r="AT572">
        <f>_xlfn.RANK.AVG(Table2[[#This Row],[6M Return vs Nifty Z-Score]],Table2[6M Return vs Nifty Z-Score])</f>
        <v>406</v>
      </c>
      <c r="AU572">
        <f>_xlfn.RANK.AVG(Table2[[#This Row],[Sharpe Ratio Z-Score]],Table2[Sharpe Ratio Z-Score])</f>
        <v>471</v>
      </c>
      <c r="AV572">
        <f>(Table2[[#This Row],[Rank 1Y]]+Table2[[#This Row],[Rank 6M]]+Table2[[#This Row],[Rank Sharpe]])/3</f>
        <v>519.66666666666663</v>
      </c>
    </row>
    <row r="573" spans="1:48" x14ac:dyDescent="0.3">
      <c r="A573" t="s">
        <v>1295</v>
      </c>
      <c r="B573" t="s">
        <v>1296</v>
      </c>
      <c r="C573" t="s">
        <v>10640</v>
      </c>
      <c r="D573" t="s">
        <v>282</v>
      </c>
      <c r="E573">
        <v>8736.3446013899993</v>
      </c>
      <c r="F573">
        <v>1337.85</v>
      </c>
      <c r="G573">
        <v>-4.4310387144793797</v>
      </c>
      <c r="H573">
        <f>(Table2[[#This Row],[1Y Return vs Nifty]]-AVERAGE(Table2[1Y Return vs Nifty]))/_xlfn.STDEV.P(Table2[1Y Return vs Nifty])</f>
        <v>-0.49412213098027014</v>
      </c>
      <c r="I573">
        <v>-3.00897792056195</v>
      </c>
      <c r="J573">
        <f>(Table2[[#This Row],[1M Return vs Nifty]]-AVERAGE(Table2[1M Return vs Nifty]))/_xlfn.STDEV.P(Table2[1M Return vs Nifty])</f>
        <v>-0.18148409878948615</v>
      </c>
      <c r="K573">
        <v>-10.9016493294661</v>
      </c>
      <c r="L573">
        <f>(Table2[[#This Row],[6M Return vs Nifty]]-AVERAGE(Table2[6M Return vs Nifty]))/_xlfn.STDEV.P(Table2[6M Return vs Nifty])</f>
        <v>-0.65655698295620246</v>
      </c>
      <c r="M573">
        <v>-1.6816125224598399</v>
      </c>
      <c r="N573">
        <f>(Table2[[#This Row],[1W Return vs Nifty]]-AVERAGE(Table2[1W Return vs Nifty]))/_xlfn.STDEV.P(Table2[1W Return vs Nifty])</f>
        <v>0.12206875856342672</v>
      </c>
      <c r="O573">
        <v>1325.5</v>
      </c>
      <c r="P573">
        <v>1304.9644839170201</v>
      </c>
      <c r="Q573">
        <v>1211.8215782882701</v>
      </c>
      <c r="R573">
        <v>53.323018989940799</v>
      </c>
      <c r="S573" s="2">
        <f>(Table2[[#This Row],[Close Price]]-Table2[[#This Row],[20D EMA]])/Table2[[#This Row],[20D EMA]]</f>
        <v>9.3172387778196215E-3</v>
      </c>
      <c r="T573" s="2">
        <f>(Table2[[#This Row],[Close Price]]-Table2[[#This Row],[50D EMA]])/Table2[[#This Row],[50D EMA]]</f>
        <v>2.5200315018742661E-2</v>
      </c>
      <c r="U573" s="2">
        <f>(Table2[[#This Row],[Close Price]]-Table2[[#This Row],[200D EMA]])/Table2[[#This Row],[200D EMA]]</f>
        <v>0.10399915628647932</v>
      </c>
      <c r="V573">
        <v>0.42678512027147603</v>
      </c>
      <c r="W573">
        <v>1320.05</v>
      </c>
      <c r="X573">
        <v>1351.8</v>
      </c>
      <c r="Y573">
        <v>1291.7</v>
      </c>
      <c r="Z573">
        <v>1351.8</v>
      </c>
      <c r="AA573">
        <v>1266</v>
      </c>
      <c r="AB573">
        <v>1373.75</v>
      </c>
      <c r="AC573" s="2">
        <f>(Table2[[#This Row],[Close Price]]/Table2[[#This Row],[Day Low]])-1</f>
        <v>1.3484337714480432E-2</v>
      </c>
      <c r="AD573" s="2">
        <f>(Table2[[#This Row],[Day High]]/Table2[[#This Row],[Close Price]])-1</f>
        <v>1.0427177934746013E-2</v>
      </c>
      <c r="AE573" s="2">
        <f>(Table2[[#This Row],[Close Price]]/Table2[[#This Row],[Current Week Low]])-1</f>
        <v>3.5728110242316147E-2</v>
      </c>
      <c r="AF573" s="2">
        <f>(Table2[[#This Row],[Current Week High]]/Table2[[#This Row],[Close Price]])-1</f>
        <v>1.0427177934746013E-2</v>
      </c>
      <c r="AG573" s="2">
        <f>(Table2[[#This Row],[Close Price]]/Table2[[#This Row],[Current Month Low]])-1</f>
        <v>5.675355450236963E-2</v>
      </c>
      <c r="AH573" s="2">
        <f>(Table2[[#This Row],[Current Month High]]/Table2[[#This Row],[Close Price]])-1</f>
        <v>2.6834099487984542E-2</v>
      </c>
      <c r="AI573">
        <v>23.6274619725679</v>
      </c>
      <c r="AJ573">
        <v>36.948510594738401</v>
      </c>
      <c r="AK573" t="str">
        <f>IF(AND(Table2[[#This Row],[20D EMA]]&gt;Table2[[#This Row],[50D EMA]],Table2[[#This Row],[50D EMA]]&gt;Table2[[#This Row],[200D EMA]]),"Uptrend","Downtrend/NoTrend")</f>
        <v>Uptrend</v>
      </c>
      <c r="AL573">
        <v>-0.08</v>
      </c>
      <c r="AM573" t="s">
        <v>10680</v>
      </c>
      <c r="AN573">
        <v>4.78</v>
      </c>
      <c r="AO573" t="s">
        <v>10681</v>
      </c>
      <c r="AQ573">
        <f>(Table2[[#This Row],[Sharpe Ratio]]-AVERAGE(Table2[Sharpe Ratio]))/_xlfn.STDEV.P(Table2[Sharpe Ratio])</f>
        <v>-0.7314544315382846</v>
      </c>
      <c r="AR57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-1.9415488857008163</v>
      </c>
      <c r="AS573">
        <f>_xlfn.RANK.AVG(Table2[[#This Row],[1Y Return vs Nifty Z-Score]],Table2[1Y Return vs Nifty Z-Score])</f>
        <v>475</v>
      </c>
      <c r="AT573">
        <f>_xlfn.RANK.AVG(Table2[[#This Row],[6M Return vs Nifty Z-Score]],Table2[6M Return vs Nifty Z-Score])</f>
        <v>537</v>
      </c>
      <c r="AU573">
        <f>_xlfn.RANK.AVG(Table2[[#This Row],[Sharpe Ratio Z-Score]],Table2[Sharpe Ratio Z-Score])</f>
        <v>547</v>
      </c>
      <c r="AV573">
        <f>(Table2[[#This Row],[Rank 1Y]]+Table2[[#This Row],[Rank 6M]]+Table2[[#This Row],[Rank Sharpe]])/3</f>
        <v>519.66666666666663</v>
      </c>
    </row>
    <row r="574" spans="1:48" x14ac:dyDescent="0.3">
      <c r="A574" t="s">
        <v>823</v>
      </c>
      <c r="B574" t="s">
        <v>824</v>
      </c>
      <c r="C574" t="s">
        <v>10646</v>
      </c>
      <c r="D574" t="s">
        <v>40</v>
      </c>
      <c r="E574">
        <v>19327.440474999999</v>
      </c>
      <c r="F574">
        <v>903.25</v>
      </c>
      <c r="G574">
        <v>-16.3453439448779</v>
      </c>
      <c r="H574">
        <f>(Table2[[#This Row],[1Y Return vs Nifty]]-AVERAGE(Table2[1Y Return vs Nifty]))/_xlfn.STDEV.P(Table2[1Y Return vs Nifty])</f>
        <v>-0.68582700173192257</v>
      </c>
      <c r="I574">
        <v>-10.133052325745901</v>
      </c>
      <c r="J574">
        <f>(Table2[[#This Row],[1M Return vs Nifty]]-AVERAGE(Table2[1M Return vs Nifty]))/_xlfn.STDEV.P(Table2[1M Return vs Nifty])</f>
        <v>-0.8702159634378015</v>
      </c>
      <c r="K574">
        <v>-3.7556983652035898</v>
      </c>
      <c r="L574">
        <f>(Table2[[#This Row],[6M Return vs Nifty]]-AVERAGE(Table2[6M Return vs Nifty]))/_xlfn.STDEV.P(Table2[6M Return vs Nifty])</f>
        <v>-0.41164301148092169</v>
      </c>
      <c r="M574">
        <v>-5.4049093354678304</v>
      </c>
      <c r="N574">
        <f>(Table2[[#This Row],[1W Return vs Nifty]]-AVERAGE(Table2[1W Return vs Nifty]))/_xlfn.STDEV.P(Table2[1W Return vs Nifty])</f>
        <v>-0.83372634878475793</v>
      </c>
      <c r="O574">
        <v>907.96</v>
      </c>
      <c r="P574">
        <v>913.24649306533604</v>
      </c>
      <c r="Q574">
        <v>859.75108397666702</v>
      </c>
      <c r="R574">
        <v>27.289080826922099</v>
      </c>
      <c r="S574" s="2">
        <f>(Table2[[#This Row],[Close Price]]-Table2[[#This Row],[20D EMA]])/Table2[[#This Row],[20D EMA]]</f>
        <v>-5.1874531917706027E-3</v>
      </c>
      <c r="T574" s="2">
        <f>(Table2[[#This Row],[Close Price]]-Table2[[#This Row],[50D EMA]])/Table2[[#This Row],[50D EMA]]</f>
        <v>-1.0946106162184699E-2</v>
      </c>
      <c r="U574" s="2">
        <f>(Table2[[#This Row],[Close Price]]-Table2[[#This Row],[200D EMA]])/Table2[[#This Row],[200D EMA]]</f>
        <v>5.0594778923841996E-2</v>
      </c>
      <c r="V574">
        <v>0.42801915533706902</v>
      </c>
      <c r="W574">
        <v>875.3</v>
      </c>
      <c r="X574">
        <v>909.95</v>
      </c>
      <c r="Y574">
        <v>868.9</v>
      </c>
      <c r="Z574">
        <v>921.55</v>
      </c>
      <c r="AA574">
        <v>868.9</v>
      </c>
      <c r="AB574">
        <v>961</v>
      </c>
      <c r="AC574" s="2">
        <f>(Table2[[#This Row],[Close Price]]/Table2[[#This Row],[Day Low]])-1</f>
        <v>3.1931909059750962E-2</v>
      </c>
      <c r="AD574" s="2">
        <f>(Table2[[#This Row],[Day High]]/Table2[[#This Row],[Close Price]])-1</f>
        <v>7.4176584555771807E-3</v>
      </c>
      <c r="AE574" s="2">
        <f>(Table2[[#This Row],[Close Price]]/Table2[[#This Row],[Current Week Low]])-1</f>
        <v>3.9532742548049393E-2</v>
      </c>
      <c r="AF574" s="2">
        <f>(Table2[[#This Row],[Current Week High]]/Table2[[#This Row],[Close Price]])-1</f>
        <v>2.026017160254634E-2</v>
      </c>
      <c r="AG574" s="2">
        <f>(Table2[[#This Row],[Close Price]]/Table2[[#This Row],[Current Month Low]])-1</f>
        <v>3.9532742548049393E-2</v>
      </c>
      <c r="AH574" s="2">
        <f>(Table2[[#This Row],[Current Month High]]/Table2[[#This Row],[Close Price]])-1</f>
        <v>6.3935787434265201E-2</v>
      </c>
      <c r="AI574">
        <v>13.4791032383061</v>
      </c>
      <c r="AJ574">
        <v>27.0036557930258</v>
      </c>
      <c r="AK574" t="str">
        <f>IF(AND(Table2[[#This Row],[20D EMA]]&gt;Table2[[#This Row],[50D EMA]],Table2[[#This Row],[50D EMA]]&gt;Table2[[#This Row],[200D EMA]]),"Uptrend","Downtrend/NoTrend")</f>
        <v>Downtrend/NoTrend</v>
      </c>
      <c r="AL574">
        <v>-0.06</v>
      </c>
      <c r="AM574" t="s">
        <v>10680</v>
      </c>
      <c r="AN574">
        <v>2.39</v>
      </c>
      <c r="AO574" t="s">
        <v>10681</v>
      </c>
      <c r="AQ574">
        <f>(Table2[[#This Row],[Sharpe Ratio]]-AVERAGE(Table2[Sharpe Ratio]))/_xlfn.STDEV.P(Table2[Sharpe Ratio])</f>
        <v>-0.7314544315382846</v>
      </c>
      <c r="AR5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4">
        <f>_xlfn.RANK.AVG(Table2[[#This Row],[1Y Return vs Nifty Z-Score]],Table2[1Y Return vs Nifty Z-Score])</f>
        <v>561</v>
      </c>
      <c r="AT574">
        <f>_xlfn.RANK.AVG(Table2[[#This Row],[6M Return vs Nifty Z-Score]],Table2[6M Return vs Nifty Z-Score])</f>
        <v>457</v>
      </c>
      <c r="AU574">
        <f>_xlfn.RANK.AVG(Table2[[#This Row],[Sharpe Ratio Z-Score]],Table2[Sharpe Ratio Z-Score])</f>
        <v>547</v>
      </c>
      <c r="AV574">
        <f>(Table2[[#This Row],[Rank 1Y]]+Table2[[#This Row],[Rank 6M]]+Table2[[#This Row],[Rank Sharpe]])/3</f>
        <v>521.66666666666663</v>
      </c>
    </row>
    <row r="575" spans="1:48" x14ac:dyDescent="0.3">
      <c r="A575" t="s">
        <v>518</v>
      </c>
      <c r="B575" t="s">
        <v>519</v>
      </c>
      <c r="C575" t="s">
        <v>10641</v>
      </c>
      <c r="D575" t="s">
        <v>198</v>
      </c>
      <c r="E575">
        <v>40416.751097029999</v>
      </c>
      <c r="F575">
        <v>683.35</v>
      </c>
      <c r="G575">
        <v>-12.494303579547999</v>
      </c>
      <c r="H575">
        <f>(Table2[[#This Row],[1Y Return vs Nifty]]-AVERAGE(Table2[1Y Return vs Nifty]))/_xlfn.STDEV.P(Table2[1Y Return vs Nifty])</f>
        <v>-0.62386256644019122</v>
      </c>
      <c r="I575">
        <v>-2.6067740262105201</v>
      </c>
      <c r="J575">
        <f>(Table2[[#This Row],[1M Return vs Nifty]]-AVERAGE(Table2[1M Return vs Nifty]))/_xlfn.STDEV.P(Table2[1M Return vs Nifty])</f>
        <v>-0.14260036142650984</v>
      </c>
      <c r="K575">
        <v>-11.18172471425</v>
      </c>
      <c r="L575">
        <f>(Table2[[#This Row],[6M Return vs Nifty]]-AVERAGE(Table2[6M Return vs Nifty]))/_xlfn.STDEV.P(Table2[6M Return vs Nifty])</f>
        <v>-0.66615603774162413</v>
      </c>
      <c r="M575">
        <v>-1.75699259273933</v>
      </c>
      <c r="N575">
        <f>(Table2[[#This Row],[1W Return vs Nifty]]-AVERAGE(Table2[1W Return vs Nifty]))/_xlfn.STDEV.P(Table2[1W Return vs Nifty])</f>
        <v>0.10271819212107733</v>
      </c>
      <c r="O575">
        <v>686.99</v>
      </c>
      <c r="P575">
        <v>677.54941550843705</v>
      </c>
      <c r="Q575">
        <v>638.21742028254505</v>
      </c>
      <c r="R575">
        <v>49.254083673208598</v>
      </c>
      <c r="S575" s="2">
        <f>(Table2[[#This Row],[Close Price]]-Table2[[#This Row],[20D EMA]])/Table2[[#This Row],[20D EMA]]</f>
        <v>-5.298475960348748E-3</v>
      </c>
      <c r="T575" s="2">
        <f>(Table2[[#This Row],[Close Price]]-Table2[[#This Row],[50D EMA]])/Table2[[#This Row],[50D EMA]]</f>
        <v>8.5611238956057253E-3</v>
      </c>
      <c r="U575" s="2">
        <f>(Table2[[#This Row],[Close Price]]-Table2[[#This Row],[200D EMA]])/Table2[[#This Row],[200D EMA]]</f>
        <v>7.0716621457111495E-2</v>
      </c>
      <c r="V575">
        <v>0.85320197008890797</v>
      </c>
      <c r="W575">
        <v>678</v>
      </c>
      <c r="X575">
        <v>698.7</v>
      </c>
      <c r="Y575">
        <v>678</v>
      </c>
      <c r="Z575">
        <v>736.9</v>
      </c>
      <c r="AA575">
        <v>643.75</v>
      </c>
      <c r="AB575">
        <v>736.9</v>
      </c>
      <c r="AC575" s="2">
        <f>(Table2[[#This Row],[Close Price]]/Table2[[#This Row],[Day Low]])-1</f>
        <v>7.8908554572272305E-3</v>
      </c>
      <c r="AD575" s="2">
        <f>(Table2[[#This Row],[Day High]]/Table2[[#This Row],[Close Price]])-1</f>
        <v>2.2462866759347389E-2</v>
      </c>
      <c r="AE575" s="2">
        <f>(Table2[[#This Row],[Close Price]]/Table2[[#This Row],[Current Week Low]])-1</f>
        <v>7.8908554572272305E-3</v>
      </c>
      <c r="AF575" s="2">
        <f>(Table2[[#This Row],[Current Week High]]/Table2[[#This Row],[Close Price]])-1</f>
        <v>7.8363942342869697E-2</v>
      </c>
      <c r="AG575" s="2">
        <f>(Table2[[#This Row],[Close Price]]/Table2[[#This Row],[Current Month Low]])-1</f>
        <v>6.151456310679615E-2</v>
      </c>
      <c r="AH575" s="2">
        <f>(Table2[[#This Row],[Current Month High]]/Table2[[#This Row],[Close Price]])-1</f>
        <v>7.8363942342869697E-2</v>
      </c>
      <c r="AI575">
        <v>11.8753201141435</v>
      </c>
      <c r="AJ575">
        <v>40.002048760499797</v>
      </c>
      <c r="AK575" t="str">
        <f>IF(AND(Table2[[#This Row],[20D EMA]]&gt;Table2[[#This Row],[50D EMA]],Table2[[#This Row],[50D EMA]]&gt;Table2[[#This Row],[200D EMA]]),"Uptrend","Downtrend/NoTrend")</f>
        <v>Uptrend</v>
      </c>
      <c r="AL575">
        <v>0.01</v>
      </c>
      <c r="AM575" t="s">
        <v>10681</v>
      </c>
      <c r="AN575">
        <v>3.62</v>
      </c>
      <c r="AO575" t="s">
        <v>10681</v>
      </c>
      <c r="AP575">
        <v>1.1449348679494001E-2</v>
      </c>
      <c r="AQ575">
        <f>(Table2[[#This Row],[Sharpe Ratio]]-AVERAGE(Table2[Sharpe Ratio]))/_xlfn.STDEV.P(Table2[Sharpe Ratio])</f>
        <v>-0.59992745167332184</v>
      </c>
      <c r="AR57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-1.9298282251605696</v>
      </c>
      <c r="AS575">
        <f>_xlfn.RANK.AVG(Table2[[#This Row],[1Y Return vs Nifty Z-Score]],Table2[1Y Return vs Nifty Z-Score])</f>
        <v>534</v>
      </c>
      <c r="AT575">
        <f>_xlfn.RANK.AVG(Table2[[#This Row],[6M Return vs Nifty Z-Score]],Table2[6M Return vs Nifty Z-Score])</f>
        <v>542</v>
      </c>
      <c r="AU575">
        <f>_xlfn.RANK.AVG(Table2[[#This Row],[Sharpe Ratio Z-Score]],Table2[Sharpe Ratio Z-Score])</f>
        <v>492</v>
      </c>
      <c r="AV575">
        <f>(Table2[[#This Row],[Rank 1Y]]+Table2[[#This Row],[Rank 6M]]+Table2[[#This Row],[Rank Sharpe]])/3</f>
        <v>522.66666666666663</v>
      </c>
    </row>
    <row r="576" spans="1:48" x14ac:dyDescent="0.3">
      <c r="A576" t="s">
        <v>1954</v>
      </c>
      <c r="B576" t="s">
        <v>1955</v>
      </c>
      <c r="C576" t="s">
        <v>10645</v>
      </c>
      <c r="D576" t="s">
        <v>411</v>
      </c>
      <c r="E576">
        <v>3547.3985391349902</v>
      </c>
      <c r="F576">
        <v>498.1</v>
      </c>
      <c r="G576">
        <v>-2.7337002793949901</v>
      </c>
      <c r="H576">
        <f>(Table2[[#This Row],[1Y Return vs Nifty]]-AVERAGE(Table2[1Y Return vs Nifty]))/_xlfn.STDEV.P(Table2[1Y Return vs Nifty])</f>
        <v>-0.46681142850729174</v>
      </c>
      <c r="I576">
        <v>-7.23929450891288</v>
      </c>
      <c r="J576">
        <f>(Table2[[#This Row],[1M Return vs Nifty]]-AVERAGE(Table2[1M Return vs Nifty]))/_xlfn.STDEV.P(Table2[1M Return vs Nifty])</f>
        <v>-0.59045706373038287</v>
      </c>
      <c r="K576">
        <v>1.0386141754776499</v>
      </c>
      <c r="L576">
        <f>(Table2[[#This Row],[6M Return vs Nifty]]-AVERAGE(Table2[6M Return vs Nifty]))/_xlfn.STDEV.P(Table2[6M Return vs Nifty])</f>
        <v>-0.24732700501736946</v>
      </c>
      <c r="M576">
        <v>-6.0608206335109598</v>
      </c>
      <c r="N576">
        <f>(Table2[[#This Row],[1W Return vs Nifty]]-AVERAGE(Table2[1W Return vs Nifty]))/_xlfn.STDEV.P(Table2[1W Return vs Nifty])</f>
        <v>-1.0021031505841138</v>
      </c>
      <c r="O576">
        <v>499.16</v>
      </c>
      <c r="P576">
        <v>495.97194403613202</v>
      </c>
      <c r="Q576">
        <v>455.123043492237</v>
      </c>
      <c r="R576">
        <v>43.5694421222396</v>
      </c>
      <c r="S576" s="2">
        <f>(Table2[[#This Row],[Close Price]]-Table2[[#This Row],[20D EMA]])/Table2[[#This Row],[20D EMA]]</f>
        <v>-2.1235675935571807E-3</v>
      </c>
      <c r="T576" s="2">
        <f>(Table2[[#This Row],[Close Price]]-Table2[[#This Row],[50D EMA]])/Table2[[#This Row],[50D EMA]]</f>
        <v>4.2906781108428514E-3</v>
      </c>
      <c r="U576" s="2">
        <f>(Table2[[#This Row],[Close Price]]-Table2[[#This Row],[200D EMA]])/Table2[[#This Row],[200D EMA]]</f>
        <v>9.4429313396204861E-2</v>
      </c>
      <c r="V576">
        <v>0.34446268922395801</v>
      </c>
      <c r="W576">
        <v>490</v>
      </c>
      <c r="X576">
        <v>499</v>
      </c>
      <c r="Y576">
        <v>488.05</v>
      </c>
      <c r="Z576">
        <v>515</v>
      </c>
      <c r="AA576">
        <v>470</v>
      </c>
      <c r="AB576">
        <v>524.4</v>
      </c>
      <c r="AC576" s="2">
        <f>(Table2[[#This Row],[Close Price]]/Table2[[#This Row],[Day Low]])-1</f>
        <v>1.6530612244898046E-2</v>
      </c>
      <c r="AD576" s="2">
        <f>(Table2[[#This Row],[Day High]]/Table2[[#This Row],[Close Price]])-1</f>
        <v>1.8068660911463308E-3</v>
      </c>
      <c r="AE576" s="2">
        <f>(Table2[[#This Row],[Close Price]]/Table2[[#This Row],[Current Week Low]])-1</f>
        <v>2.0592152443397183E-2</v>
      </c>
      <c r="AF576" s="2">
        <f>(Table2[[#This Row],[Current Week High]]/Table2[[#This Row],[Close Price]])-1</f>
        <v>3.3928929933748186E-2</v>
      </c>
      <c r="AG576" s="2">
        <f>(Table2[[#This Row],[Close Price]]/Table2[[#This Row],[Current Month Low]])-1</f>
        <v>5.978723404255315E-2</v>
      </c>
      <c r="AH576" s="2">
        <f>(Table2[[#This Row],[Current Month High]]/Table2[[#This Row],[Close Price]])-1</f>
        <v>5.2800642441276802E-2</v>
      </c>
      <c r="AI576">
        <v>11.363180084320399</v>
      </c>
      <c r="AJ576">
        <v>43.111621893406102</v>
      </c>
      <c r="AK576" t="str">
        <f>IF(AND(Table2[[#This Row],[20D EMA]]&gt;Table2[[#This Row],[50D EMA]],Table2[[#This Row],[50D EMA]]&gt;Table2[[#This Row],[200D EMA]]),"Uptrend","Downtrend/NoTrend")</f>
        <v>Uptrend</v>
      </c>
      <c r="AL576">
        <v>0.01</v>
      </c>
      <c r="AM576" t="s">
        <v>10681</v>
      </c>
      <c r="AN576">
        <v>4.04</v>
      </c>
      <c r="AO576" t="s">
        <v>10681</v>
      </c>
      <c r="AP576">
        <v>-8.5064257921278003E-2</v>
      </c>
      <c r="AQ576">
        <f>(Table2[[#This Row],[Sharpe Ratio]]-AVERAGE(Table2[Sharpe Ratio]))/_xlfn.STDEV.P(Table2[Sharpe Ratio])</f>
        <v>-1.708649314150104</v>
      </c>
      <c r="AR5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-4.0153479619892618</v>
      </c>
      <c r="AS576">
        <f>_xlfn.RANK.AVG(Table2[[#This Row],[1Y Return vs Nifty Z-Score]],Table2[1Y Return vs Nifty Z-Score])</f>
        <v>461</v>
      </c>
      <c r="AT576">
        <f>_xlfn.RANK.AVG(Table2[[#This Row],[6M Return vs Nifty Z-Score]],Table2[6M Return vs Nifty Z-Score])</f>
        <v>404</v>
      </c>
      <c r="AU576">
        <f>_xlfn.RANK.AVG(Table2[[#This Row],[Sharpe Ratio Z-Score]],Table2[Sharpe Ratio Z-Score])</f>
        <v>708</v>
      </c>
      <c r="AV576">
        <f>(Table2[[#This Row],[Rank 1Y]]+Table2[[#This Row],[Rank 6M]]+Table2[[#This Row],[Rank Sharpe]])/3</f>
        <v>524.33333333333337</v>
      </c>
    </row>
    <row r="577" spans="1:48" x14ac:dyDescent="0.3">
      <c r="A577" t="s">
        <v>1613</v>
      </c>
      <c r="B577" t="s">
        <v>1614</v>
      </c>
      <c r="C577" t="s">
        <v>10649</v>
      </c>
      <c r="D577" t="s">
        <v>295</v>
      </c>
      <c r="E577">
        <v>5648.7685017599997</v>
      </c>
      <c r="F577">
        <v>770.45</v>
      </c>
      <c r="G577">
        <v>-19.762289856752801</v>
      </c>
      <c r="H577">
        <f>(Table2[[#This Row],[1Y Return vs Nifty]]-AVERAGE(Table2[1Y Return vs Nifty]))/_xlfn.STDEV.P(Table2[1Y Return vs Nifty])</f>
        <v>-0.74080672247384738</v>
      </c>
      <c r="I577">
        <v>-4.5243548535697498</v>
      </c>
      <c r="J577">
        <f>(Table2[[#This Row],[1M Return vs Nifty]]-AVERAGE(Table2[1M Return vs Nifty]))/_xlfn.STDEV.P(Table2[1M Return vs Nifty])</f>
        <v>-0.32798571027687462</v>
      </c>
      <c r="K577">
        <v>-17.9691679256896</v>
      </c>
      <c r="L577">
        <f>(Table2[[#This Row],[6M Return vs Nifty]]-AVERAGE(Table2[6M Return vs Nifty]))/_xlfn.STDEV.P(Table2[6M Return vs Nifty])</f>
        <v>-0.89878283316606855</v>
      </c>
      <c r="M577">
        <v>-3.0726572798276899</v>
      </c>
      <c r="N577">
        <f>(Table2[[#This Row],[1W Return vs Nifty]]-AVERAGE(Table2[1W Return vs Nifty]))/_xlfn.STDEV.P(Table2[1W Return vs Nifty])</f>
        <v>-0.23502170184507584</v>
      </c>
      <c r="O577">
        <v>766.01</v>
      </c>
      <c r="P577">
        <v>768.22308832984504</v>
      </c>
      <c r="Q577">
        <v>761.58644598684202</v>
      </c>
      <c r="R577">
        <v>51.713302930847803</v>
      </c>
      <c r="S577" s="2">
        <f>(Table2[[#This Row],[Close Price]]-Table2[[#This Row],[20D EMA]])/Table2[[#This Row],[20D EMA]]</f>
        <v>5.7962689782118442E-3</v>
      </c>
      <c r="T577" s="2">
        <f>(Table2[[#This Row],[Close Price]]-Table2[[#This Row],[50D EMA]])/Table2[[#This Row],[50D EMA]]</f>
        <v>2.8987825333347123E-3</v>
      </c>
      <c r="U577" s="2">
        <f>(Table2[[#This Row],[Close Price]]-Table2[[#This Row],[200D EMA]])/Table2[[#This Row],[200D EMA]]</f>
        <v>1.1638276993851804E-2</v>
      </c>
      <c r="V577">
        <v>0.70885822264212694</v>
      </c>
      <c r="W577">
        <v>768</v>
      </c>
      <c r="X577">
        <v>780</v>
      </c>
      <c r="Y577">
        <v>766.05</v>
      </c>
      <c r="Z577">
        <v>799</v>
      </c>
      <c r="AA577">
        <v>709.45</v>
      </c>
      <c r="AB577">
        <v>805.2</v>
      </c>
      <c r="AC577" s="2">
        <f>(Table2[[#This Row],[Close Price]]/Table2[[#This Row],[Day Low]])-1</f>
        <v>3.1901041666666519E-3</v>
      </c>
      <c r="AD577" s="2">
        <f>(Table2[[#This Row],[Day High]]/Table2[[#This Row],[Close Price]])-1</f>
        <v>1.2395353364916595E-2</v>
      </c>
      <c r="AE577" s="2">
        <f>(Table2[[#This Row],[Close Price]]/Table2[[#This Row],[Current Week Low]])-1</f>
        <v>5.7437504079369539E-3</v>
      </c>
      <c r="AF577" s="2">
        <f>(Table2[[#This Row],[Current Week High]]/Table2[[#This Row],[Close Price]])-1</f>
        <v>3.705626581867727E-2</v>
      </c>
      <c r="AG577" s="2">
        <f>(Table2[[#This Row],[Close Price]]/Table2[[#This Row],[Current Month Low]])-1</f>
        <v>8.5982098808936591E-2</v>
      </c>
      <c r="AH577" s="2">
        <f>(Table2[[#This Row],[Current Month High]]/Table2[[#This Row],[Close Price]])-1</f>
        <v>4.5103510935167845E-2</v>
      </c>
      <c r="AI577">
        <v>12.765267051723001</v>
      </c>
      <c r="AJ577">
        <v>19.449612403100701</v>
      </c>
      <c r="AK577" t="str">
        <f>IF(AND(Table2[[#This Row],[20D EMA]]&gt;Table2[[#This Row],[50D EMA]],Table2[[#This Row],[50D EMA]]&gt;Table2[[#This Row],[200D EMA]]),"Uptrend","Downtrend/NoTrend")</f>
        <v>Downtrend/NoTrend</v>
      </c>
      <c r="AL577">
        <v>-0.04</v>
      </c>
      <c r="AM577" t="s">
        <v>10680</v>
      </c>
      <c r="AN577">
        <v>5.89</v>
      </c>
      <c r="AO577" t="s">
        <v>10681</v>
      </c>
      <c r="AP577">
        <v>5.0005933077097997E-2</v>
      </c>
      <c r="AQ577">
        <f>(Table2[[#This Row],[Sharpe Ratio]]-AVERAGE(Table2[Sharpe Ratio]))/_xlfn.STDEV.P(Table2[Sharpe Ratio])</f>
        <v>-0.15699997678489711</v>
      </c>
      <c r="AR5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7">
        <f>_xlfn.RANK.AVG(Table2[[#This Row],[1Y Return vs Nifty Z-Score]],Table2[1Y Return vs Nifty Z-Score])</f>
        <v>577</v>
      </c>
      <c r="AT577">
        <f>_xlfn.RANK.AVG(Table2[[#This Row],[6M Return vs Nifty Z-Score]],Table2[6M Return vs Nifty Z-Score])</f>
        <v>615</v>
      </c>
      <c r="AU577">
        <f>_xlfn.RANK.AVG(Table2[[#This Row],[Sharpe Ratio Z-Score]],Table2[Sharpe Ratio Z-Score])</f>
        <v>388</v>
      </c>
      <c r="AV577">
        <f>(Table2[[#This Row],[Rank 1Y]]+Table2[[#This Row],[Rank 6M]]+Table2[[#This Row],[Rank Sharpe]])/3</f>
        <v>526.66666666666663</v>
      </c>
    </row>
    <row r="578" spans="1:48" x14ac:dyDescent="0.3">
      <c r="A578" t="s">
        <v>2001</v>
      </c>
      <c r="B578" t="s">
        <v>2002</v>
      </c>
      <c r="C578" t="s">
        <v>10643</v>
      </c>
      <c r="D578" t="s">
        <v>127</v>
      </c>
      <c r="E578">
        <v>3346.3726725000001</v>
      </c>
      <c r="F578">
        <v>1150.8499999999999</v>
      </c>
      <c r="G578">
        <v>-16.393756909162299</v>
      </c>
      <c r="H578">
        <f>(Table2[[#This Row],[1Y Return vs Nifty]]-AVERAGE(Table2[1Y Return vs Nifty]))/_xlfn.STDEV.P(Table2[1Y Return vs Nifty])</f>
        <v>-0.68660598136030793</v>
      </c>
      <c r="I578">
        <v>2.59828299207236</v>
      </c>
      <c r="J578">
        <f>(Table2[[#This Row],[1M Return vs Nifty]]-AVERAGE(Table2[1M Return vs Nifty]))/_xlfn.STDEV.P(Table2[1M Return vs Nifty])</f>
        <v>0.36060727256369174</v>
      </c>
      <c r="K578">
        <v>-7.0367305177368102</v>
      </c>
      <c r="L578">
        <f>(Table2[[#This Row],[6M Return vs Nifty]]-AVERAGE(Table2[6M Return vs Nifty]))/_xlfn.STDEV.P(Table2[6M Return vs Nifty])</f>
        <v>-0.52409419104172794</v>
      </c>
      <c r="M578">
        <v>1.5378481140457201</v>
      </c>
      <c r="N578">
        <f>(Table2[[#This Row],[1W Return vs Nifty]]-AVERAGE(Table2[1W Return vs Nifty]))/_xlfn.STDEV.P(Table2[1W Return vs Nifty])</f>
        <v>0.94852576137919531</v>
      </c>
      <c r="O578">
        <v>1103.67</v>
      </c>
      <c r="P578">
        <v>1125.48012981336</v>
      </c>
      <c r="Q578">
        <v>1125.4982858302801</v>
      </c>
      <c r="R578">
        <v>73.205071211755595</v>
      </c>
      <c r="S578" s="2">
        <f>(Table2[[#This Row],[Close Price]]-Table2[[#This Row],[20D EMA]])/Table2[[#This Row],[20D EMA]]</f>
        <v>4.2748285266429126E-2</v>
      </c>
      <c r="T578" s="2">
        <f>(Table2[[#This Row],[Close Price]]-Table2[[#This Row],[50D EMA]])/Table2[[#This Row],[50D EMA]]</f>
        <v>2.2541375466883652E-2</v>
      </c>
      <c r="U578" s="2">
        <f>(Table2[[#This Row],[Close Price]]-Table2[[#This Row],[200D EMA]])/Table2[[#This Row],[200D EMA]]</f>
        <v>2.2524880303143098E-2</v>
      </c>
      <c r="V578">
        <v>1.1233228228391501</v>
      </c>
      <c r="W578">
        <v>1145.2</v>
      </c>
      <c r="X578">
        <v>1162.25</v>
      </c>
      <c r="Y578">
        <v>1090.05</v>
      </c>
      <c r="Z578">
        <v>1172</v>
      </c>
      <c r="AA578">
        <v>984.7</v>
      </c>
      <c r="AB578">
        <v>1172</v>
      </c>
      <c r="AC578" s="2">
        <f>(Table2[[#This Row],[Close Price]]/Table2[[#This Row],[Day Low]])-1</f>
        <v>4.9336360461054163E-3</v>
      </c>
      <c r="AD578" s="2">
        <f>(Table2[[#This Row],[Day High]]/Table2[[#This Row],[Close Price]])-1</f>
        <v>9.9057218577573991E-3</v>
      </c>
      <c r="AE578" s="2">
        <f>(Table2[[#This Row],[Close Price]]/Table2[[#This Row],[Current Week Low]])-1</f>
        <v>5.5777257923948387E-2</v>
      </c>
      <c r="AF578" s="2">
        <f>(Table2[[#This Row],[Current Week High]]/Table2[[#This Row],[Close Price]])-1</f>
        <v>1.8377720815049736E-2</v>
      </c>
      <c r="AG578" s="2">
        <f>(Table2[[#This Row],[Close Price]]/Table2[[#This Row],[Current Month Low]])-1</f>
        <v>0.16873159337869392</v>
      </c>
      <c r="AH578" s="2">
        <f>(Table2[[#This Row],[Current Month High]]/Table2[[#This Row],[Close Price]])-1</f>
        <v>1.8377720815049736E-2</v>
      </c>
      <c r="AI578">
        <v>18.0866316201068</v>
      </c>
      <c r="AJ578">
        <v>20.507853403141301</v>
      </c>
      <c r="AK578" t="str">
        <f>IF(AND(Table2[[#This Row],[20D EMA]]&gt;Table2[[#This Row],[50D EMA]],Table2[[#This Row],[50D EMA]]&gt;Table2[[#This Row],[200D EMA]]),"Uptrend","Downtrend/NoTrend")</f>
        <v>Downtrend/NoTrend</v>
      </c>
      <c r="AL578">
        <v>-0.02</v>
      </c>
      <c r="AM578" t="s">
        <v>10680</v>
      </c>
      <c r="AN578">
        <v>14.93</v>
      </c>
      <c r="AO578" t="s">
        <v>10681</v>
      </c>
      <c r="AP578">
        <v>8.7895792507100003E-4</v>
      </c>
      <c r="AQ578">
        <f>(Table2[[#This Row],[Sharpe Ratio]]-AVERAGE(Table2[Sharpe Ratio]))/_xlfn.STDEV.P(Table2[Sharpe Ratio])</f>
        <v>-0.72135720377894341</v>
      </c>
      <c r="AR5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78">
        <f>_xlfn.RANK.AVG(Table2[[#This Row],[1Y Return vs Nifty Z-Score]],Table2[1Y Return vs Nifty Z-Score])</f>
        <v>562</v>
      </c>
      <c r="AT578">
        <f>_xlfn.RANK.AVG(Table2[[#This Row],[6M Return vs Nifty Z-Score]],Table2[6M Return vs Nifty Z-Score])</f>
        <v>497</v>
      </c>
      <c r="AU578">
        <f>_xlfn.RANK.AVG(Table2[[#This Row],[Sharpe Ratio Z-Score]],Table2[Sharpe Ratio Z-Score])</f>
        <v>522</v>
      </c>
      <c r="AV578">
        <f>(Table2[[#This Row],[Rank 1Y]]+Table2[[#This Row],[Rank 6M]]+Table2[[#This Row],[Rank Sharpe]])/3</f>
        <v>527</v>
      </c>
    </row>
    <row r="579" spans="1:48" x14ac:dyDescent="0.3">
      <c r="A579" t="s">
        <v>422</v>
      </c>
      <c r="B579" t="s">
        <v>423</v>
      </c>
      <c r="C579" t="s">
        <v>10637</v>
      </c>
      <c r="D579" t="s">
        <v>27</v>
      </c>
      <c r="E579">
        <v>55089.074999999997</v>
      </c>
      <c r="F579">
        <v>1961.85</v>
      </c>
      <c r="G579">
        <v>-21.709384736971899</v>
      </c>
      <c r="H579">
        <f>(Table2[[#This Row],[1Y Return vs Nifty]]-AVERAGE(Table2[1Y Return vs Nifty]))/_xlfn.STDEV.P(Table2[1Y Return vs Nifty])</f>
        <v>-0.77213608370267006</v>
      </c>
      <c r="I579">
        <v>1.92701233759068</v>
      </c>
      <c r="J579">
        <f>(Table2[[#This Row],[1M Return vs Nifty]]-AVERAGE(Table2[1M Return vs Nifty]))/_xlfn.STDEV.P(Table2[1M Return vs Nifty])</f>
        <v>0.29571105401655762</v>
      </c>
      <c r="K579">
        <v>-10.014640361469301</v>
      </c>
      <c r="L579">
        <f>(Table2[[#This Row],[6M Return vs Nifty]]-AVERAGE(Table2[6M Return vs Nifty]))/_xlfn.STDEV.P(Table2[6M Return vs Nifty])</f>
        <v>-0.62615642602924826</v>
      </c>
      <c r="M579">
        <v>-0.68353850667312899</v>
      </c>
      <c r="N579">
        <f>(Table2[[#This Row],[1W Return vs Nifty]]-AVERAGE(Table2[1W Return vs Nifty]))/_xlfn.STDEV.P(Table2[1W Return vs Nifty])</f>
        <v>0.37828101049227825</v>
      </c>
      <c r="O579">
        <v>1905.18</v>
      </c>
      <c r="P579">
        <v>1879.70349783749</v>
      </c>
      <c r="Q579">
        <v>1806.4875745992899</v>
      </c>
      <c r="R579">
        <v>60.769248891189797</v>
      </c>
      <c r="S579" s="2">
        <f>(Table2[[#This Row],[Close Price]]-Table2[[#This Row],[20D EMA]])/Table2[[#This Row],[20D EMA]]</f>
        <v>2.9745220924007099E-2</v>
      </c>
      <c r="T579" s="2">
        <f>(Table2[[#This Row],[Close Price]]-Table2[[#This Row],[50D EMA]])/Table2[[#This Row],[50D EMA]]</f>
        <v>4.3701840347169431E-2</v>
      </c>
      <c r="U579" s="2">
        <f>(Table2[[#This Row],[Close Price]]-Table2[[#This Row],[200D EMA]])/Table2[[#This Row],[200D EMA]]</f>
        <v>8.6002487692267718E-2</v>
      </c>
      <c r="V579">
        <v>0.66545476709269002</v>
      </c>
      <c r="W579">
        <v>1932.95</v>
      </c>
      <c r="X579">
        <v>1981</v>
      </c>
      <c r="Y579">
        <v>1908.15</v>
      </c>
      <c r="Z579">
        <v>1981</v>
      </c>
      <c r="AA579">
        <v>1814.9</v>
      </c>
      <c r="AB579">
        <v>2005.85</v>
      </c>
      <c r="AC579" s="2">
        <f>(Table2[[#This Row],[Close Price]]/Table2[[#This Row],[Day Low]])-1</f>
        <v>1.4951240332134796E-2</v>
      </c>
      <c r="AD579" s="2">
        <f>(Table2[[#This Row],[Day High]]/Table2[[#This Row],[Close Price]])-1</f>
        <v>9.7611947906313112E-3</v>
      </c>
      <c r="AE579" s="2">
        <f>(Table2[[#This Row],[Close Price]]/Table2[[#This Row],[Current Week Low]])-1</f>
        <v>2.8142441631947124E-2</v>
      </c>
      <c r="AF579" s="2">
        <f>(Table2[[#This Row],[Current Week High]]/Table2[[#This Row],[Close Price]])-1</f>
        <v>9.7611947906313112E-3</v>
      </c>
      <c r="AG579" s="2">
        <f>(Table2[[#This Row],[Close Price]]/Table2[[#This Row],[Current Month Low]])-1</f>
        <v>8.096864841038065E-2</v>
      </c>
      <c r="AH579" s="2">
        <f>(Table2[[#This Row],[Current Month High]]/Table2[[#This Row],[Close Price]])-1</f>
        <v>2.2427810485001309E-2</v>
      </c>
      <c r="AI579">
        <v>6.25939801717767</v>
      </c>
      <c r="AJ579">
        <v>27.112219774523702</v>
      </c>
      <c r="AK579" t="str">
        <f>IF(AND(Table2[[#This Row],[20D EMA]]&gt;Table2[[#This Row],[50D EMA]],Table2[[#This Row],[50D EMA]]&gt;Table2[[#This Row],[200D EMA]]),"Uptrend","Downtrend/NoTrend")</f>
        <v>Uptrend</v>
      </c>
      <c r="AL579">
        <v>-0.05</v>
      </c>
      <c r="AM579" t="s">
        <v>10680</v>
      </c>
      <c r="AN579">
        <v>6.08</v>
      </c>
      <c r="AO579" t="s">
        <v>10681</v>
      </c>
      <c r="AP579">
        <v>1.9578633158052E-2</v>
      </c>
      <c r="AQ579">
        <f>(Table2[[#This Row],[Sharpe Ratio]]-AVERAGE(Table2[Sharpe Ratio]))/_xlfn.STDEV.P(Table2[Sharpe Ratio])</f>
        <v>-0.50654045946451209</v>
      </c>
      <c r="AR57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-1.2308409046875946</v>
      </c>
      <c r="AS579">
        <f>_xlfn.RANK.AVG(Table2[[#This Row],[1Y Return vs Nifty Z-Score]],Table2[1Y Return vs Nifty Z-Score])</f>
        <v>587</v>
      </c>
      <c r="AT579">
        <f>_xlfn.RANK.AVG(Table2[[#This Row],[6M Return vs Nifty Z-Score]],Table2[6M Return vs Nifty Z-Score])</f>
        <v>527</v>
      </c>
      <c r="AU579">
        <f>_xlfn.RANK.AVG(Table2[[#This Row],[Sharpe Ratio Z-Score]],Table2[Sharpe Ratio Z-Score])</f>
        <v>474</v>
      </c>
      <c r="AV579">
        <f>(Table2[[#This Row],[Rank 1Y]]+Table2[[#This Row],[Rank 6M]]+Table2[[#This Row],[Rank Sharpe]])/3</f>
        <v>529.33333333333337</v>
      </c>
    </row>
    <row r="580" spans="1:48" x14ac:dyDescent="0.3">
      <c r="A580" t="s">
        <v>1507</v>
      </c>
      <c r="B580" t="s">
        <v>1508</v>
      </c>
      <c r="C580" t="s">
        <v>10647</v>
      </c>
      <c r="D580" t="s">
        <v>1509</v>
      </c>
      <c r="E580">
        <v>6784.0492061499999</v>
      </c>
      <c r="F580">
        <v>513.5</v>
      </c>
      <c r="G580">
        <v>-13.491528423694101</v>
      </c>
      <c r="H580">
        <f>(Table2[[#This Row],[1Y Return vs Nifty]]-AVERAGE(Table2[1Y Return vs Nifty]))/_xlfn.STDEV.P(Table2[1Y Return vs Nifty])</f>
        <v>-0.63990822383778756</v>
      </c>
      <c r="I580">
        <v>-3.4757397963164598</v>
      </c>
      <c r="J580">
        <f>(Table2[[#This Row],[1M Return vs Nifty]]-AVERAGE(Table2[1M Return vs Nifty]))/_xlfn.STDEV.P(Table2[1M Return vs Nifty])</f>
        <v>-0.22660908748994429</v>
      </c>
      <c r="K580">
        <v>-22.738979909523799</v>
      </c>
      <c r="L580">
        <f>(Table2[[#This Row],[6M Return vs Nifty]]-AVERAGE(Table2[6M Return vs Nifty]))/_xlfn.STDEV.P(Table2[6M Return vs Nifty])</f>
        <v>-1.062259129322235</v>
      </c>
      <c r="M580">
        <v>1.51373156372464</v>
      </c>
      <c r="N580">
        <f>(Table2[[#This Row],[1W Return vs Nifty]]-AVERAGE(Table2[1W Return vs Nifty]))/_xlfn.STDEV.P(Table2[1W Return vs Nifty])</f>
        <v>0.94233488217706607</v>
      </c>
      <c r="O580">
        <v>514.32000000000005</v>
      </c>
      <c r="P580">
        <v>513.07532107413795</v>
      </c>
      <c r="Q580">
        <v>504.80440236891002</v>
      </c>
      <c r="R580">
        <v>55.046370247687598</v>
      </c>
      <c r="S580" s="2">
        <f>(Table2[[#This Row],[Close Price]]-Table2[[#This Row],[20D EMA]])/Table2[[#This Row],[20D EMA]]</f>
        <v>-1.5943381552341925E-3</v>
      </c>
      <c r="T580" s="2">
        <f>(Table2[[#This Row],[Close Price]]-Table2[[#This Row],[50D EMA]])/Table2[[#This Row],[50D EMA]]</f>
        <v>8.2771263480959528E-4</v>
      </c>
      <c r="U580" s="2">
        <f>(Table2[[#This Row],[Close Price]]-Table2[[#This Row],[200D EMA]])/Table2[[#This Row],[200D EMA]]</f>
        <v>1.7225677094502151E-2</v>
      </c>
      <c r="V580">
        <v>0.40243161300355101</v>
      </c>
      <c r="W580">
        <v>512.75</v>
      </c>
      <c r="X580">
        <v>523.29999999999995</v>
      </c>
      <c r="Y580">
        <v>506</v>
      </c>
      <c r="Z580">
        <v>538.79999999999995</v>
      </c>
      <c r="AA580">
        <v>486.05</v>
      </c>
      <c r="AB580">
        <v>563</v>
      </c>
      <c r="AC580" s="2">
        <f>(Table2[[#This Row],[Close Price]]/Table2[[#This Row],[Day Low]])-1</f>
        <v>1.4627011214041197E-3</v>
      </c>
      <c r="AD580" s="2">
        <f>(Table2[[#This Row],[Day High]]/Table2[[#This Row],[Close Price]])-1</f>
        <v>1.9084712755598643E-2</v>
      </c>
      <c r="AE580" s="2">
        <f>(Table2[[#This Row],[Close Price]]/Table2[[#This Row],[Current Week Low]])-1</f>
        <v>1.4822134387351804E-2</v>
      </c>
      <c r="AF580" s="2">
        <f>(Table2[[#This Row],[Current Week High]]/Table2[[#This Row],[Close Price]])-1</f>
        <v>4.9269717624147891E-2</v>
      </c>
      <c r="AG580" s="2">
        <f>(Table2[[#This Row],[Close Price]]/Table2[[#This Row],[Current Month Low]])-1</f>
        <v>5.6475671227240065E-2</v>
      </c>
      <c r="AH580" s="2">
        <f>(Table2[[#This Row],[Current Month High]]/Table2[[#This Row],[Close Price]])-1</f>
        <v>9.6397273612463419E-2</v>
      </c>
      <c r="AI580">
        <v>30.350535540408899</v>
      </c>
      <c r="AJ580">
        <v>31.313131313131301</v>
      </c>
      <c r="AK580" t="str">
        <f>IF(AND(Table2[[#This Row],[20D EMA]]&gt;Table2[[#This Row],[50D EMA]],Table2[[#This Row],[50D EMA]]&gt;Table2[[#This Row],[200D EMA]]),"Uptrend","Downtrend/NoTrend")</f>
        <v>Uptrend</v>
      </c>
      <c r="AL580">
        <v>-0.01</v>
      </c>
      <c r="AM580" t="s">
        <v>10680</v>
      </c>
      <c r="AN580">
        <v>3.31</v>
      </c>
      <c r="AO580" t="s">
        <v>10681</v>
      </c>
      <c r="AP580">
        <v>4.8765459999731003E-2</v>
      </c>
      <c r="AQ580">
        <f>(Table2[[#This Row],[Sharpe Ratio]]-AVERAGE(Table2[Sharpe Ratio]))/_xlfn.STDEV.P(Table2[Sharpe Ratio])</f>
        <v>-0.17125019153834348</v>
      </c>
      <c r="AR58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-1.1576917500112442</v>
      </c>
      <c r="AS580">
        <f>_xlfn.RANK.AVG(Table2[[#This Row],[1Y Return vs Nifty Z-Score]],Table2[1Y Return vs Nifty Z-Score])</f>
        <v>538</v>
      </c>
      <c r="AT580">
        <f>_xlfn.RANK.AVG(Table2[[#This Row],[6M Return vs Nifty Z-Score]],Table2[6M Return vs Nifty Z-Score])</f>
        <v>661</v>
      </c>
      <c r="AU580">
        <f>_xlfn.RANK.AVG(Table2[[#This Row],[Sharpe Ratio Z-Score]],Table2[Sharpe Ratio Z-Score])</f>
        <v>394</v>
      </c>
      <c r="AV580">
        <f>(Table2[[#This Row],[Rank 1Y]]+Table2[[#This Row],[Rank 6M]]+Table2[[#This Row],[Rank Sharpe]])/3</f>
        <v>531</v>
      </c>
    </row>
    <row r="581" spans="1:48" x14ac:dyDescent="0.3">
      <c r="A581" t="s">
        <v>1719</v>
      </c>
      <c r="B581" t="s">
        <v>1720</v>
      </c>
      <c r="C581" t="s">
        <v>10649</v>
      </c>
      <c r="D581" t="s">
        <v>295</v>
      </c>
      <c r="E581">
        <v>4732.7566434749997</v>
      </c>
      <c r="F581">
        <v>282.64999999999998</v>
      </c>
      <c r="G581">
        <v>-4.5613068377809096</v>
      </c>
      <c r="H581">
        <f>(Table2[[#This Row],[1Y Return vs Nifty]]-AVERAGE(Table2[1Y Return vs Nifty]))/_xlfn.STDEV.P(Table2[1Y Return vs Nifty])</f>
        <v>-0.49621818553466107</v>
      </c>
      <c r="I581">
        <v>-9.3015933323506701</v>
      </c>
      <c r="J581">
        <f>(Table2[[#This Row],[1M Return vs Nifty]]-AVERAGE(Table2[1M Return vs Nifty]))/_xlfn.STDEV.P(Table2[1M Return vs Nifty])</f>
        <v>-0.7898332680404867</v>
      </c>
      <c r="K581">
        <v>-5.5997472229356404</v>
      </c>
      <c r="L581">
        <f>(Table2[[#This Row],[6M Return vs Nifty]]-AVERAGE(Table2[6M Return vs Nifty]))/_xlfn.STDEV.P(Table2[6M Return vs Nifty])</f>
        <v>-0.47484430289759488</v>
      </c>
      <c r="M581">
        <v>-5.70128891031663</v>
      </c>
      <c r="N581">
        <f>(Table2[[#This Row],[1W Return vs Nifty]]-AVERAGE(Table2[1W Return vs Nifty]))/_xlfn.STDEV.P(Table2[1W Return vs Nifty])</f>
        <v>-0.90980896099250241</v>
      </c>
      <c r="O581">
        <v>290.73</v>
      </c>
      <c r="P581">
        <v>289.67201516793398</v>
      </c>
      <c r="Q581">
        <v>269.994164909809</v>
      </c>
      <c r="R581">
        <v>39.4091090158228</v>
      </c>
      <c r="S581" s="2">
        <f>(Table2[[#This Row],[Close Price]]-Table2[[#This Row],[20D EMA]])/Table2[[#This Row],[20D EMA]]</f>
        <v>-2.7792109517421802E-2</v>
      </c>
      <c r="T581" s="2">
        <f>(Table2[[#This Row],[Close Price]]-Table2[[#This Row],[50D EMA]])/Table2[[#This Row],[50D EMA]]</f>
        <v>-2.4241261841821581E-2</v>
      </c>
      <c r="U581" s="2">
        <f>(Table2[[#This Row],[Close Price]]-Table2[[#This Row],[200D EMA]])/Table2[[#This Row],[200D EMA]]</f>
        <v>4.6874476322177672E-2</v>
      </c>
      <c r="V581">
        <v>0.30725268410691398</v>
      </c>
      <c r="W581">
        <v>281.10000000000002</v>
      </c>
      <c r="X581">
        <v>286.75</v>
      </c>
      <c r="Y581">
        <v>279.5</v>
      </c>
      <c r="Z581">
        <v>295.8</v>
      </c>
      <c r="AA581">
        <v>277</v>
      </c>
      <c r="AB581">
        <v>336</v>
      </c>
      <c r="AC581" s="2">
        <f>(Table2[[#This Row],[Close Price]]/Table2[[#This Row],[Day Low]])-1</f>
        <v>5.5140519388117148E-3</v>
      </c>
      <c r="AD581" s="2">
        <f>(Table2[[#This Row],[Day High]]/Table2[[#This Row],[Close Price]])-1</f>
        <v>1.4505572262515587E-2</v>
      </c>
      <c r="AE581" s="2">
        <f>(Table2[[#This Row],[Close Price]]/Table2[[#This Row],[Current Week Low]])-1</f>
        <v>1.1270125223613592E-2</v>
      </c>
      <c r="AF581" s="2">
        <f>(Table2[[#This Row],[Current Week High]]/Table2[[#This Row],[Close Price]])-1</f>
        <v>4.6523969573677881E-2</v>
      </c>
      <c r="AG581" s="2">
        <f>(Table2[[#This Row],[Close Price]]/Table2[[#This Row],[Current Month Low]])-1</f>
        <v>2.0397111913357246E-2</v>
      </c>
      <c r="AH581" s="2">
        <f>(Table2[[#This Row],[Current Month High]]/Table2[[#This Row],[Close Price]])-1</f>
        <v>0.18874933663541493</v>
      </c>
      <c r="AI581">
        <v>18.874933663541398</v>
      </c>
      <c r="AJ581">
        <v>34.403233475986603</v>
      </c>
      <c r="AK581" t="str">
        <f>IF(AND(Table2[[#This Row],[20D EMA]]&gt;Table2[[#This Row],[50D EMA]],Table2[[#This Row],[50D EMA]]&gt;Table2[[#This Row],[200D EMA]]),"Uptrend","Downtrend/NoTrend")</f>
        <v>Uptrend</v>
      </c>
      <c r="AL581">
        <v>0.01</v>
      </c>
      <c r="AM581" t="s">
        <v>10681</v>
      </c>
      <c r="AN581">
        <v>-1.26</v>
      </c>
      <c r="AO581" t="s">
        <v>10680</v>
      </c>
      <c r="AP581">
        <v>-3.5056049555532001E-2</v>
      </c>
      <c r="AQ581">
        <f>(Table2[[#This Row],[Sharpe Ratio]]-AVERAGE(Table2[Sharpe Ratio]))/_xlfn.STDEV.P(Table2[Sharpe Ratio])</f>
        <v>-1.1341687215042853</v>
      </c>
      <c r="AR58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-3.8048734389695307</v>
      </c>
      <c r="AS581">
        <f>_xlfn.RANK.AVG(Table2[[#This Row],[1Y Return vs Nifty Z-Score]],Table2[1Y Return vs Nifty Z-Score])</f>
        <v>477</v>
      </c>
      <c r="AT581">
        <f>_xlfn.RANK.AVG(Table2[[#This Row],[6M Return vs Nifty Z-Score]],Table2[6M Return vs Nifty Z-Score])</f>
        <v>479</v>
      </c>
      <c r="AU581">
        <f>_xlfn.RANK.AVG(Table2[[#This Row],[Sharpe Ratio Z-Score]],Table2[Sharpe Ratio Z-Score])</f>
        <v>642</v>
      </c>
      <c r="AV581">
        <f>(Table2[[#This Row],[Rank 1Y]]+Table2[[#This Row],[Rank 6M]]+Table2[[#This Row],[Rank Sharpe]])/3</f>
        <v>532.66666666666663</v>
      </c>
    </row>
    <row r="582" spans="1:48" x14ac:dyDescent="0.3">
      <c r="A582" t="s">
        <v>1590</v>
      </c>
      <c r="B582" t="s">
        <v>1591</v>
      </c>
      <c r="C582" t="s">
        <v>10647</v>
      </c>
      <c r="D582" t="s">
        <v>264</v>
      </c>
      <c r="E582">
        <v>5974.1303209199996</v>
      </c>
      <c r="F582">
        <v>747.15</v>
      </c>
      <c r="G582">
        <v>3.9079757192618199</v>
      </c>
      <c r="H582">
        <f>(Table2[[#This Row],[1Y Return vs Nifty]]-AVERAGE(Table2[1Y Return vs Nifty]))/_xlfn.STDEV.P(Table2[1Y Return vs Nifty])</f>
        <v>-0.35994479933547324</v>
      </c>
      <c r="I582">
        <v>-9.7914815448019201</v>
      </c>
      <c r="J582">
        <f>(Table2[[#This Row],[1M Return vs Nifty]]-AVERAGE(Table2[1M Return vs Nifty]))/_xlfn.STDEV.P(Table2[1M Return vs Nifty])</f>
        <v>-0.83719403420335314</v>
      </c>
      <c r="K582">
        <v>-20.201599015831199</v>
      </c>
      <c r="L582">
        <f>(Table2[[#This Row],[6M Return vs Nifty]]-AVERAGE(Table2[6M Return vs Nifty]))/_xlfn.STDEV.P(Table2[6M Return vs Nifty])</f>
        <v>-0.97529519199218273</v>
      </c>
      <c r="M582">
        <v>-11.230589511936101</v>
      </c>
      <c r="N582">
        <f>(Table2[[#This Row],[1W Return vs Nifty]]-AVERAGE(Table2[1W Return vs Nifty]))/_xlfn.STDEV.P(Table2[1W Return vs Nifty])</f>
        <v>-2.3292172777352378</v>
      </c>
      <c r="O582">
        <v>775.36</v>
      </c>
      <c r="P582">
        <v>762.183327163076</v>
      </c>
      <c r="Q582">
        <v>704.19993536205095</v>
      </c>
      <c r="R582">
        <v>35.360240916522002</v>
      </c>
      <c r="S582" s="2">
        <f>(Table2[[#This Row],[Close Price]]-Table2[[#This Row],[20D EMA]])/Table2[[#This Row],[20D EMA]]</f>
        <v>-3.638309946347508E-2</v>
      </c>
      <c r="T582" s="2">
        <f>(Table2[[#This Row],[Close Price]]-Table2[[#This Row],[50D EMA]])/Table2[[#This Row],[50D EMA]]</f>
        <v>-1.9724030462633706E-2</v>
      </c>
      <c r="U582" s="2">
        <f>(Table2[[#This Row],[Close Price]]-Table2[[#This Row],[200D EMA]])/Table2[[#This Row],[200D EMA]]</f>
        <v>6.0991293070578129E-2</v>
      </c>
      <c r="V582">
        <v>1.00019589834295</v>
      </c>
      <c r="W582">
        <v>742.55</v>
      </c>
      <c r="X582">
        <v>765.9</v>
      </c>
      <c r="Y582">
        <v>742.55</v>
      </c>
      <c r="Z582">
        <v>814.85</v>
      </c>
      <c r="AA582">
        <v>741.55</v>
      </c>
      <c r="AB582">
        <v>840.8</v>
      </c>
      <c r="AC582" s="2">
        <f>(Table2[[#This Row],[Close Price]]/Table2[[#This Row],[Day Low]])-1</f>
        <v>6.194869032388528E-3</v>
      </c>
      <c r="AD582" s="2">
        <f>(Table2[[#This Row],[Day High]]/Table2[[#This Row],[Close Price]])-1</f>
        <v>2.5095362377032693E-2</v>
      </c>
      <c r="AE582" s="2">
        <f>(Table2[[#This Row],[Close Price]]/Table2[[#This Row],[Current Week Low]])-1</f>
        <v>6.194869032388528E-3</v>
      </c>
      <c r="AF582" s="2">
        <f>(Table2[[#This Row],[Current Week High]]/Table2[[#This Row],[Close Price]])-1</f>
        <v>9.06109884226729E-2</v>
      </c>
      <c r="AG582" s="2">
        <f>(Table2[[#This Row],[Close Price]]/Table2[[#This Row],[Current Month Low]])-1</f>
        <v>7.5517497134380829E-3</v>
      </c>
      <c r="AH582" s="2">
        <f>(Table2[[#This Row],[Current Month High]]/Table2[[#This Row],[Close Price]])-1</f>
        <v>0.12534296995248617</v>
      </c>
      <c r="AI582">
        <v>18.2895001003814</v>
      </c>
      <c r="AJ582">
        <v>36.341240875912398</v>
      </c>
      <c r="AK582" t="str">
        <f>IF(AND(Table2[[#This Row],[20D EMA]]&gt;Table2[[#This Row],[50D EMA]],Table2[[#This Row],[50D EMA]]&gt;Table2[[#This Row],[200D EMA]]),"Uptrend","Downtrend/NoTrend")</f>
        <v>Uptrend</v>
      </c>
      <c r="AL582">
        <v>0.02</v>
      </c>
      <c r="AM582" t="s">
        <v>10681</v>
      </c>
      <c r="AN582">
        <v>-2.85</v>
      </c>
      <c r="AO582" t="s">
        <v>10680</v>
      </c>
      <c r="AQ582">
        <f>(Table2[[#This Row],[Sharpe Ratio]]-AVERAGE(Table2[Sharpe Ratio]))/_xlfn.STDEV.P(Table2[Sharpe Ratio])</f>
        <v>-0.7314544315382846</v>
      </c>
      <c r="AR58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-5.233105734804532</v>
      </c>
      <c r="AS582">
        <f>_xlfn.RANK.AVG(Table2[[#This Row],[1Y Return vs Nifty Z-Score]],Table2[1Y Return vs Nifty Z-Score])</f>
        <v>413</v>
      </c>
      <c r="AT582">
        <f>_xlfn.RANK.AVG(Table2[[#This Row],[6M Return vs Nifty Z-Score]],Table2[6M Return vs Nifty Z-Score])</f>
        <v>642</v>
      </c>
      <c r="AU582">
        <f>_xlfn.RANK.AVG(Table2[[#This Row],[Sharpe Ratio Z-Score]],Table2[Sharpe Ratio Z-Score])</f>
        <v>547</v>
      </c>
      <c r="AV582">
        <f>(Table2[[#This Row],[Rank 1Y]]+Table2[[#This Row],[Rank 6M]]+Table2[[#This Row],[Rank Sharpe]])/3</f>
        <v>534</v>
      </c>
    </row>
    <row r="583" spans="1:48" x14ac:dyDescent="0.3">
      <c r="A583" t="s">
        <v>1173</v>
      </c>
      <c r="B583" t="s">
        <v>1174</v>
      </c>
      <c r="C583" t="s">
        <v>10649</v>
      </c>
      <c r="D583" t="s">
        <v>568</v>
      </c>
      <c r="E583">
        <v>10279.39624736</v>
      </c>
      <c r="F583">
        <v>2939.35</v>
      </c>
      <c r="G583">
        <v>-21.487742761368999</v>
      </c>
      <c r="H583">
        <f>(Table2[[#This Row],[1Y Return vs Nifty]]-AVERAGE(Table2[1Y Return vs Nifty]))/_xlfn.STDEV.P(Table2[1Y Return vs Nifty])</f>
        <v>-0.76856979549161386</v>
      </c>
      <c r="I583">
        <v>0.19560137514669701</v>
      </c>
      <c r="J583">
        <f>(Table2[[#This Row],[1M Return vs Nifty]]-AVERAGE(Table2[1M Return vs Nifty]))/_xlfn.STDEV.P(Table2[1M Return vs Nifty])</f>
        <v>0.1283239897027918</v>
      </c>
      <c r="K583">
        <v>7.0606419850847697</v>
      </c>
      <c r="L583">
        <f>(Table2[[#This Row],[6M Return vs Nifty]]-AVERAGE(Table2[6M Return vs Nifty]))/_xlfn.STDEV.P(Table2[6M Return vs Nifty])</f>
        <v>-4.093337671492854E-2</v>
      </c>
      <c r="M583">
        <v>-3.2275429384307799</v>
      </c>
      <c r="N583">
        <f>(Table2[[#This Row],[1W Return vs Nifty]]-AVERAGE(Table2[1W Return vs Nifty]))/_xlfn.STDEV.P(Table2[1W Return vs Nifty])</f>
        <v>-0.2747818827079162</v>
      </c>
      <c r="O583">
        <v>2879.84</v>
      </c>
      <c r="P583">
        <v>2829.45301963272</v>
      </c>
      <c r="Q583">
        <v>2700.8583776785899</v>
      </c>
      <c r="R583">
        <v>53.064363691833101</v>
      </c>
      <c r="S583" s="2">
        <f>(Table2[[#This Row],[Close Price]]-Table2[[#This Row],[20D EMA]])/Table2[[#This Row],[20D EMA]]</f>
        <v>2.0664342463470108E-2</v>
      </c>
      <c r="T583" s="2">
        <f>(Table2[[#This Row],[Close Price]]-Table2[[#This Row],[50D EMA]])/Table2[[#This Row],[50D EMA]]</f>
        <v>3.8840362290781257E-2</v>
      </c>
      <c r="U583" s="2">
        <f>(Table2[[#This Row],[Close Price]]-Table2[[#This Row],[200D EMA]])/Table2[[#This Row],[200D EMA]]</f>
        <v>8.8302157674181897E-2</v>
      </c>
      <c r="V583">
        <v>0.53716689651185101</v>
      </c>
      <c r="W583">
        <v>2899.8</v>
      </c>
      <c r="X583">
        <v>2955</v>
      </c>
      <c r="Y583">
        <v>2845</v>
      </c>
      <c r="Z583">
        <v>2994.05</v>
      </c>
      <c r="AA583">
        <v>2744</v>
      </c>
      <c r="AB583">
        <v>3040</v>
      </c>
      <c r="AC583" s="2">
        <f>(Table2[[#This Row],[Close Price]]/Table2[[#This Row],[Day Low]])-1</f>
        <v>1.3638871646320272E-2</v>
      </c>
      <c r="AD583" s="2">
        <f>(Table2[[#This Row],[Day High]]/Table2[[#This Row],[Close Price]])-1</f>
        <v>5.3243063942709501E-3</v>
      </c>
      <c r="AE583" s="2">
        <f>(Table2[[#This Row],[Close Price]]/Table2[[#This Row],[Current Week Low]])-1</f>
        <v>3.3163444639718875E-2</v>
      </c>
      <c r="AF583" s="2">
        <f>(Table2[[#This Row],[Current Week High]]/Table2[[#This Row],[Close Price]])-1</f>
        <v>1.8609556534608052E-2</v>
      </c>
      <c r="AG583" s="2">
        <f>(Table2[[#This Row],[Close Price]]/Table2[[#This Row],[Current Month Low]])-1</f>
        <v>7.1191690962099097E-2</v>
      </c>
      <c r="AH583" s="2">
        <f>(Table2[[#This Row],[Current Month High]]/Table2[[#This Row],[Close Price]])-1</f>
        <v>3.4242264446221027E-2</v>
      </c>
      <c r="AI583">
        <v>9.1414768571282892</v>
      </c>
      <c r="AJ583">
        <v>30.812194036493</v>
      </c>
      <c r="AK583" t="str">
        <f>IF(AND(Table2[[#This Row],[20D EMA]]&gt;Table2[[#This Row],[50D EMA]],Table2[[#This Row],[50D EMA]]&gt;Table2[[#This Row],[200D EMA]]),"Uptrend","Downtrend/NoTrend")</f>
        <v>Uptrend</v>
      </c>
      <c r="AL583">
        <v>0</v>
      </c>
      <c r="AM583" t="s">
        <v>10682</v>
      </c>
      <c r="AN583">
        <v>4.9400000000000004</v>
      </c>
      <c r="AO583" t="s">
        <v>10681</v>
      </c>
      <c r="AP583">
        <v>-6.9637791351779998E-2</v>
      </c>
      <c r="AQ583">
        <f>(Table2[[#This Row],[Sharpe Ratio]]-AVERAGE(Table2[Sharpe Ratio]))/_xlfn.STDEV.P(Table2[Sharpe Ratio])</f>
        <v>-1.5314342939186165</v>
      </c>
      <c r="AR58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-2.4873953591302831</v>
      </c>
      <c r="AS583">
        <f>_xlfn.RANK.AVG(Table2[[#This Row],[1Y Return vs Nifty Z-Score]],Table2[1Y Return vs Nifty Z-Score])</f>
        <v>586</v>
      </c>
      <c r="AT583">
        <f>_xlfn.RANK.AVG(Table2[[#This Row],[6M Return vs Nifty Z-Score]],Table2[6M Return vs Nifty Z-Score])</f>
        <v>337</v>
      </c>
      <c r="AU583">
        <f>_xlfn.RANK.AVG(Table2[[#This Row],[Sharpe Ratio Z-Score]],Table2[Sharpe Ratio Z-Score])</f>
        <v>684</v>
      </c>
      <c r="AV583">
        <f>(Table2[[#This Row],[Rank 1Y]]+Table2[[#This Row],[Rank 6M]]+Table2[[#This Row],[Rank Sharpe]])/3</f>
        <v>535.66666666666663</v>
      </c>
    </row>
    <row r="584" spans="1:48" x14ac:dyDescent="0.3">
      <c r="A584" t="s">
        <v>506</v>
      </c>
      <c r="B584" t="s">
        <v>507</v>
      </c>
      <c r="C584" t="s">
        <v>10634</v>
      </c>
      <c r="D584" t="s">
        <v>180</v>
      </c>
      <c r="E584">
        <v>41530.576241249997</v>
      </c>
      <c r="F584">
        <v>606.95000000000005</v>
      </c>
      <c r="G584">
        <v>3.4310661844975598</v>
      </c>
      <c r="H584">
        <f>(Table2[[#This Row],[1Y Return vs Nifty]]-AVERAGE(Table2[1Y Return vs Nifty]))/_xlfn.STDEV.P(Table2[1Y Return vs Nifty])</f>
        <v>-0.36761842183835713</v>
      </c>
      <c r="I584">
        <v>-12.0458969340935</v>
      </c>
      <c r="J584">
        <f>(Table2[[#This Row],[1M Return vs Nifty]]-AVERAGE(Table2[1M Return vs Nifty]))/_xlfn.STDEV.P(Table2[1M Return vs Nifty])</f>
        <v>-1.0551434303563199</v>
      </c>
      <c r="K584">
        <v>-8.0240654790742898</v>
      </c>
      <c r="L584">
        <f>(Table2[[#This Row],[6M Return vs Nifty]]-AVERAGE(Table2[6M Return vs Nifty]))/_xlfn.STDEV.P(Table2[6M Return vs Nifty])</f>
        <v>-0.55793323188693922</v>
      </c>
      <c r="M584">
        <v>-0.84391211370411101</v>
      </c>
      <c r="N584">
        <f>(Table2[[#This Row],[1W Return vs Nifty]]-AVERAGE(Table2[1W Return vs Nifty]))/_xlfn.STDEV.P(Table2[1W Return vs Nifty])</f>
        <v>0.33711203669129963</v>
      </c>
      <c r="O584">
        <v>609.59</v>
      </c>
      <c r="P584">
        <v>613.31701413780797</v>
      </c>
      <c r="Q584">
        <v>565.34988335124206</v>
      </c>
      <c r="R584">
        <v>47.312043010650001</v>
      </c>
      <c r="S584" s="2">
        <f>(Table2[[#This Row],[Close Price]]-Table2[[#This Row],[20D EMA]])/Table2[[#This Row],[20D EMA]]</f>
        <v>-4.3307797043914539E-3</v>
      </c>
      <c r="T584" s="2">
        <f>(Table2[[#This Row],[Close Price]]-Table2[[#This Row],[50D EMA]])/Table2[[#This Row],[50D EMA]]</f>
        <v>-1.038127753028111E-2</v>
      </c>
      <c r="U584" s="2">
        <f>(Table2[[#This Row],[Close Price]]-Table2[[#This Row],[200D EMA]])/Table2[[#This Row],[200D EMA]]</f>
        <v>7.3582957870555646E-2</v>
      </c>
      <c r="V584">
        <v>0.94553724650305304</v>
      </c>
      <c r="W584">
        <v>604</v>
      </c>
      <c r="X584">
        <v>615.9</v>
      </c>
      <c r="Y584">
        <v>588.6</v>
      </c>
      <c r="Z584">
        <v>615.9</v>
      </c>
      <c r="AA584">
        <v>584</v>
      </c>
      <c r="AB584">
        <v>682.75</v>
      </c>
      <c r="AC584" s="2">
        <f>(Table2[[#This Row],[Close Price]]/Table2[[#This Row],[Day Low]])-1</f>
        <v>4.8841059602648951E-3</v>
      </c>
      <c r="AD584" s="2">
        <f>(Table2[[#This Row],[Day High]]/Table2[[#This Row],[Close Price]])-1</f>
        <v>1.4745860449789872E-2</v>
      </c>
      <c r="AE584" s="2">
        <f>(Table2[[#This Row],[Close Price]]/Table2[[#This Row],[Current Week Low]])-1</f>
        <v>3.1175671083927936E-2</v>
      </c>
      <c r="AF584" s="2">
        <f>(Table2[[#This Row],[Current Week High]]/Table2[[#This Row],[Close Price]])-1</f>
        <v>1.4745860449789872E-2</v>
      </c>
      <c r="AG584" s="2">
        <f>(Table2[[#This Row],[Close Price]]/Table2[[#This Row],[Current Month Low]])-1</f>
        <v>3.9297945205479579E-2</v>
      </c>
      <c r="AH584" s="2">
        <f>(Table2[[#This Row],[Current Month High]]/Table2[[#This Row],[Close Price]])-1</f>
        <v>0.12488672872559503</v>
      </c>
      <c r="AI584">
        <v>13.2383227613477</v>
      </c>
      <c r="AJ584">
        <v>52.864878478781002</v>
      </c>
      <c r="AK584" t="str">
        <f>IF(AND(Table2[[#This Row],[20D EMA]]&gt;Table2[[#This Row],[50D EMA]],Table2[[#This Row],[50D EMA]]&gt;Table2[[#This Row],[200D EMA]]),"Uptrend","Downtrend/NoTrend")</f>
        <v>Downtrend/NoTrend</v>
      </c>
      <c r="AL584">
        <v>-7.0000000000000007E-2</v>
      </c>
      <c r="AM584" t="s">
        <v>10680</v>
      </c>
      <c r="AN584">
        <v>1.88</v>
      </c>
      <c r="AO584" t="s">
        <v>10681</v>
      </c>
      <c r="AP584">
        <v>-6.3270696044387995E-2</v>
      </c>
      <c r="AQ584">
        <f>(Table2[[#This Row],[Sharpe Ratio]]-AVERAGE(Table2[Sharpe Ratio]))/_xlfn.STDEV.P(Table2[Sharpe Ratio])</f>
        <v>-1.4582908479692829</v>
      </c>
      <c r="AR5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4">
        <f>_xlfn.RANK.AVG(Table2[[#This Row],[1Y Return vs Nifty Z-Score]],Table2[1Y Return vs Nifty Z-Score])</f>
        <v>419</v>
      </c>
      <c r="AT584">
        <f>_xlfn.RANK.AVG(Table2[[#This Row],[6M Return vs Nifty Z-Score]],Table2[6M Return vs Nifty Z-Score])</f>
        <v>508</v>
      </c>
      <c r="AU584">
        <f>_xlfn.RANK.AVG(Table2[[#This Row],[Sharpe Ratio Z-Score]],Table2[Sharpe Ratio Z-Score])</f>
        <v>681</v>
      </c>
      <c r="AV584">
        <f>(Table2[[#This Row],[Rank 1Y]]+Table2[[#This Row],[Rank 6M]]+Table2[[#This Row],[Rank Sharpe]])/3</f>
        <v>536</v>
      </c>
    </row>
    <row r="585" spans="1:48" x14ac:dyDescent="0.3">
      <c r="A585" t="s">
        <v>1059</v>
      </c>
      <c r="B585" t="s">
        <v>1060</v>
      </c>
      <c r="C585" t="s">
        <v>10647</v>
      </c>
      <c r="D585" t="s">
        <v>83</v>
      </c>
      <c r="E585">
        <v>12589.359436089901</v>
      </c>
      <c r="F585">
        <v>613.4</v>
      </c>
      <c r="G585">
        <v>-44.979718348893201</v>
      </c>
      <c r="H585">
        <f>(Table2[[#This Row],[1Y Return vs Nifty]]-AVERAGE(Table2[1Y Return vs Nifty]))/_xlfn.STDEV.P(Table2[1Y Return vs Nifty])</f>
        <v>-1.1465629773531016</v>
      </c>
      <c r="I585">
        <v>-1.9397264475750899</v>
      </c>
      <c r="J585">
        <f>(Table2[[#This Row],[1M Return vs Nifty]]-AVERAGE(Table2[1M Return vs Nifty]))/_xlfn.STDEV.P(Table2[1M Return vs Nifty])</f>
        <v>-7.8112415833406362E-2</v>
      </c>
      <c r="K585">
        <v>-6.9454880363110396</v>
      </c>
      <c r="L585">
        <f>(Table2[[#This Row],[6M Return vs Nifty]]-AVERAGE(Table2[6M Return vs Nifty]))/_xlfn.STDEV.P(Table2[6M Return vs Nifty])</f>
        <v>-0.52096702733671496</v>
      </c>
      <c r="M585">
        <v>-5.2457727425486196</v>
      </c>
      <c r="N585">
        <f>(Table2[[#This Row],[1W Return vs Nifty]]-AVERAGE(Table2[1W Return vs Nifty]))/_xlfn.STDEV.P(Table2[1W Return vs Nifty])</f>
        <v>-0.79287492475086241</v>
      </c>
      <c r="O585">
        <v>615.17999999999995</v>
      </c>
      <c r="P585">
        <v>618.01358296823798</v>
      </c>
      <c r="Q585">
        <v>645.13049200752403</v>
      </c>
      <c r="R585">
        <v>40.633935074364999</v>
      </c>
      <c r="S585" s="2">
        <f>(Table2[[#This Row],[Close Price]]-Table2[[#This Row],[20D EMA]])/Table2[[#This Row],[20D EMA]]</f>
        <v>-2.8934620761402723E-3</v>
      </c>
      <c r="T585" s="2">
        <f>(Table2[[#This Row],[Close Price]]-Table2[[#This Row],[50D EMA]])/Table2[[#This Row],[50D EMA]]</f>
        <v>-7.4651805322458673E-3</v>
      </c>
      <c r="U585" s="2">
        <f>(Table2[[#This Row],[Close Price]]-Table2[[#This Row],[200D EMA]])/Table2[[#This Row],[200D EMA]]</f>
        <v>-4.9184610556516656E-2</v>
      </c>
      <c r="V585">
        <v>2.4355374004881201</v>
      </c>
      <c r="W585">
        <v>602.5</v>
      </c>
      <c r="X585">
        <v>617.6</v>
      </c>
      <c r="Y585">
        <v>602.5</v>
      </c>
      <c r="Z585">
        <v>638.5</v>
      </c>
      <c r="AA585">
        <v>570.20000000000005</v>
      </c>
      <c r="AB585">
        <v>672</v>
      </c>
      <c r="AC585" s="2">
        <f>(Table2[[#This Row],[Close Price]]/Table2[[#This Row],[Day Low]])-1</f>
        <v>1.8091286307053922E-2</v>
      </c>
      <c r="AD585" s="2">
        <f>(Table2[[#This Row],[Day High]]/Table2[[#This Row],[Close Price]])-1</f>
        <v>6.8470818389305688E-3</v>
      </c>
      <c r="AE585" s="2">
        <f>(Table2[[#This Row],[Close Price]]/Table2[[#This Row],[Current Week Low]])-1</f>
        <v>1.8091286307053922E-2</v>
      </c>
      <c r="AF585" s="2">
        <f>(Table2[[#This Row],[Current Week High]]/Table2[[#This Row],[Close Price]])-1</f>
        <v>4.09194652755136E-2</v>
      </c>
      <c r="AG585" s="2">
        <f>(Table2[[#This Row],[Close Price]]/Table2[[#This Row],[Current Month Low]])-1</f>
        <v>7.5762890213959988E-2</v>
      </c>
      <c r="AH585" s="2">
        <f>(Table2[[#This Row],[Current Month High]]/Table2[[#This Row],[Close Price]])-1</f>
        <v>9.5533094228888116E-2</v>
      </c>
      <c r="AI585">
        <v>34.333224649494603</v>
      </c>
      <c r="AJ585">
        <v>21.646008924144699</v>
      </c>
      <c r="AK585" t="str">
        <f>IF(AND(Table2[[#This Row],[20D EMA]]&gt;Table2[[#This Row],[50D EMA]],Table2[[#This Row],[50D EMA]]&gt;Table2[[#This Row],[200D EMA]]),"Uptrend","Downtrend/NoTrend")</f>
        <v>Downtrend/NoTrend</v>
      </c>
      <c r="AL585">
        <v>-0.14000000000000001</v>
      </c>
      <c r="AM585" t="s">
        <v>10680</v>
      </c>
      <c r="AN585">
        <v>2.76</v>
      </c>
      <c r="AO585" t="s">
        <v>10681</v>
      </c>
      <c r="AP585">
        <v>4.1435305937959001E-2</v>
      </c>
      <c r="AQ585">
        <f>(Table2[[#This Row],[Sharpe Ratio]]-AVERAGE(Table2[Sharpe Ratio]))/_xlfn.STDEV.P(Table2[Sharpe Ratio])</f>
        <v>-0.25545699252576609</v>
      </c>
      <c r="AR5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5">
        <f>_xlfn.RANK.AVG(Table2[[#This Row],[1Y Return vs Nifty Z-Score]],Table2[1Y Return vs Nifty Z-Score])</f>
        <v>697</v>
      </c>
      <c r="AT585">
        <f>_xlfn.RANK.AVG(Table2[[#This Row],[6M Return vs Nifty Z-Score]],Table2[6M Return vs Nifty Z-Score])</f>
        <v>496</v>
      </c>
      <c r="AU585">
        <f>_xlfn.RANK.AVG(Table2[[#This Row],[Sharpe Ratio Z-Score]],Table2[Sharpe Ratio Z-Score])</f>
        <v>415</v>
      </c>
      <c r="AV585">
        <f>(Table2[[#This Row],[Rank 1Y]]+Table2[[#This Row],[Rank 6M]]+Table2[[#This Row],[Rank Sharpe]])/3</f>
        <v>536</v>
      </c>
    </row>
    <row r="586" spans="1:48" x14ac:dyDescent="0.3">
      <c r="A586" t="s">
        <v>1265</v>
      </c>
      <c r="B586" t="s">
        <v>1266</v>
      </c>
      <c r="C586" t="s">
        <v>10635</v>
      </c>
      <c r="D586" t="s">
        <v>21</v>
      </c>
      <c r="E586">
        <v>9057.0401979449998</v>
      </c>
      <c r="F586">
        <v>2940.8</v>
      </c>
      <c r="G586">
        <v>-2.1001253529356698</v>
      </c>
      <c r="H586">
        <f>(Table2[[#This Row],[1Y Return vs Nifty]]-AVERAGE(Table2[1Y Return vs Nifty]))/_xlfn.STDEV.P(Table2[1Y Return vs Nifty])</f>
        <v>-0.45661701120476395</v>
      </c>
      <c r="I586">
        <v>5.30001087361895</v>
      </c>
      <c r="J586">
        <f>(Table2[[#This Row],[1M Return vs Nifty]]-AVERAGE(Table2[1M Return vs Nifty]))/_xlfn.STDEV.P(Table2[1M Return vs Nifty])</f>
        <v>0.62180135558392358</v>
      </c>
      <c r="K586">
        <v>-12.9793681908965</v>
      </c>
      <c r="L586">
        <f>(Table2[[#This Row],[6M Return vs Nifty]]-AVERAGE(Table2[6M Return vs Nifty]))/_xlfn.STDEV.P(Table2[6M Return vs Nifty])</f>
        <v>-0.72776687237566251</v>
      </c>
      <c r="M586">
        <v>-2.2289871571981701</v>
      </c>
      <c r="N586">
        <f>(Table2[[#This Row],[1W Return vs Nifty]]-AVERAGE(Table2[1W Return vs Nifty]))/_xlfn.STDEV.P(Table2[1W Return vs Nifty])</f>
        <v>-1.8445958378177703E-2</v>
      </c>
      <c r="O586">
        <v>2891.62</v>
      </c>
      <c r="P586">
        <v>2814.5124400549698</v>
      </c>
      <c r="Q586">
        <v>2641.6421471389299</v>
      </c>
      <c r="R586">
        <v>53.656046779694698</v>
      </c>
      <c r="S586" s="2">
        <f>(Table2[[#This Row],[Close Price]]-Table2[[#This Row],[20D EMA]])/Table2[[#This Row],[20D EMA]]</f>
        <v>1.7007767272324958E-2</v>
      </c>
      <c r="T586" s="2">
        <f>(Table2[[#This Row],[Close Price]]-Table2[[#This Row],[50D EMA]])/Table2[[#This Row],[50D EMA]]</f>
        <v>4.4870137416256665E-2</v>
      </c>
      <c r="U586" s="2">
        <f>(Table2[[#This Row],[Close Price]]-Table2[[#This Row],[200D EMA]])/Table2[[#This Row],[200D EMA]]</f>
        <v>0.113246926039955</v>
      </c>
      <c r="V586">
        <v>1.21711397301555</v>
      </c>
      <c r="W586">
        <v>2931</v>
      </c>
      <c r="X586">
        <v>3018.9</v>
      </c>
      <c r="Y586">
        <v>2906</v>
      </c>
      <c r="Z586">
        <v>3082.1</v>
      </c>
      <c r="AA586">
        <v>2655.05</v>
      </c>
      <c r="AB586">
        <v>3082.1</v>
      </c>
      <c r="AC586" s="2">
        <f>(Table2[[#This Row],[Close Price]]/Table2[[#This Row],[Day Low]])-1</f>
        <v>3.3435687478677867E-3</v>
      </c>
      <c r="AD586" s="2">
        <f>(Table2[[#This Row],[Day High]]/Table2[[#This Row],[Close Price]])-1</f>
        <v>2.6557399347116428E-2</v>
      </c>
      <c r="AE586" s="2">
        <f>(Table2[[#This Row],[Close Price]]/Table2[[#This Row],[Current Week Low]])-1</f>
        <v>1.1975223675154911E-2</v>
      </c>
      <c r="AF586" s="2">
        <f>(Table2[[#This Row],[Current Week High]]/Table2[[#This Row],[Close Price]])-1</f>
        <v>4.8048150163220837E-2</v>
      </c>
      <c r="AG586" s="2">
        <f>(Table2[[#This Row],[Close Price]]/Table2[[#This Row],[Current Month Low]])-1</f>
        <v>0.10762509180618074</v>
      </c>
      <c r="AH586" s="2">
        <f>(Table2[[#This Row],[Current Month High]]/Table2[[#This Row],[Close Price]])-1</f>
        <v>4.8048150163220837E-2</v>
      </c>
      <c r="AI586">
        <v>6.9436887921653803</v>
      </c>
      <c r="AJ586">
        <v>39.835001545374503</v>
      </c>
      <c r="AK586" t="str">
        <f>IF(AND(Table2[[#This Row],[20D EMA]]&gt;Table2[[#This Row],[50D EMA]],Table2[[#This Row],[50D EMA]]&gt;Table2[[#This Row],[200D EMA]]),"Uptrend","Downtrend/NoTrend")</f>
        <v>Uptrend</v>
      </c>
      <c r="AL586">
        <v>-0.14000000000000001</v>
      </c>
      <c r="AM586" t="s">
        <v>10680</v>
      </c>
      <c r="AN586">
        <v>7.36</v>
      </c>
      <c r="AO586" t="s">
        <v>10681</v>
      </c>
      <c r="AP586">
        <v>-1.2475184616344E-2</v>
      </c>
      <c r="AQ586">
        <f>(Table2[[#This Row],[Sharpe Ratio]]-AVERAGE(Table2[Sharpe Ratio]))/_xlfn.STDEV.P(Table2[Sharpe Ratio])</f>
        <v>-0.87476593350907506</v>
      </c>
      <c r="AR58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-1.4557944198837556</v>
      </c>
      <c r="AS586">
        <f>_xlfn.RANK.AVG(Table2[[#This Row],[1Y Return vs Nifty Z-Score]],Table2[1Y Return vs Nifty Z-Score])</f>
        <v>454</v>
      </c>
      <c r="AT586">
        <f>_xlfn.RANK.AVG(Table2[[#This Row],[6M Return vs Nifty Z-Score]],Table2[6M Return vs Nifty Z-Score])</f>
        <v>560</v>
      </c>
      <c r="AU586">
        <f>_xlfn.RANK.AVG(Table2[[#This Row],[Sharpe Ratio Z-Score]],Table2[Sharpe Ratio Z-Score])</f>
        <v>597</v>
      </c>
      <c r="AV586">
        <f>(Table2[[#This Row],[Rank 1Y]]+Table2[[#This Row],[Rank 6M]]+Table2[[#This Row],[Rank Sharpe]])/3</f>
        <v>537</v>
      </c>
    </row>
    <row r="587" spans="1:48" x14ac:dyDescent="0.3">
      <c r="A587" t="s">
        <v>1480</v>
      </c>
      <c r="B587" t="s">
        <v>1481</v>
      </c>
      <c r="C587" t="s">
        <v>10646</v>
      </c>
      <c r="D587" t="s">
        <v>1482</v>
      </c>
      <c r="E587">
        <v>7073.1246723199902</v>
      </c>
      <c r="F587">
        <v>265.89999999999998</v>
      </c>
      <c r="G587">
        <v>-21.303325430453398</v>
      </c>
      <c r="H587">
        <f>(Table2[[#This Row],[1Y Return vs Nifty]]-AVERAGE(Table2[1Y Return vs Nifty]))/_xlfn.STDEV.P(Table2[1Y Return vs Nifty])</f>
        <v>-0.76560246337246207</v>
      </c>
      <c r="I587">
        <v>-10.884214420819999</v>
      </c>
      <c r="J587">
        <f>(Table2[[#This Row],[1M Return vs Nifty]]-AVERAGE(Table2[1M Return vs Nifty]))/_xlfn.STDEV.P(Table2[1M Return vs Nifty])</f>
        <v>-0.94283582125639209</v>
      </c>
      <c r="K587">
        <v>-27.962774063797099</v>
      </c>
      <c r="L587">
        <f>(Table2[[#This Row],[6M Return vs Nifty]]-AVERAGE(Table2[6M Return vs Nifty]))/_xlfn.STDEV.P(Table2[6M Return vs Nifty])</f>
        <v>-1.2412948068535692</v>
      </c>
      <c r="M587">
        <v>-2.0008540414894802</v>
      </c>
      <c r="N587">
        <f>(Table2[[#This Row],[1W Return vs Nifty]]-AVERAGE(Table2[1W Return vs Nifty]))/_xlfn.STDEV.P(Table2[1W Return vs Nifty])</f>
        <v>4.0117332911593327E-2</v>
      </c>
      <c r="O587">
        <v>273.68</v>
      </c>
      <c r="P587">
        <v>283.634730539911</v>
      </c>
      <c r="Q587">
        <v>285.08639925341498</v>
      </c>
      <c r="R587">
        <v>38.565186416933599</v>
      </c>
      <c r="S587" s="2">
        <f>(Table2[[#This Row],[Close Price]]-Table2[[#This Row],[20D EMA]])/Table2[[#This Row],[20D EMA]]</f>
        <v>-2.8427360420929661E-2</v>
      </c>
      <c r="T587" s="2">
        <f>(Table2[[#This Row],[Close Price]]-Table2[[#This Row],[50D EMA]])/Table2[[#This Row],[50D EMA]]</f>
        <v>-6.2526653580653541E-2</v>
      </c>
      <c r="U587" s="2">
        <f>(Table2[[#This Row],[Close Price]]-Table2[[#This Row],[200D EMA]])/Table2[[#This Row],[200D EMA]]</f>
        <v>-6.7300296694827941E-2</v>
      </c>
      <c r="V587">
        <v>0.92560569862835096</v>
      </c>
      <c r="W587">
        <v>264</v>
      </c>
      <c r="X587">
        <v>268</v>
      </c>
      <c r="Y587">
        <v>262.5</v>
      </c>
      <c r="Z587">
        <v>271.60000000000002</v>
      </c>
      <c r="AA587">
        <v>262.5</v>
      </c>
      <c r="AB587">
        <v>302.14999999999998</v>
      </c>
      <c r="AC587" s="2">
        <f>(Table2[[#This Row],[Close Price]]/Table2[[#This Row],[Day Low]])-1</f>
        <v>7.1969696969695907E-3</v>
      </c>
      <c r="AD587" s="2">
        <f>(Table2[[#This Row],[Day High]]/Table2[[#This Row],[Close Price]])-1</f>
        <v>7.8977059044753606E-3</v>
      </c>
      <c r="AE587" s="2">
        <f>(Table2[[#This Row],[Close Price]]/Table2[[#This Row],[Current Week Low]])-1</f>
        <v>1.2952380952380826E-2</v>
      </c>
      <c r="AF587" s="2">
        <f>(Table2[[#This Row],[Current Week High]]/Table2[[#This Row],[Close Price]])-1</f>
        <v>2.1436630312147598E-2</v>
      </c>
      <c r="AG587" s="2">
        <f>(Table2[[#This Row],[Close Price]]/Table2[[#This Row],[Current Month Low]])-1</f>
        <v>1.2952380952380826E-2</v>
      </c>
      <c r="AH587" s="2">
        <f>(Table2[[#This Row],[Current Month High]]/Table2[[#This Row],[Close Price]])-1</f>
        <v>0.1363294471605867</v>
      </c>
      <c r="AI587">
        <v>37.250846182775398</v>
      </c>
      <c r="AJ587">
        <v>10.5613305613305</v>
      </c>
      <c r="AK587" t="str">
        <f>IF(AND(Table2[[#This Row],[20D EMA]]&gt;Table2[[#This Row],[50D EMA]],Table2[[#This Row],[50D EMA]]&gt;Table2[[#This Row],[200D EMA]]),"Uptrend","Downtrend/NoTrend")</f>
        <v>Downtrend/NoTrend</v>
      </c>
      <c r="AL587">
        <v>-0.25</v>
      </c>
      <c r="AM587" t="s">
        <v>10680</v>
      </c>
      <c r="AN587">
        <v>-6.18</v>
      </c>
      <c r="AO587" t="s">
        <v>10680</v>
      </c>
      <c r="AP587">
        <v>6.9291751721312994E-2</v>
      </c>
      <c r="AQ587">
        <f>(Table2[[#This Row],[Sharpe Ratio]]-AVERAGE(Table2[Sharpe Ratio]))/_xlfn.STDEV.P(Table2[Sharpe Ratio])</f>
        <v>6.4550222401550714E-2</v>
      </c>
      <c r="AR5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87">
        <f>_xlfn.RANK.AVG(Table2[[#This Row],[1Y Return vs Nifty Z-Score]],Table2[1Y Return vs Nifty Z-Score])</f>
        <v>585</v>
      </c>
      <c r="AT587">
        <f>_xlfn.RANK.AVG(Table2[[#This Row],[6M Return vs Nifty Z-Score]],Table2[6M Return vs Nifty Z-Score])</f>
        <v>691</v>
      </c>
      <c r="AU587">
        <f>_xlfn.RANK.AVG(Table2[[#This Row],[Sharpe Ratio Z-Score]],Table2[Sharpe Ratio Z-Score])</f>
        <v>336</v>
      </c>
      <c r="AV587">
        <f>(Table2[[#This Row],[Rank 1Y]]+Table2[[#This Row],[Rank 6M]]+Table2[[#This Row],[Rank Sharpe]])/3</f>
        <v>537.33333333333337</v>
      </c>
    </row>
    <row r="588" spans="1:48" x14ac:dyDescent="0.3">
      <c r="A588" t="s">
        <v>237</v>
      </c>
      <c r="B588" t="s">
        <v>238</v>
      </c>
      <c r="C588" t="s">
        <v>10638</v>
      </c>
      <c r="D588" t="s">
        <v>183</v>
      </c>
      <c r="E588">
        <v>114163.437607114</v>
      </c>
      <c r="F588">
        <v>637.15</v>
      </c>
      <c r="G588">
        <v>-15.6127864614923</v>
      </c>
      <c r="H588">
        <f>(Table2[[#This Row],[1Y Return vs Nifty]]-AVERAGE(Table2[1Y Return vs Nifty]))/_xlfn.STDEV.P(Table2[1Y Return vs Nifty])</f>
        <v>-0.67403992435268245</v>
      </c>
      <c r="I588">
        <v>-0.90609913036221201</v>
      </c>
      <c r="J588">
        <f>(Table2[[#This Row],[1M Return vs Nifty]]-AVERAGE(Table2[1M Return vs Nifty]))/_xlfn.STDEV.P(Table2[1M Return vs Nifty])</f>
        <v>2.1815241999229566E-2</v>
      </c>
      <c r="K588">
        <v>4.7817099157444298</v>
      </c>
      <c r="L588">
        <f>(Table2[[#This Row],[6M Return vs Nifty]]-AVERAGE(Table2[6M Return vs Nifty]))/_xlfn.STDEV.P(Table2[6M Return vs Nifty])</f>
        <v>-0.11903946876843384</v>
      </c>
      <c r="M588">
        <v>-2.2492273860996099</v>
      </c>
      <c r="N588">
        <f>(Table2[[#This Row],[1W Return vs Nifty]]-AVERAGE(Table2[1W Return vs Nifty]))/_xlfn.STDEV.P(Table2[1W Return vs Nifty])</f>
        <v>-2.3641760036540418E-2</v>
      </c>
      <c r="O588">
        <v>634.78</v>
      </c>
      <c r="P588">
        <v>621.559430591308</v>
      </c>
      <c r="Q588">
        <v>578.05364125828498</v>
      </c>
      <c r="R588">
        <v>58.796706264827897</v>
      </c>
      <c r="S588" s="2">
        <f>(Table2[[#This Row],[Close Price]]-Table2[[#This Row],[20D EMA]])/Table2[[#This Row],[20D EMA]]</f>
        <v>3.7335769873026951E-3</v>
      </c>
      <c r="T588" s="2">
        <f>(Table2[[#This Row],[Close Price]]-Table2[[#This Row],[50D EMA]])/Table2[[#This Row],[50D EMA]]</f>
        <v>2.5082990686602896E-2</v>
      </c>
      <c r="U588" s="2">
        <f>(Table2[[#This Row],[Close Price]]-Table2[[#This Row],[200D EMA]])/Table2[[#This Row],[200D EMA]]</f>
        <v>0.10223334743307957</v>
      </c>
      <c r="V588">
        <v>0.59798939372156601</v>
      </c>
      <c r="W588">
        <v>636.1</v>
      </c>
      <c r="X588">
        <v>645.54999999999995</v>
      </c>
      <c r="Y588">
        <v>636.1</v>
      </c>
      <c r="Z588">
        <v>655.4</v>
      </c>
      <c r="AA588">
        <v>598.6</v>
      </c>
      <c r="AB588">
        <v>655.85</v>
      </c>
      <c r="AC588" s="2">
        <f>(Table2[[#This Row],[Close Price]]/Table2[[#This Row],[Day Low]])-1</f>
        <v>1.6506838547396541E-3</v>
      </c>
      <c r="AD588" s="2">
        <f>(Table2[[#This Row],[Day High]]/Table2[[#This Row],[Close Price]])-1</f>
        <v>1.3183708702817265E-2</v>
      </c>
      <c r="AE588" s="2">
        <f>(Table2[[#This Row],[Close Price]]/Table2[[#This Row],[Current Week Low]])-1</f>
        <v>1.6506838547396541E-3</v>
      </c>
      <c r="AF588" s="2">
        <f>(Table2[[#This Row],[Current Week High]]/Table2[[#This Row],[Close Price]])-1</f>
        <v>2.86431766460018E-2</v>
      </c>
      <c r="AG588" s="2">
        <f>(Table2[[#This Row],[Close Price]]/Table2[[#This Row],[Current Month Low]])-1</f>
        <v>6.4400267290344093E-2</v>
      </c>
      <c r="AH588" s="2">
        <f>(Table2[[#This Row],[Current Month High]]/Table2[[#This Row],[Close Price]])-1</f>
        <v>2.9349446755081221E-2</v>
      </c>
      <c r="AI588">
        <v>3.9551126108451702</v>
      </c>
      <c r="AJ588">
        <v>30.243254292722799</v>
      </c>
      <c r="AK588" t="str">
        <f>IF(AND(Table2[[#This Row],[20D EMA]]&gt;Table2[[#This Row],[50D EMA]],Table2[[#This Row],[50D EMA]]&gt;Table2[[#This Row],[200D EMA]]),"Uptrend","Downtrend/NoTrend")</f>
        <v>Uptrend</v>
      </c>
      <c r="AL588">
        <v>-0.05</v>
      </c>
      <c r="AM588" t="s">
        <v>10680</v>
      </c>
      <c r="AN588">
        <v>5.17</v>
      </c>
      <c r="AO588" t="s">
        <v>10681</v>
      </c>
      <c r="AP588">
        <v>-7.9567046051206999E-2</v>
      </c>
      <c r="AQ588">
        <f>(Table2[[#This Row],[Sharpe Ratio]]-AVERAGE(Table2[Sharpe Ratio]))/_xlfn.STDEV.P(Table2[Sharpe Ratio])</f>
        <v>-1.6454988507317592</v>
      </c>
      <c r="AR58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-2.4404047618901861</v>
      </c>
      <c r="AS588">
        <f>_xlfn.RANK.AVG(Table2[[#This Row],[1Y Return vs Nifty Z-Score]],Table2[1Y Return vs Nifty Z-Score])</f>
        <v>556</v>
      </c>
      <c r="AT588">
        <f>_xlfn.RANK.AVG(Table2[[#This Row],[6M Return vs Nifty Z-Score]],Table2[6M Return vs Nifty Z-Score])</f>
        <v>361</v>
      </c>
      <c r="AU588">
        <f>_xlfn.RANK.AVG(Table2[[#This Row],[Sharpe Ratio Z-Score]],Table2[Sharpe Ratio Z-Score])</f>
        <v>697</v>
      </c>
      <c r="AV588">
        <f>(Table2[[#This Row],[Rank 1Y]]+Table2[[#This Row],[Rank 6M]]+Table2[[#This Row],[Rank Sharpe]])/3</f>
        <v>538</v>
      </c>
    </row>
    <row r="589" spans="1:48" x14ac:dyDescent="0.3">
      <c r="A589" t="s">
        <v>1647</v>
      </c>
      <c r="B589" t="s">
        <v>1648</v>
      </c>
      <c r="C589" t="s">
        <v>10645</v>
      </c>
      <c r="D589" t="s">
        <v>1099</v>
      </c>
      <c r="E589">
        <v>5318.0141624999997</v>
      </c>
      <c r="F589">
        <v>3147.95</v>
      </c>
      <c r="G589">
        <v>-1.10821566348914</v>
      </c>
      <c r="H589">
        <f>(Table2[[#This Row],[1Y Return vs Nifty]]-AVERAGE(Table2[1Y Return vs Nifty]))/_xlfn.STDEV.P(Table2[1Y Return vs Nifty])</f>
        <v>-0.44065687629672973</v>
      </c>
      <c r="I589">
        <v>-10.8802366766646</v>
      </c>
      <c r="J589">
        <f>(Table2[[#This Row],[1M Return vs Nifty]]-AVERAGE(Table2[1M Return vs Nifty]))/_xlfn.STDEV.P(Table2[1M Return vs Nifty])</f>
        <v>-0.94245126615583774</v>
      </c>
      <c r="K589">
        <v>-6.4557774098629697</v>
      </c>
      <c r="L589">
        <f>(Table2[[#This Row],[6M Return vs Nifty]]-AVERAGE(Table2[6M Return vs Nifty]))/_xlfn.STDEV.P(Table2[6M Return vs Nifty])</f>
        <v>-0.50418312061851056</v>
      </c>
      <c r="M589">
        <v>-1.65015243814377</v>
      </c>
      <c r="N589">
        <f>(Table2[[#This Row],[1W Return vs Nifty]]-AVERAGE(Table2[1W Return vs Nifty]))/_xlfn.STDEV.P(Table2[1W Return vs Nifty])</f>
        <v>0.13014477188608428</v>
      </c>
      <c r="O589">
        <v>3149.24</v>
      </c>
      <c r="P589">
        <v>3109.0868716821001</v>
      </c>
      <c r="Q589">
        <v>2977.6635367027302</v>
      </c>
      <c r="R589">
        <v>52.674692634025902</v>
      </c>
      <c r="S589" s="2">
        <f>(Table2[[#This Row],[Close Price]]-Table2[[#This Row],[20D EMA]])/Table2[[#This Row],[20D EMA]]</f>
        <v>-4.0962263911291732E-4</v>
      </c>
      <c r="T589" s="2">
        <f>(Table2[[#This Row],[Close Price]]-Table2[[#This Row],[50D EMA]])/Table2[[#This Row],[50D EMA]]</f>
        <v>1.2499852825557664E-2</v>
      </c>
      <c r="U589" s="2">
        <f>(Table2[[#This Row],[Close Price]]-Table2[[#This Row],[200D EMA]])/Table2[[#This Row],[200D EMA]]</f>
        <v>5.7187946589101098E-2</v>
      </c>
      <c r="V589">
        <v>0.78339981940324199</v>
      </c>
      <c r="W589">
        <v>3087.35</v>
      </c>
      <c r="X589">
        <v>3213</v>
      </c>
      <c r="Y589">
        <v>3087.35</v>
      </c>
      <c r="Z589">
        <v>3302.95</v>
      </c>
      <c r="AA589">
        <v>2955.55</v>
      </c>
      <c r="AB589">
        <v>3456</v>
      </c>
      <c r="AC589" s="2">
        <f>(Table2[[#This Row],[Close Price]]/Table2[[#This Row],[Day Low]])-1</f>
        <v>1.9628483974929889E-2</v>
      </c>
      <c r="AD589" s="2">
        <f>(Table2[[#This Row],[Day High]]/Table2[[#This Row],[Close Price]])-1</f>
        <v>2.0664241808160844E-2</v>
      </c>
      <c r="AE589" s="2">
        <f>(Table2[[#This Row],[Close Price]]/Table2[[#This Row],[Current Week Low]])-1</f>
        <v>1.9628483974929889E-2</v>
      </c>
      <c r="AF589" s="2">
        <f>(Table2[[#This Row],[Current Week High]]/Table2[[#This Row],[Close Price]])-1</f>
        <v>4.9238393240045086E-2</v>
      </c>
      <c r="AG589" s="2">
        <f>(Table2[[#This Row],[Close Price]]/Table2[[#This Row],[Current Month Low]])-1</f>
        <v>6.5097866725313258E-2</v>
      </c>
      <c r="AH589" s="2">
        <f>(Table2[[#This Row],[Current Month High]]/Table2[[#This Row],[Close Price]])-1</f>
        <v>9.7857335726425188E-2</v>
      </c>
      <c r="AI589">
        <v>17.5368096697851</v>
      </c>
      <c r="AJ589">
        <v>36.867391304347798</v>
      </c>
      <c r="AK589" t="str">
        <f>IF(AND(Table2[[#This Row],[20D EMA]]&gt;Table2[[#This Row],[50D EMA]],Table2[[#This Row],[50D EMA]]&gt;Table2[[#This Row],[200D EMA]]),"Uptrend","Downtrend/NoTrend")</f>
        <v>Uptrend</v>
      </c>
      <c r="AL589">
        <v>0</v>
      </c>
      <c r="AM589">
        <v>0</v>
      </c>
      <c r="AN589">
        <v>0.12</v>
      </c>
      <c r="AO589" t="s">
        <v>10681</v>
      </c>
      <c r="AP589">
        <v>-5.7976020970827997E-2</v>
      </c>
      <c r="AQ589">
        <f>(Table2[[#This Row],[Sharpe Ratio]]-AVERAGE(Table2[Sharpe Ratio]))/_xlfn.STDEV.P(Table2[Sharpe Ratio])</f>
        <v>-1.3974670717627897</v>
      </c>
      <c r="AR58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-3.1546135629477834</v>
      </c>
      <c r="AS589">
        <f>_xlfn.RANK.AVG(Table2[[#This Row],[1Y Return vs Nifty Z-Score]],Table2[1Y Return vs Nifty Z-Score])</f>
        <v>445</v>
      </c>
      <c r="AT589">
        <f>_xlfn.RANK.AVG(Table2[[#This Row],[6M Return vs Nifty Z-Score]],Table2[6M Return vs Nifty Z-Score])</f>
        <v>493</v>
      </c>
      <c r="AU589">
        <f>_xlfn.RANK.AVG(Table2[[#This Row],[Sharpe Ratio Z-Score]],Table2[Sharpe Ratio Z-Score])</f>
        <v>676</v>
      </c>
      <c r="AV589">
        <f>(Table2[[#This Row],[Rank 1Y]]+Table2[[#This Row],[Rank 6M]]+Table2[[#This Row],[Rank Sharpe]])/3</f>
        <v>538</v>
      </c>
    </row>
    <row r="590" spans="1:48" x14ac:dyDescent="0.3">
      <c r="A590" t="s">
        <v>1544</v>
      </c>
      <c r="B590" t="s">
        <v>1545</v>
      </c>
      <c r="C590" t="s">
        <v>10644</v>
      </c>
      <c r="D590" t="s">
        <v>1546</v>
      </c>
      <c r="E590">
        <v>6437.3650113900003</v>
      </c>
      <c r="F590">
        <v>494.35</v>
      </c>
      <c r="G590">
        <v>-3.0911245016161999</v>
      </c>
      <c r="H590">
        <f>(Table2[[#This Row],[1Y Return vs Nifty]]-AVERAGE(Table2[1Y Return vs Nifty]))/_xlfn.STDEV.P(Table2[1Y Return vs Nifty])</f>
        <v>-0.4725624952291349</v>
      </c>
      <c r="I590">
        <v>-4.8789358493970099</v>
      </c>
      <c r="J590">
        <f>(Table2[[#This Row],[1M Return vs Nifty]]-AVERAGE(Table2[1M Return vs Nifty]))/_xlfn.STDEV.P(Table2[1M Return vs Nifty])</f>
        <v>-0.36226542389795374</v>
      </c>
      <c r="K590">
        <v>-17.211298676294899</v>
      </c>
      <c r="L590">
        <f>(Table2[[#This Row],[6M Return vs Nifty]]-AVERAGE(Table2[6M Return vs Nifty]))/_xlfn.STDEV.P(Table2[6M Return vs Nifty])</f>
        <v>-0.87280829616511357</v>
      </c>
      <c r="M590">
        <v>-1.8740448657658</v>
      </c>
      <c r="N590">
        <f>(Table2[[#This Row],[1W Return vs Nifty]]-AVERAGE(Table2[1W Return vs Nifty]))/_xlfn.STDEV.P(Table2[1W Return vs Nifty])</f>
        <v>7.2670093491975674E-2</v>
      </c>
      <c r="O590">
        <v>473.77</v>
      </c>
      <c r="P590">
        <v>468.96460169994299</v>
      </c>
      <c r="Q590">
        <v>451.02770404767</v>
      </c>
      <c r="R590">
        <v>49.887202814027098</v>
      </c>
      <c r="S590" s="2">
        <f>(Table2[[#This Row],[Close Price]]-Table2[[#This Row],[20D EMA]])/Table2[[#This Row],[20D EMA]]</f>
        <v>4.3438799417438931E-2</v>
      </c>
      <c r="T590" s="2">
        <f>(Table2[[#This Row],[Close Price]]-Table2[[#This Row],[50D EMA]])/Table2[[#This Row],[50D EMA]]</f>
        <v>5.4130734405193635E-2</v>
      </c>
      <c r="U590" s="2">
        <f>(Table2[[#This Row],[Close Price]]-Table2[[#This Row],[200D EMA]])/Table2[[#This Row],[200D EMA]]</f>
        <v>9.605240556963926E-2</v>
      </c>
      <c r="V590">
        <v>0.90493017748808902</v>
      </c>
      <c r="W590">
        <v>470.65</v>
      </c>
      <c r="X590">
        <v>497.7</v>
      </c>
      <c r="Y590">
        <v>468.3</v>
      </c>
      <c r="Z590">
        <v>508.9</v>
      </c>
      <c r="AA590">
        <v>446.05</v>
      </c>
      <c r="AB590">
        <v>508.9</v>
      </c>
      <c r="AC590" s="2">
        <f>(Table2[[#This Row],[Close Price]]/Table2[[#This Row],[Day Low]])-1</f>
        <v>5.0355890789334001E-2</v>
      </c>
      <c r="AD590" s="2">
        <f>(Table2[[#This Row],[Day High]]/Table2[[#This Row],[Close Price]])-1</f>
        <v>6.776575300900145E-3</v>
      </c>
      <c r="AE590" s="2">
        <f>(Table2[[#This Row],[Close Price]]/Table2[[#This Row],[Current Week Low]])-1</f>
        <v>5.5626734998932337E-2</v>
      </c>
      <c r="AF590" s="2">
        <f>(Table2[[#This Row],[Current Week High]]/Table2[[#This Row],[Close Price]])-1</f>
        <v>2.9432588247193081E-2</v>
      </c>
      <c r="AG590" s="2">
        <f>(Table2[[#This Row],[Close Price]]/Table2[[#This Row],[Current Month Low]])-1</f>
        <v>0.10828382468333153</v>
      </c>
      <c r="AH590" s="2">
        <f>(Table2[[#This Row],[Current Month High]]/Table2[[#This Row],[Close Price]])-1</f>
        <v>2.9432588247193081E-2</v>
      </c>
      <c r="AI590">
        <v>16.698695256397201</v>
      </c>
      <c r="AJ590">
        <v>44.420099328074699</v>
      </c>
      <c r="AK590" t="str">
        <f>IF(AND(Table2[[#This Row],[20D EMA]]&gt;Table2[[#This Row],[50D EMA]],Table2[[#This Row],[50D EMA]]&gt;Table2[[#This Row],[200D EMA]]),"Uptrend","Downtrend/NoTrend")</f>
        <v>Uptrend</v>
      </c>
      <c r="AL590">
        <v>-0.1</v>
      </c>
      <c r="AM590" t="s">
        <v>10680</v>
      </c>
      <c r="AN590">
        <v>9.2100000000000009</v>
      </c>
      <c r="AO590" t="s">
        <v>10681</v>
      </c>
      <c r="AQ590">
        <f>(Table2[[#This Row],[Sharpe Ratio]]-AVERAGE(Table2[Sharpe Ratio]))/_xlfn.STDEV.P(Table2[Sharpe Ratio])</f>
        <v>-0.7314544315382846</v>
      </c>
      <c r="AR59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-2.3664205533385112</v>
      </c>
      <c r="AS590">
        <f>_xlfn.RANK.AVG(Table2[[#This Row],[1Y Return vs Nifty Z-Score]],Table2[1Y Return vs Nifty Z-Score])</f>
        <v>464</v>
      </c>
      <c r="AT590">
        <f>_xlfn.RANK.AVG(Table2[[#This Row],[6M Return vs Nifty Z-Score]],Table2[6M Return vs Nifty Z-Score])</f>
        <v>606</v>
      </c>
      <c r="AU590">
        <f>_xlfn.RANK.AVG(Table2[[#This Row],[Sharpe Ratio Z-Score]],Table2[Sharpe Ratio Z-Score])</f>
        <v>547</v>
      </c>
      <c r="AV590">
        <f>(Table2[[#This Row],[Rank 1Y]]+Table2[[#This Row],[Rank 6M]]+Table2[[#This Row],[Rank Sharpe]])/3</f>
        <v>539</v>
      </c>
    </row>
    <row r="591" spans="1:48" x14ac:dyDescent="0.3">
      <c r="A591" t="s">
        <v>1663</v>
      </c>
      <c r="B591" t="s">
        <v>1664</v>
      </c>
      <c r="C591" t="s">
        <v>6781</v>
      </c>
      <c r="D591" t="s">
        <v>83</v>
      </c>
      <c r="E591">
        <v>5186.0411596599997</v>
      </c>
      <c r="F591">
        <v>231.01</v>
      </c>
      <c r="G591">
        <v>-7.4594984536154101</v>
      </c>
      <c r="H591">
        <f>(Table2[[#This Row],[1Y Return vs Nifty]]-AVERAGE(Table2[1Y Return vs Nifty]))/_xlfn.STDEV.P(Table2[1Y Return vs Nifty])</f>
        <v>-0.54285098857125835</v>
      </c>
      <c r="I591">
        <v>-5.3635913194167903</v>
      </c>
      <c r="J591">
        <f>(Table2[[#This Row],[1M Return vs Nifty]]-AVERAGE(Table2[1M Return vs Nifty]))/_xlfn.STDEV.P(Table2[1M Return vs Nifty])</f>
        <v>-0.40912030589298676</v>
      </c>
      <c r="K591">
        <v>-1.09991853101655</v>
      </c>
      <c r="L591">
        <f>(Table2[[#This Row],[6M Return vs Nifty]]-AVERAGE(Table2[6M Return vs Nifty]))/_xlfn.STDEV.P(Table2[6M Return vs Nifty])</f>
        <v>-0.32062117410649771</v>
      </c>
      <c r="M591">
        <v>-2.3398163283950999</v>
      </c>
      <c r="N591">
        <f>(Table2[[#This Row],[1W Return vs Nifty]]-AVERAGE(Table2[1W Return vs Nifty]))/_xlfn.STDEV.P(Table2[1W Return vs Nifty])</f>
        <v>-4.6896545291204593E-2</v>
      </c>
      <c r="O591">
        <v>227.24</v>
      </c>
      <c r="P591">
        <v>224.08674447665399</v>
      </c>
      <c r="Q591">
        <v>211.769090412975</v>
      </c>
      <c r="R591">
        <v>55.379761766720698</v>
      </c>
      <c r="S591" s="2">
        <f>(Table2[[#This Row],[Close Price]]-Table2[[#This Row],[20D EMA]])/Table2[[#This Row],[20D EMA]]</f>
        <v>1.6590389016018225E-2</v>
      </c>
      <c r="T591" s="2">
        <f>(Table2[[#This Row],[Close Price]]-Table2[[#This Row],[50D EMA]])/Table2[[#This Row],[50D EMA]]</f>
        <v>3.0895426409603115E-2</v>
      </c>
      <c r="U591" s="2">
        <f>(Table2[[#This Row],[Close Price]]-Table2[[#This Row],[200D EMA]])/Table2[[#This Row],[200D EMA]]</f>
        <v>9.0857969638075686E-2</v>
      </c>
      <c r="V591">
        <v>0.68754822911955804</v>
      </c>
      <c r="W591">
        <v>228.85</v>
      </c>
      <c r="X591">
        <v>231.5</v>
      </c>
      <c r="Y591">
        <v>226.42</v>
      </c>
      <c r="Z591">
        <v>232.8</v>
      </c>
      <c r="AA591">
        <v>216.46</v>
      </c>
      <c r="AB591">
        <v>233.69</v>
      </c>
      <c r="AC591" s="2">
        <f>(Table2[[#This Row],[Close Price]]/Table2[[#This Row],[Day Low]])-1</f>
        <v>9.438496831986054E-3</v>
      </c>
      <c r="AD591" s="2">
        <f>(Table2[[#This Row],[Day High]]/Table2[[#This Row],[Close Price]])-1</f>
        <v>2.1211202978226318E-3</v>
      </c>
      <c r="AE591" s="2">
        <f>(Table2[[#This Row],[Close Price]]/Table2[[#This Row],[Current Week Low]])-1</f>
        <v>2.0272060772016598E-2</v>
      </c>
      <c r="AF591" s="2">
        <f>(Table2[[#This Row],[Current Week High]]/Table2[[#This Row],[Close Price]])-1</f>
        <v>7.748582312454122E-3</v>
      </c>
      <c r="AG591" s="2">
        <f>(Table2[[#This Row],[Close Price]]/Table2[[#This Row],[Current Month Low]])-1</f>
        <v>6.7217961748128996E-2</v>
      </c>
      <c r="AH591" s="2">
        <f>(Table2[[#This Row],[Current Month High]]/Table2[[#This Row],[Close Price]])-1</f>
        <v>1.1601229384009315E-2</v>
      </c>
      <c r="AI591">
        <v>6.9217782779966202</v>
      </c>
      <c r="AJ591">
        <v>31.143911439114301</v>
      </c>
      <c r="AK591" t="str">
        <f>IF(AND(Table2[[#This Row],[20D EMA]]&gt;Table2[[#This Row],[50D EMA]],Table2[[#This Row],[50D EMA]]&gt;Table2[[#This Row],[200D EMA]]),"Uptrend","Downtrend/NoTrend")</f>
        <v>Uptrend</v>
      </c>
      <c r="AL591">
        <v>0</v>
      </c>
      <c r="AM591" t="s">
        <v>10682</v>
      </c>
      <c r="AN591">
        <v>4.84</v>
      </c>
      <c r="AO591" t="s">
        <v>10681</v>
      </c>
      <c r="AP591">
        <v>-8.6147634751066002E-2</v>
      </c>
      <c r="AQ591">
        <f>(Table2[[#This Row],[Sharpe Ratio]]-AVERAGE(Table2[Sharpe Ratio]))/_xlfn.STDEV.P(Table2[Sharpe Ratio])</f>
        <v>-1.7210948502645649</v>
      </c>
      <c r="AR59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-3.0405838641265119</v>
      </c>
      <c r="AS591">
        <f>_xlfn.RANK.AVG(Table2[[#This Row],[1Y Return vs Nifty Z-Score]],Table2[1Y Return vs Nifty Z-Score])</f>
        <v>491</v>
      </c>
      <c r="AT591">
        <f>_xlfn.RANK.AVG(Table2[[#This Row],[6M Return vs Nifty Z-Score]],Table2[6M Return vs Nifty Z-Score])</f>
        <v>427</v>
      </c>
      <c r="AU591">
        <f>_xlfn.RANK.AVG(Table2[[#This Row],[Sharpe Ratio Z-Score]],Table2[Sharpe Ratio Z-Score])</f>
        <v>709</v>
      </c>
      <c r="AV591">
        <f>(Table2[[#This Row],[Rank 1Y]]+Table2[[#This Row],[Rank 6M]]+Table2[[#This Row],[Rank Sharpe]])/3</f>
        <v>542.33333333333337</v>
      </c>
    </row>
    <row r="592" spans="1:48" x14ac:dyDescent="0.3">
      <c r="A592" t="s">
        <v>107</v>
      </c>
      <c r="B592" t="s">
        <v>108</v>
      </c>
      <c r="C592" t="s">
        <v>10636</v>
      </c>
      <c r="D592" t="s">
        <v>37</v>
      </c>
      <c r="E592">
        <v>279791.572230755</v>
      </c>
      <c r="F592">
        <v>1783.05</v>
      </c>
      <c r="G592">
        <v>-11.6840282490794</v>
      </c>
      <c r="H592">
        <f>(Table2[[#This Row],[1Y Return vs Nifty]]-AVERAGE(Table2[1Y Return vs Nifty]))/_xlfn.STDEV.P(Table2[1Y Return vs Nifty])</f>
        <v>-0.61082498476867153</v>
      </c>
      <c r="I592">
        <v>7.2532382746541204</v>
      </c>
      <c r="J592">
        <f>(Table2[[#This Row],[1M Return vs Nifty]]-AVERAGE(Table2[1M Return vs Nifty]))/_xlfn.STDEV.P(Table2[1M Return vs Nifty])</f>
        <v>0.81063289684607576</v>
      </c>
      <c r="K592">
        <v>-2.4541065645888902</v>
      </c>
      <c r="L592">
        <f>(Table2[[#This Row],[6M Return vs Nifty]]-AVERAGE(Table2[6M Return vs Nifty]))/_xlfn.STDEV.P(Table2[6M Return vs Nifty])</f>
        <v>-0.36703341106210513</v>
      </c>
      <c r="M592">
        <v>6.1781467098253096</v>
      </c>
      <c r="N592">
        <f>(Table2[[#This Row],[1W Return vs Nifty]]-AVERAGE(Table2[1W Return vs Nifty]))/_xlfn.STDEV.P(Table2[1W Return vs Nifty])</f>
        <v>2.1397213381018791</v>
      </c>
      <c r="O592">
        <v>1647.6</v>
      </c>
      <c r="P592">
        <v>1616.4117920531</v>
      </c>
      <c r="Q592">
        <v>1596.70261219387</v>
      </c>
      <c r="R592">
        <v>85.448781651559301</v>
      </c>
      <c r="S592" s="2">
        <f>(Table2[[#This Row],[Close Price]]-Table2[[#This Row],[20D EMA]])/Table2[[#This Row],[20D EMA]]</f>
        <v>8.2210487982520064E-2</v>
      </c>
      <c r="T592" s="2">
        <f>(Table2[[#This Row],[Close Price]]-Table2[[#This Row],[50D EMA]])/Table2[[#This Row],[50D EMA]]</f>
        <v>0.10309143299136843</v>
      </c>
      <c r="U592" s="2">
        <f>(Table2[[#This Row],[Close Price]]-Table2[[#This Row],[200D EMA]])/Table2[[#This Row],[200D EMA]]</f>
        <v>0.11670763633942366</v>
      </c>
      <c r="V592">
        <v>1.2940525577647</v>
      </c>
      <c r="W592">
        <v>1750.05</v>
      </c>
      <c r="X592">
        <v>1793.5</v>
      </c>
      <c r="Y592">
        <v>1638.75</v>
      </c>
      <c r="Z592">
        <v>1793.5</v>
      </c>
      <c r="AA592">
        <v>1523.25</v>
      </c>
      <c r="AB592">
        <v>1793.5</v>
      </c>
      <c r="AC592" s="2">
        <f>(Table2[[#This Row],[Close Price]]/Table2[[#This Row],[Day Low]])-1</f>
        <v>1.885660409702572E-2</v>
      </c>
      <c r="AD592" s="2">
        <f>(Table2[[#This Row],[Day High]]/Table2[[#This Row],[Close Price]])-1</f>
        <v>5.8607442303917345E-3</v>
      </c>
      <c r="AE592" s="2">
        <f>(Table2[[#This Row],[Close Price]]/Table2[[#This Row],[Current Week Low]])-1</f>
        <v>8.8054919908466811E-2</v>
      </c>
      <c r="AF592" s="2">
        <f>(Table2[[#This Row],[Current Week High]]/Table2[[#This Row],[Close Price]])-1</f>
        <v>5.8607442303917345E-3</v>
      </c>
      <c r="AG592" s="2">
        <f>(Table2[[#This Row],[Close Price]]/Table2[[#This Row],[Current Month Low]])-1</f>
        <v>0.17055637616937469</v>
      </c>
      <c r="AH592" s="2">
        <f>(Table2[[#This Row],[Current Month High]]/Table2[[#This Row],[Close Price]])-1</f>
        <v>5.8607442303917345E-3</v>
      </c>
      <c r="AI592">
        <v>0.58607442303917301</v>
      </c>
      <c r="AJ592">
        <v>25.650963672879701</v>
      </c>
      <c r="AK592" t="str">
        <f>IF(AND(Table2[[#This Row],[20D EMA]]&gt;Table2[[#This Row],[50D EMA]],Table2[[#This Row],[50D EMA]]&gt;Table2[[#This Row],[200D EMA]]),"Uptrend","Downtrend/NoTrend")</f>
        <v>Uptrend</v>
      </c>
      <c r="AL592">
        <v>0.06</v>
      </c>
      <c r="AM592" t="s">
        <v>10681</v>
      </c>
      <c r="AN592">
        <v>15.53</v>
      </c>
      <c r="AO592" t="s">
        <v>10681</v>
      </c>
      <c r="AP592">
        <v>-4.4442293350784999E-2</v>
      </c>
      <c r="AQ592">
        <f>(Table2[[#This Row],[Sharpe Ratio]]-AVERAGE(Table2[Sharpe Ratio]))/_xlfn.STDEV.P(Table2[Sharpe Ratio])</f>
        <v>-1.2419953178657854</v>
      </c>
      <c r="AR59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0.73050052125139264</v>
      </c>
      <c r="AS592">
        <f>_xlfn.RANK.AVG(Table2[[#This Row],[1Y Return vs Nifty Z-Score]],Table2[1Y Return vs Nifty Z-Score])</f>
        <v>527</v>
      </c>
      <c r="AT592">
        <f>_xlfn.RANK.AVG(Table2[[#This Row],[6M Return vs Nifty Z-Score]],Table2[6M Return vs Nifty Z-Score])</f>
        <v>443</v>
      </c>
      <c r="AU592">
        <f>_xlfn.RANK.AVG(Table2[[#This Row],[Sharpe Ratio Z-Score]],Table2[Sharpe Ratio Z-Score])</f>
        <v>658</v>
      </c>
      <c r="AV592">
        <f>(Table2[[#This Row],[Rank 1Y]]+Table2[[#This Row],[Rank 6M]]+Table2[[#This Row],[Rank Sharpe]])/3</f>
        <v>542.66666666666663</v>
      </c>
    </row>
    <row r="593" spans="1:48" x14ac:dyDescent="0.3">
      <c r="A593" t="s">
        <v>464</v>
      </c>
      <c r="B593" t="s">
        <v>465</v>
      </c>
      <c r="C593" t="s">
        <v>10636</v>
      </c>
      <c r="D593" t="s">
        <v>51</v>
      </c>
      <c r="E593">
        <v>47595.311419275</v>
      </c>
      <c r="F593">
        <v>688.7</v>
      </c>
      <c r="G593">
        <v>-35.956917716426702</v>
      </c>
      <c r="H593">
        <f>(Table2[[#This Row],[1Y Return vs Nifty]]-AVERAGE(Table2[1Y Return vs Nifty]))/_xlfn.STDEV.P(Table2[1Y Return vs Nifty])</f>
        <v>-1.0013833134435626</v>
      </c>
      <c r="I593">
        <v>-3.29483795205749</v>
      </c>
      <c r="J593">
        <f>(Table2[[#This Row],[1M Return vs Nifty]]-AVERAGE(Table2[1M Return vs Nifty]))/_xlfn.STDEV.P(Table2[1M Return vs Nifty])</f>
        <v>-0.20912009770284473</v>
      </c>
      <c r="K593">
        <v>6.6902882466672198</v>
      </c>
      <c r="L593">
        <f>(Table2[[#This Row],[6M Return vs Nifty]]-AVERAGE(Table2[6M Return vs Nifty]))/_xlfn.STDEV.P(Table2[6M Return vs Nifty])</f>
        <v>-5.3626551546407462E-2</v>
      </c>
      <c r="M593">
        <v>-0.41365177945520298</v>
      </c>
      <c r="N593">
        <f>(Table2[[#This Row],[1W Return vs Nifty]]-AVERAGE(Table2[1W Return vs Nifty]))/_xlfn.STDEV.P(Table2[1W Return vs Nifty])</f>
        <v>0.44756273214065495</v>
      </c>
      <c r="O593">
        <v>636.16</v>
      </c>
      <c r="P593">
        <v>638.41104584842196</v>
      </c>
      <c r="Q593">
        <v>651.77971021490896</v>
      </c>
      <c r="R593">
        <v>63.988266518604902</v>
      </c>
      <c r="S593" s="2">
        <f>(Table2[[#This Row],[Close Price]]-Table2[[#This Row],[20D EMA]])/Table2[[#This Row],[20D EMA]]</f>
        <v>8.2589285714285837E-2</v>
      </c>
      <c r="T593" s="2">
        <f>(Table2[[#This Row],[Close Price]]-Table2[[#This Row],[50D EMA]])/Table2[[#This Row],[50D EMA]]</f>
        <v>7.8772061477642721E-2</v>
      </c>
      <c r="U593" s="2">
        <f>(Table2[[#This Row],[Close Price]]-Table2[[#This Row],[200D EMA]])/Table2[[#This Row],[200D EMA]]</f>
        <v>5.6645349964817855E-2</v>
      </c>
      <c r="V593">
        <v>0.87716230231849701</v>
      </c>
      <c r="W593">
        <v>641.5</v>
      </c>
      <c r="X593">
        <v>697</v>
      </c>
      <c r="Y593">
        <v>625.85</v>
      </c>
      <c r="Z593">
        <v>697</v>
      </c>
      <c r="AA593">
        <v>600.25</v>
      </c>
      <c r="AB593">
        <v>697</v>
      </c>
      <c r="AC593" s="2">
        <f>(Table2[[#This Row],[Close Price]]/Table2[[#This Row],[Day Low]])-1</f>
        <v>7.3577552611067798E-2</v>
      </c>
      <c r="AD593" s="2">
        <f>(Table2[[#This Row],[Day High]]/Table2[[#This Row],[Close Price]])-1</f>
        <v>1.2051691592856129E-2</v>
      </c>
      <c r="AE593" s="2">
        <f>(Table2[[#This Row],[Close Price]]/Table2[[#This Row],[Current Week Low]])-1</f>
        <v>0.10042342414316541</v>
      </c>
      <c r="AF593" s="2">
        <f>(Table2[[#This Row],[Current Week High]]/Table2[[#This Row],[Close Price]])-1</f>
        <v>1.2051691592856129E-2</v>
      </c>
      <c r="AG593" s="2">
        <f>(Table2[[#This Row],[Close Price]]/Table2[[#This Row],[Current Month Low]])-1</f>
        <v>0.14735526863806747</v>
      </c>
      <c r="AH593" s="2">
        <f>(Table2[[#This Row],[Current Month High]]/Table2[[#This Row],[Close Price]])-1</f>
        <v>1.2051691592856129E-2</v>
      </c>
      <c r="AI593">
        <v>18.106577609989799</v>
      </c>
      <c r="AJ593">
        <v>24.381433989525</v>
      </c>
      <c r="AK593" t="str">
        <f>IF(AND(Table2[[#This Row],[20D EMA]]&gt;Table2[[#This Row],[50D EMA]],Table2[[#This Row],[50D EMA]]&gt;Table2[[#This Row],[200D EMA]]),"Uptrend","Downtrend/NoTrend")</f>
        <v>Downtrend/NoTrend</v>
      </c>
      <c r="AL593">
        <v>-0.01</v>
      </c>
      <c r="AM593" t="s">
        <v>10680</v>
      </c>
      <c r="AN593">
        <v>12.54</v>
      </c>
      <c r="AO593" t="s">
        <v>10681</v>
      </c>
      <c r="AP593">
        <v>-2.2382281586948001E-2</v>
      </c>
      <c r="AQ593">
        <f>(Table2[[#This Row],[Sharpe Ratio]]-AVERAGE(Table2[Sharpe Ratio]))/_xlfn.STDEV.P(Table2[Sharpe Ratio])</f>
        <v>-0.98857594840596197</v>
      </c>
      <c r="AR5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3">
        <f>_xlfn.RANK.AVG(Table2[[#This Row],[1Y Return vs Nifty Z-Score]],Table2[1Y Return vs Nifty Z-Score])</f>
        <v>670</v>
      </c>
      <c r="AT593">
        <f>_xlfn.RANK.AVG(Table2[[#This Row],[6M Return vs Nifty Z-Score]],Table2[6M Return vs Nifty Z-Score])</f>
        <v>345</v>
      </c>
      <c r="AU593">
        <f>_xlfn.RANK.AVG(Table2[[#This Row],[Sharpe Ratio Z-Score]],Table2[Sharpe Ratio Z-Score])</f>
        <v>615</v>
      </c>
      <c r="AV593">
        <f>(Table2[[#This Row],[Rank 1Y]]+Table2[[#This Row],[Rank 6M]]+Table2[[#This Row],[Rank Sharpe]])/3</f>
        <v>543.33333333333337</v>
      </c>
    </row>
    <row r="594" spans="1:48" x14ac:dyDescent="0.3">
      <c r="A594" t="s">
        <v>681</v>
      </c>
      <c r="B594" t="s">
        <v>682</v>
      </c>
      <c r="C594" t="s">
        <v>10636</v>
      </c>
      <c r="D594" t="s">
        <v>531</v>
      </c>
      <c r="E594">
        <v>26483.025887250002</v>
      </c>
      <c r="F594">
        <v>823.65</v>
      </c>
      <c r="G594">
        <v>3.3175648314353499</v>
      </c>
      <c r="H594">
        <f>(Table2[[#This Row],[1Y Return vs Nifty]]-AVERAGE(Table2[1Y Return vs Nifty]))/_xlfn.STDEV.P(Table2[1Y Return vs Nifty])</f>
        <v>-0.36944469385322992</v>
      </c>
      <c r="I594">
        <v>3.2913173606820099</v>
      </c>
      <c r="J594">
        <f>(Table2[[#This Row],[1M Return vs Nifty]]-AVERAGE(Table2[1M Return vs Nifty]))/_xlfn.STDEV.P(Table2[1M Return vs Nifty])</f>
        <v>0.42760753474660301</v>
      </c>
      <c r="K594">
        <v>-13.566561119027799</v>
      </c>
      <c r="L594">
        <f>(Table2[[#This Row],[6M Return vs Nifty]]-AVERAGE(Table2[6M Return vs Nifty]))/_xlfn.STDEV.P(Table2[6M Return vs Nifty])</f>
        <v>-0.7478918008519494</v>
      </c>
      <c r="M594">
        <v>1.2580483957008</v>
      </c>
      <c r="N594">
        <f>(Table2[[#This Row],[1W Return vs Nifty]]-AVERAGE(Table2[1W Return vs Nifty]))/_xlfn.STDEV.P(Table2[1W Return vs Nifty])</f>
        <v>0.87669930883929648</v>
      </c>
      <c r="O594">
        <v>797.7</v>
      </c>
      <c r="P594">
        <v>778.21941888856998</v>
      </c>
      <c r="Q594">
        <v>734.253618792721</v>
      </c>
      <c r="R594">
        <v>59.518837301541403</v>
      </c>
      <c r="S594" s="2">
        <f>(Table2[[#This Row],[Close Price]]-Table2[[#This Row],[20D EMA]])/Table2[[#This Row],[20D EMA]]</f>
        <v>3.2531026701767496E-2</v>
      </c>
      <c r="T594" s="2">
        <f>(Table2[[#This Row],[Close Price]]-Table2[[#This Row],[50D EMA]])/Table2[[#This Row],[50D EMA]]</f>
        <v>5.8377598924879849E-2</v>
      </c>
      <c r="U594" s="2">
        <f>(Table2[[#This Row],[Close Price]]-Table2[[#This Row],[200D EMA]])/Table2[[#This Row],[200D EMA]]</f>
        <v>0.12175136617544609</v>
      </c>
      <c r="V594">
        <v>1.7477278470125099</v>
      </c>
      <c r="W594">
        <v>818.3</v>
      </c>
      <c r="X594">
        <v>829.5</v>
      </c>
      <c r="Y594">
        <v>803.45</v>
      </c>
      <c r="Z594">
        <v>832</v>
      </c>
      <c r="AA594">
        <v>723</v>
      </c>
      <c r="AB594">
        <v>882.9</v>
      </c>
      <c r="AC594" s="2">
        <f>(Table2[[#This Row],[Close Price]]/Table2[[#This Row],[Day Low]])-1</f>
        <v>6.5379445191251495E-3</v>
      </c>
      <c r="AD594" s="2">
        <f>(Table2[[#This Row],[Day High]]/Table2[[#This Row],[Close Price]])-1</f>
        <v>7.1025314150428009E-3</v>
      </c>
      <c r="AE594" s="2">
        <f>(Table2[[#This Row],[Close Price]]/Table2[[#This Row],[Current Week Low]])-1</f>
        <v>2.5141576949405664E-2</v>
      </c>
      <c r="AF594" s="2">
        <f>(Table2[[#This Row],[Current Week High]]/Table2[[#This Row],[Close Price]])-1</f>
        <v>1.0137801250531098E-2</v>
      </c>
      <c r="AG594" s="2">
        <f>(Table2[[#This Row],[Close Price]]/Table2[[#This Row],[Current Month Low]])-1</f>
        <v>0.13921161825726136</v>
      </c>
      <c r="AH594" s="2">
        <f>(Table2[[#This Row],[Current Month High]]/Table2[[#This Row],[Close Price]])-1</f>
        <v>7.1935895101074454E-2</v>
      </c>
      <c r="AI594">
        <v>7.1935895101074401</v>
      </c>
      <c r="AJ594">
        <v>35.502179814098803</v>
      </c>
      <c r="AK594" t="str">
        <f>IF(AND(Table2[[#This Row],[20D EMA]]&gt;Table2[[#This Row],[50D EMA]],Table2[[#This Row],[50D EMA]]&gt;Table2[[#This Row],[200D EMA]]),"Uptrend","Downtrend/NoTrend")</f>
        <v>Uptrend</v>
      </c>
      <c r="AL594">
        <v>7.0000000000000007E-2</v>
      </c>
      <c r="AM594" t="s">
        <v>10681</v>
      </c>
      <c r="AN594">
        <v>4.8</v>
      </c>
      <c r="AO594" t="s">
        <v>10681</v>
      </c>
      <c r="AP594">
        <v>-3.6660618929660001E-2</v>
      </c>
      <c r="AQ594">
        <f>(Table2[[#This Row],[Sharpe Ratio]]-AVERAGE(Table2[Sharpe Ratio]))/_xlfn.STDEV.P(Table2[Sharpe Ratio])</f>
        <v>-1.1526015747320721</v>
      </c>
      <c r="AR59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-0.96563122585135175</v>
      </c>
      <c r="AS594">
        <f>_xlfn.RANK.AVG(Table2[[#This Row],[1Y Return vs Nifty Z-Score]],Table2[1Y Return vs Nifty Z-Score])</f>
        <v>421</v>
      </c>
      <c r="AT594">
        <f>_xlfn.RANK.AVG(Table2[[#This Row],[6M Return vs Nifty Z-Score]],Table2[6M Return vs Nifty Z-Score])</f>
        <v>563</v>
      </c>
      <c r="AU594">
        <f>_xlfn.RANK.AVG(Table2[[#This Row],[Sharpe Ratio Z-Score]],Table2[Sharpe Ratio Z-Score])</f>
        <v>647</v>
      </c>
      <c r="AV594">
        <f>(Table2[[#This Row],[Rank 1Y]]+Table2[[#This Row],[Rank 6M]]+Table2[[#This Row],[Rank Sharpe]])/3</f>
        <v>543.66666666666663</v>
      </c>
    </row>
    <row r="595" spans="1:48" x14ac:dyDescent="0.3">
      <c r="A595" t="s">
        <v>1028</v>
      </c>
      <c r="B595" t="s">
        <v>1029</v>
      </c>
      <c r="C595" t="s">
        <v>10636</v>
      </c>
      <c r="D595" t="s">
        <v>547</v>
      </c>
      <c r="E595">
        <v>13538.354382699999</v>
      </c>
      <c r="F595">
        <v>1720.75</v>
      </c>
      <c r="G595">
        <v>-22.000593025282502</v>
      </c>
      <c r="H595">
        <f>(Table2[[#This Row],[1Y Return vs Nifty]]-AVERAGE(Table2[1Y Return vs Nifty]))/_xlfn.STDEV.P(Table2[1Y Return vs Nifty])</f>
        <v>-0.77682171548671719</v>
      </c>
      <c r="I595">
        <v>-2.78329510567692</v>
      </c>
      <c r="J595">
        <f>(Table2[[#This Row],[1M Return vs Nifty]]-AVERAGE(Table2[1M Return vs Nifty]))/_xlfn.STDEV.P(Table2[1M Return vs Nifty])</f>
        <v>-0.15966583341570756</v>
      </c>
      <c r="K595">
        <v>6.7851643173334901</v>
      </c>
      <c r="L595">
        <f>(Table2[[#This Row],[6M Return vs Nifty]]-AVERAGE(Table2[6M Return vs Nifty]))/_xlfn.STDEV.P(Table2[6M Return vs Nifty])</f>
        <v>-5.0374853433580606E-2</v>
      </c>
      <c r="M595">
        <v>-1.0988526066477</v>
      </c>
      <c r="N595">
        <f>(Table2[[#This Row],[1W Return vs Nifty]]-AVERAGE(Table2[1W Return vs Nifty]))/_xlfn.STDEV.P(Table2[1W Return vs Nifty])</f>
        <v>0.2716671129964951</v>
      </c>
      <c r="O595">
        <v>1698.94</v>
      </c>
      <c r="P595">
        <v>1707.32489370589</v>
      </c>
      <c r="Q595">
        <v>1638.8850794710199</v>
      </c>
      <c r="R595">
        <v>58.717730295160401</v>
      </c>
      <c r="S595" s="2">
        <f>(Table2[[#This Row],[Close Price]]-Table2[[#This Row],[20D EMA]])/Table2[[#This Row],[20D EMA]]</f>
        <v>1.2837416271322085E-2</v>
      </c>
      <c r="T595" s="2">
        <f>(Table2[[#This Row],[Close Price]]-Table2[[#This Row],[50D EMA]])/Table2[[#This Row],[50D EMA]]</f>
        <v>7.8632405253400445E-3</v>
      </c>
      <c r="U595" s="2">
        <f>(Table2[[#This Row],[Close Price]]-Table2[[#This Row],[200D EMA]])/Table2[[#This Row],[200D EMA]]</f>
        <v>4.9951593039948512E-2</v>
      </c>
      <c r="V595">
        <v>0.84104064258554201</v>
      </c>
      <c r="W595">
        <v>1707.1</v>
      </c>
      <c r="X595">
        <v>1732.3</v>
      </c>
      <c r="Y595">
        <v>1680</v>
      </c>
      <c r="Z595">
        <v>1764.45</v>
      </c>
      <c r="AA595">
        <v>1603.3</v>
      </c>
      <c r="AB595">
        <v>1779.3</v>
      </c>
      <c r="AC595" s="2">
        <f>(Table2[[#This Row],[Close Price]]/Table2[[#This Row],[Day Low]])-1</f>
        <v>7.9960166364010377E-3</v>
      </c>
      <c r="AD595" s="2">
        <f>(Table2[[#This Row],[Day High]]/Table2[[#This Row],[Close Price]])-1</f>
        <v>6.712189452273698E-3</v>
      </c>
      <c r="AE595" s="2">
        <f>(Table2[[#This Row],[Close Price]]/Table2[[#This Row],[Current Week Low]])-1</f>
        <v>2.4255952380952461E-2</v>
      </c>
      <c r="AF595" s="2">
        <f>(Table2[[#This Row],[Current Week High]]/Table2[[#This Row],[Close Price]])-1</f>
        <v>2.539590294929539E-2</v>
      </c>
      <c r="AG595" s="2">
        <f>(Table2[[#This Row],[Close Price]]/Table2[[#This Row],[Current Month Low]])-1</f>
        <v>7.3255161229963228E-2</v>
      </c>
      <c r="AH595" s="2">
        <f>(Table2[[#This Row],[Current Month High]]/Table2[[#This Row],[Close Price]])-1</f>
        <v>3.4025860816504494E-2</v>
      </c>
      <c r="AI595">
        <v>15.0050849920092</v>
      </c>
      <c r="AJ595">
        <v>31.656465187452099</v>
      </c>
      <c r="AK595" t="str">
        <f>IF(AND(Table2[[#This Row],[20D EMA]]&gt;Table2[[#This Row],[50D EMA]],Table2[[#This Row],[50D EMA]]&gt;Table2[[#This Row],[200D EMA]]),"Uptrend","Downtrend/NoTrend")</f>
        <v>Downtrend/NoTrend</v>
      </c>
      <c r="AL595">
        <v>-0.13</v>
      </c>
      <c r="AM595" t="s">
        <v>10680</v>
      </c>
      <c r="AN595">
        <v>1.03</v>
      </c>
      <c r="AO595" t="s">
        <v>10681</v>
      </c>
      <c r="AP595">
        <v>-8.1287296129253006E-2</v>
      </c>
      <c r="AQ595">
        <f>(Table2[[#This Row],[Sharpe Ratio]]-AVERAGE(Table2[Sharpe Ratio]))/_xlfn.STDEV.P(Table2[Sharpe Ratio])</f>
        <v>-1.6652606121831413</v>
      </c>
      <c r="AR5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5">
        <f>_xlfn.RANK.AVG(Table2[[#This Row],[1Y Return vs Nifty Z-Score]],Table2[1Y Return vs Nifty Z-Score])</f>
        <v>590</v>
      </c>
      <c r="AT595">
        <f>_xlfn.RANK.AVG(Table2[[#This Row],[6M Return vs Nifty Z-Score]],Table2[6M Return vs Nifty Z-Score])</f>
        <v>343</v>
      </c>
      <c r="AU595">
        <f>_xlfn.RANK.AVG(Table2[[#This Row],[Sharpe Ratio Z-Score]],Table2[Sharpe Ratio Z-Score])</f>
        <v>701</v>
      </c>
      <c r="AV595">
        <f>(Table2[[#This Row],[Rank 1Y]]+Table2[[#This Row],[Rank 6M]]+Table2[[#This Row],[Rank Sharpe]])/3</f>
        <v>544.66666666666663</v>
      </c>
    </row>
    <row r="596" spans="1:48" x14ac:dyDescent="0.3">
      <c r="A596" t="s">
        <v>1823</v>
      </c>
      <c r="B596" t="s">
        <v>1824</v>
      </c>
      <c r="C596" t="s">
        <v>10640</v>
      </c>
      <c r="D596" t="s">
        <v>54</v>
      </c>
      <c r="E596">
        <v>4054.1286599999999</v>
      </c>
      <c r="F596">
        <v>329.3</v>
      </c>
      <c r="G596">
        <v>-17.757774861748199</v>
      </c>
      <c r="H596">
        <f>(Table2[[#This Row],[1Y Return vs Nifty]]-AVERAGE(Table2[1Y Return vs Nifty]))/_xlfn.STDEV.P(Table2[1Y Return vs Nifty])</f>
        <v>-0.70855345376820311</v>
      </c>
      <c r="I596">
        <v>-8.0783819407167901</v>
      </c>
      <c r="J596">
        <f>(Table2[[#This Row],[1M Return vs Nifty]]-AVERAGE(Table2[1M Return vs Nifty]))/_xlfn.STDEV.P(Table2[1M Return vs Nifty])</f>
        <v>-0.67157725122993372</v>
      </c>
      <c r="K596">
        <v>5.1229963203207198</v>
      </c>
      <c r="L596">
        <f>(Table2[[#This Row],[6M Return vs Nifty]]-AVERAGE(Table2[6M Return vs Nifty]))/_xlfn.STDEV.P(Table2[6M Return vs Nifty])</f>
        <v>-0.107342521899736</v>
      </c>
      <c r="M596">
        <v>-3.9718209956486201</v>
      </c>
      <c r="N596">
        <f>(Table2[[#This Row],[1W Return vs Nifty]]-AVERAGE(Table2[1W Return vs Nifty]))/_xlfn.STDEV.P(Table2[1W Return vs Nifty])</f>
        <v>-0.46584302054417531</v>
      </c>
      <c r="O596">
        <v>328.49</v>
      </c>
      <c r="P596">
        <v>327.76797689081098</v>
      </c>
      <c r="Q596">
        <v>310.51970804057601</v>
      </c>
      <c r="R596">
        <v>53.246168056802802</v>
      </c>
      <c r="S596" s="2">
        <f>(Table2[[#This Row],[Close Price]]-Table2[[#This Row],[20D EMA]])/Table2[[#This Row],[20D EMA]]</f>
        <v>2.465828487929624E-3</v>
      </c>
      <c r="T596" s="2">
        <f>(Table2[[#This Row],[Close Price]]-Table2[[#This Row],[50D EMA]])/Table2[[#This Row],[50D EMA]]</f>
        <v>4.6741085682674476E-3</v>
      </c>
      <c r="U596" s="2">
        <f>(Table2[[#This Row],[Close Price]]-Table2[[#This Row],[200D EMA]])/Table2[[#This Row],[200D EMA]]</f>
        <v>6.0480193279616123E-2</v>
      </c>
      <c r="V596">
        <v>0.32442703095529601</v>
      </c>
      <c r="W596">
        <v>322</v>
      </c>
      <c r="X596">
        <v>334.5</v>
      </c>
      <c r="Y596">
        <v>322</v>
      </c>
      <c r="Z596">
        <v>334.6</v>
      </c>
      <c r="AA596">
        <v>309.14999999999998</v>
      </c>
      <c r="AB596">
        <v>365</v>
      </c>
      <c r="AC596" s="2">
        <f>(Table2[[#This Row],[Close Price]]/Table2[[#This Row],[Day Low]])-1</f>
        <v>2.2670807453416097E-2</v>
      </c>
      <c r="AD596" s="2">
        <f>(Table2[[#This Row],[Day High]]/Table2[[#This Row],[Close Price]])-1</f>
        <v>1.579107197084717E-2</v>
      </c>
      <c r="AE596" s="2">
        <f>(Table2[[#This Row],[Close Price]]/Table2[[#This Row],[Current Week Low]])-1</f>
        <v>2.2670807453416097E-2</v>
      </c>
      <c r="AF596" s="2">
        <f>(Table2[[#This Row],[Current Week High]]/Table2[[#This Row],[Close Price]])-1</f>
        <v>1.6094746431825069E-2</v>
      </c>
      <c r="AG596" s="2">
        <f>(Table2[[#This Row],[Close Price]]/Table2[[#This Row],[Current Month Low]])-1</f>
        <v>6.5178715833737799E-2</v>
      </c>
      <c r="AH596" s="2">
        <f>(Table2[[#This Row],[Current Month High]]/Table2[[#This Row],[Close Price]])-1</f>
        <v>0.10841178256908579</v>
      </c>
      <c r="AI596">
        <v>14.773762526571399</v>
      </c>
      <c r="AJ596">
        <v>31.6673330667732</v>
      </c>
      <c r="AK596" t="str">
        <f>IF(AND(Table2[[#This Row],[20D EMA]]&gt;Table2[[#This Row],[50D EMA]],Table2[[#This Row],[50D EMA]]&gt;Table2[[#This Row],[200D EMA]]),"Uptrend","Downtrend/NoTrend")</f>
        <v>Uptrend</v>
      </c>
      <c r="AL596">
        <v>-0.08</v>
      </c>
      <c r="AM596" t="s">
        <v>10680</v>
      </c>
      <c r="AN596">
        <v>4.26</v>
      </c>
      <c r="AO596" t="s">
        <v>10681</v>
      </c>
      <c r="AP596">
        <v>-8.3417940047655001E-2</v>
      </c>
      <c r="AQ596">
        <f>(Table2[[#This Row],[Sharpe Ratio]]-AVERAGE(Table2[Sharpe Ratio]))/_xlfn.STDEV.P(Table2[Sharpe Ratio])</f>
        <v>-1.6897368656015541</v>
      </c>
      <c r="AR59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-3.6430531130436021</v>
      </c>
      <c r="AS596">
        <f>_xlfn.RANK.AVG(Table2[[#This Row],[1Y Return vs Nifty Z-Score]],Table2[1Y Return vs Nifty Z-Score])</f>
        <v>571</v>
      </c>
      <c r="AT596">
        <f>_xlfn.RANK.AVG(Table2[[#This Row],[6M Return vs Nifty Z-Score]],Table2[6M Return vs Nifty Z-Score])</f>
        <v>358</v>
      </c>
      <c r="AU596">
        <f>_xlfn.RANK.AVG(Table2[[#This Row],[Sharpe Ratio Z-Score]],Table2[Sharpe Ratio Z-Score])</f>
        <v>705</v>
      </c>
      <c r="AV596">
        <f>(Table2[[#This Row],[Rank 1Y]]+Table2[[#This Row],[Rank 6M]]+Table2[[#This Row],[Rank Sharpe]])/3</f>
        <v>544.66666666666663</v>
      </c>
    </row>
    <row r="597" spans="1:48" x14ac:dyDescent="0.3">
      <c r="A597" t="s">
        <v>589</v>
      </c>
      <c r="B597" t="s">
        <v>590</v>
      </c>
      <c r="C597" t="s">
        <v>10636</v>
      </c>
      <c r="D597" t="s">
        <v>542</v>
      </c>
      <c r="E597">
        <v>32883.478418999999</v>
      </c>
      <c r="F597">
        <v>4461.75</v>
      </c>
      <c r="G597">
        <v>-16.545395440189299</v>
      </c>
      <c r="H597">
        <f>(Table2[[#This Row],[1Y Return vs Nifty]]-AVERAGE(Table2[1Y Return vs Nifty]))/_xlfn.STDEV.P(Table2[1Y Return vs Nifty])</f>
        <v>-0.68904589241087699</v>
      </c>
      <c r="I597">
        <v>1.0808349150601599</v>
      </c>
      <c r="J597">
        <f>(Table2[[#This Row],[1M Return vs Nifty]]-AVERAGE(Table2[1M Return vs Nifty]))/_xlfn.STDEV.P(Table2[1M Return vs Nifty])</f>
        <v>0.21390542974925991</v>
      </c>
      <c r="K597">
        <v>-21.942768382683301</v>
      </c>
      <c r="L597">
        <f>(Table2[[#This Row],[6M Return vs Nifty]]-AVERAGE(Table2[6M Return vs Nifty]))/_xlfn.STDEV.P(Table2[6M Return vs Nifty])</f>
        <v>-1.0349704831856843</v>
      </c>
      <c r="M597">
        <v>-2.58472629656307</v>
      </c>
      <c r="N597">
        <f>(Table2[[#This Row],[1W Return vs Nifty]]-AVERAGE(Table2[1W Return vs Nifty]))/_xlfn.STDEV.P(Table2[1W Return vs Nifty])</f>
        <v>-0.10976656642353355</v>
      </c>
      <c r="O597">
        <v>4468.54</v>
      </c>
      <c r="P597">
        <v>4399.3046117351096</v>
      </c>
      <c r="Q597">
        <v>4309.2155869655999</v>
      </c>
      <c r="R597">
        <v>50.205051260439603</v>
      </c>
      <c r="S597" s="2">
        <f>(Table2[[#This Row],[Close Price]]-Table2[[#This Row],[20D EMA]])/Table2[[#This Row],[20D EMA]]</f>
        <v>-1.5195119658769898E-3</v>
      </c>
      <c r="T597" s="2">
        <f>(Table2[[#This Row],[Close Price]]-Table2[[#This Row],[50D EMA]])/Table2[[#This Row],[50D EMA]]</f>
        <v>1.4194377015476004E-2</v>
      </c>
      <c r="U597" s="2">
        <f>(Table2[[#This Row],[Close Price]]-Table2[[#This Row],[200D EMA]])/Table2[[#This Row],[200D EMA]]</f>
        <v>3.5397257332815318E-2</v>
      </c>
      <c r="V597">
        <v>0.512903031560623</v>
      </c>
      <c r="W597">
        <v>4450</v>
      </c>
      <c r="X597">
        <v>4532.95</v>
      </c>
      <c r="Y597">
        <v>4450</v>
      </c>
      <c r="Z597">
        <v>4650</v>
      </c>
      <c r="AA597">
        <v>4147.7</v>
      </c>
      <c r="AB597">
        <v>4682.8</v>
      </c>
      <c r="AC597" s="2">
        <f>(Table2[[#This Row],[Close Price]]/Table2[[#This Row],[Day Low]])-1</f>
        <v>2.6404494382021859E-3</v>
      </c>
      <c r="AD597" s="2">
        <f>(Table2[[#This Row],[Day High]]/Table2[[#This Row],[Close Price]])-1</f>
        <v>1.5957864066789895E-2</v>
      </c>
      <c r="AE597" s="2">
        <f>(Table2[[#This Row],[Close Price]]/Table2[[#This Row],[Current Week Low]])-1</f>
        <v>2.6404494382021859E-3</v>
      </c>
      <c r="AF597" s="2">
        <f>(Table2[[#This Row],[Current Week High]]/Table2[[#This Row],[Close Price]])-1</f>
        <v>4.2191965036140422E-2</v>
      </c>
      <c r="AG597" s="2">
        <f>(Table2[[#This Row],[Close Price]]/Table2[[#This Row],[Current Month Low]])-1</f>
        <v>7.5716662246546385E-2</v>
      </c>
      <c r="AH597" s="2">
        <f>(Table2[[#This Row],[Current Month High]]/Table2[[#This Row],[Close Price]])-1</f>
        <v>4.9543340617470788E-2</v>
      </c>
      <c r="AI597">
        <v>18.0814702751162</v>
      </c>
      <c r="AJ597">
        <v>21.882426858251101</v>
      </c>
      <c r="AK597" t="str">
        <f>IF(AND(Table2[[#This Row],[20D EMA]]&gt;Table2[[#This Row],[50D EMA]],Table2[[#This Row],[50D EMA]]&gt;Table2[[#This Row],[200D EMA]]),"Uptrend","Downtrend/NoTrend")</f>
        <v>Uptrend</v>
      </c>
      <c r="AL597">
        <v>0.02</v>
      </c>
      <c r="AM597" t="s">
        <v>10681</v>
      </c>
      <c r="AN597">
        <v>-1.67</v>
      </c>
      <c r="AO597" t="s">
        <v>10680</v>
      </c>
      <c r="AP597">
        <v>3.8798781821367999E-2</v>
      </c>
      <c r="AQ597">
        <f>(Table2[[#This Row],[Sharpe Ratio]]-AVERAGE(Table2[Sharpe Ratio]))/_xlfn.STDEV.P(Table2[Sharpe Ratio])</f>
        <v>-0.28574465902136614</v>
      </c>
      <c r="AR59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-1.905622171292201</v>
      </c>
      <c r="AS597">
        <f>_xlfn.RANK.AVG(Table2[[#This Row],[1Y Return vs Nifty Z-Score]],Table2[1Y Return vs Nifty Z-Score])</f>
        <v>563</v>
      </c>
      <c r="AT597">
        <f>_xlfn.RANK.AVG(Table2[[#This Row],[6M Return vs Nifty Z-Score]],Table2[6M Return vs Nifty Z-Score])</f>
        <v>653</v>
      </c>
      <c r="AU597">
        <f>_xlfn.RANK.AVG(Table2[[#This Row],[Sharpe Ratio Z-Score]],Table2[Sharpe Ratio Z-Score])</f>
        <v>421</v>
      </c>
      <c r="AV597">
        <f>(Table2[[#This Row],[Rank 1Y]]+Table2[[#This Row],[Rank 6M]]+Table2[[#This Row],[Rank Sharpe]])/3</f>
        <v>545.66666666666663</v>
      </c>
    </row>
    <row r="598" spans="1:48" x14ac:dyDescent="0.3">
      <c r="A598" t="s">
        <v>617</v>
      </c>
      <c r="B598" t="s">
        <v>618</v>
      </c>
      <c r="C598" t="s">
        <v>10636</v>
      </c>
      <c r="D598" t="s">
        <v>51</v>
      </c>
      <c r="E598">
        <v>30510.753927434998</v>
      </c>
      <c r="F598">
        <v>387.3</v>
      </c>
      <c r="G598">
        <v>-34.651920996865798</v>
      </c>
      <c r="H598">
        <f>(Table2[[#This Row],[1Y Return vs Nifty]]-AVERAGE(Table2[1Y Return vs Nifty]))/_xlfn.STDEV.P(Table2[1Y Return vs Nifty])</f>
        <v>-0.98038551100213689</v>
      </c>
      <c r="I598">
        <v>1.0507237921844601</v>
      </c>
      <c r="J598">
        <f>(Table2[[#This Row],[1M Return vs Nifty]]-AVERAGE(Table2[1M Return vs Nifty]))/_xlfn.STDEV.P(Table2[1M Return vs Nifty])</f>
        <v>0.21099438634553791</v>
      </c>
      <c r="K598">
        <v>-29.2738680877642</v>
      </c>
      <c r="L598">
        <f>(Table2[[#This Row],[6M Return vs Nifty]]-AVERAGE(Table2[6M Return vs Nifty]))/_xlfn.STDEV.P(Table2[6M Return vs Nifty])</f>
        <v>-1.286230078029255</v>
      </c>
      <c r="M598">
        <v>-4.2316380326102099</v>
      </c>
      <c r="N598">
        <f>(Table2[[#This Row],[1W Return vs Nifty]]-AVERAGE(Table2[1W Return vs Nifty]))/_xlfn.STDEV.P(Table2[1W Return vs Nifty])</f>
        <v>-0.53253978559014181</v>
      </c>
      <c r="O598">
        <v>386.93</v>
      </c>
      <c r="P598">
        <v>396.45752832759803</v>
      </c>
      <c r="Q598">
        <v>418.334001602255</v>
      </c>
      <c r="R598">
        <v>54.320276551230997</v>
      </c>
      <c r="S598" s="2">
        <f>(Table2[[#This Row],[Close Price]]-Table2[[#This Row],[20D EMA]])/Table2[[#This Row],[20D EMA]]</f>
        <v>9.5624531569018828E-4</v>
      </c>
      <c r="T598" s="2">
        <f>(Table2[[#This Row],[Close Price]]-Table2[[#This Row],[50D EMA]])/Table2[[#This Row],[50D EMA]]</f>
        <v>-2.3098384248693166E-2</v>
      </c>
      <c r="U598" s="2">
        <f>(Table2[[#This Row],[Close Price]]-Table2[[#This Row],[200D EMA]])/Table2[[#This Row],[200D EMA]]</f>
        <v>-7.4184745881023556E-2</v>
      </c>
      <c r="V598">
        <v>0.98449548165886902</v>
      </c>
      <c r="W598">
        <v>387</v>
      </c>
      <c r="X598">
        <v>395.65</v>
      </c>
      <c r="Y598">
        <v>387</v>
      </c>
      <c r="Z598">
        <v>414</v>
      </c>
      <c r="AA598">
        <v>341</v>
      </c>
      <c r="AB598">
        <v>414</v>
      </c>
      <c r="AC598" s="2">
        <f>(Table2[[#This Row],[Close Price]]/Table2[[#This Row],[Day Low]])-1</f>
        <v>7.751937984497026E-4</v>
      </c>
      <c r="AD598" s="2">
        <f>(Table2[[#This Row],[Day High]]/Table2[[#This Row],[Close Price]])-1</f>
        <v>2.15595145881744E-2</v>
      </c>
      <c r="AE598" s="2">
        <f>(Table2[[#This Row],[Close Price]]/Table2[[#This Row],[Current Week Low]])-1</f>
        <v>7.751937984497026E-4</v>
      </c>
      <c r="AF598" s="2">
        <f>(Table2[[#This Row],[Current Week High]]/Table2[[#This Row],[Close Price]])-1</f>
        <v>6.8938807126258661E-2</v>
      </c>
      <c r="AG598" s="2">
        <f>(Table2[[#This Row],[Close Price]]/Table2[[#This Row],[Current Month Low]])-1</f>
        <v>0.13577712609970671</v>
      </c>
      <c r="AH598" s="2">
        <f>(Table2[[#This Row],[Current Month High]]/Table2[[#This Row],[Close Price]])-1</f>
        <v>6.8938807126258661E-2</v>
      </c>
      <c r="AI598">
        <v>34.1853860056803</v>
      </c>
      <c r="AJ598">
        <v>15.165031222123</v>
      </c>
      <c r="AK598" t="str">
        <f>IF(AND(Table2[[#This Row],[20D EMA]]&gt;Table2[[#This Row],[50D EMA]],Table2[[#This Row],[50D EMA]]&gt;Table2[[#This Row],[200D EMA]]),"Uptrend","Downtrend/NoTrend")</f>
        <v>Downtrend/NoTrend</v>
      </c>
      <c r="AL598">
        <v>-0.18</v>
      </c>
      <c r="AM598" t="s">
        <v>10680</v>
      </c>
      <c r="AN598">
        <v>8.75</v>
      </c>
      <c r="AO598" t="s">
        <v>10681</v>
      </c>
      <c r="AP598">
        <v>8.2301191714167998E-2</v>
      </c>
      <c r="AQ598">
        <f>(Table2[[#This Row],[Sharpe Ratio]]-AVERAGE(Table2[Sharpe Ratio]))/_xlfn.STDEV.P(Table2[Sharpe Ratio])</f>
        <v>0.21399910372169778</v>
      </c>
      <c r="AR5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8">
        <f>_xlfn.RANK.AVG(Table2[[#This Row],[1Y Return vs Nifty Z-Score]],Table2[1Y Return vs Nifty Z-Score])</f>
        <v>664</v>
      </c>
      <c r="AT598">
        <f>_xlfn.RANK.AVG(Table2[[#This Row],[6M Return vs Nifty Z-Score]],Table2[6M Return vs Nifty Z-Score])</f>
        <v>695</v>
      </c>
      <c r="AU598">
        <f>_xlfn.RANK.AVG(Table2[[#This Row],[Sharpe Ratio Z-Score]],Table2[Sharpe Ratio Z-Score])</f>
        <v>282</v>
      </c>
      <c r="AV598">
        <f>(Table2[[#This Row],[Rank 1Y]]+Table2[[#This Row],[Rank 6M]]+Table2[[#This Row],[Rank Sharpe]])/3</f>
        <v>547</v>
      </c>
    </row>
    <row r="599" spans="1:48" x14ac:dyDescent="0.3">
      <c r="A599" t="s">
        <v>145</v>
      </c>
      <c r="B599" t="s">
        <v>146</v>
      </c>
      <c r="C599" t="s">
        <v>10643</v>
      </c>
      <c r="D599" t="s">
        <v>127</v>
      </c>
      <c r="E599">
        <v>190960.58198267699</v>
      </c>
      <c r="F599">
        <v>152.76</v>
      </c>
      <c r="G599">
        <v>-5.3247118897631003</v>
      </c>
      <c r="H599">
        <f>(Table2[[#This Row],[1Y Return vs Nifty]]-AVERAGE(Table2[1Y Return vs Nifty]))/_xlfn.STDEV.P(Table2[1Y Return vs Nifty])</f>
        <v>-0.50850160987131532</v>
      </c>
      <c r="I599">
        <v>-7.4108752886986498</v>
      </c>
      <c r="J599">
        <f>(Table2[[#This Row],[1M Return vs Nifty]]-AVERAGE(Table2[1M Return vs Nifty]))/_xlfn.STDEV.P(Table2[1M Return vs Nifty])</f>
        <v>-0.60704492394611487</v>
      </c>
      <c r="K599">
        <v>-11.0952099396943</v>
      </c>
      <c r="L599">
        <f>(Table2[[#This Row],[6M Return vs Nifty]]-AVERAGE(Table2[6M Return vs Nifty]))/_xlfn.STDEV.P(Table2[6M Return vs Nifty])</f>
        <v>-0.66319090725952434</v>
      </c>
      <c r="M599">
        <v>-2.2670508801091298</v>
      </c>
      <c r="N599">
        <f>(Table2[[#This Row],[1W Return vs Nifty]]-AVERAGE(Table2[1W Return vs Nifty]))/_xlfn.STDEV.P(Table2[1W Return vs Nifty])</f>
        <v>-2.8217169740819673E-2</v>
      </c>
      <c r="O599">
        <v>154.59</v>
      </c>
      <c r="P599">
        <v>159.386927447772</v>
      </c>
      <c r="Q599">
        <v>152.65442562502699</v>
      </c>
      <c r="R599">
        <v>45.870770247148499</v>
      </c>
      <c r="S599" s="2">
        <f>(Table2[[#This Row],[Close Price]]-Table2[[#This Row],[20D EMA]])/Table2[[#This Row],[20D EMA]]</f>
        <v>-1.1837764409082168E-2</v>
      </c>
      <c r="T599" s="2">
        <f>(Table2[[#This Row],[Close Price]]-Table2[[#This Row],[50D EMA]])/Table2[[#This Row],[50D EMA]]</f>
        <v>-4.1577609618853595E-2</v>
      </c>
      <c r="U599" s="2">
        <f>(Table2[[#This Row],[Close Price]]-Table2[[#This Row],[200D EMA]])/Table2[[#This Row],[200D EMA]]</f>
        <v>6.9159066002010667E-4</v>
      </c>
      <c r="V599">
        <v>0.85353571813153095</v>
      </c>
      <c r="W599">
        <v>152.47</v>
      </c>
      <c r="X599">
        <v>155.25</v>
      </c>
      <c r="Y599">
        <v>151.19999999999999</v>
      </c>
      <c r="Z599">
        <v>156.5</v>
      </c>
      <c r="AA599">
        <v>142.35</v>
      </c>
      <c r="AB599">
        <v>168.95</v>
      </c>
      <c r="AC599" s="2">
        <f>(Table2[[#This Row],[Close Price]]/Table2[[#This Row],[Day Low]])-1</f>
        <v>1.9020135108545055E-3</v>
      </c>
      <c r="AD599" s="2">
        <f>(Table2[[#This Row],[Day High]]/Table2[[#This Row],[Close Price]])-1</f>
        <v>1.6300078554595476E-2</v>
      </c>
      <c r="AE599" s="2">
        <f>(Table2[[#This Row],[Close Price]]/Table2[[#This Row],[Current Week Low]])-1</f>
        <v>1.0317460317460281E-2</v>
      </c>
      <c r="AF599" s="2">
        <f>(Table2[[#This Row],[Current Week High]]/Table2[[#This Row],[Close Price]])-1</f>
        <v>2.4482848913328192E-2</v>
      </c>
      <c r="AG599" s="2">
        <f>(Table2[[#This Row],[Close Price]]/Table2[[#This Row],[Current Month Low]])-1</f>
        <v>7.312961011591157E-2</v>
      </c>
      <c r="AH599" s="2">
        <f>(Table2[[#This Row],[Current Month High]]/Table2[[#This Row],[Close Price]])-1</f>
        <v>0.10598324168630535</v>
      </c>
      <c r="AI599">
        <v>20.843152657763799</v>
      </c>
      <c r="AJ599">
        <v>33.298429319371699</v>
      </c>
      <c r="AK599" t="str">
        <f>IF(AND(Table2[[#This Row],[20D EMA]]&gt;Table2[[#This Row],[50D EMA]],Table2[[#This Row],[50D EMA]]&gt;Table2[[#This Row],[200D EMA]]),"Uptrend","Downtrend/NoTrend")</f>
        <v>Downtrend/NoTrend</v>
      </c>
      <c r="AL599">
        <v>-0.12</v>
      </c>
      <c r="AM599" t="s">
        <v>10680</v>
      </c>
      <c r="AN599">
        <v>2.61</v>
      </c>
      <c r="AO599" t="s">
        <v>10681</v>
      </c>
      <c r="AP599">
        <v>-2.8396778392801001E-2</v>
      </c>
      <c r="AQ599">
        <f>(Table2[[#This Row],[Sharpe Ratio]]-AVERAGE(Table2[Sharpe Ratio]))/_xlfn.STDEV.P(Table2[Sharpe Ratio])</f>
        <v>-1.0576688394014235</v>
      </c>
      <c r="AR5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599">
        <f>_xlfn.RANK.AVG(Table2[[#This Row],[1Y Return vs Nifty Z-Score]],Table2[1Y Return vs Nifty Z-Score])</f>
        <v>481</v>
      </c>
      <c r="AT599">
        <f>_xlfn.RANK.AVG(Table2[[#This Row],[6M Return vs Nifty Z-Score]],Table2[6M Return vs Nifty Z-Score])</f>
        <v>541</v>
      </c>
      <c r="AU599">
        <f>_xlfn.RANK.AVG(Table2[[#This Row],[Sharpe Ratio Z-Score]],Table2[Sharpe Ratio Z-Score])</f>
        <v>621</v>
      </c>
      <c r="AV599">
        <f>(Table2[[#This Row],[Rank 1Y]]+Table2[[#This Row],[Rank 6M]]+Table2[[#This Row],[Rank Sharpe]])/3</f>
        <v>547.66666666666663</v>
      </c>
    </row>
    <row r="600" spans="1:48" x14ac:dyDescent="0.3">
      <c r="A600" t="s">
        <v>709</v>
      </c>
      <c r="B600" t="s">
        <v>710</v>
      </c>
      <c r="C600" t="s">
        <v>10640</v>
      </c>
      <c r="D600" t="s">
        <v>54</v>
      </c>
      <c r="E600">
        <v>24682.71339492</v>
      </c>
      <c r="F600">
        <v>470.15</v>
      </c>
      <c r="G600">
        <v>-12.897777000328199</v>
      </c>
      <c r="H600">
        <f>(Table2[[#This Row],[1Y Return vs Nifty]]-AVERAGE(Table2[1Y Return vs Nifty]))/_xlfn.STDEV.P(Table2[1Y Return vs Nifty])</f>
        <v>-0.63035457906590842</v>
      </c>
      <c r="I600">
        <v>-0.385349425398336</v>
      </c>
      <c r="J600">
        <f>(Table2[[#This Row],[1M Return vs Nifty]]-AVERAGE(Table2[1M Return vs Nifty]))/_xlfn.STDEV.P(Table2[1M Return vs Nifty])</f>
        <v>7.2159594811413527E-2</v>
      </c>
      <c r="K600">
        <v>1.75752802355385</v>
      </c>
      <c r="L600">
        <f>(Table2[[#This Row],[6M Return vs Nifty]]-AVERAGE(Table2[6M Return vs Nifty]))/_xlfn.STDEV.P(Table2[6M Return vs Nifty])</f>
        <v>-0.22268759081463146</v>
      </c>
      <c r="M600">
        <v>0.127120887398706</v>
      </c>
      <c r="N600">
        <f>(Table2[[#This Row],[1W Return vs Nifty]]-AVERAGE(Table2[1W Return vs Nifty]))/_xlfn.STDEV.P(Table2[1W Return vs Nifty])</f>
        <v>0.58638267992478743</v>
      </c>
      <c r="O600">
        <v>446.76</v>
      </c>
      <c r="P600">
        <v>443.20568785282501</v>
      </c>
      <c r="Q600">
        <v>423.94790818515401</v>
      </c>
      <c r="R600">
        <v>72.084315412861201</v>
      </c>
      <c r="S600" s="2">
        <f>(Table2[[#This Row],[Close Price]]-Table2[[#This Row],[20D EMA]])/Table2[[#This Row],[20D EMA]]</f>
        <v>5.2354731847076702E-2</v>
      </c>
      <c r="T600" s="2">
        <f>(Table2[[#This Row],[Close Price]]-Table2[[#This Row],[50D EMA]])/Table2[[#This Row],[50D EMA]]</f>
        <v>6.079414792195164E-2</v>
      </c>
      <c r="U600" s="2">
        <f>(Table2[[#This Row],[Close Price]]-Table2[[#This Row],[200D EMA]])/Table2[[#This Row],[200D EMA]]</f>
        <v>0.10898058681933107</v>
      </c>
      <c r="V600">
        <v>0.85243026950298595</v>
      </c>
      <c r="W600">
        <v>455.35</v>
      </c>
      <c r="X600">
        <v>472</v>
      </c>
      <c r="Y600">
        <v>444</v>
      </c>
      <c r="Z600">
        <v>472</v>
      </c>
      <c r="AA600">
        <v>417.7</v>
      </c>
      <c r="AB600">
        <v>472</v>
      </c>
      <c r="AC600" s="2">
        <f>(Table2[[#This Row],[Close Price]]/Table2[[#This Row],[Day Low]])-1</f>
        <v>3.2502470626990076E-2</v>
      </c>
      <c r="AD600" s="2">
        <f>(Table2[[#This Row],[Day High]]/Table2[[#This Row],[Close Price]])-1</f>
        <v>3.9349143890248239E-3</v>
      </c>
      <c r="AE600" s="2">
        <f>(Table2[[#This Row],[Close Price]]/Table2[[#This Row],[Current Week Low]])-1</f>
        <v>5.8896396396396433E-2</v>
      </c>
      <c r="AF600" s="2">
        <f>(Table2[[#This Row],[Current Week High]]/Table2[[#This Row],[Close Price]])-1</f>
        <v>3.9349143890248239E-3</v>
      </c>
      <c r="AG600" s="2">
        <f>(Table2[[#This Row],[Close Price]]/Table2[[#This Row],[Current Month Low]])-1</f>
        <v>0.12556858989705533</v>
      </c>
      <c r="AH600" s="2">
        <f>(Table2[[#This Row],[Current Month High]]/Table2[[#This Row],[Close Price]])-1</f>
        <v>3.9349143890248239E-3</v>
      </c>
      <c r="AI600">
        <v>3.0096777624162501</v>
      </c>
      <c r="AJ600">
        <v>34.559244419003903</v>
      </c>
      <c r="AK600" t="str">
        <f>IF(AND(Table2[[#This Row],[20D EMA]]&gt;Table2[[#This Row],[50D EMA]],Table2[[#This Row],[50D EMA]]&gt;Table2[[#This Row],[200D EMA]]),"Uptrend","Downtrend/NoTrend")</f>
        <v>Uptrend</v>
      </c>
      <c r="AL600">
        <v>-0.1</v>
      </c>
      <c r="AM600" t="s">
        <v>10680</v>
      </c>
      <c r="AN600">
        <v>11.98</v>
      </c>
      <c r="AO600" t="s">
        <v>10681</v>
      </c>
      <c r="AP600">
        <v>-8.6453118402358003E-2</v>
      </c>
      <c r="AQ600">
        <f>(Table2[[#This Row],[Sharpe Ratio]]-AVERAGE(Table2[Sharpe Ratio]))/_xlfn.STDEV.P(Table2[Sharpe Ratio])</f>
        <v>-1.7246041627309165</v>
      </c>
      <c r="AR60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-1.9191040578752552</v>
      </c>
      <c r="AS600">
        <f>_xlfn.RANK.AVG(Table2[[#This Row],[1Y Return vs Nifty Z-Score]],Table2[1Y Return vs Nifty Z-Score])</f>
        <v>536</v>
      </c>
      <c r="AT600">
        <f>_xlfn.RANK.AVG(Table2[[#This Row],[6M Return vs Nifty Z-Score]],Table2[6M Return vs Nifty Z-Score])</f>
        <v>397</v>
      </c>
      <c r="AU600">
        <f>_xlfn.RANK.AVG(Table2[[#This Row],[Sharpe Ratio Z-Score]],Table2[Sharpe Ratio Z-Score])</f>
        <v>710</v>
      </c>
      <c r="AV600">
        <f>(Table2[[#This Row],[Rank 1Y]]+Table2[[#This Row],[Rank 6M]]+Table2[[#This Row],[Rank Sharpe]])/3</f>
        <v>547.66666666666663</v>
      </c>
    </row>
    <row r="601" spans="1:48" x14ac:dyDescent="0.3">
      <c r="A601" t="s">
        <v>1680</v>
      </c>
      <c r="B601" t="s">
        <v>1681</v>
      </c>
      <c r="C601" t="s">
        <v>10641</v>
      </c>
      <c r="D601" t="s">
        <v>198</v>
      </c>
      <c r="E601">
        <v>5013.9707346799996</v>
      </c>
      <c r="F601">
        <v>125.71</v>
      </c>
      <c r="G601">
        <v>-21.8305253804578</v>
      </c>
      <c r="H601">
        <f>(Table2[[#This Row],[1Y Return vs Nifty]]-AVERAGE(Table2[1Y Return vs Nifty]))/_xlfn.STDEV.P(Table2[1Y Return vs Nifty])</f>
        <v>-0.77408527427258966</v>
      </c>
      <c r="I601">
        <v>-10.4836153696848</v>
      </c>
      <c r="J601">
        <f>(Table2[[#This Row],[1M Return vs Nifty]]-AVERAGE(Table2[1M Return vs Nifty]))/_xlfn.STDEV.P(Table2[1M Return vs Nifty])</f>
        <v>-0.9041072348081759</v>
      </c>
      <c r="K601">
        <v>-16.417708632294801</v>
      </c>
      <c r="L601">
        <f>(Table2[[#This Row],[6M Return vs Nifty]]-AVERAGE(Table2[6M Return vs Nifty]))/_xlfn.STDEV.P(Table2[6M Return vs Nifty])</f>
        <v>-0.84560949640125804</v>
      </c>
      <c r="M601">
        <v>-3.07474857499655</v>
      </c>
      <c r="N601">
        <f>(Table2[[#This Row],[1W Return vs Nifty]]-AVERAGE(Table2[1W Return vs Nifty]))/_xlfn.STDEV.P(Table2[1W Return vs Nifty])</f>
        <v>-0.23555855125322242</v>
      </c>
      <c r="O601">
        <v>127.93</v>
      </c>
      <c r="P601">
        <v>128.54234013134999</v>
      </c>
      <c r="Q601">
        <v>124.041863315725</v>
      </c>
      <c r="R601">
        <v>43.853436219389899</v>
      </c>
      <c r="S601" s="2">
        <f>(Table2[[#This Row],[Close Price]]-Table2[[#This Row],[20D EMA]])/Table2[[#This Row],[20D EMA]]</f>
        <v>-1.7353240053154171E-2</v>
      </c>
      <c r="T601" s="2">
        <f>(Table2[[#This Row],[Close Price]]-Table2[[#This Row],[50D EMA]])/Table2[[#This Row],[50D EMA]]</f>
        <v>-2.2034297247551193E-2</v>
      </c>
      <c r="U601" s="2">
        <f>(Table2[[#This Row],[Close Price]]-Table2[[#This Row],[200D EMA]])/Table2[[#This Row],[200D EMA]]</f>
        <v>1.3448174992575475E-2</v>
      </c>
      <c r="V601">
        <v>0.71551708677475001</v>
      </c>
      <c r="W601">
        <v>124.11</v>
      </c>
      <c r="X601">
        <v>127.16</v>
      </c>
      <c r="Y601">
        <v>124.02</v>
      </c>
      <c r="Z601">
        <v>131.43</v>
      </c>
      <c r="AA601">
        <v>124.02</v>
      </c>
      <c r="AB601">
        <v>148.4</v>
      </c>
      <c r="AC601" s="2">
        <f>(Table2[[#This Row],[Close Price]]/Table2[[#This Row],[Day Low]])-1</f>
        <v>1.2891789541535692E-2</v>
      </c>
      <c r="AD601" s="2">
        <f>(Table2[[#This Row],[Day High]]/Table2[[#This Row],[Close Price]])-1</f>
        <v>1.1534484130140799E-2</v>
      </c>
      <c r="AE601" s="2">
        <f>(Table2[[#This Row],[Close Price]]/Table2[[#This Row],[Current Week Low]])-1</f>
        <v>1.3626834381551323E-2</v>
      </c>
      <c r="AF601" s="2">
        <f>(Table2[[#This Row],[Current Week High]]/Table2[[#This Row],[Close Price]])-1</f>
        <v>4.5501551189245149E-2</v>
      </c>
      <c r="AG601" s="2">
        <f>(Table2[[#This Row],[Close Price]]/Table2[[#This Row],[Current Month Low]])-1</f>
        <v>1.3626834381551323E-2</v>
      </c>
      <c r="AH601" s="2">
        <f>(Table2[[#This Row],[Current Month High]]/Table2[[#This Row],[Close Price]])-1</f>
        <v>0.1804947895950999</v>
      </c>
      <c r="AI601">
        <v>19.051785856336</v>
      </c>
      <c r="AJ601">
        <v>22.8236443575964</v>
      </c>
      <c r="AK601" t="str">
        <f>IF(AND(Table2[[#This Row],[20D EMA]]&gt;Table2[[#This Row],[50D EMA]],Table2[[#This Row],[50D EMA]]&gt;Table2[[#This Row],[200D EMA]]),"Uptrend","Downtrend/NoTrend")</f>
        <v>Downtrend/NoTrend</v>
      </c>
      <c r="AL601">
        <v>-0.04</v>
      </c>
      <c r="AM601" t="s">
        <v>10680</v>
      </c>
      <c r="AN601">
        <v>-0.42</v>
      </c>
      <c r="AO601" t="s">
        <v>10680</v>
      </c>
      <c r="AP601">
        <v>2.4941948679757998E-2</v>
      </c>
      <c r="AQ601">
        <f>(Table2[[#This Row],[Sharpe Ratio]]-AVERAGE(Table2[Sharpe Ratio]))/_xlfn.STDEV.P(Table2[Sharpe Ratio])</f>
        <v>-0.444928160601059</v>
      </c>
      <c r="AR60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1">
        <f>_xlfn.RANK.AVG(Table2[[#This Row],[1Y Return vs Nifty Z-Score]],Table2[1Y Return vs Nifty Z-Score])</f>
        <v>589</v>
      </c>
      <c r="AT601">
        <f>_xlfn.RANK.AVG(Table2[[#This Row],[6M Return vs Nifty Z-Score]],Table2[6M Return vs Nifty Z-Score])</f>
        <v>595</v>
      </c>
      <c r="AU601">
        <f>_xlfn.RANK.AVG(Table2[[#This Row],[Sharpe Ratio Z-Score]],Table2[Sharpe Ratio Z-Score])</f>
        <v>462</v>
      </c>
      <c r="AV601">
        <f>(Table2[[#This Row],[Rank 1Y]]+Table2[[#This Row],[Rank 6M]]+Table2[[#This Row],[Rank Sharpe]])/3</f>
        <v>548.66666666666663</v>
      </c>
    </row>
    <row r="602" spans="1:48" x14ac:dyDescent="0.3">
      <c r="A602" t="s">
        <v>763</v>
      </c>
      <c r="B602" t="s">
        <v>764</v>
      </c>
      <c r="C602" t="s">
        <v>10636</v>
      </c>
      <c r="D602" t="s">
        <v>51</v>
      </c>
      <c r="E602">
        <v>21664.489691625</v>
      </c>
      <c r="F602">
        <v>758.85</v>
      </c>
      <c r="G602">
        <v>-28.569379960258399</v>
      </c>
      <c r="H602">
        <f>(Table2[[#This Row],[1Y Return vs Nifty]]-AVERAGE(Table2[1Y Return vs Nifty]))/_xlfn.STDEV.P(Table2[1Y Return vs Nifty])</f>
        <v>-0.88251553699061491</v>
      </c>
      <c r="I602">
        <v>-5.3484087878618096</v>
      </c>
      <c r="J602">
        <f>(Table2[[#This Row],[1M Return vs Nifty]]-AVERAGE(Table2[1M Return vs Nifty]))/_xlfn.STDEV.P(Table2[1M Return vs Nifty])</f>
        <v>-0.40765250914168744</v>
      </c>
      <c r="K602">
        <v>-5.2697640085735697</v>
      </c>
      <c r="L602">
        <f>(Table2[[#This Row],[6M Return vs Nifty]]-AVERAGE(Table2[6M Return vs Nifty]))/_xlfn.STDEV.P(Table2[6M Return vs Nifty])</f>
        <v>-0.46353475152314966</v>
      </c>
      <c r="M602">
        <v>-1.9065161897370499</v>
      </c>
      <c r="N602">
        <f>(Table2[[#This Row],[1W Return vs Nifty]]-AVERAGE(Table2[1W Return vs Nifty]))/_xlfn.STDEV.P(Table2[1W Return vs Nifty])</f>
        <v>6.4334488210009144E-2</v>
      </c>
      <c r="O602">
        <v>735.96</v>
      </c>
      <c r="P602">
        <v>746.89654747394002</v>
      </c>
      <c r="Q602">
        <v>732.66163294613204</v>
      </c>
      <c r="R602">
        <v>59.717732815604002</v>
      </c>
      <c r="S602" s="2">
        <f>(Table2[[#This Row],[Close Price]]-Table2[[#This Row],[20D EMA]])/Table2[[#This Row],[20D EMA]]</f>
        <v>3.1102233817055253E-2</v>
      </c>
      <c r="T602" s="2">
        <f>(Table2[[#This Row],[Close Price]]-Table2[[#This Row],[50D EMA]])/Table2[[#This Row],[50D EMA]]</f>
        <v>1.6004160906202439E-2</v>
      </c>
      <c r="U602" s="2">
        <f>(Table2[[#This Row],[Close Price]]-Table2[[#This Row],[200D EMA]])/Table2[[#This Row],[200D EMA]]</f>
        <v>3.5744149654132966E-2</v>
      </c>
      <c r="V602">
        <v>0.61345250688751296</v>
      </c>
      <c r="W602">
        <v>729.3</v>
      </c>
      <c r="X602">
        <v>764</v>
      </c>
      <c r="Y602">
        <v>726.3</v>
      </c>
      <c r="Z602">
        <v>764</v>
      </c>
      <c r="AA602">
        <v>687.05</v>
      </c>
      <c r="AB602">
        <v>785</v>
      </c>
      <c r="AC602" s="2">
        <f>(Table2[[#This Row],[Close Price]]/Table2[[#This Row],[Day Low]])-1</f>
        <v>4.0518305224187756E-2</v>
      </c>
      <c r="AD602" s="2">
        <f>(Table2[[#This Row],[Day High]]/Table2[[#This Row],[Close Price]])-1</f>
        <v>6.7865849640904585E-3</v>
      </c>
      <c r="AE602" s="2">
        <f>(Table2[[#This Row],[Close Price]]/Table2[[#This Row],[Current Week Low]])-1</f>
        <v>4.4816191656340543E-2</v>
      </c>
      <c r="AF602" s="2">
        <f>(Table2[[#This Row],[Current Week High]]/Table2[[#This Row],[Close Price]])-1</f>
        <v>6.7865849640904585E-3</v>
      </c>
      <c r="AG602" s="2">
        <f>(Table2[[#This Row],[Close Price]]/Table2[[#This Row],[Current Month Low]])-1</f>
        <v>0.10450476675642251</v>
      </c>
      <c r="AH602" s="2">
        <f>(Table2[[#This Row],[Current Month High]]/Table2[[#This Row],[Close Price]])-1</f>
        <v>3.4460038215721189E-2</v>
      </c>
      <c r="AI602">
        <v>13.691770442116299</v>
      </c>
      <c r="AJ602">
        <v>26.4644612948921</v>
      </c>
      <c r="AK602" t="str">
        <f>IF(AND(Table2[[#This Row],[20D EMA]]&gt;Table2[[#This Row],[50D EMA]],Table2[[#This Row],[50D EMA]]&gt;Table2[[#This Row],[200D EMA]]),"Uptrend","Downtrend/NoTrend")</f>
        <v>Downtrend/NoTrend</v>
      </c>
      <c r="AL602">
        <v>-0.11</v>
      </c>
      <c r="AM602" t="s">
        <v>10680</v>
      </c>
      <c r="AN602">
        <v>8.9</v>
      </c>
      <c r="AO602" t="s">
        <v>10681</v>
      </c>
      <c r="AQ602">
        <f>(Table2[[#This Row],[Sharpe Ratio]]-AVERAGE(Table2[Sharpe Ratio]))/_xlfn.STDEV.P(Table2[Sharpe Ratio])</f>
        <v>-0.7314544315382846</v>
      </c>
      <c r="AR6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2">
        <f>_xlfn.RANK.AVG(Table2[[#This Row],[1Y Return vs Nifty Z-Score]],Table2[1Y Return vs Nifty Z-Score])</f>
        <v>626</v>
      </c>
      <c r="AT602">
        <f>_xlfn.RANK.AVG(Table2[[#This Row],[6M Return vs Nifty Z-Score]],Table2[6M Return vs Nifty Z-Score])</f>
        <v>475</v>
      </c>
      <c r="AU602">
        <f>_xlfn.RANK.AVG(Table2[[#This Row],[Sharpe Ratio Z-Score]],Table2[Sharpe Ratio Z-Score])</f>
        <v>547</v>
      </c>
      <c r="AV602">
        <f>(Table2[[#This Row],[Rank 1Y]]+Table2[[#This Row],[Rank 6M]]+Table2[[#This Row],[Rank Sharpe]])/3</f>
        <v>549.33333333333337</v>
      </c>
    </row>
    <row r="603" spans="1:48" x14ac:dyDescent="0.3">
      <c r="A603" t="s">
        <v>1251</v>
      </c>
      <c r="B603" t="s">
        <v>1252</v>
      </c>
      <c r="C603" t="s">
        <v>10649</v>
      </c>
      <c r="D603" t="s">
        <v>295</v>
      </c>
      <c r="E603">
        <v>9236.2631296500003</v>
      </c>
      <c r="F603">
        <v>742.85</v>
      </c>
      <c r="G603">
        <v>-16.027453190071</v>
      </c>
      <c r="H603">
        <f>(Table2[[#This Row],[1Y Return vs Nifty]]-AVERAGE(Table2[1Y Return vs Nifty]))/_xlfn.STDEV.P(Table2[1Y Return vs Nifty])</f>
        <v>-0.68071204077659009</v>
      </c>
      <c r="I603">
        <v>-4.3026755833872699</v>
      </c>
      <c r="J603">
        <f>(Table2[[#This Row],[1M Return vs Nifty]]-AVERAGE(Table2[1M Return vs Nifty]))/_xlfn.STDEV.P(Table2[1M Return vs Nifty])</f>
        <v>-0.30655449431490223</v>
      </c>
      <c r="K603">
        <v>-11.389788737941799</v>
      </c>
      <c r="L603">
        <f>(Table2[[#This Row],[6M Return vs Nifty]]-AVERAGE(Table2[6M Return vs Nifty]))/_xlfn.STDEV.P(Table2[6M Return vs Nifty])</f>
        <v>-0.67328703914624188</v>
      </c>
      <c r="M603">
        <v>-9.8166368519102196</v>
      </c>
      <c r="N603">
        <f>(Table2[[#This Row],[1W Return vs Nifty]]-AVERAGE(Table2[1W Return vs Nifty]))/_xlfn.STDEV.P(Table2[1W Return vs Nifty])</f>
        <v>-1.9662462060352424</v>
      </c>
      <c r="O603">
        <v>754.37</v>
      </c>
      <c r="P603">
        <v>727.868015316065</v>
      </c>
      <c r="Q603">
        <v>668.34977801459502</v>
      </c>
      <c r="R603">
        <v>44.368708440730202</v>
      </c>
      <c r="S603" s="2">
        <f>(Table2[[#This Row],[Close Price]]-Table2[[#This Row],[20D EMA]])/Table2[[#This Row],[20D EMA]]</f>
        <v>-1.5271020851836608E-2</v>
      </c>
      <c r="T603" s="2">
        <f>(Table2[[#This Row],[Close Price]]-Table2[[#This Row],[50D EMA]])/Table2[[#This Row],[50D EMA]]</f>
        <v>2.0583381009576768E-2</v>
      </c>
      <c r="U603" s="2">
        <f>(Table2[[#This Row],[Close Price]]-Table2[[#This Row],[200D EMA]])/Table2[[#This Row],[200D EMA]]</f>
        <v>0.11146891109430146</v>
      </c>
      <c r="V603">
        <v>0.62777647844074502</v>
      </c>
      <c r="W603">
        <v>734</v>
      </c>
      <c r="X603">
        <v>764</v>
      </c>
      <c r="Y603">
        <v>734</v>
      </c>
      <c r="Z603">
        <v>814.3</v>
      </c>
      <c r="AA603">
        <v>674</v>
      </c>
      <c r="AB603">
        <v>832</v>
      </c>
      <c r="AC603" s="2">
        <f>(Table2[[#This Row],[Close Price]]/Table2[[#This Row],[Day Low]])-1</f>
        <v>1.2057220708446836E-2</v>
      </c>
      <c r="AD603" s="2">
        <f>(Table2[[#This Row],[Day High]]/Table2[[#This Row],[Close Price]])-1</f>
        <v>2.8471427609880751E-2</v>
      </c>
      <c r="AE603" s="2">
        <f>(Table2[[#This Row],[Close Price]]/Table2[[#This Row],[Current Week Low]])-1</f>
        <v>1.2057220708446836E-2</v>
      </c>
      <c r="AF603" s="2">
        <f>(Table2[[#This Row],[Current Week High]]/Table2[[#This Row],[Close Price]])-1</f>
        <v>9.618361715016488E-2</v>
      </c>
      <c r="AG603" s="2">
        <f>(Table2[[#This Row],[Close Price]]/Table2[[#This Row],[Current Month Low]])-1</f>
        <v>0.10215133531157283</v>
      </c>
      <c r="AH603" s="2">
        <f>(Table2[[#This Row],[Current Month High]]/Table2[[#This Row],[Close Price]])-1</f>
        <v>0.12001076933432042</v>
      </c>
      <c r="AI603">
        <v>12.7683920037692</v>
      </c>
      <c r="AJ603">
        <v>45.642584060386199</v>
      </c>
      <c r="AK603" t="str">
        <f>IF(AND(Table2[[#This Row],[20D EMA]]&gt;Table2[[#This Row],[50D EMA]],Table2[[#This Row],[50D EMA]]&gt;Table2[[#This Row],[200D EMA]]),"Uptrend","Downtrend/NoTrend")</f>
        <v>Uptrend</v>
      </c>
      <c r="AL603">
        <v>0.14000000000000001</v>
      </c>
      <c r="AM603" t="s">
        <v>10681</v>
      </c>
      <c r="AN603">
        <v>4.63</v>
      </c>
      <c r="AO603" t="s">
        <v>10681</v>
      </c>
      <c r="AQ603">
        <f>(Table2[[#This Row],[Sharpe Ratio]]-AVERAGE(Table2[Sharpe Ratio]))/_xlfn.STDEV.P(Table2[Sharpe Ratio])</f>
        <v>-0.7314544315382846</v>
      </c>
      <c r="AR60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-4.3582542118112615</v>
      </c>
      <c r="AS603">
        <f>_xlfn.RANK.AVG(Table2[[#This Row],[1Y Return vs Nifty Z-Score]],Table2[1Y Return vs Nifty Z-Score])</f>
        <v>558</v>
      </c>
      <c r="AT603">
        <f>_xlfn.RANK.AVG(Table2[[#This Row],[6M Return vs Nifty Z-Score]],Table2[6M Return vs Nifty Z-Score])</f>
        <v>543</v>
      </c>
      <c r="AU603">
        <f>_xlfn.RANK.AVG(Table2[[#This Row],[Sharpe Ratio Z-Score]],Table2[Sharpe Ratio Z-Score])</f>
        <v>547</v>
      </c>
      <c r="AV603">
        <f>(Table2[[#This Row],[Rank 1Y]]+Table2[[#This Row],[Rank 6M]]+Table2[[#This Row],[Rank Sharpe]])/3</f>
        <v>549.33333333333337</v>
      </c>
    </row>
    <row r="604" spans="1:48" x14ac:dyDescent="0.3">
      <c r="A604" t="s">
        <v>481</v>
      </c>
      <c r="B604" t="s">
        <v>482</v>
      </c>
      <c r="C604" t="s">
        <v>10649</v>
      </c>
      <c r="D604" t="s">
        <v>387</v>
      </c>
      <c r="E604">
        <v>43370.109496979901</v>
      </c>
      <c r="F604">
        <v>598.35</v>
      </c>
      <c r="G604">
        <v>-34.119224324882303</v>
      </c>
      <c r="H604">
        <f>(Table2[[#This Row],[1Y Return vs Nifty]]-AVERAGE(Table2[1Y Return vs Nifty]))/_xlfn.STDEV.P(Table2[1Y Return vs Nifty])</f>
        <v>-0.97181425613854</v>
      </c>
      <c r="I604">
        <v>2.48194623087866</v>
      </c>
      <c r="J604">
        <f>(Table2[[#This Row],[1M Return vs Nifty]]-AVERAGE(Table2[1M Return vs Nifty]))/_xlfn.STDEV.P(Table2[1M Return vs Nifty])</f>
        <v>0.34936022067920014</v>
      </c>
      <c r="K604">
        <v>13.1187047958359</v>
      </c>
      <c r="L604">
        <f>(Table2[[#This Row],[6M Return vs Nifty]]-AVERAGE(Table2[6M Return vs Nifty]))/_xlfn.STDEV.P(Table2[6M Return vs Nifty])</f>
        <v>0.16669528318602639</v>
      </c>
      <c r="M604">
        <v>-2.4270388946089101</v>
      </c>
      <c r="N604">
        <f>(Table2[[#This Row],[1W Return vs Nifty]]-AVERAGE(Table2[1W Return vs Nifty]))/_xlfn.STDEV.P(Table2[1W Return vs Nifty])</f>
        <v>-6.9287159369098128E-2</v>
      </c>
      <c r="O604">
        <v>568.33000000000004</v>
      </c>
      <c r="P604">
        <v>556.14498003815504</v>
      </c>
      <c r="Q604">
        <v>551.30848772902095</v>
      </c>
      <c r="R604">
        <v>61.945892868683302</v>
      </c>
      <c r="S604" s="2">
        <f>(Table2[[#This Row],[Close Price]]-Table2[[#This Row],[20D EMA]])/Table2[[#This Row],[20D EMA]]</f>
        <v>5.2821424172575758E-2</v>
      </c>
      <c r="T604" s="2">
        <f>(Table2[[#This Row],[Close Price]]-Table2[[#This Row],[50D EMA]])/Table2[[#This Row],[50D EMA]]</f>
        <v>7.5888520937381201E-2</v>
      </c>
      <c r="U604" s="2">
        <f>(Table2[[#This Row],[Close Price]]-Table2[[#This Row],[200D EMA]])/Table2[[#This Row],[200D EMA]]</f>
        <v>8.5327023468756938E-2</v>
      </c>
      <c r="V604">
        <v>0.89819708121924802</v>
      </c>
      <c r="W604">
        <v>582</v>
      </c>
      <c r="X604">
        <v>604</v>
      </c>
      <c r="Y604">
        <v>571</v>
      </c>
      <c r="Z604">
        <v>604</v>
      </c>
      <c r="AA604">
        <v>520</v>
      </c>
      <c r="AB604">
        <v>604</v>
      </c>
      <c r="AC604" s="2">
        <f>(Table2[[#This Row],[Close Price]]/Table2[[#This Row],[Day Low]])-1</f>
        <v>2.8092783505154761E-2</v>
      </c>
      <c r="AD604" s="2">
        <f>(Table2[[#This Row],[Day High]]/Table2[[#This Row],[Close Price]])-1</f>
        <v>9.4426339099189516E-3</v>
      </c>
      <c r="AE604" s="2">
        <f>(Table2[[#This Row],[Close Price]]/Table2[[#This Row],[Current Week Low]])-1</f>
        <v>4.7898423817863467E-2</v>
      </c>
      <c r="AF604" s="2">
        <f>(Table2[[#This Row],[Current Week High]]/Table2[[#This Row],[Close Price]])-1</f>
        <v>9.4426339099189516E-3</v>
      </c>
      <c r="AG604" s="2">
        <f>(Table2[[#This Row],[Close Price]]/Table2[[#This Row],[Current Month Low]])-1</f>
        <v>0.15067307692307708</v>
      </c>
      <c r="AH604" s="2">
        <f>(Table2[[#This Row],[Current Month High]]/Table2[[#This Row],[Close Price]])-1</f>
        <v>9.4426339099189516E-3</v>
      </c>
      <c r="AI604">
        <v>6.8020389404194797</v>
      </c>
      <c r="AJ604">
        <v>33.6199196069674</v>
      </c>
      <c r="AK604" t="str">
        <f>IF(AND(Table2[[#This Row],[20D EMA]]&gt;Table2[[#This Row],[50D EMA]],Table2[[#This Row],[50D EMA]]&gt;Table2[[#This Row],[200D EMA]]),"Uptrend","Downtrend/NoTrend")</f>
        <v>Uptrend</v>
      </c>
      <c r="AL604">
        <v>0.04</v>
      </c>
      <c r="AM604" t="s">
        <v>10681</v>
      </c>
      <c r="AN604">
        <v>8.39</v>
      </c>
      <c r="AO604" t="s">
        <v>10681</v>
      </c>
      <c r="AP604">
        <v>-0.10902301920494201</v>
      </c>
      <c r="AQ604">
        <f>(Table2[[#This Row],[Sharpe Ratio]]-AVERAGE(Table2[Sharpe Ratio]))/_xlfn.STDEV.P(Table2[Sharpe Ratio])</f>
        <v>-1.9838809977296099</v>
      </c>
      <c r="AR60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-2.5089269093720215</v>
      </c>
      <c r="AS604">
        <f>_xlfn.RANK.AVG(Table2[[#This Row],[1Y Return vs Nifty Z-Score]],Table2[1Y Return vs Nifty Z-Score])</f>
        <v>659</v>
      </c>
      <c r="AT604">
        <f>_xlfn.RANK.AVG(Table2[[#This Row],[6M Return vs Nifty Z-Score]],Table2[6M Return vs Nifty Z-Score])</f>
        <v>265</v>
      </c>
      <c r="AU604">
        <f>_xlfn.RANK.AVG(Table2[[#This Row],[Sharpe Ratio Z-Score]],Table2[Sharpe Ratio Z-Score])</f>
        <v>728</v>
      </c>
      <c r="AV604">
        <f>(Table2[[#This Row],[Rank 1Y]]+Table2[[#This Row],[Rank 6M]]+Table2[[#This Row],[Rank Sharpe]])/3</f>
        <v>550.66666666666663</v>
      </c>
    </row>
    <row r="605" spans="1:48" x14ac:dyDescent="0.3">
      <c r="A605" t="s">
        <v>566</v>
      </c>
      <c r="B605" t="s">
        <v>567</v>
      </c>
      <c r="C605" t="s">
        <v>10649</v>
      </c>
      <c r="D605" t="s">
        <v>568</v>
      </c>
      <c r="E605">
        <v>35228.34575</v>
      </c>
      <c r="F605">
        <v>3175.35</v>
      </c>
      <c r="G605">
        <v>-25.886679607993099</v>
      </c>
      <c r="H605">
        <f>(Table2[[#This Row],[1Y Return vs Nifty]]-AVERAGE(Table2[1Y Return vs Nifty]))/_xlfn.STDEV.P(Table2[1Y Return vs Nifty])</f>
        <v>-0.83935005529855067</v>
      </c>
      <c r="I605">
        <v>-3.57327741805305</v>
      </c>
      <c r="J605">
        <f>(Table2[[#This Row],[1M Return vs Nifty]]-AVERAGE(Table2[1M Return vs Nifty]))/_xlfn.STDEV.P(Table2[1M Return vs Nifty])</f>
        <v>-0.2360387009767323</v>
      </c>
      <c r="K605">
        <v>-26.454441609039801</v>
      </c>
      <c r="L605">
        <f>(Table2[[#This Row],[6M Return vs Nifty]]-AVERAGE(Table2[6M Return vs Nifty]))/_xlfn.STDEV.P(Table2[6M Return vs Nifty])</f>
        <v>-1.1895995610217509</v>
      </c>
      <c r="M605">
        <v>-1.1903758087898</v>
      </c>
      <c r="N605">
        <f>(Table2[[#This Row],[1W Return vs Nifty]]-AVERAGE(Table2[1W Return vs Nifty]))/_xlfn.STDEV.P(Table2[1W Return vs Nifty])</f>
        <v>0.24817249701244562</v>
      </c>
      <c r="O605">
        <v>3266.86</v>
      </c>
      <c r="P605">
        <v>3272.99490873784</v>
      </c>
      <c r="Q605">
        <v>3262.1044830291298</v>
      </c>
      <c r="R605">
        <v>38.643899132031301</v>
      </c>
      <c r="S605" s="2">
        <f>(Table2[[#This Row],[Close Price]]-Table2[[#This Row],[20D EMA]])/Table2[[#This Row],[20D EMA]]</f>
        <v>-2.8011607476292284E-2</v>
      </c>
      <c r="T605" s="2">
        <f>(Table2[[#This Row],[Close Price]]-Table2[[#This Row],[50D EMA]])/Table2[[#This Row],[50D EMA]]</f>
        <v>-2.9833504622069431E-2</v>
      </c>
      <c r="U605" s="2">
        <f>(Table2[[#This Row],[Close Price]]-Table2[[#This Row],[200D EMA]])/Table2[[#This Row],[200D EMA]]</f>
        <v>-2.6594636523895553E-2</v>
      </c>
      <c r="V605">
        <v>1.18992703846805</v>
      </c>
      <c r="W605">
        <v>3148.05</v>
      </c>
      <c r="X605">
        <v>3247</v>
      </c>
      <c r="Y605">
        <v>3148.05</v>
      </c>
      <c r="Z605">
        <v>3440</v>
      </c>
      <c r="AA605">
        <v>3148.05</v>
      </c>
      <c r="AB605">
        <v>3499</v>
      </c>
      <c r="AC605" s="2">
        <f>(Table2[[#This Row],[Close Price]]/Table2[[#This Row],[Day Low]])-1</f>
        <v>8.6720350693285653E-3</v>
      </c>
      <c r="AD605" s="2">
        <f>(Table2[[#This Row],[Day High]]/Table2[[#This Row],[Close Price]])-1</f>
        <v>2.2564441715086536E-2</v>
      </c>
      <c r="AE605" s="2">
        <f>(Table2[[#This Row],[Close Price]]/Table2[[#This Row],[Current Week Low]])-1</f>
        <v>8.6720350693285653E-3</v>
      </c>
      <c r="AF605" s="2">
        <f>(Table2[[#This Row],[Current Week High]]/Table2[[#This Row],[Close Price]])-1</f>
        <v>8.3345143055096216E-2</v>
      </c>
      <c r="AG605" s="2">
        <f>(Table2[[#This Row],[Close Price]]/Table2[[#This Row],[Current Month Low]])-1</f>
        <v>8.6720350693285653E-3</v>
      </c>
      <c r="AH605" s="2">
        <f>(Table2[[#This Row],[Current Month High]]/Table2[[#This Row],[Close Price]])-1</f>
        <v>0.10192577196214603</v>
      </c>
      <c r="AI605">
        <v>23.450958162092299</v>
      </c>
      <c r="AJ605">
        <v>28.2451534733441</v>
      </c>
      <c r="AK605" t="str">
        <f>IF(AND(Table2[[#This Row],[20D EMA]]&gt;Table2[[#This Row],[50D EMA]],Table2[[#This Row],[50D EMA]]&gt;Table2[[#This Row],[200D EMA]]),"Uptrend","Downtrend/NoTrend")</f>
        <v>Downtrend/NoTrend</v>
      </c>
      <c r="AL605">
        <v>-0.04</v>
      </c>
      <c r="AM605" t="s">
        <v>10680</v>
      </c>
      <c r="AN605">
        <v>-4.66</v>
      </c>
      <c r="AO605" t="s">
        <v>10680</v>
      </c>
      <c r="AP605">
        <v>6.3707549836813995E-2</v>
      </c>
      <c r="AQ605">
        <f>(Table2[[#This Row],[Sharpe Ratio]]-AVERAGE(Table2[Sharpe Ratio]))/_xlfn.STDEV.P(Table2[Sharpe Ratio])</f>
        <v>4.0044153761019131E-4</v>
      </c>
      <c r="AR6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5">
        <f>_xlfn.RANK.AVG(Table2[[#This Row],[1Y Return vs Nifty Z-Score]],Table2[1Y Return vs Nifty Z-Score])</f>
        <v>613</v>
      </c>
      <c r="AT605">
        <f>_xlfn.RANK.AVG(Table2[[#This Row],[6M Return vs Nifty Z-Score]],Table2[6M Return vs Nifty Z-Score])</f>
        <v>683</v>
      </c>
      <c r="AU605">
        <f>_xlfn.RANK.AVG(Table2[[#This Row],[Sharpe Ratio Z-Score]],Table2[Sharpe Ratio Z-Score])</f>
        <v>358</v>
      </c>
      <c r="AV605">
        <f>(Table2[[#This Row],[Rank 1Y]]+Table2[[#This Row],[Rank 6M]]+Table2[[#This Row],[Rank Sharpe]])/3</f>
        <v>551.33333333333337</v>
      </c>
    </row>
    <row r="606" spans="1:48" x14ac:dyDescent="0.3">
      <c r="A606" t="s">
        <v>1684</v>
      </c>
      <c r="B606" t="s">
        <v>1685</v>
      </c>
      <c r="C606" t="s">
        <v>10645</v>
      </c>
      <c r="D606" t="s">
        <v>411</v>
      </c>
      <c r="E606">
        <v>4994.9394284919999</v>
      </c>
      <c r="F606">
        <v>99.96</v>
      </c>
      <c r="G606">
        <v>-13.7958370936771</v>
      </c>
      <c r="H606">
        <f>(Table2[[#This Row],[1Y Return vs Nifty]]-AVERAGE(Table2[1Y Return vs Nifty]))/_xlfn.STDEV.P(Table2[1Y Return vs Nifty])</f>
        <v>-0.64480464483083511</v>
      </c>
      <c r="I606">
        <v>-12.5600319592637</v>
      </c>
      <c r="J606">
        <f>(Table2[[#This Row],[1M Return vs Nifty]]-AVERAGE(Table2[1M Return vs Nifty]))/_xlfn.STDEV.P(Table2[1M Return vs Nifty])</f>
        <v>-1.1048482978839265</v>
      </c>
      <c r="K606">
        <v>-19.548607178026099</v>
      </c>
      <c r="L606">
        <f>(Table2[[#This Row],[6M Return vs Nifty]]-AVERAGE(Table2[6M Return vs Nifty]))/_xlfn.STDEV.P(Table2[6M Return vs Nifty])</f>
        <v>-0.95291513017289564</v>
      </c>
      <c r="M606">
        <v>-2.9369623020636202</v>
      </c>
      <c r="N606">
        <f>(Table2[[#This Row],[1W Return vs Nifty]]-AVERAGE(Table2[1W Return vs Nifty]))/_xlfn.STDEV.P(Table2[1W Return vs Nifty])</f>
        <v>-0.20018789665782871</v>
      </c>
      <c r="O606">
        <v>101.74</v>
      </c>
      <c r="P606">
        <v>103.57523886871</v>
      </c>
      <c r="Q606">
        <v>101.142110017908</v>
      </c>
      <c r="R606">
        <v>42.452389392591598</v>
      </c>
      <c r="S606" s="2">
        <f>(Table2[[#This Row],[Close Price]]-Table2[[#This Row],[20D EMA]])/Table2[[#This Row],[20D EMA]]</f>
        <v>-1.749557696088069E-2</v>
      </c>
      <c r="T606" s="2">
        <f>(Table2[[#This Row],[Close Price]]-Table2[[#This Row],[50D EMA]])/Table2[[#This Row],[50D EMA]]</f>
        <v>-3.4904470491181935E-2</v>
      </c>
      <c r="U606" s="2">
        <f>(Table2[[#This Row],[Close Price]]-Table2[[#This Row],[200D EMA]])/Table2[[#This Row],[200D EMA]]</f>
        <v>-1.1687614760050985E-2</v>
      </c>
      <c r="V606">
        <v>0.65054324890320403</v>
      </c>
      <c r="W606">
        <v>99.5</v>
      </c>
      <c r="X606">
        <v>101.01</v>
      </c>
      <c r="Y606">
        <v>98.76</v>
      </c>
      <c r="Z606">
        <v>103.53</v>
      </c>
      <c r="AA606">
        <v>95.4</v>
      </c>
      <c r="AB606">
        <v>111.46</v>
      </c>
      <c r="AC606" s="2">
        <f>(Table2[[#This Row],[Close Price]]/Table2[[#This Row],[Day Low]])-1</f>
        <v>4.6231155778893029E-3</v>
      </c>
      <c r="AD606" s="2">
        <f>(Table2[[#This Row],[Day High]]/Table2[[#This Row],[Close Price]])-1</f>
        <v>1.0504201680672454E-2</v>
      </c>
      <c r="AE606" s="2">
        <f>(Table2[[#This Row],[Close Price]]/Table2[[#This Row],[Current Week Low]])-1</f>
        <v>1.2150668286755595E-2</v>
      </c>
      <c r="AF606" s="2">
        <f>(Table2[[#This Row],[Current Week High]]/Table2[[#This Row],[Close Price]])-1</f>
        <v>3.5714285714285809E-2</v>
      </c>
      <c r="AG606" s="2">
        <f>(Table2[[#This Row],[Close Price]]/Table2[[#This Row],[Current Month Low]])-1</f>
        <v>4.7798742138364547E-2</v>
      </c>
      <c r="AH606" s="2">
        <f>(Table2[[#This Row],[Current Month High]]/Table2[[#This Row],[Close Price]])-1</f>
        <v>0.11504601840736295</v>
      </c>
      <c r="AI606">
        <v>21.598639455782301</v>
      </c>
      <c r="AJ606">
        <v>23.712871287128699</v>
      </c>
      <c r="AK606" t="str">
        <f>IF(AND(Table2[[#This Row],[20D EMA]]&gt;Table2[[#This Row],[50D EMA]],Table2[[#This Row],[50D EMA]]&gt;Table2[[#This Row],[200D EMA]]),"Uptrend","Downtrend/NoTrend")</f>
        <v>Downtrend/NoTrend</v>
      </c>
      <c r="AL606">
        <v>-7.0000000000000007E-2</v>
      </c>
      <c r="AM606" t="s">
        <v>10680</v>
      </c>
      <c r="AN606">
        <v>2.69</v>
      </c>
      <c r="AO606" t="s">
        <v>10681</v>
      </c>
      <c r="AP606">
        <v>1.6054217714323998E-2</v>
      </c>
      <c r="AQ606">
        <f>(Table2[[#This Row],[Sharpe Ratio]]-AVERAGE(Table2[Sharpe Ratio]))/_xlfn.STDEV.P(Table2[Sharpe Ratio])</f>
        <v>-0.54702797819413329</v>
      </c>
      <c r="AR6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06">
        <f>_xlfn.RANK.AVG(Table2[[#This Row],[1Y Return vs Nifty Z-Score]],Table2[1Y Return vs Nifty Z-Score])</f>
        <v>540</v>
      </c>
      <c r="AT606">
        <f>_xlfn.RANK.AVG(Table2[[#This Row],[6M Return vs Nifty Z-Score]],Table2[6M Return vs Nifty Z-Score])</f>
        <v>630</v>
      </c>
      <c r="AU606">
        <f>_xlfn.RANK.AVG(Table2[[#This Row],[Sharpe Ratio Z-Score]],Table2[Sharpe Ratio Z-Score])</f>
        <v>484</v>
      </c>
      <c r="AV606">
        <f>(Table2[[#This Row],[Rank 1Y]]+Table2[[#This Row],[Rank 6M]]+Table2[[#This Row],[Rank Sharpe]])/3</f>
        <v>551.33333333333337</v>
      </c>
    </row>
    <row r="607" spans="1:48" x14ac:dyDescent="0.3">
      <c r="A607" t="s">
        <v>554</v>
      </c>
      <c r="B607" t="s">
        <v>555</v>
      </c>
      <c r="C607" t="s">
        <v>10636</v>
      </c>
      <c r="D607" t="s">
        <v>37</v>
      </c>
      <c r="E607">
        <v>35819.462082090002</v>
      </c>
      <c r="F607">
        <v>1074.8499999999999</v>
      </c>
      <c r="G607">
        <v>-15.385772049833101</v>
      </c>
      <c r="H607">
        <f>(Table2[[#This Row],[1Y Return vs Nifty]]-AVERAGE(Table2[1Y Return vs Nifty]))/_xlfn.STDEV.P(Table2[1Y Return vs Nifty])</f>
        <v>-0.67038719197724761</v>
      </c>
      <c r="I607">
        <v>-6.6510645690647898</v>
      </c>
      <c r="J607">
        <f>(Table2[[#This Row],[1M Return vs Nifty]]-AVERAGE(Table2[1M Return vs Nifty]))/_xlfn.STDEV.P(Table2[1M Return vs Nifty])</f>
        <v>-0.53358894581477834</v>
      </c>
      <c r="K607">
        <v>-1.9825398085953501</v>
      </c>
      <c r="L607">
        <f>(Table2[[#This Row],[6M Return vs Nifty]]-AVERAGE(Table2[6M Return vs Nifty]))/_xlfn.STDEV.P(Table2[6M Return vs Nifty])</f>
        <v>-0.35087135123218405</v>
      </c>
      <c r="M607">
        <v>-3.5486630286235901</v>
      </c>
      <c r="N607">
        <f>(Table2[[#This Row],[1W Return vs Nifty]]-AVERAGE(Table2[1W Return vs Nifty]))/_xlfn.STDEV.P(Table2[1W Return vs Nifty])</f>
        <v>-0.3572155500978485</v>
      </c>
      <c r="O607">
        <v>1058.48</v>
      </c>
      <c r="P607">
        <v>1042.3206927086601</v>
      </c>
      <c r="Q607">
        <v>979.69416651987001</v>
      </c>
      <c r="R607">
        <v>41.792405613502702</v>
      </c>
      <c r="S607" s="2">
        <f>(Table2[[#This Row],[Close Price]]-Table2[[#This Row],[20D EMA]])/Table2[[#This Row],[20D EMA]]</f>
        <v>1.5465573274884637E-2</v>
      </c>
      <c r="T607" s="2">
        <f>(Table2[[#This Row],[Close Price]]-Table2[[#This Row],[50D EMA]])/Table2[[#This Row],[50D EMA]]</f>
        <v>3.1208540249552653E-2</v>
      </c>
      <c r="U607" s="2">
        <f>(Table2[[#This Row],[Close Price]]-Table2[[#This Row],[200D EMA]])/Table2[[#This Row],[200D EMA]]</f>
        <v>9.7128100515437701E-2</v>
      </c>
      <c r="V607">
        <v>1.1998751573595501</v>
      </c>
      <c r="W607">
        <v>1032</v>
      </c>
      <c r="X607">
        <v>1088</v>
      </c>
      <c r="Y607">
        <v>1031.1500000000001</v>
      </c>
      <c r="Z607">
        <v>1090.75</v>
      </c>
      <c r="AA607">
        <v>985.05</v>
      </c>
      <c r="AB607">
        <v>1131.95</v>
      </c>
      <c r="AC607" s="2">
        <f>(Table2[[#This Row],[Close Price]]/Table2[[#This Row],[Day Low]])-1</f>
        <v>4.1521317829457338E-2</v>
      </c>
      <c r="AD607" s="2">
        <f>(Table2[[#This Row],[Day High]]/Table2[[#This Row],[Close Price]])-1</f>
        <v>1.2234265246313436E-2</v>
      </c>
      <c r="AE607" s="2">
        <f>(Table2[[#This Row],[Close Price]]/Table2[[#This Row],[Current Week Low]])-1</f>
        <v>4.2379867138631511E-2</v>
      </c>
      <c r="AF607" s="2">
        <f>(Table2[[#This Row],[Current Week High]]/Table2[[#This Row],[Close Price]])-1</f>
        <v>1.4792761780713759E-2</v>
      </c>
      <c r="AG607" s="2">
        <f>(Table2[[#This Row],[Close Price]]/Table2[[#This Row],[Current Month Low]])-1</f>
        <v>9.1162885132734406E-2</v>
      </c>
      <c r="AH607" s="2">
        <f>(Table2[[#This Row],[Current Month High]]/Table2[[#This Row],[Close Price]])-1</f>
        <v>5.3123691677908758E-2</v>
      </c>
      <c r="AI607">
        <v>5.36353909847886</v>
      </c>
      <c r="AJ607">
        <v>25.823822066139801</v>
      </c>
      <c r="AK607" t="str">
        <f>IF(AND(Table2[[#This Row],[20D EMA]]&gt;Table2[[#This Row],[50D EMA]],Table2[[#This Row],[50D EMA]]&gt;Table2[[#This Row],[200D EMA]]),"Uptrend","Downtrend/NoTrend")</f>
        <v>Uptrend</v>
      </c>
      <c r="AL607">
        <v>0.06</v>
      </c>
      <c r="AM607" t="s">
        <v>10681</v>
      </c>
      <c r="AN607">
        <v>2.12</v>
      </c>
      <c r="AO607" t="s">
        <v>10681</v>
      </c>
      <c r="AP607">
        <v>-4.8006232521480001E-2</v>
      </c>
      <c r="AQ607">
        <f>(Table2[[#This Row],[Sharpe Ratio]]-AVERAGE(Table2[Sharpe Ratio]))/_xlfn.STDEV.P(Table2[Sharpe Ratio])</f>
        <v>-1.2829368743390808</v>
      </c>
      <c r="AR60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-3.1949999134611393</v>
      </c>
      <c r="AS607">
        <f>_xlfn.RANK.AVG(Table2[[#This Row],[1Y Return vs Nifty Z-Score]],Table2[1Y Return vs Nifty Z-Score])</f>
        <v>554</v>
      </c>
      <c r="AT607">
        <f>_xlfn.RANK.AVG(Table2[[#This Row],[6M Return vs Nifty Z-Score]],Table2[6M Return vs Nifty Z-Score])</f>
        <v>439</v>
      </c>
      <c r="AU607">
        <f>_xlfn.RANK.AVG(Table2[[#This Row],[Sharpe Ratio Z-Score]],Table2[Sharpe Ratio Z-Score])</f>
        <v>662</v>
      </c>
      <c r="AV607">
        <f>(Table2[[#This Row],[Rank 1Y]]+Table2[[#This Row],[Rank 6M]]+Table2[[#This Row],[Rank Sharpe]])/3</f>
        <v>551.66666666666663</v>
      </c>
    </row>
    <row r="608" spans="1:48" x14ac:dyDescent="0.3">
      <c r="A608" t="s">
        <v>38</v>
      </c>
      <c r="B608" t="s">
        <v>39</v>
      </c>
      <c r="C608" t="s">
        <v>10638</v>
      </c>
      <c r="D608" t="s">
        <v>40</v>
      </c>
      <c r="E608">
        <v>654419.90624855005</v>
      </c>
      <c r="F608">
        <v>2778</v>
      </c>
      <c r="G608">
        <v>-20.7174705665518</v>
      </c>
      <c r="H608">
        <f>(Table2[[#This Row],[1Y Return vs Nifty]]-AVERAGE(Table2[1Y Return vs Nifty]))/_xlfn.STDEV.P(Table2[1Y Return vs Nifty])</f>
        <v>-0.75617587669437969</v>
      </c>
      <c r="I608">
        <v>0.80620426817586899</v>
      </c>
      <c r="J608">
        <f>(Table2[[#This Row],[1M Return vs Nifty]]-AVERAGE(Table2[1M Return vs Nifty]))/_xlfn.STDEV.P(Table2[1M Return vs Nifty])</f>
        <v>0.18735505046341824</v>
      </c>
      <c r="K608">
        <v>2.3148923307737901</v>
      </c>
      <c r="L608">
        <f>(Table2[[#This Row],[6M Return vs Nifty]]-AVERAGE(Table2[6M Return vs Nifty]))/_xlfn.STDEV.P(Table2[6M Return vs Nifty])</f>
        <v>-0.20358498197747554</v>
      </c>
      <c r="M608">
        <v>-2.2570020041966701</v>
      </c>
      <c r="N608">
        <f>(Table2[[#This Row],[1W Return vs Nifty]]-AVERAGE(Table2[1W Return vs Nifty]))/_xlfn.STDEV.P(Table2[1W Return vs Nifty])</f>
        <v>-2.563755631920836E-2</v>
      </c>
      <c r="O608">
        <v>2755.23</v>
      </c>
      <c r="P608">
        <v>2672.85933801088</v>
      </c>
      <c r="Q608">
        <v>2527.75490363162</v>
      </c>
      <c r="R608">
        <v>57.6196049107241</v>
      </c>
      <c r="S608" s="2">
        <f>(Table2[[#This Row],[Close Price]]-Table2[[#This Row],[20D EMA]])/Table2[[#This Row],[20D EMA]]</f>
        <v>8.2642828366415802E-3</v>
      </c>
      <c r="T608" s="2">
        <f>(Table2[[#This Row],[Close Price]]-Table2[[#This Row],[50D EMA]])/Table2[[#This Row],[50D EMA]]</f>
        <v>3.9336399223823273E-2</v>
      </c>
      <c r="U608" s="2">
        <f>(Table2[[#This Row],[Close Price]]-Table2[[#This Row],[200D EMA]])/Table2[[#This Row],[200D EMA]]</f>
        <v>9.8998955954492832E-2</v>
      </c>
      <c r="V608">
        <v>0.76129097323613104</v>
      </c>
      <c r="W608">
        <v>2760.1</v>
      </c>
      <c r="X608">
        <v>2816.3</v>
      </c>
      <c r="Y608">
        <v>2745</v>
      </c>
      <c r="Z608">
        <v>2834.95</v>
      </c>
      <c r="AA608">
        <v>2666.2</v>
      </c>
      <c r="AB608">
        <v>2834.95</v>
      </c>
      <c r="AC608" s="2">
        <f>(Table2[[#This Row],[Close Price]]/Table2[[#This Row],[Day Low]])-1</f>
        <v>6.4852722727437584E-3</v>
      </c>
      <c r="AD608" s="2">
        <f>(Table2[[#This Row],[Day High]]/Table2[[#This Row],[Close Price]])-1</f>
        <v>1.3786897048236213E-2</v>
      </c>
      <c r="AE608" s="2">
        <f>(Table2[[#This Row],[Close Price]]/Table2[[#This Row],[Current Week Low]])-1</f>
        <v>1.2021857923497192E-2</v>
      </c>
      <c r="AF608" s="2">
        <f>(Table2[[#This Row],[Current Week High]]/Table2[[#This Row],[Close Price]])-1</f>
        <v>2.0500359971202142E-2</v>
      </c>
      <c r="AG608" s="2">
        <f>(Table2[[#This Row],[Close Price]]/Table2[[#This Row],[Current Month Low]])-1</f>
        <v>4.1932338159177851E-2</v>
      </c>
      <c r="AH608" s="2">
        <f>(Table2[[#This Row],[Current Month High]]/Table2[[#This Row],[Close Price]])-1</f>
        <v>2.0500359971202142E-2</v>
      </c>
      <c r="AI608">
        <v>2.0500359971202098</v>
      </c>
      <c r="AJ608">
        <v>27.897608250270402</v>
      </c>
      <c r="AK608" t="str">
        <f>IF(AND(Table2[[#This Row],[20D EMA]]&gt;Table2[[#This Row],[50D EMA]],Table2[[#This Row],[50D EMA]]&gt;Table2[[#This Row],[200D EMA]]),"Uptrend","Downtrend/NoTrend")</f>
        <v>Uptrend</v>
      </c>
      <c r="AL608">
        <v>0</v>
      </c>
      <c r="AM608" t="s">
        <v>10682</v>
      </c>
      <c r="AN608">
        <v>1.34</v>
      </c>
      <c r="AO608" t="s">
        <v>10681</v>
      </c>
      <c r="AP608">
        <v>-7.0605436112299996E-2</v>
      </c>
      <c r="AQ608">
        <f>(Table2[[#This Row],[Sharpe Ratio]]-AVERAGE(Table2[Sharpe Ratio]))/_xlfn.STDEV.P(Table2[Sharpe Ratio])</f>
        <v>-1.5425503317384182</v>
      </c>
      <c r="AR60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-2.3405936962660636</v>
      </c>
      <c r="AS608">
        <f>_xlfn.RANK.AVG(Table2[[#This Row],[1Y Return vs Nifty Z-Score]],Table2[1Y Return vs Nifty Z-Score])</f>
        <v>582</v>
      </c>
      <c r="AT608">
        <f>_xlfn.RANK.AVG(Table2[[#This Row],[6M Return vs Nifty Z-Score]],Table2[6M Return vs Nifty Z-Score])</f>
        <v>390</v>
      </c>
      <c r="AU608">
        <f>_xlfn.RANK.AVG(Table2[[#This Row],[Sharpe Ratio Z-Score]],Table2[Sharpe Ratio Z-Score])</f>
        <v>688</v>
      </c>
      <c r="AV608">
        <f>(Table2[[#This Row],[Rank 1Y]]+Table2[[#This Row],[Rank 6M]]+Table2[[#This Row],[Rank Sharpe]])/3</f>
        <v>553.33333333333337</v>
      </c>
    </row>
    <row r="609" spans="1:48" x14ac:dyDescent="0.3">
      <c r="A609" t="s">
        <v>1635</v>
      </c>
      <c r="B609" t="s">
        <v>1636</v>
      </c>
      <c r="C609" t="s">
        <v>10640</v>
      </c>
      <c r="D609" t="s">
        <v>54</v>
      </c>
      <c r="E609">
        <v>5371.7620500000003</v>
      </c>
      <c r="F609">
        <v>582.79999999999995</v>
      </c>
      <c r="G609">
        <v>-30.443855536829801</v>
      </c>
      <c r="H609">
        <f>(Table2[[#This Row],[1Y Return vs Nifty]]-AVERAGE(Table2[1Y Return vs Nifty]))/_xlfn.STDEV.P(Table2[1Y Return vs Nifty])</f>
        <v>-0.91267643107421648</v>
      </c>
      <c r="I609">
        <v>12.1650081359212</v>
      </c>
      <c r="J609">
        <f>(Table2[[#This Row],[1M Return vs Nifty]]-AVERAGE(Table2[1M Return vs Nifty]))/_xlfn.STDEV.P(Table2[1M Return vs Nifty])</f>
        <v>1.2854865020824635</v>
      </c>
      <c r="K609">
        <v>2.9417310401018799</v>
      </c>
      <c r="L609">
        <f>(Table2[[#This Row],[6M Return vs Nifty]]-AVERAGE(Table2[6M Return vs Nifty]))/_xlfn.STDEV.P(Table2[6M Return vs Nifty])</f>
        <v>-0.18210126923668629</v>
      </c>
      <c r="M609">
        <v>2.14819968696274</v>
      </c>
      <c r="N609">
        <f>(Table2[[#This Row],[1W Return vs Nifty]]-AVERAGE(Table2[1W Return vs Nifty]))/_xlfn.STDEV.P(Table2[1W Return vs Nifty])</f>
        <v>1.1052070780870782</v>
      </c>
      <c r="O609">
        <v>549.69000000000005</v>
      </c>
      <c r="P609">
        <v>530.82627314753199</v>
      </c>
      <c r="Q609">
        <v>509.04698262558401</v>
      </c>
      <c r="R609">
        <v>70.655033273616198</v>
      </c>
      <c r="S609" s="2">
        <f>(Table2[[#This Row],[Close Price]]-Table2[[#This Row],[20D EMA]])/Table2[[#This Row],[20D EMA]]</f>
        <v>6.023395004457039E-2</v>
      </c>
      <c r="T609" s="2">
        <f>(Table2[[#This Row],[Close Price]]-Table2[[#This Row],[50D EMA]])/Table2[[#This Row],[50D EMA]]</f>
        <v>9.7910991753083321E-2</v>
      </c>
      <c r="U609" s="2">
        <f>(Table2[[#This Row],[Close Price]]-Table2[[#This Row],[200D EMA]])/Table2[[#This Row],[200D EMA]]</f>
        <v>0.14488449964679001</v>
      </c>
      <c r="V609">
        <v>3.4682614992047398</v>
      </c>
      <c r="W609">
        <v>580.04999999999995</v>
      </c>
      <c r="X609">
        <v>590.20000000000005</v>
      </c>
      <c r="Y609">
        <v>556.1</v>
      </c>
      <c r="Z609">
        <v>635</v>
      </c>
      <c r="AA609">
        <v>492.05</v>
      </c>
      <c r="AB609">
        <v>635</v>
      </c>
      <c r="AC609" s="2">
        <f>(Table2[[#This Row],[Close Price]]/Table2[[#This Row],[Day Low]])-1</f>
        <v>4.7409706059822199E-3</v>
      </c>
      <c r="AD609" s="2">
        <f>(Table2[[#This Row],[Day High]]/Table2[[#This Row],[Close Price]])-1</f>
        <v>1.2697323266987137E-2</v>
      </c>
      <c r="AE609" s="2">
        <f>(Table2[[#This Row],[Close Price]]/Table2[[#This Row],[Current Week Low]])-1</f>
        <v>4.8012947311634413E-2</v>
      </c>
      <c r="AF609" s="2">
        <f>(Table2[[#This Row],[Current Week High]]/Table2[[#This Row],[Close Price]])-1</f>
        <v>8.9567604667124323E-2</v>
      </c>
      <c r="AG609" s="2">
        <f>(Table2[[#This Row],[Close Price]]/Table2[[#This Row],[Current Month Low]])-1</f>
        <v>0.18443247637435212</v>
      </c>
      <c r="AH609" s="2">
        <f>(Table2[[#This Row],[Current Month High]]/Table2[[#This Row],[Close Price]])-1</f>
        <v>8.9567604667124323E-2</v>
      </c>
      <c r="AI609">
        <v>8.9567604667124296</v>
      </c>
      <c r="AJ609">
        <v>35.204732629625298</v>
      </c>
      <c r="AK609" t="str">
        <f>IF(AND(Table2[[#This Row],[20D EMA]]&gt;Table2[[#This Row],[50D EMA]],Table2[[#This Row],[50D EMA]]&gt;Table2[[#This Row],[200D EMA]]),"Uptrend","Downtrend/NoTrend")</f>
        <v>Uptrend</v>
      </c>
      <c r="AL609">
        <v>-0.04</v>
      </c>
      <c r="AM609" t="s">
        <v>10680</v>
      </c>
      <c r="AN609">
        <v>17.079999999999998</v>
      </c>
      <c r="AO609" t="s">
        <v>10681</v>
      </c>
      <c r="AP609">
        <v>-3.2259743552350999E-2</v>
      </c>
      <c r="AQ609">
        <f>(Table2[[#This Row],[Sharpe Ratio]]-AVERAGE(Table2[Sharpe Ratio]))/_xlfn.STDEV.P(Table2[Sharpe Ratio])</f>
        <v>-1.1020455244847571</v>
      </c>
      <c r="AR60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0.19387035537388186</v>
      </c>
      <c r="AS609">
        <f>_xlfn.RANK.AVG(Table2[[#This Row],[1Y Return vs Nifty Z-Score]],Table2[1Y Return vs Nifty Z-Score])</f>
        <v>640</v>
      </c>
      <c r="AT609">
        <f>_xlfn.RANK.AVG(Table2[[#This Row],[6M Return vs Nifty Z-Score]],Table2[6M Return vs Nifty Z-Score])</f>
        <v>384</v>
      </c>
      <c r="AU609">
        <f>_xlfn.RANK.AVG(Table2[[#This Row],[Sharpe Ratio Z-Score]],Table2[Sharpe Ratio Z-Score])</f>
        <v>636</v>
      </c>
      <c r="AV609">
        <f>(Table2[[#This Row],[Rank 1Y]]+Table2[[#This Row],[Rank 6M]]+Table2[[#This Row],[Rank Sharpe]])/3</f>
        <v>553.33333333333337</v>
      </c>
    </row>
    <row r="610" spans="1:48" x14ac:dyDescent="0.3">
      <c r="A610" t="s">
        <v>2192</v>
      </c>
      <c r="B610" t="s">
        <v>2193</v>
      </c>
      <c r="C610" t="s">
        <v>10635</v>
      </c>
      <c r="D610" t="s">
        <v>300</v>
      </c>
      <c r="E610">
        <v>2640.530202205</v>
      </c>
      <c r="F610">
        <v>1756.7</v>
      </c>
      <c r="G610">
        <v>-20.514431022165901</v>
      </c>
      <c r="H610">
        <f>(Table2[[#This Row],[1Y Return vs Nifty]]-AVERAGE(Table2[1Y Return vs Nifty]))/_xlfn.STDEV.P(Table2[1Y Return vs Nifty])</f>
        <v>-0.75290890737797656</v>
      </c>
      <c r="I610">
        <v>-4.9589675014378596</v>
      </c>
      <c r="J610">
        <f>(Table2[[#This Row],[1M Return vs Nifty]]-AVERAGE(Table2[1M Return vs Nifty]))/_xlfn.STDEV.P(Table2[1M Return vs Nifty])</f>
        <v>-0.37000261834680315</v>
      </c>
      <c r="K610">
        <v>-17.1970539826611</v>
      </c>
      <c r="L610">
        <f>(Table2[[#This Row],[6M Return vs Nifty]]-AVERAGE(Table2[6M Return vs Nifty]))/_xlfn.STDEV.P(Table2[6M Return vs Nifty])</f>
        <v>-0.87232008619729406</v>
      </c>
      <c r="M610">
        <v>-2.9605956122986199</v>
      </c>
      <c r="N610">
        <f>(Table2[[#This Row],[1W Return vs Nifty]]-AVERAGE(Table2[1W Return vs Nifty]))/_xlfn.STDEV.P(Table2[1W Return vs Nifty])</f>
        <v>-0.20625472490910784</v>
      </c>
      <c r="O610">
        <v>1772.94</v>
      </c>
      <c r="P610">
        <v>1770.0282922588999</v>
      </c>
      <c r="Q610">
        <v>1689.8195679527</v>
      </c>
      <c r="R610">
        <v>48.173349531346098</v>
      </c>
      <c r="S610" s="2">
        <f>(Table2[[#This Row],[Close Price]]-Table2[[#This Row],[20D EMA]])/Table2[[#This Row],[20D EMA]]</f>
        <v>-9.1599264498516634E-3</v>
      </c>
      <c r="T610" s="2">
        <f>(Table2[[#This Row],[Close Price]]-Table2[[#This Row],[50D EMA]])/Table2[[#This Row],[50D EMA]]</f>
        <v>-7.5299882590522749E-3</v>
      </c>
      <c r="U610" s="2">
        <f>(Table2[[#This Row],[Close Price]]-Table2[[#This Row],[200D EMA]])/Table2[[#This Row],[200D EMA]]</f>
        <v>3.9578445720290109E-2</v>
      </c>
      <c r="V610">
        <v>0.47835794124456299</v>
      </c>
      <c r="W610">
        <v>1751</v>
      </c>
      <c r="X610">
        <v>1777.2</v>
      </c>
      <c r="Y610">
        <v>1741</v>
      </c>
      <c r="Z610">
        <v>1840.45</v>
      </c>
      <c r="AA610">
        <v>1652.4</v>
      </c>
      <c r="AB610">
        <v>1851.4</v>
      </c>
      <c r="AC610" s="2">
        <f>(Table2[[#This Row],[Close Price]]/Table2[[#This Row],[Day Low]])-1</f>
        <v>3.2552826956024905E-3</v>
      </c>
      <c r="AD610" s="2">
        <f>(Table2[[#This Row],[Day High]]/Table2[[#This Row],[Close Price]])-1</f>
        <v>1.1669607787328617E-2</v>
      </c>
      <c r="AE610" s="2">
        <f>(Table2[[#This Row],[Close Price]]/Table2[[#This Row],[Current Week Low]])-1</f>
        <v>9.0178058587018217E-3</v>
      </c>
      <c r="AF610" s="2">
        <f>(Table2[[#This Row],[Current Week High]]/Table2[[#This Row],[Close Price]])-1</f>
        <v>4.7674617179939593E-2</v>
      </c>
      <c r="AG610" s="2">
        <f>(Table2[[#This Row],[Close Price]]/Table2[[#This Row],[Current Month Low]])-1</f>
        <v>6.3120309852335854E-2</v>
      </c>
      <c r="AH610" s="2">
        <f>(Table2[[#This Row],[Current Month High]]/Table2[[#This Row],[Close Price]])-1</f>
        <v>5.3907895485854285E-2</v>
      </c>
      <c r="AI610">
        <v>21.102066374452001</v>
      </c>
      <c r="AJ610">
        <v>34.099236641221303</v>
      </c>
      <c r="AK610" t="str">
        <f>IF(AND(Table2[[#This Row],[20D EMA]]&gt;Table2[[#This Row],[50D EMA]],Table2[[#This Row],[50D EMA]]&gt;Table2[[#This Row],[200D EMA]]),"Uptrend","Downtrend/NoTrend")</f>
        <v>Uptrend</v>
      </c>
      <c r="AL610">
        <v>-0.16</v>
      </c>
      <c r="AM610" t="s">
        <v>10680</v>
      </c>
      <c r="AN610">
        <v>-0.22</v>
      </c>
      <c r="AO610" t="s">
        <v>10680</v>
      </c>
      <c r="AP610">
        <v>1.7307512529157999E-2</v>
      </c>
      <c r="AQ610">
        <f>(Table2[[#This Row],[Sharpe Ratio]]-AVERAGE(Table2[Sharpe Ratio]))/_xlfn.STDEV.P(Table2[Sharpe Ratio])</f>
        <v>-0.53263047083454274</v>
      </c>
      <c r="AR61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-2.7341168076657243</v>
      </c>
      <c r="AS610">
        <f>_xlfn.RANK.AVG(Table2[[#This Row],[1Y Return vs Nifty Z-Score]],Table2[1Y Return vs Nifty Z-Score])</f>
        <v>579</v>
      </c>
      <c r="AT610">
        <f>_xlfn.RANK.AVG(Table2[[#This Row],[6M Return vs Nifty Z-Score]],Table2[6M Return vs Nifty Z-Score])</f>
        <v>604</v>
      </c>
      <c r="AU610">
        <f>_xlfn.RANK.AVG(Table2[[#This Row],[Sharpe Ratio Z-Score]],Table2[Sharpe Ratio Z-Score])</f>
        <v>479</v>
      </c>
      <c r="AV610">
        <f>(Table2[[#This Row],[Rank 1Y]]+Table2[[#This Row],[Rank 6M]]+Table2[[#This Row],[Rank Sharpe]])/3</f>
        <v>554</v>
      </c>
    </row>
    <row r="611" spans="1:48" x14ac:dyDescent="0.3">
      <c r="A611" t="s">
        <v>499</v>
      </c>
      <c r="B611" t="s">
        <v>500</v>
      </c>
      <c r="C611" t="s">
        <v>10635</v>
      </c>
      <c r="D611" t="s">
        <v>21</v>
      </c>
      <c r="E611">
        <v>41898.698684050003</v>
      </c>
      <c r="F611">
        <v>6344.05</v>
      </c>
      <c r="G611">
        <v>-10.696684068699801</v>
      </c>
      <c r="H611">
        <f>(Table2[[#This Row],[1Y Return vs Nifty]]-AVERAGE(Table2[1Y Return vs Nifty]))/_xlfn.STDEV.P(Table2[1Y Return vs Nifty])</f>
        <v>-0.59493831031919253</v>
      </c>
      <c r="I611">
        <v>-1.9786476144830101</v>
      </c>
      <c r="J611">
        <f>(Table2[[#This Row],[1M Return vs Nifty]]-AVERAGE(Table2[1M Return vs Nifty]))/_xlfn.STDEV.P(Table2[1M Return vs Nifty])</f>
        <v>-8.1875185048628785E-2</v>
      </c>
      <c r="K611">
        <v>-15.4389205660881</v>
      </c>
      <c r="L611">
        <f>(Table2[[#This Row],[6M Return vs Nifty]]-AVERAGE(Table2[6M Return vs Nifty]))/_xlfn.STDEV.P(Table2[6M Return vs Nifty])</f>
        <v>-0.81206338424261781</v>
      </c>
      <c r="M611">
        <v>3.0736980275422101</v>
      </c>
      <c r="N611">
        <f>(Table2[[#This Row],[1W Return vs Nifty]]-AVERAGE(Table2[1W Return vs Nifty]))/_xlfn.STDEV.P(Table2[1W Return vs Nifty])</f>
        <v>1.3427886704796757</v>
      </c>
      <c r="O611">
        <v>6090.97</v>
      </c>
      <c r="P611">
        <v>5909.6465947272</v>
      </c>
      <c r="Q611">
        <v>5607.4621569814599</v>
      </c>
      <c r="R611">
        <v>73.559586551396904</v>
      </c>
      <c r="S611" s="2">
        <f>(Table2[[#This Row],[Close Price]]-Table2[[#This Row],[20D EMA]])/Table2[[#This Row],[20D EMA]]</f>
        <v>4.1550032260871408E-2</v>
      </c>
      <c r="T611" s="2">
        <f>(Table2[[#This Row],[Close Price]]-Table2[[#This Row],[50D EMA]])/Table2[[#This Row],[50D EMA]]</f>
        <v>7.3507509850147493E-2</v>
      </c>
      <c r="U611" s="2">
        <f>(Table2[[#This Row],[Close Price]]-Table2[[#This Row],[200D EMA]])/Table2[[#This Row],[200D EMA]]</f>
        <v>0.13135850450661823</v>
      </c>
      <c r="V611">
        <v>0.67725299223325897</v>
      </c>
      <c r="W611">
        <v>6237.95</v>
      </c>
      <c r="X611">
        <v>6387.9</v>
      </c>
      <c r="Y611">
        <v>6012.25</v>
      </c>
      <c r="Z611">
        <v>6387.9</v>
      </c>
      <c r="AA611">
        <v>5749</v>
      </c>
      <c r="AB611">
        <v>6387.9</v>
      </c>
      <c r="AC611" s="2">
        <f>(Table2[[#This Row],[Close Price]]/Table2[[#This Row],[Day Low]])-1</f>
        <v>1.7008792952813101E-2</v>
      </c>
      <c r="AD611" s="2">
        <f>(Table2[[#This Row],[Day High]]/Table2[[#This Row],[Close Price]])-1</f>
        <v>6.911988398578206E-3</v>
      </c>
      <c r="AE611" s="2">
        <f>(Table2[[#This Row],[Close Price]]/Table2[[#This Row],[Current Week Low]])-1</f>
        <v>5.5187325876335791E-2</v>
      </c>
      <c r="AF611" s="2">
        <f>(Table2[[#This Row],[Current Week High]]/Table2[[#This Row],[Close Price]])-1</f>
        <v>6.911988398578206E-3</v>
      </c>
      <c r="AG611" s="2">
        <f>(Table2[[#This Row],[Close Price]]/Table2[[#This Row],[Current Month Low]])-1</f>
        <v>0.10350495738389287</v>
      </c>
      <c r="AH611" s="2">
        <f>(Table2[[#This Row],[Current Month High]]/Table2[[#This Row],[Close Price]])-1</f>
        <v>6.911988398578206E-3</v>
      </c>
      <c r="AI611">
        <v>7.9349942071704902</v>
      </c>
      <c r="AJ611">
        <v>47.974809026765399</v>
      </c>
      <c r="AK611" t="str">
        <f>IF(AND(Table2[[#This Row],[20D EMA]]&gt;Table2[[#This Row],[50D EMA]],Table2[[#This Row],[50D EMA]]&gt;Table2[[#This Row],[200D EMA]]),"Uptrend","Downtrend/NoTrend")</f>
        <v>Uptrend</v>
      </c>
      <c r="AL611">
        <v>-0.01</v>
      </c>
      <c r="AM611" t="s">
        <v>10680</v>
      </c>
      <c r="AN611">
        <v>8.49</v>
      </c>
      <c r="AO611" t="s">
        <v>10681</v>
      </c>
      <c r="AP611">
        <v>-1.8051208624679999E-3</v>
      </c>
      <c r="AQ611">
        <f>(Table2[[#This Row],[Sharpe Ratio]]-AVERAGE(Table2[Sharpe Ratio]))/_xlfn.STDEV.P(Table2[Sharpe Ratio])</f>
        <v>-0.75219116530174135</v>
      </c>
      <c r="AR6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-0.89827937443250483</v>
      </c>
      <c r="AS611">
        <f>_xlfn.RANK.AVG(Table2[[#This Row],[1Y Return vs Nifty Z-Score]],Table2[1Y Return vs Nifty Z-Score])</f>
        <v>512</v>
      </c>
      <c r="AT611">
        <f>_xlfn.RANK.AVG(Table2[[#This Row],[6M Return vs Nifty Z-Score]],Table2[6M Return vs Nifty Z-Score])</f>
        <v>585</v>
      </c>
      <c r="AU611">
        <f>_xlfn.RANK.AVG(Table2[[#This Row],[Sharpe Ratio Z-Score]],Table2[Sharpe Ratio Z-Score])</f>
        <v>574</v>
      </c>
      <c r="AV611">
        <f>(Table2[[#This Row],[Rank 1Y]]+Table2[[#This Row],[Rank 6M]]+Table2[[#This Row],[Rank Sharpe]])/3</f>
        <v>557</v>
      </c>
    </row>
    <row r="612" spans="1:48" x14ac:dyDescent="0.3">
      <c r="A612" t="s">
        <v>105</v>
      </c>
      <c r="B612" t="s">
        <v>106</v>
      </c>
      <c r="C612" t="s">
        <v>10635</v>
      </c>
      <c r="D612" t="s">
        <v>21</v>
      </c>
      <c r="E612">
        <v>281475.68465360999</v>
      </c>
      <c r="F612">
        <v>538.4</v>
      </c>
      <c r="G612">
        <v>1.8584361627366299</v>
      </c>
      <c r="H612">
        <f>(Table2[[#This Row],[1Y Return vs Nifty]]-AVERAGE(Table2[1Y Return vs Nifty]))/_xlfn.STDEV.P(Table2[1Y Return vs Nifty])</f>
        <v>-0.39292252721687637</v>
      </c>
      <c r="I612">
        <v>1.7156949884505801</v>
      </c>
      <c r="J612">
        <f>(Table2[[#This Row],[1M Return vs Nifty]]-AVERAGE(Table2[1M Return vs Nifty]))/_xlfn.STDEV.P(Table2[1M Return vs Nifty])</f>
        <v>0.27528159418386766</v>
      </c>
      <c r="K612">
        <v>-9.2511945101628008</v>
      </c>
      <c r="L612">
        <f>(Table2[[#This Row],[6M Return vs Nifty]]-AVERAGE(Table2[6M Return vs Nifty]))/_xlfn.STDEV.P(Table2[6M Return vs Nifty])</f>
        <v>-0.59999076153128328</v>
      </c>
      <c r="M612">
        <v>2.0430803371759101</v>
      </c>
      <c r="N612">
        <f>(Table2[[#This Row],[1W Return vs Nifty]]-AVERAGE(Table2[1W Return vs Nifty]))/_xlfn.STDEV.P(Table2[1W Return vs Nifty])</f>
        <v>1.0782222403854866</v>
      </c>
      <c r="O612">
        <v>519.04999999999995</v>
      </c>
      <c r="P612">
        <v>511.20709990592599</v>
      </c>
      <c r="Q612">
        <v>480.193310768591</v>
      </c>
      <c r="R612">
        <v>70.691934615738504</v>
      </c>
      <c r="S612" s="2">
        <f>(Table2[[#This Row],[Close Price]]-Table2[[#This Row],[20D EMA]])/Table2[[#This Row],[20D EMA]]</f>
        <v>3.7279645506213321E-2</v>
      </c>
      <c r="T612" s="2">
        <f>(Table2[[#This Row],[Close Price]]-Table2[[#This Row],[50D EMA]])/Table2[[#This Row],[50D EMA]]</f>
        <v>5.319351022135279E-2</v>
      </c>
      <c r="U612" s="2">
        <f>(Table2[[#This Row],[Close Price]]-Table2[[#This Row],[200D EMA]])/Table2[[#This Row],[200D EMA]]</f>
        <v>0.12121511884087707</v>
      </c>
      <c r="V612">
        <v>0.88781017420054598</v>
      </c>
      <c r="W612">
        <v>535.70000000000005</v>
      </c>
      <c r="X612">
        <v>542</v>
      </c>
      <c r="Y612">
        <v>515.95000000000005</v>
      </c>
      <c r="Z612">
        <v>542</v>
      </c>
      <c r="AA612">
        <v>480.25</v>
      </c>
      <c r="AB612">
        <v>542</v>
      </c>
      <c r="AC612" s="2">
        <f>(Table2[[#This Row],[Close Price]]/Table2[[#This Row],[Day Low]])-1</f>
        <v>5.0401344035839735E-3</v>
      </c>
      <c r="AD612" s="2">
        <f>(Table2[[#This Row],[Day High]]/Table2[[#This Row],[Close Price]])-1</f>
        <v>6.6864784546805112E-3</v>
      </c>
      <c r="AE612" s="2">
        <f>(Table2[[#This Row],[Close Price]]/Table2[[#This Row],[Current Week Low]])-1</f>
        <v>4.3511968213974184E-2</v>
      </c>
      <c r="AF612" s="2">
        <f>(Table2[[#This Row],[Current Week High]]/Table2[[#This Row],[Close Price]])-1</f>
        <v>6.6864784546805112E-3</v>
      </c>
      <c r="AG612" s="2">
        <f>(Table2[[#This Row],[Close Price]]/Table2[[#This Row],[Current Month Low]])-1</f>
        <v>0.1210827693909422</v>
      </c>
      <c r="AH612" s="2">
        <f>(Table2[[#This Row],[Current Month High]]/Table2[[#This Row],[Close Price]])-1</f>
        <v>6.6864784546805112E-3</v>
      </c>
      <c r="AI612">
        <v>7.7080237741456097</v>
      </c>
      <c r="AJ612">
        <v>43.554192774296702</v>
      </c>
      <c r="AK612" t="str">
        <f>IF(AND(Table2[[#This Row],[20D EMA]]&gt;Table2[[#This Row],[50D EMA]],Table2[[#This Row],[50D EMA]]&gt;Table2[[#This Row],[200D EMA]]),"Uptrend","Downtrend/NoTrend")</f>
        <v>Uptrend</v>
      </c>
      <c r="AL612">
        <v>-0.09</v>
      </c>
      <c r="AM612" t="s">
        <v>10680</v>
      </c>
      <c r="AN612">
        <v>9.77</v>
      </c>
      <c r="AO612" t="s">
        <v>10681</v>
      </c>
      <c r="AP612">
        <v>-0.10689519622530901</v>
      </c>
      <c r="AQ612">
        <f>(Table2[[#This Row],[Sharpe Ratio]]-AVERAGE(Table2[Sharpe Ratio]))/_xlfn.STDEV.P(Table2[Sharpe Ratio])</f>
        <v>-1.9594371504826797</v>
      </c>
      <c r="AR61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-1.5988466046614851</v>
      </c>
      <c r="AS612">
        <f>_xlfn.RANK.AVG(Table2[[#This Row],[1Y Return vs Nifty Z-Score]],Table2[1Y Return vs Nifty Z-Score])</f>
        <v>428</v>
      </c>
      <c r="AT612">
        <f>_xlfn.RANK.AVG(Table2[[#This Row],[6M Return vs Nifty Z-Score]],Table2[6M Return vs Nifty Z-Score])</f>
        <v>519</v>
      </c>
      <c r="AU612">
        <f>_xlfn.RANK.AVG(Table2[[#This Row],[Sharpe Ratio Z-Score]],Table2[Sharpe Ratio Z-Score])</f>
        <v>726</v>
      </c>
      <c r="AV612">
        <f>(Table2[[#This Row],[Rank 1Y]]+Table2[[#This Row],[Rank 6M]]+Table2[[#This Row],[Rank Sharpe]])/3</f>
        <v>557.66666666666663</v>
      </c>
    </row>
    <row r="613" spans="1:48" x14ac:dyDescent="0.3">
      <c r="A613" t="s">
        <v>2232</v>
      </c>
      <c r="B613" t="s">
        <v>2233</v>
      </c>
      <c r="C613" t="s">
        <v>10652</v>
      </c>
      <c r="D613" t="s">
        <v>1903</v>
      </c>
      <c r="E613">
        <v>2549.744108072</v>
      </c>
      <c r="F613">
        <v>53.07</v>
      </c>
      <c r="G613">
        <v>-4.8258095447069103</v>
      </c>
      <c r="H613">
        <f>(Table2[[#This Row],[1Y Return vs Nifty]]-AVERAGE(Table2[1Y Return vs Nifty]))/_xlfn.STDEV.P(Table2[1Y Return vs Nifty])</f>
        <v>-0.50047411622169236</v>
      </c>
      <c r="I613">
        <v>-6.7843869993269799</v>
      </c>
      <c r="J613">
        <f>(Table2[[#This Row],[1M Return vs Nifty]]-AVERAGE(Table2[1M Return vs Nifty]))/_xlfn.STDEV.P(Table2[1M Return vs Nifty])</f>
        <v>-0.54647811579973893</v>
      </c>
      <c r="K613">
        <v>-16.8278635778635</v>
      </c>
      <c r="L613">
        <f>(Table2[[#This Row],[6M Return vs Nifty]]-AVERAGE(Table2[6M Return vs Nifty]))/_xlfn.STDEV.P(Table2[6M Return vs Nifty])</f>
        <v>-0.85966678242824446</v>
      </c>
      <c r="M613">
        <v>-2.60738175504193</v>
      </c>
      <c r="N613">
        <f>(Table2[[#This Row],[1W Return vs Nifty]]-AVERAGE(Table2[1W Return vs Nifty]))/_xlfn.STDEV.P(Table2[1W Return vs Nifty])</f>
        <v>-0.11558237361171486</v>
      </c>
      <c r="O613">
        <v>52.82</v>
      </c>
      <c r="P613">
        <v>53.020310253508498</v>
      </c>
      <c r="Q613">
        <v>51.877226340970601</v>
      </c>
      <c r="R613">
        <v>58.726968655463601</v>
      </c>
      <c r="S613" s="2">
        <f>(Table2[[#This Row],[Close Price]]-Table2[[#This Row],[20D EMA]])/Table2[[#This Row],[20D EMA]]</f>
        <v>4.7330556607345703E-3</v>
      </c>
      <c r="T613" s="2">
        <f>(Table2[[#This Row],[Close Price]]-Table2[[#This Row],[50D EMA]])/Table2[[#This Row],[50D EMA]]</f>
        <v>9.3718324645627961E-4</v>
      </c>
      <c r="U613" s="2">
        <f>(Table2[[#This Row],[Close Price]]-Table2[[#This Row],[200D EMA]])/Table2[[#This Row],[200D EMA]]</f>
        <v>2.2992240394459813E-2</v>
      </c>
      <c r="V613">
        <v>0.84468448118962103</v>
      </c>
      <c r="W613">
        <v>52.7</v>
      </c>
      <c r="X613">
        <v>53.8</v>
      </c>
      <c r="Y613">
        <v>52.26</v>
      </c>
      <c r="Z613">
        <v>55.67</v>
      </c>
      <c r="AA613">
        <v>49.34</v>
      </c>
      <c r="AB613">
        <v>58.14</v>
      </c>
      <c r="AC613" s="2">
        <f>(Table2[[#This Row],[Close Price]]/Table2[[#This Row],[Day Low]])-1</f>
        <v>7.0208728652751962E-3</v>
      </c>
      <c r="AD613" s="2">
        <f>(Table2[[#This Row],[Day High]]/Table2[[#This Row],[Close Price]])-1</f>
        <v>1.3755417373280565E-2</v>
      </c>
      <c r="AE613" s="2">
        <f>(Table2[[#This Row],[Close Price]]/Table2[[#This Row],[Current Week Low]])-1</f>
        <v>1.5499425947187229E-2</v>
      </c>
      <c r="AF613" s="2">
        <f>(Table2[[#This Row],[Current Week High]]/Table2[[#This Row],[Close Price]])-1</f>
        <v>4.8991897493876113E-2</v>
      </c>
      <c r="AG613" s="2">
        <f>(Table2[[#This Row],[Close Price]]/Table2[[#This Row],[Current Month Low]])-1</f>
        <v>7.559789217673285E-2</v>
      </c>
      <c r="AH613" s="2">
        <f>(Table2[[#This Row],[Current Month High]]/Table2[[#This Row],[Close Price]])-1</f>
        <v>9.5534200113058132E-2</v>
      </c>
      <c r="AI613">
        <v>30.7706802336536</v>
      </c>
      <c r="AJ613">
        <v>30.393120393120299</v>
      </c>
      <c r="AK613" t="str">
        <f>IF(AND(Table2[[#This Row],[20D EMA]]&gt;Table2[[#This Row],[50D EMA]],Table2[[#This Row],[50D EMA]]&gt;Table2[[#This Row],[200D EMA]]),"Uptrend","Downtrend/NoTrend")</f>
        <v>Downtrend/NoTrend</v>
      </c>
      <c r="AL613">
        <v>-0.02</v>
      </c>
      <c r="AM613" t="s">
        <v>10680</v>
      </c>
      <c r="AN613">
        <v>3.33</v>
      </c>
      <c r="AO613" t="s">
        <v>10681</v>
      </c>
      <c r="AP613">
        <v>-1.1203250081462999E-2</v>
      </c>
      <c r="AQ613">
        <f>(Table2[[#This Row],[Sharpe Ratio]]-AVERAGE(Table2[Sharpe Ratio]))/_xlfn.STDEV.P(Table2[Sharpe Ratio])</f>
        <v>-0.86015429815391542</v>
      </c>
      <c r="AR6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3">
        <f>_xlfn.RANK.AVG(Table2[[#This Row],[1Y Return vs Nifty Z-Score]],Table2[1Y Return vs Nifty Z-Score])</f>
        <v>479</v>
      </c>
      <c r="AT613">
        <f>_xlfn.RANK.AVG(Table2[[#This Row],[6M Return vs Nifty Z-Score]],Table2[6M Return vs Nifty Z-Score])</f>
        <v>601</v>
      </c>
      <c r="AU613">
        <f>_xlfn.RANK.AVG(Table2[[#This Row],[Sharpe Ratio Z-Score]],Table2[Sharpe Ratio Z-Score])</f>
        <v>594</v>
      </c>
      <c r="AV613">
        <f>(Table2[[#This Row],[Rank 1Y]]+Table2[[#This Row],[Rank 6M]]+Table2[[#This Row],[Rank Sharpe]])/3</f>
        <v>558</v>
      </c>
    </row>
    <row r="614" spans="1:48" x14ac:dyDescent="0.3">
      <c r="A614" t="s">
        <v>2330</v>
      </c>
      <c r="B614" t="s">
        <v>2331</v>
      </c>
      <c r="C614" t="s">
        <v>10640</v>
      </c>
      <c r="D614" t="s">
        <v>282</v>
      </c>
      <c r="E614">
        <v>2303.5516924200001</v>
      </c>
      <c r="F614">
        <v>722.3</v>
      </c>
      <c r="G614">
        <v>-14.225800691101201</v>
      </c>
      <c r="H614">
        <f>(Table2[[#This Row],[1Y Return vs Nifty]]-AVERAGE(Table2[1Y Return vs Nifty]))/_xlfn.STDEV.P(Table2[1Y Return vs Nifty])</f>
        <v>-0.65172289262440319</v>
      </c>
      <c r="I614">
        <v>2.5318393210636199</v>
      </c>
      <c r="J614">
        <f>(Table2[[#This Row],[1M Return vs Nifty]]-AVERAGE(Table2[1M Return vs Nifty]))/_xlfn.STDEV.P(Table2[1M Return vs Nifty])</f>
        <v>0.35418371901480833</v>
      </c>
      <c r="K614">
        <v>-4.4749884288815602</v>
      </c>
      <c r="L614">
        <f>(Table2[[#This Row],[6M Return vs Nifty]]-AVERAGE(Table2[6M Return vs Nifty]))/_xlfn.STDEV.P(Table2[6M Return vs Nifty])</f>
        <v>-0.43629531976278524</v>
      </c>
      <c r="M614">
        <v>-2.8162916312897801</v>
      </c>
      <c r="N614">
        <f>(Table2[[#This Row],[1W Return vs Nifty]]-AVERAGE(Table2[1W Return vs Nifty]))/_xlfn.STDEV.P(Table2[1W Return vs Nifty])</f>
        <v>-0.16921093121067127</v>
      </c>
      <c r="O614">
        <v>702.51</v>
      </c>
      <c r="P614">
        <v>675.96960583847897</v>
      </c>
      <c r="Q614">
        <v>640.60112523046803</v>
      </c>
      <c r="R614">
        <v>53.736928668947101</v>
      </c>
      <c r="S614" s="2">
        <f>(Table2[[#This Row],[Close Price]]-Table2[[#This Row],[20D EMA]])/Table2[[#This Row],[20D EMA]]</f>
        <v>2.8170417502953644E-2</v>
      </c>
      <c r="T614" s="2">
        <f>(Table2[[#This Row],[Close Price]]-Table2[[#This Row],[50D EMA]])/Table2[[#This Row],[50D EMA]]</f>
        <v>6.8539167680553237E-2</v>
      </c>
      <c r="U614" s="2">
        <f>(Table2[[#This Row],[Close Price]]-Table2[[#This Row],[200D EMA]])/Table2[[#This Row],[200D EMA]]</f>
        <v>0.1275347038145449</v>
      </c>
      <c r="V614">
        <v>0.81660008874362899</v>
      </c>
      <c r="W614">
        <v>713.4</v>
      </c>
      <c r="X614">
        <v>739</v>
      </c>
      <c r="Y614">
        <v>706.05</v>
      </c>
      <c r="Z614">
        <v>753.95</v>
      </c>
      <c r="AA614">
        <v>636.1</v>
      </c>
      <c r="AB614">
        <v>753.95</v>
      </c>
      <c r="AC614" s="2">
        <f>(Table2[[#This Row],[Close Price]]/Table2[[#This Row],[Day Low]])-1</f>
        <v>1.2475469582281962E-2</v>
      </c>
      <c r="AD614" s="2">
        <f>(Table2[[#This Row],[Day High]]/Table2[[#This Row],[Close Price]])-1</f>
        <v>2.312058701370634E-2</v>
      </c>
      <c r="AE614" s="2">
        <f>(Table2[[#This Row],[Close Price]]/Table2[[#This Row],[Current Week Low]])-1</f>
        <v>2.3015367183627289E-2</v>
      </c>
      <c r="AF614" s="2">
        <f>(Table2[[#This Row],[Current Week High]]/Table2[[#This Row],[Close Price]])-1</f>
        <v>4.3818358022982284E-2</v>
      </c>
      <c r="AG614" s="2">
        <f>(Table2[[#This Row],[Close Price]]/Table2[[#This Row],[Current Month Low]])-1</f>
        <v>0.13551328407483099</v>
      </c>
      <c r="AH614" s="2">
        <f>(Table2[[#This Row],[Current Month High]]/Table2[[#This Row],[Close Price]])-1</f>
        <v>4.3818358022982284E-2</v>
      </c>
      <c r="AI614">
        <v>6.31316627440121</v>
      </c>
      <c r="AJ614">
        <v>36.786289177161201</v>
      </c>
      <c r="AK614" t="str">
        <f>IF(AND(Table2[[#This Row],[20D EMA]]&gt;Table2[[#This Row],[50D EMA]],Table2[[#This Row],[50D EMA]]&gt;Table2[[#This Row],[200D EMA]]),"Uptrend","Downtrend/NoTrend")</f>
        <v>Uptrend</v>
      </c>
      <c r="AL614">
        <v>0.02</v>
      </c>
      <c r="AM614" t="s">
        <v>10681</v>
      </c>
      <c r="AN614">
        <v>8.58</v>
      </c>
      <c r="AO614" t="s">
        <v>10681</v>
      </c>
      <c r="AP614">
        <v>-4.6328482707142002E-2</v>
      </c>
      <c r="AQ614">
        <f>(Table2[[#This Row],[Sharpe Ratio]]-AVERAGE(Table2[Sharpe Ratio]))/_xlfn.STDEV.P(Table2[Sharpe Ratio])</f>
        <v>-1.2636633442697152</v>
      </c>
      <c r="AR614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-2.1667087688527666</v>
      </c>
      <c r="AS614">
        <f>_xlfn.RANK.AVG(Table2[[#This Row],[1Y Return vs Nifty Z-Score]],Table2[1Y Return vs Nifty Z-Score])</f>
        <v>547</v>
      </c>
      <c r="AT614">
        <f>_xlfn.RANK.AVG(Table2[[#This Row],[6M Return vs Nifty Z-Score]],Table2[6M Return vs Nifty Z-Score])</f>
        <v>468</v>
      </c>
      <c r="AU614">
        <f>_xlfn.RANK.AVG(Table2[[#This Row],[Sharpe Ratio Z-Score]],Table2[Sharpe Ratio Z-Score])</f>
        <v>659</v>
      </c>
      <c r="AV614">
        <f>(Table2[[#This Row],[Rank 1Y]]+Table2[[#This Row],[Rank 6M]]+Table2[[#This Row],[Rank Sharpe]])/3</f>
        <v>558</v>
      </c>
    </row>
    <row r="615" spans="1:48" x14ac:dyDescent="0.3">
      <c r="A615" t="s">
        <v>501</v>
      </c>
      <c r="B615" t="s">
        <v>502</v>
      </c>
      <c r="C615" t="s">
        <v>10647</v>
      </c>
      <c r="D615" t="s">
        <v>445</v>
      </c>
      <c r="E615">
        <v>41718.880083299999</v>
      </c>
      <c r="F615">
        <v>1462.1</v>
      </c>
      <c r="G615">
        <v>-41.127638726498702</v>
      </c>
      <c r="H615">
        <f>(Table2[[#This Row],[1Y Return vs Nifty]]-AVERAGE(Table2[1Y Return vs Nifty]))/_xlfn.STDEV.P(Table2[1Y Return vs Nifty])</f>
        <v>-1.0845818200924937</v>
      </c>
      <c r="I615">
        <v>-1.9008399343699101</v>
      </c>
      <c r="J615">
        <f>(Table2[[#This Row],[1M Return vs Nifty]]-AVERAGE(Table2[1M Return vs Nifty]))/_xlfn.STDEV.P(Table2[1M Return vs Nifty])</f>
        <v>-7.4352996823129569E-2</v>
      </c>
      <c r="K615">
        <v>-18.6431784414794</v>
      </c>
      <c r="L615">
        <f>(Table2[[#This Row],[6M Return vs Nifty]]-AVERAGE(Table2[6M Return vs Nifty]))/_xlfn.STDEV.P(Table2[6M Return vs Nifty])</f>
        <v>-0.92188327047157681</v>
      </c>
      <c r="M615">
        <v>3.9767316456203599</v>
      </c>
      <c r="N615">
        <f>(Table2[[#This Row],[1W Return vs Nifty]]-AVERAGE(Table2[1W Return vs Nifty]))/_xlfn.STDEV.P(Table2[1W Return vs Nifty])</f>
        <v>1.5746034188807649</v>
      </c>
      <c r="O615">
        <v>1442.43</v>
      </c>
      <c r="P615">
        <v>1478.42607955016</v>
      </c>
      <c r="Q615">
        <v>1509.7195250458501</v>
      </c>
      <c r="R615">
        <v>74.123362423856193</v>
      </c>
      <c r="S615" s="2">
        <f>(Table2[[#This Row],[Close Price]]-Table2[[#This Row],[20D EMA]])/Table2[[#This Row],[20D EMA]]</f>
        <v>1.3636710273635354E-2</v>
      </c>
      <c r="T615" s="2">
        <f>(Table2[[#This Row],[Close Price]]-Table2[[#This Row],[50D EMA]])/Table2[[#This Row],[50D EMA]]</f>
        <v>-1.1042878488133564E-2</v>
      </c>
      <c r="U615" s="2">
        <f>(Table2[[#This Row],[Close Price]]-Table2[[#This Row],[200D EMA]])/Table2[[#This Row],[200D EMA]]</f>
        <v>-3.1541968064832435E-2</v>
      </c>
      <c r="V615">
        <v>1.07629160249744</v>
      </c>
      <c r="W615">
        <v>1450</v>
      </c>
      <c r="X615">
        <v>1503.85</v>
      </c>
      <c r="Y615">
        <v>1414</v>
      </c>
      <c r="Z615">
        <v>1507.75</v>
      </c>
      <c r="AA615">
        <v>1341.95</v>
      </c>
      <c r="AB615">
        <v>1507.75</v>
      </c>
      <c r="AC615" s="2">
        <f>(Table2[[#This Row],[Close Price]]/Table2[[#This Row],[Day Low]])-1</f>
        <v>8.3448275862068044E-3</v>
      </c>
      <c r="AD615" s="2">
        <f>(Table2[[#This Row],[Day High]]/Table2[[#This Row],[Close Price]])-1</f>
        <v>2.8554818411873351E-2</v>
      </c>
      <c r="AE615" s="2">
        <f>(Table2[[#This Row],[Close Price]]/Table2[[#This Row],[Current Week Low]])-1</f>
        <v>3.401697312588392E-2</v>
      </c>
      <c r="AF615" s="2">
        <f>(Table2[[#This Row],[Current Week High]]/Table2[[#This Row],[Close Price]])-1</f>
        <v>3.1222214622802946E-2</v>
      </c>
      <c r="AG615" s="2">
        <f>(Table2[[#This Row],[Close Price]]/Table2[[#This Row],[Current Month Low]])-1</f>
        <v>8.9533887253623323E-2</v>
      </c>
      <c r="AH615" s="2">
        <f>(Table2[[#This Row],[Current Month High]]/Table2[[#This Row],[Close Price]])-1</f>
        <v>3.1222214622802946E-2</v>
      </c>
      <c r="AI615">
        <v>23.110594350591601</v>
      </c>
      <c r="AJ615">
        <v>12.0383141762452</v>
      </c>
      <c r="AK615" t="str">
        <f>IF(AND(Table2[[#This Row],[20D EMA]]&gt;Table2[[#This Row],[50D EMA]],Table2[[#This Row],[50D EMA]]&gt;Table2[[#This Row],[200D EMA]]),"Uptrend","Downtrend/NoTrend")</f>
        <v>Downtrend/NoTrend</v>
      </c>
      <c r="AL615">
        <v>-7.0000000000000007E-2</v>
      </c>
      <c r="AM615" t="s">
        <v>10680</v>
      </c>
      <c r="AN615">
        <v>3.6</v>
      </c>
      <c r="AO615" t="s">
        <v>10681</v>
      </c>
      <c r="AP615">
        <v>5.4684716770488001E-2</v>
      </c>
      <c r="AQ615">
        <f>(Table2[[#This Row],[Sharpe Ratio]]-AVERAGE(Table2[Sharpe Ratio]))/_xlfn.STDEV.P(Table2[Sharpe Ratio])</f>
        <v>-0.10325139196494211</v>
      </c>
      <c r="AR6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5">
        <f>_xlfn.RANK.AVG(Table2[[#This Row],[1Y Return vs Nifty Z-Score]],Table2[1Y Return vs Nifty Z-Score])</f>
        <v>685</v>
      </c>
      <c r="AT615">
        <f>_xlfn.RANK.AVG(Table2[[#This Row],[6M Return vs Nifty Z-Score]],Table2[6M Return vs Nifty Z-Score])</f>
        <v>621</v>
      </c>
      <c r="AU615">
        <f>_xlfn.RANK.AVG(Table2[[#This Row],[Sharpe Ratio Z-Score]],Table2[Sharpe Ratio Z-Score])</f>
        <v>377</v>
      </c>
      <c r="AV615">
        <f>(Table2[[#This Row],[Rank 1Y]]+Table2[[#This Row],[Rank 6M]]+Table2[[#This Row],[Rank Sharpe]])/3</f>
        <v>561</v>
      </c>
    </row>
    <row r="616" spans="1:48" x14ac:dyDescent="0.3">
      <c r="A616" t="s">
        <v>1342</v>
      </c>
      <c r="B616" t="s">
        <v>1343</v>
      </c>
      <c r="C616" t="s">
        <v>10636</v>
      </c>
      <c r="D616" t="s">
        <v>24</v>
      </c>
      <c r="E616">
        <v>8379.9755155759995</v>
      </c>
      <c r="F616">
        <v>43.91</v>
      </c>
      <c r="G616">
        <v>-42.276579136645601</v>
      </c>
      <c r="H616">
        <f>(Table2[[#This Row],[1Y Return vs Nifty]]-AVERAGE(Table2[1Y Return vs Nifty]))/_xlfn.STDEV.P(Table2[1Y Return vs Nifty])</f>
        <v>-1.1030686280573083</v>
      </c>
      <c r="I616">
        <v>-3.9988984560287002</v>
      </c>
      <c r="J616">
        <f>(Table2[[#This Row],[1M Return vs Nifty]]-AVERAGE(Table2[1M Return vs Nifty]))/_xlfn.STDEV.P(Table2[1M Return vs Nifty])</f>
        <v>-0.27718633005051257</v>
      </c>
      <c r="K616">
        <v>-30.198197143408802</v>
      </c>
      <c r="L616">
        <f>(Table2[[#This Row],[6M Return vs Nifty]]-AVERAGE(Table2[6M Return vs Nifty]))/_xlfn.STDEV.P(Table2[6M Return vs Nifty])</f>
        <v>-1.3179097104672701</v>
      </c>
      <c r="M616">
        <v>-2.0993432634367299</v>
      </c>
      <c r="N616">
        <f>(Table2[[#This Row],[1W Return vs Nifty]]-AVERAGE(Table2[1W Return vs Nifty]))/_xlfn.STDEV.P(Table2[1W Return vs Nifty])</f>
        <v>1.4834493215646493E-2</v>
      </c>
      <c r="O616">
        <v>43.42</v>
      </c>
      <c r="P616">
        <v>44.686948920910503</v>
      </c>
      <c r="Q616">
        <v>47.934053212038101</v>
      </c>
      <c r="R616">
        <v>50.511255179227099</v>
      </c>
      <c r="S616" s="2">
        <f>(Table2[[#This Row],[Close Price]]-Table2[[#This Row],[20D EMA]])/Table2[[#This Row],[20D EMA]]</f>
        <v>1.1285122063565059E-2</v>
      </c>
      <c r="T616" s="2">
        <f>(Table2[[#This Row],[Close Price]]-Table2[[#This Row],[50D EMA]])/Table2[[#This Row],[50D EMA]]</f>
        <v>-1.7386483966170846E-2</v>
      </c>
      <c r="U616" s="2">
        <f>(Table2[[#This Row],[Close Price]]-Table2[[#This Row],[200D EMA]])/Table2[[#This Row],[200D EMA]]</f>
        <v>-8.3949779799291177E-2</v>
      </c>
      <c r="V616">
        <v>0.85835948810756801</v>
      </c>
      <c r="W616">
        <v>43.41</v>
      </c>
      <c r="X616">
        <v>43.99</v>
      </c>
      <c r="Y616">
        <v>43</v>
      </c>
      <c r="Z616">
        <v>44.48</v>
      </c>
      <c r="AA616">
        <v>41</v>
      </c>
      <c r="AB616">
        <v>45.7</v>
      </c>
      <c r="AC616" s="2">
        <f>(Table2[[#This Row],[Close Price]]/Table2[[#This Row],[Day Low]])-1</f>
        <v>1.1518083390923861E-2</v>
      </c>
      <c r="AD616" s="2">
        <f>(Table2[[#This Row],[Day High]]/Table2[[#This Row],[Close Price]])-1</f>
        <v>1.8219084491004622E-3</v>
      </c>
      <c r="AE616" s="2">
        <f>(Table2[[#This Row],[Close Price]]/Table2[[#This Row],[Current Week Low]])-1</f>
        <v>2.116279069767435E-2</v>
      </c>
      <c r="AF616" s="2">
        <f>(Table2[[#This Row],[Current Week High]]/Table2[[#This Row],[Close Price]])-1</f>
        <v>1.2981097699840571E-2</v>
      </c>
      <c r="AG616" s="2">
        <f>(Table2[[#This Row],[Close Price]]/Table2[[#This Row],[Current Month Low]])-1</f>
        <v>7.0975609756097402E-2</v>
      </c>
      <c r="AH616" s="2">
        <f>(Table2[[#This Row],[Current Month High]]/Table2[[#This Row],[Close Price]])-1</f>
        <v>4.0765201548622398E-2</v>
      </c>
      <c r="AI616">
        <v>43.475290366659003</v>
      </c>
      <c r="AJ616">
        <v>9.7750000000000004</v>
      </c>
      <c r="AK616" t="str">
        <f>IF(AND(Table2[[#This Row],[20D EMA]]&gt;Table2[[#This Row],[50D EMA]],Table2[[#This Row],[50D EMA]]&gt;Table2[[#This Row],[200D EMA]]),"Uptrend","Downtrend/NoTrend")</f>
        <v>Downtrend/NoTrend</v>
      </c>
      <c r="AL616">
        <v>-0.15</v>
      </c>
      <c r="AM616" t="s">
        <v>10680</v>
      </c>
      <c r="AN616">
        <v>5.17</v>
      </c>
      <c r="AO616" t="s">
        <v>10681</v>
      </c>
      <c r="AP616">
        <v>8.0648421112102006E-2</v>
      </c>
      <c r="AQ616">
        <f>(Table2[[#This Row],[Sharpe Ratio]]-AVERAGE(Table2[Sharpe Ratio]))/_xlfn.STDEV.P(Table2[Sharpe Ratio])</f>
        <v>0.19501252799720484</v>
      </c>
      <c r="AR6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16">
        <f>_xlfn.RANK.AVG(Table2[[#This Row],[1Y Return vs Nifty Z-Score]],Table2[1Y Return vs Nifty Z-Score])</f>
        <v>690</v>
      </c>
      <c r="AT616">
        <f>_xlfn.RANK.AVG(Table2[[#This Row],[6M Return vs Nifty Z-Score]],Table2[6M Return vs Nifty Z-Score])</f>
        <v>701</v>
      </c>
      <c r="AU616">
        <f>_xlfn.RANK.AVG(Table2[[#This Row],[Sharpe Ratio Z-Score]],Table2[Sharpe Ratio Z-Score])</f>
        <v>293</v>
      </c>
      <c r="AV616">
        <f>(Table2[[#This Row],[Rank 1Y]]+Table2[[#This Row],[Rank 6M]]+Table2[[#This Row],[Rank Sharpe]])/3</f>
        <v>561.33333333333337</v>
      </c>
    </row>
    <row r="617" spans="1:48" x14ac:dyDescent="0.3">
      <c r="A617" t="s">
        <v>339</v>
      </c>
      <c r="B617" t="s">
        <v>340</v>
      </c>
      <c r="C617" t="s">
        <v>10649</v>
      </c>
      <c r="D617" t="s">
        <v>175</v>
      </c>
      <c r="E617">
        <v>75302.280418875001</v>
      </c>
      <c r="F617">
        <v>2564.6</v>
      </c>
      <c r="G617">
        <v>-22.1946202801306</v>
      </c>
      <c r="H617">
        <f>(Table2[[#This Row],[1Y Return vs Nifty]]-AVERAGE(Table2[1Y Return vs Nifty]))/_xlfn.STDEV.P(Table2[1Y Return vs Nifty])</f>
        <v>-0.77994367426598776</v>
      </c>
      <c r="I617">
        <v>-0.89524672108650905</v>
      </c>
      <c r="J617">
        <f>(Table2[[#This Row],[1M Return vs Nifty]]-AVERAGE(Table2[1M Return vs Nifty]))/_xlfn.STDEV.P(Table2[1M Return vs Nifty])</f>
        <v>2.2864416902700916E-2</v>
      </c>
      <c r="K617">
        <v>-5.9927147586510596</v>
      </c>
      <c r="L617">
        <f>(Table2[[#This Row],[6M Return vs Nifty]]-AVERAGE(Table2[6M Return vs Nifty]))/_xlfn.STDEV.P(Table2[6M Return vs Nifty])</f>
        <v>-0.48831252291676908</v>
      </c>
      <c r="M617">
        <v>-1.1742339000711299</v>
      </c>
      <c r="N617">
        <f>(Table2[[#This Row],[1W Return vs Nifty]]-AVERAGE(Table2[1W Return vs Nifty]))/_xlfn.STDEV.P(Table2[1W Return vs Nifty])</f>
        <v>0.25231623256494418</v>
      </c>
      <c r="O617">
        <v>2516.33</v>
      </c>
      <c r="P617">
        <v>2476.4553662604199</v>
      </c>
      <c r="Q617">
        <v>2418.6974722874902</v>
      </c>
      <c r="R617">
        <v>56.258669488012202</v>
      </c>
      <c r="S617" s="2">
        <f>(Table2[[#This Row],[Close Price]]-Table2[[#This Row],[20D EMA]])/Table2[[#This Row],[20D EMA]]</f>
        <v>1.9182698612662086E-2</v>
      </c>
      <c r="T617" s="2">
        <f>(Table2[[#This Row],[Close Price]]-Table2[[#This Row],[50D EMA]])/Table2[[#This Row],[50D EMA]]</f>
        <v>3.5593063755751504E-2</v>
      </c>
      <c r="U617" s="2">
        <f>(Table2[[#This Row],[Close Price]]-Table2[[#This Row],[200D EMA]])/Table2[[#This Row],[200D EMA]]</f>
        <v>6.0322768508341791E-2</v>
      </c>
      <c r="V617">
        <v>0.98737101164511998</v>
      </c>
      <c r="W617">
        <v>2539</v>
      </c>
      <c r="X617">
        <v>2599.9499999999998</v>
      </c>
      <c r="Y617">
        <v>2486.65</v>
      </c>
      <c r="Z617">
        <v>2599.9499999999998</v>
      </c>
      <c r="AA617">
        <v>2418</v>
      </c>
      <c r="AB617">
        <v>2653.55</v>
      </c>
      <c r="AC617" s="2">
        <f>(Table2[[#This Row],[Close Price]]/Table2[[#This Row],[Day Low]])-1</f>
        <v>1.0082709728239436E-2</v>
      </c>
      <c r="AD617" s="2">
        <f>(Table2[[#This Row],[Day High]]/Table2[[#This Row],[Close Price]])-1</f>
        <v>1.3783825937768057E-2</v>
      </c>
      <c r="AE617" s="2">
        <f>(Table2[[#This Row],[Close Price]]/Table2[[#This Row],[Current Week Low]])-1</f>
        <v>3.1347395089779351E-2</v>
      </c>
      <c r="AF617" s="2">
        <f>(Table2[[#This Row],[Current Week High]]/Table2[[#This Row],[Close Price]])-1</f>
        <v>1.3783825937768057E-2</v>
      </c>
      <c r="AG617" s="2">
        <f>(Table2[[#This Row],[Close Price]]/Table2[[#This Row],[Current Month Low]])-1</f>
        <v>6.062861869313485E-2</v>
      </c>
      <c r="AH617" s="2">
        <f>(Table2[[#This Row],[Current Month High]]/Table2[[#This Row],[Close Price]])-1</f>
        <v>3.4683771348358539E-2</v>
      </c>
      <c r="AI617">
        <v>5.0436715277236202</v>
      </c>
      <c r="AJ617">
        <v>23.164845719774199</v>
      </c>
      <c r="AK617" t="str">
        <f>IF(AND(Table2[[#This Row],[20D EMA]]&gt;Table2[[#This Row],[50D EMA]],Table2[[#This Row],[50D EMA]]&gt;Table2[[#This Row],[200D EMA]]),"Uptrend","Downtrend/NoTrend")</f>
        <v>Uptrend</v>
      </c>
      <c r="AL617">
        <v>0.06</v>
      </c>
      <c r="AM617" t="s">
        <v>10681</v>
      </c>
      <c r="AN617">
        <v>1.73</v>
      </c>
      <c r="AO617" t="s">
        <v>10681</v>
      </c>
      <c r="AP617">
        <v>-1.4663825356315E-2</v>
      </c>
      <c r="AQ617">
        <f>(Table2[[#This Row],[Sharpe Ratio]]-AVERAGE(Table2[Sharpe Ratio]))/_xlfn.STDEV.P(Table2[Sharpe Ratio])</f>
        <v>-0.89990843851928348</v>
      </c>
      <c r="AR61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-1.8929839862343951</v>
      </c>
      <c r="AS617">
        <f>_xlfn.RANK.AVG(Table2[[#This Row],[1Y Return vs Nifty Z-Score]],Table2[1Y Return vs Nifty Z-Score])</f>
        <v>594</v>
      </c>
      <c r="AT617">
        <f>_xlfn.RANK.AVG(Table2[[#This Row],[6M Return vs Nifty Z-Score]],Table2[6M Return vs Nifty Z-Score])</f>
        <v>486</v>
      </c>
      <c r="AU617">
        <f>_xlfn.RANK.AVG(Table2[[#This Row],[Sharpe Ratio Z-Score]],Table2[Sharpe Ratio Z-Score])</f>
        <v>605</v>
      </c>
      <c r="AV617">
        <f>(Table2[[#This Row],[Rank 1Y]]+Table2[[#This Row],[Rank 6M]]+Table2[[#This Row],[Rank Sharpe]])/3</f>
        <v>561.66666666666663</v>
      </c>
    </row>
    <row r="618" spans="1:48" x14ac:dyDescent="0.3">
      <c r="A618" t="s">
        <v>2037</v>
      </c>
      <c r="B618" t="s">
        <v>2038</v>
      </c>
      <c r="C618" t="s">
        <v>10640</v>
      </c>
      <c r="D618" t="s">
        <v>195</v>
      </c>
      <c r="E618">
        <v>3139.11112809</v>
      </c>
      <c r="F618">
        <v>203.07</v>
      </c>
      <c r="G618">
        <v>-1.6654608937968201</v>
      </c>
      <c r="H618">
        <f>(Table2[[#This Row],[1Y Return vs Nifty]]-AVERAGE(Table2[1Y Return vs Nifty]))/_xlfn.STDEV.P(Table2[1Y Return vs Nifty])</f>
        <v>-0.44962312508650787</v>
      </c>
      <c r="I618">
        <v>16.845218329458302</v>
      </c>
      <c r="J618">
        <f>(Table2[[#This Row],[1M Return vs Nifty]]-AVERAGE(Table2[1M Return vs Nifty]))/_xlfn.STDEV.P(Table2[1M Return vs Nifty])</f>
        <v>1.7379536873206318</v>
      </c>
      <c r="K618">
        <v>-33.907458756914103</v>
      </c>
      <c r="L618">
        <f>(Table2[[#This Row],[6M Return vs Nifty]]-AVERAGE(Table2[6M Return vs Nifty]))/_xlfn.STDEV.P(Table2[6M Return vs Nifty])</f>
        <v>-1.4450376459299714</v>
      </c>
      <c r="M618">
        <v>1.60197535680883</v>
      </c>
      <c r="N618">
        <f>(Table2[[#This Row],[1W Return vs Nifty]]-AVERAGE(Table2[1W Return vs Nifty]))/_xlfn.STDEV.P(Table2[1W Return vs Nifty])</f>
        <v>0.96498765199897429</v>
      </c>
      <c r="O618">
        <v>189.87</v>
      </c>
      <c r="P618">
        <v>184.917005732192</v>
      </c>
      <c r="Q618">
        <v>184.758237677534</v>
      </c>
      <c r="R618">
        <v>65.467355129929302</v>
      </c>
      <c r="S618" s="2">
        <f>(Table2[[#This Row],[Close Price]]-Table2[[#This Row],[20D EMA]])/Table2[[#This Row],[20D EMA]]</f>
        <v>6.9521251382524824E-2</v>
      </c>
      <c r="T618" s="2">
        <f>(Table2[[#This Row],[Close Price]]-Table2[[#This Row],[50D EMA]])/Table2[[#This Row],[50D EMA]]</f>
        <v>9.8168333387888954E-2</v>
      </c>
      <c r="U618" s="2">
        <f>(Table2[[#This Row],[Close Price]]-Table2[[#This Row],[200D EMA]])/Table2[[#This Row],[200D EMA]]</f>
        <v>9.9112020945048479E-2</v>
      </c>
      <c r="V618">
        <v>1.2137805084895501</v>
      </c>
      <c r="W618">
        <v>199.21</v>
      </c>
      <c r="X618">
        <v>206</v>
      </c>
      <c r="Y618">
        <v>191</v>
      </c>
      <c r="Z618">
        <v>213.99</v>
      </c>
      <c r="AA618">
        <v>169.1</v>
      </c>
      <c r="AB618">
        <v>213.99</v>
      </c>
      <c r="AC618" s="2">
        <f>(Table2[[#This Row],[Close Price]]/Table2[[#This Row],[Day Low]])-1</f>
        <v>1.9376537322423504E-2</v>
      </c>
      <c r="AD618" s="2">
        <f>(Table2[[#This Row],[Day High]]/Table2[[#This Row],[Close Price]])-1</f>
        <v>1.442852218446844E-2</v>
      </c>
      <c r="AE618" s="2">
        <f>(Table2[[#This Row],[Close Price]]/Table2[[#This Row],[Current Week Low]])-1</f>
        <v>6.3193717277486794E-2</v>
      </c>
      <c r="AF618" s="2">
        <f>(Table2[[#This Row],[Current Week High]]/Table2[[#This Row],[Close Price]])-1</f>
        <v>5.377456049638063E-2</v>
      </c>
      <c r="AG618" s="2">
        <f>(Table2[[#This Row],[Close Price]]/Table2[[#This Row],[Current Month Low]])-1</f>
        <v>0.20088704908338251</v>
      </c>
      <c r="AH618" s="2">
        <f>(Table2[[#This Row],[Current Month High]]/Table2[[#This Row],[Close Price]])-1</f>
        <v>5.377456049638063E-2</v>
      </c>
      <c r="AI618">
        <v>39.3608115428177</v>
      </c>
      <c r="AJ618">
        <v>52.684210526315702</v>
      </c>
      <c r="AK618" t="str">
        <f>IF(AND(Table2[[#This Row],[20D EMA]]&gt;Table2[[#This Row],[50D EMA]],Table2[[#This Row],[50D EMA]]&gt;Table2[[#This Row],[200D EMA]]),"Uptrend","Downtrend/NoTrend")</f>
        <v>Uptrend</v>
      </c>
      <c r="AL618">
        <v>0.04</v>
      </c>
      <c r="AM618" t="s">
        <v>10681</v>
      </c>
      <c r="AN618">
        <v>3.78</v>
      </c>
      <c r="AO618" t="s">
        <v>10681</v>
      </c>
      <c r="AP618">
        <v>1.1715998622050001E-3</v>
      </c>
      <c r="AQ618">
        <f>(Table2[[#This Row],[Sharpe Ratio]]-AVERAGE(Table2[Sharpe Ratio]))/_xlfn.STDEV.P(Table2[Sharpe Ratio])</f>
        <v>-0.71799541340548723</v>
      </c>
      <c r="AR61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9.0285154897639663E-2</v>
      </c>
      <c r="AS618">
        <f>_xlfn.RANK.AVG(Table2[[#This Row],[1Y Return vs Nifty Z-Score]],Table2[1Y Return vs Nifty Z-Score])</f>
        <v>448</v>
      </c>
      <c r="AT618">
        <f>_xlfn.RANK.AVG(Table2[[#This Row],[6M Return vs Nifty Z-Score]],Table2[6M Return vs Nifty Z-Score])</f>
        <v>716</v>
      </c>
      <c r="AU618">
        <f>_xlfn.RANK.AVG(Table2[[#This Row],[Sharpe Ratio Z-Score]],Table2[Sharpe Ratio Z-Score])</f>
        <v>521</v>
      </c>
      <c r="AV618">
        <f>(Table2[[#This Row],[Rank 1Y]]+Table2[[#This Row],[Rank 6M]]+Table2[[#This Row],[Rank Sharpe]])/3</f>
        <v>561.66666666666663</v>
      </c>
    </row>
    <row r="619" spans="1:48" x14ac:dyDescent="0.3">
      <c r="A619" t="s">
        <v>1889</v>
      </c>
      <c r="B619" t="s">
        <v>1890</v>
      </c>
      <c r="C619" t="s">
        <v>10638</v>
      </c>
      <c r="D619" t="s">
        <v>183</v>
      </c>
      <c r="E619">
        <v>3792.6034076800001</v>
      </c>
      <c r="F619">
        <v>264.05</v>
      </c>
      <c r="G619">
        <v>-28.1101462117213</v>
      </c>
      <c r="H619">
        <f>(Table2[[#This Row],[1Y Return vs Nifty]]-AVERAGE(Table2[1Y Return vs Nifty]))/_xlfn.STDEV.P(Table2[1Y Return vs Nifty])</f>
        <v>-0.87512632337675855</v>
      </c>
      <c r="I619">
        <v>-6.2781370471875597</v>
      </c>
      <c r="J619">
        <f>(Table2[[#This Row],[1M Return vs Nifty]]-AVERAGE(Table2[1M Return vs Nifty]))/_xlfn.STDEV.P(Table2[1M Return vs Nifty])</f>
        <v>-0.49753555095771718</v>
      </c>
      <c r="K619">
        <v>-2.3491427895354899</v>
      </c>
      <c r="L619">
        <f>(Table2[[#This Row],[6M Return vs Nifty]]-AVERAGE(Table2[6M Return vs Nifty]))/_xlfn.STDEV.P(Table2[6M Return vs Nifty])</f>
        <v>-0.36343597593584553</v>
      </c>
      <c r="M619">
        <v>-5.9869889054188796</v>
      </c>
      <c r="N619">
        <f>(Table2[[#This Row],[1W Return vs Nifty]]-AVERAGE(Table2[1W Return vs Nifty]))/_xlfn.STDEV.P(Table2[1W Return vs Nifty])</f>
        <v>-0.98315005390083843</v>
      </c>
      <c r="O619">
        <v>270.60000000000002</v>
      </c>
      <c r="P619">
        <v>266.82461720745403</v>
      </c>
      <c r="Q619">
        <v>243.58540524279201</v>
      </c>
      <c r="R619">
        <v>34.173280537953403</v>
      </c>
      <c r="S619" s="2">
        <f>(Table2[[#This Row],[Close Price]]-Table2[[#This Row],[20D EMA]])/Table2[[#This Row],[20D EMA]]</f>
        <v>-2.4205469327420587E-2</v>
      </c>
      <c r="T619" s="2">
        <f>(Table2[[#This Row],[Close Price]]-Table2[[#This Row],[50D EMA]])/Table2[[#This Row],[50D EMA]]</f>
        <v>-1.0398655253374809E-2</v>
      </c>
      <c r="U619" s="2">
        <f>(Table2[[#This Row],[Close Price]]-Table2[[#This Row],[200D EMA]])/Table2[[#This Row],[200D EMA]]</f>
        <v>8.4014043192818008E-2</v>
      </c>
      <c r="V619">
        <v>0.63961261218935905</v>
      </c>
      <c r="W619">
        <v>262.10000000000002</v>
      </c>
      <c r="X619">
        <v>267.5</v>
      </c>
      <c r="Y619">
        <v>262.10000000000002</v>
      </c>
      <c r="Z619">
        <v>275.89999999999998</v>
      </c>
      <c r="AA619">
        <v>255.15</v>
      </c>
      <c r="AB619">
        <v>286</v>
      </c>
      <c r="AC619" s="2">
        <f>(Table2[[#This Row],[Close Price]]/Table2[[#This Row],[Day Low]])-1</f>
        <v>7.4399084318961251E-3</v>
      </c>
      <c r="AD619" s="2">
        <f>(Table2[[#This Row],[Day High]]/Table2[[#This Row],[Close Price]])-1</f>
        <v>1.3065707252414294E-2</v>
      </c>
      <c r="AE619" s="2">
        <f>(Table2[[#This Row],[Close Price]]/Table2[[#This Row],[Current Week Low]])-1</f>
        <v>7.4399084318961251E-3</v>
      </c>
      <c r="AF619" s="2">
        <f>(Table2[[#This Row],[Current Week High]]/Table2[[#This Row],[Close Price]])-1</f>
        <v>4.4877864040901105E-2</v>
      </c>
      <c r="AG619" s="2">
        <f>(Table2[[#This Row],[Close Price]]/Table2[[#This Row],[Current Month Low]])-1</f>
        <v>3.4881442288849707E-2</v>
      </c>
      <c r="AH619" s="2">
        <f>(Table2[[#This Row],[Current Month High]]/Table2[[#This Row],[Close Price]])-1</f>
        <v>8.3128195417534467E-2</v>
      </c>
      <c r="AI619">
        <v>8.6536640787729393</v>
      </c>
      <c r="AJ619">
        <v>32.190237797246503</v>
      </c>
      <c r="AK619" t="str">
        <f>IF(AND(Table2[[#This Row],[20D EMA]]&gt;Table2[[#This Row],[50D EMA]],Table2[[#This Row],[50D EMA]]&gt;Table2[[#This Row],[200D EMA]]),"Uptrend","Downtrend/NoTrend")</f>
        <v>Uptrend</v>
      </c>
      <c r="AL619">
        <v>-0.06</v>
      </c>
      <c r="AM619" t="s">
        <v>10680</v>
      </c>
      <c r="AN619">
        <v>-1.66</v>
      </c>
      <c r="AO619" t="s">
        <v>10680</v>
      </c>
      <c r="AP619">
        <v>-2.9076896783057998E-2</v>
      </c>
      <c r="AQ619">
        <f>(Table2[[#This Row],[Sharpe Ratio]]-AVERAGE(Table2[Sharpe Ratio]))/_xlfn.STDEV.P(Table2[Sharpe Ratio])</f>
        <v>-1.0654818530780299</v>
      </c>
      <c r="AR61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-3.7847297572491891</v>
      </c>
      <c r="AS619">
        <f>_xlfn.RANK.AVG(Table2[[#This Row],[1Y Return vs Nifty Z-Score]],Table2[1Y Return vs Nifty Z-Score])</f>
        <v>621</v>
      </c>
      <c r="AT619">
        <f>_xlfn.RANK.AVG(Table2[[#This Row],[6M Return vs Nifty Z-Score]],Table2[6M Return vs Nifty Z-Score])</f>
        <v>442</v>
      </c>
      <c r="AU619">
        <f>_xlfn.RANK.AVG(Table2[[#This Row],[Sharpe Ratio Z-Score]],Table2[Sharpe Ratio Z-Score])</f>
        <v>623</v>
      </c>
      <c r="AV619">
        <f>(Table2[[#This Row],[Rank 1Y]]+Table2[[#This Row],[Rank 6M]]+Table2[[#This Row],[Rank Sharpe]])/3</f>
        <v>562</v>
      </c>
    </row>
    <row r="620" spans="1:48" x14ac:dyDescent="0.3">
      <c r="A620" t="s">
        <v>1686</v>
      </c>
      <c r="B620" t="s">
        <v>1687</v>
      </c>
      <c r="C620" t="s">
        <v>10649</v>
      </c>
      <c r="D620" t="s">
        <v>568</v>
      </c>
      <c r="E620">
        <v>4964.1467478099903</v>
      </c>
      <c r="F620">
        <v>880.95</v>
      </c>
      <c r="G620">
        <v>-23.5108929731404</v>
      </c>
      <c r="H620">
        <f>(Table2[[#This Row],[1Y Return vs Nifty]]-AVERAGE(Table2[1Y Return vs Nifty]))/_xlfn.STDEV.P(Table2[1Y Return vs Nifty])</f>
        <v>-0.80112291062158791</v>
      </c>
      <c r="I620">
        <v>5.3880318427199496</v>
      </c>
      <c r="J620">
        <f>(Table2[[#This Row],[1M Return vs Nifty]]-AVERAGE(Table2[1M Return vs Nifty]))/_xlfn.STDEV.P(Table2[1M Return vs Nifty])</f>
        <v>0.63031093068507216</v>
      </c>
      <c r="K620">
        <v>5.56554682135015</v>
      </c>
      <c r="L620">
        <f>(Table2[[#This Row],[6M Return vs Nifty]]-AVERAGE(Table2[6M Return vs Nifty]))/_xlfn.STDEV.P(Table2[6M Return vs Nifty])</f>
        <v>-9.2174939400563483E-2</v>
      </c>
      <c r="M620">
        <v>-3.1762521814786</v>
      </c>
      <c r="N620">
        <f>(Table2[[#This Row],[1W Return vs Nifty]]-AVERAGE(Table2[1W Return vs Nifty]))/_xlfn.STDEV.P(Table2[1W Return vs Nifty])</f>
        <v>-0.26161520354986295</v>
      </c>
      <c r="O620">
        <v>896.15</v>
      </c>
      <c r="P620">
        <v>855.92558040751203</v>
      </c>
      <c r="Q620">
        <v>793.24672449478896</v>
      </c>
      <c r="R620">
        <v>45.556215460797702</v>
      </c>
      <c r="S620" s="2">
        <f>(Table2[[#This Row],[Close Price]]-Table2[[#This Row],[20D EMA]])/Table2[[#This Row],[20D EMA]]</f>
        <v>-1.6961446186464245E-2</v>
      </c>
      <c r="T620" s="2">
        <f>(Table2[[#This Row],[Close Price]]-Table2[[#This Row],[50D EMA]])/Table2[[#This Row],[50D EMA]]</f>
        <v>2.9236676838859891E-2</v>
      </c>
      <c r="U620" s="2">
        <f>(Table2[[#This Row],[Close Price]]-Table2[[#This Row],[200D EMA]])/Table2[[#This Row],[200D EMA]]</f>
        <v>0.110562417463581</v>
      </c>
      <c r="V620">
        <v>0.83379646866123902</v>
      </c>
      <c r="W620">
        <v>877</v>
      </c>
      <c r="X620">
        <v>905.65</v>
      </c>
      <c r="Y620">
        <v>877</v>
      </c>
      <c r="Z620">
        <v>966</v>
      </c>
      <c r="AA620">
        <v>828.05</v>
      </c>
      <c r="AB620">
        <v>966</v>
      </c>
      <c r="AC620" s="2">
        <f>(Table2[[#This Row],[Close Price]]/Table2[[#This Row],[Day Low]])-1</f>
        <v>4.5039908779931359E-3</v>
      </c>
      <c r="AD620" s="2">
        <f>(Table2[[#This Row],[Day High]]/Table2[[#This Row],[Close Price]])-1</f>
        <v>2.8037913615982735E-2</v>
      </c>
      <c r="AE620" s="2">
        <f>(Table2[[#This Row],[Close Price]]/Table2[[#This Row],[Current Week Low]])-1</f>
        <v>4.5039908779931359E-3</v>
      </c>
      <c r="AF620" s="2">
        <f>(Table2[[#This Row],[Current Week High]]/Table2[[#This Row],[Close Price]])-1</f>
        <v>9.6543504171632932E-2</v>
      </c>
      <c r="AG620" s="2">
        <f>(Table2[[#This Row],[Close Price]]/Table2[[#This Row],[Current Month Low]])-1</f>
        <v>6.3885031097156153E-2</v>
      </c>
      <c r="AH620" s="2">
        <f>(Table2[[#This Row],[Current Month High]]/Table2[[#This Row],[Close Price]])-1</f>
        <v>9.6543504171632932E-2</v>
      </c>
      <c r="AI620">
        <v>9.6543504171632897</v>
      </c>
      <c r="AJ620">
        <v>34.096963239211497</v>
      </c>
      <c r="AK620" t="str">
        <f>IF(AND(Table2[[#This Row],[20D EMA]]&gt;Table2[[#This Row],[50D EMA]],Table2[[#This Row],[50D EMA]]&gt;Table2[[#This Row],[200D EMA]]),"Uptrend","Downtrend/NoTrend")</f>
        <v>Uptrend</v>
      </c>
      <c r="AL620">
        <v>0.18</v>
      </c>
      <c r="AM620" t="s">
        <v>10681</v>
      </c>
      <c r="AN620">
        <v>-0.25</v>
      </c>
      <c r="AO620" t="s">
        <v>10680</v>
      </c>
      <c r="AP620">
        <v>-0.12932681979636701</v>
      </c>
      <c r="AQ620">
        <f>(Table2[[#This Row],[Sharpe Ratio]]-AVERAGE(Table2[Sharpe Ratio]))/_xlfn.STDEV.P(Table2[Sharpe Ratio])</f>
        <v>-2.2171254945413357</v>
      </c>
      <c r="AR62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-2.7417276174282779</v>
      </c>
      <c r="AS620">
        <f>_xlfn.RANK.AVG(Table2[[#This Row],[1Y Return vs Nifty Z-Score]],Table2[1Y Return vs Nifty Z-Score])</f>
        <v>600</v>
      </c>
      <c r="AT620">
        <f>_xlfn.RANK.AVG(Table2[[#This Row],[6M Return vs Nifty Z-Score]],Table2[6M Return vs Nifty Z-Score])</f>
        <v>357</v>
      </c>
      <c r="AU620">
        <f>_xlfn.RANK.AVG(Table2[[#This Row],[Sharpe Ratio Z-Score]],Table2[Sharpe Ratio Z-Score])</f>
        <v>732</v>
      </c>
      <c r="AV620">
        <f>(Table2[[#This Row],[Rank 1Y]]+Table2[[#This Row],[Rank 6M]]+Table2[[#This Row],[Rank Sharpe]])/3</f>
        <v>563</v>
      </c>
    </row>
    <row r="621" spans="1:48" x14ac:dyDescent="0.3">
      <c r="A621" t="s">
        <v>1330</v>
      </c>
      <c r="B621" t="s">
        <v>1331</v>
      </c>
      <c r="C621" t="s">
        <v>10645</v>
      </c>
      <c r="D621" t="s">
        <v>411</v>
      </c>
      <c r="E621">
        <v>8469.3056689099994</v>
      </c>
      <c r="F621">
        <v>192.43</v>
      </c>
      <c r="G621">
        <v>-34.424293475615201</v>
      </c>
      <c r="H621">
        <f>(Table2[[#This Row],[1Y Return vs Nifty]]-AVERAGE(Table2[1Y Return vs Nifty]))/_xlfn.STDEV.P(Table2[1Y Return vs Nifty])</f>
        <v>-0.97672291350299556</v>
      </c>
      <c r="I621">
        <v>-3.40574688074632</v>
      </c>
      <c r="J621">
        <f>(Table2[[#This Row],[1M Return vs Nifty]]-AVERAGE(Table2[1M Return vs Nifty]))/_xlfn.STDEV.P(Table2[1M Return vs Nifty])</f>
        <v>-0.21984240475882116</v>
      </c>
      <c r="K621">
        <v>-5.9149259229080204</v>
      </c>
      <c r="L621">
        <f>(Table2[[#This Row],[6M Return vs Nifty]]-AVERAGE(Table2[6M Return vs Nifty]))/_xlfn.STDEV.P(Table2[6M Return vs Nifty])</f>
        <v>-0.48564645750524521</v>
      </c>
      <c r="M621">
        <v>-3.2139039803466098</v>
      </c>
      <c r="N621">
        <f>(Table2[[#This Row],[1W Return vs Nifty]]-AVERAGE(Table2[1W Return vs Nifty]))/_xlfn.STDEV.P(Table2[1W Return vs Nifty])</f>
        <v>-0.2712806712652418</v>
      </c>
      <c r="O621">
        <v>191.67</v>
      </c>
      <c r="P621">
        <v>187.86179864052599</v>
      </c>
      <c r="Q621">
        <v>191.000100568064</v>
      </c>
      <c r="R621">
        <v>49.400900111107099</v>
      </c>
      <c r="S621" s="2">
        <f>(Table2[[#This Row],[Close Price]]-Table2[[#This Row],[20D EMA]])/Table2[[#This Row],[20D EMA]]</f>
        <v>3.9651484322012799E-3</v>
      </c>
      <c r="T621" s="2">
        <f>(Table2[[#This Row],[Close Price]]-Table2[[#This Row],[50D EMA]])/Table2[[#This Row],[50D EMA]]</f>
        <v>2.4316819026178289E-2</v>
      </c>
      <c r="U621" s="2">
        <f>(Table2[[#This Row],[Close Price]]-Table2[[#This Row],[200D EMA]])/Table2[[#This Row],[200D EMA]]</f>
        <v>7.4863805185613223E-3</v>
      </c>
      <c r="V621">
        <v>0.86926750262297703</v>
      </c>
      <c r="W621">
        <v>190.92</v>
      </c>
      <c r="X621">
        <v>195.43</v>
      </c>
      <c r="Y621">
        <v>189.8</v>
      </c>
      <c r="Z621">
        <v>202.62</v>
      </c>
      <c r="AA621">
        <v>176.35</v>
      </c>
      <c r="AB621">
        <v>202.62</v>
      </c>
      <c r="AC621" s="2">
        <f>(Table2[[#This Row],[Close Price]]/Table2[[#This Row],[Day Low]])-1</f>
        <v>7.9090718625602907E-3</v>
      </c>
      <c r="AD621" s="2">
        <f>(Table2[[#This Row],[Day High]]/Table2[[#This Row],[Close Price]])-1</f>
        <v>1.5590084706126994E-2</v>
      </c>
      <c r="AE621" s="2">
        <f>(Table2[[#This Row],[Close Price]]/Table2[[#This Row],[Current Week Low]])-1</f>
        <v>1.3856691253951503E-2</v>
      </c>
      <c r="AF621" s="2">
        <f>(Table2[[#This Row],[Current Week High]]/Table2[[#This Row],[Close Price]])-1</f>
        <v>5.2954321051811082E-2</v>
      </c>
      <c r="AG621" s="2">
        <f>(Table2[[#This Row],[Close Price]]/Table2[[#This Row],[Current Month Low]])-1</f>
        <v>9.1182307910405491E-2</v>
      </c>
      <c r="AH621" s="2">
        <f>(Table2[[#This Row],[Current Month High]]/Table2[[#This Row],[Close Price]])-1</f>
        <v>5.2954321051811082E-2</v>
      </c>
      <c r="AI621">
        <v>34.074728472691298</v>
      </c>
      <c r="AJ621">
        <v>32.710344827586198</v>
      </c>
      <c r="AK621" t="str">
        <f>IF(AND(Table2[[#This Row],[20D EMA]]&gt;Table2[[#This Row],[50D EMA]],Table2[[#This Row],[50D EMA]]&gt;Table2[[#This Row],[200D EMA]]),"Uptrend","Downtrend/NoTrend")</f>
        <v>Downtrend/NoTrend</v>
      </c>
      <c r="AL621">
        <v>7.0000000000000007E-2</v>
      </c>
      <c r="AM621" t="s">
        <v>10681</v>
      </c>
      <c r="AN621">
        <v>3.46</v>
      </c>
      <c r="AO621" t="s">
        <v>10681</v>
      </c>
      <c r="AQ621">
        <f>(Table2[[#This Row],[Sharpe Ratio]]-AVERAGE(Table2[Sharpe Ratio]))/_xlfn.STDEV.P(Table2[Sharpe Ratio])</f>
        <v>-0.7314544315382846</v>
      </c>
      <c r="AR6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1">
        <f>_xlfn.RANK.AVG(Table2[[#This Row],[1Y Return vs Nifty Z-Score]],Table2[1Y Return vs Nifty Z-Score])</f>
        <v>660</v>
      </c>
      <c r="AT621">
        <f>_xlfn.RANK.AVG(Table2[[#This Row],[6M Return vs Nifty Z-Score]],Table2[6M Return vs Nifty Z-Score])</f>
        <v>483</v>
      </c>
      <c r="AU621">
        <f>_xlfn.RANK.AVG(Table2[[#This Row],[Sharpe Ratio Z-Score]],Table2[Sharpe Ratio Z-Score])</f>
        <v>547</v>
      </c>
      <c r="AV621">
        <f>(Table2[[#This Row],[Rank 1Y]]+Table2[[#This Row],[Rank 6M]]+Table2[[#This Row],[Rank Sharpe]])/3</f>
        <v>563.33333333333337</v>
      </c>
    </row>
    <row r="622" spans="1:48" x14ac:dyDescent="0.3">
      <c r="A622" t="s">
        <v>1899</v>
      </c>
      <c r="B622" t="s">
        <v>1900</v>
      </c>
      <c r="C622" t="s">
        <v>10647</v>
      </c>
      <c r="D622" t="s">
        <v>513</v>
      </c>
      <c r="E622">
        <v>3768.2028254100001</v>
      </c>
      <c r="F622">
        <v>339.6</v>
      </c>
      <c r="G622">
        <v>-27.040544164280099</v>
      </c>
      <c r="H622">
        <f>(Table2[[#This Row],[1Y Return vs Nifty]]-AVERAGE(Table2[1Y Return vs Nifty]))/_xlfn.STDEV.P(Table2[1Y Return vs Nifty])</f>
        <v>-0.85791609430379068</v>
      </c>
      <c r="I622">
        <v>-14.219868013070201</v>
      </c>
      <c r="J622">
        <f>(Table2[[#This Row],[1M Return vs Nifty]]-AVERAGE(Table2[1M Return vs Nifty]))/_xlfn.STDEV.P(Table2[1M Return vs Nifty])</f>
        <v>-1.265315737628351</v>
      </c>
      <c r="K622">
        <v>-10.1224083860167</v>
      </c>
      <c r="L622">
        <f>(Table2[[#This Row],[6M Return vs Nifty]]-AVERAGE(Table2[6M Return vs Nifty]))/_xlfn.STDEV.P(Table2[6M Return vs Nifty])</f>
        <v>-0.62984997151003119</v>
      </c>
      <c r="M622">
        <v>-3.8881959070953398</v>
      </c>
      <c r="N622">
        <f>(Table2[[#This Row],[1W Return vs Nifty]]-AVERAGE(Table2[1W Return vs Nifty]))/_xlfn.STDEV.P(Table2[1W Return vs Nifty])</f>
        <v>-0.44437590295861512</v>
      </c>
      <c r="O622">
        <v>348.83</v>
      </c>
      <c r="P622">
        <v>356.94122493851</v>
      </c>
      <c r="Q622">
        <v>332.81190935680797</v>
      </c>
      <c r="R622">
        <v>44.547249656321</v>
      </c>
      <c r="S622" s="2">
        <f>(Table2[[#This Row],[Close Price]]-Table2[[#This Row],[20D EMA]])/Table2[[#This Row],[20D EMA]]</f>
        <v>-2.6459880170856754E-2</v>
      </c>
      <c r="T622" s="2">
        <f>(Table2[[#This Row],[Close Price]]-Table2[[#This Row],[50D EMA]])/Table2[[#This Row],[50D EMA]]</f>
        <v>-4.8582858260480671E-2</v>
      </c>
      <c r="U622" s="2">
        <f>(Table2[[#This Row],[Close Price]]-Table2[[#This Row],[200D EMA]])/Table2[[#This Row],[200D EMA]]</f>
        <v>2.0396177096879461E-2</v>
      </c>
      <c r="V622">
        <v>0.56053054496527799</v>
      </c>
      <c r="W622">
        <v>333.25</v>
      </c>
      <c r="X622">
        <v>346.5</v>
      </c>
      <c r="Y622">
        <v>327.5</v>
      </c>
      <c r="Z622">
        <v>352.4</v>
      </c>
      <c r="AA622">
        <v>314.25</v>
      </c>
      <c r="AB622">
        <v>388</v>
      </c>
      <c r="AC622" s="2">
        <f>(Table2[[#This Row],[Close Price]]/Table2[[#This Row],[Day Low]])-1</f>
        <v>1.9054763690922849E-2</v>
      </c>
      <c r="AD622" s="2">
        <f>(Table2[[#This Row],[Day High]]/Table2[[#This Row],[Close Price]])-1</f>
        <v>2.031802120141335E-2</v>
      </c>
      <c r="AE622" s="2">
        <f>(Table2[[#This Row],[Close Price]]/Table2[[#This Row],[Current Week Low]])-1</f>
        <v>3.6946564885496302E-2</v>
      </c>
      <c r="AF622" s="2">
        <f>(Table2[[#This Row],[Current Week High]]/Table2[[#This Row],[Close Price]])-1</f>
        <v>3.7691401648998646E-2</v>
      </c>
      <c r="AG622" s="2">
        <f>(Table2[[#This Row],[Close Price]]/Table2[[#This Row],[Current Month Low]])-1</f>
        <v>8.0668257756563388E-2</v>
      </c>
      <c r="AH622" s="2">
        <f>(Table2[[#This Row],[Current Month High]]/Table2[[#This Row],[Close Price]])-1</f>
        <v>0.1425206124852767</v>
      </c>
      <c r="AI622">
        <v>33.068315665488797</v>
      </c>
      <c r="AJ622">
        <v>44.326391840203897</v>
      </c>
      <c r="AK622" t="str">
        <f>IF(AND(Table2[[#This Row],[20D EMA]]&gt;Table2[[#This Row],[50D EMA]],Table2[[#This Row],[50D EMA]]&gt;Table2[[#This Row],[200D EMA]]),"Uptrend","Downtrend/NoTrend")</f>
        <v>Downtrend/NoTrend</v>
      </c>
      <c r="AL622">
        <v>0.01</v>
      </c>
      <c r="AM622" t="s">
        <v>10681</v>
      </c>
      <c r="AN622">
        <v>-2.46</v>
      </c>
      <c r="AO622" t="s">
        <v>10680</v>
      </c>
      <c r="AQ622">
        <f>(Table2[[#This Row],[Sharpe Ratio]]-AVERAGE(Table2[Sharpe Ratio]))/_xlfn.STDEV.P(Table2[Sharpe Ratio])</f>
        <v>-0.7314544315382846</v>
      </c>
      <c r="AR6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2">
        <f>_xlfn.RANK.AVG(Table2[[#This Row],[1Y Return vs Nifty Z-Score]],Table2[1Y Return vs Nifty Z-Score])</f>
        <v>617</v>
      </c>
      <c r="AT622">
        <f>_xlfn.RANK.AVG(Table2[[#This Row],[6M Return vs Nifty Z-Score]],Table2[6M Return vs Nifty Z-Score])</f>
        <v>529</v>
      </c>
      <c r="AU622">
        <f>_xlfn.RANK.AVG(Table2[[#This Row],[Sharpe Ratio Z-Score]],Table2[Sharpe Ratio Z-Score])</f>
        <v>547</v>
      </c>
      <c r="AV622">
        <f>(Table2[[#This Row],[Rank 1Y]]+Table2[[#This Row],[Rank 6M]]+Table2[[#This Row],[Rank Sharpe]])/3</f>
        <v>564.33333333333337</v>
      </c>
    </row>
    <row r="623" spans="1:48" x14ac:dyDescent="0.3">
      <c r="A623" t="s">
        <v>1281</v>
      </c>
      <c r="B623" t="s">
        <v>1282</v>
      </c>
      <c r="C623" t="s">
        <v>10652</v>
      </c>
      <c r="D623" t="s">
        <v>597</v>
      </c>
      <c r="E623">
        <v>8844.3840654399992</v>
      </c>
      <c r="F623">
        <v>51.23</v>
      </c>
      <c r="G623">
        <v>-22.731727939785401</v>
      </c>
      <c r="H623">
        <f>(Table2[[#This Row],[1Y Return vs Nifty]]-AVERAGE(Table2[1Y Return vs Nifty]))/_xlfn.STDEV.P(Table2[1Y Return vs Nifty])</f>
        <v>-0.78858590329090272</v>
      </c>
      <c r="I623">
        <v>7.4775400279322097</v>
      </c>
      <c r="J623">
        <f>(Table2[[#This Row],[1M Return vs Nifty]]-AVERAGE(Table2[1M Return vs Nifty]))/_xlfn.STDEV.P(Table2[1M Return vs Nifty])</f>
        <v>0.83231764576822254</v>
      </c>
      <c r="K623">
        <v>-23.0130660819671</v>
      </c>
      <c r="L623">
        <f>(Table2[[#This Row],[6M Return vs Nifty]]-AVERAGE(Table2[6M Return vs Nifty]))/_xlfn.STDEV.P(Table2[6M Return vs Nifty])</f>
        <v>-1.07165291516757</v>
      </c>
      <c r="M623">
        <v>1.91081722140567</v>
      </c>
      <c r="N623">
        <f>(Table2[[#This Row],[1W Return vs Nifty]]-AVERAGE(Table2[1W Return vs Nifty]))/_xlfn.STDEV.P(Table2[1W Return vs Nifty])</f>
        <v>1.0442694170451168</v>
      </c>
      <c r="O623">
        <v>47.8</v>
      </c>
      <c r="P623">
        <v>46.1091426076853</v>
      </c>
      <c r="Q623">
        <v>46.518011911821297</v>
      </c>
      <c r="R623">
        <v>71.825170008184102</v>
      </c>
      <c r="S623" s="2">
        <f>(Table2[[#This Row],[Close Price]]-Table2[[#This Row],[20D EMA]])/Table2[[#This Row],[20D EMA]]</f>
        <v>7.1757322175732219E-2</v>
      </c>
      <c r="T623" s="2">
        <f>(Table2[[#This Row],[Close Price]]-Table2[[#This Row],[50D EMA]])/Table2[[#This Row],[50D EMA]]</f>
        <v>0.11105947980609754</v>
      </c>
      <c r="U623" s="2">
        <f>(Table2[[#This Row],[Close Price]]-Table2[[#This Row],[200D EMA]])/Table2[[#This Row],[200D EMA]]</f>
        <v>0.10129384069789266</v>
      </c>
      <c r="V623">
        <v>2.0563513878544102</v>
      </c>
      <c r="W623">
        <v>50.82</v>
      </c>
      <c r="X623">
        <v>53.5</v>
      </c>
      <c r="Y623">
        <v>47.5</v>
      </c>
      <c r="Z623">
        <v>54.29</v>
      </c>
      <c r="AA623">
        <v>42.5</v>
      </c>
      <c r="AB623">
        <v>54.29</v>
      </c>
      <c r="AC623" s="2">
        <f>(Table2[[#This Row],[Close Price]]/Table2[[#This Row],[Day Low]])-1</f>
        <v>8.0676898858715873E-3</v>
      </c>
      <c r="AD623" s="2">
        <f>(Table2[[#This Row],[Day High]]/Table2[[#This Row],[Close Price]])-1</f>
        <v>4.4309974624243686E-2</v>
      </c>
      <c r="AE623" s="2">
        <f>(Table2[[#This Row],[Close Price]]/Table2[[#This Row],[Current Week Low]])-1</f>
        <v>7.8526315789473555E-2</v>
      </c>
      <c r="AF623" s="2">
        <f>(Table2[[#This Row],[Current Week High]]/Table2[[#This Row],[Close Price]])-1</f>
        <v>5.9730626585984714E-2</v>
      </c>
      <c r="AG623" s="2">
        <f>(Table2[[#This Row],[Close Price]]/Table2[[#This Row],[Current Month Low]])-1</f>
        <v>0.20541176470588218</v>
      </c>
      <c r="AH623" s="2">
        <f>(Table2[[#This Row],[Current Month High]]/Table2[[#This Row],[Close Price]])-1</f>
        <v>5.9730626585984714E-2</v>
      </c>
      <c r="AI623">
        <v>34.101112629318699</v>
      </c>
      <c r="AJ623">
        <v>32.54851228978</v>
      </c>
      <c r="AK623" t="str">
        <f>IF(AND(Table2[[#This Row],[20D EMA]]&gt;Table2[[#This Row],[50D EMA]],Table2[[#This Row],[50D EMA]]&gt;Table2[[#This Row],[200D EMA]]),"Uptrend","Downtrend/NoTrend")</f>
        <v>Downtrend/NoTrend</v>
      </c>
      <c r="AL623">
        <v>0.16</v>
      </c>
      <c r="AM623" t="s">
        <v>10681</v>
      </c>
      <c r="AN623">
        <v>12.42</v>
      </c>
      <c r="AO623" t="s">
        <v>10681</v>
      </c>
      <c r="AP623">
        <v>3.3340054901536E-2</v>
      </c>
      <c r="AQ623">
        <f>(Table2[[#This Row],[Sharpe Ratio]]-AVERAGE(Table2[Sharpe Ratio]))/_xlfn.STDEV.P(Table2[Sharpe Ratio])</f>
        <v>-0.34845301787840499</v>
      </c>
      <c r="AR6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3">
        <f>_xlfn.RANK.AVG(Table2[[#This Row],[1Y Return vs Nifty Z-Score]],Table2[1Y Return vs Nifty Z-Score])</f>
        <v>598</v>
      </c>
      <c r="AT623">
        <f>_xlfn.RANK.AVG(Table2[[#This Row],[6M Return vs Nifty Z-Score]],Table2[6M Return vs Nifty Z-Score])</f>
        <v>663</v>
      </c>
      <c r="AU623">
        <f>_xlfn.RANK.AVG(Table2[[#This Row],[Sharpe Ratio Z-Score]],Table2[Sharpe Ratio Z-Score])</f>
        <v>435</v>
      </c>
      <c r="AV623">
        <f>(Table2[[#This Row],[Rank 1Y]]+Table2[[#This Row],[Rank 6M]]+Table2[[#This Row],[Rank Sharpe]])/3</f>
        <v>565.33333333333337</v>
      </c>
    </row>
    <row r="624" spans="1:48" x14ac:dyDescent="0.3">
      <c r="A624" t="s">
        <v>2094</v>
      </c>
      <c r="B624" t="s">
        <v>2095</v>
      </c>
      <c r="C624" t="s">
        <v>10636</v>
      </c>
      <c r="D624" t="s">
        <v>542</v>
      </c>
      <c r="E624">
        <v>2940.0421225099999</v>
      </c>
      <c r="F624">
        <v>972</v>
      </c>
      <c r="G624">
        <v>-12.488425890026001</v>
      </c>
      <c r="H624">
        <f>(Table2[[#This Row],[1Y Return vs Nifty]]-AVERAGE(Table2[1Y Return vs Nifty]))/_xlfn.STDEV.P(Table2[1Y Return vs Nifty])</f>
        <v>-0.62376799259065974</v>
      </c>
      <c r="I624">
        <v>-6.4529438437114903</v>
      </c>
      <c r="J624">
        <f>(Table2[[#This Row],[1M Return vs Nifty]]-AVERAGE(Table2[1M Return vs Nifty]))/_xlfn.STDEV.P(Table2[1M Return vs Nifty])</f>
        <v>-0.51443529176271463</v>
      </c>
      <c r="K624">
        <v>-29.585793129429899</v>
      </c>
      <c r="L624">
        <f>(Table2[[#This Row],[6M Return vs Nifty]]-AVERAGE(Table2[6M Return vs Nifty]))/_xlfn.STDEV.P(Table2[6M Return vs Nifty])</f>
        <v>-1.2969207196442054</v>
      </c>
      <c r="M624">
        <v>-3.4077623810837898</v>
      </c>
      <c r="N624">
        <f>(Table2[[#This Row],[1W Return vs Nifty]]-AVERAGE(Table2[1W Return vs Nifty]))/_xlfn.STDEV.P(Table2[1W Return vs Nifty])</f>
        <v>-0.32104541478383558</v>
      </c>
      <c r="O624">
        <v>989.3</v>
      </c>
      <c r="P624">
        <v>1014.37848422088</v>
      </c>
      <c r="Q624">
        <v>1007.79280003948</v>
      </c>
      <c r="R624">
        <v>44.211801041080399</v>
      </c>
      <c r="S624" s="2">
        <f>(Table2[[#This Row],[Close Price]]-Table2[[#This Row],[20D EMA]])/Table2[[#This Row],[20D EMA]]</f>
        <v>-1.7487112099464224E-2</v>
      </c>
      <c r="T624" s="2">
        <f>(Table2[[#This Row],[Close Price]]-Table2[[#This Row],[50D EMA]])/Table2[[#This Row],[50D EMA]]</f>
        <v>-4.1777783026845115E-2</v>
      </c>
      <c r="U624" s="2">
        <f>(Table2[[#This Row],[Close Price]]-Table2[[#This Row],[200D EMA]])/Table2[[#This Row],[200D EMA]]</f>
        <v>-3.551603071393028E-2</v>
      </c>
      <c r="V624">
        <v>0.77653399163090797</v>
      </c>
      <c r="W624">
        <v>967.75</v>
      </c>
      <c r="X624">
        <v>985.05</v>
      </c>
      <c r="Y624">
        <v>967.75</v>
      </c>
      <c r="Z624">
        <v>1006.95</v>
      </c>
      <c r="AA624">
        <v>921.8</v>
      </c>
      <c r="AB624">
        <v>1017</v>
      </c>
      <c r="AC624" s="2">
        <f>(Table2[[#This Row],[Close Price]]/Table2[[#This Row],[Day Low]])-1</f>
        <v>4.3916300697495192E-3</v>
      </c>
      <c r="AD624" s="2">
        <f>(Table2[[#This Row],[Day High]]/Table2[[#This Row],[Close Price]])-1</f>
        <v>1.3425925925925952E-2</v>
      </c>
      <c r="AE624" s="2">
        <f>(Table2[[#This Row],[Close Price]]/Table2[[#This Row],[Current Week Low]])-1</f>
        <v>4.3916300697495192E-3</v>
      </c>
      <c r="AF624" s="2">
        <f>(Table2[[#This Row],[Current Week High]]/Table2[[#This Row],[Close Price]])-1</f>
        <v>3.5956790123456761E-2</v>
      </c>
      <c r="AG624" s="2">
        <f>(Table2[[#This Row],[Close Price]]/Table2[[#This Row],[Current Month Low]])-1</f>
        <v>5.4458667823823026E-2</v>
      </c>
      <c r="AH624" s="2">
        <f>(Table2[[#This Row],[Current Month High]]/Table2[[#This Row],[Close Price]])-1</f>
        <v>4.629629629629628E-2</v>
      </c>
      <c r="AI624">
        <v>30.036008230452602</v>
      </c>
      <c r="AJ624">
        <v>21.355889880766501</v>
      </c>
      <c r="AK624" t="str">
        <f>IF(AND(Table2[[#This Row],[20D EMA]]&gt;Table2[[#This Row],[50D EMA]],Table2[[#This Row],[50D EMA]]&gt;Table2[[#This Row],[200D EMA]]),"Uptrend","Downtrend/NoTrend")</f>
        <v>Downtrend/NoTrend</v>
      </c>
      <c r="AL624">
        <v>-0.16</v>
      </c>
      <c r="AM624" t="s">
        <v>10680</v>
      </c>
      <c r="AN624">
        <v>0.1</v>
      </c>
      <c r="AO624" t="s">
        <v>10681</v>
      </c>
      <c r="AP624">
        <v>1.8854997979734001E-2</v>
      </c>
      <c r="AQ624">
        <f>(Table2[[#This Row],[Sharpe Ratio]]-AVERAGE(Table2[Sharpe Ratio]))/_xlfn.STDEV.P(Table2[Sharpe Ratio])</f>
        <v>-0.51485338207631759</v>
      </c>
      <c r="AR6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4">
        <f>_xlfn.RANK.AVG(Table2[[#This Row],[1Y Return vs Nifty Z-Score]],Table2[1Y Return vs Nifty Z-Score])</f>
        <v>533</v>
      </c>
      <c r="AT624">
        <f>_xlfn.RANK.AVG(Table2[[#This Row],[6M Return vs Nifty Z-Score]],Table2[6M Return vs Nifty Z-Score])</f>
        <v>697</v>
      </c>
      <c r="AU624">
        <f>_xlfn.RANK.AVG(Table2[[#This Row],[Sharpe Ratio Z-Score]],Table2[Sharpe Ratio Z-Score])</f>
        <v>478</v>
      </c>
      <c r="AV624">
        <f>(Table2[[#This Row],[Rank 1Y]]+Table2[[#This Row],[Rank 6M]]+Table2[[#This Row],[Rank Sharpe]])/3</f>
        <v>569.33333333333337</v>
      </c>
    </row>
    <row r="625" spans="1:48" x14ac:dyDescent="0.3">
      <c r="A625" t="s">
        <v>1887</v>
      </c>
      <c r="B625" t="s">
        <v>1888</v>
      </c>
      <c r="C625" t="s">
        <v>10636</v>
      </c>
      <c r="D625" t="s">
        <v>24</v>
      </c>
      <c r="E625">
        <v>3809.277093315</v>
      </c>
      <c r="F625">
        <v>122.95</v>
      </c>
      <c r="G625">
        <v>-25.841487123679901</v>
      </c>
      <c r="H625">
        <f>(Table2[[#This Row],[1Y Return vs Nifty]]-AVERAGE(Table2[1Y Return vs Nifty]))/_xlfn.STDEV.P(Table2[1Y Return vs Nifty])</f>
        <v>-0.83862289419291602</v>
      </c>
      <c r="I625">
        <v>-4.6941558862894297</v>
      </c>
      <c r="J625">
        <f>(Table2[[#This Row],[1M Return vs Nifty]]-AVERAGE(Table2[1M Return vs Nifty]))/_xlfn.STDEV.P(Table2[1M Return vs Nifty])</f>
        <v>-0.34440151045424727</v>
      </c>
      <c r="K625">
        <v>-18.210015709890001</v>
      </c>
      <c r="L625">
        <f>(Table2[[#This Row],[6M Return vs Nifty]]-AVERAGE(Table2[6M Return vs Nifty]))/_xlfn.STDEV.P(Table2[6M Return vs Nifty])</f>
        <v>-0.90703743603761644</v>
      </c>
      <c r="M625">
        <v>-3.96983633606771</v>
      </c>
      <c r="N625">
        <f>(Table2[[#This Row],[1W Return vs Nifty]]-AVERAGE(Table2[1W Return vs Nifty]))/_xlfn.STDEV.P(Table2[1W Return vs Nifty])</f>
        <v>-0.46533354520217241</v>
      </c>
      <c r="O625">
        <v>122.95</v>
      </c>
      <c r="P625">
        <v>126.23130153973599</v>
      </c>
      <c r="Q625">
        <v>127.58120591342301</v>
      </c>
      <c r="R625">
        <v>43.405782214601203</v>
      </c>
      <c r="S625" s="2">
        <f>(Table2[[#This Row],[Close Price]]-Table2[[#This Row],[20D EMA]])/Table2[[#This Row],[20D EMA]]</f>
        <v>0</v>
      </c>
      <c r="T625" s="2">
        <f>(Table2[[#This Row],[Close Price]]-Table2[[#This Row],[50D EMA]])/Table2[[#This Row],[50D EMA]]</f>
        <v>-2.5994357181709643E-2</v>
      </c>
      <c r="U625" s="2">
        <f>(Table2[[#This Row],[Close Price]]-Table2[[#This Row],[200D EMA]])/Table2[[#This Row],[200D EMA]]</f>
        <v>-3.630006379282661E-2</v>
      </c>
      <c r="V625">
        <v>0.52078963712211401</v>
      </c>
      <c r="W625">
        <v>121.8</v>
      </c>
      <c r="X625">
        <v>123.23</v>
      </c>
      <c r="Y625">
        <v>121.02</v>
      </c>
      <c r="Z625">
        <v>124.72</v>
      </c>
      <c r="AA625">
        <v>115.31</v>
      </c>
      <c r="AB625">
        <v>127.1</v>
      </c>
      <c r="AC625" s="2">
        <f>(Table2[[#This Row],[Close Price]]/Table2[[#This Row],[Day Low]])-1</f>
        <v>9.4417077175699138E-3</v>
      </c>
      <c r="AD625" s="2">
        <f>(Table2[[#This Row],[Day High]]/Table2[[#This Row],[Close Price]])-1</f>
        <v>2.2773485156568629E-3</v>
      </c>
      <c r="AE625" s="2">
        <f>(Table2[[#This Row],[Close Price]]/Table2[[#This Row],[Current Week Low]])-1</f>
        <v>1.5947777226904769E-2</v>
      </c>
      <c r="AF625" s="2">
        <f>(Table2[[#This Row],[Current Week High]]/Table2[[#This Row],[Close Price]])-1</f>
        <v>1.4396095973973067E-2</v>
      </c>
      <c r="AG625" s="2">
        <f>(Table2[[#This Row],[Close Price]]/Table2[[#This Row],[Current Month Low]])-1</f>
        <v>6.6256178995750536E-2</v>
      </c>
      <c r="AH625" s="2">
        <f>(Table2[[#This Row],[Current Month High]]/Table2[[#This Row],[Close Price]])-1</f>
        <v>3.3753558357055624E-2</v>
      </c>
      <c r="AI625">
        <v>32.940219601464001</v>
      </c>
      <c r="AJ625">
        <v>11.874431301182801</v>
      </c>
      <c r="AK625" t="str">
        <f>IF(AND(Table2[[#This Row],[20D EMA]]&gt;Table2[[#This Row],[50D EMA]],Table2[[#This Row],[50D EMA]]&gt;Table2[[#This Row],[200D EMA]]),"Uptrend","Downtrend/NoTrend")</f>
        <v>Downtrend/NoTrend</v>
      </c>
      <c r="AL625">
        <v>-0.1</v>
      </c>
      <c r="AM625" t="s">
        <v>10680</v>
      </c>
      <c r="AN625">
        <v>5.04</v>
      </c>
      <c r="AO625" t="s">
        <v>10681</v>
      </c>
      <c r="AP625">
        <v>1.3639370998399E-2</v>
      </c>
      <c r="AQ625">
        <f>(Table2[[#This Row],[Sharpe Ratio]]-AVERAGE(Table2[Sharpe Ratio]))/_xlfn.STDEV.P(Table2[Sharpe Ratio])</f>
        <v>-0.57476907546294975</v>
      </c>
      <c r="AR6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5">
        <f>_xlfn.RANK.AVG(Table2[[#This Row],[1Y Return vs Nifty Z-Score]],Table2[1Y Return vs Nifty Z-Score])</f>
        <v>612</v>
      </c>
      <c r="AT625">
        <f>_xlfn.RANK.AVG(Table2[[#This Row],[6M Return vs Nifty Z-Score]],Table2[6M Return vs Nifty Z-Score])</f>
        <v>618</v>
      </c>
      <c r="AU625">
        <f>_xlfn.RANK.AVG(Table2[[#This Row],[Sharpe Ratio Z-Score]],Table2[Sharpe Ratio Z-Score])</f>
        <v>487</v>
      </c>
      <c r="AV625">
        <f>(Table2[[#This Row],[Rank 1Y]]+Table2[[#This Row],[Rank 6M]]+Table2[[#This Row],[Rank Sharpe]])/3</f>
        <v>572.33333333333337</v>
      </c>
    </row>
    <row r="626" spans="1:48" x14ac:dyDescent="0.3">
      <c r="A626" t="s">
        <v>891</v>
      </c>
      <c r="B626" t="s">
        <v>892</v>
      </c>
      <c r="C626" t="s">
        <v>10636</v>
      </c>
      <c r="D626" t="s">
        <v>51</v>
      </c>
      <c r="E626">
        <v>17521.725005279899</v>
      </c>
      <c r="F626">
        <v>205.52</v>
      </c>
      <c r="G626">
        <v>-28.2881597041055</v>
      </c>
      <c r="H626">
        <f>(Table2[[#This Row],[1Y Return vs Nifty]]-AVERAGE(Table2[1Y Return vs Nifty]))/_xlfn.STDEV.P(Table2[1Y Return vs Nifty])</f>
        <v>-0.87799061574543935</v>
      </c>
      <c r="I626">
        <v>-0.354669767085244</v>
      </c>
      <c r="J626">
        <f>(Table2[[#This Row],[1M Return vs Nifty]]-AVERAGE(Table2[1M Return vs Nifty]))/_xlfn.STDEV.P(Table2[1M Return vs Nifty])</f>
        <v>7.5125602333930896E-2</v>
      </c>
      <c r="K626">
        <v>-29.900577327088101</v>
      </c>
      <c r="L626">
        <f>(Table2[[#This Row],[6M Return vs Nifty]]-AVERAGE(Table2[6M Return vs Nifty]))/_xlfn.STDEV.P(Table2[6M Return vs Nifty])</f>
        <v>-1.3077093534302036</v>
      </c>
      <c r="M626">
        <v>-2.8228551885083801</v>
      </c>
      <c r="N626">
        <f>(Table2[[#This Row],[1W Return vs Nifty]]-AVERAGE(Table2[1W Return vs Nifty]))/_xlfn.STDEV.P(Table2[1W Return vs Nifty])</f>
        <v>-0.17089584009422321</v>
      </c>
      <c r="O626">
        <v>210.18</v>
      </c>
      <c r="P626">
        <v>212.22515743264401</v>
      </c>
      <c r="Q626">
        <v>211.97544170254301</v>
      </c>
      <c r="R626">
        <v>56.119519700122297</v>
      </c>
      <c r="S626" s="2">
        <f>(Table2[[#This Row],[Close Price]]-Table2[[#This Row],[20D EMA]])/Table2[[#This Row],[20D EMA]]</f>
        <v>-2.2171472071557695E-2</v>
      </c>
      <c r="T626" s="2">
        <f>(Table2[[#This Row],[Close Price]]-Table2[[#This Row],[50D EMA]])/Table2[[#This Row],[50D EMA]]</f>
        <v>-3.1594545687978023E-2</v>
      </c>
      <c r="U626" s="2">
        <f>(Table2[[#This Row],[Close Price]]-Table2[[#This Row],[200D EMA]])/Table2[[#This Row],[200D EMA]]</f>
        <v>-3.0453724500792274E-2</v>
      </c>
      <c r="V626">
        <v>3.01854942118685</v>
      </c>
      <c r="W626">
        <v>200.66</v>
      </c>
      <c r="X626">
        <v>216.29</v>
      </c>
      <c r="Y626">
        <v>200.66</v>
      </c>
      <c r="Z626">
        <v>219</v>
      </c>
      <c r="AA626">
        <v>199.23</v>
      </c>
      <c r="AB626">
        <v>228.5</v>
      </c>
      <c r="AC626" s="2">
        <f>(Table2[[#This Row],[Close Price]]/Table2[[#This Row],[Day Low]])-1</f>
        <v>2.4220073756603178E-2</v>
      </c>
      <c r="AD626" s="2">
        <f>(Table2[[#This Row],[Day High]]/Table2[[#This Row],[Close Price]])-1</f>
        <v>5.2403659011288406E-2</v>
      </c>
      <c r="AE626" s="2">
        <f>(Table2[[#This Row],[Close Price]]/Table2[[#This Row],[Current Week Low]])-1</f>
        <v>2.4220073756603178E-2</v>
      </c>
      <c r="AF626" s="2">
        <f>(Table2[[#This Row],[Current Week High]]/Table2[[#This Row],[Close Price]])-1</f>
        <v>6.5589723627870633E-2</v>
      </c>
      <c r="AG626" s="2">
        <f>(Table2[[#This Row],[Close Price]]/Table2[[#This Row],[Current Month Low]])-1</f>
        <v>3.1571550469307041E-2</v>
      </c>
      <c r="AH626" s="2">
        <f>(Table2[[#This Row],[Current Month High]]/Table2[[#This Row],[Close Price]])-1</f>
        <v>0.11181393538341755</v>
      </c>
      <c r="AI626">
        <v>40.740560529388802</v>
      </c>
      <c r="AJ626">
        <v>12.2906706734052</v>
      </c>
      <c r="AK626" t="str">
        <f>IF(AND(Table2[[#This Row],[20D EMA]]&gt;Table2[[#This Row],[50D EMA]],Table2[[#This Row],[50D EMA]]&gt;Table2[[#This Row],[200D EMA]]),"Uptrend","Downtrend/NoTrend")</f>
        <v>Downtrend/NoTrend</v>
      </c>
      <c r="AL626">
        <v>-0.1</v>
      </c>
      <c r="AM626" t="s">
        <v>10680</v>
      </c>
      <c r="AN626">
        <v>1.92</v>
      </c>
      <c r="AO626" t="s">
        <v>10681</v>
      </c>
      <c r="AP626">
        <v>4.8368205903533003E-2</v>
      </c>
      <c r="AQ626">
        <f>(Table2[[#This Row],[Sharpe Ratio]]-AVERAGE(Table2[Sharpe Ratio]))/_xlfn.STDEV.P(Table2[Sharpe Ratio])</f>
        <v>-0.17581373772551553</v>
      </c>
      <c r="AR6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6">
        <f>_xlfn.RANK.AVG(Table2[[#This Row],[1Y Return vs Nifty Z-Score]],Table2[1Y Return vs Nifty Z-Score])</f>
        <v>624</v>
      </c>
      <c r="AT626">
        <f>_xlfn.RANK.AVG(Table2[[#This Row],[6M Return vs Nifty Z-Score]],Table2[6M Return vs Nifty Z-Score])</f>
        <v>699</v>
      </c>
      <c r="AU626">
        <f>_xlfn.RANK.AVG(Table2[[#This Row],[Sharpe Ratio Z-Score]],Table2[Sharpe Ratio Z-Score])</f>
        <v>395</v>
      </c>
      <c r="AV626">
        <f>(Table2[[#This Row],[Rank 1Y]]+Table2[[#This Row],[Rank 6M]]+Table2[[#This Row],[Rank Sharpe]])/3</f>
        <v>572.66666666666663</v>
      </c>
    </row>
    <row r="627" spans="1:48" x14ac:dyDescent="0.3">
      <c r="A627" t="s">
        <v>1987</v>
      </c>
      <c r="B627" t="s">
        <v>1988</v>
      </c>
      <c r="C627" t="s">
        <v>10647</v>
      </c>
      <c r="D627" t="s">
        <v>133</v>
      </c>
      <c r="E627">
        <v>3414.2941060650001</v>
      </c>
      <c r="F627">
        <v>521.15</v>
      </c>
      <c r="G627">
        <v>-24.714615675650201</v>
      </c>
      <c r="H627">
        <f>(Table2[[#This Row],[1Y Return vs Nifty]]-AVERAGE(Table2[1Y Return vs Nifty]))/_xlfn.STDEV.P(Table2[1Y Return vs Nifty])</f>
        <v>-0.82049118268135557</v>
      </c>
      <c r="I627">
        <v>-1.50380555642994</v>
      </c>
      <c r="J627">
        <f>(Table2[[#This Row],[1M Return vs Nifty]]-AVERAGE(Table2[1M Return vs Nifty]))/_xlfn.STDEV.P(Table2[1M Return vs Nifty])</f>
        <v>-3.5969031146255256E-2</v>
      </c>
      <c r="K627">
        <v>-13.7497486015583</v>
      </c>
      <c r="L627">
        <f>(Table2[[#This Row],[6M Return vs Nifty]]-AVERAGE(Table2[6M Return vs Nifty]))/_xlfn.STDEV.P(Table2[6M Return vs Nifty])</f>
        <v>-0.75417020579699845</v>
      </c>
      <c r="M627">
        <v>-1.45986383035915</v>
      </c>
      <c r="N627">
        <f>(Table2[[#This Row],[1W Return vs Nifty]]-AVERAGE(Table2[1W Return vs Nifty]))/_xlfn.STDEV.P(Table2[1W Return vs Nifty])</f>
        <v>0.17899312576139678</v>
      </c>
      <c r="O627">
        <v>510.05</v>
      </c>
      <c r="P627">
        <v>511.21653725958703</v>
      </c>
      <c r="Q627">
        <v>511.67286763373301</v>
      </c>
      <c r="R627">
        <v>55.964771614346901</v>
      </c>
      <c r="S627" s="2">
        <f>(Table2[[#This Row],[Close Price]]-Table2[[#This Row],[20D EMA]])/Table2[[#This Row],[20D EMA]]</f>
        <v>2.1762572296833576E-2</v>
      </c>
      <c r="T627" s="2">
        <f>(Table2[[#This Row],[Close Price]]-Table2[[#This Row],[50D EMA]])/Table2[[#This Row],[50D EMA]]</f>
        <v>1.9431027786507044E-2</v>
      </c>
      <c r="U627" s="2">
        <f>(Table2[[#This Row],[Close Price]]-Table2[[#This Row],[200D EMA]])/Table2[[#This Row],[200D EMA]]</f>
        <v>1.852185833127059E-2</v>
      </c>
      <c r="V627">
        <v>1.2726710709020299</v>
      </c>
      <c r="W627">
        <v>515</v>
      </c>
      <c r="X627">
        <v>525.6</v>
      </c>
      <c r="Y627">
        <v>495.1</v>
      </c>
      <c r="Z627">
        <v>548.79999999999995</v>
      </c>
      <c r="AA627">
        <v>425</v>
      </c>
      <c r="AB627">
        <v>548.79999999999995</v>
      </c>
      <c r="AC627" s="2">
        <f>(Table2[[#This Row],[Close Price]]/Table2[[#This Row],[Day Low]])-1</f>
        <v>1.1941747572815409E-2</v>
      </c>
      <c r="AD627" s="2">
        <f>(Table2[[#This Row],[Day High]]/Table2[[#This Row],[Close Price]])-1</f>
        <v>8.5388084044901724E-3</v>
      </c>
      <c r="AE627" s="2">
        <f>(Table2[[#This Row],[Close Price]]/Table2[[#This Row],[Current Week Low]])-1</f>
        <v>5.2615633205412848E-2</v>
      </c>
      <c r="AF627" s="2">
        <f>(Table2[[#This Row],[Current Week High]]/Table2[[#This Row],[Close Price]])-1</f>
        <v>5.3055742108797821E-2</v>
      </c>
      <c r="AG627" s="2">
        <f>(Table2[[#This Row],[Close Price]]/Table2[[#This Row],[Current Month Low]])-1</f>
        <v>0.22623529411764709</v>
      </c>
      <c r="AH627" s="2">
        <f>(Table2[[#This Row],[Current Month High]]/Table2[[#This Row],[Close Price]])-1</f>
        <v>5.3055742108797821E-2</v>
      </c>
      <c r="AI627">
        <v>18.967667658063899</v>
      </c>
      <c r="AJ627">
        <v>22.6235294117647</v>
      </c>
      <c r="AK627" t="str">
        <f>IF(AND(Table2[[#This Row],[20D EMA]]&gt;Table2[[#This Row],[50D EMA]],Table2[[#This Row],[50D EMA]]&gt;Table2[[#This Row],[200D EMA]]),"Uptrend","Downtrend/NoTrend")</f>
        <v>Downtrend/NoTrend</v>
      </c>
      <c r="AL627">
        <v>-0.06</v>
      </c>
      <c r="AM627" t="s">
        <v>10680</v>
      </c>
      <c r="AN627">
        <v>13.36</v>
      </c>
      <c r="AO627" t="s">
        <v>10681</v>
      </c>
      <c r="AQ627">
        <f>(Table2[[#This Row],[Sharpe Ratio]]-AVERAGE(Table2[Sharpe Ratio]))/_xlfn.STDEV.P(Table2[Sharpe Ratio])</f>
        <v>-0.7314544315382846</v>
      </c>
      <c r="AR6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7">
        <f>_xlfn.RANK.AVG(Table2[[#This Row],[1Y Return vs Nifty Z-Score]],Table2[1Y Return vs Nifty Z-Score])</f>
        <v>604</v>
      </c>
      <c r="AT627">
        <f>_xlfn.RANK.AVG(Table2[[#This Row],[6M Return vs Nifty Z-Score]],Table2[6M Return vs Nifty Z-Score])</f>
        <v>567</v>
      </c>
      <c r="AU627">
        <f>_xlfn.RANK.AVG(Table2[[#This Row],[Sharpe Ratio Z-Score]],Table2[Sharpe Ratio Z-Score])</f>
        <v>547</v>
      </c>
      <c r="AV627">
        <f>(Table2[[#This Row],[Rank 1Y]]+Table2[[#This Row],[Rank 6M]]+Table2[[#This Row],[Rank Sharpe]])/3</f>
        <v>572.66666666666663</v>
      </c>
    </row>
    <row r="628" spans="1:48" x14ac:dyDescent="0.3">
      <c r="A628" t="s">
        <v>1483</v>
      </c>
      <c r="B628" t="s">
        <v>1484</v>
      </c>
      <c r="C628" t="s">
        <v>10645</v>
      </c>
      <c r="D628" t="s">
        <v>411</v>
      </c>
      <c r="E628">
        <v>7012.15025496</v>
      </c>
      <c r="F628">
        <v>70.02</v>
      </c>
      <c r="G628">
        <v>-27.8794366488086</v>
      </c>
      <c r="H628">
        <f>(Table2[[#This Row],[1Y Return vs Nifty]]-AVERAGE(Table2[1Y Return vs Nifty]))/_xlfn.STDEV.P(Table2[1Y Return vs Nifty])</f>
        <v>-0.87141413487024755</v>
      </c>
      <c r="I628">
        <v>9.0970612192378404</v>
      </c>
      <c r="J628">
        <f>(Table2[[#This Row],[1M Return vs Nifty]]-AVERAGE(Table2[1M Return vs Nifty]))/_xlfn.STDEV.P(Table2[1M Return vs Nifty])</f>
        <v>0.98888757843396458</v>
      </c>
      <c r="K628">
        <v>-30.930503602315301</v>
      </c>
      <c r="L628">
        <f>(Table2[[#This Row],[6M Return vs Nifty]]-AVERAGE(Table2[6M Return vs Nifty]))/_xlfn.STDEV.P(Table2[6M Return vs Nifty])</f>
        <v>-1.3430081311092175</v>
      </c>
      <c r="M628">
        <v>3.0788700323043301</v>
      </c>
      <c r="N628">
        <f>(Table2[[#This Row],[1W Return vs Nifty]]-AVERAGE(Table2[1W Return vs Nifty]))/_xlfn.STDEV.P(Table2[1W Return vs Nifty])</f>
        <v>1.3441163585730733</v>
      </c>
      <c r="O628">
        <v>66.66</v>
      </c>
      <c r="P628">
        <v>65.508105048687099</v>
      </c>
      <c r="Q628">
        <v>68.887807805102995</v>
      </c>
      <c r="R628">
        <v>73.374492334836503</v>
      </c>
      <c r="S628" s="2">
        <f>(Table2[[#This Row],[Close Price]]-Table2[[#This Row],[20D EMA]])/Table2[[#This Row],[20D EMA]]</f>
        <v>5.0405040504050397E-2</v>
      </c>
      <c r="T628" s="2">
        <f>(Table2[[#This Row],[Close Price]]-Table2[[#This Row],[50D EMA]])/Table2[[#This Row],[50D EMA]]</f>
        <v>6.8875369665472003E-2</v>
      </c>
      <c r="U628" s="2">
        <f>(Table2[[#This Row],[Close Price]]-Table2[[#This Row],[200D EMA]])/Table2[[#This Row],[200D EMA]]</f>
        <v>1.6435305912189765E-2</v>
      </c>
      <c r="V628">
        <v>2.7712584792089201</v>
      </c>
      <c r="W628">
        <v>69.69</v>
      </c>
      <c r="X628">
        <v>72.150000000000006</v>
      </c>
      <c r="Y628">
        <v>68.709999999999994</v>
      </c>
      <c r="Z628">
        <v>74.489999999999995</v>
      </c>
      <c r="AA628">
        <v>58.63</v>
      </c>
      <c r="AB628">
        <v>74.489999999999995</v>
      </c>
      <c r="AC628" s="2">
        <f>(Table2[[#This Row],[Close Price]]/Table2[[#This Row],[Day Low]])-1</f>
        <v>4.7352561343090294E-3</v>
      </c>
      <c r="AD628" s="2">
        <f>(Table2[[#This Row],[Day High]]/Table2[[#This Row],[Close Price]])-1</f>
        <v>3.0419880034276092E-2</v>
      </c>
      <c r="AE628" s="2">
        <f>(Table2[[#This Row],[Close Price]]/Table2[[#This Row],[Current Week Low]])-1</f>
        <v>1.9065638189492029E-2</v>
      </c>
      <c r="AF628" s="2">
        <f>(Table2[[#This Row],[Current Week High]]/Table2[[#This Row],[Close Price]])-1</f>
        <v>6.3838903170522654E-2</v>
      </c>
      <c r="AG628" s="2">
        <f>(Table2[[#This Row],[Close Price]]/Table2[[#This Row],[Current Month Low]])-1</f>
        <v>0.19426914548865759</v>
      </c>
      <c r="AH628" s="2">
        <f>(Table2[[#This Row],[Current Month High]]/Table2[[#This Row],[Close Price]])-1</f>
        <v>6.3838903170522654E-2</v>
      </c>
      <c r="AI628">
        <v>39.960011425307002</v>
      </c>
      <c r="AJ628">
        <v>19.4269145488657</v>
      </c>
      <c r="AK628" t="str">
        <f>IF(AND(Table2[[#This Row],[20D EMA]]&gt;Table2[[#This Row],[50D EMA]],Table2[[#This Row],[50D EMA]]&gt;Table2[[#This Row],[200D EMA]]),"Uptrend","Downtrend/NoTrend")</f>
        <v>Downtrend/NoTrend</v>
      </c>
      <c r="AL628">
        <v>0.01</v>
      </c>
      <c r="AM628" t="s">
        <v>10681</v>
      </c>
      <c r="AN628">
        <v>15.68</v>
      </c>
      <c r="AO628" t="s">
        <v>10681</v>
      </c>
      <c r="AP628">
        <v>4.7146655083389E-2</v>
      </c>
      <c r="AQ628">
        <f>(Table2[[#This Row],[Sharpe Ratio]]-AVERAGE(Table2[Sharpe Ratio]))/_xlfn.STDEV.P(Table2[Sharpe Ratio])</f>
        <v>-0.18984657877374622</v>
      </c>
      <c r="AR6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8">
        <f>_xlfn.RANK.AVG(Table2[[#This Row],[1Y Return vs Nifty Z-Score]],Table2[1Y Return vs Nifty Z-Score])</f>
        <v>619</v>
      </c>
      <c r="AT628">
        <f>_xlfn.RANK.AVG(Table2[[#This Row],[6M Return vs Nifty Z-Score]],Table2[6M Return vs Nifty Z-Score])</f>
        <v>705</v>
      </c>
      <c r="AU628">
        <f>_xlfn.RANK.AVG(Table2[[#This Row],[Sharpe Ratio Z-Score]],Table2[Sharpe Ratio Z-Score])</f>
        <v>398</v>
      </c>
      <c r="AV628">
        <f>(Table2[[#This Row],[Rank 1Y]]+Table2[[#This Row],[Rank 6M]]+Table2[[#This Row],[Rank Sharpe]])/3</f>
        <v>574</v>
      </c>
    </row>
    <row r="629" spans="1:48" x14ac:dyDescent="0.3">
      <c r="A629" t="s">
        <v>246</v>
      </c>
      <c r="B629" t="s">
        <v>247</v>
      </c>
      <c r="C629" t="s">
        <v>10636</v>
      </c>
      <c r="D629" t="s">
        <v>24</v>
      </c>
      <c r="E629">
        <v>110395.07025438501</v>
      </c>
      <c r="F629">
        <v>1425.25</v>
      </c>
      <c r="G629">
        <v>-28.079716657048301</v>
      </c>
      <c r="H629">
        <f>(Table2[[#This Row],[1Y Return vs Nifty]]-AVERAGE(Table2[1Y Return vs Nifty]))/_xlfn.STDEV.P(Table2[1Y Return vs Nifty])</f>
        <v>-0.87463670239317537</v>
      </c>
      <c r="I629">
        <v>-1.14067110077957</v>
      </c>
      <c r="J629">
        <f>(Table2[[#This Row],[1M Return vs Nifty]]-AVERAGE(Table2[1M Return vs Nifty]))/_xlfn.STDEV.P(Table2[1M Return vs Nifty])</f>
        <v>-8.6239742326392759E-4</v>
      </c>
      <c r="K629">
        <v>-19.6111618339201</v>
      </c>
      <c r="L629">
        <f>(Table2[[#This Row],[6M Return vs Nifty]]-AVERAGE(Table2[6M Return vs Nifty]))/_xlfn.STDEV.P(Table2[6M Return vs Nifty])</f>
        <v>-0.95505907284559077</v>
      </c>
      <c r="M629">
        <v>1.0696166730926899</v>
      </c>
      <c r="N629">
        <f>(Table2[[#This Row],[1W Return vs Nifty]]-AVERAGE(Table2[1W Return vs Nifty]))/_xlfn.STDEV.P(Table2[1W Return vs Nifty])</f>
        <v>0.82832762976477214</v>
      </c>
      <c r="O629">
        <v>1392.01</v>
      </c>
      <c r="P629">
        <v>1410.9563995301301</v>
      </c>
      <c r="Q629">
        <v>1440.88642011964</v>
      </c>
      <c r="R629">
        <v>71.155103434069204</v>
      </c>
      <c r="S629" s="2">
        <f>(Table2[[#This Row],[Close Price]]-Table2[[#This Row],[20D EMA]])/Table2[[#This Row],[20D EMA]]</f>
        <v>2.3879138799290243E-2</v>
      </c>
      <c r="T629" s="2">
        <f>(Table2[[#This Row],[Close Price]]-Table2[[#This Row],[50D EMA]])/Table2[[#This Row],[50D EMA]]</f>
        <v>1.0130433849430024E-2</v>
      </c>
      <c r="U629" s="2">
        <f>(Table2[[#This Row],[Close Price]]-Table2[[#This Row],[200D EMA]])/Table2[[#This Row],[200D EMA]]</f>
        <v>-1.0851944956453717E-2</v>
      </c>
      <c r="V629">
        <v>0.94714391050623303</v>
      </c>
      <c r="W629">
        <v>1415.55</v>
      </c>
      <c r="X629">
        <v>1430</v>
      </c>
      <c r="Y629">
        <v>1377.55</v>
      </c>
      <c r="Z629">
        <v>1430</v>
      </c>
      <c r="AA629">
        <v>1329.2</v>
      </c>
      <c r="AB629">
        <v>1440</v>
      </c>
      <c r="AC629" s="2">
        <f>(Table2[[#This Row],[Close Price]]/Table2[[#This Row],[Day Low]])-1</f>
        <v>6.8524601744905933E-3</v>
      </c>
      <c r="AD629" s="2">
        <f>(Table2[[#This Row],[Day High]]/Table2[[#This Row],[Close Price]])-1</f>
        <v>3.3327486405894113E-3</v>
      </c>
      <c r="AE629" s="2">
        <f>(Table2[[#This Row],[Close Price]]/Table2[[#This Row],[Current Week Low]])-1</f>
        <v>3.4626692316068519E-2</v>
      </c>
      <c r="AF629" s="2">
        <f>(Table2[[#This Row],[Current Week High]]/Table2[[#This Row],[Close Price]])-1</f>
        <v>3.3327486405894113E-3</v>
      </c>
      <c r="AG629" s="2">
        <f>(Table2[[#This Row],[Close Price]]/Table2[[#This Row],[Current Month Low]])-1</f>
        <v>7.2261510683117702E-2</v>
      </c>
      <c r="AH629" s="2">
        <f>(Table2[[#This Row],[Current Month High]]/Table2[[#This Row],[Close Price]])-1</f>
        <v>1.0349061568145856E-2</v>
      </c>
      <c r="AI629">
        <v>18.891422557445999</v>
      </c>
      <c r="AJ629">
        <v>7.2261510683117702</v>
      </c>
      <c r="AK629" t="str">
        <f>IF(AND(Table2[[#This Row],[20D EMA]]&gt;Table2[[#This Row],[50D EMA]],Table2[[#This Row],[50D EMA]]&gt;Table2[[#This Row],[200D EMA]]),"Uptrend","Downtrend/NoTrend")</f>
        <v>Downtrend/NoTrend</v>
      </c>
      <c r="AL629">
        <v>-7.0000000000000007E-2</v>
      </c>
      <c r="AM629" t="s">
        <v>10680</v>
      </c>
      <c r="AN629">
        <v>5.53</v>
      </c>
      <c r="AO629" t="s">
        <v>10681</v>
      </c>
      <c r="AP629">
        <v>2.0291892222269001E-2</v>
      </c>
      <c r="AQ629">
        <f>(Table2[[#This Row],[Sharpe Ratio]]-AVERAGE(Table2[Sharpe Ratio]))/_xlfn.STDEV.P(Table2[Sharpe Ratio])</f>
        <v>-0.49834673480786051</v>
      </c>
      <c r="AR6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29">
        <f>_xlfn.RANK.AVG(Table2[[#This Row],[1Y Return vs Nifty Z-Score]],Table2[1Y Return vs Nifty Z-Score])</f>
        <v>620</v>
      </c>
      <c r="AT629">
        <f>_xlfn.RANK.AVG(Table2[[#This Row],[6M Return vs Nifty Z-Score]],Table2[6M Return vs Nifty Z-Score])</f>
        <v>632</v>
      </c>
      <c r="AU629">
        <f>_xlfn.RANK.AVG(Table2[[#This Row],[Sharpe Ratio Z-Score]],Table2[Sharpe Ratio Z-Score])</f>
        <v>472</v>
      </c>
      <c r="AV629">
        <f>(Table2[[#This Row],[Rank 1Y]]+Table2[[#This Row],[Rank 6M]]+Table2[[#This Row],[Rank Sharpe]])/3</f>
        <v>574.66666666666663</v>
      </c>
    </row>
    <row r="630" spans="1:48" x14ac:dyDescent="0.3">
      <c r="A630" t="s">
        <v>22</v>
      </c>
      <c r="B630" t="s">
        <v>23</v>
      </c>
      <c r="C630" t="s">
        <v>10636</v>
      </c>
      <c r="D630" t="s">
        <v>24</v>
      </c>
      <c r="E630">
        <v>1248471.3078526601</v>
      </c>
      <c r="F630">
        <v>1636.9</v>
      </c>
      <c r="G630">
        <v>-26.748699436509799</v>
      </c>
      <c r="H630">
        <f>(Table2[[#This Row],[1Y Return vs Nifty]]-AVERAGE(Table2[1Y Return vs Nifty]))/_xlfn.STDEV.P(Table2[1Y Return vs Nifty])</f>
        <v>-0.85322022201121173</v>
      </c>
      <c r="I630">
        <v>0.745661641718948</v>
      </c>
      <c r="J630">
        <f>(Table2[[#This Row],[1M Return vs Nifty]]-AVERAGE(Table2[1M Return vs Nifty]))/_xlfn.STDEV.P(Table2[1M Return vs Nifty])</f>
        <v>0.1815019903128898</v>
      </c>
      <c r="K630">
        <v>1.43935907064093</v>
      </c>
      <c r="L630">
        <f>(Table2[[#This Row],[6M Return vs Nifty]]-AVERAGE(Table2[6M Return vs Nifty]))/_xlfn.STDEV.P(Table2[6M Return vs Nifty])</f>
        <v>-0.2335922306935978</v>
      </c>
      <c r="M630">
        <v>-1.31675221512139</v>
      </c>
      <c r="N630">
        <f>(Table2[[#This Row],[1W Return vs Nifty]]-AVERAGE(Table2[1W Return vs Nifty]))/_xlfn.STDEV.P(Table2[1W Return vs Nifty])</f>
        <v>0.21573083121938316</v>
      </c>
      <c r="O630">
        <v>1632.3</v>
      </c>
      <c r="P630">
        <v>1620.6269772016999</v>
      </c>
      <c r="Q630">
        <v>1572.48788257807</v>
      </c>
      <c r="R630">
        <v>54.886469771096998</v>
      </c>
      <c r="S630" s="2">
        <f>(Table2[[#This Row],[Close Price]]-Table2[[#This Row],[20D EMA]])/Table2[[#This Row],[20D EMA]]</f>
        <v>2.8181094161613286E-3</v>
      </c>
      <c r="T630" s="2">
        <f>(Table2[[#This Row],[Close Price]]-Table2[[#This Row],[50D EMA]])/Table2[[#This Row],[50D EMA]]</f>
        <v>1.0041189630446885E-2</v>
      </c>
      <c r="U630" s="2">
        <f>(Table2[[#This Row],[Close Price]]-Table2[[#This Row],[200D EMA]])/Table2[[#This Row],[200D EMA]]</f>
        <v>4.0961916549924343E-2</v>
      </c>
      <c r="V630">
        <v>1.3543507380984401</v>
      </c>
      <c r="W630">
        <v>1621.15</v>
      </c>
      <c r="X630">
        <v>1662</v>
      </c>
      <c r="Y630">
        <v>1621.15</v>
      </c>
      <c r="Z630">
        <v>1662</v>
      </c>
      <c r="AA630">
        <v>1593.3</v>
      </c>
      <c r="AB630">
        <v>1675.95</v>
      </c>
      <c r="AC630" s="2">
        <f>(Table2[[#This Row],[Close Price]]/Table2[[#This Row],[Day Low]])-1</f>
        <v>9.7153255405113548E-3</v>
      </c>
      <c r="AD630" s="2">
        <f>(Table2[[#This Row],[Day High]]/Table2[[#This Row],[Close Price]])-1</f>
        <v>1.5333862789419062E-2</v>
      </c>
      <c r="AE630" s="2">
        <f>(Table2[[#This Row],[Close Price]]/Table2[[#This Row],[Current Week Low]])-1</f>
        <v>9.7153255405113548E-3</v>
      </c>
      <c r="AF630" s="2">
        <f>(Table2[[#This Row],[Current Week High]]/Table2[[#This Row],[Close Price]])-1</f>
        <v>1.5333862789419062E-2</v>
      </c>
      <c r="AG630" s="2">
        <f>(Table2[[#This Row],[Close Price]]/Table2[[#This Row],[Current Month Low]])-1</f>
        <v>2.7364589217347746E-2</v>
      </c>
      <c r="AH630" s="2">
        <f>(Table2[[#This Row],[Current Month High]]/Table2[[#This Row],[Close Price]])-1</f>
        <v>2.3856069399474489E-2</v>
      </c>
      <c r="AI630">
        <v>9.5974097379192198</v>
      </c>
      <c r="AJ630">
        <v>20.046936305966</v>
      </c>
      <c r="AK630" t="str">
        <f>IF(AND(Table2[[#This Row],[20D EMA]]&gt;Table2[[#This Row],[50D EMA]],Table2[[#This Row],[50D EMA]]&gt;Table2[[#This Row],[200D EMA]]),"Uptrend","Downtrend/NoTrend")</f>
        <v>Uptrend</v>
      </c>
      <c r="AL630">
        <v>0.01</v>
      </c>
      <c r="AM630" t="s">
        <v>10681</v>
      </c>
      <c r="AN630">
        <v>2.1</v>
      </c>
      <c r="AO630" t="s">
        <v>10681</v>
      </c>
      <c r="AP630">
        <v>-8.7762133455709004E-2</v>
      </c>
      <c r="AQ630">
        <f>(Table2[[#This Row],[Sharpe Ratio]]-AVERAGE(Table2[Sharpe Ratio]))/_xlfn.STDEV.P(Table2[Sharpe Ratio])</f>
        <v>-1.7396417689201131</v>
      </c>
      <c r="AR63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-2.4292214000926493</v>
      </c>
      <c r="AS630">
        <f>_xlfn.RANK.AVG(Table2[[#This Row],[1Y Return vs Nifty Z-Score]],Table2[1Y Return vs Nifty Z-Score])</f>
        <v>616</v>
      </c>
      <c r="AT630">
        <f>_xlfn.RANK.AVG(Table2[[#This Row],[6M Return vs Nifty Z-Score]],Table2[6M Return vs Nifty Z-Score])</f>
        <v>401</v>
      </c>
      <c r="AU630">
        <f>_xlfn.RANK.AVG(Table2[[#This Row],[Sharpe Ratio Z-Score]],Table2[Sharpe Ratio Z-Score])</f>
        <v>712</v>
      </c>
      <c r="AV630">
        <f>(Table2[[#This Row],[Rank 1Y]]+Table2[[#This Row],[Rank 6M]]+Table2[[#This Row],[Rank Sharpe]])/3</f>
        <v>576.33333333333337</v>
      </c>
    </row>
    <row r="631" spans="1:48" x14ac:dyDescent="0.3">
      <c r="A631" t="s">
        <v>918</v>
      </c>
      <c r="B631" t="s">
        <v>919</v>
      </c>
      <c r="C631" t="s">
        <v>10636</v>
      </c>
      <c r="D631" t="s">
        <v>547</v>
      </c>
      <c r="E631">
        <v>16091.87869224</v>
      </c>
      <c r="F631">
        <v>327.95</v>
      </c>
      <c r="G631">
        <v>-6.4934780585292797</v>
      </c>
      <c r="H631">
        <f>(Table2[[#This Row],[1Y Return vs Nifty]]-AVERAGE(Table2[1Y Return vs Nifty]))/_xlfn.STDEV.P(Table2[1Y Return vs Nifty])</f>
        <v>-0.52730742044854939</v>
      </c>
      <c r="I631">
        <v>-0.66277784892900304</v>
      </c>
      <c r="J631">
        <f>(Table2[[#This Row],[1M Return vs Nifty]]-AVERAGE(Table2[1M Return vs Nifty]))/_xlfn.STDEV.P(Table2[1M Return vs Nifty])</f>
        <v>4.5338735766808254E-2</v>
      </c>
      <c r="K631">
        <v>-14.8246220630531</v>
      </c>
      <c r="L631">
        <f>(Table2[[#This Row],[6M Return vs Nifty]]-AVERAGE(Table2[6M Return vs Nifty]))/_xlfn.STDEV.P(Table2[6M Return vs Nifty])</f>
        <v>-0.79100946338561284</v>
      </c>
      <c r="M631">
        <v>-3.9436927971106601E-2</v>
      </c>
      <c r="N631">
        <f>(Table2[[#This Row],[1W Return vs Nifty]]-AVERAGE(Table2[1W Return vs Nifty]))/_xlfn.STDEV.P(Table2[1W Return vs Nifty])</f>
        <v>0.54362617862602103</v>
      </c>
      <c r="O631">
        <v>314.52999999999997</v>
      </c>
      <c r="P631">
        <v>317.74285868618699</v>
      </c>
      <c r="Q631">
        <v>317.661355697457</v>
      </c>
      <c r="R631">
        <v>67.695989215063307</v>
      </c>
      <c r="S631" s="2">
        <f>(Table2[[#This Row],[Close Price]]-Table2[[#This Row],[20D EMA]])/Table2[[#This Row],[20D EMA]]</f>
        <v>4.2666836231838035E-2</v>
      </c>
      <c r="T631" s="2">
        <f>(Table2[[#This Row],[Close Price]]-Table2[[#This Row],[50D EMA]])/Table2[[#This Row],[50D EMA]]</f>
        <v>3.2123904707151568E-2</v>
      </c>
      <c r="U631" s="2">
        <f>(Table2[[#This Row],[Close Price]]-Table2[[#This Row],[200D EMA]])/Table2[[#This Row],[200D EMA]]</f>
        <v>3.2388718734619931E-2</v>
      </c>
      <c r="V631">
        <v>1.2014597731377901</v>
      </c>
      <c r="W631">
        <v>317.25</v>
      </c>
      <c r="X631">
        <v>334.8</v>
      </c>
      <c r="Y631">
        <v>304.95</v>
      </c>
      <c r="Z631">
        <v>334.8</v>
      </c>
      <c r="AA631">
        <v>299.5</v>
      </c>
      <c r="AB631">
        <v>334.8</v>
      </c>
      <c r="AC631" s="2">
        <f>(Table2[[#This Row],[Close Price]]/Table2[[#This Row],[Day Low]])-1</f>
        <v>3.3727344365642287E-2</v>
      </c>
      <c r="AD631" s="2">
        <f>(Table2[[#This Row],[Day High]]/Table2[[#This Row],[Close Price]])-1</f>
        <v>2.0887330385729541E-2</v>
      </c>
      <c r="AE631" s="2">
        <f>(Table2[[#This Row],[Close Price]]/Table2[[#This Row],[Current Week Low]])-1</f>
        <v>7.5422200360714786E-2</v>
      </c>
      <c r="AF631" s="2">
        <f>(Table2[[#This Row],[Current Week High]]/Table2[[#This Row],[Close Price]])-1</f>
        <v>2.0887330385729541E-2</v>
      </c>
      <c r="AG631" s="2">
        <f>(Table2[[#This Row],[Close Price]]/Table2[[#This Row],[Current Month Low]])-1</f>
        <v>9.4991652754590872E-2</v>
      </c>
      <c r="AH631" s="2">
        <f>(Table2[[#This Row],[Current Month High]]/Table2[[#This Row],[Close Price]])-1</f>
        <v>2.0887330385729541E-2</v>
      </c>
      <c r="AI631">
        <v>19.530416221985</v>
      </c>
      <c r="AJ631">
        <v>27.6070038910505</v>
      </c>
      <c r="AK631" t="str">
        <f>IF(AND(Table2[[#This Row],[20D EMA]]&gt;Table2[[#This Row],[50D EMA]],Table2[[#This Row],[50D EMA]]&gt;Table2[[#This Row],[200D EMA]]),"Uptrend","Downtrend/NoTrend")</f>
        <v>Downtrend/NoTrend</v>
      </c>
      <c r="AL631">
        <v>-0.04</v>
      </c>
      <c r="AM631" t="s">
        <v>10680</v>
      </c>
      <c r="AN631">
        <v>7.4</v>
      </c>
      <c r="AO631" t="s">
        <v>10681</v>
      </c>
      <c r="AP631">
        <v>-5.2432703427369998E-2</v>
      </c>
      <c r="AQ631">
        <f>(Table2[[#This Row],[Sharpe Ratio]]-AVERAGE(Table2[Sharpe Ratio]))/_xlfn.STDEV.P(Table2[Sharpe Ratio])</f>
        <v>-1.3337869590041209</v>
      </c>
      <c r="AR6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1">
        <f>_xlfn.RANK.AVG(Table2[[#This Row],[1Y Return vs Nifty Z-Score]],Table2[1Y Return vs Nifty Z-Score])</f>
        <v>486</v>
      </c>
      <c r="AT631">
        <f>_xlfn.RANK.AVG(Table2[[#This Row],[6M Return vs Nifty Z-Score]],Table2[6M Return vs Nifty Z-Score])</f>
        <v>579</v>
      </c>
      <c r="AU631">
        <f>_xlfn.RANK.AVG(Table2[[#This Row],[Sharpe Ratio Z-Score]],Table2[Sharpe Ratio Z-Score])</f>
        <v>665</v>
      </c>
      <c r="AV631">
        <f>(Table2[[#This Row],[Rank 1Y]]+Table2[[#This Row],[Rank 6M]]+Table2[[#This Row],[Rank Sharpe]])/3</f>
        <v>576.66666666666663</v>
      </c>
    </row>
    <row r="632" spans="1:48" x14ac:dyDescent="0.3">
      <c r="A632" t="s">
        <v>845</v>
      </c>
      <c r="B632" t="s">
        <v>846</v>
      </c>
      <c r="C632" t="s">
        <v>629</v>
      </c>
      <c r="D632" t="s">
        <v>629</v>
      </c>
      <c r="E632">
        <v>18644.185515149999</v>
      </c>
      <c r="F632">
        <v>36.979999999999997</v>
      </c>
      <c r="G632">
        <v>-30.354086201952001</v>
      </c>
      <c r="H632">
        <f>(Table2[[#This Row],[1Y Return vs Nifty]]-AVERAGE(Table2[1Y Return vs Nifty]))/_xlfn.STDEV.P(Table2[1Y Return vs Nifty])</f>
        <v>-0.91123201460112646</v>
      </c>
      <c r="I632">
        <v>-4.8120523159979598</v>
      </c>
      <c r="J632">
        <f>(Table2[[#This Row],[1M Return vs Nifty]]-AVERAGE(Table2[1M Return vs Nifty]))/_xlfn.STDEV.P(Table2[1M Return vs Nifty])</f>
        <v>-0.35579934591332796</v>
      </c>
      <c r="K632">
        <v>-25.3388361721351</v>
      </c>
      <c r="L632">
        <f>(Table2[[#This Row],[6M Return vs Nifty]]-AVERAGE(Table2[6M Return vs Nifty]))/_xlfn.STDEV.P(Table2[6M Return vs Nifty])</f>
        <v>-1.1513642919136675</v>
      </c>
      <c r="M632">
        <v>-4.95172087755991</v>
      </c>
      <c r="N632">
        <f>(Table2[[#This Row],[1W Return vs Nifty]]-AVERAGE(Table2[1W Return vs Nifty]))/_xlfn.STDEV.P(Table2[1W Return vs Nifty])</f>
        <v>-0.71738985117818654</v>
      </c>
      <c r="O632">
        <v>37.54</v>
      </c>
      <c r="P632">
        <v>37.8456619880752</v>
      </c>
      <c r="Q632">
        <v>38.325352775603903</v>
      </c>
      <c r="R632">
        <v>39.294988531879298</v>
      </c>
      <c r="S632" s="2">
        <f>(Table2[[#This Row],[Close Price]]-Table2[[#This Row],[20D EMA]])/Table2[[#This Row],[20D EMA]]</f>
        <v>-1.4917421417155095E-2</v>
      </c>
      <c r="T632" s="2">
        <f>(Table2[[#This Row],[Close Price]]-Table2[[#This Row],[50D EMA]])/Table2[[#This Row],[50D EMA]]</f>
        <v>-2.2873479881207123E-2</v>
      </c>
      <c r="U632" s="2">
        <f>(Table2[[#This Row],[Close Price]]-Table2[[#This Row],[200D EMA]])/Table2[[#This Row],[200D EMA]]</f>
        <v>-3.510346750050776E-2</v>
      </c>
      <c r="V632">
        <v>0.454749672272107</v>
      </c>
      <c r="W632">
        <v>36.92</v>
      </c>
      <c r="X632">
        <v>37.299999999999997</v>
      </c>
      <c r="Y632">
        <v>36.909999999999997</v>
      </c>
      <c r="Z632">
        <v>38.25</v>
      </c>
      <c r="AA632">
        <v>36.4</v>
      </c>
      <c r="AB632">
        <v>39.75</v>
      </c>
      <c r="AC632" s="2">
        <f>(Table2[[#This Row],[Close Price]]/Table2[[#This Row],[Day Low]])-1</f>
        <v>1.6251354279521735E-3</v>
      </c>
      <c r="AD632" s="2">
        <f>(Table2[[#This Row],[Day High]]/Table2[[#This Row],[Close Price]])-1</f>
        <v>8.6533261222281332E-3</v>
      </c>
      <c r="AE632" s="2">
        <f>(Table2[[#This Row],[Close Price]]/Table2[[#This Row],[Current Week Low]])-1</f>
        <v>1.8965050121917404E-3</v>
      </c>
      <c r="AF632" s="2">
        <f>(Table2[[#This Row],[Current Week High]]/Table2[[#This Row],[Close Price]])-1</f>
        <v>3.4342888047593334E-2</v>
      </c>
      <c r="AG632" s="2">
        <f>(Table2[[#This Row],[Close Price]]/Table2[[#This Row],[Current Month Low]])-1</f>
        <v>1.5934065934065877E-2</v>
      </c>
      <c r="AH632" s="2">
        <f>(Table2[[#This Row],[Current Month High]]/Table2[[#This Row],[Close Price]])-1</f>
        <v>7.4905354245538236E-2</v>
      </c>
      <c r="AI632">
        <v>43.050297458085403</v>
      </c>
      <c r="AJ632">
        <v>14.135802469135699</v>
      </c>
      <c r="AK632" t="str">
        <f>IF(AND(Table2[[#This Row],[20D EMA]]&gt;Table2[[#This Row],[50D EMA]],Table2[[#This Row],[50D EMA]]&gt;Table2[[#This Row],[200D EMA]]),"Uptrend","Downtrend/NoTrend")</f>
        <v>Downtrend/NoTrend</v>
      </c>
      <c r="AL632">
        <v>-0.1</v>
      </c>
      <c r="AM632" t="s">
        <v>10680</v>
      </c>
      <c r="AN632">
        <v>-0.3</v>
      </c>
      <c r="AO632" t="s">
        <v>10680</v>
      </c>
      <c r="AP632">
        <v>4.0433299301273998E-2</v>
      </c>
      <c r="AQ632">
        <f>(Table2[[#This Row],[Sharpe Ratio]]-AVERAGE(Table2[Sharpe Ratio]))/_xlfn.STDEV.P(Table2[Sharpe Ratio])</f>
        <v>-0.26696777016186579</v>
      </c>
      <c r="AR6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2">
        <f>_xlfn.RANK.AVG(Table2[[#This Row],[1Y Return vs Nifty Z-Score]],Table2[1Y Return vs Nifty Z-Score])</f>
        <v>639</v>
      </c>
      <c r="AT632">
        <f>_xlfn.RANK.AVG(Table2[[#This Row],[6M Return vs Nifty Z-Score]],Table2[6M Return vs Nifty Z-Score])</f>
        <v>676</v>
      </c>
      <c r="AU632">
        <f>_xlfn.RANK.AVG(Table2[[#This Row],[Sharpe Ratio Z-Score]],Table2[Sharpe Ratio Z-Score])</f>
        <v>418</v>
      </c>
      <c r="AV632">
        <f>(Table2[[#This Row],[Rank 1Y]]+Table2[[#This Row],[Rank 6M]]+Table2[[#This Row],[Rank Sharpe]])/3</f>
        <v>577.66666666666663</v>
      </c>
    </row>
    <row r="633" spans="1:48" x14ac:dyDescent="0.3">
      <c r="A633" t="s">
        <v>1995</v>
      </c>
      <c r="B633" t="s">
        <v>1996</v>
      </c>
      <c r="C633" t="s">
        <v>10648</v>
      </c>
      <c r="D633" t="s">
        <v>141</v>
      </c>
      <c r="E633">
        <v>3365.8552525649998</v>
      </c>
      <c r="F633">
        <v>439.9</v>
      </c>
      <c r="G633">
        <v>-33.434174464495797</v>
      </c>
      <c r="H633">
        <f>(Table2[[#This Row],[1Y Return vs Nifty]]-AVERAGE(Table2[1Y Return vs Nifty]))/_xlfn.STDEV.P(Table2[1Y Return vs Nifty])</f>
        <v>-0.96079159116528079</v>
      </c>
      <c r="I633">
        <v>8.6385977227667201</v>
      </c>
      <c r="J633">
        <f>(Table2[[#This Row],[1M Return vs Nifty]]-AVERAGE(Table2[1M Return vs Nifty]))/_xlfn.STDEV.P(Table2[1M Return vs Nifty])</f>
        <v>0.94456484949559549</v>
      </c>
      <c r="K633">
        <v>-22.4826925580048</v>
      </c>
      <c r="L633">
        <f>(Table2[[#This Row],[6M Return vs Nifty]]-AVERAGE(Table2[6M Return vs Nifty]))/_xlfn.STDEV.P(Table2[6M Return vs Nifty])</f>
        <v>-1.0534753644442909</v>
      </c>
      <c r="M633">
        <v>6.1653359875551299</v>
      </c>
      <c r="N633">
        <f>(Table2[[#This Row],[1W Return vs Nifty]]-AVERAGE(Table2[1W Return vs Nifty]))/_xlfn.STDEV.P(Table2[1W Return vs Nifty])</f>
        <v>2.1364327403127756</v>
      </c>
      <c r="O633">
        <v>408.71</v>
      </c>
      <c r="P633">
        <v>414.63212037868402</v>
      </c>
      <c r="Q633">
        <v>445.594726091013</v>
      </c>
      <c r="R633">
        <v>69.956484321593294</v>
      </c>
      <c r="S633" s="2">
        <f>(Table2[[#This Row],[Close Price]]-Table2[[#This Row],[20D EMA]])/Table2[[#This Row],[20D EMA]]</f>
        <v>7.6313278363631915E-2</v>
      </c>
      <c r="T633" s="2">
        <f>(Table2[[#This Row],[Close Price]]-Table2[[#This Row],[50D EMA]])/Table2[[#This Row],[50D EMA]]</f>
        <v>6.0940478027217887E-2</v>
      </c>
      <c r="U633" s="2">
        <f>(Table2[[#This Row],[Close Price]]-Table2[[#This Row],[200D EMA]])/Table2[[#This Row],[200D EMA]]</f>
        <v>-1.2780057207970348E-2</v>
      </c>
      <c r="V633">
        <v>2.2559816267342301</v>
      </c>
      <c r="W633">
        <v>438</v>
      </c>
      <c r="X633">
        <v>450.85</v>
      </c>
      <c r="Y633">
        <v>399.9</v>
      </c>
      <c r="Z633">
        <v>464.3</v>
      </c>
      <c r="AA633">
        <v>345</v>
      </c>
      <c r="AB633">
        <v>464.3</v>
      </c>
      <c r="AC633" s="2">
        <f>(Table2[[#This Row],[Close Price]]/Table2[[#This Row],[Day Low]])-1</f>
        <v>4.3378995433789314E-3</v>
      </c>
      <c r="AD633" s="2">
        <f>(Table2[[#This Row],[Day High]]/Table2[[#This Row],[Close Price]])-1</f>
        <v>2.4892020913844126E-2</v>
      </c>
      <c r="AE633" s="2">
        <f>(Table2[[#This Row],[Close Price]]/Table2[[#This Row],[Current Week Low]])-1</f>
        <v>0.10002500625156285</v>
      </c>
      <c r="AF633" s="2">
        <f>(Table2[[#This Row],[Current Week High]]/Table2[[#This Row],[Close Price]])-1</f>
        <v>5.5467151625369526E-2</v>
      </c>
      <c r="AG633" s="2">
        <f>(Table2[[#This Row],[Close Price]]/Table2[[#This Row],[Current Month Low]])-1</f>
        <v>0.27507246376811589</v>
      </c>
      <c r="AH633" s="2">
        <f>(Table2[[#This Row],[Current Month High]]/Table2[[#This Row],[Close Price]])-1</f>
        <v>5.5467151625369526E-2</v>
      </c>
      <c r="AI633">
        <v>32.984769265742202</v>
      </c>
      <c r="AJ633">
        <v>27.507246376811501</v>
      </c>
      <c r="AK633" t="str">
        <f>IF(AND(Table2[[#This Row],[20D EMA]]&gt;Table2[[#This Row],[50D EMA]],Table2[[#This Row],[50D EMA]]&gt;Table2[[#This Row],[200D EMA]]),"Uptrend","Downtrend/NoTrend")</f>
        <v>Downtrend/NoTrend</v>
      </c>
      <c r="AL633">
        <v>-0.03</v>
      </c>
      <c r="AM633" t="s">
        <v>10680</v>
      </c>
      <c r="AN633">
        <v>25.06</v>
      </c>
      <c r="AO633" t="s">
        <v>10681</v>
      </c>
      <c r="AP633">
        <v>4.0196557541309998E-2</v>
      </c>
      <c r="AQ633">
        <f>(Table2[[#This Row],[Sharpe Ratio]]-AVERAGE(Table2[Sharpe Ratio]))/_xlfn.STDEV.P(Table2[Sharpe Ratio])</f>
        <v>-0.26968739461978364</v>
      </c>
      <c r="AR6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3">
        <f>_xlfn.RANK.AVG(Table2[[#This Row],[1Y Return vs Nifty Z-Score]],Table2[1Y Return vs Nifty Z-Score])</f>
        <v>657</v>
      </c>
      <c r="AT633">
        <f>_xlfn.RANK.AVG(Table2[[#This Row],[6M Return vs Nifty Z-Score]],Table2[6M Return vs Nifty Z-Score])</f>
        <v>659</v>
      </c>
      <c r="AU633">
        <f>_xlfn.RANK.AVG(Table2[[#This Row],[Sharpe Ratio Z-Score]],Table2[Sharpe Ratio Z-Score])</f>
        <v>419</v>
      </c>
      <c r="AV633">
        <f>(Table2[[#This Row],[Rank 1Y]]+Table2[[#This Row],[Rank 6M]]+Table2[[#This Row],[Rank Sharpe]])/3</f>
        <v>578.33333333333337</v>
      </c>
    </row>
    <row r="634" spans="1:48" x14ac:dyDescent="0.3">
      <c r="A634" t="s">
        <v>1746</v>
      </c>
      <c r="B634" t="s">
        <v>1747</v>
      </c>
      <c r="C634" t="s">
        <v>10645</v>
      </c>
      <c r="D634" t="s">
        <v>411</v>
      </c>
      <c r="E634">
        <v>4628.8327553999998</v>
      </c>
      <c r="F634">
        <v>529.45000000000005</v>
      </c>
      <c r="G634">
        <v>-52.783039289396399</v>
      </c>
      <c r="H634">
        <f>(Table2[[#This Row],[1Y Return vs Nifty]]-AVERAGE(Table2[1Y Return vs Nifty]))/_xlfn.STDEV.P(Table2[1Y Return vs Nifty])</f>
        <v>-1.2721208343497525</v>
      </c>
      <c r="I634">
        <v>-9.2841309603767694</v>
      </c>
      <c r="J634">
        <f>(Table2[[#This Row],[1M Return vs Nifty]]-AVERAGE(Table2[1M Return vs Nifty]))/_xlfn.STDEV.P(Table2[1M Return vs Nifty])</f>
        <v>-0.78814506388557004</v>
      </c>
      <c r="K634">
        <v>-17.5211780212368</v>
      </c>
      <c r="L634">
        <f>(Table2[[#This Row],[6M Return vs Nifty]]-AVERAGE(Table2[6M Return vs Nifty]))/_xlfn.STDEV.P(Table2[6M Return vs Nifty])</f>
        <v>-0.88342882538892586</v>
      </c>
      <c r="M634">
        <v>-2.6872947619466498</v>
      </c>
      <c r="N634">
        <f>(Table2[[#This Row],[1W Return vs Nifty]]-AVERAGE(Table2[1W Return vs Nifty]))/_xlfn.STDEV.P(Table2[1W Return vs Nifty])</f>
        <v>-0.13609657509738862</v>
      </c>
      <c r="O634">
        <v>536</v>
      </c>
      <c r="P634">
        <v>550.483446224457</v>
      </c>
      <c r="Q634">
        <v>593.224077342393</v>
      </c>
      <c r="R634">
        <v>44.225780121527102</v>
      </c>
      <c r="S634" s="2">
        <f>(Table2[[#This Row],[Close Price]]-Table2[[#This Row],[20D EMA]])/Table2[[#This Row],[20D EMA]]</f>
        <v>-1.2220149253731258E-2</v>
      </c>
      <c r="T634" s="2">
        <f>(Table2[[#This Row],[Close Price]]-Table2[[#This Row],[50D EMA]])/Table2[[#This Row],[50D EMA]]</f>
        <v>-3.8209044011617135E-2</v>
      </c>
      <c r="U634" s="2">
        <f>(Table2[[#This Row],[Close Price]]-Table2[[#This Row],[200D EMA]])/Table2[[#This Row],[200D EMA]]</f>
        <v>-0.10750419576376073</v>
      </c>
      <c r="V634">
        <v>1.04207767804173</v>
      </c>
      <c r="W634">
        <v>524.04999999999995</v>
      </c>
      <c r="X634">
        <v>538.9</v>
      </c>
      <c r="Y634">
        <v>521.25</v>
      </c>
      <c r="Z634">
        <v>539.25</v>
      </c>
      <c r="AA634">
        <v>511.3</v>
      </c>
      <c r="AB634">
        <v>583.79999999999995</v>
      </c>
      <c r="AC634" s="2">
        <f>(Table2[[#This Row],[Close Price]]/Table2[[#This Row],[Day Low]])-1</f>
        <v>1.0304360270966706E-2</v>
      </c>
      <c r="AD634" s="2">
        <f>(Table2[[#This Row],[Day High]]/Table2[[#This Row],[Close Price]])-1</f>
        <v>1.784871092643292E-2</v>
      </c>
      <c r="AE634" s="2">
        <f>(Table2[[#This Row],[Close Price]]/Table2[[#This Row],[Current Week Low]])-1</f>
        <v>1.5731414868105587E-2</v>
      </c>
      <c r="AF634" s="2">
        <f>(Table2[[#This Row],[Current Week High]]/Table2[[#This Row],[Close Price]])-1</f>
        <v>1.850977429407874E-2</v>
      </c>
      <c r="AG634" s="2">
        <f>(Table2[[#This Row],[Close Price]]/Table2[[#This Row],[Current Month Low]])-1</f>
        <v>3.5497750831214647E-2</v>
      </c>
      <c r="AH634" s="2">
        <f>(Table2[[#This Row],[Current Month High]]/Table2[[#This Row],[Close Price]])-1</f>
        <v>0.10265369723297746</v>
      </c>
      <c r="AI634">
        <v>50.911323071111497</v>
      </c>
      <c r="AJ634">
        <v>3.5599022004890002</v>
      </c>
      <c r="AK634" t="str">
        <f>IF(AND(Table2[[#This Row],[20D EMA]]&gt;Table2[[#This Row],[50D EMA]],Table2[[#This Row],[50D EMA]]&gt;Table2[[#This Row],[200D EMA]]),"Uptrend","Downtrend/NoTrend")</f>
        <v>Downtrend/NoTrend</v>
      </c>
      <c r="AL634">
        <v>-0.17</v>
      </c>
      <c r="AM634" t="s">
        <v>10680</v>
      </c>
      <c r="AN634">
        <v>-0.71</v>
      </c>
      <c r="AO634" t="s">
        <v>10680</v>
      </c>
      <c r="AP634">
        <v>4.1535361574155001E-2</v>
      </c>
      <c r="AQ634">
        <f>(Table2[[#This Row],[Sharpe Ratio]]-AVERAGE(Table2[Sharpe Ratio]))/_xlfn.STDEV.P(Table2[Sharpe Ratio])</f>
        <v>-0.25430758079801452</v>
      </c>
      <c r="AR6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4">
        <f>_xlfn.RANK.AVG(Table2[[#This Row],[1Y Return vs Nifty Z-Score]],Table2[1Y Return vs Nifty Z-Score])</f>
        <v>714</v>
      </c>
      <c r="AT634">
        <f>_xlfn.RANK.AVG(Table2[[#This Row],[6M Return vs Nifty Z-Score]],Table2[6M Return vs Nifty Z-Score])</f>
        <v>609</v>
      </c>
      <c r="AU634">
        <f>_xlfn.RANK.AVG(Table2[[#This Row],[Sharpe Ratio Z-Score]],Table2[Sharpe Ratio Z-Score])</f>
        <v>413</v>
      </c>
      <c r="AV634">
        <f>(Table2[[#This Row],[Rank 1Y]]+Table2[[#This Row],[Rank 6M]]+Table2[[#This Row],[Rank Sharpe]])/3</f>
        <v>578.66666666666663</v>
      </c>
    </row>
    <row r="635" spans="1:48" x14ac:dyDescent="0.3">
      <c r="A635" t="s">
        <v>1534</v>
      </c>
      <c r="B635" t="s">
        <v>1535</v>
      </c>
      <c r="C635" t="s">
        <v>10638</v>
      </c>
      <c r="D635" t="s">
        <v>966</v>
      </c>
      <c r="E635">
        <v>6545.6889888599999</v>
      </c>
      <c r="F635">
        <v>143.05000000000001</v>
      </c>
      <c r="G635">
        <v>-22.1256044657834</v>
      </c>
      <c r="H635">
        <f>(Table2[[#This Row],[1Y Return vs Nifty]]-AVERAGE(Table2[1Y Return vs Nifty]))/_xlfn.STDEV.P(Table2[1Y Return vs Nifty])</f>
        <v>-0.77883318838255644</v>
      </c>
      <c r="I635">
        <v>0.41262046619245102</v>
      </c>
      <c r="J635">
        <f>(Table2[[#This Row],[1M Return vs Nifty]]-AVERAGE(Table2[1M Return vs Nifty]))/_xlfn.STDEV.P(Table2[1M Return vs Nifty])</f>
        <v>0.14930467501560407</v>
      </c>
      <c r="K635">
        <v>-41.479912553375797</v>
      </c>
      <c r="L635">
        <f>(Table2[[#This Row],[6M Return vs Nifty]]-AVERAGE(Table2[6M Return vs Nifty]))/_xlfn.STDEV.P(Table2[6M Return vs Nifty])</f>
        <v>-1.7045691963673457</v>
      </c>
      <c r="M635">
        <v>1.9078886095541501</v>
      </c>
      <c r="N635">
        <f>(Table2[[#This Row],[1W Return vs Nifty]]-AVERAGE(Table2[1W Return vs Nifty]))/_xlfn.STDEV.P(Table2[1W Return vs Nifty])</f>
        <v>1.0435176228638885</v>
      </c>
      <c r="O635">
        <v>137.31</v>
      </c>
      <c r="P635">
        <v>138.891374143799</v>
      </c>
      <c r="Q635">
        <v>152.073512587408</v>
      </c>
      <c r="R635">
        <v>65.053640219957003</v>
      </c>
      <c r="S635" s="2">
        <f>(Table2[[#This Row],[Close Price]]-Table2[[#This Row],[20D EMA]])/Table2[[#This Row],[20D EMA]]</f>
        <v>4.1803218993518382E-2</v>
      </c>
      <c r="T635" s="2">
        <f>(Table2[[#This Row],[Close Price]]-Table2[[#This Row],[50D EMA]])/Table2[[#This Row],[50D EMA]]</f>
        <v>2.994157039511644E-2</v>
      </c>
      <c r="U635" s="2">
        <f>(Table2[[#This Row],[Close Price]]-Table2[[#This Row],[200D EMA]])/Table2[[#This Row],[200D EMA]]</f>
        <v>-5.9336517148056968E-2</v>
      </c>
      <c r="V635">
        <v>2.0089523244044201</v>
      </c>
      <c r="W635">
        <v>141.30000000000001</v>
      </c>
      <c r="X635">
        <v>144.82</v>
      </c>
      <c r="Y635">
        <v>134.86000000000001</v>
      </c>
      <c r="Z635">
        <v>149.69999999999999</v>
      </c>
      <c r="AA635">
        <v>126.32</v>
      </c>
      <c r="AB635">
        <v>149.69999999999999</v>
      </c>
      <c r="AC635" s="2">
        <f>(Table2[[#This Row],[Close Price]]/Table2[[#This Row],[Day Low]])-1</f>
        <v>1.2384996461429543E-2</v>
      </c>
      <c r="AD635" s="2">
        <f>(Table2[[#This Row],[Day High]]/Table2[[#This Row],[Close Price]])-1</f>
        <v>1.2373296050331994E-2</v>
      </c>
      <c r="AE635" s="2">
        <f>(Table2[[#This Row],[Close Price]]/Table2[[#This Row],[Current Week Low]])-1</f>
        <v>6.0729645558356804E-2</v>
      </c>
      <c r="AF635" s="2">
        <f>(Table2[[#This Row],[Current Week High]]/Table2[[#This Row],[Close Price]])-1</f>
        <v>4.6487242222998715E-2</v>
      </c>
      <c r="AG635" s="2">
        <f>(Table2[[#This Row],[Close Price]]/Table2[[#This Row],[Current Month Low]])-1</f>
        <v>0.13244141861937941</v>
      </c>
      <c r="AH635" s="2">
        <f>(Table2[[#This Row],[Current Month High]]/Table2[[#This Row],[Close Price]])-1</f>
        <v>4.6487242222998715E-2</v>
      </c>
      <c r="AI635">
        <v>47.221251310730402</v>
      </c>
      <c r="AJ635">
        <v>14.44</v>
      </c>
      <c r="AK635" t="str">
        <f>IF(AND(Table2[[#This Row],[20D EMA]]&gt;Table2[[#This Row],[50D EMA]],Table2[[#This Row],[50D EMA]]&gt;Table2[[#This Row],[200D EMA]]),"Uptrend","Downtrend/NoTrend")</f>
        <v>Downtrend/NoTrend</v>
      </c>
      <c r="AL635">
        <v>-0.14000000000000001</v>
      </c>
      <c r="AM635" t="s">
        <v>10680</v>
      </c>
      <c r="AN635">
        <v>10.81</v>
      </c>
      <c r="AO635" t="s">
        <v>10681</v>
      </c>
      <c r="AP635">
        <v>4.0680214427307002E-2</v>
      </c>
      <c r="AQ635">
        <f>(Table2[[#This Row],[Sharpe Ratio]]-AVERAGE(Table2[Sharpe Ratio]))/_xlfn.STDEV.P(Table2[Sharpe Ratio])</f>
        <v>-0.26413127686262139</v>
      </c>
      <c r="AR6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5">
        <f>_xlfn.RANK.AVG(Table2[[#This Row],[1Y Return vs Nifty Z-Score]],Table2[1Y Return vs Nifty Z-Score])</f>
        <v>592</v>
      </c>
      <c r="AT635">
        <f>_xlfn.RANK.AVG(Table2[[#This Row],[6M Return vs Nifty Z-Score]],Table2[6M Return vs Nifty Z-Score])</f>
        <v>728</v>
      </c>
      <c r="AU635">
        <f>_xlfn.RANK.AVG(Table2[[#This Row],[Sharpe Ratio Z-Score]],Table2[Sharpe Ratio Z-Score])</f>
        <v>417</v>
      </c>
      <c r="AV635">
        <f>(Table2[[#This Row],[Rank 1Y]]+Table2[[#This Row],[Rank 6M]]+Table2[[#This Row],[Rank Sharpe]])/3</f>
        <v>579</v>
      </c>
    </row>
    <row r="636" spans="1:48" x14ac:dyDescent="0.3">
      <c r="A636" t="s">
        <v>2172</v>
      </c>
      <c r="B636" t="s">
        <v>2173</v>
      </c>
      <c r="C636" t="s">
        <v>10639</v>
      </c>
      <c r="D636" t="s">
        <v>46</v>
      </c>
      <c r="E636">
        <v>2691.6776089</v>
      </c>
      <c r="F636">
        <v>683.05</v>
      </c>
      <c r="G636">
        <v>-47.090758667096502</v>
      </c>
      <c r="H636">
        <f>(Table2[[#This Row],[1Y Return vs Nifty]]-AVERAGE(Table2[1Y Return vs Nifty]))/_xlfn.STDEV.P(Table2[1Y Return vs Nifty])</f>
        <v>-1.1805302715869386</v>
      </c>
      <c r="I636">
        <v>-2.7818249021760999</v>
      </c>
      <c r="J636">
        <f>(Table2[[#This Row],[1M Return vs Nifty]]-AVERAGE(Table2[1M Return vs Nifty]))/_xlfn.STDEV.P(Table2[1M Return vs Nifty])</f>
        <v>-0.15952369902168781</v>
      </c>
      <c r="K636">
        <v>-15.047871961242601</v>
      </c>
      <c r="L636">
        <f>(Table2[[#This Row],[6M Return vs Nifty]]-AVERAGE(Table2[6M Return vs Nifty]))/_xlfn.STDEV.P(Table2[6M Return vs Nifty])</f>
        <v>-0.79866093195438514</v>
      </c>
      <c r="M636">
        <v>-3.1723058893209699</v>
      </c>
      <c r="N636">
        <f>(Table2[[#This Row],[1W Return vs Nifty]]-AVERAGE(Table2[1W Return vs Nifty]))/_xlfn.STDEV.P(Table2[1W Return vs Nifty])</f>
        <v>-0.26060216405130571</v>
      </c>
      <c r="O636">
        <v>683.62</v>
      </c>
      <c r="P636">
        <v>681.36367031055102</v>
      </c>
      <c r="Q636">
        <v>695.01609105325701</v>
      </c>
      <c r="R636">
        <v>45.882054823877397</v>
      </c>
      <c r="S636" s="2">
        <f>(Table2[[#This Row],[Close Price]]-Table2[[#This Row],[20D EMA]])/Table2[[#This Row],[20D EMA]]</f>
        <v>-8.3379655364098477E-4</v>
      </c>
      <c r="T636" s="2">
        <f>(Table2[[#This Row],[Close Price]]-Table2[[#This Row],[50D EMA]])/Table2[[#This Row],[50D EMA]]</f>
        <v>2.4749333768857187E-3</v>
      </c>
      <c r="U636" s="2">
        <f>(Table2[[#This Row],[Close Price]]-Table2[[#This Row],[200D EMA]])/Table2[[#This Row],[200D EMA]]</f>
        <v>-1.7216998580742403E-2</v>
      </c>
      <c r="V636">
        <v>0.50510576342461999</v>
      </c>
      <c r="W636">
        <v>674.15</v>
      </c>
      <c r="X636">
        <v>691</v>
      </c>
      <c r="Y636">
        <v>672</v>
      </c>
      <c r="Z636">
        <v>708.5</v>
      </c>
      <c r="AA636">
        <v>655.1</v>
      </c>
      <c r="AB636">
        <v>745.75</v>
      </c>
      <c r="AC636" s="2">
        <f>(Table2[[#This Row],[Close Price]]/Table2[[#This Row],[Day Low]])-1</f>
        <v>1.3201809686271604E-2</v>
      </c>
      <c r="AD636" s="2">
        <f>(Table2[[#This Row],[Day High]]/Table2[[#This Row],[Close Price]])-1</f>
        <v>1.1638972256789559E-2</v>
      </c>
      <c r="AE636" s="2">
        <f>(Table2[[#This Row],[Close Price]]/Table2[[#This Row],[Current Week Low]])-1</f>
        <v>1.6443452380952239E-2</v>
      </c>
      <c r="AF636" s="2">
        <f>(Table2[[#This Row],[Current Week High]]/Table2[[#This Row],[Close Price]])-1</f>
        <v>3.7259351438401422E-2</v>
      </c>
      <c r="AG636" s="2">
        <f>(Table2[[#This Row],[Close Price]]/Table2[[#This Row],[Current Month Low]])-1</f>
        <v>4.2665241947794197E-2</v>
      </c>
      <c r="AH636" s="2">
        <f>(Table2[[#This Row],[Current Month High]]/Table2[[#This Row],[Close Price]])-1</f>
        <v>9.1794158553546668E-2</v>
      </c>
      <c r="AI636">
        <v>22.8314179049849</v>
      </c>
      <c r="AJ636">
        <v>13.8606434405734</v>
      </c>
      <c r="AK636" t="str">
        <f>IF(AND(Table2[[#This Row],[20D EMA]]&gt;Table2[[#This Row],[50D EMA]],Table2[[#This Row],[50D EMA]]&gt;Table2[[#This Row],[200D EMA]]),"Uptrend","Downtrend/NoTrend")</f>
        <v>Downtrend/NoTrend</v>
      </c>
      <c r="AL636">
        <v>0.06</v>
      </c>
      <c r="AM636" t="s">
        <v>10681</v>
      </c>
      <c r="AN636">
        <v>-1.23</v>
      </c>
      <c r="AO636" t="s">
        <v>10680</v>
      </c>
      <c r="AP636">
        <v>2.7460593005633999E-2</v>
      </c>
      <c r="AQ636">
        <f>(Table2[[#This Row],[Sharpe Ratio]]-AVERAGE(Table2[Sharpe Ratio]))/_xlfn.STDEV.P(Table2[Sharpe Ratio])</f>
        <v>-0.41599466483550457</v>
      </c>
      <c r="AR6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36">
        <f>_xlfn.RANK.AVG(Table2[[#This Row],[1Y Return vs Nifty Z-Score]],Table2[1Y Return vs Nifty Z-Score])</f>
        <v>702</v>
      </c>
      <c r="AT636">
        <f>_xlfn.RANK.AVG(Table2[[#This Row],[6M Return vs Nifty Z-Score]],Table2[6M Return vs Nifty Z-Score])</f>
        <v>581</v>
      </c>
      <c r="AU636">
        <f>_xlfn.RANK.AVG(Table2[[#This Row],[Sharpe Ratio Z-Score]],Table2[Sharpe Ratio Z-Score])</f>
        <v>457</v>
      </c>
      <c r="AV636">
        <f>(Table2[[#This Row],[Rank 1Y]]+Table2[[#This Row],[Rank 6M]]+Table2[[#This Row],[Rank Sharpe]])/3</f>
        <v>580</v>
      </c>
    </row>
    <row r="637" spans="1:48" x14ac:dyDescent="0.3">
      <c r="A637" t="s">
        <v>1364</v>
      </c>
      <c r="B637" t="s">
        <v>1365</v>
      </c>
      <c r="C637" t="s">
        <v>10649</v>
      </c>
      <c r="D637" t="s">
        <v>568</v>
      </c>
      <c r="E637">
        <v>8194.5914088899899</v>
      </c>
      <c r="F637">
        <v>297.8</v>
      </c>
      <c r="G637">
        <v>-32.377983618701599</v>
      </c>
      <c r="H637">
        <f>(Table2[[#This Row],[1Y Return vs Nifty]]-AVERAGE(Table2[1Y Return vs Nifty]))/_xlfn.STDEV.P(Table2[1Y Return vs Nifty])</f>
        <v>-0.94379715249121954</v>
      </c>
      <c r="I637">
        <v>12.636027737018299</v>
      </c>
      <c r="J637">
        <f>(Table2[[#This Row],[1M Return vs Nifty]]-AVERAGE(Table2[1M Return vs Nifty]))/_xlfn.STDEV.P(Table2[1M Return vs Nifty])</f>
        <v>1.3310231135352371</v>
      </c>
      <c r="K637">
        <v>3.5410042182853001</v>
      </c>
      <c r="L637">
        <f>(Table2[[#This Row],[6M Return vs Nifty]]-AVERAGE(Table2[6M Return vs Nifty]))/_xlfn.STDEV.P(Table2[6M Return vs Nifty])</f>
        <v>-0.16156231300797361</v>
      </c>
      <c r="M637">
        <v>2.7049727369155199</v>
      </c>
      <c r="N637">
        <f>(Table2[[#This Row],[1W Return vs Nifty]]-AVERAGE(Table2[1W Return vs Nifty]))/_xlfn.STDEV.P(Table2[1W Return vs Nifty])</f>
        <v>1.2481344308538509</v>
      </c>
      <c r="O637">
        <v>279.56</v>
      </c>
      <c r="P637">
        <v>268.58830940166598</v>
      </c>
      <c r="Q637">
        <v>262.98442189530601</v>
      </c>
      <c r="R637">
        <v>69.632846932280202</v>
      </c>
      <c r="S637" s="2">
        <f>(Table2[[#This Row],[Close Price]]-Table2[[#This Row],[20D EMA]])/Table2[[#This Row],[20D EMA]]</f>
        <v>6.5245385605952236E-2</v>
      </c>
      <c r="T637" s="2">
        <f>(Table2[[#This Row],[Close Price]]-Table2[[#This Row],[50D EMA]])/Table2[[#This Row],[50D EMA]]</f>
        <v>0.10876009705489005</v>
      </c>
      <c r="U637" s="2">
        <f>(Table2[[#This Row],[Close Price]]-Table2[[#This Row],[200D EMA]])/Table2[[#This Row],[200D EMA]]</f>
        <v>0.13238646553199285</v>
      </c>
      <c r="V637">
        <v>1.8855314126957501</v>
      </c>
      <c r="W637">
        <v>293.7</v>
      </c>
      <c r="X637">
        <v>300.35000000000002</v>
      </c>
      <c r="Y637">
        <v>282</v>
      </c>
      <c r="Z637">
        <v>310</v>
      </c>
      <c r="AA637">
        <v>240.05</v>
      </c>
      <c r="AB637">
        <v>310</v>
      </c>
      <c r="AC637" s="2">
        <f>(Table2[[#This Row],[Close Price]]/Table2[[#This Row],[Day Low]])-1</f>
        <v>1.3959822948587108E-2</v>
      </c>
      <c r="AD637" s="2">
        <f>(Table2[[#This Row],[Day High]]/Table2[[#This Row],[Close Price]])-1</f>
        <v>8.5627938213566068E-3</v>
      </c>
      <c r="AE637" s="2">
        <f>(Table2[[#This Row],[Close Price]]/Table2[[#This Row],[Current Week Low]])-1</f>
        <v>5.6028368794326378E-2</v>
      </c>
      <c r="AF637" s="2">
        <f>(Table2[[#This Row],[Current Week High]]/Table2[[#This Row],[Close Price]])-1</f>
        <v>4.0967092008059147E-2</v>
      </c>
      <c r="AG637" s="2">
        <f>(Table2[[#This Row],[Close Price]]/Table2[[#This Row],[Current Month Low]])-1</f>
        <v>0.24057488023328477</v>
      </c>
      <c r="AH637" s="2">
        <f>(Table2[[#This Row],[Current Month High]]/Table2[[#This Row],[Close Price]])-1</f>
        <v>4.0967092008059147E-2</v>
      </c>
      <c r="AI637">
        <v>7.7736736064472698</v>
      </c>
      <c r="AJ637">
        <v>35.363636363636303</v>
      </c>
      <c r="AK637" t="str">
        <f>IF(AND(Table2[[#This Row],[20D EMA]]&gt;Table2[[#This Row],[50D EMA]],Table2[[#This Row],[50D EMA]]&gt;Table2[[#This Row],[200D EMA]]),"Uptrend","Downtrend/NoTrend")</f>
        <v>Uptrend</v>
      </c>
      <c r="AL637">
        <v>0.14000000000000001</v>
      </c>
      <c r="AM637" t="s">
        <v>10681</v>
      </c>
      <c r="AN637">
        <v>9.91</v>
      </c>
      <c r="AO637" t="s">
        <v>10681</v>
      </c>
      <c r="AP637">
        <v>-9.7371237447163E-2</v>
      </c>
      <c r="AQ637">
        <f>(Table2[[#This Row],[Sharpe Ratio]]-AVERAGE(Table2[Sharpe Ratio]))/_xlfn.STDEV.P(Table2[Sharpe Ratio])</f>
        <v>-1.8500285221393504</v>
      </c>
      <c r="AR637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-0.37623044324945565</v>
      </c>
      <c r="AS637">
        <f>_xlfn.RANK.AVG(Table2[[#This Row],[1Y Return vs Nifty Z-Score]],Table2[1Y Return vs Nifty Z-Score])</f>
        <v>648</v>
      </c>
      <c r="AT637">
        <f>_xlfn.RANK.AVG(Table2[[#This Row],[6M Return vs Nifty Z-Score]],Table2[6M Return vs Nifty Z-Score])</f>
        <v>379</v>
      </c>
      <c r="AU637">
        <f>_xlfn.RANK.AVG(Table2[[#This Row],[Sharpe Ratio Z-Score]],Table2[Sharpe Ratio Z-Score])</f>
        <v>721</v>
      </c>
      <c r="AV637">
        <f>(Table2[[#This Row],[Rank 1Y]]+Table2[[#This Row],[Rank 6M]]+Table2[[#This Row],[Rank Sharpe]])/3</f>
        <v>582.66666666666663</v>
      </c>
    </row>
    <row r="638" spans="1:48" x14ac:dyDescent="0.3">
      <c r="A638" t="s">
        <v>561</v>
      </c>
      <c r="B638" t="s">
        <v>562</v>
      </c>
      <c r="C638" t="s">
        <v>10636</v>
      </c>
      <c r="D638" t="s">
        <v>37</v>
      </c>
      <c r="E638">
        <v>35373.696907375001</v>
      </c>
      <c r="F638">
        <v>628.65</v>
      </c>
      <c r="G638">
        <v>-30.331773815614799</v>
      </c>
      <c r="H638">
        <f>(Table2[[#This Row],[1Y Return vs Nifty]]-AVERAGE(Table2[1Y Return vs Nifty]))/_xlfn.STDEV.P(Table2[1Y Return vs Nifty])</f>
        <v>-0.91087300137658522</v>
      </c>
      <c r="I638">
        <v>-4.3381826958992198</v>
      </c>
      <c r="J638">
        <f>(Table2[[#This Row],[1M Return vs Nifty]]-AVERAGE(Table2[1M Return vs Nifty]))/_xlfn.STDEV.P(Table2[1M Return vs Nifty])</f>
        <v>-0.3099872040843058</v>
      </c>
      <c r="K638">
        <v>1.5494585430233101</v>
      </c>
      <c r="L638">
        <f>(Table2[[#This Row],[6M Return vs Nifty]]-AVERAGE(Table2[6M Return vs Nifty]))/_xlfn.STDEV.P(Table2[6M Return vs Nifty])</f>
        <v>-0.22981877924208977</v>
      </c>
      <c r="M638">
        <v>-3.4269900233602102</v>
      </c>
      <c r="N638">
        <f>(Table2[[#This Row],[1W Return vs Nifty]]-AVERAGE(Table2[1W Return vs Nifty]))/_xlfn.STDEV.P(Table2[1W Return vs Nifty])</f>
        <v>-0.32598127870675414</v>
      </c>
      <c r="O638">
        <v>599.44000000000005</v>
      </c>
      <c r="P638">
        <v>584.47185585073396</v>
      </c>
      <c r="Q638">
        <v>569.45334729412502</v>
      </c>
      <c r="R638">
        <v>56.384685084972197</v>
      </c>
      <c r="S638" s="2">
        <f>(Table2[[#This Row],[Close Price]]-Table2[[#This Row],[20D EMA]])/Table2[[#This Row],[20D EMA]]</f>
        <v>4.8728813559321897E-2</v>
      </c>
      <c r="T638" s="2">
        <f>(Table2[[#This Row],[Close Price]]-Table2[[#This Row],[50D EMA]])/Table2[[#This Row],[50D EMA]]</f>
        <v>7.558643535532103E-2</v>
      </c>
      <c r="U638" s="2">
        <f>(Table2[[#This Row],[Close Price]]-Table2[[#This Row],[200D EMA]])/Table2[[#This Row],[200D EMA]]</f>
        <v>0.10395347219778416</v>
      </c>
      <c r="V638">
        <v>1.70246708410838</v>
      </c>
      <c r="W638">
        <v>603</v>
      </c>
      <c r="X638">
        <v>640.70000000000005</v>
      </c>
      <c r="Y638">
        <v>600</v>
      </c>
      <c r="Z638">
        <v>640.70000000000005</v>
      </c>
      <c r="AA638">
        <v>564.29999999999995</v>
      </c>
      <c r="AB638">
        <v>640.70000000000005</v>
      </c>
      <c r="AC638" s="2">
        <f>(Table2[[#This Row],[Close Price]]/Table2[[#This Row],[Day Low]])-1</f>
        <v>4.2537313432835733E-2</v>
      </c>
      <c r="AD638" s="2">
        <f>(Table2[[#This Row],[Day High]]/Table2[[#This Row],[Close Price]])-1</f>
        <v>1.91680585381373E-2</v>
      </c>
      <c r="AE638" s="2">
        <f>(Table2[[#This Row],[Close Price]]/Table2[[#This Row],[Current Week Low]])-1</f>
        <v>4.7749999999999959E-2</v>
      </c>
      <c r="AF638" s="2">
        <f>(Table2[[#This Row],[Current Week High]]/Table2[[#This Row],[Close Price]])-1</f>
        <v>1.91680585381373E-2</v>
      </c>
      <c r="AG638" s="2">
        <f>(Table2[[#This Row],[Close Price]]/Table2[[#This Row],[Current Month Low]])-1</f>
        <v>0.11403508771929838</v>
      </c>
      <c r="AH638" s="2">
        <f>(Table2[[#This Row],[Current Month High]]/Table2[[#This Row],[Close Price]])-1</f>
        <v>1.91680585381373E-2</v>
      </c>
      <c r="AI638">
        <v>7.3729420186113099</v>
      </c>
      <c r="AJ638">
        <v>38.2255936675461</v>
      </c>
      <c r="AK638" t="str">
        <f>IF(AND(Table2[[#This Row],[20D EMA]]&gt;Table2[[#This Row],[50D EMA]],Table2[[#This Row],[50D EMA]]&gt;Table2[[#This Row],[200D EMA]]),"Uptrend","Downtrend/NoTrend")</f>
        <v>Uptrend</v>
      </c>
      <c r="AL638">
        <v>0.12</v>
      </c>
      <c r="AM638" t="s">
        <v>10681</v>
      </c>
      <c r="AN638">
        <v>8.51</v>
      </c>
      <c r="AO638" t="s">
        <v>10681</v>
      </c>
      <c r="AP638">
        <v>-8.7996810931351005E-2</v>
      </c>
      <c r="AQ638">
        <f>(Table2[[#This Row],[Sharpe Ratio]]-AVERAGE(Table2[Sharpe Ratio]))/_xlfn.STDEV.P(Table2[Sharpe Ratio])</f>
        <v>-1.7423376794454699</v>
      </c>
      <c r="AR638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-3.5189979428552052</v>
      </c>
      <c r="AS638">
        <f>_xlfn.RANK.AVG(Table2[[#This Row],[1Y Return vs Nifty Z-Score]],Table2[1Y Return vs Nifty Z-Score])</f>
        <v>638</v>
      </c>
      <c r="AT638">
        <f>_xlfn.RANK.AVG(Table2[[#This Row],[6M Return vs Nifty Z-Score]],Table2[6M Return vs Nifty Z-Score])</f>
        <v>399</v>
      </c>
      <c r="AU638">
        <f>_xlfn.RANK.AVG(Table2[[#This Row],[Sharpe Ratio Z-Score]],Table2[Sharpe Ratio Z-Score])</f>
        <v>713</v>
      </c>
      <c r="AV638">
        <f>(Table2[[#This Row],[Rank 1Y]]+Table2[[#This Row],[Rank 6M]]+Table2[[#This Row],[Rank Sharpe]])/3</f>
        <v>583.33333333333337</v>
      </c>
    </row>
    <row r="639" spans="1:48" x14ac:dyDescent="0.3">
      <c r="A639" t="s">
        <v>866</v>
      </c>
      <c r="B639" t="s">
        <v>867</v>
      </c>
      <c r="C639" t="s">
        <v>10644</v>
      </c>
      <c r="D639" t="s">
        <v>130</v>
      </c>
      <c r="E639">
        <v>18097.5832443</v>
      </c>
      <c r="F639">
        <v>3000.05</v>
      </c>
      <c r="G639">
        <v>-30.624913530312401</v>
      </c>
      <c r="H639">
        <f>(Table2[[#This Row],[1Y Return vs Nifty]]-AVERAGE(Table2[1Y Return vs Nifty]))/_xlfn.STDEV.P(Table2[1Y Return vs Nifty])</f>
        <v>-0.91558971041093995</v>
      </c>
      <c r="I639">
        <v>-2.6605733612567</v>
      </c>
      <c r="J639">
        <f>(Table2[[#This Row],[1M Return vs Nifty]]-AVERAGE(Table2[1M Return vs Nifty]))/_xlfn.STDEV.P(Table2[1M Return vs Nifty])</f>
        <v>-0.14780150254825788</v>
      </c>
      <c r="K639">
        <v>-3.2486702982243501E-2</v>
      </c>
      <c r="L639">
        <f>(Table2[[#This Row],[6M Return vs Nifty]]-AVERAGE(Table2[6M Return vs Nifty]))/_xlfn.STDEV.P(Table2[6M Return vs Nifty])</f>
        <v>-0.28403696444840898</v>
      </c>
      <c r="M639">
        <v>1.2488499945465701</v>
      </c>
      <c r="N639">
        <f>(Table2[[#This Row],[1W Return vs Nifty]]-AVERAGE(Table2[1W Return vs Nifty]))/_xlfn.STDEV.P(Table2[1W Return vs Nifty])</f>
        <v>0.87433801795646293</v>
      </c>
      <c r="O639">
        <v>2900.09</v>
      </c>
      <c r="P639">
        <v>2821.8881124818499</v>
      </c>
      <c r="Q639">
        <v>2721.02130281772</v>
      </c>
      <c r="R639">
        <v>69.3680911101617</v>
      </c>
      <c r="S639" s="2">
        <f>(Table2[[#This Row],[Close Price]]-Table2[[#This Row],[20D EMA]])/Table2[[#This Row],[20D EMA]]</f>
        <v>3.446789582392272E-2</v>
      </c>
      <c r="T639" s="2">
        <f>(Table2[[#This Row],[Close Price]]-Table2[[#This Row],[50D EMA]])/Table2[[#This Row],[50D EMA]]</f>
        <v>6.313570220240125E-2</v>
      </c>
      <c r="U639" s="2">
        <f>(Table2[[#This Row],[Close Price]]-Table2[[#This Row],[200D EMA]])/Table2[[#This Row],[200D EMA]]</f>
        <v>0.10254557613839167</v>
      </c>
      <c r="V639">
        <v>1.06408632717541</v>
      </c>
      <c r="W639">
        <v>2985</v>
      </c>
      <c r="X639">
        <v>3057</v>
      </c>
      <c r="Y639">
        <v>2898</v>
      </c>
      <c r="Z639">
        <v>3067.55</v>
      </c>
      <c r="AA639">
        <v>2626.25</v>
      </c>
      <c r="AB639">
        <v>3067.55</v>
      </c>
      <c r="AC639" s="2">
        <f>(Table2[[#This Row],[Close Price]]/Table2[[#This Row],[Day Low]])-1</f>
        <v>5.0418760469013169E-3</v>
      </c>
      <c r="AD639" s="2">
        <f>(Table2[[#This Row],[Day High]]/Table2[[#This Row],[Close Price]])-1</f>
        <v>1.898301694971738E-2</v>
      </c>
      <c r="AE639" s="2">
        <f>(Table2[[#This Row],[Close Price]]/Table2[[#This Row],[Current Week Low]])-1</f>
        <v>3.5213940648723296E-2</v>
      </c>
      <c r="AF639" s="2">
        <f>(Table2[[#This Row],[Current Week High]]/Table2[[#This Row],[Close Price]])-1</f>
        <v>2.2499625006249913E-2</v>
      </c>
      <c r="AG639" s="2">
        <f>(Table2[[#This Row],[Close Price]]/Table2[[#This Row],[Current Month Low]])-1</f>
        <v>0.14233222275107105</v>
      </c>
      <c r="AH639" s="2">
        <f>(Table2[[#This Row],[Current Month High]]/Table2[[#This Row],[Close Price]])-1</f>
        <v>2.2499625006249913E-2</v>
      </c>
      <c r="AI639">
        <v>9.7315044749254103</v>
      </c>
      <c r="AJ639">
        <v>34.531390134529097</v>
      </c>
      <c r="AK639" t="str">
        <f>IF(AND(Table2[[#This Row],[20D EMA]]&gt;Table2[[#This Row],[50D EMA]],Table2[[#This Row],[50D EMA]]&gt;Table2[[#This Row],[200D EMA]]),"Uptrend","Downtrend/NoTrend")</f>
        <v>Uptrend</v>
      </c>
      <c r="AL639">
        <v>-0.05</v>
      </c>
      <c r="AM639" t="s">
        <v>10680</v>
      </c>
      <c r="AN639">
        <v>11.14</v>
      </c>
      <c r="AO639" t="s">
        <v>10681</v>
      </c>
      <c r="AP639">
        <v>-7.7180082582352996E-2</v>
      </c>
      <c r="AQ639">
        <f>(Table2[[#This Row],[Sharpe Ratio]]-AVERAGE(Table2[Sharpe Ratio]))/_xlfn.STDEV.P(Table2[Sharpe Ratio])</f>
        <v>-1.6180780685637171</v>
      </c>
      <c r="AR639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-2.0911682280148614</v>
      </c>
      <c r="AS639">
        <f>_xlfn.RANK.AVG(Table2[[#This Row],[1Y Return vs Nifty Z-Score]],Table2[1Y Return vs Nifty Z-Score])</f>
        <v>641</v>
      </c>
      <c r="AT639">
        <f>_xlfn.RANK.AVG(Table2[[#This Row],[6M Return vs Nifty Z-Score]],Table2[6M Return vs Nifty Z-Score])</f>
        <v>414</v>
      </c>
      <c r="AU639">
        <f>_xlfn.RANK.AVG(Table2[[#This Row],[Sharpe Ratio Z-Score]],Table2[Sharpe Ratio Z-Score])</f>
        <v>695</v>
      </c>
      <c r="AV639">
        <f>(Table2[[#This Row],[Rank 1Y]]+Table2[[#This Row],[Rank 6M]]+Table2[[#This Row],[Rank Sharpe]])/3</f>
        <v>583.33333333333337</v>
      </c>
    </row>
    <row r="640" spans="1:48" x14ac:dyDescent="0.3">
      <c r="A640" t="s">
        <v>2210</v>
      </c>
      <c r="B640" t="s">
        <v>2211</v>
      </c>
      <c r="C640" t="s">
        <v>10640</v>
      </c>
      <c r="D640" t="s">
        <v>295</v>
      </c>
      <c r="E640">
        <v>2593.02202334</v>
      </c>
      <c r="F640">
        <v>441.1</v>
      </c>
      <c r="G640">
        <v>-29.876745141215</v>
      </c>
      <c r="H640">
        <f>(Table2[[#This Row],[1Y Return vs Nifty]]-AVERAGE(Table2[1Y Return vs Nifty]))/_xlfn.STDEV.P(Table2[1Y Return vs Nifty])</f>
        <v>-0.90355144871134507</v>
      </c>
      <c r="I640">
        <v>2.0043877227258999</v>
      </c>
      <c r="J640">
        <f>(Table2[[#This Row],[1M Return vs Nifty]]-AVERAGE(Table2[1M Return vs Nifty]))/_xlfn.STDEV.P(Table2[1M Return vs Nifty])</f>
        <v>0.30319144939862763</v>
      </c>
      <c r="K640">
        <v>-5.0019668487100999</v>
      </c>
      <c r="L640">
        <f>(Table2[[#This Row],[6M Return vs Nifty]]-AVERAGE(Table2[6M Return vs Nifty]))/_xlfn.STDEV.P(Table2[6M Return vs Nifty])</f>
        <v>-0.45435650970481495</v>
      </c>
      <c r="M640">
        <v>-7.3831465859930701</v>
      </c>
      <c r="N640">
        <f>(Table2[[#This Row],[1W Return vs Nifty]]-AVERAGE(Table2[1W Return vs Nifty]))/_xlfn.STDEV.P(Table2[1W Return vs Nifty])</f>
        <v>-1.3415530357735967</v>
      </c>
      <c r="O640">
        <v>430.34</v>
      </c>
      <c r="P640">
        <v>418.38151327695903</v>
      </c>
      <c r="Q640">
        <v>410.22568043259901</v>
      </c>
      <c r="R640">
        <v>57.403233945288697</v>
      </c>
      <c r="S640" s="2">
        <f>(Table2[[#This Row],[Close Price]]-Table2[[#This Row],[20D EMA]])/Table2[[#This Row],[20D EMA]]</f>
        <v>2.500348561602465E-2</v>
      </c>
      <c r="T640" s="2">
        <f>(Table2[[#This Row],[Close Price]]-Table2[[#This Row],[50D EMA]])/Table2[[#This Row],[50D EMA]]</f>
        <v>5.4300885679912619E-2</v>
      </c>
      <c r="U640" s="2">
        <f>(Table2[[#This Row],[Close Price]]-Table2[[#This Row],[200D EMA]])/Table2[[#This Row],[200D EMA]]</f>
        <v>7.5261791350660551E-2</v>
      </c>
      <c r="V640">
        <v>2.10976316937125</v>
      </c>
      <c r="W640">
        <v>440</v>
      </c>
      <c r="X640">
        <v>447</v>
      </c>
      <c r="Y640">
        <v>436</v>
      </c>
      <c r="Z640">
        <v>461</v>
      </c>
      <c r="AA640">
        <v>379.1</v>
      </c>
      <c r="AB640">
        <v>470</v>
      </c>
      <c r="AC640" s="2">
        <f>(Table2[[#This Row],[Close Price]]/Table2[[#This Row],[Day Low]])-1</f>
        <v>2.4999999999999467E-3</v>
      </c>
      <c r="AD640" s="2">
        <f>(Table2[[#This Row],[Day High]]/Table2[[#This Row],[Close Price]])-1</f>
        <v>1.3375651779641728E-2</v>
      </c>
      <c r="AE640" s="2">
        <f>(Table2[[#This Row],[Close Price]]/Table2[[#This Row],[Current Week Low]])-1</f>
        <v>1.1697247706422109E-2</v>
      </c>
      <c r="AF640" s="2">
        <f>(Table2[[#This Row],[Current Week High]]/Table2[[#This Row],[Close Price]])-1</f>
        <v>4.5114486510995144E-2</v>
      </c>
      <c r="AG640" s="2">
        <f>(Table2[[#This Row],[Close Price]]/Table2[[#This Row],[Current Month Low]])-1</f>
        <v>0.16354523872329207</v>
      </c>
      <c r="AH640" s="2">
        <f>(Table2[[#This Row],[Current Month High]]/Table2[[#This Row],[Close Price]])-1</f>
        <v>6.5518023124008007E-2</v>
      </c>
      <c r="AI640">
        <v>21.491725232373501</v>
      </c>
      <c r="AJ640">
        <v>33.323258274142297</v>
      </c>
      <c r="AK640" t="str">
        <f>IF(AND(Table2[[#This Row],[20D EMA]]&gt;Table2[[#This Row],[50D EMA]],Table2[[#This Row],[50D EMA]]&gt;Table2[[#This Row],[200D EMA]]),"Uptrend","Downtrend/NoTrend")</f>
        <v>Uptrend</v>
      </c>
      <c r="AL640">
        <v>-0.01</v>
      </c>
      <c r="AM640" t="s">
        <v>10680</v>
      </c>
      <c r="AN640">
        <v>13.48</v>
      </c>
      <c r="AO640" t="s">
        <v>10681</v>
      </c>
      <c r="AP640">
        <v>-3.6769071513595E-2</v>
      </c>
      <c r="AQ640">
        <f>(Table2[[#This Row],[Sharpe Ratio]]-AVERAGE(Table2[Sharpe Ratio]))/_xlfn.STDEV.P(Table2[Sharpe Ratio])</f>
        <v>-1.1538474482942138</v>
      </c>
      <c r="AR64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-3.5501169930853429</v>
      </c>
      <c r="AS640">
        <f>_xlfn.RANK.AVG(Table2[[#This Row],[1Y Return vs Nifty Z-Score]],Table2[1Y Return vs Nifty Z-Score])</f>
        <v>633</v>
      </c>
      <c r="AT640">
        <f>_xlfn.RANK.AVG(Table2[[#This Row],[6M Return vs Nifty Z-Score]],Table2[6M Return vs Nifty Z-Score])</f>
        <v>473</v>
      </c>
      <c r="AU640">
        <f>_xlfn.RANK.AVG(Table2[[#This Row],[Sharpe Ratio Z-Score]],Table2[Sharpe Ratio Z-Score])</f>
        <v>648</v>
      </c>
      <c r="AV640">
        <f>(Table2[[#This Row],[Rank 1Y]]+Table2[[#This Row],[Rank 6M]]+Table2[[#This Row],[Rank Sharpe]])/3</f>
        <v>584.66666666666663</v>
      </c>
    </row>
    <row r="641" spans="1:48" x14ac:dyDescent="0.3">
      <c r="A641" t="s">
        <v>1901</v>
      </c>
      <c r="B641" t="s">
        <v>1902</v>
      </c>
      <c r="C641" t="s">
        <v>10652</v>
      </c>
      <c r="D641" t="s">
        <v>1903</v>
      </c>
      <c r="E641">
        <v>3766.7823760000001</v>
      </c>
      <c r="F641">
        <v>21.11</v>
      </c>
      <c r="G641">
        <v>-2.8824069096937799</v>
      </c>
      <c r="H641">
        <f>(Table2[[#This Row],[1Y Return vs Nifty]]-AVERAGE(Table2[1Y Return vs Nifty]))/_xlfn.STDEV.P(Table2[1Y Return vs Nifty])</f>
        <v>-0.46920416436473877</v>
      </c>
      <c r="I641">
        <v>-13.2609619240427</v>
      </c>
      <c r="J641">
        <f>(Table2[[#This Row],[1M Return vs Nifty]]-AVERAGE(Table2[1M Return vs Nifty]))/_xlfn.STDEV.P(Table2[1M Return vs Nifty])</f>
        <v>-1.1726118800945271</v>
      </c>
      <c r="K641">
        <v>-19.768284923482099</v>
      </c>
      <c r="L641">
        <f>(Table2[[#This Row],[6M Return vs Nifty]]-AVERAGE(Table2[6M Return vs Nifty]))/_xlfn.STDEV.P(Table2[6M Return vs Nifty])</f>
        <v>-0.96044416995408555</v>
      </c>
      <c r="M641">
        <v>-3.5530343958371202</v>
      </c>
      <c r="N641">
        <f>(Table2[[#This Row],[1W Return vs Nifty]]-AVERAGE(Table2[1W Return vs Nifty]))/_xlfn.STDEV.P(Table2[1W Return vs Nifty])</f>
        <v>-0.3583377091963435</v>
      </c>
      <c r="O641">
        <v>21.59</v>
      </c>
      <c r="P641">
        <v>21.973752044253299</v>
      </c>
      <c r="Q641">
        <v>21.350527933448198</v>
      </c>
      <c r="R641">
        <v>42.870605873231703</v>
      </c>
      <c r="S641" s="2">
        <f>(Table2[[#This Row],[Close Price]]-Table2[[#This Row],[20D EMA]])/Table2[[#This Row],[20D EMA]]</f>
        <v>-2.2232515053265421E-2</v>
      </c>
      <c r="T641" s="2">
        <f>(Table2[[#This Row],[Close Price]]-Table2[[#This Row],[50D EMA]])/Table2[[#This Row],[50D EMA]]</f>
        <v>-3.9308354918803814E-2</v>
      </c>
      <c r="U641" s="2">
        <f>(Table2[[#This Row],[Close Price]]-Table2[[#This Row],[200D EMA]])/Table2[[#This Row],[200D EMA]]</f>
        <v>-1.1265666788097668E-2</v>
      </c>
      <c r="V641">
        <v>0.71403601724919397</v>
      </c>
      <c r="W641">
        <v>21.01</v>
      </c>
      <c r="X641">
        <v>21.47</v>
      </c>
      <c r="Y641">
        <v>21.01</v>
      </c>
      <c r="Z641">
        <v>22.15</v>
      </c>
      <c r="AA641">
        <v>20.62</v>
      </c>
      <c r="AB641">
        <v>24.28</v>
      </c>
      <c r="AC641" s="2">
        <f>(Table2[[#This Row],[Close Price]]/Table2[[#This Row],[Day Low]])-1</f>
        <v>4.7596382674914839E-3</v>
      </c>
      <c r="AD641" s="2">
        <f>(Table2[[#This Row],[Day High]]/Table2[[#This Row],[Close Price]])-1</f>
        <v>1.70535291331122E-2</v>
      </c>
      <c r="AE641" s="2">
        <f>(Table2[[#This Row],[Close Price]]/Table2[[#This Row],[Current Week Low]])-1</f>
        <v>4.7596382674914839E-3</v>
      </c>
      <c r="AF641" s="2">
        <f>(Table2[[#This Row],[Current Week High]]/Table2[[#This Row],[Close Price]])-1</f>
        <v>4.9265750828990873E-2</v>
      </c>
      <c r="AG641" s="2">
        <f>(Table2[[#This Row],[Close Price]]/Table2[[#This Row],[Current Month Low]])-1</f>
        <v>2.3763336566440252E-2</v>
      </c>
      <c r="AH641" s="2">
        <f>(Table2[[#This Row],[Current Month High]]/Table2[[#This Row],[Close Price]])-1</f>
        <v>0.15016579819990539</v>
      </c>
      <c r="AI641">
        <v>32.401705352913297</v>
      </c>
      <c r="AJ641">
        <v>28.719512195121901</v>
      </c>
      <c r="AK641" t="str">
        <f>IF(AND(Table2[[#This Row],[20D EMA]]&gt;Table2[[#This Row],[50D EMA]],Table2[[#This Row],[50D EMA]]&gt;Table2[[#This Row],[200D EMA]]),"Uptrend","Downtrend/NoTrend")</f>
        <v>Downtrend/NoTrend</v>
      </c>
      <c r="AL641">
        <v>-0.12</v>
      </c>
      <c r="AM641" t="s">
        <v>10680</v>
      </c>
      <c r="AN641">
        <v>-0.56999999999999995</v>
      </c>
      <c r="AO641" t="s">
        <v>10680</v>
      </c>
      <c r="AP641">
        <v>-4.6758876855982998E-2</v>
      </c>
      <c r="AQ641">
        <f>(Table2[[#This Row],[Sharpe Ratio]]-AVERAGE(Table2[Sharpe Ratio]))/_xlfn.STDEV.P(Table2[Sharpe Ratio])</f>
        <v>-1.2686075942994128</v>
      </c>
      <c r="AR64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1">
        <f>_xlfn.RANK.AVG(Table2[[#This Row],[1Y Return vs Nifty Z-Score]],Table2[1Y Return vs Nifty Z-Score])</f>
        <v>462</v>
      </c>
      <c r="AT641">
        <f>_xlfn.RANK.AVG(Table2[[#This Row],[6M Return vs Nifty Z-Score]],Table2[6M Return vs Nifty Z-Score])</f>
        <v>635</v>
      </c>
      <c r="AU641">
        <f>_xlfn.RANK.AVG(Table2[[#This Row],[Sharpe Ratio Z-Score]],Table2[Sharpe Ratio Z-Score])</f>
        <v>661</v>
      </c>
      <c r="AV641">
        <f>(Table2[[#This Row],[Rank 1Y]]+Table2[[#This Row],[Rank 6M]]+Table2[[#This Row],[Rank Sharpe]])/3</f>
        <v>586</v>
      </c>
    </row>
    <row r="642" spans="1:48" x14ac:dyDescent="0.3">
      <c r="A642" t="s">
        <v>942</v>
      </c>
      <c r="B642" t="s">
        <v>943</v>
      </c>
      <c r="C642" t="s">
        <v>10649</v>
      </c>
      <c r="D642" t="s">
        <v>568</v>
      </c>
      <c r="E642">
        <v>15688.63965062</v>
      </c>
      <c r="F642">
        <v>1493.5</v>
      </c>
      <c r="G642">
        <v>-25.4403738402874</v>
      </c>
      <c r="H642">
        <f>(Table2[[#This Row],[1Y Return vs Nifty]]-AVERAGE(Table2[1Y Return vs Nifty]))/_xlfn.STDEV.P(Table2[1Y Return vs Nifty])</f>
        <v>-0.8321688569106297</v>
      </c>
      <c r="I642">
        <v>-4.0554071933018498</v>
      </c>
      <c r="J642">
        <f>(Table2[[#This Row],[1M Return vs Nifty]]-AVERAGE(Table2[1M Return vs Nifty]))/_xlfn.STDEV.P(Table2[1M Return vs Nifty])</f>
        <v>-0.28264940718552084</v>
      </c>
      <c r="K642">
        <v>-6.32868238481141</v>
      </c>
      <c r="L642">
        <f>(Table2[[#This Row],[6M Return vs Nifty]]-AVERAGE(Table2[6M Return vs Nifty]))/_xlfn.STDEV.P(Table2[6M Return vs Nifty])</f>
        <v>-0.49982717870178062</v>
      </c>
      <c r="M642">
        <v>-7.3935401978392097</v>
      </c>
      <c r="N642">
        <f>(Table2[[#This Row],[1W Return vs Nifty]]-AVERAGE(Table2[1W Return vs Nifty]))/_xlfn.STDEV.P(Table2[1W Return vs Nifty])</f>
        <v>-1.3442211452070183</v>
      </c>
      <c r="O642">
        <v>1538.79</v>
      </c>
      <c r="P642">
        <v>1509.3127114102799</v>
      </c>
      <c r="Q642">
        <v>1439.1049469299201</v>
      </c>
      <c r="R642">
        <v>25.9448484742211</v>
      </c>
      <c r="S642" s="2">
        <f>(Table2[[#This Row],[Close Price]]-Table2[[#This Row],[20D EMA]])/Table2[[#This Row],[20D EMA]]</f>
        <v>-2.9432216221836616E-2</v>
      </c>
      <c r="T642" s="2">
        <f>(Table2[[#This Row],[Close Price]]-Table2[[#This Row],[50D EMA]])/Table2[[#This Row],[50D EMA]]</f>
        <v>-1.0476762893956382E-2</v>
      </c>
      <c r="U642" s="2">
        <f>(Table2[[#This Row],[Close Price]]-Table2[[#This Row],[200D EMA]])/Table2[[#This Row],[200D EMA]]</f>
        <v>3.7797836207930716E-2</v>
      </c>
      <c r="V642">
        <v>0.67415669966396297</v>
      </c>
      <c r="W642">
        <v>1477</v>
      </c>
      <c r="X642">
        <v>1513.65</v>
      </c>
      <c r="Y642">
        <v>1470.05</v>
      </c>
      <c r="Z642">
        <v>1556.05</v>
      </c>
      <c r="AA642">
        <v>1470.05</v>
      </c>
      <c r="AB642">
        <v>1690</v>
      </c>
      <c r="AC642" s="2">
        <f>(Table2[[#This Row],[Close Price]]/Table2[[#This Row],[Day Low]])-1</f>
        <v>1.1171293161814422E-2</v>
      </c>
      <c r="AD642" s="2">
        <f>(Table2[[#This Row],[Day High]]/Table2[[#This Row],[Close Price]])-1</f>
        <v>1.3491797790425197E-2</v>
      </c>
      <c r="AE642" s="2">
        <f>(Table2[[#This Row],[Close Price]]/Table2[[#This Row],[Current Week Low]])-1</f>
        <v>1.5951838372844529E-2</v>
      </c>
      <c r="AF642" s="2">
        <f>(Table2[[#This Row],[Current Week High]]/Table2[[#This Row],[Close Price]])-1</f>
        <v>4.1881486441245341E-2</v>
      </c>
      <c r="AG642" s="2">
        <f>(Table2[[#This Row],[Close Price]]/Table2[[#This Row],[Current Month Low]])-1</f>
        <v>1.5951838372844529E-2</v>
      </c>
      <c r="AH642" s="2">
        <f>(Table2[[#This Row],[Current Month High]]/Table2[[#This Row],[Close Price]])-1</f>
        <v>0.13157013726146638</v>
      </c>
      <c r="AI642">
        <v>13.1570137261466</v>
      </c>
      <c r="AJ642">
        <v>20.1528559935639</v>
      </c>
      <c r="AK642" t="str">
        <f>IF(AND(Table2[[#This Row],[20D EMA]]&gt;Table2[[#This Row],[50D EMA]],Table2[[#This Row],[50D EMA]]&gt;Table2[[#This Row],[200D EMA]]),"Uptrend","Downtrend/NoTrend")</f>
        <v>Uptrend</v>
      </c>
      <c r="AL642">
        <v>0.05</v>
      </c>
      <c r="AM642" t="s">
        <v>10681</v>
      </c>
      <c r="AN642">
        <v>-6.28</v>
      </c>
      <c r="AO642" t="s">
        <v>10680</v>
      </c>
      <c r="AP642">
        <v>-4.8454665487419002E-2</v>
      </c>
      <c r="AQ642">
        <f>(Table2[[#This Row],[Sharpe Ratio]]-AVERAGE(Table2[Sharpe Ratio]))/_xlfn.STDEV.P(Table2[Sharpe Ratio])</f>
        <v>-1.2880883493559505</v>
      </c>
      <c r="AR642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-4.2469549373609006</v>
      </c>
      <c r="AS642">
        <f>_xlfn.RANK.AVG(Table2[[#This Row],[1Y Return vs Nifty Z-Score]],Table2[1Y Return vs Nifty Z-Score])</f>
        <v>611</v>
      </c>
      <c r="AT642">
        <f>_xlfn.RANK.AVG(Table2[[#This Row],[6M Return vs Nifty Z-Score]],Table2[6M Return vs Nifty Z-Score])</f>
        <v>490</v>
      </c>
      <c r="AU642">
        <f>_xlfn.RANK.AVG(Table2[[#This Row],[Sharpe Ratio Z-Score]],Table2[Sharpe Ratio Z-Score])</f>
        <v>663</v>
      </c>
      <c r="AV642">
        <f>(Table2[[#This Row],[Rank 1Y]]+Table2[[#This Row],[Rank 6M]]+Table2[[#This Row],[Rank Sharpe]])/3</f>
        <v>588</v>
      </c>
    </row>
    <row r="643" spans="1:48" x14ac:dyDescent="0.3">
      <c r="A643" t="s">
        <v>724</v>
      </c>
      <c r="B643" t="s">
        <v>725</v>
      </c>
      <c r="C643" t="s">
        <v>10636</v>
      </c>
      <c r="D643" t="s">
        <v>414</v>
      </c>
      <c r="E643">
        <v>23686.7453339399</v>
      </c>
      <c r="F643">
        <v>1043.45</v>
      </c>
      <c r="G643">
        <v>-31.408039646242599</v>
      </c>
      <c r="H643">
        <f>(Table2[[#This Row],[1Y Return vs Nifty]]-AVERAGE(Table2[1Y Return vs Nifty]))/_xlfn.STDEV.P(Table2[1Y Return vs Nifty])</f>
        <v>-0.92819045279024359</v>
      </c>
      <c r="I643">
        <v>0.62494681908484095</v>
      </c>
      <c r="J643">
        <f>(Table2[[#This Row],[1M Return vs Nifty]]-AVERAGE(Table2[1M Return vs Nifty]))/_xlfn.STDEV.P(Table2[1M Return vs Nifty])</f>
        <v>0.16983168198160947</v>
      </c>
      <c r="K643">
        <v>-1.4477656919484101</v>
      </c>
      <c r="L643">
        <f>(Table2[[#This Row],[6M Return vs Nifty]]-AVERAGE(Table2[6M Return vs Nifty]))/_xlfn.STDEV.P(Table2[6M Return vs Nifty])</f>
        <v>-0.33254297850681874</v>
      </c>
      <c r="M643">
        <v>-0.48877225218446202</v>
      </c>
      <c r="N643">
        <f>(Table2[[#This Row],[1W Return vs Nifty]]-AVERAGE(Table2[1W Return vs Nifty]))/_xlfn.STDEV.P(Table2[1W Return vs Nifty])</f>
        <v>0.42827880611964497</v>
      </c>
      <c r="O643">
        <v>1015.54</v>
      </c>
      <c r="P643">
        <v>972.02941038431004</v>
      </c>
      <c r="Q643">
        <v>929.13650212371999</v>
      </c>
      <c r="R643">
        <v>60.752615936857602</v>
      </c>
      <c r="S643" s="2">
        <f>(Table2[[#This Row],[Close Price]]-Table2[[#This Row],[20D EMA]])/Table2[[#This Row],[20D EMA]]</f>
        <v>2.7482915493235206E-2</v>
      </c>
      <c r="T643" s="2">
        <f>(Table2[[#This Row],[Close Price]]-Table2[[#This Row],[50D EMA]])/Table2[[#This Row],[50D EMA]]</f>
        <v>7.3475749656023825E-2</v>
      </c>
      <c r="U643" s="2">
        <f>(Table2[[#This Row],[Close Price]]-Table2[[#This Row],[200D EMA]])/Table2[[#This Row],[200D EMA]]</f>
        <v>0.12303197389726331</v>
      </c>
      <c r="V643">
        <v>1.0853093732975301</v>
      </c>
      <c r="W643">
        <v>1035</v>
      </c>
      <c r="X643">
        <v>1067.7</v>
      </c>
      <c r="Y643">
        <v>1017.2</v>
      </c>
      <c r="Z643">
        <v>1093.1500000000001</v>
      </c>
      <c r="AA643">
        <v>875.1</v>
      </c>
      <c r="AB643">
        <v>1093.1500000000001</v>
      </c>
      <c r="AC643" s="2">
        <f>(Table2[[#This Row],[Close Price]]/Table2[[#This Row],[Day Low]])-1</f>
        <v>8.164251207729567E-3</v>
      </c>
      <c r="AD643" s="2">
        <f>(Table2[[#This Row],[Day High]]/Table2[[#This Row],[Close Price]])-1</f>
        <v>2.3240212755762046E-2</v>
      </c>
      <c r="AE643" s="2">
        <f>(Table2[[#This Row],[Close Price]]/Table2[[#This Row],[Current Week Low]])-1</f>
        <v>2.580613448682656E-2</v>
      </c>
      <c r="AF643" s="2">
        <f>(Table2[[#This Row],[Current Week High]]/Table2[[#This Row],[Close Price]])-1</f>
        <v>4.7630456658201092E-2</v>
      </c>
      <c r="AG643" s="2">
        <f>(Table2[[#This Row],[Close Price]]/Table2[[#This Row],[Current Month Low]])-1</f>
        <v>0.19237801394126386</v>
      </c>
      <c r="AH643" s="2">
        <f>(Table2[[#This Row],[Current Month High]]/Table2[[#This Row],[Close Price]])-1</f>
        <v>4.7630456658201092E-2</v>
      </c>
      <c r="AI643">
        <v>9.2481671378599799</v>
      </c>
      <c r="AJ643">
        <v>41.6576160738528</v>
      </c>
      <c r="AK643" t="str">
        <f>IF(AND(Table2[[#This Row],[20D EMA]]&gt;Table2[[#This Row],[50D EMA]],Table2[[#This Row],[50D EMA]]&gt;Table2[[#This Row],[200D EMA]]),"Uptrend","Downtrend/NoTrend")</f>
        <v>Uptrend</v>
      </c>
      <c r="AL643">
        <v>0.16</v>
      </c>
      <c r="AM643" t="s">
        <v>10681</v>
      </c>
      <c r="AN643">
        <v>5.89</v>
      </c>
      <c r="AO643" t="s">
        <v>10681</v>
      </c>
      <c r="AP643">
        <v>-7.1993123556436001E-2</v>
      </c>
      <c r="AQ643">
        <f>(Table2[[#This Row],[Sharpe Ratio]]-AVERAGE(Table2[Sharpe Ratio]))/_xlfn.STDEV.P(Table2[Sharpe Ratio])</f>
        <v>-1.5584917047922959</v>
      </c>
      <c r="AR643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-2.2211146479881037</v>
      </c>
      <c r="AS643">
        <f>_xlfn.RANK.AVG(Table2[[#This Row],[1Y Return vs Nifty Z-Score]],Table2[1Y Return vs Nifty Z-Score])</f>
        <v>644</v>
      </c>
      <c r="AT643">
        <f>_xlfn.RANK.AVG(Table2[[#This Row],[6M Return vs Nifty Z-Score]],Table2[6M Return vs Nifty Z-Score])</f>
        <v>431</v>
      </c>
      <c r="AU643">
        <f>_xlfn.RANK.AVG(Table2[[#This Row],[Sharpe Ratio Z-Score]],Table2[Sharpe Ratio Z-Score])</f>
        <v>691</v>
      </c>
      <c r="AV643">
        <f>(Table2[[#This Row],[Rank 1Y]]+Table2[[#This Row],[Rank 6M]]+Table2[[#This Row],[Rank Sharpe]])/3</f>
        <v>588.66666666666663</v>
      </c>
    </row>
    <row r="644" spans="1:48" x14ac:dyDescent="0.3">
      <c r="A644" t="s">
        <v>975</v>
      </c>
      <c r="B644" t="s">
        <v>976</v>
      </c>
      <c r="C644" t="s">
        <v>10652</v>
      </c>
      <c r="D644" t="s">
        <v>977</v>
      </c>
      <c r="E644">
        <v>14811.6205972799</v>
      </c>
      <c r="F644">
        <v>1514.55</v>
      </c>
      <c r="G644">
        <v>-45.204551057728303</v>
      </c>
      <c r="H644">
        <f>(Table2[[#This Row],[1Y Return vs Nifty]]-AVERAGE(Table2[1Y Return vs Nifty]))/_xlfn.STDEV.P(Table2[1Y Return vs Nifty])</f>
        <v>-1.1501806054526407</v>
      </c>
      <c r="I644">
        <v>-2.3842595038702399</v>
      </c>
      <c r="J644">
        <f>(Table2[[#This Row],[1M Return vs Nifty]]-AVERAGE(Table2[1M Return vs Nifty]))/_xlfn.STDEV.P(Table2[1M Return vs Nifty])</f>
        <v>-0.12108839605859714</v>
      </c>
      <c r="K644">
        <v>-4.1261927190780998</v>
      </c>
      <c r="L644">
        <f>(Table2[[#This Row],[6M Return vs Nifty]]-AVERAGE(Table2[6M Return vs Nifty]))/_xlfn.STDEV.P(Table2[6M Return vs Nifty])</f>
        <v>-0.42434100564158261</v>
      </c>
      <c r="M644">
        <v>-2.06736764424168</v>
      </c>
      <c r="N644">
        <f>(Table2[[#This Row],[1W Return vs Nifty]]-AVERAGE(Table2[1W Return vs Nifty]))/_xlfn.STDEV.P(Table2[1W Return vs Nifty])</f>
        <v>2.3042847777733317E-2</v>
      </c>
      <c r="O644">
        <v>1494.34</v>
      </c>
      <c r="P644">
        <v>1464.80993910034</v>
      </c>
      <c r="Q644">
        <v>1467.4796627063699</v>
      </c>
      <c r="R644">
        <v>54.4248011089675</v>
      </c>
      <c r="S644" s="2">
        <f>(Table2[[#This Row],[Close Price]]-Table2[[#This Row],[20D EMA]])/Table2[[#This Row],[20D EMA]]</f>
        <v>1.3524365271624957E-2</v>
      </c>
      <c r="T644" s="2">
        <f>(Table2[[#This Row],[Close Price]]-Table2[[#This Row],[50D EMA]])/Table2[[#This Row],[50D EMA]]</f>
        <v>3.3956665347457581E-2</v>
      </c>
      <c r="U644" s="2">
        <f>(Table2[[#This Row],[Close Price]]-Table2[[#This Row],[200D EMA]])/Table2[[#This Row],[200D EMA]]</f>
        <v>3.2075631771837636E-2</v>
      </c>
      <c r="V644">
        <v>0.90749224077651403</v>
      </c>
      <c r="W644">
        <v>1510</v>
      </c>
      <c r="X644">
        <v>1530</v>
      </c>
      <c r="Y644">
        <v>1489</v>
      </c>
      <c r="Z644">
        <v>1552</v>
      </c>
      <c r="AA644">
        <v>1401.1</v>
      </c>
      <c r="AB644">
        <v>1562.4</v>
      </c>
      <c r="AC644" s="2">
        <f>(Table2[[#This Row],[Close Price]]/Table2[[#This Row],[Day Low]])-1</f>
        <v>3.0132450331126215E-3</v>
      </c>
      <c r="AD644" s="2">
        <f>(Table2[[#This Row],[Day High]]/Table2[[#This Row],[Close Price]])-1</f>
        <v>1.0201049816777275E-2</v>
      </c>
      <c r="AE644" s="2">
        <f>(Table2[[#This Row],[Close Price]]/Table2[[#This Row],[Current Week Low]])-1</f>
        <v>1.7159167226326266E-2</v>
      </c>
      <c r="AF644" s="2">
        <f>(Table2[[#This Row],[Current Week High]]/Table2[[#This Row],[Close Price]])-1</f>
        <v>2.4726816546168928E-2</v>
      </c>
      <c r="AG644" s="2">
        <f>(Table2[[#This Row],[Close Price]]/Table2[[#This Row],[Current Month Low]])-1</f>
        <v>8.0972093355220931E-2</v>
      </c>
      <c r="AH644" s="2">
        <f>(Table2[[#This Row],[Current Month High]]/Table2[[#This Row],[Close Price]])-1</f>
        <v>3.1593542636426664E-2</v>
      </c>
      <c r="AI644">
        <v>23.8288600574428</v>
      </c>
      <c r="AJ644">
        <v>25.7722969606377</v>
      </c>
      <c r="AK644" t="str">
        <f>IF(AND(Table2[[#This Row],[20D EMA]]&gt;Table2[[#This Row],[50D EMA]],Table2[[#This Row],[50D EMA]]&gt;Table2[[#This Row],[200D EMA]]),"Uptrend","Downtrend/NoTrend")</f>
        <v>Downtrend/NoTrend</v>
      </c>
      <c r="AL644">
        <v>0.06</v>
      </c>
      <c r="AM644" t="s">
        <v>10681</v>
      </c>
      <c r="AN644">
        <v>4.21</v>
      </c>
      <c r="AO644" t="s">
        <v>10681</v>
      </c>
      <c r="AP644">
        <v>-1.7008858986571E-2</v>
      </c>
      <c r="AQ644">
        <f>(Table2[[#This Row],[Sharpe Ratio]]-AVERAGE(Table2[Sharpe Ratio]))/_xlfn.STDEV.P(Table2[Sharpe Ratio])</f>
        <v>-0.92684754219264409</v>
      </c>
      <c r="AR64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4">
        <f>_xlfn.RANK.AVG(Table2[[#This Row],[1Y Return vs Nifty Z-Score]],Table2[1Y Return vs Nifty Z-Score])</f>
        <v>698</v>
      </c>
      <c r="AT644">
        <f>_xlfn.RANK.AVG(Table2[[#This Row],[6M Return vs Nifty Z-Score]],Table2[6M Return vs Nifty Z-Score])</f>
        <v>463</v>
      </c>
      <c r="AU644">
        <f>_xlfn.RANK.AVG(Table2[[#This Row],[Sharpe Ratio Z-Score]],Table2[Sharpe Ratio Z-Score])</f>
        <v>608</v>
      </c>
      <c r="AV644">
        <f>(Table2[[#This Row],[Rank 1Y]]+Table2[[#This Row],[Rank 6M]]+Table2[[#This Row],[Rank Sharpe]])/3</f>
        <v>589.66666666666663</v>
      </c>
    </row>
    <row r="645" spans="1:48" x14ac:dyDescent="0.3">
      <c r="A645" t="s">
        <v>215</v>
      </c>
      <c r="B645" t="s">
        <v>216</v>
      </c>
      <c r="C645" t="s">
        <v>10642</v>
      </c>
      <c r="D645" t="s">
        <v>217</v>
      </c>
      <c r="E645">
        <v>120620.79008322</v>
      </c>
      <c r="F645">
        <v>1007.4</v>
      </c>
      <c r="G645">
        <v>-10.7489279448452</v>
      </c>
      <c r="H645">
        <f>(Table2[[#This Row],[1Y Return vs Nifty]]-AVERAGE(Table2[1Y Return vs Nifty]))/_xlfn.STDEV.P(Table2[1Y Return vs Nifty])</f>
        <v>-0.59577893050898456</v>
      </c>
      <c r="I645">
        <v>-6.7072297968589396</v>
      </c>
      <c r="J645">
        <f>(Table2[[#This Row],[1M Return vs Nifty]]-AVERAGE(Table2[1M Return vs Nifty]))/_xlfn.STDEV.P(Table2[1M Return vs Nifty])</f>
        <v>-0.53901881359365977</v>
      </c>
      <c r="K645">
        <v>-19.030339130464</v>
      </c>
      <c r="L645">
        <f>(Table2[[#This Row],[6M Return vs Nifty]]-AVERAGE(Table2[6M Return vs Nifty]))/_xlfn.STDEV.P(Table2[6M Return vs Nifty])</f>
        <v>-0.9351524717874734</v>
      </c>
      <c r="M645">
        <v>-8.7851377395149992</v>
      </c>
      <c r="N645">
        <f>(Table2[[#This Row],[1W Return vs Nifty]]-AVERAGE(Table2[1W Return vs Nifty]))/_xlfn.STDEV.P(Table2[1W Return vs Nifty])</f>
        <v>-1.7014535090316283</v>
      </c>
      <c r="O645">
        <v>1064.53</v>
      </c>
      <c r="P645">
        <v>1063.78079300596</v>
      </c>
      <c r="Q645">
        <v>1059.5105537996501</v>
      </c>
      <c r="R645">
        <v>24.3176694426318</v>
      </c>
      <c r="S645" s="2">
        <f>(Table2[[#This Row],[Close Price]]-Table2[[#This Row],[20D EMA]])/Table2[[#This Row],[20D EMA]]</f>
        <v>-5.3666876461912767E-2</v>
      </c>
      <c r="T645" s="2">
        <f>(Table2[[#This Row],[Close Price]]-Table2[[#This Row],[50D EMA]])/Table2[[#This Row],[50D EMA]]</f>
        <v>-5.3000386335838069E-2</v>
      </c>
      <c r="U645" s="2">
        <f>(Table2[[#This Row],[Close Price]]-Table2[[#This Row],[200D EMA]])/Table2[[#This Row],[200D EMA]]</f>
        <v>-4.9183609934577446E-2</v>
      </c>
      <c r="V645">
        <v>0.62878783243110503</v>
      </c>
      <c r="W645">
        <v>1000.5</v>
      </c>
      <c r="X645">
        <v>1022.9</v>
      </c>
      <c r="Y645">
        <v>984</v>
      </c>
      <c r="Z645">
        <v>1076</v>
      </c>
      <c r="AA645">
        <v>984</v>
      </c>
      <c r="AB645">
        <v>1348</v>
      </c>
      <c r="AC645" s="2">
        <f>(Table2[[#This Row],[Close Price]]/Table2[[#This Row],[Day Low]])-1</f>
        <v>6.8965517241379448E-3</v>
      </c>
      <c r="AD645" s="2">
        <f>(Table2[[#This Row],[Day High]]/Table2[[#This Row],[Close Price]])-1</f>
        <v>1.5386142545165793E-2</v>
      </c>
      <c r="AE645" s="2">
        <f>(Table2[[#This Row],[Close Price]]/Table2[[#This Row],[Current Week Low]])-1</f>
        <v>2.3780487804877959E-2</v>
      </c>
      <c r="AF645" s="2">
        <f>(Table2[[#This Row],[Current Week High]]/Table2[[#This Row],[Close Price]])-1</f>
        <v>6.8096088941830502E-2</v>
      </c>
      <c r="AG645" s="2">
        <f>(Table2[[#This Row],[Close Price]]/Table2[[#This Row],[Current Month Low]])-1</f>
        <v>2.3780487804877959E-2</v>
      </c>
      <c r="AH645" s="2">
        <f>(Table2[[#This Row],[Current Month High]]/Table2[[#This Row],[Close Price]])-1</f>
        <v>0.33809807425054594</v>
      </c>
      <c r="AI645">
        <v>33.809807425054501</v>
      </c>
      <c r="AJ645">
        <v>46.851311953352699</v>
      </c>
      <c r="AK645" t="str">
        <f>IF(AND(Table2[[#This Row],[20D EMA]]&gt;Table2[[#This Row],[50D EMA]],Table2[[#This Row],[50D EMA]]&gt;Table2[[#This Row],[200D EMA]]),"Uptrend","Downtrend/NoTrend")</f>
        <v>Uptrend</v>
      </c>
      <c r="AL645">
        <v>-0.08</v>
      </c>
      <c r="AM645" t="s">
        <v>10680</v>
      </c>
      <c r="AN645">
        <v>-5.96</v>
      </c>
      <c r="AO645" t="s">
        <v>10680</v>
      </c>
      <c r="AP645">
        <v>-3.1072838150743999E-2</v>
      </c>
      <c r="AQ645">
        <f>(Table2[[#This Row],[Sharpe Ratio]]-AVERAGE(Table2[Sharpe Ratio]))/_xlfn.STDEV.P(Table2[Sharpe Ratio])</f>
        <v>-1.0884106805098874</v>
      </c>
      <c r="AR645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-4.8598144054316332</v>
      </c>
      <c r="AS645">
        <f>_xlfn.RANK.AVG(Table2[[#This Row],[1Y Return vs Nifty Z-Score]],Table2[1Y Return vs Nifty Z-Score])</f>
        <v>513</v>
      </c>
      <c r="AT645">
        <f>_xlfn.RANK.AVG(Table2[[#This Row],[6M Return vs Nifty Z-Score]],Table2[6M Return vs Nifty Z-Score])</f>
        <v>624</v>
      </c>
      <c r="AU645">
        <f>_xlfn.RANK.AVG(Table2[[#This Row],[Sharpe Ratio Z-Score]],Table2[Sharpe Ratio Z-Score])</f>
        <v>633</v>
      </c>
      <c r="AV645">
        <f>(Table2[[#This Row],[Rank 1Y]]+Table2[[#This Row],[Rank 6M]]+Table2[[#This Row],[Rank Sharpe]])/3</f>
        <v>590</v>
      </c>
    </row>
    <row r="646" spans="1:48" x14ac:dyDescent="0.3">
      <c r="A646" t="s">
        <v>431</v>
      </c>
      <c r="B646" t="s">
        <v>432</v>
      </c>
      <c r="C646" t="s">
        <v>10638</v>
      </c>
      <c r="D646" t="s">
        <v>183</v>
      </c>
      <c r="E646">
        <v>53705.8008009599</v>
      </c>
      <c r="F646">
        <v>16516.25</v>
      </c>
      <c r="G646">
        <v>-25.891131567418999</v>
      </c>
      <c r="H646">
        <f>(Table2[[#This Row],[1Y Return vs Nifty]]-AVERAGE(Table2[1Y Return vs Nifty]))/_xlfn.STDEV.P(Table2[1Y Return vs Nifty])</f>
        <v>-0.83942168870812273</v>
      </c>
      <c r="I646">
        <v>-5.6531582549010304</v>
      </c>
      <c r="J646">
        <f>(Table2[[#This Row],[1M Return vs Nifty]]-AVERAGE(Table2[1M Return vs Nifty]))/_xlfn.STDEV.P(Table2[1M Return vs Nifty])</f>
        <v>-0.43711467597865539</v>
      </c>
      <c r="K646">
        <v>-9.1883510002974909</v>
      </c>
      <c r="L646">
        <f>(Table2[[#This Row],[6M Return vs Nifty]]-AVERAGE(Table2[6M Return vs Nifty]))/_xlfn.STDEV.P(Table2[6M Return vs Nifty])</f>
        <v>-0.59783691893433133</v>
      </c>
      <c r="M646">
        <v>-5.2924804612329002</v>
      </c>
      <c r="N646">
        <f>(Table2[[#This Row],[1W Return vs Nifty]]-AVERAGE(Table2[1W Return vs Nifty]))/_xlfn.STDEV.P(Table2[1W Return vs Nifty])</f>
        <v>-0.80486510743999495</v>
      </c>
      <c r="O646">
        <v>16904.2</v>
      </c>
      <c r="P646">
        <v>16807.4638242445</v>
      </c>
      <c r="Q646">
        <v>16483.9872894646</v>
      </c>
      <c r="R646">
        <v>27.5086468466383</v>
      </c>
      <c r="S646" s="2">
        <f>(Table2[[#This Row],[Close Price]]-Table2[[#This Row],[20D EMA]])/Table2[[#This Row],[20D EMA]]</f>
        <v>-2.2949917771914713E-2</v>
      </c>
      <c r="T646" s="2">
        <f>(Table2[[#This Row],[Close Price]]-Table2[[#This Row],[50D EMA]])/Table2[[#This Row],[50D EMA]]</f>
        <v>-1.7326458488307352E-2</v>
      </c>
      <c r="U646" s="2">
        <f>(Table2[[#This Row],[Close Price]]-Table2[[#This Row],[200D EMA]])/Table2[[#This Row],[200D EMA]]</f>
        <v>1.9572152033883483E-3</v>
      </c>
      <c r="V646">
        <v>0.88036133404727701</v>
      </c>
      <c r="W646">
        <v>16365</v>
      </c>
      <c r="X646">
        <v>16617.75</v>
      </c>
      <c r="Y646">
        <v>16357.25</v>
      </c>
      <c r="Z646">
        <v>17433.900000000001</v>
      </c>
      <c r="AA646">
        <v>16357.25</v>
      </c>
      <c r="AB646">
        <v>17498</v>
      </c>
      <c r="AC646" s="2">
        <f>(Table2[[#This Row],[Close Price]]/Table2[[#This Row],[Day Low]])-1</f>
        <v>9.2422853651084047E-3</v>
      </c>
      <c r="AD646" s="2">
        <f>(Table2[[#This Row],[Day High]]/Table2[[#This Row],[Close Price]])-1</f>
        <v>6.1454628017860724E-3</v>
      </c>
      <c r="AE646" s="2">
        <f>(Table2[[#This Row],[Close Price]]/Table2[[#This Row],[Current Week Low]])-1</f>
        <v>9.7204603463296735E-3</v>
      </c>
      <c r="AF646" s="2">
        <f>(Table2[[#This Row],[Current Week High]]/Table2[[#This Row],[Close Price]])-1</f>
        <v>5.5560432906985646E-2</v>
      </c>
      <c r="AG646" s="2">
        <f>(Table2[[#This Row],[Close Price]]/Table2[[#This Row],[Current Month Low]])-1</f>
        <v>9.7204603463296735E-3</v>
      </c>
      <c r="AH646" s="2">
        <f>(Table2[[#This Row],[Current Month High]]/Table2[[#This Row],[Close Price]])-1</f>
        <v>5.9441459169000233E-2</v>
      </c>
      <c r="AI646">
        <v>16.551880723529798</v>
      </c>
      <c r="AJ646">
        <v>7.6299738032244298</v>
      </c>
      <c r="AK646" t="str">
        <f>IF(AND(Table2[[#This Row],[20D EMA]]&gt;Table2[[#This Row],[50D EMA]],Table2[[#This Row],[50D EMA]]&gt;Table2[[#This Row],[200D EMA]]),"Uptrend","Downtrend/NoTrend")</f>
        <v>Uptrend</v>
      </c>
      <c r="AL646">
        <v>-0.11</v>
      </c>
      <c r="AM646" t="s">
        <v>10680</v>
      </c>
      <c r="AN646">
        <v>-2.84</v>
      </c>
      <c r="AO646" t="s">
        <v>10680</v>
      </c>
      <c r="AP646">
        <v>-3.2585549318874002E-2</v>
      </c>
      <c r="AQ646">
        <f>(Table2[[#This Row],[Sharpe Ratio]]-AVERAGE(Table2[Sharpe Ratio]))/_xlfn.STDEV.P(Table2[Sharpe Ratio])</f>
        <v>-1.105788291841481</v>
      </c>
      <c r="AR64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-3.7850266829025854</v>
      </c>
      <c r="AS646">
        <f>_xlfn.RANK.AVG(Table2[[#This Row],[1Y Return vs Nifty Z-Score]],Table2[1Y Return vs Nifty Z-Score])</f>
        <v>614</v>
      </c>
      <c r="AT646">
        <f>_xlfn.RANK.AVG(Table2[[#This Row],[6M Return vs Nifty Z-Score]],Table2[6M Return vs Nifty Z-Score])</f>
        <v>518</v>
      </c>
      <c r="AU646">
        <f>_xlfn.RANK.AVG(Table2[[#This Row],[Sharpe Ratio Z-Score]],Table2[Sharpe Ratio Z-Score])</f>
        <v>638</v>
      </c>
      <c r="AV646">
        <f>(Table2[[#This Row],[Rank 1Y]]+Table2[[#This Row],[Rank 6M]]+Table2[[#This Row],[Rank Sharpe]])/3</f>
        <v>590</v>
      </c>
    </row>
    <row r="647" spans="1:48" x14ac:dyDescent="0.3">
      <c r="A647" t="s">
        <v>1273</v>
      </c>
      <c r="B647" t="s">
        <v>1274</v>
      </c>
      <c r="C647" t="s">
        <v>10636</v>
      </c>
      <c r="D647" t="s">
        <v>124</v>
      </c>
      <c r="E647">
        <v>9023.6731329249997</v>
      </c>
      <c r="F647">
        <v>84.38</v>
      </c>
      <c r="G647">
        <v>-35.785809810199197</v>
      </c>
      <c r="H647">
        <f>(Table2[[#This Row],[1Y Return vs Nifty]]-AVERAGE(Table2[1Y Return vs Nifty]))/_xlfn.STDEV.P(Table2[1Y Return vs Nifty])</f>
        <v>-0.99863013410044521</v>
      </c>
      <c r="I647">
        <v>-0.74278169467189203</v>
      </c>
      <c r="J647">
        <f>(Table2[[#This Row],[1M Return vs Nifty]]-AVERAGE(Table2[1M Return vs Nifty]))/_xlfn.STDEV.P(Table2[1M Return vs Nifty])</f>
        <v>3.7604229538540791E-2</v>
      </c>
      <c r="K647">
        <v>-12.516786973308699</v>
      </c>
      <c r="L647">
        <f>(Table2[[#This Row],[6M Return vs Nifty]]-AVERAGE(Table2[6M Return vs Nifty]))/_xlfn.STDEV.P(Table2[6M Return vs Nifty])</f>
        <v>-0.71191277490201854</v>
      </c>
      <c r="M647">
        <v>-4.9350287712208996</v>
      </c>
      <c r="N647">
        <f>(Table2[[#This Row],[1W Return vs Nifty]]-AVERAGE(Table2[1W Return vs Nifty]))/_xlfn.STDEV.P(Table2[1W Return vs Nifty])</f>
        <v>-0.71310487622952734</v>
      </c>
      <c r="O647">
        <v>84.24</v>
      </c>
      <c r="P647">
        <v>83.621499067684695</v>
      </c>
      <c r="Q647">
        <v>84.880714595528104</v>
      </c>
      <c r="R647">
        <v>45.557604444664399</v>
      </c>
      <c r="S647" s="2">
        <f>(Table2[[#This Row],[Close Price]]-Table2[[#This Row],[20D EMA]])/Table2[[#This Row],[20D EMA]]</f>
        <v>1.6619183285850022E-3</v>
      </c>
      <c r="T647" s="2">
        <f>(Table2[[#This Row],[Close Price]]-Table2[[#This Row],[50D EMA]])/Table2[[#This Row],[50D EMA]]</f>
        <v>9.0706449988579661E-3</v>
      </c>
      <c r="U647" s="2">
        <f>(Table2[[#This Row],[Close Price]]-Table2[[#This Row],[200D EMA]])/Table2[[#This Row],[200D EMA]]</f>
        <v>-5.8990384083605352E-3</v>
      </c>
      <c r="V647">
        <v>1.5051670366691401</v>
      </c>
      <c r="W647">
        <v>83.75</v>
      </c>
      <c r="X647">
        <v>85.57</v>
      </c>
      <c r="Y647">
        <v>83.01</v>
      </c>
      <c r="Z647">
        <v>89.19</v>
      </c>
      <c r="AA647">
        <v>79.989999999999995</v>
      </c>
      <c r="AB647">
        <v>89.7</v>
      </c>
      <c r="AC647" s="2">
        <f>(Table2[[#This Row],[Close Price]]/Table2[[#This Row],[Day Low]])-1</f>
        <v>7.5223880597015125E-3</v>
      </c>
      <c r="AD647" s="2">
        <f>(Table2[[#This Row],[Day High]]/Table2[[#This Row],[Close Price]])-1</f>
        <v>1.4102867978193823E-2</v>
      </c>
      <c r="AE647" s="2">
        <f>(Table2[[#This Row],[Close Price]]/Table2[[#This Row],[Current Week Low]])-1</f>
        <v>1.6504035658354343E-2</v>
      </c>
      <c r="AF647" s="2">
        <f>(Table2[[#This Row],[Current Week High]]/Table2[[#This Row],[Close Price]])-1</f>
        <v>5.7004029390850919E-2</v>
      </c>
      <c r="AG647" s="2">
        <f>(Table2[[#This Row],[Close Price]]/Table2[[#This Row],[Current Month Low]])-1</f>
        <v>5.4881860232529167E-2</v>
      </c>
      <c r="AH647" s="2">
        <f>(Table2[[#This Row],[Current Month High]]/Table2[[#This Row],[Close Price]])-1</f>
        <v>6.3048115667219795E-2</v>
      </c>
      <c r="AI647">
        <v>16.141265702773101</v>
      </c>
      <c r="AJ647">
        <v>16.546961325966802</v>
      </c>
      <c r="AK647" t="str">
        <f>IF(AND(Table2[[#This Row],[20D EMA]]&gt;Table2[[#This Row],[50D EMA]],Table2[[#This Row],[50D EMA]]&gt;Table2[[#This Row],[200D EMA]]),"Uptrend","Downtrend/NoTrend")</f>
        <v>Downtrend/NoTrend</v>
      </c>
      <c r="AL647">
        <v>-7.0000000000000007E-2</v>
      </c>
      <c r="AM647" t="s">
        <v>10680</v>
      </c>
      <c r="AN647">
        <v>3.58</v>
      </c>
      <c r="AO647" t="s">
        <v>10681</v>
      </c>
      <c r="AQ647">
        <f>(Table2[[#This Row],[Sharpe Ratio]]-AVERAGE(Table2[Sharpe Ratio]))/_xlfn.STDEV.P(Table2[Sharpe Ratio])</f>
        <v>-0.7314544315382846</v>
      </c>
      <c r="AR64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7">
        <f>_xlfn.RANK.AVG(Table2[[#This Row],[1Y Return vs Nifty Z-Score]],Table2[1Y Return vs Nifty Z-Score])</f>
        <v>669</v>
      </c>
      <c r="AT647">
        <f>_xlfn.RANK.AVG(Table2[[#This Row],[6M Return vs Nifty Z-Score]],Table2[6M Return vs Nifty Z-Score])</f>
        <v>556</v>
      </c>
      <c r="AU647">
        <f>_xlfn.RANK.AVG(Table2[[#This Row],[Sharpe Ratio Z-Score]],Table2[Sharpe Ratio Z-Score])</f>
        <v>547</v>
      </c>
      <c r="AV647">
        <f>(Table2[[#This Row],[Rank 1Y]]+Table2[[#This Row],[Rank 6M]]+Table2[[#This Row],[Rank Sharpe]])/3</f>
        <v>590.66666666666663</v>
      </c>
    </row>
    <row r="648" spans="1:48" x14ac:dyDescent="0.3">
      <c r="A648" t="s">
        <v>767</v>
      </c>
      <c r="B648" t="s">
        <v>768</v>
      </c>
      <c r="C648" t="s">
        <v>10646</v>
      </c>
      <c r="D648" t="s">
        <v>769</v>
      </c>
      <c r="E648">
        <v>21577.907067</v>
      </c>
      <c r="F648">
        <v>1350.85</v>
      </c>
      <c r="G648">
        <v>-36.675082657104198</v>
      </c>
      <c r="H648">
        <f>(Table2[[#This Row],[1Y Return vs Nifty]]-AVERAGE(Table2[1Y Return vs Nifty]))/_xlfn.STDEV.P(Table2[1Y Return vs Nifty])</f>
        <v>-1.0129388103414998</v>
      </c>
      <c r="I648">
        <v>-8.27206501293748</v>
      </c>
      <c r="J648">
        <f>(Table2[[#This Row],[1M Return vs Nifty]]-AVERAGE(Table2[1M Return vs Nifty]))/_xlfn.STDEV.P(Table2[1M Return vs Nifty])</f>
        <v>-0.6903018877082252</v>
      </c>
      <c r="K648">
        <v>-6.8411874095251504</v>
      </c>
      <c r="L648">
        <f>(Table2[[#This Row],[6M Return vs Nifty]]-AVERAGE(Table2[6M Return vs Nifty]))/_xlfn.STDEV.P(Table2[6M Return vs Nifty])</f>
        <v>-0.51739232036471861</v>
      </c>
      <c r="M648">
        <v>-0.80596923542895504</v>
      </c>
      <c r="N648">
        <f>(Table2[[#This Row],[1W Return vs Nifty]]-AVERAGE(Table2[1W Return vs Nifty]))/_xlfn.STDEV.P(Table2[1W Return vs Nifty])</f>
        <v>0.34685222643051178</v>
      </c>
      <c r="O648">
        <v>1379.02</v>
      </c>
      <c r="P648">
        <v>1380.02816976647</v>
      </c>
      <c r="Q648">
        <v>1321.2219901411099</v>
      </c>
      <c r="R648">
        <v>39.779056026847599</v>
      </c>
      <c r="S648" s="2">
        <f>(Table2[[#This Row],[Close Price]]-Table2[[#This Row],[20D EMA]])/Table2[[#This Row],[20D EMA]]</f>
        <v>-2.0427549999274902E-2</v>
      </c>
      <c r="T648" s="2">
        <f>(Table2[[#This Row],[Close Price]]-Table2[[#This Row],[50D EMA]])/Table2[[#This Row],[50D EMA]]</f>
        <v>-2.1143169687186644E-2</v>
      </c>
      <c r="U648" s="2">
        <f>(Table2[[#This Row],[Close Price]]-Table2[[#This Row],[200D EMA]])/Table2[[#This Row],[200D EMA]]</f>
        <v>2.2424702343718662E-2</v>
      </c>
      <c r="V648">
        <v>0.463205350017659</v>
      </c>
      <c r="W648">
        <v>1325</v>
      </c>
      <c r="X648">
        <v>1370</v>
      </c>
      <c r="Y648">
        <v>1325</v>
      </c>
      <c r="Z648">
        <v>1370</v>
      </c>
      <c r="AA648">
        <v>1325</v>
      </c>
      <c r="AB648">
        <v>1499.15</v>
      </c>
      <c r="AC648" s="2">
        <f>(Table2[[#This Row],[Close Price]]/Table2[[#This Row],[Day Low]])-1</f>
        <v>1.9509433962264122E-2</v>
      </c>
      <c r="AD648" s="2">
        <f>(Table2[[#This Row],[Day High]]/Table2[[#This Row],[Close Price]])-1</f>
        <v>1.4176259392234547E-2</v>
      </c>
      <c r="AE648" s="2">
        <f>(Table2[[#This Row],[Close Price]]/Table2[[#This Row],[Current Week Low]])-1</f>
        <v>1.9509433962264122E-2</v>
      </c>
      <c r="AF648" s="2">
        <f>(Table2[[#This Row],[Current Week High]]/Table2[[#This Row],[Close Price]])-1</f>
        <v>1.4176259392234547E-2</v>
      </c>
      <c r="AG648" s="2">
        <f>(Table2[[#This Row],[Close Price]]/Table2[[#This Row],[Current Month Low]])-1</f>
        <v>1.9509433962264122E-2</v>
      </c>
      <c r="AH648" s="2">
        <f>(Table2[[#This Row],[Current Month High]]/Table2[[#This Row],[Close Price]])-1</f>
        <v>0.10978272939260481</v>
      </c>
      <c r="AI648">
        <v>14.3724321723359</v>
      </c>
      <c r="AJ648">
        <v>21.659836988336998</v>
      </c>
      <c r="AK648" t="str">
        <f>IF(AND(Table2[[#This Row],[20D EMA]]&gt;Table2[[#This Row],[50D EMA]],Table2[[#This Row],[50D EMA]]&gt;Table2[[#This Row],[200D EMA]]),"Uptrend","Downtrend/NoTrend")</f>
        <v>Downtrend/NoTrend</v>
      </c>
      <c r="AL648">
        <v>-0.02</v>
      </c>
      <c r="AM648" t="s">
        <v>10680</v>
      </c>
      <c r="AN648">
        <v>-4.25</v>
      </c>
      <c r="AO648" t="s">
        <v>10680</v>
      </c>
      <c r="AP648">
        <v>-1.8601858914423001E-2</v>
      </c>
      <c r="AQ648">
        <f>(Table2[[#This Row],[Sharpe Ratio]]-AVERAGE(Table2[Sharpe Ratio]))/_xlfn.STDEV.P(Table2[Sharpe Ratio])</f>
        <v>-0.94514748879229094</v>
      </c>
      <c r="AR64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8">
        <f>_xlfn.RANK.AVG(Table2[[#This Row],[1Y Return vs Nifty Z-Score]],Table2[1Y Return vs Nifty Z-Score])</f>
        <v>673</v>
      </c>
      <c r="AT648">
        <f>_xlfn.RANK.AVG(Table2[[#This Row],[6M Return vs Nifty Z-Score]],Table2[6M Return vs Nifty Z-Score])</f>
        <v>494</v>
      </c>
      <c r="AU648">
        <f>_xlfn.RANK.AVG(Table2[[#This Row],[Sharpe Ratio Z-Score]],Table2[Sharpe Ratio Z-Score])</f>
        <v>609</v>
      </c>
      <c r="AV648">
        <f>(Table2[[#This Row],[Rank 1Y]]+Table2[[#This Row],[Rank 6M]]+Table2[[#This Row],[Rank Sharpe]])/3</f>
        <v>592</v>
      </c>
    </row>
    <row r="649" spans="1:48" x14ac:dyDescent="0.3">
      <c r="A649" t="s">
        <v>747</v>
      </c>
      <c r="B649" t="s">
        <v>748</v>
      </c>
      <c r="C649" t="s">
        <v>10649</v>
      </c>
      <c r="D649" t="s">
        <v>568</v>
      </c>
      <c r="E649">
        <v>22791.457181310001</v>
      </c>
      <c r="F649">
        <v>627.04999999999995</v>
      </c>
      <c r="G649">
        <v>-2.4267029470466102</v>
      </c>
      <c r="H649">
        <f>(Table2[[#This Row],[1Y Return vs Nifty]]-AVERAGE(Table2[1Y Return vs Nifty]))/_xlfn.STDEV.P(Table2[1Y Return vs Nifty])</f>
        <v>-0.4618717461019099</v>
      </c>
      <c r="I649">
        <v>-13.648329685061</v>
      </c>
      <c r="J649">
        <f>(Table2[[#This Row],[1M Return vs Nifty]]-AVERAGE(Table2[1M Return vs Nifty]))/_xlfn.STDEV.P(Table2[1M Return vs Nifty])</f>
        <v>-1.2100613093364003</v>
      </c>
      <c r="K649">
        <v>-19.831403350866001</v>
      </c>
      <c r="L649">
        <f>(Table2[[#This Row],[6M Return vs Nifty]]-AVERAGE(Table2[6M Return vs Nifty]))/_xlfn.STDEV.P(Table2[6M Return vs Nifty])</f>
        <v>-0.96260743482970179</v>
      </c>
      <c r="M649">
        <v>-1.3836332639293001</v>
      </c>
      <c r="N649">
        <f>(Table2[[#This Row],[1W Return vs Nifty]]-AVERAGE(Table2[1W Return vs Nifty]))/_xlfn.STDEV.P(Table2[1W Return vs Nifty])</f>
        <v>0.19856202023402633</v>
      </c>
      <c r="O649">
        <v>652.23</v>
      </c>
      <c r="P649">
        <v>671.89914672294003</v>
      </c>
      <c r="Q649">
        <v>649.70874373669096</v>
      </c>
      <c r="R649">
        <v>38.773738917844</v>
      </c>
      <c r="S649" s="2">
        <f>(Table2[[#This Row],[Close Price]]-Table2[[#This Row],[20D EMA]])/Table2[[#This Row],[20D EMA]]</f>
        <v>-3.860601321619684E-2</v>
      </c>
      <c r="T649" s="2">
        <f>(Table2[[#This Row],[Close Price]]-Table2[[#This Row],[50D EMA]])/Table2[[#This Row],[50D EMA]]</f>
        <v>-6.674981943597226E-2</v>
      </c>
      <c r="U649" s="2">
        <f>(Table2[[#This Row],[Close Price]]-Table2[[#This Row],[200D EMA]])/Table2[[#This Row],[200D EMA]]</f>
        <v>-3.4875232871845067E-2</v>
      </c>
      <c r="V649">
        <v>1.1191857579417299</v>
      </c>
      <c r="W649">
        <v>626.1</v>
      </c>
      <c r="X649">
        <v>633.70000000000005</v>
      </c>
      <c r="Y649">
        <v>618.15</v>
      </c>
      <c r="Z649">
        <v>648.9</v>
      </c>
      <c r="AA649">
        <v>593.04999999999995</v>
      </c>
      <c r="AB649">
        <v>765.5</v>
      </c>
      <c r="AC649" s="2">
        <f>(Table2[[#This Row],[Close Price]]/Table2[[#This Row],[Day Low]])-1</f>
        <v>1.5173295000796561E-3</v>
      </c>
      <c r="AD649" s="2">
        <f>(Table2[[#This Row],[Day High]]/Table2[[#This Row],[Close Price]])-1</f>
        <v>1.0605214895144099E-2</v>
      </c>
      <c r="AE649" s="2">
        <f>(Table2[[#This Row],[Close Price]]/Table2[[#This Row],[Current Week Low]])-1</f>
        <v>1.4397799886758822E-2</v>
      </c>
      <c r="AF649" s="2">
        <f>(Table2[[#This Row],[Current Week High]]/Table2[[#This Row],[Close Price]])-1</f>
        <v>3.4845706084044359E-2</v>
      </c>
      <c r="AG649" s="2">
        <f>(Table2[[#This Row],[Close Price]]/Table2[[#This Row],[Current Month Low]])-1</f>
        <v>5.7330747829019479E-2</v>
      </c>
      <c r="AH649" s="2">
        <f>(Table2[[#This Row],[Current Month High]]/Table2[[#This Row],[Close Price]])-1</f>
        <v>0.22079578980942527</v>
      </c>
      <c r="AI649">
        <v>22.677617414879201</v>
      </c>
      <c r="AJ649">
        <v>43.162100456620898</v>
      </c>
      <c r="AK649" t="str">
        <f>IF(AND(Table2[[#This Row],[20D EMA]]&gt;Table2[[#This Row],[50D EMA]],Table2[[#This Row],[50D EMA]]&gt;Table2[[#This Row],[200D EMA]]),"Uptrend","Downtrend/NoTrend")</f>
        <v>Downtrend/NoTrend</v>
      </c>
      <c r="AL649">
        <v>-0.09</v>
      </c>
      <c r="AM649" t="s">
        <v>10680</v>
      </c>
      <c r="AN649">
        <v>0.95</v>
      </c>
      <c r="AO649" t="s">
        <v>10681</v>
      </c>
      <c r="AP649">
        <v>-6.9835037160930993E-2</v>
      </c>
      <c r="AQ649">
        <f>(Table2[[#This Row],[Sharpe Ratio]]-AVERAGE(Table2[Sharpe Ratio]))/_xlfn.STDEV.P(Table2[Sharpe Ratio])</f>
        <v>-1.5337001997177049</v>
      </c>
      <c r="AR64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49">
        <f>_xlfn.RANK.AVG(Table2[[#This Row],[1Y Return vs Nifty Z-Score]],Table2[1Y Return vs Nifty Z-Score])</f>
        <v>459</v>
      </c>
      <c r="AT649">
        <f>_xlfn.RANK.AVG(Table2[[#This Row],[6M Return vs Nifty Z-Score]],Table2[6M Return vs Nifty Z-Score])</f>
        <v>636</v>
      </c>
      <c r="AU649">
        <f>_xlfn.RANK.AVG(Table2[[#This Row],[Sharpe Ratio Z-Score]],Table2[Sharpe Ratio Z-Score])</f>
        <v>685</v>
      </c>
      <c r="AV649">
        <f>(Table2[[#This Row],[Rank 1Y]]+Table2[[#This Row],[Rank 6M]]+Table2[[#This Row],[Rank Sharpe]])/3</f>
        <v>593.33333333333337</v>
      </c>
    </row>
    <row r="650" spans="1:48" x14ac:dyDescent="0.3">
      <c r="A650" t="s">
        <v>427</v>
      </c>
      <c r="B650" t="s">
        <v>428</v>
      </c>
      <c r="C650" t="s">
        <v>10636</v>
      </c>
      <c r="D650" t="s">
        <v>24</v>
      </c>
      <c r="E650">
        <v>54778.471506950998</v>
      </c>
      <c r="F650">
        <v>73.84</v>
      </c>
      <c r="G650">
        <v>-50.3919165667238</v>
      </c>
      <c r="H650">
        <f>(Table2[[#This Row],[1Y Return vs Nifty]]-AVERAGE(Table2[1Y Return vs Nifty]))/_xlfn.STDEV.P(Table2[1Y Return vs Nifty])</f>
        <v>-1.2336469272576511</v>
      </c>
      <c r="I650">
        <v>-3.6220243008052502</v>
      </c>
      <c r="J650">
        <f>(Table2[[#This Row],[1M Return vs Nifty]]-AVERAGE(Table2[1M Return vs Nifty]))/_xlfn.STDEV.P(Table2[1M Return vs Nifty])</f>
        <v>-0.24075138778265409</v>
      </c>
      <c r="K650">
        <v>-23.139484227392799</v>
      </c>
      <c r="L650">
        <f>(Table2[[#This Row],[6M Return vs Nifty]]-AVERAGE(Table2[6M Return vs Nifty]))/_xlfn.STDEV.P(Table2[6M Return vs Nifty])</f>
        <v>-1.0759856583136662</v>
      </c>
      <c r="M650">
        <v>-4.6308291625863598</v>
      </c>
      <c r="N650">
        <f>(Table2[[#This Row],[1W Return vs Nifty]]-AVERAGE(Table2[1W Return vs Nifty]))/_xlfn.STDEV.P(Table2[1W Return vs Nifty])</f>
        <v>-0.63501480922913922</v>
      </c>
      <c r="O650">
        <v>73.88</v>
      </c>
      <c r="P650">
        <v>75.455864770749997</v>
      </c>
      <c r="Q650">
        <v>78.541137519044099</v>
      </c>
      <c r="R650">
        <v>45.3884841830791</v>
      </c>
      <c r="S650" s="2">
        <f>(Table2[[#This Row],[Close Price]]-Table2[[#This Row],[20D EMA]])/Table2[[#This Row],[20D EMA]]</f>
        <v>-5.4141851651315711E-4</v>
      </c>
      <c r="T650" s="2">
        <f>(Table2[[#This Row],[Close Price]]-Table2[[#This Row],[50D EMA]])/Table2[[#This Row],[50D EMA]]</f>
        <v>-2.1414700840806929E-2</v>
      </c>
      <c r="U650" s="2">
        <f>(Table2[[#This Row],[Close Price]]-Table2[[#This Row],[200D EMA]])/Table2[[#This Row],[200D EMA]]</f>
        <v>-5.9855735065005869E-2</v>
      </c>
      <c r="V650">
        <v>0.69041994111633098</v>
      </c>
      <c r="W650">
        <v>73.349999999999994</v>
      </c>
      <c r="X650">
        <v>74.89</v>
      </c>
      <c r="Y650">
        <v>72.94</v>
      </c>
      <c r="Z650">
        <v>75.05</v>
      </c>
      <c r="AA650">
        <v>70.430000000000007</v>
      </c>
      <c r="AB650">
        <v>76.459999999999994</v>
      </c>
      <c r="AC650" s="2">
        <f>(Table2[[#This Row],[Close Price]]/Table2[[#This Row],[Day Low]])-1</f>
        <v>6.680299931833833E-3</v>
      </c>
      <c r="AD650" s="2">
        <f>(Table2[[#This Row],[Day High]]/Table2[[#This Row],[Close Price]])-1</f>
        <v>1.421993499458285E-2</v>
      </c>
      <c r="AE650" s="2">
        <f>(Table2[[#This Row],[Close Price]]/Table2[[#This Row],[Current Week Low]])-1</f>
        <v>1.2338908692075767E-2</v>
      </c>
      <c r="AF650" s="2">
        <f>(Table2[[#This Row],[Current Week High]]/Table2[[#This Row],[Close Price]])-1</f>
        <v>1.6386782231852637E-2</v>
      </c>
      <c r="AG650" s="2">
        <f>(Table2[[#This Row],[Close Price]]/Table2[[#This Row],[Current Month Low]])-1</f>
        <v>4.8416867812011821E-2</v>
      </c>
      <c r="AH650" s="2">
        <f>(Table2[[#This Row],[Current Month High]]/Table2[[#This Row],[Close Price]])-1</f>
        <v>3.5482123510292451E-2</v>
      </c>
      <c r="AI650">
        <v>36.375947995666301</v>
      </c>
      <c r="AJ650">
        <v>4.8416867812011803</v>
      </c>
      <c r="AK650" t="str">
        <f>IF(AND(Table2[[#This Row],[20D EMA]]&gt;Table2[[#This Row],[50D EMA]],Table2[[#This Row],[50D EMA]]&gt;Table2[[#This Row],[200D EMA]]),"Uptrend","Downtrend/NoTrend")</f>
        <v>Downtrend/NoTrend</v>
      </c>
      <c r="AL650">
        <v>-0.08</v>
      </c>
      <c r="AM650" t="s">
        <v>10680</v>
      </c>
      <c r="AN650">
        <v>3.46</v>
      </c>
      <c r="AO650" t="s">
        <v>10681</v>
      </c>
      <c r="AP650">
        <v>4.2715394500758001E-2</v>
      </c>
      <c r="AQ650">
        <f>(Table2[[#This Row],[Sharpe Ratio]]-AVERAGE(Table2[Sharpe Ratio]))/_xlfn.STDEV.P(Table2[Sharpe Ratio])</f>
        <v>-0.24075168593254648</v>
      </c>
      <c r="AR65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0">
        <f>_xlfn.RANK.AVG(Table2[[#This Row],[1Y Return vs Nifty Z-Score]],Table2[1Y Return vs Nifty Z-Score])</f>
        <v>710</v>
      </c>
      <c r="AT650">
        <f>_xlfn.RANK.AVG(Table2[[#This Row],[6M Return vs Nifty Z-Score]],Table2[6M Return vs Nifty Z-Score])</f>
        <v>664</v>
      </c>
      <c r="AU650">
        <f>_xlfn.RANK.AVG(Table2[[#This Row],[Sharpe Ratio Z-Score]],Table2[Sharpe Ratio Z-Score])</f>
        <v>408</v>
      </c>
      <c r="AV650">
        <f>(Table2[[#This Row],[Rank 1Y]]+Table2[[#This Row],[Rank 6M]]+Table2[[#This Row],[Rank Sharpe]])/3</f>
        <v>594</v>
      </c>
    </row>
    <row r="651" spans="1:48" x14ac:dyDescent="0.3">
      <c r="A651" t="s">
        <v>1993</v>
      </c>
      <c r="B651" t="s">
        <v>1994</v>
      </c>
      <c r="C651" t="s">
        <v>10640</v>
      </c>
      <c r="D651" t="s">
        <v>54</v>
      </c>
      <c r="E651">
        <v>3366.9550376249999</v>
      </c>
      <c r="F651">
        <v>361.45</v>
      </c>
      <c r="G651">
        <v>-17.199061461481001</v>
      </c>
      <c r="H651">
        <f>(Table2[[#This Row],[1Y Return vs Nifty]]-AVERAGE(Table2[1Y Return vs Nifty]))/_xlfn.STDEV.P(Table2[1Y Return vs Nifty])</f>
        <v>-0.69956358166788457</v>
      </c>
      <c r="I651">
        <v>10.151955715610001</v>
      </c>
      <c r="J651">
        <f>(Table2[[#This Row],[1M Return vs Nifty]]-AVERAGE(Table2[1M Return vs Nifty]))/_xlfn.STDEV.P(Table2[1M Return vs Nifty])</f>
        <v>1.0908712765498862</v>
      </c>
      <c r="K651">
        <v>-8.5491188140328696</v>
      </c>
      <c r="L651">
        <f>(Table2[[#This Row],[6M Return vs Nifty]]-AVERAGE(Table2[6M Return vs Nifty]))/_xlfn.STDEV.P(Table2[6M Return vs Nifty])</f>
        <v>-0.5759284431813001</v>
      </c>
      <c r="M651">
        <v>-0.46110492252024399</v>
      </c>
      <c r="N651">
        <f>(Table2[[#This Row],[1W Return vs Nifty]]-AVERAGE(Table2[1W Return vs Nifty]))/_xlfn.STDEV.P(Table2[1W Return vs Nifty])</f>
        <v>0.43538119404479264</v>
      </c>
      <c r="O651">
        <v>346.88</v>
      </c>
      <c r="P651">
        <v>337.40057952114699</v>
      </c>
      <c r="Q651">
        <v>339.20454973217102</v>
      </c>
      <c r="R651">
        <v>78.828710596020898</v>
      </c>
      <c r="S651" s="2">
        <f>(Table2[[#This Row],[Close Price]]-Table2[[#This Row],[20D EMA]])/Table2[[#This Row],[20D EMA]]</f>
        <v>4.2002998154981527E-2</v>
      </c>
      <c r="T651" s="2">
        <f>(Table2[[#This Row],[Close Price]]-Table2[[#This Row],[50D EMA]])/Table2[[#This Row],[50D EMA]]</f>
        <v>7.1278539334416482E-2</v>
      </c>
      <c r="U651" s="2">
        <f>(Table2[[#This Row],[Close Price]]-Table2[[#This Row],[200D EMA]])/Table2[[#This Row],[200D EMA]]</f>
        <v>6.5581226093204006E-2</v>
      </c>
      <c r="V651">
        <v>1.57907983938061</v>
      </c>
      <c r="W651">
        <v>360</v>
      </c>
      <c r="X651">
        <v>371.05</v>
      </c>
      <c r="Y651">
        <v>357.5</v>
      </c>
      <c r="Z651">
        <v>371.05</v>
      </c>
      <c r="AA651">
        <v>315.14999999999998</v>
      </c>
      <c r="AB651">
        <v>371.05</v>
      </c>
      <c r="AC651" s="2">
        <f>(Table2[[#This Row],[Close Price]]/Table2[[#This Row],[Day Low]])-1</f>
        <v>4.0277777777777413E-3</v>
      </c>
      <c r="AD651" s="2">
        <f>(Table2[[#This Row],[Day High]]/Table2[[#This Row],[Close Price]])-1</f>
        <v>2.6559690136948477E-2</v>
      </c>
      <c r="AE651" s="2">
        <f>(Table2[[#This Row],[Close Price]]/Table2[[#This Row],[Current Week Low]])-1</f>
        <v>1.1048951048951094E-2</v>
      </c>
      <c r="AF651" s="2">
        <f>(Table2[[#This Row],[Current Week High]]/Table2[[#This Row],[Close Price]])-1</f>
        <v>2.6559690136948477E-2</v>
      </c>
      <c r="AG651" s="2">
        <f>(Table2[[#This Row],[Close Price]]/Table2[[#This Row],[Current Month Low]])-1</f>
        <v>0.14691416785657618</v>
      </c>
      <c r="AH651" s="2">
        <f>(Table2[[#This Row],[Current Month High]]/Table2[[#This Row],[Close Price]])-1</f>
        <v>2.6559690136948477E-2</v>
      </c>
      <c r="AI651">
        <v>14.815327154516501</v>
      </c>
      <c r="AJ651">
        <v>26.116538729937101</v>
      </c>
      <c r="AK651" t="str">
        <f>IF(AND(Table2[[#This Row],[20D EMA]]&gt;Table2[[#This Row],[50D EMA]],Table2[[#This Row],[50D EMA]]&gt;Table2[[#This Row],[200D EMA]]),"Uptrend","Downtrend/NoTrend")</f>
        <v>Downtrend/NoTrend</v>
      </c>
      <c r="AL651">
        <v>-0.05</v>
      </c>
      <c r="AM651" t="s">
        <v>10680</v>
      </c>
      <c r="AN651">
        <v>10.23</v>
      </c>
      <c r="AO651" t="s">
        <v>10681</v>
      </c>
      <c r="AP651">
        <v>-8.1371560086299005E-2</v>
      </c>
      <c r="AQ651">
        <f>(Table2[[#This Row],[Sharpe Ratio]]-AVERAGE(Table2[Sharpe Ratio]))/_xlfn.STDEV.P(Table2[Sharpe Ratio])</f>
        <v>-1.6662286134286253</v>
      </c>
      <c r="AR65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1">
        <f>_xlfn.RANK.AVG(Table2[[#This Row],[1Y Return vs Nifty Z-Score]],Table2[1Y Return vs Nifty Z-Score])</f>
        <v>568</v>
      </c>
      <c r="AT651">
        <f>_xlfn.RANK.AVG(Table2[[#This Row],[6M Return vs Nifty Z-Score]],Table2[6M Return vs Nifty Z-Score])</f>
        <v>513</v>
      </c>
      <c r="AU651">
        <f>_xlfn.RANK.AVG(Table2[[#This Row],[Sharpe Ratio Z-Score]],Table2[Sharpe Ratio Z-Score])</f>
        <v>702</v>
      </c>
      <c r="AV651">
        <f>(Table2[[#This Row],[Rank 1Y]]+Table2[[#This Row],[Rank 6M]]+Table2[[#This Row],[Rank Sharpe]])/3</f>
        <v>594.33333333333337</v>
      </c>
    </row>
    <row r="652" spans="1:48" x14ac:dyDescent="0.3">
      <c r="A652" t="s">
        <v>306</v>
      </c>
      <c r="B652" t="s">
        <v>307</v>
      </c>
      <c r="C652" t="s">
        <v>10634</v>
      </c>
      <c r="D652" t="s">
        <v>180</v>
      </c>
      <c r="E652">
        <v>92109.094451249999</v>
      </c>
      <c r="F652">
        <v>830.35</v>
      </c>
      <c r="G652">
        <v>-3.1688198005427899</v>
      </c>
      <c r="H652">
        <f>(Table2[[#This Row],[1Y Return vs Nifty]]-AVERAGE(Table2[1Y Return vs Nifty]))/_xlfn.STDEV.P(Table2[1Y Return vs Nifty])</f>
        <v>-0.4738126367145763</v>
      </c>
      <c r="I652">
        <v>-8.6738698727369101</v>
      </c>
      <c r="J652">
        <f>(Table2[[#This Row],[1M Return vs Nifty]]-AVERAGE(Table2[1M Return vs Nifty]))/_xlfn.STDEV.P(Table2[1M Return vs Nifty])</f>
        <v>-0.72914704773533623</v>
      </c>
      <c r="K652">
        <v>-33.0625134484727</v>
      </c>
      <c r="L652">
        <f>(Table2[[#This Row],[6M Return vs Nifty]]-AVERAGE(Table2[6M Return vs Nifty]))/_xlfn.STDEV.P(Table2[6M Return vs Nifty])</f>
        <v>-1.4160787414811848</v>
      </c>
      <c r="M652">
        <v>-4.6175711875727696</v>
      </c>
      <c r="N652">
        <f>(Table2[[#This Row],[1W Return vs Nifty]]-AVERAGE(Table2[1W Return vs Nifty]))/_xlfn.STDEV.P(Table2[1W Return vs Nifty])</f>
        <v>-0.63161139867990168</v>
      </c>
      <c r="O652">
        <v>858.41</v>
      </c>
      <c r="P652">
        <v>880.56052796827896</v>
      </c>
      <c r="Q652">
        <v>935.221213967317</v>
      </c>
      <c r="R652">
        <v>28.237844254287602</v>
      </c>
      <c r="S652" s="2">
        <f>(Table2[[#This Row],[Close Price]]-Table2[[#This Row],[20D EMA]])/Table2[[#This Row],[20D EMA]]</f>
        <v>-3.2688342400484557E-2</v>
      </c>
      <c r="T652" s="2">
        <f>(Table2[[#This Row],[Close Price]]-Table2[[#This Row],[50D EMA]])/Table2[[#This Row],[50D EMA]]</f>
        <v>-5.702109778203425E-2</v>
      </c>
      <c r="U652" s="2">
        <f>(Table2[[#This Row],[Close Price]]-Table2[[#This Row],[200D EMA]])/Table2[[#This Row],[200D EMA]]</f>
        <v>-0.11213519582435594</v>
      </c>
      <c r="V652">
        <v>1.3192079755102599</v>
      </c>
      <c r="W652">
        <v>826</v>
      </c>
      <c r="X652">
        <v>843.8</v>
      </c>
      <c r="Y652">
        <v>826</v>
      </c>
      <c r="Z652">
        <v>865</v>
      </c>
      <c r="AA652">
        <v>752.35</v>
      </c>
      <c r="AB652">
        <v>941.9</v>
      </c>
      <c r="AC652" s="2">
        <f>(Table2[[#This Row],[Close Price]]/Table2[[#This Row],[Day Low]])-1</f>
        <v>5.2663438256659312E-3</v>
      </c>
      <c r="AD652" s="2">
        <f>(Table2[[#This Row],[Day High]]/Table2[[#This Row],[Close Price]])-1</f>
        <v>1.6197988799903529E-2</v>
      </c>
      <c r="AE652" s="2">
        <f>(Table2[[#This Row],[Close Price]]/Table2[[#This Row],[Current Week Low]])-1</f>
        <v>5.2663438256659312E-3</v>
      </c>
      <c r="AF652" s="2">
        <f>(Table2[[#This Row],[Current Week High]]/Table2[[#This Row],[Close Price]])-1</f>
        <v>4.1729391220569623E-2</v>
      </c>
      <c r="AG652" s="2">
        <f>(Table2[[#This Row],[Close Price]]/Table2[[#This Row],[Current Month Low]])-1</f>
        <v>0.1036751511929288</v>
      </c>
      <c r="AH652" s="2">
        <f>(Table2[[#This Row],[Current Month High]]/Table2[[#This Row],[Close Price]])-1</f>
        <v>0.13434094056723067</v>
      </c>
      <c r="AI652">
        <v>51.6709821159752</v>
      </c>
      <c r="AJ652">
        <v>59.070881226053601</v>
      </c>
      <c r="AK652" t="str">
        <f>IF(AND(Table2[[#This Row],[20D EMA]]&gt;Table2[[#This Row],[50D EMA]],Table2[[#This Row],[50D EMA]]&gt;Table2[[#This Row],[200D EMA]]),"Uptrend","Downtrend/NoTrend")</f>
        <v>Downtrend/NoTrend</v>
      </c>
      <c r="AL652">
        <v>-0.19</v>
      </c>
      <c r="AM652" t="s">
        <v>10680</v>
      </c>
      <c r="AN652">
        <v>-2.4700000000000002</v>
      </c>
      <c r="AO652" t="s">
        <v>10680</v>
      </c>
      <c r="AP652">
        <v>-1.6306571679881001E-2</v>
      </c>
      <c r="AQ652">
        <f>(Table2[[#This Row],[Sharpe Ratio]]-AVERAGE(Table2[Sharpe Ratio]))/_xlfn.STDEV.P(Table2[Sharpe Ratio])</f>
        <v>-0.9187798580795844</v>
      </c>
      <c r="AR65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2">
        <f>_xlfn.RANK.AVG(Table2[[#This Row],[1Y Return vs Nifty Z-Score]],Table2[1Y Return vs Nifty Z-Score])</f>
        <v>465</v>
      </c>
      <c r="AT652">
        <f>_xlfn.RANK.AVG(Table2[[#This Row],[6M Return vs Nifty Z-Score]],Table2[6M Return vs Nifty Z-Score])</f>
        <v>713</v>
      </c>
      <c r="AU652">
        <f>_xlfn.RANK.AVG(Table2[[#This Row],[Sharpe Ratio Z-Score]],Table2[Sharpe Ratio Z-Score])</f>
        <v>607</v>
      </c>
      <c r="AV652">
        <f>(Table2[[#This Row],[Rank 1Y]]+Table2[[#This Row],[Rank 6M]]+Table2[[#This Row],[Rank Sharpe]])/3</f>
        <v>595</v>
      </c>
    </row>
    <row r="653" spans="1:48" x14ac:dyDescent="0.3">
      <c r="A653" t="s">
        <v>1055</v>
      </c>
      <c r="B653" t="s">
        <v>1056</v>
      </c>
      <c r="C653" t="s">
        <v>10635</v>
      </c>
      <c r="D653" t="s">
        <v>300</v>
      </c>
      <c r="E653">
        <v>12616.362743045</v>
      </c>
      <c r="F653">
        <v>928.85</v>
      </c>
      <c r="G653">
        <v>-34.6083916191252</v>
      </c>
      <c r="H653">
        <f>(Table2[[#This Row],[1Y Return vs Nifty]]-AVERAGE(Table2[1Y Return vs Nifty]))/_xlfn.STDEV.P(Table2[1Y Return vs Nifty])</f>
        <v>-0.97968510979767809</v>
      </c>
      <c r="I653">
        <v>-3.3925455166497702</v>
      </c>
      <c r="J653">
        <f>(Table2[[#This Row],[1M Return vs Nifty]]-AVERAGE(Table2[1M Return vs Nifty]))/_xlfn.STDEV.P(Table2[1M Return vs Nifty])</f>
        <v>-0.21856614070078409</v>
      </c>
      <c r="K653">
        <v>-17.6731794164047</v>
      </c>
      <c r="L653">
        <f>(Table2[[#This Row],[6M Return vs Nifty]]-AVERAGE(Table2[6M Return vs Nifty]))/_xlfn.STDEV.P(Table2[6M Return vs Nifty])</f>
        <v>-0.8886383860963154</v>
      </c>
      <c r="M653">
        <v>0.48987949758549698</v>
      </c>
      <c r="N653">
        <f>(Table2[[#This Row],[1W Return vs Nifty]]-AVERAGE(Table2[1W Return vs Nifty]))/_xlfn.STDEV.P(Table2[1W Return vs Nifty])</f>
        <v>0.67950523291428455</v>
      </c>
      <c r="O653">
        <v>937.13</v>
      </c>
      <c r="P653">
        <v>938.77789005210502</v>
      </c>
      <c r="Q653">
        <v>945.84185963466098</v>
      </c>
      <c r="R653">
        <v>49.819272288151801</v>
      </c>
      <c r="S653" s="2">
        <f>(Table2[[#This Row],[Close Price]]-Table2[[#This Row],[20D EMA]])/Table2[[#This Row],[20D EMA]]</f>
        <v>-8.8354870722311442E-3</v>
      </c>
      <c r="T653" s="2">
        <f>(Table2[[#This Row],[Close Price]]-Table2[[#This Row],[50D EMA]])/Table2[[#This Row],[50D EMA]]</f>
        <v>-1.0575334333400173E-2</v>
      </c>
      <c r="U653" s="2">
        <f>(Table2[[#This Row],[Close Price]]-Table2[[#This Row],[200D EMA]])/Table2[[#This Row],[200D EMA]]</f>
        <v>-1.7964799782940667E-2</v>
      </c>
      <c r="V653">
        <v>0.90788483822242505</v>
      </c>
      <c r="W653">
        <v>924.1</v>
      </c>
      <c r="X653">
        <v>948.6</v>
      </c>
      <c r="Y653">
        <v>924.1</v>
      </c>
      <c r="Z653">
        <v>990</v>
      </c>
      <c r="AA653">
        <v>869</v>
      </c>
      <c r="AB653">
        <v>1003.95</v>
      </c>
      <c r="AC653" s="2">
        <f>(Table2[[#This Row],[Close Price]]/Table2[[#This Row],[Day Low]])-1</f>
        <v>5.1401363488798868E-3</v>
      </c>
      <c r="AD653" s="2">
        <f>(Table2[[#This Row],[Day High]]/Table2[[#This Row],[Close Price]])-1</f>
        <v>2.1262851913656622E-2</v>
      </c>
      <c r="AE653" s="2">
        <f>(Table2[[#This Row],[Close Price]]/Table2[[#This Row],[Current Week Low]])-1</f>
        <v>5.1401363488798868E-3</v>
      </c>
      <c r="AF653" s="2">
        <f>(Table2[[#This Row],[Current Week High]]/Table2[[#This Row],[Close Price]])-1</f>
        <v>6.5834095925068503E-2</v>
      </c>
      <c r="AG653" s="2">
        <f>(Table2[[#This Row],[Close Price]]/Table2[[#This Row],[Current Month Low]])-1</f>
        <v>6.8872266973532881E-2</v>
      </c>
      <c r="AH653" s="2">
        <f>(Table2[[#This Row],[Current Month High]]/Table2[[#This Row],[Close Price]])-1</f>
        <v>8.0852667276740009E-2</v>
      </c>
      <c r="AI653">
        <v>34.3596920923722</v>
      </c>
      <c r="AJ653">
        <v>18.771178313406999</v>
      </c>
      <c r="AK653" t="str">
        <f>IF(AND(Table2[[#This Row],[20D EMA]]&gt;Table2[[#This Row],[50D EMA]],Table2[[#This Row],[50D EMA]]&gt;Table2[[#This Row],[200D EMA]]),"Uptrend","Downtrend/NoTrend")</f>
        <v>Downtrend/NoTrend</v>
      </c>
      <c r="AL653">
        <v>-0.19</v>
      </c>
      <c r="AM653" t="s">
        <v>10680</v>
      </c>
      <c r="AN653">
        <v>2.97</v>
      </c>
      <c r="AO653" t="s">
        <v>10681</v>
      </c>
      <c r="AP653">
        <v>2.8155421367130002E-3</v>
      </c>
      <c r="AQ653">
        <f>(Table2[[#This Row],[Sharpe Ratio]]-AVERAGE(Table2[Sharpe Ratio]))/_xlfn.STDEV.P(Table2[Sharpe Ratio])</f>
        <v>-0.69911025508852254</v>
      </c>
      <c r="AR65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3">
        <f>_xlfn.RANK.AVG(Table2[[#This Row],[1Y Return vs Nifty Z-Score]],Table2[1Y Return vs Nifty Z-Score])</f>
        <v>662</v>
      </c>
      <c r="AT653">
        <f>_xlfn.RANK.AVG(Table2[[#This Row],[6M Return vs Nifty Z-Score]],Table2[6M Return vs Nifty Z-Score])</f>
        <v>610</v>
      </c>
      <c r="AU653">
        <f>_xlfn.RANK.AVG(Table2[[#This Row],[Sharpe Ratio Z-Score]],Table2[Sharpe Ratio Z-Score])</f>
        <v>515</v>
      </c>
      <c r="AV653">
        <f>(Table2[[#This Row],[Rank 1Y]]+Table2[[#This Row],[Rank 6M]]+Table2[[#This Row],[Rank Sharpe]])/3</f>
        <v>595.66666666666663</v>
      </c>
    </row>
    <row r="654" spans="1:48" x14ac:dyDescent="0.3">
      <c r="A654" t="s">
        <v>1332</v>
      </c>
      <c r="B654" t="s">
        <v>1333</v>
      </c>
      <c r="C654" t="s">
        <v>10646</v>
      </c>
      <c r="D654" t="s">
        <v>472</v>
      </c>
      <c r="E654">
        <v>8464.5802655250009</v>
      </c>
      <c r="F654">
        <v>278.39999999999998</v>
      </c>
      <c r="G654">
        <v>-38.219311448821003</v>
      </c>
      <c r="H654">
        <f>(Table2[[#This Row],[1Y Return vs Nifty]]-AVERAGE(Table2[1Y Return vs Nifty]))/_xlfn.STDEV.P(Table2[1Y Return vs Nifty])</f>
        <v>-1.0377859311095439</v>
      </c>
      <c r="I654">
        <v>-11.765029303392801</v>
      </c>
      <c r="J654">
        <f>(Table2[[#This Row],[1M Return vs Nifty]]-AVERAGE(Table2[1M Return vs Nifty]))/_xlfn.STDEV.P(Table2[1M Return vs Nifty])</f>
        <v>-1.0279900801791957</v>
      </c>
      <c r="K654">
        <v>0.73309876820454301</v>
      </c>
      <c r="L654">
        <f>(Table2[[#This Row],[6M Return vs Nifty]]-AVERAGE(Table2[6M Return vs Nifty]))/_xlfn.STDEV.P(Table2[6M Return vs Nifty])</f>
        <v>-0.25779796852052678</v>
      </c>
      <c r="M654">
        <v>-4.4914685099470697</v>
      </c>
      <c r="N654">
        <f>(Table2[[#This Row],[1W Return vs Nifty]]-AVERAGE(Table2[1W Return vs Nifty]))/_xlfn.STDEV.P(Table2[1W Return vs Nifty])</f>
        <v>-0.59924000087001916</v>
      </c>
      <c r="O654">
        <v>286.95</v>
      </c>
      <c r="P654">
        <v>287.48521945448499</v>
      </c>
      <c r="Q654">
        <v>281.46646477919501</v>
      </c>
      <c r="R654">
        <v>28.117556024390201</v>
      </c>
      <c r="S654" s="2">
        <f>(Table2[[#This Row],[Close Price]]-Table2[[#This Row],[20D EMA]])/Table2[[#This Row],[20D EMA]]</f>
        <v>-2.9796131730266639E-2</v>
      </c>
      <c r="T654" s="2">
        <f>(Table2[[#This Row],[Close Price]]-Table2[[#This Row],[50D EMA]])/Table2[[#This Row],[50D EMA]]</f>
        <v>-3.1602388017459092E-2</v>
      </c>
      <c r="U654" s="2">
        <f>(Table2[[#This Row],[Close Price]]-Table2[[#This Row],[200D EMA]])/Table2[[#This Row],[200D EMA]]</f>
        <v>-1.0894600824295756E-2</v>
      </c>
      <c r="V654">
        <v>0.33607071377052899</v>
      </c>
      <c r="W654">
        <v>277.45</v>
      </c>
      <c r="X654">
        <v>281.8</v>
      </c>
      <c r="Y654">
        <v>276.3</v>
      </c>
      <c r="Z654">
        <v>286.14999999999998</v>
      </c>
      <c r="AA654">
        <v>274.95</v>
      </c>
      <c r="AB654">
        <v>317.7</v>
      </c>
      <c r="AC654" s="2">
        <f>(Table2[[#This Row],[Close Price]]/Table2[[#This Row],[Day Low]])-1</f>
        <v>3.4240403676337738E-3</v>
      </c>
      <c r="AD654" s="2">
        <f>(Table2[[#This Row],[Day High]]/Table2[[#This Row],[Close Price]])-1</f>
        <v>1.2212643678161106E-2</v>
      </c>
      <c r="AE654" s="2">
        <f>(Table2[[#This Row],[Close Price]]/Table2[[#This Row],[Current Week Low]])-1</f>
        <v>7.6004343105318117E-3</v>
      </c>
      <c r="AF654" s="2">
        <f>(Table2[[#This Row],[Current Week High]]/Table2[[#This Row],[Close Price]])-1</f>
        <v>2.7837643678160884E-2</v>
      </c>
      <c r="AG654" s="2">
        <f>(Table2[[#This Row],[Close Price]]/Table2[[#This Row],[Current Month Low]])-1</f>
        <v>1.2547735951991212E-2</v>
      </c>
      <c r="AH654" s="2">
        <f>(Table2[[#This Row],[Current Month High]]/Table2[[#This Row],[Close Price]])-1</f>
        <v>0.1411637931034484</v>
      </c>
      <c r="AI654">
        <v>15.086206896551699</v>
      </c>
      <c r="AJ654">
        <v>30.704225352112601</v>
      </c>
      <c r="AK654" t="str">
        <f>IF(AND(Table2[[#This Row],[20D EMA]]&gt;Table2[[#This Row],[50D EMA]],Table2[[#This Row],[50D EMA]]&gt;Table2[[#This Row],[200D EMA]]),"Uptrend","Downtrend/NoTrend")</f>
        <v>Downtrend/NoTrend</v>
      </c>
      <c r="AL654">
        <v>-0.11</v>
      </c>
      <c r="AM654" t="s">
        <v>10680</v>
      </c>
      <c r="AN654">
        <v>-2.4900000000000002</v>
      </c>
      <c r="AO654" t="s">
        <v>10680</v>
      </c>
      <c r="AP654">
        <v>-8.2112860952840996E-2</v>
      </c>
      <c r="AQ654">
        <f>(Table2[[#This Row],[Sharpe Ratio]]-AVERAGE(Table2[Sharpe Ratio]))/_xlfn.STDEV.P(Table2[Sharpe Ratio])</f>
        <v>-1.6747444746253561</v>
      </c>
      <c r="AR65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4">
        <f>_xlfn.RANK.AVG(Table2[[#This Row],[1Y Return vs Nifty Z-Score]],Table2[1Y Return vs Nifty Z-Score])</f>
        <v>675</v>
      </c>
      <c r="AT654">
        <f>_xlfn.RANK.AVG(Table2[[#This Row],[6M Return vs Nifty Z-Score]],Table2[6M Return vs Nifty Z-Score])</f>
        <v>409</v>
      </c>
      <c r="AU654">
        <f>_xlfn.RANK.AVG(Table2[[#This Row],[Sharpe Ratio Z-Score]],Table2[Sharpe Ratio Z-Score])</f>
        <v>703</v>
      </c>
      <c r="AV654">
        <f>(Table2[[#This Row],[Rank 1Y]]+Table2[[#This Row],[Rank 6M]]+Table2[[#This Row],[Rank Sharpe]])/3</f>
        <v>595.66666666666663</v>
      </c>
    </row>
    <row r="655" spans="1:48" x14ac:dyDescent="0.3">
      <c r="A655" t="s">
        <v>49</v>
      </c>
      <c r="B655" t="s">
        <v>50</v>
      </c>
      <c r="C655" t="s">
        <v>10636</v>
      </c>
      <c r="D655" t="s">
        <v>51</v>
      </c>
      <c r="E655">
        <v>436873.182558475</v>
      </c>
      <c r="F655">
        <v>7200.15</v>
      </c>
      <c r="G655">
        <v>-31.370184335119902</v>
      </c>
      <c r="H655">
        <f>(Table2[[#This Row],[1Y Return vs Nifty]]-AVERAGE(Table2[1Y Return vs Nifty]))/_xlfn.STDEV.P(Table2[1Y Return vs Nifty])</f>
        <v>-0.92758134907956102</v>
      </c>
      <c r="I655">
        <v>2.2816573432859499</v>
      </c>
      <c r="J655">
        <f>(Table2[[#This Row],[1M Return vs Nifty]]-AVERAGE(Table2[1M Return vs Nifty]))/_xlfn.STDEV.P(Table2[1M Return vs Nifty])</f>
        <v>0.32999695589919081</v>
      </c>
      <c r="K655">
        <v>-3.4020252098507</v>
      </c>
      <c r="L655">
        <f>(Table2[[#This Row],[6M Return vs Nifty]]-AVERAGE(Table2[6M Return vs Nifty]))/_xlfn.STDEV.P(Table2[6M Return vs Nifty])</f>
        <v>-0.39952153212640873</v>
      </c>
      <c r="M655">
        <v>3.11591860506153</v>
      </c>
      <c r="N655">
        <f>(Table2[[#This Row],[1W Return vs Nifty]]-AVERAGE(Table2[1W Return vs Nifty]))/_xlfn.STDEV.P(Table2[1W Return vs Nifty])</f>
        <v>1.3536269741253577</v>
      </c>
      <c r="O655">
        <v>6810.38</v>
      </c>
      <c r="P655">
        <v>6836.3550802541604</v>
      </c>
      <c r="Q655">
        <v>6946.3950211245701</v>
      </c>
      <c r="R655">
        <v>83.062620620353201</v>
      </c>
      <c r="S655" s="2">
        <f>(Table2[[#This Row],[Close Price]]-Table2[[#This Row],[20D EMA]])/Table2[[#This Row],[20D EMA]]</f>
        <v>5.7231755056252297E-2</v>
      </c>
      <c r="T655" s="2">
        <f>(Table2[[#This Row],[Close Price]]-Table2[[#This Row],[50D EMA]])/Table2[[#This Row],[50D EMA]]</f>
        <v>5.3214749011005757E-2</v>
      </c>
      <c r="U655" s="2">
        <f>(Table2[[#This Row],[Close Price]]-Table2[[#This Row],[200D EMA]])/Table2[[#This Row],[200D EMA]]</f>
        <v>3.6530456172408757E-2</v>
      </c>
      <c r="V655">
        <v>1.0125435096336699</v>
      </c>
      <c r="W655">
        <v>7071.05</v>
      </c>
      <c r="X655">
        <v>7215.05</v>
      </c>
      <c r="Y655">
        <v>6730</v>
      </c>
      <c r="Z655">
        <v>7215.05</v>
      </c>
      <c r="AA655">
        <v>6425</v>
      </c>
      <c r="AB655">
        <v>7215.05</v>
      </c>
      <c r="AC655" s="2">
        <f>(Table2[[#This Row],[Close Price]]/Table2[[#This Row],[Day Low]])-1</f>
        <v>1.8257543080589134E-2</v>
      </c>
      <c r="AD655" s="2">
        <f>(Table2[[#This Row],[Day High]]/Table2[[#This Row],[Close Price]])-1</f>
        <v>2.0694013319166871E-3</v>
      </c>
      <c r="AE655" s="2">
        <f>(Table2[[#This Row],[Close Price]]/Table2[[#This Row],[Current Week Low]])-1</f>
        <v>6.9858841010401074E-2</v>
      </c>
      <c r="AF655" s="2">
        <f>(Table2[[#This Row],[Current Week High]]/Table2[[#This Row],[Close Price]])-1</f>
        <v>2.0694013319166871E-3</v>
      </c>
      <c r="AG655" s="2">
        <f>(Table2[[#This Row],[Close Price]]/Table2[[#This Row],[Current Month Low]])-1</f>
        <v>0.12064591439688721</v>
      </c>
      <c r="AH655" s="2">
        <f>(Table2[[#This Row],[Current Month High]]/Table2[[#This Row],[Close Price]])-1</f>
        <v>2.0694013319166871E-3</v>
      </c>
      <c r="AI655">
        <v>13.775407456789001</v>
      </c>
      <c r="AJ655">
        <v>16.360418888781101</v>
      </c>
      <c r="AK655" t="str">
        <f>IF(AND(Table2[[#This Row],[20D EMA]]&gt;Table2[[#This Row],[50D EMA]],Table2[[#This Row],[50D EMA]]&gt;Table2[[#This Row],[200D EMA]]),"Uptrend","Downtrend/NoTrend")</f>
        <v>Downtrend/NoTrend</v>
      </c>
      <c r="AL655">
        <v>-0.06</v>
      </c>
      <c r="AM655" t="s">
        <v>10680</v>
      </c>
      <c r="AN655">
        <v>11.37</v>
      </c>
      <c r="AO655" t="s">
        <v>10681</v>
      </c>
      <c r="AP655">
        <v>-7.3945929655402004E-2</v>
      </c>
      <c r="AQ655">
        <f>(Table2[[#This Row],[Sharpe Ratio]]-AVERAGE(Table2[Sharpe Ratio]))/_xlfn.STDEV.P(Table2[Sharpe Ratio])</f>
        <v>-1.5809250060785862</v>
      </c>
      <c r="AR65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5">
        <f>_xlfn.RANK.AVG(Table2[[#This Row],[1Y Return vs Nifty Z-Score]],Table2[1Y Return vs Nifty Z-Score])</f>
        <v>643</v>
      </c>
      <c r="AT655">
        <f>_xlfn.RANK.AVG(Table2[[#This Row],[6M Return vs Nifty Z-Score]],Table2[6M Return vs Nifty Z-Score])</f>
        <v>454</v>
      </c>
      <c r="AU655">
        <f>_xlfn.RANK.AVG(Table2[[#This Row],[Sharpe Ratio Z-Score]],Table2[Sharpe Ratio Z-Score])</f>
        <v>692</v>
      </c>
      <c r="AV655">
        <f>(Table2[[#This Row],[Rank 1Y]]+Table2[[#This Row],[Rank 6M]]+Table2[[#This Row],[Rank Sharpe]])/3</f>
        <v>596.33333333333337</v>
      </c>
    </row>
    <row r="656" spans="1:48" x14ac:dyDescent="0.3">
      <c r="A656" t="s">
        <v>833</v>
      </c>
      <c r="B656" t="s">
        <v>834</v>
      </c>
      <c r="C656" t="s">
        <v>10636</v>
      </c>
      <c r="D656" t="s">
        <v>51</v>
      </c>
      <c r="E656">
        <v>19018.162346950001</v>
      </c>
      <c r="F656">
        <v>1221.05</v>
      </c>
      <c r="G656">
        <v>-42.857726345854402</v>
      </c>
      <c r="H656">
        <f>(Table2[[#This Row],[1Y Return vs Nifty]]-AVERAGE(Table2[1Y Return vs Nifty]))/_xlfn.STDEV.P(Table2[1Y Return vs Nifty])</f>
        <v>-1.1124194671095768</v>
      </c>
      <c r="I656">
        <v>-11.084454095519799</v>
      </c>
      <c r="J656">
        <f>(Table2[[#This Row],[1M Return vs Nifty]]-AVERAGE(Table2[1M Return vs Nifty]))/_xlfn.STDEV.P(Table2[1M Return vs Nifty])</f>
        <v>-0.96219432829728035</v>
      </c>
      <c r="K656">
        <v>-30.690942798503901</v>
      </c>
      <c r="L656">
        <f>(Table2[[#This Row],[6M Return vs Nifty]]-AVERAGE(Table2[6M Return vs Nifty]))/_xlfn.STDEV.P(Table2[6M Return vs Nifty])</f>
        <v>-1.3347976370595547</v>
      </c>
      <c r="M656">
        <v>-4.4263868868515299</v>
      </c>
      <c r="N656">
        <f>(Table2[[#This Row],[1W Return vs Nifty]]-AVERAGE(Table2[1W Return vs Nifty]))/_xlfn.STDEV.P(Table2[1W Return vs Nifty])</f>
        <v>-0.58253311445804346</v>
      </c>
      <c r="O656">
        <v>1232.8900000000001</v>
      </c>
      <c r="P656">
        <v>1283.2251202131199</v>
      </c>
      <c r="Q656">
        <v>1377.7197944873899</v>
      </c>
      <c r="R656">
        <v>31.027834316795801</v>
      </c>
      <c r="S656" s="2">
        <f>(Table2[[#This Row],[Close Price]]-Table2[[#This Row],[20D EMA]])/Table2[[#This Row],[20D EMA]]</f>
        <v>-9.6034520516835604E-3</v>
      </c>
      <c r="T656" s="2">
        <f>(Table2[[#This Row],[Close Price]]-Table2[[#This Row],[50D EMA]])/Table2[[#This Row],[50D EMA]]</f>
        <v>-4.8452231205381807E-2</v>
      </c>
      <c r="U656" s="2">
        <f>(Table2[[#This Row],[Close Price]]-Table2[[#This Row],[200D EMA]])/Table2[[#This Row],[200D EMA]]</f>
        <v>-0.11371673334031053</v>
      </c>
      <c r="V656">
        <v>0.615697869928853</v>
      </c>
      <c r="W656">
        <v>1195.05</v>
      </c>
      <c r="X656">
        <v>1224</v>
      </c>
      <c r="Y656">
        <v>1190.05</v>
      </c>
      <c r="Z656">
        <v>1224</v>
      </c>
      <c r="AA656">
        <v>1153</v>
      </c>
      <c r="AB656">
        <v>1334.85</v>
      </c>
      <c r="AC656" s="2">
        <f>(Table2[[#This Row],[Close Price]]/Table2[[#This Row],[Day Low]])-1</f>
        <v>2.1756411865612391E-2</v>
      </c>
      <c r="AD656" s="2">
        <f>(Table2[[#This Row],[Day High]]/Table2[[#This Row],[Close Price]])-1</f>
        <v>2.4159534826584395E-3</v>
      </c>
      <c r="AE656" s="2">
        <f>(Table2[[#This Row],[Close Price]]/Table2[[#This Row],[Current Week Low]])-1</f>
        <v>2.6049325658585865E-2</v>
      </c>
      <c r="AF656" s="2">
        <f>(Table2[[#This Row],[Current Week High]]/Table2[[#This Row],[Close Price]])-1</f>
        <v>2.4159534826584395E-3</v>
      </c>
      <c r="AG656" s="2">
        <f>(Table2[[#This Row],[Close Price]]/Table2[[#This Row],[Current Month Low]])-1</f>
        <v>5.9019947961838737E-2</v>
      </c>
      <c r="AH656" s="2">
        <f>(Table2[[#This Row],[Current Month High]]/Table2[[#This Row],[Close Price]])-1</f>
        <v>9.3198476720854906E-2</v>
      </c>
      <c r="AI656">
        <v>47.086523893370398</v>
      </c>
      <c r="AJ656">
        <v>5.9019947961838701</v>
      </c>
      <c r="AK656" t="str">
        <f>IF(AND(Table2[[#This Row],[20D EMA]]&gt;Table2[[#This Row],[50D EMA]],Table2[[#This Row],[50D EMA]]&gt;Table2[[#This Row],[200D EMA]]),"Uptrend","Downtrend/NoTrend")</f>
        <v>Downtrend/NoTrend</v>
      </c>
      <c r="AL656">
        <v>-0.24</v>
      </c>
      <c r="AM656" t="s">
        <v>10680</v>
      </c>
      <c r="AN656">
        <v>1.5</v>
      </c>
      <c r="AO656" t="s">
        <v>10681</v>
      </c>
      <c r="AP656">
        <v>4.9200872086207E-2</v>
      </c>
      <c r="AQ656">
        <f>(Table2[[#This Row],[Sharpe Ratio]]-AVERAGE(Table2[Sharpe Ratio]))/_xlfn.STDEV.P(Table2[Sharpe Ratio])</f>
        <v>-0.16624829681629186</v>
      </c>
      <c r="AR65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6">
        <f>_xlfn.RANK.AVG(Table2[[#This Row],[1Y Return vs Nifty Z-Score]],Table2[1Y Return vs Nifty Z-Score])</f>
        <v>694</v>
      </c>
      <c r="AT656">
        <f>_xlfn.RANK.AVG(Table2[[#This Row],[6M Return vs Nifty Z-Score]],Table2[6M Return vs Nifty Z-Score])</f>
        <v>703</v>
      </c>
      <c r="AU656">
        <f>_xlfn.RANK.AVG(Table2[[#This Row],[Sharpe Ratio Z-Score]],Table2[Sharpe Ratio Z-Score])</f>
        <v>393</v>
      </c>
      <c r="AV656">
        <f>(Table2[[#This Row],[Rank 1Y]]+Table2[[#This Row],[Rank 6M]]+Table2[[#This Row],[Rank Sharpe]])/3</f>
        <v>596.66666666666663</v>
      </c>
    </row>
    <row r="657" spans="1:48" x14ac:dyDescent="0.3">
      <c r="A657" t="s">
        <v>1629</v>
      </c>
      <c r="B657" t="s">
        <v>1630</v>
      </c>
      <c r="C657" t="s">
        <v>10647</v>
      </c>
      <c r="D657" t="s">
        <v>264</v>
      </c>
      <c r="E657">
        <v>5481.2053182449999</v>
      </c>
      <c r="F657">
        <v>1826.3</v>
      </c>
      <c r="G657">
        <v>-50.814568553461697</v>
      </c>
      <c r="H657">
        <f>(Table2[[#This Row],[1Y Return vs Nifty]]-AVERAGE(Table2[1Y Return vs Nifty]))/_xlfn.STDEV.P(Table2[1Y Return vs Nifty])</f>
        <v>-1.2404475289648986</v>
      </c>
      <c r="I657">
        <v>-9.1916862701034603</v>
      </c>
      <c r="J657">
        <f>(Table2[[#This Row],[1M Return vs Nifty]]-AVERAGE(Table2[1M Return vs Nifty]))/_xlfn.STDEV.P(Table2[1M Return vs Nifty])</f>
        <v>-0.77920781810632289</v>
      </c>
      <c r="K657">
        <v>-16.992080924612299</v>
      </c>
      <c r="L657">
        <f>(Table2[[#This Row],[6M Return vs Nifty]]-AVERAGE(Table2[6M Return vs Nifty]))/_xlfn.STDEV.P(Table2[6M Return vs Nifty])</f>
        <v>-0.8652950218016352</v>
      </c>
      <c r="M657">
        <v>-1.06434874176913</v>
      </c>
      <c r="N657">
        <f>(Table2[[#This Row],[1W Return vs Nifty]]-AVERAGE(Table2[1W Return vs Nifty]))/_xlfn.STDEV.P(Table2[1W Return vs Nifty])</f>
        <v>0.28052448507607886</v>
      </c>
      <c r="O657">
        <v>1802.32</v>
      </c>
      <c r="P657">
        <v>1836.30582719781</v>
      </c>
      <c r="Q657">
        <v>1931.5548489915</v>
      </c>
      <c r="R657">
        <v>46.414198801904</v>
      </c>
      <c r="S657" s="2">
        <f>(Table2[[#This Row],[Close Price]]-Table2[[#This Row],[20D EMA]])/Table2[[#This Row],[20D EMA]]</f>
        <v>1.3305073460872664E-2</v>
      </c>
      <c r="T657" s="2">
        <f>(Table2[[#This Row],[Close Price]]-Table2[[#This Row],[50D EMA]])/Table2[[#This Row],[50D EMA]]</f>
        <v>-5.4488893133225373E-3</v>
      </c>
      <c r="U657" s="2">
        <f>(Table2[[#This Row],[Close Price]]-Table2[[#This Row],[200D EMA]])/Table2[[#This Row],[200D EMA]]</f>
        <v>-5.4492291040275399E-2</v>
      </c>
      <c r="V657">
        <v>0.53429052801519605</v>
      </c>
      <c r="W657">
        <v>1782.5</v>
      </c>
      <c r="X657">
        <v>1860</v>
      </c>
      <c r="Y657">
        <v>1775</v>
      </c>
      <c r="Z657">
        <v>1860</v>
      </c>
      <c r="AA657">
        <v>1672.05</v>
      </c>
      <c r="AB657">
        <v>1938.65</v>
      </c>
      <c r="AC657" s="2">
        <f>(Table2[[#This Row],[Close Price]]/Table2[[#This Row],[Day Low]])-1</f>
        <v>2.4572230014025198E-2</v>
      </c>
      <c r="AD657" s="2">
        <f>(Table2[[#This Row],[Day High]]/Table2[[#This Row],[Close Price]])-1</f>
        <v>1.8452609100366946E-2</v>
      </c>
      <c r="AE657" s="2">
        <f>(Table2[[#This Row],[Close Price]]/Table2[[#This Row],[Current Week Low]])-1</f>
        <v>2.8901408450704213E-2</v>
      </c>
      <c r="AF657" s="2">
        <f>(Table2[[#This Row],[Current Week High]]/Table2[[#This Row],[Close Price]])-1</f>
        <v>1.8452609100366946E-2</v>
      </c>
      <c r="AG657" s="2">
        <f>(Table2[[#This Row],[Close Price]]/Table2[[#This Row],[Current Month Low]])-1</f>
        <v>9.2252025956161665E-2</v>
      </c>
      <c r="AH657" s="2">
        <f>(Table2[[#This Row],[Current Month High]]/Table2[[#This Row],[Close Price]])-1</f>
        <v>6.1517822920659437E-2</v>
      </c>
      <c r="AI657">
        <v>59.9052729562503</v>
      </c>
      <c r="AJ657">
        <v>14.143749999999899</v>
      </c>
      <c r="AK657" t="str">
        <f>IF(AND(Table2[[#This Row],[20D EMA]]&gt;Table2[[#This Row],[50D EMA]],Table2[[#This Row],[50D EMA]]&gt;Table2[[#This Row],[200D EMA]]),"Uptrend","Downtrend/NoTrend")</f>
        <v>Downtrend/NoTrend</v>
      </c>
      <c r="AL657">
        <v>-0.03</v>
      </c>
      <c r="AM657" t="s">
        <v>10680</v>
      </c>
      <c r="AN657">
        <v>2.41</v>
      </c>
      <c r="AO657" t="s">
        <v>10681</v>
      </c>
      <c r="AP657">
        <v>1.8971938513692999E-2</v>
      </c>
      <c r="AQ657">
        <f>(Table2[[#This Row],[Sharpe Ratio]]-AVERAGE(Table2[Sharpe Ratio]))/_xlfn.STDEV.P(Table2[Sharpe Ratio])</f>
        <v>-0.51351000127047575</v>
      </c>
      <c r="AR65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7">
        <f>_xlfn.RANK.AVG(Table2[[#This Row],[1Y Return vs Nifty Z-Score]],Table2[1Y Return vs Nifty Z-Score])</f>
        <v>711</v>
      </c>
      <c r="AT657">
        <f>_xlfn.RANK.AVG(Table2[[#This Row],[6M Return vs Nifty Z-Score]],Table2[6M Return vs Nifty Z-Score])</f>
        <v>603</v>
      </c>
      <c r="AU657">
        <f>_xlfn.RANK.AVG(Table2[[#This Row],[Sharpe Ratio Z-Score]],Table2[Sharpe Ratio Z-Score])</f>
        <v>477</v>
      </c>
      <c r="AV657">
        <f>(Table2[[#This Row],[Rank 1Y]]+Table2[[#This Row],[Rank 6M]]+Table2[[#This Row],[Rank Sharpe]])/3</f>
        <v>597</v>
      </c>
    </row>
    <row r="658" spans="1:48" x14ac:dyDescent="0.3">
      <c r="A658" t="s">
        <v>119</v>
      </c>
      <c r="B658" t="s">
        <v>120</v>
      </c>
      <c r="C658" t="s">
        <v>10638</v>
      </c>
      <c r="D658" t="s">
        <v>121</v>
      </c>
      <c r="E658">
        <v>241477.9815078</v>
      </c>
      <c r="F658">
        <v>2500.75</v>
      </c>
      <c r="G658">
        <v>-17.781268846624101</v>
      </c>
      <c r="H658">
        <f>(Table2[[#This Row],[1Y Return vs Nifty]]-AVERAGE(Table2[1Y Return vs Nifty]))/_xlfn.STDEV.P(Table2[1Y Return vs Nifty])</f>
        <v>-0.70893147928013855</v>
      </c>
      <c r="I658">
        <v>-0.37002435263976402</v>
      </c>
      <c r="J658">
        <f>(Table2[[#This Row],[1M Return vs Nifty]]-AVERAGE(Table2[1M Return vs Nifty]))/_xlfn.STDEV.P(Table2[1M Return vs Nifty])</f>
        <v>7.3641171973100952E-2</v>
      </c>
      <c r="K658">
        <v>-16.840086067495101</v>
      </c>
      <c r="L658">
        <f>(Table2[[#This Row],[6M Return vs Nifty]]-AVERAGE(Table2[6M Return vs Nifty]))/_xlfn.STDEV.P(Table2[6M Return vs Nifty])</f>
        <v>-0.86008568517358397</v>
      </c>
      <c r="M658">
        <v>-3.1437630891319102</v>
      </c>
      <c r="N658">
        <f>(Table2[[#This Row],[1W Return vs Nifty]]-AVERAGE(Table2[1W Return vs Nifty]))/_xlfn.STDEV.P(Table2[1W Return vs Nifty])</f>
        <v>-0.25327503700749632</v>
      </c>
      <c r="O658">
        <v>2513.69</v>
      </c>
      <c r="P658">
        <v>2519.62921670182</v>
      </c>
      <c r="Q658">
        <v>2475.6848475747402</v>
      </c>
      <c r="R658">
        <v>45.872004588064698</v>
      </c>
      <c r="S658" s="2">
        <f>(Table2[[#This Row],[Close Price]]-Table2[[#This Row],[20D EMA]])/Table2[[#This Row],[20D EMA]]</f>
        <v>-5.1478105892134888E-3</v>
      </c>
      <c r="T658" s="2">
        <f>(Table2[[#This Row],[Close Price]]-Table2[[#This Row],[50D EMA]])/Table2[[#This Row],[50D EMA]]</f>
        <v>-7.4928551299039258E-3</v>
      </c>
      <c r="U658" s="2">
        <f>(Table2[[#This Row],[Close Price]]-Table2[[#This Row],[200D EMA]])/Table2[[#This Row],[200D EMA]]</f>
        <v>1.0124532793345834E-2</v>
      </c>
      <c r="V658">
        <v>0.80770956826581897</v>
      </c>
      <c r="W658">
        <v>2491.8000000000002</v>
      </c>
      <c r="X658">
        <v>2517.3000000000002</v>
      </c>
      <c r="Y658">
        <v>2490</v>
      </c>
      <c r="Z658">
        <v>2545</v>
      </c>
      <c r="AA658">
        <v>2456.35</v>
      </c>
      <c r="AB658">
        <v>2565.0500000000002</v>
      </c>
      <c r="AC658" s="2">
        <f>(Table2[[#This Row],[Close Price]]/Table2[[#This Row],[Day Low]])-1</f>
        <v>3.5917810418171214E-3</v>
      </c>
      <c r="AD658" s="2">
        <f>(Table2[[#This Row],[Day High]]/Table2[[#This Row],[Close Price]])-1</f>
        <v>6.6180145956213909E-3</v>
      </c>
      <c r="AE658" s="2">
        <f>(Table2[[#This Row],[Close Price]]/Table2[[#This Row],[Current Week Low]])-1</f>
        <v>4.3172690763051413E-3</v>
      </c>
      <c r="AF658" s="2">
        <f>(Table2[[#This Row],[Current Week High]]/Table2[[#This Row],[Close Price]])-1</f>
        <v>1.7694691592522238E-2</v>
      </c>
      <c r="AG658" s="2">
        <f>(Table2[[#This Row],[Close Price]]/Table2[[#This Row],[Current Month Low]])-1</f>
        <v>1.8075599975573509E-2</v>
      </c>
      <c r="AH658" s="2">
        <f>(Table2[[#This Row],[Current Month High]]/Table2[[#This Row],[Close Price]])-1</f>
        <v>2.5712286314105937E-2</v>
      </c>
      <c r="AI658">
        <v>10.738778366489999</v>
      </c>
      <c r="AJ658">
        <v>15.601525482491599</v>
      </c>
      <c r="AK658" t="str">
        <f>IF(AND(Table2[[#This Row],[20D EMA]]&gt;Table2[[#This Row],[50D EMA]],Table2[[#This Row],[50D EMA]]&gt;Table2[[#This Row],[200D EMA]]),"Uptrend","Downtrend/NoTrend")</f>
        <v>Downtrend/NoTrend</v>
      </c>
      <c r="AL658">
        <v>-0.1</v>
      </c>
      <c r="AM658" t="s">
        <v>10680</v>
      </c>
      <c r="AN658">
        <v>0.65</v>
      </c>
      <c r="AO658" t="s">
        <v>10681</v>
      </c>
      <c r="AP658">
        <v>-3.052709767395E-2</v>
      </c>
      <c r="AQ658">
        <f>(Table2[[#This Row],[Sharpe Ratio]]-AVERAGE(Table2[Sharpe Ratio]))/_xlfn.STDEV.P(Table2[Sharpe Ratio])</f>
        <v>-1.0821413634760426</v>
      </c>
      <c r="AR65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8">
        <f>_xlfn.RANK.AVG(Table2[[#This Row],[1Y Return vs Nifty Z-Score]],Table2[1Y Return vs Nifty Z-Score])</f>
        <v>572</v>
      </c>
      <c r="AT658">
        <f>_xlfn.RANK.AVG(Table2[[#This Row],[6M Return vs Nifty Z-Score]],Table2[6M Return vs Nifty Z-Score])</f>
        <v>602</v>
      </c>
      <c r="AU658">
        <f>_xlfn.RANK.AVG(Table2[[#This Row],[Sharpe Ratio Z-Score]],Table2[Sharpe Ratio Z-Score])</f>
        <v>629</v>
      </c>
      <c r="AV658">
        <f>(Table2[[#This Row],[Rank 1Y]]+Table2[[#This Row],[Rank 6M]]+Table2[[#This Row],[Rank Sharpe]])/3</f>
        <v>601</v>
      </c>
    </row>
    <row r="659" spans="1:48" x14ac:dyDescent="0.3">
      <c r="A659" t="s">
        <v>1253</v>
      </c>
      <c r="B659" t="s">
        <v>1254</v>
      </c>
      <c r="C659" t="s">
        <v>6781</v>
      </c>
      <c r="D659" t="s">
        <v>83</v>
      </c>
      <c r="E659">
        <v>9209.4477154899996</v>
      </c>
      <c r="F659">
        <v>787.85</v>
      </c>
      <c r="G659">
        <v>-10.8103149596358</v>
      </c>
      <c r="H659">
        <f>(Table2[[#This Row],[1Y Return vs Nifty]]-AVERAGE(Table2[1Y Return vs Nifty]))/_xlfn.STDEV.P(Table2[1Y Return vs Nifty])</f>
        <v>-0.59676666663867817</v>
      </c>
      <c r="I659">
        <v>-13.0130570652102</v>
      </c>
      <c r="J659">
        <f>(Table2[[#This Row],[1M Return vs Nifty]]-AVERAGE(Table2[1M Return vs Nifty]))/_xlfn.STDEV.P(Table2[1M Return vs Nifty])</f>
        <v>-1.1486452612794789</v>
      </c>
      <c r="K659">
        <v>-29.311084570234399</v>
      </c>
      <c r="L659">
        <f>(Table2[[#This Row],[6M Return vs Nifty]]-AVERAGE(Table2[6M Return vs Nifty]))/_xlfn.STDEV.P(Table2[6M Return vs Nifty])</f>
        <v>-1.2875056026685507</v>
      </c>
      <c r="M659">
        <v>-2.1649235811854899</v>
      </c>
      <c r="N659">
        <f>(Table2[[#This Row],[1W Return vs Nifty]]-AVERAGE(Table2[1W Return vs Nifty]))/_xlfn.STDEV.P(Table2[1W Return vs Nifty])</f>
        <v>-2.0004114375672369E-3</v>
      </c>
      <c r="O659">
        <v>803.42</v>
      </c>
      <c r="P659">
        <v>821.85628489746705</v>
      </c>
      <c r="Q659">
        <v>817.29783363195997</v>
      </c>
      <c r="R659">
        <v>40.167065250391303</v>
      </c>
      <c r="S659" s="2">
        <f>(Table2[[#This Row],[Close Price]]-Table2[[#This Row],[20D EMA]])/Table2[[#This Row],[20D EMA]]</f>
        <v>-1.937965198775228E-2</v>
      </c>
      <c r="T659" s="2">
        <f>(Table2[[#This Row],[Close Price]]-Table2[[#This Row],[50D EMA]])/Table2[[#This Row],[50D EMA]]</f>
        <v>-4.1377410530734793E-2</v>
      </c>
      <c r="U659" s="2">
        <f>(Table2[[#This Row],[Close Price]]-Table2[[#This Row],[200D EMA]])/Table2[[#This Row],[200D EMA]]</f>
        <v>-3.6030725177745547E-2</v>
      </c>
      <c r="V659">
        <v>0.61897201055244799</v>
      </c>
      <c r="W659">
        <v>782.1</v>
      </c>
      <c r="X659">
        <v>791.95</v>
      </c>
      <c r="Y659">
        <v>768.1</v>
      </c>
      <c r="Z659">
        <v>802.95</v>
      </c>
      <c r="AA659">
        <v>768.1</v>
      </c>
      <c r="AB659">
        <v>885</v>
      </c>
      <c r="AC659" s="2">
        <f>(Table2[[#This Row],[Close Price]]/Table2[[#This Row],[Day Low]])-1</f>
        <v>7.3520010228871335E-3</v>
      </c>
      <c r="AD659" s="2">
        <f>(Table2[[#This Row],[Day High]]/Table2[[#This Row],[Close Price]])-1</f>
        <v>5.2040363013263757E-3</v>
      </c>
      <c r="AE659" s="2">
        <f>(Table2[[#This Row],[Close Price]]/Table2[[#This Row],[Current Week Low]])-1</f>
        <v>2.5712797812784682E-2</v>
      </c>
      <c r="AF659" s="2">
        <f>(Table2[[#This Row],[Current Week High]]/Table2[[#This Row],[Close Price]])-1</f>
        <v>1.9166084914641113E-2</v>
      </c>
      <c r="AG659" s="2">
        <f>(Table2[[#This Row],[Close Price]]/Table2[[#This Row],[Current Month Low]])-1</f>
        <v>2.5712797812784682E-2</v>
      </c>
      <c r="AH659" s="2">
        <f>(Table2[[#This Row],[Current Month High]]/Table2[[#This Row],[Close Price]])-1</f>
        <v>0.12331027479850221</v>
      </c>
      <c r="AI659">
        <v>26.915021895030701</v>
      </c>
      <c r="AJ659">
        <v>25.463810812962802</v>
      </c>
      <c r="AK659" t="str">
        <f>IF(AND(Table2[[#This Row],[20D EMA]]&gt;Table2[[#This Row],[50D EMA]],Table2[[#This Row],[50D EMA]]&gt;Table2[[#This Row],[200D EMA]]),"Uptrend","Downtrend/NoTrend")</f>
        <v>Downtrend/NoTrend</v>
      </c>
      <c r="AL659">
        <v>-0.09</v>
      </c>
      <c r="AM659" t="s">
        <v>10680</v>
      </c>
      <c r="AN659">
        <v>-3.64</v>
      </c>
      <c r="AO659" t="s">
        <v>10680</v>
      </c>
      <c r="AP659">
        <v>-7.2220248987289997E-3</v>
      </c>
      <c r="AQ659">
        <f>(Table2[[#This Row],[Sharpe Ratio]]-AVERAGE(Table2[Sharpe Ratio]))/_xlfn.STDEV.P(Table2[Sharpe Ratio])</f>
        <v>-0.81441907433413741</v>
      </c>
      <c r="AR65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59">
        <f>_xlfn.RANK.AVG(Table2[[#This Row],[1Y Return vs Nifty Z-Score]],Table2[1Y Return vs Nifty Z-Score])</f>
        <v>515</v>
      </c>
      <c r="AT659">
        <f>_xlfn.RANK.AVG(Table2[[#This Row],[6M Return vs Nifty Z-Score]],Table2[6M Return vs Nifty Z-Score])</f>
        <v>696</v>
      </c>
      <c r="AU659">
        <f>_xlfn.RANK.AVG(Table2[[#This Row],[Sharpe Ratio Z-Score]],Table2[Sharpe Ratio Z-Score])</f>
        <v>592</v>
      </c>
      <c r="AV659">
        <f>(Table2[[#This Row],[Rank 1Y]]+Table2[[#This Row],[Rank 6M]]+Table2[[#This Row],[Rank Sharpe]])/3</f>
        <v>601</v>
      </c>
    </row>
    <row r="660" spans="1:48" x14ac:dyDescent="0.3">
      <c r="A660" t="s">
        <v>99</v>
      </c>
      <c r="B660" t="s">
        <v>100</v>
      </c>
      <c r="C660" t="s">
        <v>10646</v>
      </c>
      <c r="D660" t="s">
        <v>101</v>
      </c>
      <c r="E660">
        <v>298706.75541941501</v>
      </c>
      <c r="F660">
        <v>3126.8</v>
      </c>
      <c r="G660">
        <v>-35.531340374838699</v>
      </c>
      <c r="H660">
        <f>(Table2[[#This Row],[1Y Return vs Nifty]]-AVERAGE(Table2[1Y Return vs Nifty]))/_xlfn.STDEV.P(Table2[1Y Return vs Nifty])</f>
        <v>-0.99453564186840437</v>
      </c>
      <c r="I660">
        <v>3.2219224846432799</v>
      </c>
      <c r="J660">
        <f>(Table2[[#This Row],[1M Return vs Nifty]]-AVERAGE(Table2[1M Return vs Nifty]))/_xlfn.STDEV.P(Table2[1M Return vs Nifty])</f>
        <v>0.42089866849214402</v>
      </c>
      <c r="K660">
        <v>-2.5498159348712601</v>
      </c>
      <c r="L660">
        <f>(Table2[[#This Row],[6M Return vs Nifty]]-AVERAGE(Table2[6M Return vs Nifty]))/_xlfn.STDEV.P(Table2[6M Return vs Nifty])</f>
        <v>-0.37031366894527301</v>
      </c>
      <c r="M660">
        <v>-3.7816327357471899</v>
      </c>
      <c r="N660">
        <f>(Table2[[#This Row],[1W Return vs Nifty]]-AVERAGE(Table2[1W Return vs Nifty]))/_xlfn.STDEV.P(Table2[1W Return vs Nifty])</f>
        <v>-0.41702042663928757</v>
      </c>
      <c r="O660">
        <v>3095.7</v>
      </c>
      <c r="P660">
        <v>3028.87673954503</v>
      </c>
      <c r="Q660">
        <v>3003.39451571273</v>
      </c>
      <c r="R660">
        <v>51.344597920980704</v>
      </c>
      <c r="S660" s="2">
        <f>(Table2[[#This Row],[Close Price]]-Table2[[#This Row],[20D EMA]])/Table2[[#This Row],[20D EMA]]</f>
        <v>1.0046193106567292E-2</v>
      </c>
      <c r="T660" s="2">
        <f>(Table2[[#This Row],[Close Price]]-Table2[[#This Row],[50D EMA]])/Table2[[#This Row],[50D EMA]]</f>
        <v>3.2329892853176764E-2</v>
      </c>
      <c r="U660" s="2">
        <f>(Table2[[#This Row],[Close Price]]-Table2[[#This Row],[200D EMA]])/Table2[[#This Row],[200D EMA]]</f>
        <v>4.1088669384476459E-2</v>
      </c>
      <c r="V660">
        <v>0.61958245507117005</v>
      </c>
      <c r="W660">
        <v>3110.7</v>
      </c>
      <c r="X660">
        <v>3166.75</v>
      </c>
      <c r="Y660">
        <v>3092.7</v>
      </c>
      <c r="Z660">
        <v>3203.65</v>
      </c>
      <c r="AA660">
        <v>2966</v>
      </c>
      <c r="AB660">
        <v>3203.65</v>
      </c>
      <c r="AC660" s="2">
        <f>(Table2[[#This Row],[Close Price]]/Table2[[#This Row],[Day Low]])-1</f>
        <v>5.1756839296621671E-3</v>
      </c>
      <c r="AD660" s="2">
        <f>(Table2[[#This Row],[Day High]]/Table2[[#This Row],[Close Price]])-1</f>
        <v>1.277664065498274E-2</v>
      </c>
      <c r="AE660" s="2">
        <f>(Table2[[#This Row],[Close Price]]/Table2[[#This Row],[Current Week Low]])-1</f>
        <v>1.1025964367704644E-2</v>
      </c>
      <c r="AF660" s="2">
        <f>(Table2[[#This Row],[Current Week High]]/Table2[[#This Row],[Close Price]])-1</f>
        <v>2.4577843162338464E-2</v>
      </c>
      <c r="AG660" s="2">
        <f>(Table2[[#This Row],[Close Price]]/Table2[[#This Row],[Current Month Low]])-1</f>
        <v>5.4214430209035713E-2</v>
      </c>
      <c r="AH660" s="2">
        <f>(Table2[[#This Row],[Current Month High]]/Table2[[#This Row],[Close Price]])-1</f>
        <v>2.4577843162338464E-2</v>
      </c>
      <c r="AI660">
        <v>9.4713445055647707</v>
      </c>
      <c r="AJ660">
        <v>17.104228306055901</v>
      </c>
      <c r="AK660" t="str">
        <f>IF(AND(Table2[[#This Row],[20D EMA]]&gt;Table2[[#This Row],[50D EMA]],Table2[[#This Row],[50D EMA]]&gt;Table2[[#This Row],[200D EMA]]),"Uptrend","Downtrend/NoTrend")</f>
        <v>Uptrend</v>
      </c>
      <c r="AL660">
        <v>0.03</v>
      </c>
      <c r="AM660" t="s">
        <v>10681</v>
      </c>
      <c r="AN660">
        <v>3.41</v>
      </c>
      <c r="AO660" t="s">
        <v>10681</v>
      </c>
      <c r="AP660">
        <v>-7.7039022583471006E-2</v>
      </c>
      <c r="AQ660">
        <f>(Table2[[#This Row],[Sharpe Ratio]]-AVERAGE(Table2[Sharpe Ratio]))/_xlfn.STDEV.P(Table2[Sharpe Ratio])</f>
        <v>-1.616457609954929</v>
      </c>
      <c r="AR660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-2.9774286789157496</v>
      </c>
      <c r="AS660">
        <f>_xlfn.RANK.AVG(Table2[[#This Row],[1Y Return vs Nifty Z-Score]],Table2[1Y Return vs Nifty Z-Score])</f>
        <v>668</v>
      </c>
      <c r="AT660">
        <f>_xlfn.RANK.AVG(Table2[[#This Row],[6M Return vs Nifty Z-Score]],Table2[6M Return vs Nifty Z-Score])</f>
        <v>446</v>
      </c>
      <c r="AU660">
        <f>_xlfn.RANK.AVG(Table2[[#This Row],[Sharpe Ratio Z-Score]],Table2[Sharpe Ratio Z-Score])</f>
        <v>694</v>
      </c>
      <c r="AV660">
        <f>(Table2[[#This Row],[Rank 1Y]]+Table2[[#This Row],[Rank 6M]]+Table2[[#This Row],[Rank Sharpe]])/3</f>
        <v>602.66666666666663</v>
      </c>
    </row>
    <row r="661" spans="1:48" x14ac:dyDescent="0.3">
      <c r="A661" t="s">
        <v>619</v>
      </c>
      <c r="B661" t="s">
        <v>620</v>
      </c>
      <c r="C661" t="s">
        <v>10640</v>
      </c>
      <c r="D661" t="s">
        <v>54</v>
      </c>
      <c r="E661">
        <v>30462.593582699999</v>
      </c>
      <c r="F661">
        <v>1838.55</v>
      </c>
      <c r="G661">
        <v>-15.1945850108584</v>
      </c>
      <c r="H661">
        <f>(Table2[[#This Row],[1Y Return vs Nifty]]-AVERAGE(Table2[1Y Return vs Nifty]))/_xlfn.STDEV.P(Table2[1Y Return vs Nifty])</f>
        <v>-0.66731093315331536</v>
      </c>
      <c r="I661">
        <v>-10.450565805730401</v>
      </c>
      <c r="J661">
        <f>(Table2[[#This Row],[1M Return vs Nifty]]-AVERAGE(Table2[1M Return vs Nifty]))/_xlfn.STDEV.P(Table2[1M Return vs Nifty])</f>
        <v>-0.90091211267531834</v>
      </c>
      <c r="K661">
        <v>-10.116100878614001</v>
      </c>
      <c r="L661">
        <f>(Table2[[#This Row],[6M Return vs Nifty]]-AVERAGE(Table2[6M Return vs Nifty]))/_xlfn.STDEV.P(Table2[6M Return vs Nifty])</f>
        <v>-0.62963379360791161</v>
      </c>
      <c r="M661">
        <v>-5.2979415341782401</v>
      </c>
      <c r="N661">
        <f>(Table2[[#This Row],[1W Return vs Nifty]]-AVERAGE(Table2[1W Return vs Nifty]))/_xlfn.STDEV.P(Table2[1W Return vs Nifty])</f>
        <v>-0.80626700126263928</v>
      </c>
      <c r="O661">
        <v>1926.5</v>
      </c>
      <c r="P661">
        <v>1933.80500999574</v>
      </c>
      <c r="Q661">
        <v>1834.0368701013899</v>
      </c>
      <c r="R661">
        <v>22.745625740935601</v>
      </c>
      <c r="S661" s="2">
        <f>(Table2[[#This Row],[Close Price]]-Table2[[#This Row],[20D EMA]])/Table2[[#This Row],[20D EMA]]</f>
        <v>-4.5652738126135503E-2</v>
      </c>
      <c r="T661" s="2">
        <f>(Table2[[#This Row],[Close Price]]-Table2[[#This Row],[50D EMA]])/Table2[[#This Row],[50D EMA]]</f>
        <v>-4.9257815293357758E-2</v>
      </c>
      <c r="U661" s="2">
        <f>(Table2[[#This Row],[Close Price]]-Table2[[#This Row],[200D EMA]])/Table2[[#This Row],[200D EMA]]</f>
        <v>2.4607629062334694E-3</v>
      </c>
      <c r="V661">
        <v>1.3252196679400099</v>
      </c>
      <c r="W661">
        <v>1830</v>
      </c>
      <c r="X661">
        <v>1886</v>
      </c>
      <c r="Y661">
        <v>1830</v>
      </c>
      <c r="Z661">
        <v>1918</v>
      </c>
      <c r="AA661">
        <v>1830</v>
      </c>
      <c r="AB661">
        <v>2220.9499999999998</v>
      </c>
      <c r="AC661" s="2">
        <f>(Table2[[#This Row],[Close Price]]/Table2[[#This Row],[Day Low]])-1</f>
        <v>4.6721311475410587E-3</v>
      </c>
      <c r="AD661" s="2">
        <f>(Table2[[#This Row],[Day High]]/Table2[[#This Row],[Close Price]])-1</f>
        <v>2.5808381605069153E-2</v>
      </c>
      <c r="AE661" s="2">
        <f>(Table2[[#This Row],[Close Price]]/Table2[[#This Row],[Current Week Low]])-1</f>
        <v>4.6721311475410587E-3</v>
      </c>
      <c r="AF661" s="2">
        <f>(Table2[[#This Row],[Current Week High]]/Table2[[#This Row],[Close Price]])-1</f>
        <v>4.3213401865600742E-2</v>
      </c>
      <c r="AG661" s="2">
        <f>(Table2[[#This Row],[Close Price]]/Table2[[#This Row],[Current Month Low]])-1</f>
        <v>4.6721311475410587E-3</v>
      </c>
      <c r="AH661" s="2">
        <f>(Table2[[#This Row],[Current Month High]]/Table2[[#This Row],[Close Price]])-1</f>
        <v>0.20798999211335012</v>
      </c>
      <c r="AI661">
        <v>20.798999211335001</v>
      </c>
      <c r="AJ661">
        <v>24.643232432798801</v>
      </c>
      <c r="AK661" t="str">
        <f>IF(AND(Table2[[#This Row],[20D EMA]]&gt;Table2[[#This Row],[50D EMA]],Table2[[#This Row],[50D EMA]]&gt;Table2[[#This Row],[200D EMA]]),"Uptrend","Downtrend/NoTrend")</f>
        <v>Downtrend/NoTrend</v>
      </c>
      <c r="AL661">
        <v>-0.17</v>
      </c>
      <c r="AM661" t="s">
        <v>10680</v>
      </c>
      <c r="AN661">
        <v>-6.64</v>
      </c>
      <c r="AO661" t="s">
        <v>10680</v>
      </c>
      <c r="AP661">
        <v>-0.116471005641977</v>
      </c>
      <c r="AQ661">
        <f>(Table2[[#This Row],[Sharpe Ratio]]-AVERAGE(Table2[Sharpe Ratio]))/_xlfn.STDEV.P(Table2[Sharpe Ratio])</f>
        <v>-2.0694414247513597</v>
      </c>
      <c r="AR66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1">
        <f>_xlfn.RANK.AVG(Table2[[#This Row],[1Y Return vs Nifty Z-Score]],Table2[1Y Return vs Nifty Z-Score])</f>
        <v>552</v>
      </c>
      <c r="AT661">
        <f>_xlfn.RANK.AVG(Table2[[#This Row],[6M Return vs Nifty Z-Score]],Table2[6M Return vs Nifty Z-Score])</f>
        <v>528</v>
      </c>
      <c r="AU661">
        <f>_xlfn.RANK.AVG(Table2[[#This Row],[Sharpe Ratio Z-Score]],Table2[Sharpe Ratio Z-Score])</f>
        <v>731</v>
      </c>
      <c r="AV661">
        <f>(Table2[[#This Row],[Rank 1Y]]+Table2[[#This Row],[Rank 6M]]+Table2[[#This Row],[Rank Sharpe]])/3</f>
        <v>603.66666666666663</v>
      </c>
    </row>
    <row r="662" spans="1:48" x14ac:dyDescent="0.3">
      <c r="A662" t="s">
        <v>1014</v>
      </c>
      <c r="B662" t="s">
        <v>1015</v>
      </c>
      <c r="C662" t="s">
        <v>10636</v>
      </c>
      <c r="D662" t="s">
        <v>24</v>
      </c>
      <c r="E662">
        <v>13768.258379511901</v>
      </c>
      <c r="F662">
        <v>227.45</v>
      </c>
      <c r="G662">
        <v>-36.116388341816901</v>
      </c>
      <c r="H662">
        <f>(Table2[[#This Row],[1Y Return vs Nifty]]-AVERAGE(Table2[1Y Return vs Nifty]))/_xlfn.STDEV.P(Table2[1Y Return vs Nifty])</f>
        <v>-1.0039492453244341</v>
      </c>
      <c r="I662">
        <v>-5.5518707979390998</v>
      </c>
      <c r="J662">
        <f>(Table2[[#This Row],[1M Return vs Nifty]]-AVERAGE(Table2[1M Return vs Nifty]))/_xlfn.STDEV.P(Table2[1M Return vs Nifty])</f>
        <v>-0.42732254087011207</v>
      </c>
      <c r="K662">
        <v>-27.718043487908499</v>
      </c>
      <c r="L662">
        <f>(Table2[[#This Row],[6M Return vs Nifty]]-AVERAGE(Table2[6M Return vs Nifty]))/_xlfn.STDEV.P(Table2[6M Return vs Nifty])</f>
        <v>-1.2329071286310256</v>
      </c>
      <c r="M662">
        <v>-2.7315579139546902</v>
      </c>
      <c r="N662">
        <f>(Table2[[#This Row],[1W Return vs Nifty]]-AVERAGE(Table2[1W Return vs Nifty]))/_xlfn.STDEV.P(Table2[1W Return vs Nifty])</f>
        <v>-0.14745922122790625</v>
      </c>
      <c r="O662">
        <v>225.19</v>
      </c>
      <c r="P662">
        <v>232.90647150417399</v>
      </c>
      <c r="Q662">
        <v>239.79517901304999</v>
      </c>
      <c r="R662">
        <v>55.244467617218902</v>
      </c>
      <c r="S662" s="2">
        <f>(Table2[[#This Row],[Close Price]]-Table2[[#This Row],[20D EMA]])/Table2[[#This Row],[20D EMA]]</f>
        <v>1.0035969625649411E-2</v>
      </c>
      <c r="T662" s="2">
        <f>(Table2[[#This Row],[Close Price]]-Table2[[#This Row],[50D EMA]])/Table2[[#This Row],[50D EMA]]</f>
        <v>-2.3427736760316759E-2</v>
      </c>
      <c r="U662" s="2">
        <f>(Table2[[#This Row],[Close Price]]-Table2[[#This Row],[200D EMA]])/Table2[[#This Row],[200D EMA]]</f>
        <v>-5.1482181851446471E-2</v>
      </c>
      <c r="V662">
        <v>1.4444323474173</v>
      </c>
      <c r="W662">
        <v>226.83</v>
      </c>
      <c r="X662">
        <v>231.49</v>
      </c>
      <c r="Y662">
        <v>223.52</v>
      </c>
      <c r="Z662">
        <v>232.69</v>
      </c>
      <c r="AA662">
        <v>205.25</v>
      </c>
      <c r="AB662">
        <v>236.95</v>
      </c>
      <c r="AC662" s="2">
        <f>(Table2[[#This Row],[Close Price]]/Table2[[#This Row],[Day Low]])-1</f>
        <v>2.733324516157376E-3</v>
      </c>
      <c r="AD662" s="2">
        <f>(Table2[[#This Row],[Day High]]/Table2[[#This Row],[Close Price]])-1</f>
        <v>1.7762145526489359E-2</v>
      </c>
      <c r="AE662" s="2">
        <f>(Table2[[#This Row],[Close Price]]/Table2[[#This Row],[Current Week Low]])-1</f>
        <v>1.758231925554754E-2</v>
      </c>
      <c r="AF662" s="2">
        <f>(Table2[[#This Row],[Current Week High]]/Table2[[#This Row],[Close Price]])-1</f>
        <v>2.3038030336337778E-2</v>
      </c>
      <c r="AG662" s="2">
        <f>(Table2[[#This Row],[Close Price]]/Table2[[#This Row],[Current Month Low]])-1</f>
        <v>0.10816077953714975</v>
      </c>
      <c r="AH662" s="2">
        <f>(Table2[[#This Row],[Current Month High]]/Table2[[#This Row],[Close Price]])-1</f>
        <v>4.1767421411299299E-2</v>
      </c>
      <c r="AI662">
        <v>32.2048801934491</v>
      </c>
      <c r="AJ662">
        <v>10.816077953714901</v>
      </c>
      <c r="AK662" t="str">
        <f>IF(AND(Table2[[#This Row],[20D EMA]]&gt;Table2[[#This Row],[50D EMA]],Table2[[#This Row],[50D EMA]]&gt;Table2[[#This Row],[200D EMA]]),"Uptrend","Downtrend/NoTrend")</f>
        <v>Downtrend/NoTrend</v>
      </c>
      <c r="AL662">
        <v>-0.13</v>
      </c>
      <c r="AM662" t="s">
        <v>10680</v>
      </c>
      <c r="AN662">
        <v>6.16</v>
      </c>
      <c r="AO662" t="s">
        <v>10681</v>
      </c>
      <c r="AP662">
        <v>2.8016298892664999E-2</v>
      </c>
      <c r="AQ662">
        <f>(Table2[[#This Row],[Sharpe Ratio]]-AVERAGE(Table2[Sharpe Ratio]))/_xlfn.STDEV.P(Table2[Sharpe Ratio])</f>
        <v>-0.40961086789993972</v>
      </c>
      <c r="AR66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2">
        <f>_xlfn.RANK.AVG(Table2[[#This Row],[1Y Return vs Nifty Z-Score]],Table2[1Y Return vs Nifty Z-Score])</f>
        <v>671</v>
      </c>
      <c r="AT662">
        <f>_xlfn.RANK.AVG(Table2[[#This Row],[6M Return vs Nifty Z-Score]],Table2[6M Return vs Nifty Z-Score])</f>
        <v>689</v>
      </c>
      <c r="AU662">
        <f>_xlfn.RANK.AVG(Table2[[#This Row],[Sharpe Ratio Z-Score]],Table2[Sharpe Ratio Z-Score])</f>
        <v>452</v>
      </c>
      <c r="AV662">
        <f>(Table2[[#This Row],[Rank 1Y]]+Table2[[#This Row],[Rank 6M]]+Table2[[#This Row],[Rank Sharpe]])/3</f>
        <v>604</v>
      </c>
    </row>
    <row r="663" spans="1:48" x14ac:dyDescent="0.3">
      <c r="A663" t="s">
        <v>829</v>
      </c>
      <c r="B663" t="s">
        <v>830</v>
      </c>
      <c r="C663" t="s">
        <v>10636</v>
      </c>
      <c r="D663" t="s">
        <v>531</v>
      </c>
      <c r="E663">
        <v>19129.081564529999</v>
      </c>
      <c r="F663">
        <v>456.3</v>
      </c>
      <c r="G663">
        <v>-49.316617192714801</v>
      </c>
      <c r="H663">
        <f>(Table2[[#This Row],[1Y Return vs Nifty]]-AVERAGE(Table2[1Y Return vs Nifty]))/_xlfn.STDEV.P(Table2[1Y Return vs Nifty])</f>
        <v>-1.2163450264310904</v>
      </c>
      <c r="I663">
        <v>-1.28968268247616</v>
      </c>
      <c r="J663">
        <f>(Table2[[#This Row],[1M Return vs Nifty]]-AVERAGE(Table2[1M Return vs Nifty]))/_xlfn.STDEV.P(Table2[1M Return vs Nifty])</f>
        <v>-1.5268342487707318E-2</v>
      </c>
      <c r="K663">
        <v>-37.4827994767749</v>
      </c>
      <c r="L663">
        <f>(Table2[[#This Row],[6M Return vs Nifty]]-AVERAGE(Table2[6M Return vs Nifty]))/_xlfn.STDEV.P(Table2[6M Return vs Nifty])</f>
        <v>-1.5675756957231477</v>
      </c>
      <c r="M663">
        <v>-5.2651140646754504</v>
      </c>
      <c r="N663">
        <f>(Table2[[#This Row],[1W Return vs Nifty]]-AVERAGE(Table2[1W Return vs Nifty]))/_xlfn.STDEV.P(Table2[1W Return vs Nifty])</f>
        <v>-0.79783997104904758</v>
      </c>
      <c r="O663">
        <v>450.21</v>
      </c>
      <c r="P663">
        <v>451.70140591821001</v>
      </c>
      <c r="Q663">
        <v>474.17504962403802</v>
      </c>
      <c r="R663">
        <v>50.770652404145601</v>
      </c>
      <c r="S663" s="2">
        <f>(Table2[[#This Row],[Close Price]]-Table2[[#This Row],[20D EMA]])/Table2[[#This Row],[20D EMA]]</f>
        <v>1.3527020723662362E-2</v>
      </c>
      <c r="T663" s="2">
        <f>(Table2[[#This Row],[Close Price]]-Table2[[#This Row],[50D EMA]])/Table2[[#This Row],[50D EMA]]</f>
        <v>1.0180606085212559E-2</v>
      </c>
      <c r="U663" s="2">
        <f>(Table2[[#This Row],[Close Price]]-Table2[[#This Row],[200D EMA]])/Table2[[#This Row],[200D EMA]]</f>
        <v>-3.7697153484163096E-2</v>
      </c>
      <c r="V663">
        <v>0.73647979589051005</v>
      </c>
      <c r="W663">
        <v>449.05</v>
      </c>
      <c r="X663">
        <v>464.4</v>
      </c>
      <c r="Y663">
        <v>444.05</v>
      </c>
      <c r="Z663">
        <v>478</v>
      </c>
      <c r="AA663">
        <v>396.75</v>
      </c>
      <c r="AB663">
        <v>479.3</v>
      </c>
      <c r="AC663" s="2">
        <f>(Table2[[#This Row],[Close Price]]/Table2[[#This Row],[Day Low]])-1</f>
        <v>1.6145195412537561E-2</v>
      </c>
      <c r="AD663" s="2">
        <f>(Table2[[#This Row],[Day High]]/Table2[[#This Row],[Close Price]])-1</f>
        <v>1.7751479289940697E-2</v>
      </c>
      <c r="AE663" s="2">
        <f>(Table2[[#This Row],[Close Price]]/Table2[[#This Row],[Current Week Low]])-1</f>
        <v>2.7586983447809965E-2</v>
      </c>
      <c r="AF663" s="2">
        <f>(Table2[[#This Row],[Current Week High]]/Table2[[#This Row],[Close Price]])-1</f>
        <v>4.7556432171816709E-2</v>
      </c>
      <c r="AG663" s="2">
        <f>(Table2[[#This Row],[Close Price]]/Table2[[#This Row],[Current Month Low]])-1</f>
        <v>0.15009451795841211</v>
      </c>
      <c r="AH663" s="2">
        <f>(Table2[[#This Row],[Current Month High]]/Table2[[#This Row],[Close Price]])-1</f>
        <v>5.0405435020819622E-2</v>
      </c>
      <c r="AI663">
        <v>50.125481217481997</v>
      </c>
      <c r="AJ663">
        <v>49.960562639674002</v>
      </c>
      <c r="AK663" t="str">
        <f>IF(AND(Table2[[#This Row],[20D EMA]]&gt;Table2[[#This Row],[50D EMA]],Table2[[#This Row],[50D EMA]]&gt;Table2[[#This Row],[200D EMA]]),"Uptrend","Downtrend/NoTrend")</f>
        <v>Downtrend/NoTrend</v>
      </c>
      <c r="AL663">
        <v>-0.1</v>
      </c>
      <c r="AM663" t="s">
        <v>10680</v>
      </c>
      <c r="AN663">
        <v>12.49</v>
      </c>
      <c r="AO663" t="s">
        <v>10681</v>
      </c>
      <c r="AP663">
        <v>5.0045780919034E-2</v>
      </c>
      <c r="AQ663">
        <f>(Table2[[#This Row],[Sharpe Ratio]]-AVERAGE(Table2[Sharpe Ratio]))/_xlfn.STDEV.P(Table2[Sharpe Ratio])</f>
        <v>-0.15654221569728471</v>
      </c>
      <c r="AR66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3">
        <f>_xlfn.RANK.AVG(Table2[[#This Row],[1Y Return vs Nifty Z-Score]],Table2[1Y Return vs Nifty Z-Score])</f>
        <v>705</v>
      </c>
      <c r="AT663">
        <f>_xlfn.RANK.AVG(Table2[[#This Row],[6M Return vs Nifty Z-Score]],Table2[6M Return vs Nifty Z-Score])</f>
        <v>721</v>
      </c>
      <c r="AU663">
        <f>_xlfn.RANK.AVG(Table2[[#This Row],[Sharpe Ratio Z-Score]],Table2[Sharpe Ratio Z-Score])</f>
        <v>387</v>
      </c>
      <c r="AV663">
        <f>(Table2[[#This Row],[Rank 1Y]]+Table2[[#This Row],[Rank 6M]]+Table2[[#This Row],[Rank Sharpe]])/3</f>
        <v>604.33333333333337</v>
      </c>
    </row>
    <row r="664" spans="1:48" x14ac:dyDescent="0.3">
      <c r="A664" t="s">
        <v>1637</v>
      </c>
      <c r="B664" t="s">
        <v>1638</v>
      </c>
      <c r="C664" t="s">
        <v>10636</v>
      </c>
      <c r="D664" t="s">
        <v>414</v>
      </c>
      <c r="E664">
        <v>5361.6566430449902</v>
      </c>
      <c r="F664">
        <v>49</v>
      </c>
      <c r="G664">
        <v>-29.103331110629899</v>
      </c>
      <c r="H664">
        <f>(Table2[[#This Row],[1Y Return vs Nifty]]-AVERAGE(Table2[1Y Return vs Nifty]))/_xlfn.STDEV.P(Table2[1Y Return vs Nifty])</f>
        <v>-0.89110697680101181</v>
      </c>
      <c r="I664">
        <v>-3.6695331374757001</v>
      </c>
      <c r="J664">
        <f>(Table2[[#This Row],[1M Return vs Nifty]]-AVERAGE(Table2[1M Return vs Nifty]))/_xlfn.STDEV.P(Table2[1M Return vs Nifty])</f>
        <v>-0.24534438440316964</v>
      </c>
      <c r="K664">
        <v>-20.078172665026099</v>
      </c>
      <c r="L664">
        <f>(Table2[[#This Row],[6M Return vs Nifty]]-AVERAGE(Table2[6M Return vs Nifty]))/_xlfn.STDEV.P(Table2[6M Return vs Nifty])</f>
        <v>-0.97106498695557453</v>
      </c>
      <c r="M664">
        <v>-5.9969455542549897</v>
      </c>
      <c r="N664">
        <f>(Table2[[#This Row],[1W Return vs Nifty]]-AVERAGE(Table2[1W Return vs Nifty]))/_xlfn.STDEV.P(Table2[1W Return vs Nifty])</f>
        <v>-0.98570599201726539</v>
      </c>
      <c r="O664">
        <v>49.39</v>
      </c>
      <c r="P664">
        <v>50.119122603887199</v>
      </c>
      <c r="Q664">
        <v>51.628219102181902</v>
      </c>
      <c r="R664">
        <v>38.904500625203497</v>
      </c>
      <c r="S664" s="2">
        <f>(Table2[[#This Row],[Close Price]]-Table2[[#This Row],[20D EMA]])/Table2[[#This Row],[20D EMA]]</f>
        <v>-7.8963352905446569E-3</v>
      </c>
      <c r="T664" s="2">
        <f>(Table2[[#This Row],[Close Price]]-Table2[[#This Row],[50D EMA]])/Table2[[#This Row],[50D EMA]]</f>
        <v>-2.2329253700869866E-2</v>
      </c>
      <c r="U664" s="2">
        <f>(Table2[[#This Row],[Close Price]]-Table2[[#This Row],[200D EMA]])/Table2[[#This Row],[200D EMA]]</f>
        <v>-5.0906638808907285E-2</v>
      </c>
      <c r="V664">
        <v>0.55764201463859198</v>
      </c>
      <c r="W664">
        <v>48.81</v>
      </c>
      <c r="X664">
        <v>49.34</v>
      </c>
      <c r="Y664">
        <v>48.51</v>
      </c>
      <c r="Z664">
        <v>50.86</v>
      </c>
      <c r="AA664">
        <v>47.75</v>
      </c>
      <c r="AB664">
        <v>51.36</v>
      </c>
      <c r="AC664" s="2">
        <f>(Table2[[#This Row],[Close Price]]/Table2[[#This Row],[Day Low]])-1</f>
        <v>3.8926449498053461E-3</v>
      </c>
      <c r="AD664" s="2">
        <f>(Table2[[#This Row],[Day High]]/Table2[[#This Row],[Close Price]])-1</f>
        <v>6.9387755102041648E-3</v>
      </c>
      <c r="AE664" s="2">
        <f>(Table2[[#This Row],[Close Price]]/Table2[[#This Row],[Current Week Low]])-1</f>
        <v>1.0101010101010166E-2</v>
      </c>
      <c r="AF664" s="2">
        <f>(Table2[[#This Row],[Current Week High]]/Table2[[#This Row],[Close Price]])-1</f>
        <v>3.7959183673469399E-2</v>
      </c>
      <c r="AG664" s="2">
        <f>(Table2[[#This Row],[Close Price]]/Table2[[#This Row],[Current Month Low]])-1</f>
        <v>2.6178010471204161E-2</v>
      </c>
      <c r="AH664" s="2">
        <f>(Table2[[#This Row],[Current Month High]]/Table2[[#This Row],[Close Price]])-1</f>
        <v>4.816326530612236E-2</v>
      </c>
      <c r="AI664">
        <v>39.387755102040799</v>
      </c>
      <c r="AJ664">
        <v>9.2530657748048899</v>
      </c>
      <c r="AK664" t="str">
        <f>IF(AND(Table2[[#This Row],[20D EMA]]&gt;Table2[[#This Row],[50D EMA]],Table2[[#This Row],[50D EMA]]&gt;Table2[[#This Row],[200D EMA]]),"Uptrend","Downtrend/NoTrend")</f>
        <v>Downtrend/NoTrend</v>
      </c>
      <c r="AL664">
        <v>-0.1</v>
      </c>
      <c r="AM664" t="s">
        <v>10680</v>
      </c>
      <c r="AN664">
        <v>1.39</v>
      </c>
      <c r="AO664" t="s">
        <v>10681</v>
      </c>
      <c r="AQ664">
        <f>(Table2[[#This Row],[Sharpe Ratio]]-AVERAGE(Table2[Sharpe Ratio]))/_xlfn.STDEV.P(Table2[Sharpe Ratio])</f>
        <v>-0.7314544315382846</v>
      </c>
      <c r="AR66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4">
        <f>_xlfn.RANK.AVG(Table2[[#This Row],[1Y Return vs Nifty Z-Score]],Table2[1Y Return vs Nifty Z-Score])</f>
        <v>632</v>
      </c>
      <c r="AT664">
        <f>_xlfn.RANK.AVG(Table2[[#This Row],[6M Return vs Nifty Z-Score]],Table2[6M Return vs Nifty Z-Score])</f>
        <v>638</v>
      </c>
      <c r="AU664">
        <f>_xlfn.RANK.AVG(Table2[[#This Row],[Sharpe Ratio Z-Score]],Table2[Sharpe Ratio Z-Score])</f>
        <v>547</v>
      </c>
      <c r="AV664">
        <f>(Table2[[#This Row],[Rank 1Y]]+Table2[[#This Row],[Rank 6M]]+Table2[[#This Row],[Rank Sharpe]])/3</f>
        <v>605.66666666666663</v>
      </c>
    </row>
    <row r="665" spans="1:48" x14ac:dyDescent="0.3">
      <c r="A665" t="s">
        <v>1419</v>
      </c>
      <c r="B665" t="s">
        <v>1420</v>
      </c>
      <c r="C665" t="s">
        <v>10649</v>
      </c>
      <c r="D665" t="s">
        <v>445</v>
      </c>
      <c r="E665">
        <v>7781.3626844099999</v>
      </c>
      <c r="F665">
        <v>502.3</v>
      </c>
      <c r="G665">
        <v>-32.910764817044999</v>
      </c>
      <c r="H665">
        <f>(Table2[[#This Row],[1Y Return vs Nifty]]-AVERAGE(Table2[1Y Return vs Nifty]))/_xlfn.STDEV.P(Table2[1Y Return vs Nifty])</f>
        <v>-0.95236976741019419</v>
      </c>
      <c r="I665">
        <v>-9.7387072024214607</v>
      </c>
      <c r="J665">
        <f>(Table2[[#This Row],[1M Return vs Nifty]]-AVERAGE(Table2[1M Return vs Nifty]))/_xlfn.STDEV.P(Table2[1M Return vs Nifty])</f>
        <v>-0.83209198596999479</v>
      </c>
      <c r="K665">
        <v>-10.865295580939099</v>
      </c>
      <c r="L665">
        <f>(Table2[[#This Row],[6M Return vs Nifty]]-AVERAGE(Table2[6M Return vs Nifty]))/_xlfn.STDEV.P(Table2[6M Return vs Nifty])</f>
        <v>-0.6553110268932113</v>
      </c>
      <c r="M665">
        <v>-2.8434708061388099</v>
      </c>
      <c r="N665">
        <f>(Table2[[#This Row],[1W Return vs Nifty]]-AVERAGE(Table2[1W Return vs Nifty]))/_xlfn.STDEV.P(Table2[1W Return vs Nifty])</f>
        <v>-0.1761880065412508</v>
      </c>
      <c r="O665">
        <v>507.67</v>
      </c>
      <c r="P665">
        <v>515.88976562856999</v>
      </c>
      <c r="Q665">
        <v>495.78859075899101</v>
      </c>
      <c r="R665">
        <v>36.985604769639302</v>
      </c>
      <c r="S665" s="2">
        <f>(Table2[[#This Row],[Close Price]]-Table2[[#This Row],[20D EMA]])/Table2[[#This Row],[20D EMA]]</f>
        <v>-1.0577737506648028E-2</v>
      </c>
      <c r="T665" s="2">
        <f>(Table2[[#This Row],[Close Price]]-Table2[[#This Row],[50D EMA]])/Table2[[#This Row],[50D EMA]]</f>
        <v>-2.6342382683269452E-2</v>
      </c>
      <c r="U665" s="2">
        <f>(Table2[[#This Row],[Close Price]]-Table2[[#This Row],[200D EMA]])/Table2[[#This Row],[200D EMA]]</f>
        <v>1.3133439055224815E-2</v>
      </c>
      <c r="V665">
        <v>0.76273588430728301</v>
      </c>
      <c r="W665">
        <v>491</v>
      </c>
      <c r="X665">
        <v>506.4</v>
      </c>
      <c r="Y665">
        <v>488.5</v>
      </c>
      <c r="Z665">
        <v>515</v>
      </c>
      <c r="AA665">
        <v>488.05</v>
      </c>
      <c r="AB665">
        <v>602.35</v>
      </c>
      <c r="AC665" s="2">
        <f>(Table2[[#This Row],[Close Price]]/Table2[[#This Row],[Day Low]])-1</f>
        <v>2.3014256619144691E-2</v>
      </c>
      <c r="AD665" s="2">
        <f>(Table2[[#This Row],[Day High]]/Table2[[#This Row],[Close Price]])-1</f>
        <v>8.162452717499491E-3</v>
      </c>
      <c r="AE665" s="2">
        <f>(Table2[[#This Row],[Close Price]]/Table2[[#This Row],[Current Week Low]])-1</f>
        <v>2.8249744114636766E-2</v>
      </c>
      <c r="AF665" s="2">
        <f>(Table2[[#This Row],[Current Week High]]/Table2[[#This Row],[Close Price]])-1</f>
        <v>2.5283695002986217E-2</v>
      </c>
      <c r="AG665" s="2">
        <f>(Table2[[#This Row],[Close Price]]/Table2[[#This Row],[Current Month Low]])-1</f>
        <v>2.9197828091384048E-2</v>
      </c>
      <c r="AH665" s="2">
        <f>(Table2[[#This Row],[Current Month High]]/Table2[[#This Row],[Close Price]])-1</f>
        <v>0.19918375472825001</v>
      </c>
      <c r="AI665">
        <v>26.199482381047101</v>
      </c>
      <c r="AJ665">
        <v>24.7020854021847</v>
      </c>
      <c r="AK665" t="str">
        <f>IF(AND(Table2[[#This Row],[20D EMA]]&gt;Table2[[#This Row],[50D EMA]],Table2[[#This Row],[50D EMA]]&gt;Table2[[#This Row],[200D EMA]]),"Uptrend","Downtrend/NoTrend")</f>
        <v>Downtrend/NoTrend</v>
      </c>
      <c r="AL665">
        <v>-0.1</v>
      </c>
      <c r="AM665" t="s">
        <v>10680</v>
      </c>
      <c r="AN665">
        <v>-0.08</v>
      </c>
      <c r="AO665" t="s">
        <v>10680</v>
      </c>
      <c r="AP665">
        <v>-3.0651573719355001E-2</v>
      </c>
      <c r="AQ665">
        <f>(Table2[[#This Row],[Sharpe Ratio]]-AVERAGE(Table2[Sharpe Ratio]))/_xlfn.STDEV.P(Table2[Sharpe Ratio])</f>
        <v>-1.0835713101722226</v>
      </c>
      <c r="AR66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5">
        <f>_xlfn.RANK.AVG(Table2[[#This Row],[1Y Return vs Nifty Z-Score]],Table2[1Y Return vs Nifty Z-Score])</f>
        <v>652</v>
      </c>
      <c r="AT665">
        <f>_xlfn.RANK.AVG(Table2[[#This Row],[6M Return vs Nifty Z-Score]],Table2[6M Return vs Nifty Z-Score])</f>
        <v>536</v>
      </c>
      <c r="AU665">
        <f>_xlfn.RANK.AVG(Table2[[#This Row],[Sharpe Ratio Z-Score]],Table2[Sharpe Ratio Z-Score])</f>
        <v>631</v>
      </c>
      <c r="AV665">
        <f>(Table2[[#This Row],[Rank 1Y]]+Table2[[#This Row],[Rank 6M]]+Table2[[#This Row],[Rank Sharpe]])/3</f>
        <v>606.33333333333337</v>
      </c>
    </row>
    <row r="666" spans="1:48" x14ac:dyDescent="0.3">
      <c r="A666" t="s">
        <v>1436</v>
      </c>
      <c r="B666" t="s">
        <v>1437</v>
      </c>
      <c r="C666" t="s">
        <v>10636</v>
      </c>
      <c r="D666" t="s">
        <v>24</v>
      </c>
      <c r="E666">
        <v>7393.4293872600001</v>
      </c>
      <c r="F666">
        <v>470.8</v>
      </c>
      <c r="G666">
        <v>-42.680366747532403</v>
      </c>
      <c r="H666">
        <f>(Table2[[#This Row],[1Y Return vs Nifty]]-AVERAGE(Table2[1Y Return vs Nifty]))/_xlfn.STDEV.P(Table2[1Y Return vs Nifty])</f>
        <v>-1.109565696099402</v>
      </c>
      <c r="I666">
        <v>-0.61163548618850805</v>
      </c>
      <c r="J666">
        <f>(Table2[[#This Row],[1M Return vs Nifty]]-AVERAGE(Table2[1M Return vs Nifty]))/_xlfn.STDEV.P(Table2[1M Return vs Nifty])</f>
        <v>5.0283009626041222E-2</v>
      </c>
      <c r="K666">
        <v>-15.7064884504288</v>
      </c>
      <c r="L666">
        <f>(Table2[[#This Row],[6M Return vs Nifty]]-AVERAGE(Table2[6M Return vs Nifty]))/_xlfn.STDEV.P(Table2[6M Return vs Nifty])</f>
        <v>-0.82123376807548287</v>
      </c>
      <c r="M666">
        <v>-1.4364448899748199</v>
      </c>
      <c r="N666">
        <f>(Table2[[#This Row],[1W Return vs Nifty]]-AVERAGE(Table2[1W Return vs Nifty]))/_xlfn.STDEV.P(Table2[1W Return vs Nifty])</f>
        <v>0.18500492384325265</v>
      </c>
      <c r="O666">
        <v>461.72</v>
      </c>
      <c r="P666">
        <v>463.987793072888</v>
      </c>
      <c r="Q666">
        <v>478.41732546649098</v>
      </c>
      <c r="R666">
        <v>66.747023187453493</v>
      </c>
      <c r="S666" s="2">
        <f>(Table2[[#This Row],[Close Price]]-Table2[[#This Row],[20D EMA]])/Table2[[#This Row],[20D EMA]]</f>
        <v>1.9665598198042068E-2</v>
      </c>
      <c r="T666" s="2">
        <f>(Table2[[#This Row],[Close Price]]-Table2[[#This Row],[50D EMA]])/Table2[[#This Row],[50D EMA]]</f>
        <v>1.4681866697389351E-2</v>
      </c>
      <c r="U666" s="2">
        <f>(Table2[[#This Row],[Close Price]]-Table2[[#This Row],[200D EMA]])/Table2[[#This Row],[200D EMA]]</f>
        <v>-1.5921926445835826E-2</v>
      </c>
      <c r="V666">
        <v>0.60351209164632003</v>
      </c>
      <c r="W666">
        <v>466.9</v>
      </c>
      <c r="X666">
        <v>473</v>
      </c>
      <c r="Y666">
        <v>461.1</v>
      </c>
      <c r="Z666">
        <v>473.7</v>
      </c>
      <c r="AA666">
        <v>438.05</v>
      </c>
      <c r="AB666">
        <v>485</v>
      </c>
      <c r="AC666" s="2">
        <f>(Table2[[#This Row],[Close Price]]/Table2[[#This Row],[Day Low]])-1</f>
        <v>8.3529663739558835E-3</v>
      </c>
      <c r="AD666" s="2">
        <f>(Table2[[#This Row],[Day High]]/Table2[[#This Row],[Close Price]])-1</f>
        <v>4.6728971962617383E-3</v>
      </c>
      <c r="AE666" s="2">
        <f>(Table2[[#This Row],[Close Price]]/Table2[[#This Row],[Current Week Low]])-1</f>
        <v>2.1036651485577984E-2</v>
      </c>
      <c r="AF666" s="2">
        <f>(Table2[[#This Row],[Current Week High]]/Table2[[#This Row],[Close Price]])-1</f>
        <v>6.1597281223448874E-3</v>
      </c>
      <c r="AG666" s="2">
        <f>(Table2[[#This Row],[Close Price]]/Table2[[#This Row],[Current Month Low]])-1</f>
        <v>7.4763154890994166E-2</v>
      </c>
      <c r="AH666" s="2">
        <f>(Table2[[#This Row],[Current Month High]]/Table2[[#This Row],[Close Price]])-1</f>
        <v>3.0161427357689119E-2</v>
      </c>
      <c r="AI666">
        <v>29.853440951571699</v>
      </c>
      <c r="AJ666">
        <v>7.4763154890994103</v>
      </c>
      <c r="AK666" t="str">
        <f>IF(AND(Table2[[#This Row],[20D EMA]]&gt;Table2[[#This Row],[50D EMA]],Table2[[#This Row],[50D EMA]]&gt;Table2[[#This Row],[200D EMA]]),"Uptrend","Downtrend/NoTrend")</f>
        <v>Downtrend/NoTrend</v>
      </c>
      <c r="AL666">
        <v>-0.04</v>
      </c>
      <c r="AM666" t="s">
        <v>10680</v>
      </c>
      <c r="AN666">
        <v>4.67</v>
      </c>
      <c r="AO666" t="s">
        <v>10681</v>
      </c>
      <c r="AQ666">
        <f>(Table2[[#This Row],[Sharpe Ratio]]-AVERAGE(Table2[Sharpe Ratio]))/_xlfn.STDEV.P(Table2[Sharpe Ratio])</f>
        <v>-0.7314544315382846</v>
      </c>
      <c r="AR66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6">
        <f>_xlfn.RANK.AVG(Table2[[#This Row],[1Y Return vs Nifty Z-Score]],Table2[1Y Return vs Nifty Z-Score])</f>
        <v>691</v>
      </c>
      <c r="AT666">
        <f>_xlfn.RANK.AVG(Table2[[#This Row],[6M Return vs Nifty Z-Score]],Table2[6M Return vs Nifty Z-Score])</f>
        <v>587</v>
      </c>
      <c r="AU666">
        <f>_xlfn.RANK.AVG(Table2[[#This Row],[Sharpe Ratio Z-Score]],Table2[Sharpe Ratio Z-Score])</f>
        <v>547</v>
      </c>
      <c r="AV666">
        <f>(Table2[[#This Row],[Rank 1Y]]+Table2[[#This Row],[Rank 6M]]+Table2[[#This Row],[Rank Sharpe]])/3</f>
        <v>608.33333333333337</v>
      </c>
    </row>
    <row r="667" spans="1:48" x14ac:dyDescent="0.3">
      <c r="A667" t="s">
        <v>1487</v>
      </c>
      <c r="B667" t="s">
        <v>1488</v>
      </c>
      <c r="C667" t="s">
        <v>10644</v>
      </c>
      <c r="D667" t="s">
        <v>872</v>
      </c>
      <c r="E667">
        <v>6987.156156774</v>
      </c>
      <c r="F667">
        <v>39.72</v>
      </c>
      <c r="G667">
        <v>-34.6089802572642</v>
      </c>
      <c r="H667">
        <f>(Table2[[#This Row],[1Y Return vs Nifty]]-AVERAGE(Table2[1Y Return vs Nifty]))/_xlfn.STDEV.P(Table2[1Y Return vs Nifty])</f>
        <v>-0.97969458116811681</v>
      </c>
      <c r="I667">
        <v>-7.70915139744237</v>
      </c>
      <c r="J667">
        <f>(Table2[[#This Row],[1M Return vs Nifty]]-AVERAGE(Table2[1M Return vs Nifty]))/_xlfn.STDEV.P(Table2[1M Return vs Nifty])</f>
        <v>-0.63588126799182276</v>
      </c>
      <c r="K667">
        <v>-31.659034865300701</v>
      </c>
      <c r="L667">
        <f>(Table2[[#This Row],[6M Return vs Nifty]]-AVERAGE(Table2[6M Return vs Nifty]))/_xlfn.STDEV.P(Table2[6M Return vs Nifty])</f>
        <v>-1.3679771640418512</v>
      </c>
      <c r="M667">
        <v>-2.41785928518647</v>
      </c>
      <c r="N667">
        <f>(Table2[[#This Row],[1W Return vs Nifty]]-AVERAGE(Table2[1W Return vs Nifty]))/_xlfn.STDEV.P(Table2[1W Return vs Nifty])</f>
        <v>-6.6930692449060317E-2</v>
      </c>
      <c r="O667">
        <v>40.020000000000003</v>
      </c>
      <c r="P667">
        <v>40.820828171094199</v>
      </c>
      <c r="Q667">
        <v>42.796038946226297</v>
      </c>
      <c r="R667">
        <v>41.779068055568501</v>
      </c>
      <c r="S667" s="2">
        <f>(Table2[[#This Row],[Close Price]]-Table2[[#This Row],[20D EMA]])/Table2[[#This Row],[20D EMA]]</f>
        <v>-7.4962518740630743E-3</v>
      </c>
      <c r="T667" s="2">
        <f>(Table2[[#This Row],[Close Price]]-Table2[[#This Row],[50D EMA]])/Table2[[#This Row],[50D EMA]]</f>
        <v>-2.6967315961357981E-2</v>
      </c>
      <c r="U667" s="2">
        <f>(Table2[[#This Row],[Close Price]]-Table2[[#This Row],[200D EMA]])/Table2[[#This Row],[200D EMA]]</f>
        <v>-7.1876720882775511E-2</v>
      </c>
      <c r="V667">
        <v>1.0528786358697999</v>
      </c>
      <c r="W667">
        <v>39.6</v>
      </c>
      <c r="X667">
        <v>40</v>
      </c>
      <c r="Y667">
        <v>39.01</v>
      </c>
      <c r="Z667">
        <v>41.27</v>
      </c>
      <c r="AA667">
        <v>38.799999999999997</v>
      </c>
      <c r="AB667">
        <v>42.75</v>
      </c>
      <c r="AC667" s="2">
        <f>(Table2[[#This Row],[Close Price]]/Table2[[#This Row],[Day Low]])-1</f>
        <v>3.0303030303029388E-3</v>
      </c>
      <c r="AD667" s="2">
        <f>(Table2[[#This Row],[Day High]]/Table2[[#This Row],[Close Price]])-1</f>
        <v>7.0493454179254567E-3</v>
      </c>
      <c r="AE667" s="2">
        <f>(Table2[[#This Row],[Close Price]]/Table2[[#This Row],[Current Week Low]])-1</f>
        <v>1.820046142014875E-2</v>
      </c>
      <c r="AF667" s="2">
        <f>(Table2[[#This Row],[Current Week High]]/Table2[[#This Row],[Close Price]])-1</f>
        <v>3.9023162134944611E-2</v>
      </c>
      <c r="AG667" s="2">
        <f>(Table2[[#This Row],[Close Price]]/Table2[[#This Row],[Current Month Low]])-1</f>
        <v>2.3711340206185705E-2</v>
      </c>
      <c r="AH667" s="2">
        <f>(Table2[[#This Row],[Current Month High]]/Table2[[#This Row],[Close Price]])-1</f>
        <v>7.6283987915407803E-2</v>
      </c>
      <c r="AI667">
        <v>35.951661631419903</v>
      </c>
      <c r="AJ667">
        <v>7.3513513513513402</v>
      </c>
      <c r="AK667" t="str">
        <f>IF(AND(Table2[[#This Row],[20D EMA]]&gt;Table2[[#This Row],[50D EMA]],Table2[[#This Row],[50D EMA]]&gt;Table2[[#This Row],[200D EMA]]),"Uptrend","Downtrend/NoTrend")</f>
        <v>Downtrend/NoTrend</v>
      </c>
      <c r="AL667">
        <v>-0.15</v>
      </c>
      <c r="AM667" t="s">
        <v>10680</v>
      </c>
      <c r="AN667">
        <v>0.13</v>
      </c>
      <c r="AO667" t="s">
        <v>10681</v>
      </c>
      <c r="AP667">
        <v>2.7952584002131999E-2</v>
      </c>
      <c r="AQ667">
        <f>(Table2[[#This Row],[Sharpe Ratio]]-AVERAGE(Table2[Sharpe Ratio]))/_xlfn.STDEV.P(Table2[Sharpe Ratio])</f>
        <v>-0.41034280710092164</v>
      </c>
      <c r="AR66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7">
        <f>_xlfn.RANK.AVG(Table2[[#This Row],[1Y Return vs Nifty Z-Score]],Table2[1Y Return vs Nifty Z-Score])</f>
        <v>663</v>
      </c>
      <c r="AT667">
        <f>_xlfn.RANK.AVG(Table2[[#This Row],[6M Return vs Nifty Z-Score]],Table2[6M Return vs Nifty Z-Score])</f>
        <v>709</v>
      </c>
      <c r="AU667">
        <f>_xlfn.RANK.AVG(Table2[[#This Row],[Sharpe Ratio Z-Score]],Table2[Sharpe Ratio Z-Score])</f>
        <v>453</v>
      </c>
      <c r="AV667">
        <f>(Table2[[#This Row],[Rank 1Y]]+Table2[[#This Row],[Rank 6M]]+Table2[[#This Row],[Rank Sharpe]])/3</f>
        <v>608.33333333333337</v>
      </c>
    </row>
    <row r="668" spans="1:48" x14ac:dyDescent="0.3">
      <c r="A668" t="s">
        <v>2374</v>
      </c>
      <c r="B668" t="s">
        <v>2375</v>
      </c>
      <c r="C668" t="s">
        <v>10646</v>
      </c>
      <c r="D668" t="s">
        <v>227</v>
      </c>
      <c r="E668">
        <v>2216.41050468</v>
      </c>
      <c r="F668">
        <v>287.10000000000002</v>
      </c>
      <c r="G668">
        <v>-55.071055973946699</v>
      </c>
      <c r="H668">
        <f>(Table2[[#This Row],[1Y Return vs Nifty]]-AVERAGE(Table2[1Y Return vs Nifty]))/_xlfn.STDEV.P(Table2[1Y Return vs Nifty])</f>
        <v>-1.3089357332722864</v>
      </c>
      <c r="I668">
        <v>-14.876568139763499</v>
      </c>
      <c r="J668">
        <f>(Table2[[#This Row],[1M Return vs Nifty]]-AVERAGE(Table2[1M Return vs Nifty]))/_xlfn.STDEV.P(Table2[1M Return vs Nifty])</f>
        <v>-1.3288033259167529</v>
      </c>
      <c r="K668">
        <v>-13.832427594197901</v>
      </c>
      <c r="L668">
        <f>(Table2[[#This Row],[6M Return vs Nifty]]-AVERAGE(Table2[6M Return vs Nifty]))/_xlfn.STDEV.P(Table2[6M Return vs Nifty])</f>
        <v>-0.75700387209924536</v>
      </c>
      <c r="M668">
        <v>-2.2520171471149699</v>
      </c>
      <c r="N668">
        <f>(Table2[[#This Row],[1W Return vs Nifty]]-AVERAGE(Table2[1W Return vs Nifty]))/_xlfn.STDEV.P(Table2[1W Return vs Nifty])</f>
        <v>-2.4357910282697563E-2</v>
      </c>
      <c r="O668">
        <v>294.49</v>
      </c>
      <c r="P668">
        <v>297.49613463644499</v>
      </c>
      <c r="Q668">
        <v>315.92533616460599</v>
      </c>
      <c r="R668">
        <v>34.6074973148434</v>
      </c>
      <c r="S668" s="2">
        <f>(Table2[[#This Row],[Close Price]]-Table2[[#This Row],[20D EMA]])/Table2[[#This Row],[20D EMA]]</f>
        <v>-2.5094230703928778E-2</v>
      </c>
      <c r="T668" s="2">
        <f>(Table2[[#This Row],[Close Price]]-Table2[[#This Row],[50D EMA]])/Table2[[#This Row],[50D EMA]]</f>
        <v>-3.4945444414427637E-2</v>
      </c>
      <c r="U668" s="2">
        <f>(Table2[[#This Row],[Close Price]]-Table2[[#This Row],[200D EMA]])/Table2[[#This Row],[200D EMA]]</f>
        <v>-9.1240976474223523E-2</v>
      </c>
      <c r="V668">
        <v>0.71304549913826998</v>
      </c>
      <c r="W668">
        <v>286.55</v>
      </c>
      <c r="X668">
        <v>290.35000000000002</v>
      </c>
      <c r="Y668">
        <v>286.2</v>
      </c>
      <c r="Z668">
        <v>299.2</v>
      </c>
      <c r="AA668">
        <v>281.5</v>
      </c>
      <c r="AB668">
        <v>329.5</v>
      </c>
      <c r="AC668" s="2">
        <f>(Table2[[#This Row],[Close Price]]/Table2[[#This Row],[Day Low]])-1</f>
        <v>1.9193857965451588E-3</v>
      </c>
      <c r="AD668" s="2">
        <f>(Table2[[#This Row],[Day High]]/Table2[[#This Row],[Close Price]])-1</f>
        <v>1.1320097526994033E-2</v>
      </c>
      <c r="AE668" s="2">
        <f>(Table2[[#This Row],[Close Price]]/Table2[[#This Row],[Current Week Low]])-1</f>
        <v>3.1446540880504248E-3</v>
      </c>
      <c r="AF668" s="2">
        <f>(Table2[[#This Row],[Current Week High]]/Table2[[#This Row],[Close Price]])-1</f>
        <v>4.2145593869731712E-2</v>
      </c>
      <c r="AG668" s="2">
        <f>(Table2[[#This Row],[Close Price]]/Table2[[#This Row],[Current Month Low]])-1</f>
        <v>1.9893428063943341E-2</v>
      </c>
      <c r="AH668" s="2">
        <f>(Table2[[#This Row],[Current Month High]]/Table2[[#This Row],[Close Price]])-1</f>
        <v>0.14768373389063028</v>
      </c>
      <c r="AI668">
        <v>37.269244165795797</v>
      </c>
      <c r="AJ668">
        <v>16.968832756162101</v>
      </c>
      <c r="AK668" t="str">
        <f>IF(AND(Table2[[#This Row],[20D EMA]]&gt;Table2[[#This Row],[50D EMA]],Table2[[#This Row],[50D EMA]]&gt;Table2[[#This Row],[200D EMA]]),"Uptrend","Downtrend/NoTrend")</f>
        <v>Downtrend/NoTrend</v>
      </c>
      <c r="AL668">
        <v>-0.06</v>
      </c>
      <c r="AM668" t="s">
        <v>10680</v>
      </c>
      <c r="AN668">
        <v>0.21</v>
      </c>
      <c r="AO668" t="s">
        <v>10681</v>
      </c>
      <c r="AQ668">
        <f>(Table2[[#This Row],[Sharpe Ratio]]-AVERAGE(Table2[Sharpe Ratio]))/_xlfn.STDEV.P(Table2[Sharpe Ratio])</f>
        <v>-0.7314544315382846</v>
      </c>
      <c r="AR66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8">
        <f>_xlfn.RANK.AVG(Table2[[#This Row],[1Y Return vs Nifty Z-Score]],Table2[1Y Return vs Nifty Z-Score])</f>
        <v>721</v>
      </c>
      <c r="AT668">
        <f>_xlfn.RANK.AVG(Table2[[#This Row],[6M Return vs Nifty Z-Score]],Table2[6M Return vs Nifty Z-Score])</f>
        <v>570</v>
      </c>
      <c r="AU668">
        <f>_xlfn.RANK.AVG(Table2[[#This Row],[Sharpe Ratio Z-Score]],Table2[Sharpe Ratio Z-Score])</f>
        <v>547</v>
      </c>
      <c r="AV668">
        <f>(Table2[[#This Row],[Rank 1Y]]+Table2[[#This Row],[Rank 6M]]+Table2[[#This Row],[Rank Sharpe]])/3</f>
        <v>612.66666666666663</v>
      </c>
    </row>
    <row r="669" spans="1:48" x14ac:dyDescent="0.3">
      <c r="A669" t="s">
        <v>466</v>
      </c>
      <c r="B669" t="s">
        <v>467</v>
      </c>
      <c r="C669" t="s">
        <v>10638</v>
      </c>
      <c r="D669" t="s">
        <v>121</v>
      </c>
      <c r="E669">
        <v>47262.812470825003</v>
      </c>
      <c r="F669">
        <v>362</v>
      </c>
      <c r="G669">
        <v>-32.319001082182098</v>
      </c>
      <c r="H669">
        <f>(Table2[[#This Row],[1Y Return vs Nifty]]-AVERAGE(Table2[1Y Return vs Nifty]))/_xlfn.STDEV.P(Table2[1Y Return vs Nifty])</f>
        <v>-0.94284810516353934</v>
      </c>
      <c r="I669">
        <v>3.06419407233895</v>
      </c>
      <c r="J669">
        <f>(Table2[[#This Row],[1M Return vs Nifty]]-AVERAGE(Table2[1M Return vs Nifty]))/_xlfn.STDEV.P(Table2[1M Return vs Nifty])</f>
        <v>0.40565000918065069</v>
      </c>
      <c r="K669">
        <v>-17.993436586321899</v>
      </c>
      <c r="L669">
        <f>(Table2[[#This Row],[6M Return vs Nifty]]-AVERAGE(Table2[6M Return vs Nifty]))/_xlfn.STDEV.P(Table2[6M Return vs Nifty])</f>
        <v>-0.8996145956687176</v>
      </c>
      <c r="M669">
        <v>-6.59086695624719</v>
      </c>
      <c r="N669">
        <f>(Table2[[#This Row],[1W Return vs Nifty]]-AVERAGE(Table2[1W Return vs Nifty]))/_xlfn.STDEV.P(Table2[1W Return vs Nifty])</f>
        <v>-1.1381695743430886</v>
      </c>
      <c r="O669">
        <v>366.07</v>
      </c>
      <c r="P669">
        <v>356.204984663353</v>
      </c>
      <c r="Q669">
        <v>357.474238922003</v>
      </c>
      <c r="R669">
        <v>44.460557167643998</v>
      </c>
      <c r="S669" s="2">
        <f>(Table2[[#This Row],[Close Price]]-Table2[[#This Row],[20D EMA]])/Table2[[#This Row],[20D EMA]]</f>
        <v>-1.1118092168164541E-2</v>
      </c>
      <c r="T669" s="2">
        <f>(Table2[[#This Row],[Close Price]]-Table2[[#This Row],[50D EMA]])/Table2[[#This Row],[50D EMA]]</f>
        <v>1.6268765419225756E-2</v>
      </c>
      <c r="U669" s="2">
        <f>(Table2[[#This Row],[Close Price]]-Table2[[#This Row],[200D EMA]])/Table2[[#This Row],[200D EMA]]</f>
        <v>1.2660383840930356E-2</v>
      </c>
      <c r="V669">
        <v>0.98119466531772404</v>
      </c>
      <c r="W669">
        <v>361</v>
      </c>
      <c r="X669">
        <v>369</v>
      </c>
      <c r="Y669">
        <v>361</v>
      </c>
      <c r="Z669">
        <v>385.5</v>
      </c>
      <c r="AA669">
        <v>342.5</v>
      </c>
      <c r="AB669">
        <v>403.95</v>
      </c>
      <c r="AC669" s="2">
        <f>(Table2[[#This Row],[Close Price]]/Table2[[#This Row],[Day Low]])-1</f>
        <v>2.7700831024930483E-3</v>
      </c>
      <c r="AD669" s="2">
        <f>(Table2[[#This Row],[Day High]]/Table2[[#This Row],[Close Price]])-1</f>
        <v>1.9337016574585641E-2</v>
      </c>
      <c r="AE669" s="2">
        <f>(Table2[[#This Row],[Close Price]]/Table2[[#This Row],[Current Week Low]])-1</f>
        <v>2.7700831024930483E-3</v>
      </c>
      <c r="AF669" s="2">
        <f>(Table2[[#This Row],[Current Week High]]/Table2[[#This Row],[Close Price]])-1</f>
        <v>6.4917127071823177E-2</v>
      </c>
      <c r="AG669" s="2">
        <f>(Table2[[#This Row],[Close Price]]/Table2[[#This Row],[Current Month Low]])-1</f>
        <v>5.6934306569343063E-2</v>
      </c>
      <c r="AH669" s="2">
        <f>(Table2[[#This Row],[Current Month High]]/Table2[[#This Row],[Close Price]])-1</f>
        <v>0.11588397790055249</v>
      </c>
      <c r="AI669">
        <v>13.397790055248599</v>
      </c>
      <c r="AJ669">
        <v>26.662001399580099</v>
      </c>
      <c r="AK669" t="str">
        <f>IF(AND(Table2[[#This Row],[20D EMA]]&gt;Table2[[#This Row],[50D EMA]],Table2[[#This Row],[50D EMA]]&gt;Table2[[#This Row],[200D EMA]]),"Uptrend","Downtrend/NoTrend")</f>
        <v>Downtrend/NoTrend</v>
      </c>
      <c r="AL669">
        <v>-0.04</v>
      </c>
      <c r="AM669" t="s">
        <v>10680</v>
      </c>
      <c r="AN669">
        <v>0.44</v>
      </c>
      <c r="AO669" t="s">
        <v>10681</v>
      </c>
      <c r="AP669">
        <v>-5.3712243085259999E-3</v>
      </c>
      <c r="AQ669">
        <f>(Table2[[#This Row],[Sharpe Ratio]]-AVERAGE(Table2[Sharpe Ratio]))/_xlfn.STDEV.P(Table2[Sharpe Ratio])</f>
        <v>-0.79315758437727391</v>
      </c>
      <c r="AR66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69">
        <f>_xlfn.RANK.AVG(Table2[[#This Row],[1Y Return vs Nifty Z-Score]],Table2[1Y Return vs Nifty Z-Score])</f>
        <v>647</v>
      </c>
      <c r="AT669">
        <f>_xlfn.RANK.AVG(Table2[[#This Row],[6M Return vs Nifty Z-Score]],Table2[6M Return vs Nifty Z-Score])</f>
        <v>616</v>
      </c>
      <c r="AU669">
        <f>_xlfn.RANK.AVG(Table2[[#This Row],[Sharpe Ratio Z-Score]],Table2[Sharpe Ratio Z-Score])</f>
        <v>586</v>
      </c>
      <c r="AV669">
        <f>(Table2[[#This Row],[Rank 1Y]]+Table2[[#This Row],[Rank 6M]]+Table2[[#This Row],[Rank Sharpe]])/3</f>
        <v>616.33333333333337</v>
      </c>
    </row>
    <row r="670" spans="1:48" x14ac:dyDescent="0.3">
      <c r="A670" t="s">
        <v>2100</v>
      </c>
      <c r="B670" t="s">
        <v>2101</v>
      </c>
      <c r="C670" t="s">
        <v>10634</v>
      </c>
      <c r="D670" t="s">
        <v>426</v>
      </c>
      <c r="E670">
        <v>2927.3758298729999</v>
      </c>
      <c r="F670">
        <v>90.31</v>
      </c>
      <c r="G670">
        <v>-33.013486277566599</v>
      </c>
      <c r="H670">
        <f>(Table2[[#This Row],[1Y Return vs Nifty]]-AVERAGE(Table2[1Y Return vs Nifty]))/_xlfn.STDEV.P(Table2[1Y Return vs Nifty])</f>
        <v>-0.95402258760674841</v>
      </c>
      <c r="I670">
        <v>-1.04413384689097</v>
      </c>
      <c r="J670">
        <f>(Table2[[#This Row],[1M Return vs Nifty]]-AVERAGE(Table2[1M Return vs Nifty]))/_xlfn.STDEV.P(Table2[1M Return vs Nifty])</f>
        <v>8.4705038207688443E-3</v>
      </c>
      <c r="K670">
        <v>-29.076924544361201</v>
      </c>
      <c r="L670">
        <f>(Table2[[#This Row],[6M Return vs Nifty]]-AVERAGE(Table2[6M Return vs Nifty]))/_xlfn.STDEV.P(Table2[6M Return vs Nifty])</f>
        <v>-1.2794802100813127</v>
      </c>
      <c r="M670">
        <v>1.75273057666268</v>
      </c>
      <c r="N670">
        <f>(Table2[[#This Row],[1W Return vs Nifty]]-AVERAGE(Table2[1W Return vs Nifty]))/_xlfn.STDEV.P(Table2[1W Return vs Nifty])</f>
        <v>1.0036875217058703</v>
      </c>
      <c r="O670">
        <v>86.53</v>
      </c>
      <c r="P670">
        <v>85.339740429246802</v>
      </c>
      <c r="Q670">
        <v>85.906701844787804</v>
      </c>
      <c r="R670">
        <v>58.214861348198397</v>
      </c>
      <c r="S670" s="2">
        <f>(Table2[[#This Row],[Close Price]]-Table2[[#This Row],[20D EMA]])/Table2[[#This Row],[20D EMA]]</f>
        <v>4.368427135097655E-2</v>
      </c>
      <c r="T670" s="2">
        <f>(Table2[[#This Row],[Close Price]]-Table2[[#This Row],[50D EMA]])/Table2[[#This Row],[50D EMA]]</f>
        <v>5.8240856437499086E-2</v>
      </c>
      <c r="U670" s="2">
        <f>(Table2[[#This Row],[Close Price]]-Table2[[#This Row],[200D EMA]])/Table2[[#This Row],[200D EMA]]</f>
        <v>5.1256747851499064E-2</v>
      </c>
      <c r="V670">
        <v>1.19332257990031</v>
      </c>
      <c r="W670">
        <v>86.05</v>
      </c>
      <c r="X670">
        <v>91.34</v>
      </c>
      <c r="Y670">
        <v>85.4</v>
      </c>
      <c r="Z670">
        <v>93</v>
      </c>
      <c r="AA670">
        <v>80.489999999999995</v>
      </c>
      <c r="AB670">
        <v>93</v>
      </c>
      <c r="AC670" s="2">
        <f>(Table2[[#This Row],[Close Price]]/Table2[[#This Row],[Day Low]])-1</f>
        <v>4.9506101104009437E-2</v>
      </c>
      <c r="AD670" s="2">
        <f>(Table2[[#This Row],[Day High]]/Table2[[#This Row],[Close Price]])-1</f>
        <v>1.1405160004429149E-2</v>
      </c>
      <c r="AE670" s="2">
        <f>(Table2[[#This Row],[Close Price]]/Table2[[#This Row],[Current Week Low]])-1</f>
        <v>5.7494145199063151E-2</v>
      </c>
      <c r="AF670" s="2">
        <f>(Table2[[#This Row],[Current Week High]]/Table2[[#This Row],[Close Price]])-1</f>
        <v>2.9786291662052822E-2</v>
      </c>
      <c r="AG670" s="2">
        <f>(Table2[[#This Row],[Close Price]]/Table2[[#This Row],[Current Month Low]])-1</f>
        <v>0.12200273325879007</v>
      </c>
      <c r="AH670" s="2">
        <f>(Table2[[#This Row],[Current Month High]]/Table2[[#This Row],[Close Price]])-1</f>
        <v>2.9786291662052822E-2</v>
      </c>
      <c r="AI670">
        <v>32.875650537039</v>
      </c>
      <c r="AJ670">
        <v>44.380495603517197</v>
      </c>
      <c r="AK670" t="str">
        <f>IF(AND(Table2[[#This Row],[20D EMA]]&gt;Table2[[#This Row],[50D EMA]],Table2[[#This Row],[50D EMA]]&gt;Table2[[#This Row],[200D EMA]]),"Uptrend","Downtrend/NoTrend")</f>
        <v>Downtrend/NoTrend</v>
      </c>
      <c r="AL670">
        <v>0.03</v>
      </c>
      <c r="AM670" t="s">
        <v>10681</v>
      </c>
      <c r="AN670">
        <v>10.99</v>
      </c>
      <c r="AO670" t="s">
        <v>10681</v>
      </c>
      <c r="AP670">
        <v>5.2713441997549997E-3</v>
      </c>
      <c r="AQ670">
        <f>(Table2[[#This Row],[Sharpe Ratio]]-AVERAGE(Table2[Sharpe Ratio]))/_xlfn.STDEV.P(Table2[Sharpe Ratio])</f>
        <v>-0.67089867401609293</v>
      </c>
      <c r="AR67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0">
        <f>_xlfn.RANK.AVG(Table2[[#This Row],[1Y Return vs Nifty Z-Score]],Table2[1Y Return vs Nifty Z-Score])</f>
        <v>653</v>
      </c>
      <c r="AT670">
        <f>_xlfn.RANK.AVG(Table2[[#This Row],[6M Return vs Nifty Z-Score]],Table2[6M Return vs Nifty Z-Score])</f>
        <v>693</v>
      </c>
      <c r="AU670">
        <f>_xlfn.RANK.AVG(Table2[[#This Row],[Sharpe Ratio Z-Score]],Table2[Sharpe Ratio Z-Score])</f>
        <v>508</v>
      </c>
      <c r="AV670">
        <f>(Table2[[#This Row],[Rank 1Y]]+Table2[[#This Row],[Rank 6M]]+Table2[[#This Row],[Rank Sharpe]])/3</f>
        <v>618</v>
      </c>
    </row>
    <row r="671" spans="1:48" x14ac:dyDescent="0.3">
      <c r="A671" t="s">
        <v>68</v>
      </c>
      <c r="B671" t="s">
        <v>69</v>
      </c>
      <c r="C671" t="s">
        <v>10636</v>
      </c>
      <c r="D671" t="s">
        <v>24</v>
      </c>
      <c r="E671">
        <v>353338.62913269998</v>
      </c>
      <c r="F671">
        <v>1780.8</v>
      </c>
      <c r="G671">
        <v>-30.102863906632798</v>
      </c>
      <c r="H671">
        <f>(Table2[[#This Row],[1Y Return vs Nifty]]-AVERAGE(Table2[1Y Return vs Nifty]))/_xlfn.STDEV.P(Table2[1Y Return vs Nifty])</f>
        <v>-0.90718976986064237</v>
      </c>
      <c r="I671">
        <v>-2.0436501991361702</v>
      </c>
      <c r="J671">
        <f>(Table2[[#This Row],[1M Return vs Nifty]]-AVERAGE(Table2[1M Return vs Nifty]))/_xlfn.STDEV.P(Table2[1M Return vs Nifty])</f>
        <v>-8.815941915243794E-2</v>
      </c>
      <c r="K671">
        <v>-9.89571767390985</v>
      </c>
      <c r="L671">
        <f>(Table2[[#This Row],[6M Return vs Nifty]]-AVERAGE(Table2[6M Return vs Nifty]))/_xlfn.STDEV.P(Table2[6M Return vs Nifty])</f>
        <v>-0.62208057554351726</v>
      </c>
      <c r="M671">
        <v>-4.1242079658486102</v>
      </c>
      <c r="N671">
        <f>(Table2[[#This Row],[1W Return vs Nifty]]-AVERAGE(Table2[1W Return vs Nifty]))/_xlfn.STDEV.P(Table2[1W Return vs Nifty])</f>
        <v>-0.50496177144039922</v>
      </c>
      <c r="O671">
        <v>1791.16</v>
      </c>
      <c r="P671">
        <v>1782.73531434913</v>
      </c>
      <c r="Q671">
        <v>1771.79571836931</v>
      </c>
      <c r="R671">
        <v>38.865255845157002</v>
      </c>
      <c r="S671" s="2">
        <f>(Table2[[#This Row],[Close Price]]-Table2[[#This Row],[20D EMA]])/Table2[[#This Row],[20D EMA]]</f>
        <v>-5.7839612318274902E-3</v>
      </c>
      <c r="T671" s="2">
        <f>(Table2[[#This Row],[Close Price]]-Table2[[#This Row],[50D EMA]])/Table2[[#This Row],[50D EMA]]</f>
        <v>-1.0855870378248737E-3</v>
      </c>
      <c r="U671" s="2">
        <f>(Table2[[#This Row],[Close Price]]-Table2[[#This Row],[200D EMA]])/Table2[[#This Row],[200D EMA]]</f>
        <v>5.0820089118271397E-3</v>
      </c>
      <c r="V671">
        <v>0.66297844180502896</v>
      </c>
      <c r="W671">
        <v>1774.35</v>
      </c>
      <c r="X671">
        <v>1790</v>
      </c>
      <c r="Y671">
        <v>1773</v>
      </c>
      <c r="Z671">
        <v>1822.95</v>
      </c>
      <c r="AA671">
        <v>1744.55</v>
      </c>
      <c r="AB671">
        <v>1827.9</v>
      </c>
      <c r="AC671" s="2">
        <f>(Table2[[#This Row],[Close Price]]/Table2[[#This Row],[Day Low]])-1</f>
        <v>3.6351339927298554E-3</v>
      </c>
      <c r="AD671" s="2">
        <f>(Table2[[#This Row],[Day High]]/Table2[[#This Row],[Close Price]])-1</f>
        <v>5.1662174303683805E-3</v>
      </c>
      <c r="AE671" s="2">
        <f>(Table2[[#This Row],[Close Price]]/Table2[[#This Row],[Current Week Low]])-1</f>
        <v>4.3993231810490752E-3</v>
      </c>
      <c r="AF671" s="2">
        <f>(Table2[[#This Row],[Current Week High]]/Table2[[#This Row],[Close Price]])-1</f>
        <v>2.3669137466307388E-2</v>
      </c>
      <c r="AG671" s="2">
        <f>(Table2[[#This Row],[Close Price]]/Table2[[#This Row],[Current Month Low]])-1</f>
        <v>2.0778997449198977E-2</v>
      </c>
      <c r="AH671" s="2">
        <f>(Table2[[#This Row],[Current Month High]]/Table2[[#This Row],[Close Price]])-1</f>
        <v>2.6448787061994716E-2</v>
      </c>
      <c r="AI671">
        <v>8.1817160826594701</v>
      </c>
      <c r="AJ671">
        <v>15.347993652233001</v>
      </c>
      <c r="AK671" t="str">
        <f>IF(AND(Table2[[#This Row],[20D EMA]]&gt;Table2[[#This Row],[50D EMA]],Table2[[#This Row],[50D EMA]]&gt;Table2[[#This Row],[200D EMA]]),"Uptrend","Downtrend/NoTrend")</f>
        <v>Uptrend</v>
      </c>
      <c r="AL671">
        <v>0</v>
      </c>
      <c r="AM671" t="s">
        <v>10682</v>
      </c>
      <c r="AN671">
        <v>1.64</v>
      </c>
      <c r="AO671" t="s">
        <v>10681</v>
      </c>
      <c r="AP671">
        <v>-8.1063603675142995E-2</v>
      </c>
      <c r="AQ671">
        <f>(Table2[[#This Row],[Sharpe Ratio]]-AVERAGE(Table2[Sharpe Ratio]))/_xlfn.STDEV.P(Table2[Sharpe Ratio])</f>
        <v>-1.6626908945746306</v>
      </c>
      <c r="AR67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-3.7850824305716273</v>
      </c>
      <c r="AS671">
        <f>_xlfn.RANK.AVG(Table2[[#This Row],[1Y Return vs Nifty Z-Score]],Table2[1Y Return vs Nifty Z-Score])</f>
        <v>635</v>
      </c>
      <c r="AT671">
        <f>_xlfn.RANK.AVG(Table2[[#This Row],[6M Return vs Nifty Z-Score]],Table2[6M Return vs Nifty Z-Score])</f>
        <v>524</v>
      </c>
      <c r="AU671">
        <f>_xlfn.RANK.AVG(Table2[[#This Row],[Sharpe Ratio Z-Score]],Table2[Sharpe Ratio Z-Score])</f>
        <v>700</v>
      </c>
      <c r="AV671">
        <f>(Table2[[#This Row],[Rank 1Y]]+Table2[[#This Row],[Rank 6M]]+Table2[[#This Row],[Rank Sharpe]])/3</f>
        <v>619.66666666666663</v>
      </c>
    </row>
    <row r="672" spans="1:48" x14ac:dyDescent="0.3">
      <c r="A672" t="s">
        <v>1414</v>
      </c>
      <c r="B672" t="s">
        <v>1415</v>
      </c>
      <c r="C672" t="s">
        <v>10647</v>
      </c>
      <c r="D672" t="s">
        <v>133</v>
      </c>
      <c r="E672">
        <v>7806.6401607600001</v>
      </c>
      <c r="F672">
        <v>438.35</v>
      </c>
      <c r="G672">
        <v>-49.707836852998497</v>
      </c>
      <c r="H672">
        <f>(Table2[[#This Row],[1Y Return vs Nifty]]-AVERAGE(Table2[1Y Return vs Nifty]))/_xlfn.STDEV.P(Table2[1Y Return vs Nifty])</f>
        <v>-1.2226398722454177</v>
      </c>
      <c r="I672">
        <v>-10.244024052079901</v>
      </c>
      <c r="J672">
        <f>(Table2[[#This Row],[1M Return vs Nifty]]-AVERAGE(Table2[1M Return vs Nifty]))/_xlfn.STDEV.P(Table2[1M Return vs Nifty])</f>
        <v>-0.88094434156165202</v>
      </c>
      <c r="K672">
        <v>-31.210331779088801</v>
      </c>
      <c r="L672">
        <f>(Table2[[#This Row],[6M Return vs Nifty]]-AVERAGE(Table2[6M Return vs Nifty]))/_xlfn.STDEV.P(Table2[6M Return vs Nifty])</f>
        <v>-1.3525987133070283</v>
      </c>
      <c r="M672">
        <v>-2.1156609318084199</v>
      </c>
      <c r="N672">
        <f>(Table2[[#This Row],[1W Return vs Nifty]]-AVERAGE(Table2[1W Return vs Nifty]))/_xlfn.STDEV.P(Table2[1W Return vs Nifty])</f>
        <v>1.0645638988794941E-2</v>
      </c>
      <c r="O672">
        <v>439.22</v>
      </c>
      <c r="P672">
        <v>453.06233065683602</v>
      </c>
      <c r="Q672">
        <v>480.72966782035598</v>
      </c>
      <c r="R672">
        <v>53.091225736477099</v>
      </c>
      <c r="S672" s="2">
        <f>(Table2[[#This Row],[Close Price]]-Table2[[#This Row],[20D EMA]])/Table2[[#This Row],[20D EMA]]</f>
        <v>-1.9807841172988583E-3</v>
      </c>
      <c r="T672" s="2">
        <f>(Table2[[#This Row],[Close Price]]-Table2[[#This Row],[50D EMA]])/Table2[[#This Row],[50D EMA]]</f>
        <v>-3.2473082976257395E-2</v>
      </c>
      <c r="U672" s="2">
        <f>(Table2[[#This Row],[Close Price]]-Table2[[#This Row],[200D EMA]])/Table2[[#This Row],[200D EMA]]</f>
        <v>-8.8156963585182421E-2</v>
      </c>
      <c r="V672">
        <v>0.53924729136820104</v>
      </c>
      <c r="W672">
        <v>435.7</v>
      </c>
      <c r="X672">
        <v>447.6</v>
      </c>
      <c r="Y672">
        <v>429</v>
      </c>
      <c r="Z672">
        <v>460.95</v>
      </c>
      <c r="AA672">
        <v>390.6</v>
      </c>
      <c r="AB672">
        <v>505.7</v>
      </c>
      <c r="AC672" s="2">
        <f>(Table2[[#This Row],[Close Price]]/Table2[[#This Row],[Day Low]])-1</f>
        <v>6.0821666284140985E-3</v>
      </c>
      <c r="AD672" s="2">
        <f>(Table2[[#This Row],[Day High]]/Table2[[#This Row],[Close Price]])-1</f>
        <v>2.1101859244895715E-2</v>
      </c>
      <c r="AE672" s="2">
        <f>(Table2[[#This Row],[Close Price]]/Table2[[#This Row],[Current Week Low]])-1</f>
        <v>2.1794871794871939E-2</v>
      </c>
      <c r="AF672" s="2">
        <f>(Table2[[#This Row],[Current Week High]]/Table2[[#This Row],[Close Price]])-1</f>
        <v>5.1556975019961149E-2</v>
      </c>
      <c r="AG672" s="2">
        <f>(Table2[[#This Row],[Close Price]]/Table2[[#This Row],[Current Month Low]])-1</f>
        <v>0.12224782386072719</v>
      </c>
      <c r="AH672" s="2">
        <f>(Table2[[#This Row],[Current Month High]]/Table2[[#This Row],[Close Price]])-1</f>
        <v>0.15364434812364536</v>
      </c>
      <c r="AI672">
        <v>60.876012318923202</v>
      </c>
      <c r="AJ672">
        <v>13.5327635327635</v>
      </c>
      <c r="AK672" t="str">
        <f>IF(AND(Table2[[#This Row],[20D EMA]]&gt;Table2[[#This Row],[50D EMA]],Table2[[#This Row],[50D EMA]]&gt;Table2[[#This Row],[200D EMA]]),"Uptrend","Downtrend/NoTrend")</f>
        <v>Downtrend/NoTrend</v>
      </c>
      <c r="AL672">
        <v>-0.14000000000000001</v>
      </c>
      <c r="AM672" t="s">
        <v>10680</v>
      </c>
      <c r="AN672">
        <v>9.0299999999999994</v>
      </c>
      <c r="AO672" t="s">
        <v>10681</v>
      </c>
      <c r="AP672">
        <v>3.0360486388867E-2</v>
      </c>
      <c r="AQ672">
        <f>(Table2[[#This Row],[Sharpe Ratio]]-AVERAGE(Table2[Sharpe Ratio]))/_xlfn.STDEV.P(Table2[Sharpe Ratio])</f>
        <v>-0.38268148438270333</v>
      </c>
      <c r="AR67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2">
        <f>_xlfn.RANK.AVG(Table2[[#This Row],[1Y Return vs Nifty Z-Score]],Table2[1Y Return vs Nifty Z-Score])</f>
        <v>706</v>
      </c>
      <c r="AT672">
        <f>_xlfn.RANK.AVG(Table2[[#This Row],[6M Return vs Nifty Z-Score]],Table2[6M Return vs Nifty Z-Score])</f>
        <v>706</v>
      </c>
      <c r="AU672">
        <f>_xlfn.RANK.AVG(Table2[[#This Row],[Sharpe Ratio Z-Score]],Table2[Sharpe Ratio Z-Score])</f>
        <v>447</v>
      </c>
      <c r="AV672">
        <f>(Table2[[#This Row],[Rank 1Y]]+Table2[[#This Row],[Rank 6M]]+Table2[[#This Row],[Rank Sharpe]])/3</f>
        <v>619.66666666666663</v>
      </c>
    </row>
    <row r="673" spans="1:48" x14ac:dyDescent="0.3">
      <c r="A673" t="s">
        <v>1817</v>
      </c>
      <c r="B673" t="s">
        <v>1818</v>
      </c>
      <c r="C673" t="s">
        <v>10638</v>
      </c>
      <c r="D673" t="s">
        <v>258</v>
      </c>
      <c r="E673">
        <v>4063.4201382050001</v>
      </c>
      <c r="F673">
        <v>499.35</v>
      </c>
      <c r="G673">
        <v>-32.273295478802702</v>
      </c>
      <c r="H673">
        <f>(Table2[[#This Row],[1Y Return vs Nifty]]-AVERAGE(Table2[1Y Return vs Nifty]))/_xlfn.STDEV.P(Table2[1Y Return vs Nifty])</f>
        <v>-0.94211268781279722</v>
      </c>
      <c r="I673">
        <v>-5.0014418548065196</v>
      </c>
      <c r="J673">
        <f>(Table2[[#This Row],[1M Return vs Nifty]]-AVERAGE(Table2[1M Return vs Nifty]))/_xlfn.STDEV.P(Table2[1M Return vs Nifty])</f>
        <v>-0.37410889783400808</v>
      </c>
      <c r="K673">
        <v>-23.3433938971515</v>
      </c>
      <c r="L673">
        <f>(Table2[[#This Row],[6M Return vs Nifty]]-AVERAGE(Table2[6M Return vs Nifty]))/_xlfn.STDEV.P(Table2[6M Return vs Nifty])</f>
        <v>-1.0829742770842921</v>
      </c>
      <c r="M673">
        <v>-2.9544076911811699</v>
      </c>
      <c r="N673">
        <f>(Table2[[#This Row],[1W Return vs Nifty]]-AVERAGE(Table2[1W Return vs Nifty]))/_xlfn.STDEV.P(Table2[1W Return vs Nifty])</f>
        <v>-0.20466624431630304</v>
      </c>
      <c r="O673">
        <v>486.39</v>
      </c>
      <c r="P673">
        <v>492.84440624609698</v>
      </c>
      <c r="Q673">
        <v>504.39640973448502</v>
      </c>
      <c r="R673">
        <v>42.434593141678903</v>
      </c>
      <c r="S673" s="2">
        <f>(Table2[[#This Row],[Close Price]]-Table2[[#This Row],[20D EMA]])/Table2[[#This Row],[20D EMA]]</f>
        <v>2.6645284648121954E-2</v>
      </c>
      <c r="T673" s="2">
        <f>(Table2[[#This Row],[Close Price]]-Table2[[#This Row],[50D EMA]])/Table2[[#This Row],[50D EMA]]</f>
        <v>1.3200096564867043E-2</v>
      </c>
      <c r="U673" s="2">
        <f>(Table2[[#This Row],[Close Price]]-Table2[[#This Row],[200D EMA]])/Table2[[#This Row],[200D EMA]]</f>
        <v>-1.0004848641054827E-2</v>
      </c>
      <c r="V673">
        <v>1.05680827488086</v>
      </c>
      <c r="W673">
        <v>482</v>
      </c>
      <c r="X673">
        <v>510.9</v>
      </c>
      <c r="Y673">
        <v>480.6</v>
      </c>
      <c r="Z673">
        <v>510.9</v>
      </c>
      <c r="AA673">
        <v>465.3</v>
      </c>
      <c r="AB673">
        <v>510.9</v>
      </c>
      <c r="AC673" s="2">
        <f>(Table2[[#This Row],[Close Price]]/Table2[[#This Row],[Day Low]])-1</f>
        <v>3.5995850622406733E-2</v>
      </c>
      <c r="AD673" s="2">
        <f>(Table2[[#This Row],[Day High]]/Table2[[#This Row],[Close Price]])-1</f>
        <v>2.3130069089816629E-2</v>
      </c>
      <c r="AE673" s="2">
        <f>(Table2[[#This Row],[Close Price]]/Table2[[#This Row],[Current Week Low]])-1</f>
        <v>3.9013732833957482E-2</v>
      </c>
      <c r="AF673" s="2">
        <f>(Table2[[#This Row],[Current Week High]]/Table2[[#This Row],[Close Price]])-1</f>
        <v>2.3130069089816629E-2</v>
      </c>
      <c r="AG673" s="2">
        <f>(Table2[[#This Row],[Close Price]]/Table2[[#This Row],[Current Month Low]])-1</f>
        <v>7.3178594455190149E-2</v>
      </c>
      <c r="AH673" s="2">
        <f>(Table2[[#This Row],[Current Month High]]/Table2[[#This Row],[Close Price]])-1</f>
        <v>2.3130069089816629E-2</v>
      </c>
      <c r="AI673">
        <v>39.981976569540301</v>
      </c>
      <c r="AJ673">
        <v>11.711409395973099</v>
      </c>
      <c r="AK673" t="str">
        <f>IF(AND(Table2[[#This Row],[20D EMA]]&gt;Table2[[#This Row],[50D EMA]],Table2[[#This Row],[50D EMA]]&gt;Table2[[#This Row],[200D EMA]]),"Uptrend","Downtrend/NoTrend")</f>
        <v>Downtrend/NoTrend</v>
      </c>
      <c r="AL673">
        <v>-0.12</v>
      </c>
      <c r="AM673" t="s">
        <v>10680</v>
      </c>
      <c r="AN673">
        <v>3.85</v>
      </c>
      <c r="AO673" t="s">
        <v>10681</v>
      </c>
      <c r="AQ673">
        <f>(Table2[[#This Row],[Sharpe Ratio]]-AVERAGE(Table2[Sharpe Ratio]))/_xlfn.STDEV.P(Table2[Sharpe Ratio])</f>
        <v>-0.7314544315382846</v>
      </c>
      <c r="AR67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3">
        <f>_xlfn.RANK.AVG(Table2[[#This Row],[1Y Return vs Nifty Z-Score]],Table2[1Y Return vs Nifty Z-Score])</f>
        <v>646</v>
      </c>
      <c r="AT673">
        <f>_xlfn.RANK.AVG(Table2[[#This Row],[6M Return vs Nifty Z-Score]],Table2[6M Return vs Nifty Z-Score])</f>
        <v>666</v>
      </c>
      <c r="AU673">
        <f>_xlfn.RANK.AVG(Table2[[#This Row],[Sharpe Ratio Z-Score]],Table2[Sharpe Ratio Z-Score])</f>
        <v>547</v>
      </c>
      <c r="AV673">
        <f>(Table2[[#This Row],[Rank 1Y]]+Table2[[#This Row],[Rank 6M]]+Table2[[#This Row],[Rank Sharpe]])/3</f>
        <v>619.66666666666663</v>
      </c>
    </row>
    <row r="674" spans="1:48" x14ac:dyDescent="0.3">
      <c r="A674" t="s">
        <v>1559</v>
      </c>
      <c r="B674" t="s">
        <v>1560</v>
      </c>
      <c r="C674" t="s">
        <v>10644</v>
      </c>
      <c r="D674" t="s">
        <v>472</v>
      </c>
      <c r="E674">
        <v>6267.7425931999996</v>
      </c>
      <c r="F674">
        <v>1186</v>
      </c>
      <c r="G674">
        <v>-39.599294922435902</v>
      </c>
      <c r="H674">
        <f>(Table2[[#This Row],[1Y Return vs Nifty]]-AVERAGE(Table2[1Y Return vs Nifty]))/_xlfn.STDEV.P(Table2[1Y Return vs Nifty])</f>
        <v>-1.0599902937083618</v>
      </c>
      <c r="I674">
        <v>-2.7616940316109</v>
      </c>
      <c r="J674">
        <f>(Table2[[#This Row],[1M Return vs Nifty]]-AVERAGE(Table2[1M Return vs Nifty]))/_xlfn.STDEV.P(Table2[1M Return vs Nifty])</f>
        <v>-0.15757751328122516</v>
      </c>
      <c r="K674">
        <v>-8.4987869523357809</v>
      </c>
      <c r="L674">
        <f>(Table2[[#This Row],[6M Return vs Nifty]]-AVERAGE(Table2[6M Return vs Nifty]))/_xlfn.STDEV.P(Table2[6M Return vs Nifty])</f>
        <v>-0.57420341369234518</v>
      </c>
      <c r="M674">
        <v>0.45565867154779999</v>
      </c>
      <c r="N674">
        <f>(Table2[[#This Row],[1W Return vs Nifty]]-AVERAGE(Table2[1W Return vs Nifty]))/_xlfn.STDEV.P(Table2[1W Return vs Nifty])</f>
        <v>0.67072051879158212</v>
      </c>
      <c r="O674">
        <v>1144.74</v>
      </c>
      <c r="P674">
        <v>1112.3385695767699</v>
      </c>
      <c r="Q674">
        <v>1118.98081219083</v>
      </c>
      <c r="R674">
        <v>55.713235984371401</v>
      </c>
      <c r="S674" s="2">
        <f>(Table2[[#This Row],[Close Price]]-Table2[[#This Row],[20D EMA]])/Table2[[#This Row],[20D EMA]]</f>
        <v>3.6043118961510905E-2</v>
      </c>
      <c r="T674" s="2">
        <f>(Table2[[#This Row],[Close Price]]-Table2[[#This Row],[50D EMA]])/Table2[[#This Row],[50D EMA]]</f>
        <v>6.622213095717544E-2</v>
      </c>
      <c r="U674" s="2">
        <f>(Table2[[#This Row],[Close Price]]-Table2[[#This Row],[200D EMA]])/Table2[[#This Row],[200D EMA]]</f>
        <v>5.9893062578932448E-2</v>
      </c>
      <c r="V674">
        <v>0.60582223716871997</v>
      </c>
      <c r="W674">
        <v>1159.05</v>
      </c>
      <c r="X674">
        <v>1198.1500000000001</v>
      </c>
      <c r="Y674">
        <v>1149.8</v>
      </c>
      <c r="Z674">
        <v>1246</v>
      </c>
      <c r="AA674">
        <v>1082.7</v>
      </c>
      <c r="AB674">
        <v>1246</v>
      </c>
      <c r="AC674" s="2">
        <f>(Table2[[#This Row],[Close Price]]/Table2[[#This Row],[Day Low]])-1</f>
        <v>2.3251801043958409E-2</v>
      </c>
      <c r="AD674" s="2">
        <f>(Table2[[#This Row],[Day High]]/Table2[[#This Row],[Close Price]])-1</f>
        <v>1.0244519392917484E-2</v>
      </c>
      <c r="AE674" s="2">
        <f>(Table2[[#This Row],[Close Price]]/Table2[[#This Row],[Current Week Low]])-1</f>
        <v>3.1483736301965548E-2</v>
      </c>
      <c r="AF674" s="2">
        <f>(Table2[[#This Row],[Current Week High]]/Table2[[#This Row],[Close Price]])-1</f>
        <v>5.0590219224283306E-2</v>
      </c>
      <c r="AG674" s="2">
        <f>(Table2[[#This Row],[Close Price]]/Table2[[#This Row],[Current Month Low]])-1</f>
        <v>9.5409624087928302E-2</v>
      </c>
      <c r="AH674" s="2">
        <f>(Table2[[#This Row],[Current Month High]]/Table2[[#This Row],[Close Price]])-1</f>
        <v>5.0590219224283306E-2</v>
      </c>
      <c r="AI674">
        <v>18.440134907251199</v>
      </c>
      <c r="AJ674">
        <v>27.0759669988214</v>
      </c>
      <c r="AK674" t="str">
        <f>IF(AND(Table2[[#This Row],[20D EMA]]&gt;Table2[[#This Row],[50D EMA]],Table2[[#This Row],[50D EMA]]&gt;Table2[[#This Row],[200D EMA]]),"Uptrend","Downtrend/NoTrend")</f>
        <v>Downtrend/NoTrend</v>
      </c>
      <c r="AL674">
        <v>0.05</v>
      </c>
      <c r="AM674" t="s">
        <v>10681</v>
      </c>
      <c r="AN674">
        <v>7.39</v>
      </c>
      <c r="AO674" t="s">
        <v>10681</v>
      </c>
      <c r="AP674">
        <v>-5.3876843029100001E-2</v>
      </c>
      <c r="AQ674">
        <f>(Table2[[#This Row],[Sharpe Ratio]]-AVERAGE(Table2[Sharpe Ratio]))/_xlfn.STDEV.P(Table2[Sharpe Ratio])</f>
        <v>-1.3503768389733746</v>
      </c>
      <c r="AR67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4">
        <f>_xlfn.RANK.AVG(Table2[[#This Row],[1Y Return vs Nifty Z-Score]],Table2[1Y Return vs Nifty Z-Score])</f>
        <v>678</v>
      </c>
      <c r="AT674">
        <f>_xlfn.RANK.AVG(Table2[[#This Row],[6M Return vs Nifty Z-Score]],Table2[6M Return vs Nifty Z-Score])</f>
        <v>511</v>
      </c>
      <c r="AU674">
        <f>_xlfn.RANK.AVG(Table2[[#This Row],[Sharpe Ratio Z-Score]],Table2[Sharpe Ratio Z-Score])</f>
        <v>671</v>
      </c>
      <c r="AV674">
        <f>(Table2[[#This Row],[Rank 1Y]]+Table2[[#This Row],[Rank 6M]]+Table2[[#This Row],[Rank Sharpe]])/3</f>
        <v>620</v>
      </c>
    </row>
    <row r="675" spans="1:48" x14ac:dyDescent="0.3">
      <c r="A675" t="s">
        <v>1655</v>
      </c>
      <c r="B675" t="s">
        <v>1656</v>
      </c>
      <c r="C675" t="s">
        <v>10636</v>
      </c>
      <c r="D675" t="s">
        <v>414</v>
      </c>
      <c r="E675">
        <v>5209.5264536699997</v>
      </c>
      <c r="F675">
        <v>290.25</v>
      </c>
      <c r="G675">
        <v>-23.548884070849201</v>
      </c>
      <c r="H675">
        <f>(Table2[[#This Row],[1Y Return vs Nifty]]-AVERAGE(Table2[1Y Return vs Nifty]))/_xlfn.STDEV.P(Table2[1Y Return vs Nifty])</f>
        <v>-0.80173419918060496</v>
      </c>
      <c r="I675">
        <v>-2.0588698305830202</v>
      </c>
      <c r="J675">
        <f>(Table2[[#This Row],[1M Return vs Nifty]]-AVERAGE(Table2[1M Return vs Nifty]))/_xlfn.STDEV.P(Table2[1M Return vs Nifty])</f>
        <v>-8.9630802598127612E-2</v>
      </c>
      <c r="K675">
        <v>-25.107808761167199</v>
      </c>
      <c r="L675">
        <f>(Table2[[#This Row],[6M Return vs Nifty]]-AVERAGE(Table2[6M Return vs Nifty]))/_xlfn.STDEV.P(Table2[6M Return vs Nifty])</f>
        <v>-1.1434462637851832</v>
      </c>
      <c r="M675">
        <v>1.0317415446835201</v>
      </c>
      <c r="N675">
        <f>(Table2[[#This Row],[1W Return vs Nifty]]-AVERAGE(Table2[1W Return vs Nifty]))/_xlfn.STDEV.P(Table2[1W Return vs Nifty])</f>
        <v>0.81860483186770561</v>
      </c>
      <c r="O675">
        <v>284.04000000000002</v>
      </c>
      <c r="P675">
        <v>287.54844487435201</v>
      </c>
      <c r="Q675">
        <v>292.06307575443702</v>
      </c>
      <c r="R675">
        <v>60.6814065864219</v>
      </c>
      <c r="S675" s="2">
        <f>(Table2[[#This Row],[Close Price]]-Table2[[#This Row],[20D EMA]])/Table2[[#This Row],[20D EMA]]</f>
        <v>2.186311787072236E-2</v>
      </c>
      <c r="T675" s="2">
        <f>(Table2[[#This Row],[Close Price]]-Table2[[#This Row],[50D EMA]])/Table2[[#This Row],[50D EMA]]</f>
        <v>9.3951303643059671E-3</v>
      </c>
      <c r="U675" s="2">
        <f>(Table2[[#This Row],[Close Price]]-Table2[[#This Row],[200D EMA]])/Table2[[#This Row],[200D EMA]]</f>
        <v>-6.2078225730986753E-3</v>
      </c>
      <c r="V675">
        <v>1.28370722782743</v>
      </c>
      <c r="W675">
        <v>286.55</v>
      </c>
      <c r="X675">
        <v>291</v>
      </c>
      <c r="Y675">
        <v>277.35000000000002</v>
      </c>
      <c r="Z675">
        <v>291</v>
      </c>
      <c r="AA675">
        <v>271.39999999999998</v>
      </c>
      <c r="AB675">
        <v>294.2</v>
      </c>
      <c r="AC675" s="2">
        <f>(Table2[[#This Row],[Close Price]]/Table2[[#This Row],[Day Low]])-1</f>
        <v>1.2912231722212564E-2</v>
      </c>
      <c r="AD675" s="2">
        <f>(Table2[[#This Row],[Day High]]/Table2[[#This Row],[Close Price]])-1</f>
        <v>2.5839793281654533E-3</v>
      </c>
      <c r="AE675" s="2">
        <f>(Table2[[#This Row],[Close Price]]/Table2[[#This Row],[Current Week Low]])-1</f>
        <v>4.6511627906976605E-2</v>
      </c>
      <c r="AF675" s="2">
        <f>(Table2[[#This Row],[Current Week High]]/Table2[[#This Row],[Close Price]])-1</f>
        <v>2.5839793281654533E-3</v>
      </c>
      <c r="AG675" s="2">
        <f>(Table2[[#This Row],[Close Price]]/Table2[[#This Row],[Current Month Low]])-1</f>
        <v>6.9454679439941103E-2</v>
      </c>
      <c r="AH675" s="2">
        <f>(Table2[[#This Row],[Current Month High]]/Table2[[#This Row],[Close Price]])-1</f>
        <v>1.3608957795004262E-2</v>
      </c>
      <c r="AI675">
        <v>33.660637381567597</v>
      </c>
      <c r="AJ675">
        <v>9.4801030992644808</v>
      </c>
      <c r="AK675" t="str">
        <f>IF(AND(Table2[[#This Row],[20D EMA]]&gt;Table2[[#This Row],[50D EMA]],Table2[[#This Row],[50D EMA]]&gt;Table2[[#This Row],[200D EMA]]),"Uptrend","Downtrend/NoTrend")</f>
        <v>Downtrend/NoTrend</v>
      </c>
      <c r="AL675">
        <v>-0.1</v>
      </c>
      <c r="AM675" t="s">
        <v>10680</v>
      </c>
      <c r="AN675">
        <v>4.93</v>
      </c>
      <c r="AO675" t="s">
        <v>10681</v>
      </c>
      <c r="AP675">
        <v>-6.615336797647E-3</v>
      </c>
      <c r="AQ675">
        <f>(Table2[[#This Row],[Sharpe Ratio]]-AVERAGE(Table2[Sharpe Ratio]))/_xlfn.STDEV.P(Table2[Sharpe Ratio])</f>
        <v>-0.80744960769554686</v>
      </c>
      <c r="AR67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5">
        <f>_xlfn.RANK.AVG(Table2[[#This Row],[1Y Return vs Nifty Z-Score]],Table2[1Y Return vs Nifty Z-Score])</f>
        <v>601</v>
      </c>
      <c r="AT675">
        <f>_xlfn.RANK.AVG(Table2[[#This Row],[6M Return vs Nifty Z-Score]],Table2[6M Return vs Nifty Z-Score])</f>
        <v>674</v>
      </c>
      <c r="AU675">
        <f>_xlfn.RANK.AVG(Table2[[#This Row],[Sharpe Ratio Z-Score]],Table2[Sharpe Ratio Z-Score])</f>
        <v>589</v>
      </c>
      <c r="AV675">
        <f>(Table2[[#This Row],[Rank 1Y]]+Table2[[#This Row],[Rank 6M]]+Table2[[#This Row],[Rank Sharpe]])/3</f>
        <v>621.33333333333337</v>
      </c>
    </row>
    <row r="676" spans="1:48" x14ac:dyDescent="0.3">
      <c r="A676" t="s">
        <v>1093</v>
      </c>
      <c r="B676" t="s">
        <v>1094</v>
      </c>
      <c r="C676" t="s">
        <v>10649</v>
      </c>
      <c r="D676" t="s">
        <v>568</v>
      </c>
      <c r="E676">
        <v>11666.412278095</v>
      </c>
      <c r="F676">
        <v>890.25</v>
      </c>
      <c r="G676">
        <v>-44.644586049186202</v>
      </c>
      <c r="H676">
        <f>(Table2[[#This Row],[1Y Return vs Nifty]]-AVERAGE(Table2[1Y Return vs Nifty]))/_xlfn.STDEV.P(Table2[1Y Return vs Nifty])</f>
        <v>-1.1411705945865334</v>
      </c>
      <c r="I676">
        <v>-5.0318657493463999</v>
      </c>
      <c r="J676">
        <f>(Table2[[#This Row],[1M Return vs Nifty]]-AVERAGE(Table2[1M Return vs Nifty]))/_xlfn.STDEV.P(Table2[1M Return vs Nifty])</f>
        <v>-0.37705017896395643</v>
      </c>
      <c r="K676">
        <v>-10.594512911890201</v>
      </c>
      <c r="L676">
        <f>(Table2[[#This Row],[6M Return vs Nifty]]-AVERAGE(Table2[6M Return vs Nifty]))/_xlfn.STDEV.P(Table2[6M Return vs Nifty])</f>
        <v>-0.64603046238680661</v>
      </c>
      <c r="M676">
        <v>-5.6976587823924003</v>
      </c>
      <c r="N676">
        <f>(Table2[[#This Row],[1W Return vs Nifty]]-AVERAGE(Table2[1W Return vs Nifty]))/_xlfn.STDEV.P(Table2[1W Return vs Nifty])</f>
        <v>-0.90887708295986613</v>
      </c>
      <c r="O676">
        <v>892.5</v>
      </c>
      <c r="P676">
        <v>885.92405236505897</v>
      </c>
      <c r="Q676">
        <v>876.87197081241095</v>
      </c>
      <c r="R676">
        <v>40.8925706077478</v>
      </c>
      <c r="S676" s="2">
        <f>(Table2[[#This Row],[Close Price]]-Table2[[#This Row],[20D EMA]])/Table2[[#This Row],[20D EMA]]</f>
        <v>-2.5210084033613447E-3</v>
      </c>
      <c r="T676" s="2">
        <f>(Table2[[#This Row],[Close Price]]-Table2[[#This Row],[50D EMA]])/Table2[[#This Row],[50D EMA]]</f>
        <v>4.8829779746836083E-3</v>
      </c>
      <c r="U676" s="2">
        <f>(Table2[[#This Row],[Close Price]]-Table2[[#This Row],[200D EMA]])/Table2[[#This Row],[200D EMA]]</f>
        <v>1.5256536453314241E-2</v>
      </c>
      <c r="V676">
        <v>0.70863092635248204</v>
      </c>
      <c r="W676">
        <v>874.05</v>
      </c>
      <c r="X676">
        <v>894.15</v>
      </c>
      <c r="Y676">
        <v>871</v>
      </c>
      <c r="Z676">
        <v>910.5</v>
      </c>
      <c r="AA676">
        <v>861</v>
      </c>
      <c r="AB676">
        <v>935</v>
      </c>
      <c r="AC676" s="2">
        <f>(Table2[[#This Row],[Close Price]]/Table2[[#This Row],[Day Low]])-1</f>
        <v>1.8534408786682777E-2</v>
      </c>
      <c r="AD676" s="2">
        <f>(Table2[[#This Row],[Day High]]/Table2[[#This Row],[Close Price]])-1</f>
        <v>4.3807919123841632E-3</v>
      </c>
      <c r="AE676" s="2">
        <f>(Table2[[#This Row],[Close Price]]/Table2[[#This Row],[Current Week Low]])-1</f>
        <v>2.2101033295063077E-2</v>
      </c>
      <c r="AF676" s="2">
        <f>(Table2[[#This Row],[Current Week High]]/Table2[[#This Row],[Close Price]])-1</f>
        <v>2.2746419545071506E-2</v>
      </c>
      <c r="AG676" s="2">
        <f>(Table2[[#This Row],[Close Price]]/Table2[[#This Row],[Current Month Low]])-1</f>
        <v>3.3972125435540068E-2</v>
      </c>
      <c r="AH676" s="2">
        <f>(Table2[[#This Row],[Current Month High]]/Table2[[#This Row],[Close Price]])-1</f>
        <v>5.0266778994664474E-2</v>
      </c>
      <c r="AI676">
        <v>18.764392024712102</v>
      </c>
      <c r="AJ676">
        <v>16.899743943273599</v>
      </c>
      <c r="AK676" t="str">
        <f>IF(AND(Table2[[#This Row],[20D EMA]]&gt;Table2[[#This Row],[50D EMA]],Table2[[#This Row],[50D EMA]]&gt;Table2[[#This Row],[200D EMA]]),"Uptrend","Downtrend/NoTrend")</f>
        <v>Uptrend</v>
      </c>
      <c r="AL676">
        <v>0.03</v>
      </c>
      <c r="AM676" t="s">
        <v>10681</v>
      </c>
      <c r="AN676">
        <v>-1.39</v>
      </c>
      <c r="AO676" t="s">
        <v>10680</v>
      </c>
      <c r="AP676">
        <v>-3.2051470522134001E-2</v>
      </c>
      <c r="AQ676">
        <f>(Table2[[#This Row],[Sharpe Ratio]]-AVERAGE(Table2[Sharpe Ratio]))/_xlfn.STDEV.P(Table2[Sharpe Ratio])</f>
        <v>-1.0996529409921407</v>
      </c>
      <c r="AR676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-4.1727812598893035</v>
      </c>
      <c r="AS676">
        <f>_xlfn.RANK.AVG(Table2[[#This Row],[1Y Return vs Nifty Z-Score]],Table2[1Y Return vs Nifty Z-Score])</f>
        <v>696</v>
      </c>
      <c r="AT676">
        <f>_xlfn.RANK.AVG(Table2[[#This Row],[6M Return vs Nifty Z-Score]],Table2[6M Return vs Nifty Z-Score])</f>
        <v>534</v>
      </c>
      <c r="AU676">
        <f>_xlfn.RANK.AVG(Table2[[#This Row],[Sharpe Ratio Z-Score]],Table2[Sharpe Ratio Z-Score])</f>
        <v>635</v>
      </c>
      <c r="AV676">
        <f>(Table2[[#This Row],[Rank 1Y]]+Table2[[#This Row],[Rank 6M]]+Table2[[#This Row],[Rank Sharpe]])/3</f>
        <v>621.66666666666663</v>
      </c>
    </row>
    <row r="677" spans="1:48" x14ac:dyDescent="0.3">
      <c r="A677" t="s">
        <v>2258</v>
      </c>
      <c r="B677" t="s">
        <v>2259</v>
      </c>
      <c r="C677" t="s">
        <v>10645</v>
      </c>
      <c r="D677" t="s">
        <v>411</v>
      </c>
      <c r="E677">
        <v>2467.1710145699999</v>
      </c>
      <c r="F677">
        <v>479.4</v>
      </c>
      <c r="G677">
        <v>-34.727550907295601</v>
      </c>
      <c r="H677">
        <f>(Table2[[#This Row],[1Y Return vs Nifty]]-AVERAGE(Table2[1Y Return vs Nifty]))/_xlfn.STDEV.P(Table2[1Y Return vs Nifty])</f>
        <v>-0.9816024197453268</v>
      </c>
      <c r="I677">
        <v>-3.0692126376940201</v>
      </c>
      <c r="J677">
        <f>(Table2[[#This Row],[1M Return vs Nifty]]-AVERAGE(Table2[1M Return vs Nifty]))/_xlfn.STDEV.P(Table2[1M Return vs Nifty])</f>
        <v>-0.18730739128861371</v>
      </c>
      <c r="K677">
        <v>-21.889088130876299</v>
      </c>
      <c r="L677">
        <f>(Table2[[#This Row],[6M Return vs Nifty]]-AVERAGE(Table2[6M Return vs Nifty]))/_xlfn.STDEV.P(Table2[6M Return vs Nifty])</f>
        <v>-1.0331306939504104</v>
      </c>
      <c r="M677">
        <v>-0.60841455499682495</v>
      </c>
      <c r="N677">
        <f>(Table2[[#This Row],[1W Return vs Nifty]]-AVERAGE(Table2[1W Return vs Nifty]))/_xlfn.STDEV.P(Table2[1W Return vs Nifty])</f>
        <v>0.39756582958218156</v>
      </c>
      <c r="O677">
        <v>463.36</v>
      </c>
      <c r="P677">
        <v>469.986911160977</v>
      </c>
      <c r="Q677">
        <v>494.15670728881702</v>
      </c>
      <c r="R677">
        <v>54.063048430446898</v>
      </c>
      <c r="S677" s="2">
        <f>(Table2[[#This Row],[Close Price]]-Table2[[#This Row],[20D EMA]])/Table2[[#This Row],[20D EMA]]</f>
        <v>3.4616712707182244E-2</v>
      </c>
      <c r="T677" s="2">
        <f>(Table2[[#This Row],[Close Price]]-Table2[[#This Row],[50D EMA]])/Table2[[#This Row],[50D EMA]]</f>
        <v>2.0028406356616308E-2</v>
      </c>
      <c r="U677" s="2">
        <f>(Table2[[#This Row],[Close Price]]-Table2[[#This Row],[200D EMA]])/Table2[[#This Row],[200D EMA]]</f>
        <v>-2.9862404114232268E-2</v>
      </c>
      <c r="V677">
        <v>1.2890940238345401</v>
      </c>
      <c r="W677">
        <v>463.55</v>
      </c>
      <c r="X677">
        <v>482.8</v>
      </c>
      <c r="Y677">
        <v>455</v>
      </c>
      <c r="Z677">
        <v>482.8</v>
      </c>
      <c r="AA677">
        <v>433.1</v>
      </c>
      <c r="AB677">
        <v>486.7</v>
      </c>
      <c r="AC677" s="2">
        <f>(Table2[[#This Row],[Close Price]]/Table2[[#This Row],[Day Low]])-1</f>
        <v>3.4192643727753103E-2</v>
      </c>
      <c r="AD677" s="2">
        <f>(Table2[[#This Row],[Day High]]/Table2[[#This Row],[Close Price]])-1</f>
        <v>7.0921985815604049E-3</v>
      </c>
      <c r="AE677" s="2">
        <f>(Table2[[#This Row],[Close Price]]/Table2[[#This Row],[Current Week Low]])-1</f>
        <v>5.3626373626373569E-2</v>
      </c>
      <c r="AF677" s="2">
        <f>(Table2[[#This Row],[Current Week High]]/Table2[[#This Row],[Close Price]])-1</f>
        <v>7.0921985815604049E-3</v>
      </c>
      <c r="AG677" s="2">
        <f>(Table2[[#This Row],[Close Price]]/Table2[[#This Row],[Current Month Low]])-1</f>
        <v>0.10690371738628479</v>
      </c>
      <c r="AH677" s="2">
        <f>(Table2[[#This Row],[Current Month High]]/Table2[[#This Row],[Close Price]])-1</f>
        <v>1.5227367542761883E-2</v>
      </c>
      <c r="AI677">
        <v>21.401752190237801</v>
      </c>
      <c r="AJ677">
        <v>10.6903717386284</v>
      </c>
      <c r="AK677" t="str">
        <f>IF(AND(Table2[[#This Row],[20D EMA]]&gt;Table2[[#This Row],[50D EMA]],Table2[[#This Row],[50D EMA]]&gt;Table2[[#This Row],[200D EMA]]),"Uptrend","Downtrend/NoTrend")</f>
        <v>Downtrend/NoTrend</v>
      </c>
      <c r="AL677">
        <v>-0.05</v>
      </c>
      <c r="AM677" t="s">
        <v>10680</v>
      </c>
      <c r="AN677">
        <v>6.33</v>
      </c>
      <c r="AO677" t="s">
        <v>10681</v>
      </c>
      <c r="AQ677">
        <f>(Table2[[#This Row],[Sharpe Ratio]]-AVERAGE(Table2[Sharpe Ratio]))/_xlfn.STDEV.P(Table2[Sharpe Ratio])</f>
        <v>-0.7314544315382846</v>
      </c>
      <c r="AR67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7">
        <f>_xlfn.RANK.AVG(Table2[[#This Row],[1Y Return vs Nifty Z-Score]],Table2[1Y Return vs Nifty Z-Score])</f>
        <v>666</v>
      </c>
      <c r="AT677">
        <f>_xlfn.RANK.AVG(Table2[[#This Row],[6M Return vs Nifty Z-Score]],Table2[6M Return vs Nifty Z-Score])</f>
        <v>652</v>
      </c>
      <c r="AU677">
        <f>_xlfn.RANK.AVG(Table2[[#This Row],[Sharpe Ratio Z-Score]],Table2[Sharpe Ratio Z-Score])</f>
        <v>547</v>
      </c>
      <c r="AV677">
        <f>(Table2[[#This Row],[Rank 1Y]]+Table2[[#This Row],[Rank 6M]]+Table2[[#This Row],[Rank Sharpe]])/3</f>
        <v>621.66666666666663</v>
      </c>
    </row>
    <row r="678" spans="1:48" x14ac:dyDescent="0.3">
      <c r="A678" t="s">
        <v>1958</v>
      </c>
      <c r="B678" t="s">
        <v>1959</v>
      </c>
      <c r="C678" t="s">
        <v>10641</v>
      </c>
      <c r="D678" t="s">
        <v>198</v>
      </c>
      <c r="E678">
        <v>3543.15029985</v>
      </c>
      <c r="F678">
        <v>227.21</v>
      </c>
      <c r="G678">
        <v>-40.003436204308301</v>
      </c>
      <c r="H678">
        <f>(Table2[[#This Row],[1Y Return vs Nifty]]-AVERAGE(Table2[1Y Return vs Nifty]))/_xlfn.STDEV.P(Table2[1Y Return vs Nifty])</f>
        <v>-1.0664930524264347</v>
      </c>
      <c r="I678">
        <v>-6.6575476010344401</v>
      </c>
      <c r="J678">
        <f>(Table2[[#This Row],[1M Return vs Nifty]]-AVERAGE(Table2[1M Return vs Nifty]))/_xlfn.STDEV.P(Table2[1M Return vs Nifty])</f>
        <v>-0.53421570382474282</v>
      </c>
      <c r="K678">
        <v>-23.7797665517936</v>
      </c>
      <c r="L678">
        <f>(Table2[[#This Row],[6M Return vs Nifty]]-AVERAGE(Table2[6M Return vs Nifty]))/_xlfn.STDEV.P(Table2[6M Return vs Nifty])</f>
        <v>-1.0979301255677327</v>
      </c>
      <c r="M678">
        <v>-3.8589937001221202</v>
      </c>
      <c r="N678">
        <f>(Table2[[#This Row],[1W Return vs Nifty]]-AVERAGE(Table2[1W Return vs Nifty]))/_xlfn.STDEV.P(Table2[1W Return vs Nifty])</f>
        <v>-0.43687950179842311</v>
      </c>
      <c r="O678">
        <v>225.66</v>
      </c>
      <c r="P678">
        <v>225.35453373443201</v>
      </c>
      <c r="Q678">
        <v>231.13402826859499</v>
      </c>
      <c r="R678">
        <v>49.933961724021003</v>
      </c>
      <c r="S678" s="2">
        <f>(Table2[[#This Row],[Close Price]]-Table2[[#This Row],[20D EMA]])/Table2[[#This Row],[20D EMA]]</f>
        <v>6.8687405831782834E-3</v>
      </c>
      <c r="T678" s="2">
        <f>(Table2[[#This Row],[Close Price]]-Table2[[#This Row],[50D EMA]])/Table2[[#This Row],[50D EMA]]</f>
        <v>8.2335430968278767E-3</v>
      </c>
      <c r="U678" s="2">
        <f>(Table2[[#This Row],[Close Price]]-Table2[[#This Row],[200D EMA]])/Table2[[#This Row],[200D EMA]]</f>
        <v>-1.6977284989101504E-2</v>
      </c>
      <c r="V678">
        <v>0.55667176225312898</v>
      </c>
      <c r="W678">
        <v>225.75</v>
      </c>
      <c r="X678">
        <v>230.99</v>
      </c>
      <c r="Y678">
        <v>222.15</v>
      </c>
      <c r="Z678">
        <v>236.47</v>
      </c>
      <c r="AA678">
        <v>206</v>
      </c>
      <c r="AB678">
        <v>239.9</v>
      </c>
      <c r="AC678" s="2">
        <f>(Table2[[#This Row],[Close Price]]/Table2[[#This Row],[Day Low]])-1</f>
        <v>6.4673311184939575E-3</v>
      </c>
      <c r="AD678" s="2">
        <f>(Table2[[#This Row],[Day High]]/Table2[[#This Row],[Close Price]])-1</f>
        <v>1.6636591699308978E-2</v>
      </c>
      <c r="AE678" s="2">
        <f>(Table2[[#This Row],[Close Price]]/Table2[[#This Row],[Current Week Low]])-1</f>
        <v>2.2777402655863144E-2</v>
      </c>
      <c r="AF678" s="2">
        <f>(Table2[[#This Row],[Current Week High]]/Table2[[#This Row],[Close Price]])-1</f>
        <v>4.0755248448571813E-2</v>
      </c>
      <c r="AG678" s="2">
        <f>(Table2[[#This Row],[Close Price]]/Table2[[#This Row],[Current Month Low]])-1</f>
        <v>0.1029611650485438</v>
      </c>
      <c r="AH678" s="2">
        <f>(Table2[[#This Row],[Current Month High]]/Table2[[#This Row],[Close Price]])-1</f>
        <v>5.5851414990537362E-2</v>
      </c>
      <c r="AI678">
        <v>31.596320584481301</v>
      </c>
      <c r="AJ678">
        <v>19.239044870112799</v>
      </c>
      <c r="AK678" t="str">
        <f>IF(AND(Table2[[#This Row],[20D EMA]]&gt;Table2[[#This Row],[50D EMA]],Table2[[#This Row],[50D EMA]]&gt;Table2[[#This Row],[200D EMA]]),"Uptrend","Downtrend/NoTrend")</f>
        <v>Downtrend/NoTrend</v>
      </c>
      <c r="AL678">
        <v>0.01</v>
      </c>
      <c r="AM678" t="s">
        <v>10681</v>
      </c>
      <c r="AN678">
        <v>6.36</v>
      </c>
      <c r="AO678" t="s">
        <v>10681</v>
      </c>
      <c r="AP678">
        <v>1.892524776529E-3</v>
      </c>
      <c r="AQ678">
        <f>(Table2[[#This Row],[Sharpe Ratio]]-AVERAGE(Table2[Sharpe Ratio]))/_xlfn.STDEV.P(Table2[Sharpe Ratio])</f>
        <v>-0.70971362556368012</v>
      </c>
      <c r="AR67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8">
        <f>_xlfn.RANK.AVG(Table2[[#This Row],[1Y Return vs Nifty Z-Score]],Table2[1Y Return vs Nifty Z-Score])</f>
        <v>681</v>
      </c>
      <c r="AT678">
        <f>_xlfn.RANK.AVG(Table2[[#This Row],[6M Return vs Nifty Z-Score]],Table2[6M Return vs Nifty Z-Score])</f>
        <v>668</v>
      </c>
      <c r="AU678">
        <f>_xlfn.RANK.AVG(Table2[[#This Row],[Sharpe Ratio Z-Score]],Table2[Sharpe Ratio Z-Score])</f>
        <v>518</v>
      </c>
      <c r="AV678">
        <f>(Table2[[#This Row],[Rank 1Y]]+Table2[[#This Row],[Rank 6M]]+Table2[[#This Row],[Rank Sharpe]])/3</f>
        <v>622.33333333333337</v>
      </c>
    </row>
    <row r="679" spans="1:48" x14ac:dyDescent="0.3">
      <c r="A679" t="s">
        <v>1194</v>
      </c>
      <c r="B679" t="s">
        <v>1195</v>
      </c>
      <c r="C679" t="s">
        <v>6781</v>
      </c>
      <c r="D679" t="s">
        <v>83</v>
      </c>
      <c r="E679">
        <v>10076.149654950001</v>
      </c>
      <c r="F679">
        <v>1330.8</v>
      </c>
      <c r="G679">
        <v>-14.0659170842736</v>
      </c>
      <c r="H679">
        <f>(Table2[[#This Row],[1Y Return vs Nifty]]-AVERAGE(Table2[1Y Return vs Nifty]))/_xlfn.STDEV.P(Table2[1Y Return vs Nifty])</f>
        <v>-0.6491503157439662</v>
      </c>
      <c r="I679">
        <v>-16.9974002049745</v>
      </c>
      <c r="J679">
        <f>(Table2[[#This Row],[1M Return vs Nifty]]-AVERAGE(Table2[1M Return vs Nifty]))/_xlfn.STDEV.P(Table2[1M Return vs Nifty])</f>
        <v>-1.5338383297364517</v>
      </c>
      <c r="K679">
        <v>-32.241233439793398</v>
      </c>
      <c r="L679">
        <f>(Table2[[#This Row],[6M Return vs Nifty]]-AVERAGE(Table2[6M Return vs Nifty]))/_xlfn.STDEV.P(Table2[6M Return vs Nifty])</f>
        <v>-1.3879309204808965</v>
      </c>
      <c r="M679">
        <v>-3.6404386115130301</v>
      </c>
      <c r="N679">
        <f>(Table2[[#This Row],[1W Return vs Nifty]]-AVERAGE(Table2[1W Return vs Nifty]))/_xlfn.STDEV.P(Table2[1W Return vs Nifty])</f>
        <v>-0.38077495390183591</v>
      </c>
      <c r="O679">
        <v>1355.72</v>
      </c>
      <c r="P679">
        <v>1424.46122407658</v>
      </c>
      <c r="Q679">
        <v>1429.4010387815699</v>
      </c>
      <c r="R679">
        <v>38.923494738219297</v>
      </c>
      <c r="S679" s="2">
        <f>(Table2[[#This Row],[Close Price]]-Table2[[#This Row],[20D EMA]])/Table2[[#This Row],[20D EMA]]</f>
        <v>-1.8381376685451326E-2</v>
      </c>
      <c r="T679" s="2">
        <f>(Table2[[#This Row],[Close Price]]-Table2[[#This Row],[50D EMA]])/Table2[[#This Row],[50D EMA]]</f>
        <v>-6.5752034870094012E-2</v>
      </c>
      <c r="U679" s="2">
        <f>(Table2[[#This Row],[Close Price]]-Table2[[#This Row],[200D EMA]])/Table2[[#This Row],[200D EMA]]</f>
        <v>-6.8980668200449957E-2</v>
      </c>
      <c r="V679">
        <v>0.73288124537967603</v>
      </c>
      <c r="W679">
        <v>1308.55</v>
      </c>
      <c r="X679">
        <v>1338</v>
      </c>
      <c r="Y679">
        <v>1302.3499999999999</v>
      </c>
      <c r="Z679">
        <v>1345.95</v>
      </c>
      <c r="AA679">
        <v>1212</v>
      </c>
      <c r="AB679">
        <v>1554.95</v>
      </c>
      <c r="AC679" s="2">
        <f>(Table2[[#This Row],[Close Price]]/Table2[[#This Row],[Day Low]])-1</f>
        <v>1.7003553551641071E-2</v>
      </c>
      <c r="AD679" s="2">
        <f>(Table2[[#This Row],[Day High]]/Table2[[#This Row],[Close Price]])-1</f>
        <v>5.4102795311090635E-3</v>
      </c>
      <c r="AE679" s="2">
        <f>(Table2[[#This Row],[Close Price]]/Table2[[#This Row],[Current Week Low]])-1</f>
        <v>2.1845126118171132E-2</v>
      </c>
      <c r="AF679" s="2">
        <f>(Table2[[#This Row],[Current Week High]]/Table2[[#This Row],[Close Price]])-1</f>
        <v>1.1384129846708779E-2</v>
      </c>
      <c r="AG679" s="2">
        <f>(Table2[[#This Row],[Close Price]]/Table2[[#This Row],[Current Month Low]])-1</f>
        <v>9.8019801980197885E-2</v>
      </c>
      <c r="AH679" s="2">
        <f>(Table2[[#This Row],[Current Month High]]/Table2[[#This Row],[Close Price]])-1</f>
        <v>0.16843252179140378</v>
      </c>
      <c r="AI679">
        <v>35.407273820258503</v>
      </c>
      <c r="AJ679">
        <v>17.463259631934299</v>
      </c>
      <c r="AK679" t="str">
        <f>IF(AND(Table2[[#This Row],[20D EMA]]&gt;Table2[[#This Row],[50D EMA]],Table2[[#This Row],[50D EMA]]&gt;Table2[[#This Row],[200D EMA]]),"Uptrend","Downtrend/NoTrend")</f>
        <v>Downtrend/NoTrend</v>
      </c>
      <c r="AL679">
        <v>-0.17</v>
      </c>
      <c r="AM679" t="s">
        <v>10680</v>
      </c>
      <c r="AN679">
        <v>8.07</v>
      </c>
      <c r="AO679" t="s">
        <v>10681</v>
      </c>
      <c r="AP679">
        <v>-2.6524379944239E-2</v>
      </c>
      <c r="AQ679">
        <f>(Table2[[#This Row],[Sharpe Ratio]]-AVERAGE(Table2[Sharpe Ratio]))/_xlfn.STDEV.P(Table2[Sharpe Ratio])</f>
        <v>-1.0361592391667589</v>
      </c>
      <c r="AR67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79">
        <f>_xlfn.RANK.AVG(Table2[[#This Row],[1Y Return vs Nifty Z-Score]],Table2[1Y Return vs Nifty Z-Score])</f>
        <v>545</v>
      </c>
      <c r="AT679">
        <f>_xlfn.RANK.AVG(Table2[[#This Row],[6M Return vs Nifty Z-Score]],Table2[6M Return vs Nifty Z-Score])</f>
        <v>711</v>
      </c>
      <c r="AU679">
        <f>_xlfn.RANK.AVG(Table2[[#This Row],[Sharpe Ratio Z-Score]],Table2[Sharpe Ratio Z-Score])</f>
        <v>616</v>
      </c>
      <c r="AV679">
        <f>(Table2[[#This Row],[Rank 1Y]]+Table2[[#This Row],[Rank 6M]]+Table2[[#This Row],[Rank Sharpe]])/3</f>
        <v>624</v>
      </c>
    </row>
    <row r="680" spans="1:48" x14ac:dyDescent="0.3">
      <c r="A680" t="s">
        <v>1255</v>
      </c>
      <c r="B680" t="s">
        <v>1256</v>
      </c>
      <c r="C680" t="s">
        <v>10636</v>
      </c>
      <c r="D680" t="s">
        <v>24</v>
      </c>
      <c r="E680">
        <v>9164.3507202019991</v>
      </c>
      <c r="F680">
        <v>81.31</v>
      </c>
      <c r="G680">
        <v>-36.760161792954896</v>
      </c>
      <c r="H680">
        <f>(Table2[[#This Row],[1Y Return vs Nifty]]-AVERAGE(Table2[1Y Return vs Nifty]))/_xlfn.STDEV.P(Table2[1Y Return vs Nifty])</f>
        <v>-1.0143077600558572</v>
      </c>
      <c r="I680">
        <v>-4.4635614020718402</v>
      </c>
      <c r="J680">
        <f>(Table2[[#This Row],[1M Return vs Nifty]]-AVERAGE(Table2[1M Return vs Nifty]))/_xlfn.STDEV.P(Table2[1M Return vs Nifty])</f>
        <v>-0.32210840119401402</v>
      </c>
      <c r="K680">
        <v>-32.860793541453198</v>
      </c>
      <c r="L680">
        <f>(Table2[[#This Row],[6M Return vs Nifty]]-AVERAGE(Table2[6M Return vs Nifty]))/_xlfn.STDEV.P(Table2[6M Return vs Nifty])</f>
        <v>-1.4091651726922521</v>
      </c>
      <c r="M680">
        <v>-5.28846538455391</v>
      </c>
      <c r="N680">
        <f>(Table2[[#This Row],[1W Return vs Nifty]]-AVERAGE(Table2[1W Return vs Nifty]))/_xlfn.STDEV.P(Table2[1W Return vs Nifty])</f>
        <v>-0.80383441049636173</v>
      </c>
      <c r="O680">
        <v>82.21</v>
      </c>
      <c r="P680">
        <v>86.140238083724398</v>
      </c>
      <c r="Q680">
        <v>91.871393956244304</v>
      </c>
      <c r="R680">
        <v>42.137582365341601</v>
      </c>
      <c r="S680" s="2">
        <f>(Table2[[#This Row],[Close Price]]-Table2[[#This Row],[20D EMA]])/Table2[[#This Row],[20D EMA]]</f>
        <v>-1.0947573287921075E-2</v>
      </c>
      <c r="T680" s="2">
        <f>(Table2[[#This Row],[Close Price]]-Table2[[#This Row],[50D EMA]])/Table2[[#This Row],[50D EMA]]</f>
        <v>-5.6074120424761585E-2</v>
      </c>
      <c r="U680" s="2">
        <f>(Table2[[#This Row],[Close Price]]-Table2[[#This Row],[200D EMA]])/Table2[[#This Row],[200D EMA]]</f>
        <v>-0.11495845988006223</v>
      </c>
      <c r="V680">
        <v>0.93776277285671195</v>
      </c>
      <c r="W680">
        <v>80.5</v>
      </c>
      <c r="X680">
        <v>82.12</v>
      </c>
      <c r="Y680">
        <v>80.39</v>
      </c>
      <c r="Z680">
        <v>83.86</v>
      </c>
      <c r="AA680">
        <v>74.599999999999994</v>
      </c>
      <c r="AB680">
        <v>85.14</v>
      </c>
      <c r="AC680" s="2">
        <f>(Table2[[#This Row],[Close Price]]/Table2[[#This Row],[Day Low]])-1</f>
        <v>1.0062111801242279E-2</v>
      </c>
      <c r="AD680" s="2">
        <f>(Table2[[#This Row],[Day High]]/Table2[[#This Row],[Close Price]])-1</f>
        <v>9.9618743082032779E-3</v>
      </c>
      <c r="AE680" s="2">
        <f>(Table2[[#This Row],[Close Price]]/Table2[[#This Row],[Current Week Low]])-1</f>
        <v>1.144420947879099E-2</v>
      </c>
      <c r="AF680" s="2">
        <f>(Table2[[#This Row],[Current Week High]]/Table2[[#This Row],[Close Price]])-1</f>
        <v>3.1361456155454492E-2</v>
      </c>
      <c r="AG680" s="2">
        <f>(Table2[[#This Row],[Close Price]]/Table2[[#This Row],[Current Month Low]])-1</f>
        <v>8.9946380697051076E-2</v>
      </c>
      <c r="AH680" s="2">
        <f>(Table2[[#This Row],[Current Month High]]/Table2[[#This Row],[Close Price]])-1</f>
        <v>4.7103677284466849E-2</v>
      </c>
      <c r="AI680">
        <v>43.278809494527103</v>
      </c>
      <c r="AJ680">
        <v>8.9946380697051005</v>
      </c>
      <c r="AK680" t="str">
        <f>IF(AND(Table2[[#This Row],[20D EMA]]&gt;Table2[[#This Row],[50D EMA]],Table2[[#This Row],[50D EMA]]&gt;Table2[[#This Row],[200D EMA]]),"Uptrend","Downtrend/NoTrend")</f>
        <v>Downtrend/NoTrend</v>
      </c>
      <c r="AL680">
        <v>-0.2</v>
      </c>
      <c r="AM680" t="s">
        <v>10680</v>
      </c>
      <c r="AN680">
        <v>8.1999999999999993</v>
      </c>
      <c r="AO680" t="s">
        <v>10681</v>
      </c>
      <c r="AP680">
        <v>1.3817825820552E-2</v>
      </c>
      <c r="AQ680">
        <f>(Table2[[#This Row],[Sharpe Ratio]]-AVERAGE(Table2[Sharpe Ratio]))/_xlfn.STDEV.P(Table2[Sharpe Ratio])</f>
        <v>-0.57271903537270763</v>
      </c>
      <c r="AR68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0">
        <f>_xlfn.RANK.AVG(Table2[[#This Row],[1Y Return vs Nifty Z-Score]],Table2[1Y Return vs Nifty Z-Score])</f>
        <v>674</v>
      </c>
      <c r="AT680">
        <f>_xlfn.RANK.AVG(Table2[[#This Row],[6M Return vs Nifty Z-Score]],Table2[6M Return vs Nifty Z-Score])</f>
        <v>712</v>
      </c>
      <c r="AU680">
        <f>_xlfn.RANK.AVG(Table2[[#This Row],[Sharpe Ratio Z-Score]],Table2[Sharpe Ratio Z-Score])</f>
        <v>486</v>
      </c>
      <c r="AV680">
        <f>(Table2[[#This Row],[Rank 1Y]]+Table2[[#This Row],[Rank 6M]]+Table2[[#This Row],[Rank Sharpe]])/3</f>
        <v>624</v>
      </c>
    </row>
    <row r="681" spans="1:48" x14ac:dyDescent="0.3">
      <c r="A681" t="s">
        <v>1570</v>
      </c>
      <c r="B681" t="s">
        <v>1571</v>
      </c>
      <c r="C681" t="s">
        <v>10647</v>
      </c>
      <c r="D681" t="s">
        <v>264</v>
      </c>
      <c r="E681">
        <v>6236.6908993999996</v>
      </c>
      <c r="F681">
        <v>1370.85</v>
      </c>
      <c r="G681">
        <v>-42.855018255718697</v>
      </c>
      <c r="H681">
        <f>(Table2[[#This Row],[1Y Return vs Nifty]]-AVERAGE(Table2[1Y Return vs Nifty]))/_xlfn.STDEV.P(Table2[1Y Return vs Nifty])</f>
        <v>-1.1123758930983851</v>
      </c>
      <c r="I681">
        <v>-6.5092244314871799</v>
      </c>
      <c r="J681">
        <f>(Table2[[#This Row],[1M Return vs Nifty]]-AVERAGE(Table2[1M Return vs Nifty]))/_xlfn.STDEV.P(Table2[1M Return vs Nifty])</f>
        <v>-0.51987631216166608</v>
      </c>
      <c r="K681">
        <v>-9.5595198285297993</v>
      </c>
      <c r="L681">
        <f>(Table2[[#This Row],[6M Return vs Nifty]]-AVERAGE(Table2[6M Return vs Nifty]))/_xlfn.STDEV.P(Table2[6M Return vs Nifty])</f>
        <v>-0.61055802942960635</v>
      </c>
      <c r="M681">
        <v>-0.40363829349254499</v>
      </c>
      <c r="N681">
        <f>(Table2[[#This Row],[1W Return vs Nifty]]-AVERAGE(Table2[1W Return vs Nifty]))/_xlfn.STDEV.P(Table2[1W Return vs Nifty])</f>
        <v>0.45013326072628129</v>
      </c>
      <c r="O681">
        <v>1366.33</v>
      </c>
      <c r="P681">
        <v>1370.8820494294901</v>
      </c>
      <c r="Q681">
        <v>1416.58321810235</v>
      </c>
      <c r="R681">
        <v>59.152672321124101</v>
      </c>
      <c r="S681" s="2">
        <f>(Table2[[#This Row],[Close Price]]-Table2[[#This Row],[20D EMA]])/Table2[[#This Row],[20D EMA]]</f>
        <v>3.3081320032495678E-3</v>
      </c>
      <c r="T681" s="2">
        <f>(Table2[[#This Row],[Close Price]]-Table2[[#This Row],[50D EMA]])/Table2[[#This Row],[50D EMA]]</f>
        <v>-2.3378692210231685E-5</v>
      </c>
      <c r="U681" s="2">
        <f>(Table2[[#This Row],[Close Price]]-Table2[[#This Row],[200D EMA]])/Table2[[#This Row],[200D EMA]]</f>
        <v>-3.2284173296655401E-2</v>
      </c>
      <c r="V681">
        <v>2.9948087400501202</v>
      </c>
      <c r="W681">
        <v>1363</v>
      </c>
      <c r="X681">
        <v>1399.15</v>
      </c>
      <c r="Y681">
        <v>1353.25</v>
      </c>
      <c r="Z681">
        <v>1530</v>
      </c>
      <c r="AA681">
        <v>1265.55</v>
      </c>
      <c r="AB681">
        <v>1530</v>
      </c>
      <c r="AC681" s="2">
        <f>(Table2[[#This Row],[Close Price]]/Table2[[#This Row],[Day Low]])-1</f>
        <v>5.7593543653704504E-3</v>
      </c>
      <c r="AD681" s="2">
        <f>(Table2[[#This Row],[Day High]]/Table2[[#This Row],[Close Price]])-1</f>
        <v>2.0644125907284039E-2</v>
      </c>
      <c r="AE681" s="2">
        <f>(Table2[[#This Row],[Close Price]]/Table2[[#This Row],[Current Week Low]])-1</f>
        <v>1.3005726953630115E-2</v>
      </c>
      <c r="AF681" s="2">
        <f>(Table2[[#This Row],[Current Week High]]/Table2[[#This Row],[Close Price]])-1</f>
        <v>0.11609585293795832</v>
      </c>
      <c r="AG681" s="2">
        <f>(Table2[[#This Row],[Close Price]]/Table2[[#This Row],[Current Month Low]])-1</f>
        <v>8.3204930662557741E-2</v>
      </c>
      <c r="AH681" s="2">
        <f>(Table2[[#This Row],[Current Month High]]/Table2[[#This Row],[Close Price]])-1</f>
        <v>0.11609585293795832</v>
      </c>
      <c r="AI681">
        <v>38.450596345333203</v>
      </c>
      <c r="AJ681">
        <v>19.9238911731257</v>
      </c>
      <c r="AK681" t="str">
        <f>IF(AND(Table2[[#This Row],[20D EMA]]&gt;Table2[[#This Row],[50D EMA]],Table2[[#This Row],[50D EMA]]&gt;Table2[[#This Row],[200D EMA]]),"Uptrend","Downtrend/NoTrend")</f>
        <v>Downtrend/NoTrend</v>
      </c>
      <c r="AL681">
        <v>0.01</v>
      </c>
      <c r="AM681" t="s">
        <v>10681</v>
      </c>
      <c r="AN681">
        <v>5.94</v>
      </c>
      <c r="AO681" t="s">
        <v>10681</v>
      </c>
      <c r="AP681">
        <v>-4.6581183894353E-2</v>
      </c>
      <c r="AQ681">
        <f>(Table2[[#This Row],[Sharpe Ratio]]-AVERAGE(Table2[Sharpe Ratio]))/_xlfn.STDEV.P(Table2[Sharpe Ratio])</f>
        <v>-1.2665663062540664</v>
      </c>
      <c r="AR68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1">
        <f>_xlfn.RANK.AVG(Table2[[#This Row],[1Y Return vs Nifty Z-Score]],Table2[1Y Return vs Nifty Z-Score])</f>
        <v>693</v>
      </c>
      <c r="AT681">
        <f>_xlfn.RANK.AVG(Table2[[#This Row],[6M Return vs Nifty Z-Score]],Table2[6M Return vs Nifty Z-Score])</f>
        <v>521</v>
      </c>
      <c r="AU681">
        <f>_xlfn.RANK.AVG(Table2[[#This Row],[Sharpe Ratio Z-Score]],Table2[Sharpe Ratio Z-Score])</f>
        <v>660</v>
      </c>
      <c r="AV681">
        <f>(Table2[[#This Row],[Rank 1Y]]+Table2[[#This Row],[Rank 6M]]+Table2[[#This Row],[Rank Sharpe]])/3</f>
        <v>624.66666666666663</v>
      </c>
    </row>
    <row r="682" spans="1:48" x14ac:dyDescent="0.3">
      <c r="A682" t="s">
        <v>2260</v>
      </c>
      <c r="B682" t="s">
        <v>2261</v>
      </c>
      <c r="C682" t="s">
        <v>10644</v>
      </c>
      <c r="D682" t="s">
        <v>491</v>
      </c>
      <c r="E682">
        <v>2455.1483105699999</v>
      </c>
      <c r="F682">
        <v>626.6</v>
      </c>
      <c r="G682">
        <v>-40.850603328157199</v>
      </c>
      <c r="H682">
        <f>(Table2[[#This Row],[1Y Return vs Nifty]]-AVERAGE(Table2[1Y Return vs Nifty]))/_xlfn.STDEV.P(Table2[1Y Return vs Nifty])</f>
        <v>-1.080124234508973</v>
      </c>
      <c r="I682">
        <v>12.8783627121122</v>
      </c>
      <c r="J682">
        <f>(Table2[[#This Row],[1M Return vs Nifty]]-AVERAGE(Table2[1M Return vs Nifty]))/_xlfn.STDEV.P(Table2[1M Return vs Nifty])</f>
        <v>1.3544512544800418</v>
      </c>
      <c r="K682">
        <v>-5.37988221140394</v>
      </c>
      <c r="L682">
        <f>(Table2[[#This Row],[6M Return vs Nifty]]-AVERAGE(Table2[6M Return vs Nifty]))/_xlfn.STDEV.P(Table2[6M Return vs Nifty])</f>
        <v>-0.46730884492538299</v>
      </c>
      <c r="M682">
        <v>-3.9943081959590399</v>
      </c>
      <c r="N682">
        <f>(Table2[[#This Row],[1W Return vs Nifty]]-AVERAGE(Table2[1W Return vs Nifty]))/_xlfn.STDEV.P(Table2[1W Return vs Nifty])</f>
        <v>-0.4716156347390919</v>
      </c>
      <c r="O682">
        <v>615.77</v>
      </c>
      <c r="P682">
        <v>586.70045848106099</v>
      </c>
      <c r="Q682">
        <v>596.54528717122901</v>
      </c>
      <c r="R682">
        <v>51.143035955652003</v>
      </c>
      <c r="S682" s="2">
        <f>(Table2[[#This Row],[Close Price]]-Table2[[#This Row],[20D EMA]])/Table2[[#This Row],[20D EMA]]</f>
        <v>1.7587735680530136E-2</v>
      </c>
      <c r="T682" s="2">
        <f>(Table2[[#This Row],[Close Price]]-Table2[[#This Row],[50D EMA]])/Table2[[#This Row],[50D EMA]]</f>
        <v>6.8006664972168271E-2</v>
      </c>
      <c r="U682" s="2">
        <f>(Table2[[#This Row],[Close Price]]-Table2[[#This Row],[200D EMA]])/Table2[[#This Row],[200D EMA]]</f>
        <v>5.0381276116165649E-2</v>
      </c>
      <c r="V682">
        <v>1.9652596642748501</v>
      </c>
      <c r="W682">
        <v>623</v>
      </c>
      <c r="X682">
        <v>635.35</v>
      </c>
      <c r="Y682">
        <v>623</v>
      </c>
      <c r="Z682">
        <v>680</v>
      </c>
      <c r="AA682">
        <v>535</v>
      </c>
      <c r="AB682">
        <v>680</v>
      </c>
      <c r="AC682" s="2">
        <f>(Table2[[#This Row],[Close Price]]/Table2[[#This Row],[Day Low]])-1</f>
        <v>5.7784911717495557E-3</v>
      </c>
      <c r="AD682" s="2">
        <f>(Table2[[#This Row],[Day High]]/Table2[[#This Row],[Close Price]])-1</f>
        <v>1.3964251516118686E-2</v>
      </c>
      <c r="AE682" s="2">
        <f>(Table2[[#This Row],[Close Price]]/Table2[[#This Row],[Current Week Low]])-1</f>
        <v>5.7784911717495557E-3</v>
      </c>
      <c r="AF682" s="2">
        <f>(Table2[[#This Row],[Current Week High]]/Table2[[#This Row],[Close Price]])-1</f>
        <v>8.5221832109798834E-2</v>
      </c>
      <c r="AG682" s="2">
        <f>(Table2[[#This Row],[Close Price]]/Table2[[#This Row],[Current Month Low]])-1</f>
        <v>0.17121495327102809</v>
      </c>
      <c r="AH682" s="2">
        <f>(Table2[[#This Row],[Current Month High]]/Table2[[#This Row],[Close Price]])-1</f>
        <v>8.5221832109798834E-2</v>
      </c>
      <c r="AI682">
        <v>26.348547717842301</v>
      </c>
      <c r="AJ682">
        <v>35.907168419911002</v>
      </c>
      <c r="AK682" t="str">
        <f>IF(AND(Table2[[#This Row],[20D EMA]]&gt;Table2[[#This Row],[50D EMA]],Table2[[#This Row],[50D EMA]]&gt;Table2[[#This Row],[200D EMA]]),"Uptrend","Downtrend/NoTrend")</f>
        <v>Downtrend/NoTrend</v>
      </c>
      <c r="AL682">
        <v>0</v>
      </c>
      <c r="AM682" t="s">
        <v>10682</v>
      </c>
      <c r="AN682">
        <v>10.68</v>
      </c>
      <c r="AO682" t="s">
        <v>10681</v>
      </c>
      <c r="AP682">
        <v>-9.1248545555744007E-2</v>
      </c>
      <c r="AQ682">
        <f>(Table2[[#This Row],[Sharpe Ratio]]-AVERAGE(Table2[Sharpe Ratio]))/_xlfn.STDEV.P(Table2[Sharpe Ratio])</f>
        <v>-1.7796927156524416</v>
      </c>
      <c r="AR68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2">
        <f>_xlfn.RANK.AVG(Table2[[#This Row],[1Y Return vs Nifty Z-Score]],Table2[1Y Return vs Nifty Z-Score])</f>
        <v>683</v>
      </c>
      <c r="AT682">
        <f>_xlfn.RANK.AVG(Table2[[#This Row],[6M Return vs Nifty Z-Score]],Table2[6M Return vs Nifty Z-Score])</f>
        <v>476</v>
      </c>
      <c r="AU682">
        <f>_xlfn.RANK.AVG(Table2[[#This Row],[Sharpe Ratio Z-Score]],Table2[Sharpe Ratio Z-Score])</f>
        <v>717</v>
      </c>
      <c r="AV682">
        <f>(Table2[[#This Row],[Rank 1Y]]+Table2[[#This Row],[Rank 6M]]+Table2[[#This Row],[Rank Sharpe]])/3</f>
        <v>625.33333333333337</v>
      </c>
    </row>
    <row r="683" spans="1:48" x14ac:dyDescent="0.3">
      <c r="A683" t="s">
        <v>924</v>
      </c>
      <c r="B683" t="s">
        <v>925</v>
      </c>
      <c r="C683" t="s">
        <v>10643</v>
      </c>
      <c r="D683" t="s">
        <v>127</v>
      </c>
      <c r="E683">
        <v>15901.467342100001</v>
      </c>
      <c r="F683">
        <v>53.64</v>
      </c>
      <c r="G683">
        <v>-32.552065321496002</v>
      </c>
      <c r="H683">
        <f>(Table2[[#This Row],[1Y Return vs Nifty]]-AVERAGE(Table2[1Y Return vs Nifty]))/_xlfn.STDEV.P(Table2[1Y Return vs Nifty])</f>
        <v>-0.94659818114451288</v>
      </c>
      <c r="I683">
        <v>-8.0519482553530093</v>
      </c>
      <c r="J683">
        <f>(Table2[[#This Row],[1M Return vs Nifty]]-AVERAGE(Table2[1M Return vs Nifty]))/_xlfn.STDEV.P(Table2[1M Return vs Nifty])</f>
        <v>-0.66902173027736256</v>
      </c>
      <c r="K683">
        <v>-25.8205082993696</v>
      </c>
      <c r="L683">
        <f>(Table2[[#This Row],[6M Return vs Nifty]]-AVERAGE(Table2[6M Return vs Nifty]))/_xlfn.STDEV.P(Table2[6M Return vs Nifty])</f>
        <v>-1.1678726942550659</v>
      </c>
      <c r="M683">
        <v>-3.4546175847036902</v>
      </c>
      <c r="N683">
        <f>(Table2[[#This Row],[1W Return vs Nifty]]-AVERAGE(Table2[1W Return vs Nifty]))/_xlfn.STDEV.P(Table2[1W Return vs Nifty])</f>
        <v>-0.33307345783891595</v>
      </c>
      <c r="O683">
        <v>55.12</v>
      </c>
      <c r="P683">
        <v>56.5649211834738</v>
      </c>
      <c r="Q683">
        <v>55.834355148811603</v>
      </c>
      <c r="R683">
        <v>40.422311949527902</v>
      </c>
      <c r="S683" s="2">
        <f>(Table2[[#This Row],[Close Price]]-Table2[[#This Row],[20D EMA]])/Table2[[#This Row],[20D EMA]]</f>
        <v>-2.6850507982583399E-2</v>
      </c>
      <c r="T683" s="2">
        <f>(Table2[[#This Row],[Close Price]]-Table2[[#This Row],[50D EMA]])/Table2[[#This Row],[50D EMA]]</f>
        <v>-5.1709100309475092E-2</v>
      </c>
      <c r="U683" s="2">
        <f>(Table2[[#This Row],[Close Price]]-Table2[[#This Row],[200D EMA]])/Table2[[#This Row],[200D EMA]]</f>
        <v>-3.9301164004905825E-2</v>
      </c>
      <c r="V683">
        <v>0.53177558290778704</v>
      </c>
      <c r="W683">
        <v>53.23</v>
      </c>
      <c r="X683">
        <v>54.58</v>
      </c>
      <c r="Y683">
        <v>53.23</v>
      </c>
      <c r="Z683">
        <v>56.25</v>
      </c>
      <c r="AA683">
        <v>53.2</v>
      </c>
      <c r="AB683">
        <v>59.59</v>
      </c>
      <c r="AC683" s="2">
        <f>(Table2[[#This Row],[Close Price]]/Table2[[#This Row],[Day Low]])-1</f>
        <v>7.7024234454254881E-3</v>
      </c>
      <c r="AD683" s="2">
        <f>(Table2[[#This Row],[Day High]]/Table2[[#This Row],[Close Price]])-1</f>
        <v>1.7524235645040909E-2</v>
      </c>
      <c r="AE683" s="2">
        <f>(Table2[[#This Row],[Close Price]]/Table2[[#This Row],[Current Week Low]])-1</f>
        <v>7.7024234454254881E-3</v>
      </c>
      <c r="AF683" s="2">
        <f>(Table2[[#This Row],[Current Week High]]/Table2[[#This Row],[Close Price]])-1</f>
        <v>4.8657718120805438E-2</v>
      </c>
      <c r="AG683" s="2">
        <f>(Table2[[#This Row],[Close Price]]/Table2[[#This Row],[Current Month Low]])-1</f>
        <v>8.2706766917293173E-3</v>
      </c>
      <c r="AH683" s="2">
        <f>(Table2[[#This Row],[Current Month High]]/Table2[[#This Row],[Close Price]])-1</f>
        <v>0.11092468307233405</v>
      </c>
      <c r="AI683">
        <v>37.397464578672597</v>
      </c>
      <c r="AJ683">
        <v>37.011494252873497</v>
      </c>
      <c r="AK683" t="str">
        <f>IF(AND(Table2[[#This Row],[20D EMA]]&gt;Table2[[#This Row],[50D EMA]],Table2[[#This Row],[50D EMA]]&gt;Table2[[#This Row],[200D EMA]]),"Uptrend","Downtrend/NoTrend")</f>
        <v>Downtrend/NoTrend</v>
      </c>
      <c r="AL683">
        <v>-0.06</v>
      </c>
      <c r="AM683" t="s">
        <v>10680</v>
      </c>
      <c r="AN683">
        <v>-1.34</v>
      </c>
      <c r="AO683" t="s">
        <v>10680</v>
      </c>
      <c r="AQ683">
        <f>(Table2[[#This Row],[Sharpe Ratio]]-AVERAGE(Table2[Sharpe Ratio]))/_xlfn.STDEV.P(Table2[Sharpe Ratio])</f>
        <v>-0.7314544315382846</v>
      </c>
      <c r="AR68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3">
        <f>_xlfn.RANK.AVG(Table2[[#This Row],[1Y Return vs Nifty Z-Score]],Table2[1Y Return vs Nifty Z-Score])</f>
        <v>650</v>
      </c>
      <c r="AT683">
        <f>_xlfn.RANK.AVG(Table2[[#This Row],[6M Return vs Nifty Z-Score]],Table2[6M Return vs Nifty Z-Score])</f>
        <v>680</v>
      </c>
      <c r="AU683">
        <f>_xlfn.RANK.AVG(Table2[[#This Row],[Sharpe Ratio Z-Score]],Table2[Sharpe Ratio Z-Score])</f>
        <v>547</v>
      </c>
      <c r="AV683">
        <f>(Table2[[#This Row],[Rank 1Y]]+Table2[[#This Row],[Rank 6M]]+Table2[[#This Row],[Rank Sharpe]])/3</f>
        <v>625.66666666666663</v>
      </c>
    </row>
    <row r="684" spans="1:48" x14ac:dyDescent="0.3">
      <c r="A684" t="s">
        <v>443</v>
      </c>
      <c r="B684" t="s">
        <v>444</v>
      </c>
      <c r="C684" t="s">
        <v>10647</v>
      </c>
      <c r="D684" t="s">
        <v>445</v>
      </c>
      <c r="E684">
        <v>51866.502897719998</v>
      </c>
      <c r="F684">
        <v>1919.35</v>
      </c>
      <c r="G684">
        <v>-33.149555473641598</v>
      </c>
      <c r="H684">
        <f>(Table2[[#This Row],[1Y Return vs Nifty]]-AVERAGE(Table2[1Y Return vs Nifty]))/_xlfn.STDEV.P(Table2[1Y Return vs Nifty])</f>
        <v>-0.95621198322339629</v>
      </c>
      <c r="I684">
        <v>-13.9564823317329</v>
      </c>
      <c r="J684">
        <f>(Table2[[#This Row],[1M Return vs Nifty]]-AVERAGE(Table2[1M Return vs Nifty]))/_xlfn.STDEV.P(Table2[1M Return vs Nifty])</f>
        <v>-1.2398524842831717</v>
      </c>
      <c r="K684">
        <v>-20.407921783714301</v>
      </c>
      <c r="L684">
        <f>(Table2[[#This Row],[6M Return vs Nifty]]-AVERAGE(Table2[6M Return vs Nifty]))/_xlfn.STDEV.P(Table2[6M Return vs Nifty])</f>
        <v>-0.98236651514297602</v>
      </c>
      <c r="M684">
        <v>-3.1550712507554701</v>
      </c>
      <c r="N684">
        <f>(Table2[[#This Row],[1W Return vs Nifty]]-AVERAGE(Table2[1W Return vs Nifty]))/_xlfn.STDEV.P(Table2[1W Return vs Nifty])</f>
        <v>-0.25617791746417667</v>
      </c>
      <c r="O684">
        <v>1988.8</v>
      </c>
      <c r="P684">
        <v>2082.2322859014398</v>
      </c>
      <c r="Q684">
        <v>2041.90058787781</v>
      </c>
      <c r="R684">
        <v>39.132963208724199</v>
      </c>
      <c r="S684" s="2">
        <f>(Table2[[#This Row],[Close Price]]-Table2[[#This Row],[20D EMA]])/Table2[[#This Row],[20D EMA]]</f>
        <v>-3.4920555108608232E-2</v>
      </c>
      <c r="T684" s="2">
        <f>(Table2[[#This Row],[Close Price]]-Table2[[#This Row],[50D EMA]])/Table2[[#This Row],[50D EMA]]</f>
        <v>-7.8224839276721192E-2</v>
      </c>
      <c r="U684" s="2">
        <f>(Table2[[#This Row],[Close Price]]-Table2[[#This Row],[200D EMA]])/Table2[[#This Row],[200D EMA]]</f>
        <v>-6.0017901265790576E-2</v>
      </c>
      <c r="V684">
        <v>1.25704442513462</v>
      </c>
      <c r="W684">
        <v>1914</v>
      </c>
      <c r="X684">
        <v>1945</v>
      </c>
      <c r="Y684">
        <v>1912.35</v>
      </c>
      <c r="Z684">
        <v>1993</v>
      </c>
      <c r="AA684">
        <v>1859</v>
      </c>
      <c r="AB684">
        <v>2209</v>
      </c>
      <c r="AC684" s="2">
        <f>(Table2[[#This Row],[Close Price]]/Table2[[#This Row],[Day Low]])-1</f>
        <v>2.7951933124346073E-3</v>
      </c>
      <c r="AD684" s="2">
        <f>(Table2[[#This Row],[Day High]]/Table2[[#This Row],[Close Price]])-1</f>
        <v>1.3363899236720878E-2</v>
      </c>
      <c r="AE684" s="2">
        <f>(Table2[[#This Row],[Close Price]]/Table2[[#This Row],[Current Week Low]])-1</f>
        <v>3.6604178105472673E-3</v>
      </c>
      <c r="AF684" s="2">
        <f>(Table2[[#This Row],[Current Week High]]/Table2[[#This Row],[Close Price]])-1</f>
        <v>3.8372365644619322E-2</v>
      </c>
      <c r="AG684" s="2">
        <f>(Table2[[#This Row],[Close Price]]/Table2[[#This Row],[Current Month Low]])-1</f>
        <v>3.2463690155997815E-2</v>
      </c>
      <c r="AH684" s="2">
        <f>(Table2[[#This Row],[Current Month High]]/Table2[[#This Row],[Close Price]])-1</f>
        <v>0.15091046448016265</v>
      </c>
      <c r="AI684">
        <v>27.855784510381099</v>
      </c>
      <c r="AJ684">
        <v>10.3074712643678</v>
      </c>
      <c r="AK684" t="str">
        <f>IF(AND(Table2[[#This Row],[20D EMA]]&gt;Table2[[#This Row],[50D EMA]],Table2[[#This Row],[50D EMA]]&gt;Table2[[#This Row],[200D EMA]]),"Uptrend","Downtrend/NoTrend")</f>
        <v>Downtrend/NoTrend</v>
      </c>
      <c r="AL684">
        <v>-0.2</v>
      </c>
      <c r="AM684" t="s">
        <v>10680</v>
      </c>
      <c r="AN684">
        <v>0.47</v>
      </c>
      <c r="AO684" t="s">
        <v>10681</v>
      </c>
      <c r="AP684">
        <v>-2.557799996729E-3</v>
      </c>
      <c r="AQ684">
        <f>(Table2[[#This Row],[Sharpe Ratio]]-AVERAGE(Table2[Sharpe Ratio]))/_xlfn.STDEV.P(Table2[Sharpe Ratio])</f>
        <v>-0.76083773691974366</v>
      </c>
      <c r="AR68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4">
        <f>_xlfn.RANK.AVG(Table2[[#This Row],[1Y Return vs Nifty Z-Score]],Table2[1Y Return vs Nifty Z-Score])</f>
        <v>656</v>
      </c>
      <c r="AT684">
        <f>_xlfn.RANK.AVG(Table2[[#This Row],[6M Return vs Nifty Z-Score]],Table2[6M Return vs Nifty Z-Score])</f>
        <v>645</v>
      </c>
      <c r="AU684">
        <f>_xlfn.RANK.AVG(Table2[[#This Row],[Sharpe Ratio Z-Score]],Table2[Sharpe Ratio Z-Score])</f>
        <v>577</v>
      </c>
      <c r="AV684">
        <f>(Table2[[#This Row],[Rank 1Y]]+Table2[[#This Row],[Rank 6M]]+Table2[[#This Row],[Rank Sharpe]])/3</f>
        <v>626</v>
      </c>
    </row>
    <row r="685" spans="1:48" x14ac:dyDescent="0.3">
      <c r="A685" t="s">
        <v>1499</v>
      </c>
      <c r="B685" t="s">
        <v>1500</v>
      </c>
      <c r="C685" t="s">
        <v>10638</v>
      </c>
      <c r="D685" t="s">
        <v>355</v>
      </c>
      <c r="E685">
        <v>6851.8189170199903</v>
      </c>
      <c r="F685">
        <v>306.10000000000002</v>
      </c>
      <c r="G685">
        <v>-54.063021511306196</v>
      </c>
      <c r="H685">
        <f>(Table2[[#This Row],[1Y Return vs Nifty]]-AVERAGE(Table2[1Y Return vs Nifty]))/_xlfn.STDEV.P(Table2[1Y Return vs Nifty])</f>
        <v>-1.2927161457565446</v>
      </c>
      <c r="I685">
        <v>-5.26907452691733</v>
      </c>
      <c r="J685">
        <f>(Table2[[#This Row],[1M Return vs Nifty]]-AVERAGE(Table2[1M Return vs Nifty]))/_xlfn.STDEV.P(Table2[1M Return vs Nifty])</f>
        <v>-0.39998273614899832</v>
      </c>
      <c r="K685">
        <v>-15.329614496662501</v>
      </c>
      <c r="L685">
        <f>(Table2[[#This Row],[6M Return vs Nifty]]-AVERAGE(Table2[6M Return vs Nifty]))/_xlfn.STDEV.P(Table2[6M Return vs Nifty])</f>
        <v>-0.8083171251788126</v>
      </c>
      <c r="M685">
        <v>-0.87151658983798697</v>
      </c>
      <c r="N685">
        <f>(Table2[[#This Row],[1W Return vs Nifty]]-AVERAGE(Table2[1W Return vs Nifty]))/_xlfn.STDEV.P(Table2[1W Return vs Nifty])</f>
        <v>0.33002578368630403</v>
      </c>
      <c r="O685">
        <v>297.24</v>
      </c>
      <c r="P685">
        <v>297.84718665650598</v>
      </c>
      <c r="Q685">
        <v>316.16225837548302</v>
      </c>
      <c r="R685">
        <v>60.9494084183684</v>
      </c>
      <c r="S685" s="2">
        <f>(Table2[[#This Row],[Close Price]]-Table2[[#This Row],[20D EMA]])/Table2[[#This Row],[20D EMA]]</f>
        <v>2.9807562912124927E-2</v>
      </c>
      <c r="T685" s="2">
        <f>(Table2[[#This Row],[Close Price]]-Table2[[#This Row],[50D EMA]])/Table2[[#This Row],[50D EMA]]</f>
        <v>2.7708213181854378E-2</v>
      </c>
      <c r="U685" s="2">
        <f>(Table2[[#This Row],[Close Price]]-Table2[[#This Row],[200D EMA]])/Table2[[#This Row],[200D EMA]]</f>
        <v>-3.1826247785505066E-2</v>
      </c>
      <c r="V685">
        <v>0.54699747163866097</v>
      </c>
      <c r="W685">
        <v>300.55</v>
      </c>
      <c r="X685">
        <v>311</v>
      </c>
      <c r="Y685">
        <v>296.60000000000002</v>
      </c>
      <c r="Z685">
        <v>311</v>
      </c>
      <c r="AA685">
        <v>275</v>
      </c>
      <c r="AB685">
        <v>311</v>
      </c>
      <c r="AC685" s="2">
        <f>(Table2[[#This Row],[Close Price]]/Table2[[#This Row],[Day Low]])-1</f>
        <v>1.8466145400099832E-2</v>
      </c>
      <c r="AD685" s="2">
        <f>(Table2[[#This Row],[Day High]]/Table2[[#This Row],[Close Price]])-1</f>
        <v>1.6007840574975507E-2</v>
      </c>
      <c r="AE685" s="2">
        <f>(Table2[[#This Row],[Close Price]]/Table2[[#This Row],[Current Week Low]])-1</f>
        <v>3.2029669588671705E-2</v>
      </c>
      <c r="AF685" s="2">
        <f>(Table2[[#This Row],[Current Week High]]/Table2[[#This Row],[Close Price]])-1</f>
        <v>1.6007840574975507E-2</v>
      </c>
      <c r="AG685" s="2">
        <f>(Table2[[#This Row],[Close Price]]/Table2[[#This Row],[Current Month Low]])-1</f>
        <v>0.11309090909090913</v>
      </c>
      <c r="AH685" s="2">
        <f>(Table2[[#This Row],[Current Month High]]/Table2[[#This Row],[Close Price]])-1</f>
        <v>1.6007840574975507E-2</v>
      </c>
      <c r="AI685">
        <v>53.838614831754299</v>
      </c>
      <c r="AJ685">
        <v>18.574472206081701</v>
      </c>
      <c r="AK685" t="str">
        <f>IF(AND(Table2[[#This Row],[20D EMA]]&gt;Table2[[#This Row],[50D EMA]],Table2[[#This Row],[50D EMA]]&gt;Table2[[#This Row],[200D EMA]]),"Uptrend","Downtrend/NoTrend")</f>
        <v>Downtrend/NoTrend</v>
      </c>
      <c r="AL685">
        <v>-0.01</v>
      </c>
      <c r="AM685" t="s">
        <v>10680</v>
      </c>
      <c r="AN685">
        <v>6.32</v>
      </c>
      <c r="AO685" t="s">
        <v>10681</v>
      </c>
      <c r="AP685">
        <v>-2.8203793100089998E-3</v>
      </c>
      <c r="AQ685">
        <f>(Table2[[#This Row],[Sharpe Ratio]]-AVERAGE(Table2[Sharpe Ratio]))/_xlfn.STDEV.P(Table2[Sharpe Ratio])</f>
        <v>-0.76385417610921391</v>
      </c>
      <c r="AR68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5">
        <f>_xlfn.RANK.AVG(Table2[[#This Row],[1Y Return vs Nifty Z-Score]],Table2[1Y Return vs Nifty Z-Score])</f>
        <v>717</v>
      </c>
      <c r="AT685">
        <f>_xlfn.RANK.AVG(Table2[[#This Row],[6M Return vs Nifty Z-Score]],Table2[6M Return vs Nifty Z-Score])</f>
        <v>583</v>
      </c>
      <c r="AU685">
        <f>_xlfn.RANK.AVG(Table2[[#This Row],[Sharpe Ratio Z-Score]],Table2[Sharpe Ratio Z-Score])</f>
        <v>580</v>
      </c>
      <c r="AV685">
        <f>(Table2[[#This Row],[Rank 1Y]]+Table2[[#This Row],[Rank 6M]]+Table2[[#This Row],[Rank Sharpe]])/3</f>
        <v>626.66666666666663</v>
      </c>
    </row>
    <row r="686" spans="1:48" x14ac:dyDescent="0.3">
      <c r="A686" t="s">
        <v>1208</v>
      </c>
      <c r="B686" t="s">
        <v>1209</v>
      </c>
      <c r="C686" t="s">
        <v>10637</v>
      </c>
      <c r="D686" t="s">
        <v>21</v>
      </c>
      <c r="E686">
        <v>9938.7967302800007</v>
      </c>
      <c r="F686">
        <v>1581</v>
      </c>
      <c r="G686">
        <v>-29.030620467713199</v>
      </c>
      <c r="H686">
        <f>(Table2[[#This Row],[1Y Return vs Nifty]]-AVERAGE(Table2[1Y Return vs Nifty]))/_xlfn.STDEV.P(Table2[1Y Return vs Nifty])</f>
        <v>-0.88993703997858997</v>
      </c>
      <c r="I686">
        <v>-4.7975760725611298</v>
      </c>
      <c r="J686">
        <f>(Table2[[#This Row],[1M Return vs Nifty]]-AVERAGE(Table2[1M Return vs Nifty]))/_xlfn.STDEV.P(Table2[1M Return vs Nifty])</f>
        <v>-0.35439983075272047</v>
      </c>
      <c r="K686">
        <v>-13.8033898412639</v>
      </c>
      <c r="L686">
        <f>(Table2[[#This Row],[6M Return vs Nifty]]-AVERAGE(Table2[6M Return vs Nifty]))/_xlfn.STDEV.P(Table2[6M Return vs Nifty])</f>
        <v>-0.75600865796618599</v>
      </c>
      <c r="M686">
        <v>-0.77707358281694106</v>
      </c>
      <c r="N686">
        <f>(Table2[[#This Row],[1W Return vs Nifty]]-AVERAGE(Table2[1W Return vs Nifty]))/_xlfn.STDEV.P(Table2[1W Return vs Nifty])</f>
        <v>0.35426993304302423</v>
      </c>
      <c r="O686">
        <v>1586.03</v>
      </c>
      <c r="P686">
        <v>1608.1339679789201</v>
      </c>
      <c r="Q686">
        <v>1579.7280210496499</v>
      </c>
      <c r="R686">
        <v>52.819516998912299</v>
      </c>
      <c r="S686" s="2">
        <f>(Table2[[#This Row],[Close Price]]-Table2[[#This Row],[20D EMA]])/Table2[[#This Row],[20D EMA]]</f>
        <v>-3.1714406410975663E-3</v>
      </c>
      <c r="T686" s="2">
        <f>(Table2[[#This Row],[Close Price]]-Table2[[#This Row],[50D EMA]])/Table2[[#This Row],[50D EMA]]</f>
        <v>-1.6872952452476109E-2</v>
      </c>
      <c r="U686" s="2">
        <f>(Table2[[#This Row],[Close Price]]-Table2[[#This Row],[200D EMA]])/Table2[[#This Row],[200D EMA]]</f>
        <v>8.0518857259044964E-4</v>
      </c>
      <c r="V686">
        <v>0.19177295035345901</v>
      </c>
      <c r="W686">
        <v>1569.4</v>
      </c>
      <c r="X686">
        <v>1590.8</v>
      </c>
      <c r="Y686">
        <v>1561.6</v>
      </c>
      <c r="Z686">
        <v>1630</v>
      </c>
      <c r="AA686">
        <v>1491</v>
      </c>
      <c r="AB686">
        <v>1650.65</v>
      </c>
      <c r="AC686" s="2">
        <f>(Table2[[#This Row],[Close Price]]/Table2[[#This Row],[Day Low]])-1</f>
        <v>7.3913597553203481E-3</v>
      </c>
      <c r="AD686" s="2">
        <f>(Table2[[#This Row],[Day High]]/Table2[[#This Row],[Close Price]])-1</f>
        <v>6.1986084756482374E-3</v>
      </c>
      <c r="AE686" s="2">
        <f>(Table2[[#This Row],[Close Price]]/Table2[[#This Row],[Current Week Low]])-1</f>
        <v>1.2423155737705027E-2</v>
      </c>
      <c r="AF686" s="2">
        <f>(Table2[[#This Row],[Current Week High]]/Table2[[#This Row],[Close Price]])-1</f>
        <v>3.0993042378241631E-2</v>
      </c>
      <c r="AG686" s="2">
        <f>(Table2[[#This Row],[Close Price]]/Table2[[#This Row],[Current Month Low]])-1</f>
        <v>6.0362173038229328E-2</v>
      </c>
      <c r="AH686" s="2">
        <f>(Table2[[#This Row],[Current Month High]]/Table2[[#This Row],[Close Price]])-1</f>
        <v>4.4054395951929282E-2</v>
      </c>
      <c r="AI686">
        <v>22.862112586970198</v>
      </c>
      <c r="AJ686">
        <v>14.065149164893</v>
      </c>
      <c r="AK686" t="str">
        <f>IF(AND(Table2[[#This Row],[20D EMA]]&gt;Table2[[#This Row],[50D EMA]],Table2[[#This Row],[50D EMA]]&gt;Table2[[#This Row],[200D EMA]]),"Uptrend","Downtrend/NoTrend")</f>
        <v>Downtrend/NoTrend</v>
      </c>
      <c r="AL686">
        <v>-0.18</v>
      </c>
      <c r="AM686" t="s">
        <v>10680</v>
      </c>
      <c r="AN686">
        <v>3.76</v>
      </c>
      <c r="AO686" t="s">
        <v>10681</v>
      </c>
      <c r="AP686">
        <v>-6.8378278286179997E-2</v>
      </c>
      <c r="AQ686">
        <f>(Table2[[#This Row],[Sharpe Ratio]]-AVERAGE(Table2[Sharpe Ratio]))/_xlfn.STDEV.P(Table2[Sharpe Ratio])</f>
        <v>-1.5169653529983762</v>
      </c>
      <c r="AR68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6">
        <f>_xlfn.RANK.AVG(Table2[[#This Row],[1Y Return vs Nifty Z-Score]],Table2[1Y Return vs Nifty Z-Score])</f>
        <v>631</v>
      </c>
      <c r="AT686">
        <f>_xlfn.RANK.AVG(Table2[[#This Row],[6M Return vs Nifty Z-Score]],Table2[6M Return vs Nifty Z-Score])</f>
        <v>568</v>
      </c>
      <c r="AU686">
        <f>_xlfn.RANK.AVG(Table2[[#This Row],[Sharpe Ratio Z-Score]],Table2[Sharpe Ratio Z-Score])</f>
        <v>683</v>
      </c>
      <c r="AV686">
        <f>(Table2[[#This Row],[Rank 1Y]]+Table2[[#This Row],[Rank 6M]]+Table2[[#This Row],[Rank Sharpe]])/3</f>
        <v>627.33333333333337</v>
      </c>
    </row>
    <row r="687" spans="1:48" x14ac:dyDescent="0.3">
      <c r="A687" t="s">
        <v>310</v>
      </c>
      <c r="B687" t="s">
        <v>311</v>
      </c>
      <c r="C687" t="s">
        <v>6781</v>
      </c>
      <c r="D687" t="s">
        <v>83</v>
      </c>
      <c r="E687">
        <v>89557.287436979997</v>
      </c>
      <c r="F687">
        <v>25482</v>
      </c>
      <c r="G687">
        <v>-24.471542196593099</v>
      </c>
      <c r="H687">
        <f>(Table2[[#This Row],[1Y Return vs Nifty]]-AVERAGE(Table2[1Y Return vs Nifty]))/_xlfn.STDEV.P(Table2[1Y Return vs Nifty])</f>
        <v>-0.81658005492487473</v>
      </c>
      <c r="I687">
        <v>-10.652659517615501</v>
      </c>
      <c r="J687">
        <f>(Table2[[#This Row],[1M Return vs Nifty]]-AVERAGE(Table2[1M Return vs Nifty]))/_xlfn.STDEV.P(Table2[1M Return vs Nifty])</f>
        <v>-0.92044986187667999</v>
      </c>
      <c r="K687">
        <v>-13.576864373902801</v>
      </c>
      <c r="L687">
        <f>(Table2[[#This Row],[6M Return vs Nifty]]-AVERAGE(Table2[6M Return vs Nifty]))/_xlfn.STDEV.P(Table2[6M Return vs Nifty])</f>
        <v>-0.74824492545120547</v>
      </c>
      <c r="M687">
        <v>-2.3227253607225902</v>
      </c>
      <c r="N687">
        <f>(Table2[[#This Row],[1W Return vs Nifty]]-AVERAGE(Table2[1W Return vs Nifty]))/_xlfn.STDEV.P(Table2[1W Return vs Nifty])</f>
        <v>-4.2509179979860097E-2</v>
      </c>
      <c r="O687">
        <v>25269.03</v>
      </c>
      <c r="P687">
        <v>25935.208210416298</v>
      </c>
      <c r="Q687">
        <v>26098.665491925902</v>
      </c>
      <c r="R687">
        <v>43.6174984318762</v>
      </c>
      <c r="S687" s="2">
        <f>(Table2[[#This Row],[Close Price]]-Table2[[#This Row],[20D EMA]])/Table2[[#This Row],[20D EMA]]</f>
        <v>8.4281034926944626E-3</v>
      </c>
      <c r="T687" s="2">
        <f>(Table2[[#This Row],[Close Price]]-Table2[[#This Row],[50D EMA]])/Table2[[#This Row],[50D EMA]]</f>
        <v>-1.7474631656678865E-2</v>
      </c>
      <c r="U687" s="2">
        <f>(Table2[[#This Row],[Close Price]]-Table2[[#This Row],[200D EMA]])/Table2[[#This Row],[200D EMA]]</f>
        <v>-2.3628238467467942E-2</v>
      </c>
      <c r="V687">
        <v>0.57716922686844996</v>
      </c>
      <c r="W687">
        <v>24810</v>
      </c>
      <c r="X687">
        <v>25561.9</v>
      </c>
      <c r="Y687">
        <v>24540.05</v>
      </c>
      <c r="Z687">
        <v>25561.9</v>
      </c>
      <c r="AA687">
        <v>23850</v>
      </c>
      <c r="AB687">
        <v>27899.8</v>
      </c>
      <c r="AC687" s="2">
        <f>(Table2[[#This Row],[Close Price]]/Table2[[#This Row],[Day Low]])-1</f>
        <v>2.7085852478839101E-2</v>
      </c>
      <c r="AD687" s="2">
        <f>(Table2[[#This Row],[Day High]]/Table2[[#This Row],[Close Price]])-1</f>
        <v>3.1355466603877336E-3</v>
      </c>
      <c r="AE687" s="2">
        <f>(Table2[[#This Row],[Close Price]]/Table2[[#This Row],[Current Week Low]])-1</f>
        <v>3.838419237124624E-2</v>
      </c>
      <c r="AF687" s="2">
        <f>(Table2[[#This Row],[Current Week High]]/Table2[[#This Row],[Close Price]])-1</f>
        <v>3.1355466603877336E-3</v>
      </c>
      <c r="AG687" s="2">
        <f>(Table2[[#This Row],[Close Price]]/Table2[[#This Row],[Current Month Low]])-1</f>
        <v>6.8427672955974739E-2</v>
      </c>
      <c r="AH687" s="2">
        <f>(Table2[[#This Row],[Current Month High]]/Table2[[#This Row],[Close Price]])-1</f>
        <v>9.4882662271407181E-2</v>
      </c>
      <c r="AI687">
        <v>20.625343379640501</v>
      </c>
      <c r="AJ687">
        <v>7.5189873417721396</v>
      </c>
      <c r="AK687" t="str">
        <f>IF(AND(Table2[[#This Row],[20D EMA]]&gt;Table2[[#This Row],[50D EMA]],Table2[[#This Row],[50D EMA]]&gt;Table2[[#This Row],[200D EMA]]),"Uptrend","Downtrend/NoTrend")</f>
        <v>Downtrend/NoTrend</v>
      </c>
      <c r="AL687">
        <v>-0.12</v>
      </c>
      <c r="AM687" t="s">
        <v>10680</v>
      </c>
      <c r="AN687">
        <v>5.27</v>
      </c>
      <c r="AO687" t="s">
        <v>10681</v>
      </c>
      <c r="AP687">
        <v>-9.0833087410692001E-2</v>
      </c>
      <c r="AQ687">
        <f>(Table2[[#This Row],[Sharpe Ratio]]-AVERAGE(Table2[Sharpe Ratio]))/_xlfn.STDEV.P(Table2[Sharpe Ratio])</f>
        <v>-1.7749200463409673</v>
      </c>
      <c r="AR68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7">
        <f>_xlfn.RANK.AVG(Table2[[#This Row],[1Y Return vs Nifty Z-Score]],Table2[1Y Return vs Nifty Z-Score])</f>
        <v>603</v>
      </c>
      <c r="AT687">
        <f>_xlfn.RANK.AVG(Table2[[#This Row],[6M Return vs Nifty Z-Score]],Table2[6M Return vs Nifty Z-Score])</f>
        <v>564</v>
      </c>
      <c r="AU687">
        <f>_xlfn.RANK.AVG(Table2[[#This Row],[Sharpe Ratio Z-Score]],Table2[Sharpe Ratio Z-Score])</f>
        <v>716</v>
      </c>
      <c r="AV687">
        <f>(Table2[[#This Row],[Rank 1Y]]+Table2[[#This Row],[Rank 6M]]+Table2[[#This Row],[Rank Sharpe]])/3</f>
        <v>627.66666666666663</v>
      </c>
    </row>
    <row r="688" spans="1:48" x14ac:dyDescent="0.3">
      <c r="A688" t="s">
        <v>2328</v>
      </c>
      <c r="B688" t="s">
        <v>2329</v>
      </c>
      <c r="C688" t="s">
        <v>6781</v>
      </c>
      <c r="D688" t="s">
        <v>83</v>
      </c>
      <c r="E688">
        <v>2304.784572</v>
      </c>
      <c r="F688">
        <v>88.72</v>
      </c>
      <c r="G688">
        <v>-49.7440537170176</v>
      </c>
      <c r="H688">
        <f>(Table2[[#This Row],[1Y Return vs Nifty]]-AVERAGE(Table2[1Y Return vs Nifty]))/_xlfn.STDEV.P(Table2[1Y Return vs Nifty])</f>
        <v>-1.2232226128334378</v>
      </c>
      <c r="I688">
        <v>-10.3448214078412</v>
      </c>
      <c r="J688">
        <f>(Table2[[#This Row],[1M Return vs Nifty]]-AVERAGE(Table2[1M Return vs Nifty]))/_xlfn.STDEV.P(Table2[1M Return vs Nifty])</f>
        <v>-0.89068909531304219</v>
      </c>
      <c r="K688">
        <v>-31.649277916523701</v>
      </c>
      <c r="L688">
        <f>(Table2[[#This Row],[6M Return vs Nifty]]-AVERAGE(Table2[6M Return vs Nifty]))/_xlfn.STDEV.P(Table2[6M Return vs Nifty])</f>
        <v>-1.3676427630521988</v>
      </c>
      <c r="M688">
        <v>-4.4496119347524097</v>
      </c>
      <c r="N688">
        <f>(Table2[[#This Row],[1W Return vs Nifty]]-AVERAGE(Table2[1W Return vs Nifty]))/_xlfn.STDEV.P(Table2[1W Return vs Nifty])</f>
        <v>-0.58849513904712114</v>
      </c>
      <c r="O688">
        <v>91.52</v>
      </c>
      <c r="P688">
        <v>93.693992049854302</v>
      </c>
      <c r="Q688">
        <v>98.538788260186806</v>
      </c>
      <c r="R688">
        <v>35.912439100641897</v>
      </c>
      <c r="S688" s="2">
        <f>(Table2[[#This Row],[Close Price]]-Table2[[#This Row],[20D EMA]])/Table2[[#This Row],[20D EMA]]</f>
        <v>-3.0594405594405565E-2</v>
      </c>
      <c r="T688" s="2">
        <f>(Table2[[#This Row],[Close Price]]-Table2[[#This Row],[50D EMA]])/Table2[[#This Row],[50D EMA]]</f>
        <v>-5.3087630711771319E-2</v>
      </c>
      <c r="U688" s="2">
        <f>(Table2[[#This Row],[Close Price]]-Table2[[#This Row],[200D EMA]])/Table2[[#This Row],[200D EMA]]</f>
        <v>-9.9643890832722445E-2</v>
      </c>
      <c r="V688">
        <v>0.36717276298412999</v>
      </c>
      <c r="W688">
        <v>88.5</v>
      </c>
      <c r="X688">
        <v>89.99</v>
      </c>
      <c r="Y688">
        <v>88.5</v>
      </c>
      <c r="Z688">
        <v>95.08</v>
      </c>
      <c r="AA688">
        <v>88.5</v>
      </c>
      <c r="AB688">
        <v>96.44</v>
      </c>
      <c r="AC688" s="2">
        <f>(Table2[[#This Row],[Close Price]]/Table2[[#This Row],[Day Low]])-1</f>
        <v>2.4858757062147241E-3</v>
      </c>
      <c r="AD688" s="2">
        <f>(Table2[[#This Row],[Day High]]/Table2[[#This Row],[Close Price]])-1</f>
        <v>1.431469792605955E-2</v>
      </c>
      <c r="AE688" s="2">
        <f>(Table2[[#This Row],[Close Price]]/Table2[[#This Row],[Current Week Low]])-1</f>
        <v>2.4858757062147241E-3</v>
      </c>
      <c r="AF688" s="2">
        <f>(Table2[[#This Row],[Current Week High]]/Table2[[#This Row],[Close Price]])-1</f>
        <v>7.1686203787195701E-2</v>
      </c>
      <c r="AG688" s="2">
        <f>(Table2[[#This Row],[Close Price]]/Table2[[#This Row],[Current Month Low]])-1</f>
        <v>2.4858757062147241E-3</v>
      </c>
      <c r="AH688" s="2">
        <f>(Table2[[#This Row],[Current Month High]]/Table2[[#This Row],[Close Price]])-1</f>
        <v>8.7015329125338159E-2</v>
      </c>
      <c r="AI688">
        <v>75.834084761045901</v>
      </c>
      <c r="AJ688">
        <v>7.0205066344993696</v>
      </c>
      <c r="AK688" t="str">
        <f>IF(AND(Table2[[#This Row],[20D EMA]]&gt;Table2[[#This Row],[50D EMA]],Table2[[#This Row],[50D EMA]]&gt;Table2[[#This Row],[200D EMA]]),"Uptrend","Downtrend/NoTrend")</f>
        <v>Downtrend/NoTrend</v>
      </c>
      <c r="AL688">
        <v>-0.08</v>
      </c>
      <c r="AM688" t="s">
        <v>10680</v>
      </c>
      <c r="AN688">
        <v>-0.22</v>
      </c>
      <c r="AO688" t="s">
        <v>10680</v>
      </c>
      <c r="AP688">
        <v>2.0089704288988E-2</v>
      </c>
      <c r="AQ688">
        <f>(Table2[[#This Row],[Sharpe Ratio]]-AVERAGE(Table2[Sharpe Ratio]))/_xlfn.STDEV.P(Table2[Sharpe Ratio])</f>
        <v>-0.50066941437453472</v>
      </c>
      <c r="AR68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8">
        <f>_xlfn.RANK.AVG(Table2[[#This Row],[1Y Return vs Nifty Z-Score]],Table2[1Y Return vs Nifty Z-Score])</f>
        <v>707</v>
      </c>
      <c r="AT688">
        <f>_xlfn.RANK.AVG(Table2[[#This Row],[6M Return vs Nifty Z-Score]],Table2[6M Return vs Nifty Z-Score])</f>
        <v>708</v>
      </c>
      <c r="AU688">
        <f>_xlfn.RANK.AVG(Table2[[#This Row],[Sharpe Ratio Z-Score]],Table2[Sharpe Ratio Z-Score])</f>
        <v>473</v>
      </c>
      <c r="AV688">
        <f>(Table2[[#This Row],[Rank 1Y]]+Table2[[#This Row],[Rank 6M]]+Table2[[#This Row],[Rank Sharpe]])/3</f>
        <v>629.33333333333337</v>
      </c>
    </row>
    <row r="689" spans="1:48" x14ac:dyDescent="0.3">
      <c r="A689" t="s">
        <v>479</v>
      </c>
      <c r="B689" t="s">
        <v>480</v>
      </c>
      <c r="C689" t="s">
        <v>6781</v>
      </c>
      <c r="D689" t="s">
        <v>83</v>
      </c>
      <c r="E689">
        <v>43382.613498259998</v>
      </c>
      <c r="F689">
        <v>2329.15</v>
      </c>
      <c r="G689">
        <v>-14.009794008150999</v>
      </c>
      <c r="H689">
        <f>(Table2[[#This Row],[1Y Return vs Nifty]]-AVERAGE(Table2[1Y Return vs Nifty]))/_xlfn.STDEV.P(Table2[1Y Return vs Nifty])</f>
        <v>-0.64824727802198334</v>
      </c>
      <c r="I689">
        <v>-12.600845936534901</v>
      </c>
      <c r="J689">
        <f>(Table2[[#This Row],[1M Return vs Nifty]]-AVERAGE(Table2[1M Return vs Nifty]))/_xlfn.STDEV.P(Table2[1M Return vs Nifty])</f>
        <v>-1.1087940577217592</v>
      </c>
      <c r="K689">
        <v>-26.558735530356699</v>
      </c>
      <c r="L689">
        <f>(Table2[[#This Row],[6M Return vs Nifty]]-AVERAGE(Table2[6M Return vs Nifty]))/_xlfn.STDEV.P(Table2[6M Return vs Nifty])</f>
        <v>-1.1931740381764633</v>
      </c>
      <c r="M689">
        <v>-4.2332450582657497</v>
      </c>
      <c r="N689">
        <f>(Table2[[#This Row],[1W Return vs Nifty]]-AVERAGE(Table2[1W Return vs Nifty]))/_xlfn.STDEV.P(Table2[1W Return vs Nifty])</f>
        <v>-0.53295231978660496</v>
      </c>
      <c r="O689">
        <v>2372.54</v>
      </c>
      <c r="P689">
        <v>2457.7500777441701</v>
      </c>
      <c r="Q689">
        <v>2409.4371234597502</v>
      </c>
      <c r="R689">
        <v>35.1940463103045</v>
      </c>
      <c r="S689" s="2">
        <f>(Table2[[#This Row],[Close Price]]-Table2[[#This Row],[20D EMA]])/Table2[[#This Row],[20D EMA]]</f>
        <v>-1.8288416633649957E-2</v>
      </c>
      <c r="T689" s="2">
        <f>(Table2[[#This Row],[Close Price]]-Table2[[#This Row],[50D EMA]])/Table2[[#This Row],[50D EMA]]</f>
        <v>-5.2324310314824499E-2</v>
      </c>
      <c r="U689" s="2">
        <f>(Table2[[#This Row],[Close Price]]-Table2[[#This Row],[200D EMA]])/Table2[[#This Row],[200D EMA]]</f>
        <v>-3.3321941742337102E-2</v>
      </c>
      <c r="V689">
        <v>0.53992596293664696</v>
      </c>
      <c r="W689">
        <v>2312.15</v>
      </c>
      <c r="X689">
        <v>2339</v>
      </c>
      <c r="Y689">
        <v>2286.6999999999998</v>
      </c>
      <c r="Z689">
        <v>2358</v>
      </c>
      <c r="AA689">
        <v>2267.6999999999998</v>
      </c>
      <c r="AB689">
        <v>2590.5500000000002</v>
      </c>
      <c r="AC689" s="2">
        <f>(Table2[[#This Row],[Close Price]]/Table2[[#This Row],[Day Low]])-1</f>
        <v>7.3524641567372928E-3</v>
      </c>
      <c r="AD689" s="2">
        <f>(Table2[[#This Row],[Day High]]/Table2[[#This Row],[Close Price]])-1</f>
        <v>4.2290105832598623E-3</v>
      </c>
      <c r="AE689" s="2">
        <f>(Table2[[#This Row],[Close Price]]/Table2[[#This Row],[Current Week Low]])-1</f>
        <v>1.8563869331351013E-2</v>
      </c>
      <c r="AF689" s="2">
        <f>(Table2[[#This Row],[Current Week High]]/Table2[[#This Row],[Close Price]])-1</f>
        <v>1.2386492926603987E-2</v>
      </c>
      <c r="AG689" s="2">
        <f>(Table2[[#This Row],[Close Price]]/Table2[[#This Row],[Current Month Low]])-1</f>
        <v>2.7097940644706275E-2</v>
      </c>
      <c r="AH689" s="2">
        <f>(Table2[[#This Row],[Current Month High]]/Table2[[#This Row],[Close Price]])-1</f>
        <v>0.11222978339737666</v>
      </c>
      <c r="AI689">
        <v>22.1046304445827</v>
      </c>
      <c r="AJ689">
        <v>29.181919023849101</v>
      </c>
      <c r="AK689" t="str">
        <f>IF(AND(Table2[[#This Row],[20D EMA]]&gt;Table2[[#This Row],[50D EMA]],Table2[[#This Row],[50D EMA]]&gt;Table2[[#This Row],[200D EMA]]),"Uptrend","Downtrend/NoTrend")</f>
        <v>Downtrend/NoTrend</v>
      </c>
      <c r="AL689">
        <v>-0.15</v>
      </c>
      <c r="AM689" t="s">
        <v>10680</v>
      </c>
      <c r="AN689">
        <v>1.06</v>
      </c>
      <c r="AO689" t="s">
        <v>10681</v>
      </c>
      <c r="AP689">
        <v>-5.3784234351424001E-2</v>
      </c>
      <c r="AQ689">
        <f>(Table2[[#This Row],[Sharpe Ratio]]-AVERAGE(Table2[Sharpe Ratio]))/_xlfn.STDEV.P(Table2[Sharpe Ratio])</f>
        <v>-1.3493129758642155</v>
      </c>
      <c r="AR68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89">
        <f>_xlfn.RANK.AVG(Table2[[#This Row],[1Y Return vs Nifty Z-Score]],Table2[1Y Return vs Nifty Z-Score])</f>
        <v>544</v>
      </c>
      <c r="AT689">
        <f>_xlfn.RANK.AVG(Table2[[#This Row],[6M Return vs Nifty Z-Score]],Table2[6M Return vs Nifty Z-Score])</f>
        <v>684</v>
      </c>
      <c r="AU689">
        <f>_xlfn.RANK.AVG(Table2[[#This Row],[Sharpe Ratio Z-Score]],Table2[Sharpe Ratio Z-Score])</f>
        <v>670</v>
      </c>
      <c r="AV689">
        <f>(Table2[[#This Row],[Rank 1Y]]+Table2[[#This Row],[Rank 6M]]+Table2[[#This Row],[Rank Sharpe]])/3</f>
        <v>632.66666666666663</v>
      </c>
    </row>
    <row r="690" spans="1:48" x14ac:dyDescent="0.3">
      <c r="A690" t="s">
        <v>1198</v>
      </c>
      <c r="B690" t="s">
        <v>1199</v>
      </c>
      <c r="C690" t="s">
        <v>10635</v>
      </c>
      <c r="D690" t="s">
        <v>21</v>
      </c>
      <c r="E690">
        <v>10065.053094319999</v>
      </c>
      <c r="F690">
        <v>483.45</v>
      </c>
      <c r="G690">
        <v>-16.709094925522201</v>
      </c>
      <c r="H690">
        <f>(Table2[[#This Row],[1Y Return vs Nifty]]-AVERAGE(Table2[1Y Return vs Nifty]))/_xlfn.STDEV.P(Table2[1Y Return vs Nifty])</f>
        <v>-0.69167986796135938</v>
      </c>
      <c r="I690">
        <v>-8.7039448833516193</v>
      </c>
      <c r="J690">
        <f>(Table2[[#This Row],[1M Return vs Nifty]]-AVERAGE(Table2[1M Return vs Nifty]))/_xlfn.STDEV.P(Table2[1M Return vs Nifty])</f>
        <v>-0.73205459992554278</v>
      </c>
      <c r="K690">
        <v>-19.358944283517101</v>
      </c>
      <c r="L690">
        <f>(Table2[[#This Row],[6M Return vs Nifty]]-AVERAGE(Table2[6M Return vs Nifty]))/_xlfn.STDEV.P(Table2[6M Return vs Nifty])</f>
        <v>-0.94641479271354245</v>
      </c>
      <c r="M690">
        <v>-6.7889759733167896</v>
      </c>
      <c r="N690">
        <f>(Table2[[#This Row],[1W Return vs Nifty]]-AVERAGE(Table2[1W Return vs Nifty]))/_xlfn.STDEV.P(Table2[1W Return vs Nifty])</f>
        <v>-1.1890254794042021</v>
      </c>
      <c r="O690">
        <v>497.59</v>
      </c>
      <c r="P690">
        <v>502.61511608480203</v>
      </c>
      <c r="Q690">
        <v>483.00445454685899</v>
      </c>
      <c r="R690">
        <v>38.855738911744098</v>
      </c>
      <c r="S690" s="2">
        <f>(Table2[[#This Row],[Close Price]]-Table2[[#This Row],[20D EMA]])/Table2[[#This Row],[20D EMA]]</f>
        <v>-2.8416969794409025E-2</v>
      </c>
      <c r="T690" s="2">
        <f>(Table2[[#This Row],[Close Price]]-Table2[[#This Row],[50D EMA]])/Table2[[#This Row],[50D EMA]]</f>
        <v>-3.8130799236783135E-2</v>
      </c>
      <c r="U690" s="2">
        <f>(Table2[[#This Row],[Close Price]]-Table2[[#This Row],[200D EMA]])/Table2[[#This Row],[200D EMA]]</f>
        <v>9.2244584692079536E-4</v>
      </c>
      <c r="V690">
        <v>1.0379138764043001</v>
      </c>
      <c r="W690">
        <v>483</v>
      </c>
      <c r="X690">
        <v>494.95</v>
      </c>
      <c r="Y690">
        <v>482.95</v>
      </c>
      <c r="Z690">
        <v>507.6</v>
      </c>
      <c r="AA690">
        <v>470</v>
      </c>
      <c r="AB690">
        <v>527.5</v>
      </c>
      <c r="AC690" s="2">
        <f>(Table2[[#This Row],[Close Price]]/Table2[[#This Row],[Day Low]])-1</f>
        <v>9.316770186336143E-4</v>
      </c>
      <c r="AD690" s="2">
        <f>(Table2[[#This Row],[Day High]]/Table2[[#This Row],[Close Price]])-1</f>
        <v>2.3787361671320673E-2</v>
      </c>
      <c r="AE690" s="2">
        <f>(Table2[[#This Row],[Close Price]]/Table2[[#This Row],[Current Week Low]])-1</f>
        <v>1.0353038616834898E-3</v>
      </c>
      <c r="AF690" s="2">
        <f>(Table2[[#This Row],[Current Week High]]/Table2[[#This Row],[Close Price]])-1</f>
        <v>4.9953459509773479E-2</v>
      </c>
      <c r="AG690" s="2">
        <f>(Table2[[#This Row],[Close Price]]/Table2[[#This Row],[Current Month Low]])-1</f>
        <v>2.8617021276595711E-2</v>
      </c>
      <c r="AH690" s="2">
        <f>(Table2[[#This Row],[Current Month High]]/Table2[[#This Row],[Close Price]])-1</f>
        <v>9.1115937532319835E-2</v>
      </c>
      <c r="AI690">
        <v>18.9368083566035</v>
      </c>
      <c r="AJ690">
        <v>23.062237495227102</v>
      </c>
      <c r="AK690" t="str">
        <f>IF(AND(Table2[[#This Row],[20D EMA]]&gt;Table2[[#This Row],[50D EMA]],Table2[[#This Row],[50D EMA]]&gt;Table2[[#This Row],[200D EMA]]),"Uptrend","Downtrend/NoTrend")</f>
        <v>Downtrend/NoTrend</v>
      </c>
      <c r="AL690">
        <v>0</v>
      </c>
      <c r="AM690">
        <v>0</v>
      </c>
      <c r="AN690">
        <v>2.13</v>
      </c>
      <c r="AO690" t="s">
        <v>10681</v>
      </c>
      <c r="AP690">
        <v>-8.3581007585161002E-2</v>
      </c>
      <c r="AQ690">
        <f>(Table2[[#This Row],[Sharpe Ratio]]-AVERAGE(Table2[Sharpe Ratio]))/_xlfn.STDEV.P(Table2[Sharpe Ratio])</f>
        <v>-1.6916101407827524</v>
      </c>
      <c r="AR69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0">
        <f>_xlfn.RANK.AVG(Table2[[#This Row],[1Y Return vs Nifty Z-Score]],Table2[1Y Return vs Nifty Z-Score])</f>
        <v>564</v>
      </c>
      <c r="AT690">
        <f>_xlfn.RANK.AVG(Table2[[#This Row],[6M Return vs Nifty Z-Score]],Table2[6M Return vs Nifty Z-Score])</f>
        <v>629</v>
      </c>
      <c r="AU690">
        <f>_xlfn.RANK.AVG(Table2[[#This Row],[Sharpe Ratio Z-Score]],Table2[Sharpe Ratio Z-Score])</f>
        <v>706</v>
      </c>
      <c r="AV690">
        <f>(Table2[[#This Row],[Rank 1Y]]+Table2[[#This Row],[Rank 6M]]+Table2[[#This Row],[Rank Sharpe]])/3</f>
        <v>633</v>
      </c>
    </row>
    <row r="691" spans="1:48" x14ac:dyDescent="0.3">
      <c r="A691" t="s">
        <v>916</v>
      </c>
      <c r="B691" t="s">
        <v>917</v>
      </c>
      <c r="C691" t="s">
        <v>10649</v>
      </c>
      <c r="D691" t="s">
        <v>568</v>
      </c>
      <c r="E691">
        <v>16261.867698</v>
      </c>
      <c r="F691">
        <v>3298.4</v>
      </c>
      <c r="G691">
        <v>-59.148576257938501</v>
      </c>
      <c r="H691">
        <f>(Table2[[#This Row],[1Y Return vs Nifty]]-AVERAGE(Table2[1Y Return vs Nifty]))/_xlfn.STDEV.P(Table2[1Y Return vs Nifty])</f>
        <v>-1.3745443007811571</v>
      </c>
      <c r="I691">
        <v>-10.7669540754886</v>
      </c>
      <c r="J691">
        <f>(Table2[[#This Row],[1M Return vs Nifty]]-AVERAGE(Table2[1M Return vs Nifty]))/_xlfn.STDEV.P(Table2[1M Return vs Nifty])</f>
        <v>-0.93149948032336749</v>
      </c>
      <c r="K691">
        <v>-4.9541694812052004</v>
      </c>
      <c r="L691">
        <f>(Table2[[#This Row],[6M Return vs Nifty]]-AVERAGE(Table2[6M Return vs Nifty]))/_xlfn.STDEV.P(Table2[6M Return vs Nifty])</f>
        <v>-0.4527183452169487</v>
      </c>
      <c r="M691">
        <v>-3.0399988868723899</v>
      </c>
      <c r="N691">
        <f>(Table2[[#This Row],[1W Return vs Nifty]]-AVERAGE(Table2[1W Return vs Nifty]))/_xlfn.STDEV.P(Table2[1W Return vs Nifty])</f>
        <v>-0.22663807470810521</v>
      </c>
      <c r="O691">
        <v>3370.73</v>
      </c>
      <c r="P691">
        <v>3441.5560688248202</v>
      </c>
      <c r="Q691">
        <v>3527.2654628415698</v>
      </c>
      <c r="R691">
        <v>35.678023189707403</v>
      </c>
      <c r="S691" s="2">
        <f>(Table2[[#This Row],[Close Price]]-Table2[[#This Row],[20D EMA]])/Table2[[#This Row],[20D EMA]]</f>
        <v>-2.1458259783489014E-2</v>
      </c>
      <c r="T691" s="2">
        <f>(Table2[[#This Row],[Close Price]]-Table2[[#This Row],[50D EMA]])/Table2[[#This Row],[50D EMA]]</f>
        <v>-4.1596320374261177E-2</v>
      </c>
      <c r="U691" s="2">
        <f>(Table2[[#This Row],[Close Price]]-Table2[[#This Row],[200D EMA]])/Table2[[#This Row],[200D EMA]]</f>
        <v>-6.4884672064686455E-2</v>
      </c>
      <c r="V691">
        <v>0.68459290276652995</v>
      </c>
      <c r="W691">
        <v>3278.1</v>
      </c>
      <c r="X691">
        <v>3322.95</v>
      </c>
      <c r="Y691">
        <v>3250</v>
      </c>
      <c r="Z691">
        <v>3360</v>
      </c>
      <c r="AA691">
        <v>3226.4</v>
      </c>
      <c r="AB691">
        <v>3790</v>
      </c>
      <c r="AC691" s="2">
        <f>(Table2[[#This Row],[Close Price]]/Table2[[#This Row],[Day Low]])-1</f>
        <v>6.1926115737775955E-3</v>
      </c>
      <c r="AD691" s="2">
        <f>(Table2[[#This Row],[Day High]]/Table2[[#This Row],[Close Price]])-1</f>
        <v>7.4430026679601635E-3</v>
      </c>
      <c r="AE691" s="2">
        <f>(Table2[[#This Row],[Close Price]]/Table2[[#This Row],[Current Week Low]])-1</f>
        <v>1.489230769230776E-2</v>
      </c>
      <c r="AF691" s="2">
        <f>(Table2[[#This Row],[Current Week High]]/Table2[[#This Row],[Close Price]])-1</f>
        <v>1.8675721561969505E-2</v>
      </c>
      <c r="AG691" s="2">
        <f>(Table2[[#This Row],[Close Price]]/Table2[[#This Row],[Current Month Low]])-1</f>
        <v>2.2315893875526793E-2</v>
      </c>
      <c r="AH691" s="2">
        <f>(Table2[[#This Row],[Current Month High]]/Table2[[#This Row],[Close Price]])-1</f>
        <v>0.14904195973805479</v>
      </c>
      <c r="AI691">
        <v>43.228535047295601</v>
      </c>
      <c r="AJ691">
        <v>14.6890592673725</v>
      </c>
      <c r="AK691" t="str">
        <f>IF(AND(Table2[[#This Row],[20D EMA]]&gt;Table2[[#This Row],[50D EMA]],Table2[[#This Row],[50D EMA]]&gt;Table2[[#This Row],[200D EMA]]),"Uptrend","Downtrend/NoTrend")</f>
        <v>Downtrend/NoTrend</v>
      </c>
      <c r="AL691">
        <v>-0.09</v>
      </c>
      <c r="AM691" t="s">
        <v>10680</v>
      </c>
      <c r="AN691">
        <v>0.65</v>
      </c>
      <c r="AO691" t="s">
        <v>10681</v>
      </c>
      <c r="AP691">
        <v>-7.9764642102720995E-2</v>
      </c>
      <c r="AQ691">
        <f>(Table2[[#This Row],[Sharpe Ratio]]-AVERAGE(Table2[Sharpe Ratio]))/_xlfn.STDEV.P(Table2[Sharpe Ratio])</f>
        <v>-1.6477687800191276</v>
      </c>
      <c r="AR69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1">
        <f>_xlfn.RANK.AVG(Table2[[#This Row],[1Y Return vs Nifty Z-Score]],Table2[1Y Return vs Nifty Z-Score])</f>
        <v>729</v>
      </c>
      <c r="AT691">
        <f>_xlfn.RANK.AVG(Table2[[#This Row],[6M Return vs Nifty Z-Score]],Table2[6M Return vs Nifty Z-Score])</f>
        <v>472</v>
      </c>
      <c r="AU691">
        <f>_xlfn.RANK.AVG(Table2[[#This Row],[Sharpe Ratio Z-Score]],Table2[Sharpe Ratio Z-Score])</f>
        <v>699</v>
      </c>
      <c r="AV691">
        <f>(Table2[[#This Row],[Rank 1Y]]+Table2[[#This Row],[Rank 6M]]+Table2[[#This Row],[Rank Sharpe]])/3</f>
        <v>633.33333333333337</v>
      </c>
    </row>
    <row r="692" spans="1:48" x14ac:dyDescent="0.3">
      <c r="A692" t="s">
        <v>2084</v>
      </c>
      <c r="B692" t="s">
        <v>2085</v>
      </c>
      <c r="C692" t="s">
        <v>6781</v>
      </c>
      <c r="D692" t="s">
        <v>83</v>
      </c>
      <c r="E692">
        <v>2971.1132735880001</v>
      </c>
      <c r="F692">
        <v>231.27</v>
      </c>
      <c r="G692">
        <v>-25.097085244463901</v>
      </c>
      <c r="H692">
        <f>(Table2[[#This Row],[1Y Return vs Nifty]]-AVERAGE(Table2[1Y Return vs Nifty]))/_xlfn.STDEV.P(Table2[1Y Return vs Nifty])</f>
        <v>-0.82664523680687829</v>
      </c>
      <c r="I692">
        <v>-8.9936581719375894</v>
      </c>
      <c r="J692">
        <f>(Table2[[#This Row],[1M Return vs Nifty]]-AVERAGE(Table2[1M Return vs Nifty]))/_xlfn.STDEV.P(Table2[1M Return vs Nifty])</f>
        <v>-0.76006311894325762</v>
      </c>
      <c r="K692">
        <v>-18.147519709207501</v>
      </c>
      <c r="L692">
        <f>(Table2[[#This Row],[6M Return vs Nifty]]-AVERAGE(Table2[6M Return vs Nifty]))/_xlfn.STDEV.P(Table2[6M Return vs Nifty])</f>
        <v>-0.90489550366150295</v>
      </c>
      <c r="M692">
        <v>-4.5228280219345596</v>
      </c>
      <c r="N692">
        <f>(Table2[[#This Row],[1W Return vs Nifty]]-AVERAGE(Table2[1W Return vs Nifty]))/_xlfn.STDEV.P(Table2[1W Return vs Nifty])</f>
        <v>-0.60729019660562444</v>
      </c>
      <c r="O692">
        <v>232.74</v>
      </c>
      <c r="P692">
        <v>235.01113448350699</v>
      </c>
      <c r="Q692">
        <v>235.75726046039799</v>
      </c>
      <c r="R692">
        <v>36.753818792156103</v>
      </c>
      <c r="S692" s="2">
        <f>(Table2[[#This Row],[Close Price]]-Table2[[#This Row],[20D EMA]])/Table2[[#This Row],[20D EMA]]</f>
        <v>-6.3160608404227844E-3</v>
      </c>
      <c r="T692" s="2">
        <f>(Table2[[#This Row],[Close Price]]-Table2[[#This Row],[50D EMA]])/Table2[[#This Row],[50D EMA]]</f>
        <v>-1.5918966953327628E-2</v>
      </c>
      <c r="U692" s="2">
        <f>(Table2[[#This Row],[Close Price]]-Table2[[#This Row],[200D EMA]])/Table2[[#This Row],[200D EMA]]</f>
        <v>-1.9033392446260365E-2</v>
      </c>
      <c r="V692">
        <v>0.219942726796409</v>
      </c>
      <c r="W692">
        <v>227.15</v>
      </c>
      <c r="X692">
        <v>235</v>
      </c>
      <c r="Y692">
        <v>226.35</v>
      </c>
      <c r="Z692">
        <v>235.74</v>
      </c>
      <c r="AA692">
        <v>219.52</v>
      </c>
      <c r="AB692">
        <v>252.99</v>
      </c>
      <c r="AC692" s="2">
        <f>(Table2[[#This Row],[Close Price]]/Table2[[#This Row],[Day Low]])-1</f>
        <v>1.813779440898089E-2</v>
      </c>
      <c r="AD692" s="2">
        <f>(Table2[[#This Row],[Day High]]/Table2[[#This Row],[Close Price]])-1</f>
        <v>1.6128334846715831E-2</v>
      </c>
      <c r="AE692" s="2">
        <f>(Table2[[#This Row],[Close Price]]/Table2[[#This Row],[Current Week Low]])-1</f>
        <v>2.1736249171636857E-2</v>
      </c>
      <c r="AF692" s="2">
        <f>(Table2[[#This Row],[Current Week High]]/Table2[[#This Row],[Close Price]])-1</f>
        <v>1.9328058113892821E-2</v>
      </c>
      <c r="AG692" s="2">
        <f>(Table2[[#This Row],[Close Price]]/Table2[[#This Row],[Current Month Low]])-1</f>
        <v>5.352587463556846E-2</v>
      </c>
      <c r="AH692" s="2">
        <f>(Table2[[#This Row],[Current Month High]]/Table2[[#This Row],[Close Price]])-1</f>
        <v>9.3916201842002778E-2</v>
      </c>
      <c r="AI692">
        <v>31.880486012020501</v>
      </c>
      <c r="AJ692">
        <v>19.211340206185501</v>
      </c>
      <c r="AK692" t="str">
        <f>IF(AND(Table2[[#This Row],[20D EMA]]&gt;Table2[[#This Row],[50D EMA]],Table2[[#This Row],[50D EMA]]&gt;Table2[[#This Row],[200D EMA]]),"Uptrend","Downtrend/NoTrend")</f>
        <v>Downtrend/NoTrend</v>
      </c>
      <c r="AL692">
        <v>-0.13</v>
      </c>
      <c r="AM692" t="s">
        <v>10680</v>
      </c>
      <c r="AN692">
        <v>0.57999999999999996</v>
      </c>
      <c r="AO692" t="s">
        <v>10681</v>
      </c>
      <c r="AP692">
        <v>-6.30681237019E-2</v>
      </c>
      <c r="AQ692">
        <f>(Table2[[#This Row],[Sharpe Ratio]]-AVERAGE(Table2[Sharpe Ratio]))/_xlfn.STDEV.P(Table2[Sharpe Ratio])</f>
        <v>-1.4559637524149884</v>
      </c>
      <c r="AR69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2">
        <f>_xlfn.RANK.AVG(Table2[[#This Row],[1Y Return vs Nifty Z-Score]],Table2[1Y Return vs Nifty Z-Score])</f>
        <v>607</v>
      </c>
      <c r="AT692">
        <f>_xlfn.RANK.AVG(Table2[[#This Row],[6M Return vs Nifty Z-Score]],Table2[6M Return vs Nifty Z-Score])</f>
        <v>617</v>
      </c>
      <c r="AU692">
        <f>_xlfn.RANK.AVG(Table2[[#This Row],[Sharpe Ratio Z-Score]],Table2[Sharpe Ratio Z-Score])</f>
        <v>680</v>
      </c>
      <c r="AV692">
        <f>(Table2[[#This Row],[Rank 1Y]]+Table2[[#This Row],[Rank 6M]]+Table2[[#This Row],[Rank Sharpe]])/3</f>
        <v>634.66666666666663</v>
      </c>
    </row>
    <row r="693" spans="1:48" x14ac:dyDescent="0.3">
      <c r="A693" t="s">
        <v>1617</v>
      </c>
      <c r="B693" t="s">
        <v>1618</v>
      </c>
      <c r="C693" t="s">
        <v>10649</v>
      </c>
      <c r="D693" t="s">
        <v>295</v>
      </c>
      <c r="E693">
        <v>5632.4447405339997</v>
      </c>
      <c r="F693">
        <v>169.75</v>
      </c>
      <c r="G693">
        <v>-25.359449083274601</v>
      </c>
      <c r="H693">
        <f>(Table2[[#This Row],[1Y Return vs Nifty]]-AVERAGE(Table2[1Y Return vs Nifty]))/_xlfn.STDEV.P(Table2[1Y Return vs Nifty])</f>
        <v>-0.83086675244177954</v>
      </c>
      <c r="I693">
        <v>-1.2176131366826499</v>
      </c>
      <c r="J693">
        <f>(Table2[[#This Row],[1M Return vs Nifty]]-AVERAGE(Table2[1M Return vs Nifty]))/_xlfn.STDEV.P(Table2[1M Return vs Nifty])</f>
        <v>-8.3008980401026618E-3</v>
      </c>
      <c r="K693">
        <v>-19.236423585546099</v>
      </c>
      <c r="L693">
        <f>(Table2[[#This Row],[6M Return vs Nifty]]-AVERAGE(Table2[6M Return vs Nifty]))/_xlfn.STDEV.P(Table2[6M Return vs Nifty])</f>
        <v>-0.9422156272171559</v>
      </c>
      <c r="M693">
        <v>-0.23332567605652199</v>
      </c>
      <c r="N693">
        <f>(Table2[[#This Row],[1W Return vs Nifty]]-AVERAGE(Table2[1W Return vs Nifty]))/_xlfn.STDEV.P(Table2[1W Return vs Nifty])</f>
        <v>0.49385364474087268</v>
      </c>
      <c r="O693">
        <v>164.68</v>
      </c>
      <c r="P693">
        <v>164.58666964781099</v>
      </c>
      <c r="Q693">
        <v>165.424682247855</v>
      </c>
      <c r="R693">
        <v>57.865227477668</v>
      </c>
      <c r="S693" s="2">
        <f>(Table2[[#This Row],[Close Price]]-Table2[[#This Row],[20D EMA]])/Table2[[#This Row],[20D EMA]]</f>
        <v>3.0786980811270299E-2</v>
      </c>
      <c r="T693" s="2">
        <f>(Table2[[#This Row],[Close Price]]-Table2[[#This Row],[50D EMA]])/Table2[[#This Row],[50D EMA]]</f>
        <v>3.1371497845103152E-2</v>
      </c>
      <c r="U693" s="2">
        <f>(Table2[[#This Row],[Close Price]]-Table2[[#This Row],[200D EMA]])/Table2[[#This Row],[200D EMA]]</f>
        <v>2.6146749646853751E-2</v>
      </c>
      <c r="V693">
        <v>1.0056966791941799</v>
      </c>
      <c r="W693">
        <v>168</v>
      </c>
      <c r="X693">
        <v>171.9</v>
      </c>
      <c r="Y693">
        <v>165.35</v>
      </c>
      <c r="Z693">
        <v>178.5</v>
      </c>
      <c r="AA693">
        <v>151.5</v>
      </c>
      <c r="AB693">
        <v>178.5</v>
      </c>
      <c r="AC693" s="2">
        <f>(Table2[[#This Row],[Close Price]]/Table2[[#This Row],[Day Low]])-1</f>
        <v>1.0416666666666741E-2</v>
      </c>
      <c r="AD693" s="2">
        <f>(Table2[[#This Row],[Day High]]/Table2[[#This Row],[Close Price]])-1</f>
        <v>1.2665684830633239E-2</v>
      </c>
      <c r="AE693" s="2">
        <f>(Table2[[#This Row],[Close Price]]/Table2[[#This Row],[Current Week Low]])-1</f>
        <v>2.6610220743876756E-2</v>
      </c>
      <c r="AF693" s="2">
        <f>(Table2[[#This Row],[Current Week High]]/Table2[[#This Row],[Close Price]])-1</f>
        <v>5.1546391752577359E-2</v>
      </c>
      <c r="AG693" s="2">
        <f>(Table2[[#This Row],[Close Price]]/Table2[[#This Row],[Current Month Low]])-1</f>
        <v>0.12046204620462042</v>
      </c>
      <c r="AH693" s="2">
        <f>(Table2[[#This Row],[Current Month High]]/Table2[[#This Row],[Close Price]])-1</f>
        <v>5.1546391752577359E-2</v>
      </c>
      <c r="AI693">
        <v>29.366715758468299</v>
      </c>
      <c r="AJ693">
        <v>30.526720492118301</v>
      </c>
      <c r="AK693" t="str">
        <f>IF(AND(Table2[[#This Row],[20D EMA]]&gt;Table2[[#This Row],[50D EMA]],Table2[[#This Row],[50D EMA]]&gt;Table2[[#This Row],[200D EMA]]),"Uptrend","Downtrend/NoTrend")</f>
        <v>Downtrend/NoTrend</v>
      </c>
      <c r="AL693">
        <v>-0.05</v>
      </c>
      <c r="AM693" t="s">
        <v>10680</v>
      </c>
      <c r="AN693">
        <v>9.6199999999999992</v>
      </c>
      <c r="AO693" t="s">
        <v>10681</v>
      </c>
      <c r="AP693">
        <v>-5.5231910225349998E-2</v>
      </c>
      <c r="AQ693">
        <f>(Table2[[#This Row],[Sharpe Ratio]]-AVERAGE(Table2[Sharpe Ratio]))/_xlfn.STDEV.P(Table2[Sharpe Ratio])</f>
        <v>-1.3659434795593193</v>
      </c>
      <c r="AR69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3">
        <f>_xlfn.RANK.AVG(Table2[[#This Row],[1Y Return vs Nifty Z-Score]],Table2[1Y Return vs Nifty Z-Score])</f>
        <v>609</v>
      </c>
      <c r="AT693">
        <f>_xlfn.RANK.AVG(Table2[[#This Row],[6M Return vs Nifty Z-Score]],Table2[6M Return vs Nifty Z-Score])</f>
        <v>627</v>
      </c>
      <c r="AU693">
        <f>_xlfn.RANK.AVG(Table2[[#This Row],[Sharpe Ratio Z-Score]],Table2[Sharpe Ratio Z-Score])</f>
        <v>673</v>
      </c>
      <c r="AV693">
        <f>(Table2[[#This Row],[Rank 1Y]]+Table2[[#This Row],[Rank 6M]]+Table2[[#This Row],[Rank Sharpe]])/3</f>
        <v>636.33333333333337</v>
      </c>
    </row>
    <row r="694" spans="1:48" x14ac:dyDescent="0.3">
      <c r="A694" t="s">
        <v>1936</v>
      </c>
      <c r="B694" t="s">
        <v>1937</v>
      </c>
      <c r="C694" t="s">
        <v>10646</v>
      </c>
      <c r="D694" t="s">
        <v>1509</v>
      </c>
      <c r="E694">
        <v>3628.0349999999999</v>
      </c>
      <c r="F694">
        <v>331.7</v>
      </c>
      <c r="G694">
        <v>-54.808282016287997</v>
      </c>
      <c r="H694">
        <f>(Table2[[#This Row],[1Y Return vs Nifty]]-AVERAGE(Table2[1Y Return vs Nifty]))/_xlfn.STDEV.P(Table2[1Y Return vs Nifty])</f>
        <v>-1.304707618697772</v>
      </c>
      <c r="I694">
        <v>0.186573572458266</v>
      </c>
      <c r="J694">
        <f>(Table2[[#This Row],[1M Return vs Nifty]]-AVERAGE(Table2[1M Return vs Nifty]))/_xlfn.STDEV.P(Table2[1M Return vs Nifty])</f>
        <v>0.12745121170727342</v>
      </c>
      <c r="K694">
        <v>-14.454169410691099</v>
      </c>
      <c r="L694">
        <f>(Table2[[#This Row],[6M Return vs Nifty]]-AVERAGE(Table2[6M Return vs Nifty]))/_xlfn.STDEV.P(Table2[6M Return vs Nifty])</f>
        <v>-0.77831289846552409</v>
      </c>
      <c r="M694">
        <v>-1.12504537386301</v>
      </c>
      <c r="N694">
        <f>(Table2[[#This Row],[1W Return vs Nifty]]-AVERAGE(Table2[1W Return vs Nifty]))/_xlfn.STDEV.P(Table2[1W Return vs Nifty])</f>
        <v>0.26494325507981242</v>
      </c>
      <c r="O694">
        <v>319.20999999999998</v>
      </c>
      <c r="P694">
        <v>320.40608379754099</v>
      </c>
      <c r="Q694">
        <v>340.734965536934</v>
      </c>
      <c r="R694">
        <v>68.163697196263698</v>
      </c>
      <c r="S694" s="2">
        <f>(Table2[[#This Row],[Close Price]]-Table2[[#This Row],[20D EMA]])/Table2[[#This Row],[20D EMA]]</f>
        <v>3.9127846871965195E-2</v>
      </c>
      <c r="T694" s="2">
        <f>(Table2[[#This Row],[Close Price]]-Table2[[#This Row],[50D EMA]])/Table2[[#This Row],[50D EMA]]</f>
        <v>3.5248757041690351E-2</v>
      </c>
      <c r="U694" s="2">
        <f>(Table2[[#This Row],[Close Price]]-Table2[[#This Row],[200D EMA]])/Table2[[#This Row],[200D EMA]]</f>
        <v>-2.6516109148635829E-2</v>
      </c>
      <c r="V694">
        <v>0.72099263462873497</v>
      </c>
      <c r="W694">
        <v>328.55</v>
      </c>
      <c r="X694">
        <v>333.7</v>
      </c>
      <c r="Y694">
        <v>314.10000000000002</v>
      </c>
      <c r="Z694">
        <v>334.45</v>
      </c>
      <c r="AA694">
        <v>298.95</v>
      </c>
      <c r="AB694">
        <v>334.45</v>
      </c>
      <c r="AC694" s="2">
        <f>(Table2[[#This Row],[Close Price]]/Table2[[#This Row],[Day Low]])-1</f>
        <v>9.5875817988129164E-3</v>
      </c>
      <c r="AD694" s="2">
        <f>(Table2[[#This Row],[Day High]]/Table2[[#This Row],[Close Price]])-1</f>
        <v>6.0295447693698989E-3</v>
      </c>
      <c r="AE694" s="2">
        <f>(Table2[[#This Row],[Close Price]]/Table2[[#This Row],[Current Week Low]])-1</f>
        <v>5.6033110474371206E-2</v>
      </c>
      <c r="AF694" s="2">
        <f>(Table2[[#This Row],[Current Week High]]/Table2[[#This Row],[Close Price]])-1</f>
        <v>8.290624057883722E-3</v>
      </c>
      <c r="AG694" s="2">
        <f>(Table2[[#This Row],[Close Price]]/Table2[[#This Row],[Current Month Low]])-1</f>
        <v>0.10955009198862697</v>
      </c>
      <c r="AH694" s="2">
        <f>(Table2[[#This Row],[Current Month High]]/Table2[[#This Row],[Close Price]])-1</f>
        <v>8.290624057883722E-3</v>
      </c>
      <c r="AI694">
        <v>40.699427193246898</v>
      </c>
      <c r="AJ694">
        <v>14.221763085399401</v>
      </c>
      <c r="AK694" t="str">
        <f>IF(AND(Table2[[#This Row],[20D EMA]]&gt;Table2[[#This Row],[50D EMA]],Table2[[#This Row],[50D EMA]]&gt;Table2[[#This Row],[200D EMA]]),"Uptrend","Downtrend/NoTrend")</f>
        <v>Downtrend/NoTrend</v>
      </c>
      <c r="AL694">
        <v>-0.05</v>
      </c>
      <c r="AM694" t="s">
        <v>10680</v>
      </c>
      <c r="AN694">
        <v>8.9499999999999993</v>
      </c>
      <c r="AO694" t="s">
        <v>10681</v>
      </c>
      <c r="AP694">
        <v>-2.1174659607379999E-2</v>
      </c>
      <c r="AQ694">
        <f>(Table2[[#This Row],[Sharpe Ratio]]-AVERAGE(Table2[Sharpe Ratio]))/_xlfn.STDEV.P(Table2[Sharpe Ratio])</f>
        <v>-0.97470311806098309</v>
      </c>
      <c r="AR69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4">
        <f>_xlfn.RANK.AVG(Table2[[#This Row],[1Y Return vs Nifty Z-Score]],Table2[1Y Return vs Nifty Z-Score])</f>
        <v>720</v>
      </c>
      <c r="AT694">
        <f>_xlfn.RANK.AVG(Table2[[#This Row],[6M Return vs Nifty Z-Score]],Table2[6M Return vs Nifty Z-Score])</f>
        <v>577</v>
      </c>
      <c r="AU694">
        <f>_xlfn.RANK.AVG(Table2[[#This Row],[Sharpe Ratio Z-Score]],Table2[Sharpe Ratio Z-Score])</f>
        <v>613</v>
      </c>
      <c r="AV694">
        <f>(Table2[[#This Row],[Rank 1Y]]+Table2[[#This Row],[Rank 6M]]+Table2[[#This Row],[Rank Sharpe]])/3</f>
        <v>636.66666666666663</v>
      </c>
    </row>
    <row r="695" spans="1:48" x14ac:dyDescent="0.3">
      <c r="A695" t="s">
        <v>1536</v>
      </c>
      <c r="B695" t="s">
        <v>1537</v>
      </c>
      <c r="C695" t="s">
        <v>10647</v>
      </c>
      <c r="D695" t="s">
        <v>445</v>
      </c>
      <c r="E695">
        <v>6519.7868286299999</v>
      </c>
      <c r="F695">
        <v>587.04999999999995</v>
      </c>
      <c r="G695">
        <v>-47.943883759268701</v>
      </c>
      <c r="H695">
        <f>(Table2[[#This Row],[1Y Return vs Nifty]]-AVERAGE(Table2[1Y Return vs Nifty]))/_xlfn.STDEV.P(Table2[1Y Return vs Nifty])</f>
        <v>-1.1942573192298496</v>
      </c>
      <c r="I695">
        <v>-13.495029929388901</v>
      </c>
      <c r="J695">
        <f>(Table2[[#This Row],[1M Return vs Nifty]]-AVERAGE(Table2[1M Return vs Nifty]))/_xlfn.STDEV.P(Table2[1M Return vs Nifty])</f>
        <v>-1.1952407978468871</v>
      </c>
      <c r="K695">
        <v>-10.140301223990599</v>
      </c>
      <c r="L695">
        <f>(Table2[[#This Row],[6M Return vs Nifty]]-AVERAGE(Table2[6M Return vs Nifty]))/_xlfn.STDEV.P(Table2[6M Return vs Nifty])</f>
        <v>-0.63046321473421063</v>
      </c>
      <c r="M695">
        <v>-5.4480454615210396</v>
      </c>
      <c r="N695">
        <f>(Table2[[#This Row],[1W Return vs Nifty]]-AVERAGE(Table2[1W Return vs Nifty]))/_xlfn.STDEV.P(Table2[1W Return vs Nifty])</f>
        <v>-0.84479967984114057</v>
      </c>
      <c r="O695">
        <v>605</v>
      </c>
      <c r="P695">
        <v>626.93418821545004</v>
      </c>
      <c r="Q695">
        <v>640.53600589977805</v>
      </c>
      <c r="R695">
        <v>39.436394945784699</v>
      </c>
      <c r="S695" s="2">
        <f>(Table2[[#This Row],[Close Price]]-Table2[[#This Row],[20D EMA]])/Table2[[#This Row],[20D EMA]]</f>
        <v>-2.9669421487603383E-2</v>
      </c>
      <c r="T695" s="2">
        <f>(Table2[[#This Row],[Close Price]]-Table2[[#This Row],[50D EMA]])/Table2[[#This Row],[50D EMA]]</f>
        <v>-6.3617822995072681E-2</v>
      </c>
      <c r="U695" s="2">
        <f>(Table2[[#This Row],[Close Price]]-Table2[[#This Row],[200D EMA]])/Table2[[#This Row],[200D EMA]]</f>
        <v>-8.3501950565050387E-2</v>
      </c>
      <c r="V695">
        <v>0.608452707080259</v>
      </c>
      <c r="W695">
        <v>585</v>
      </c>
      <c r="X695">
        <v>595</v>
      </c>
      <c r="Y695">
        <v>582.04999999999995</v>
      </c>
      <c r="Z695">
        <v>597.70000000000005</v>
      </c>
      <c r="AA695">
        <v>577.5</v>
      </c>
      <c r="AB695">
        <v>680.3</v>
      </c>
      <c r="AC695" s="2">
        <f>(Table2[[#This Row],[Close Price]]/Table2[[#This Row],[Day Low]])-1</f>
        <v>3.504273504273403E-3</v>
      </c>
      <c r="AD695" s="2">
        <f>(Table2[[#This Row],[Day High]]/Table2[[#This Row],[Close Price]])-1</f>
        <v>1.354228770973509E-2</v>
      </c>
      <c r="AE695" s="2">
        <f>(Table2[[#This Row],[Close Price]]/Table2[[#This Row],[Current Week Low]])-1</f>
        <v>8.5903272914698015E-3</v>
      </c>
      <c r="AF695" s="2">
        <f>(Table2[[#This Row],[Current Week High]]/Table2[[#This Row],[Close Price]])-1</f>
        <v>1.8141555233796236E-2</v>
      </c>
      <c r="AG695" s="2">
        <f>(Table2[[#This Row],[Close Price]]/Table2[[#This Row],[Current Month Low]])-1</f>
        <v>1.6536796536796405E-2</v>
      </c>
      <c r="AH695" s="2">
        <f>(Table2[[#This Row],[Current Month High]]/Table2[[#This Row],[Close Price]])-1</f>
        <v>0.15884507282173588</v>
      </c>
      <c r="AI695">
        <v>32.186355506345301</v>
      </c>
      <c r="AJ695">
        <v>12.601898916274999</v>
      </c>
      <c r="AK695" t="str">
        <f>IF(AND(Table2[[#This Row],[20D EMA]]&gt;Table2[[#This Row],[50D EMA]],Table2[[#This Row],[50D EMA]]&gt;Table2[[#This Row],[200D EMA]]),"Uptrend","Downtrend/NoTrend")</f>
        <v>Downtrend/NoTrend</v>
      </c>
      <c r="AL695">
        <v>-0.2</v>
      </c>
      <c r="AM695" t="s">
        <v>10680</v>
      </c>
      <c r="AN695">
        <v>-0.21</v>
      </c>
      <c r="AO695" t="s">
        <v>10680</v>
      </c>
      <c r="AP695">
        <v>-6.0474634610732998E-2</v>
      </c>
      <c r="AQ695">
        <f>(Table2[[#This Row],[Sharpe Ratio]]-AVERAGE(Table2[Sharpe Ratio]))/_xlfn.STDEV.P(Table2[Sharpe Ratio])</f>
        <v>-1.4261704604974432</v>
      </c>
      <c r="AR69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5">
        <f>_xlfn.RANK.AVG(Table2[[#This Row],[1Y Return vs Nifty Z-Score]],Table2[1Y Return vs Nifty Z-Score])</f>
        <v>703</v>
      </c>
      <c r="AT695">
        <f>_xlfn.RANK.AVG(Table2[[#This Row],[6M Return vs Nifty Z-Score]],Table2[6M Return vs Nifty Z-Score])</f>
        <v>531</v>
      </c>
      <c r="AU695">
        <f>_xlfn.RANK.AVG(Table2[[#This Row],[Sharpe Ratio Z-Score]],Table2[Sharpe Ratio Z-Score])</f>
        <v>678</v>
      </c>
      <c r="AV695">
        <f>(Table2[[#This Row],[Rank 1Y]]+Table2[[#This Row],[Rank 6M]]+Table2[[#This Row],[Rank Sharpe]])/3</f>
        <v>637.33333333333337</v>
      </c>
    </row>
    <row r="696" spans="1:48" x14ac:dyDescent="0.3">
      <c r="A696" t="s">
        <v>2467</v>
      </c>
      <c r="B696" t="s">
        <v>2468</v>
      </c>
      <c r="C696" t="s">
        <v>10639</v>
      </c>
      <c r="D696" t="s">
        <v>118</v>
      </c>
      <c r="E696">
        <v>2037.3143812000001</v>
      </c>
      <c r="F696">
        <v>8.3000000000000007</v>
      </c>
      <c r="G696">
        <v>-54.288488009502501</v>
      </c>
      <c r="H696">
        <f>(Table2[[#This Row],[1Y Return vs Nifty]]-AVERAGE(Table2[1Y Return vs Nifty]))/_xlfn.STDEV.P(Table2[1Y Return vs Nifty])</f>
        <v>-1.2963439717237082</v>
      </c>
      <c r="I696">
        <v>3.5401973197186698</v>
      </c>
      <c r="J696">
        <f>(Table2[[#This Row],[1M Return vs Nifty]]-AVERAGE(Table2[1M Return vs Nifty]))/_xlfn.STDEV.P(Table2[1M Return vs Nifty])</f>
        <v>0.45166842301247861</v>
      </c>
      <c r="K696">
        <v>-69.053824010345707</v>
      </c>
      <c r="L696">
        <f>(Table2[[#This Row],[6M Return vs Nifty]]-AVERAGE(Table2[6M Return vs Nifty]))/_xlfn.STDEV.P(Table2[6M Return vs Nifty])</f>
        <v>-2.649612927818588</v>
      </c>
      <c r="M696">
        <v>-1.6627623810837799</v>
      </c>
      <c r="N696">
        <f>(Table2[[#This Row],[1W Return vs Nifty]]-AVERAGE(Table2[1W Return vs Nifty]))/_xlfn.STDEV.P(Table2[1W Return vs Nifty])</f>
        <v>0.12690771548921212</v>
      </c>
      <c r="O696">
        <v>8.7899999999999991</v>
      </c>
      <c r="P696">
        <v>10.1581668891176</v>
      </c>
      <c r="Q696">
        <v>14.1113453743082</v>
      </c>
      <c r="R696">
        <v>26.5395755173186</v>
      </c>
      <c r="S696" s="2">
        <f>(Table2[[#This Row],[Close Price]]-Table2[[#This Row],[20D EMA]])/Table2[[#This Row],[20D EMA]]</f>
        <v>-5.5745164960181851E-2</v>
      </c>
      <c r="T696" s="2">
        <f>(Table2[[#This Row],[Close Price]]-Table2[[#This Row],[50D EMA]])/Table2[[#This Row],[50D EMA]]</f>
        <v>-0.18292344567682245</v>
      </c>
      <c r="U696" s="2">
        <f>(Table2[[#This Row],[Close Price]]-Table2[[#This Row],[200D EMA]])/Table2[[#This Row],[200D EMA]]</f>
        <v>-0.41182078817861101</v>
      </c>
      <c r="V696">
        <v>5.0638313417571301E-2</v>
      </c>
      <c r="W696">
        <v>0</v>
      </c>
      <c r="X696">
        <v>0</v>
      </c>
      <c r="Y696">
        <v>8.3000000000000007</v>
      </c>
      <c r="Z696">
        <v>8.3000000000000007</v>
      </c>
      <c r="AA696">
        <v>8.3000000000000007</v>
      </c>
      <c r="AB696">
        <v>10.25</v>
      </c>
      <c r="AC696" s="2" t="e">
        <f>(Table2[[#This Row],[Close Price]]/Table2[[#This Row],[Day Low]])-1</f>
        <v>#DIV/0!</v>
      </c>
      <c r="AD696" s="2">
        <f>(Table2[[#This Row],[Day High]]/Table2[[#This Row],[Close Price]])-1</f>
        <v>-1</v>
      </c>
      <c r="AE696" s="2">
        <f>(Table2[[#This Row],[Close Price]]/Table2[[#This Row],[Current Week Low]])-1</f>
        <v>0</v>
      </c>
      <c r="AF696" s="2">
        <f>(Table2[[#This Row],[Current Week High]]/Table2[[#This Row],[Close Price]])-1</f>
        <v>0</v>
      </c>
      <c r="AG696" s="2">
        <f>(Table2[[#This Row],[Close Price]]/Table2[[#This Row],[Current Month Low]])-1</f>
        <v>0</v>
      </c>
      <c r="AH696" s="2">
        <f>(Table2[[#This Row],[Current Month High]]/Table2[[#This Row],[Close Price]])-1</f>
        <v>0.23493975903614439</v>
      </c>
      <c r="AI696">
        <v>227.10843373493901</v>
      </c>
      <c r="AJ696">
        <v>23.695976154992501</v>
      </c>
      <c r="AK696" t="str">
        <f>IF(AND(Table2[[#This Row],[20D EMA]]&gt;Table2[[#This Row],[50D EMA]],Table2[[#This Row],[50D EMA]]&gt;Table2[[#This Row],[200D EMA]]),"Uptrend","Downtrend/NoTrend")</f>
        <v>Downtrend/NoTrend</v>
      </c>
      <c r="AL696">
        <v>-0.49</v>
      </c>
      <c r="AM696" t="s">
        <v>10680</v>
      </c>
      <c r="AN696">
        <v>2.4700000000000002</v>
      </c>
      <c r="AO696" t="s">
        <v>10681</v>
      </c>
      <c r="AP696">
        <v>2.7892021854854E-2</v>
      </c>
      <c r="AQ696">
        <f>(Table2[[#This Row],[Sharpe Ratio]]-AVERAGE(Table2[Sharpe Ratio]))/_xlfn.STDEV.P(Table2[Sharpe Ratio])</f>
        <v>-0.41103852845141897</v>
      </c>
      <c r="AR69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6">
        <f>_xlfn.RANK.AVG(Table2[[#This Row],[1Y Return vs Nifty Z-Score]],Table2[1Y Return vs Nifty Z-Score])</f>
        <v>719</v>
      </c>
      <c r="AT696">
        <f>_xlfn.RANK.AVG(Table2[[#This Row],[6M Return vs Nifty Z-Score]],Table2[6M Return vs Nifty Z-Score])</f>
        <v>737</v>
      </c>
      <c r="AU696">
        <f>_xlfn.RANK.AVG(Table2[[#This Row],[Sharpe Ratio Z-Score]],Table2[Sharpe Ratio Z-Score])</f>
        <v>456</v>
      </c>
      <c r="AV696">
        <f>(Table2[[#This Row],[Rank 1Y]]+Table2[[#This Row],[Rank 6M]]+Table2[[#This Row],[Rank Sharpe]])/3</f>
        <v>637.33333333333337</v>
      </c>
    </row>
    <row r="697" spans="1:48" x14ac:dyDescent="0.3">
      <c r="A697" t="s">
        <v>1631</v>
      </c>
      <c r="B697" t="s">
        <v>1632</v>
      </c>
      <c r="C697" t="s">
        <v>10636</v>
      </c>
      <c r="D697" t="s">
        <v>24</v>
      </c>
      <c r="E697">
        <v>5455.5160709250003</v>
      </c>
      <c r="F697">
        <v>323.64999999999998</v>
      </c>
      <c r="G697">
        <v>-32.448598223458703</v>
      </c>
      <c r="H697">
        <f>(Table2[[#This Row],[1Y Return vs Nifty]]-AVERAGE(Table2[1Y Return vs Nifty]))/_xlfn.STDEV.P(Table2[1Y Return vs Nifty])</f>
        <v>-0.94493336340879786</v>
      </c>
      <c r="I697">
        <v>-9.6000168964449202</v>
      </c>
      <c r="J697">
        <f>(Table2[[#This Row],[1M Return vs Nifty]]-AVERAGE(Table2[1M Return vs Nifty]))/_xlfn.STDEV.P(Table2[1M Return vs Nifty])</f>
        <v>-0.81868386757999578</v>
      </c>
      <c r="K697">
        <v>-20.866151420282701</v>
      </c>
      <c r="L697">
        <f>(Table2[[#This Row],[6M Return vs Nifty]]-AVERAGE(Table2[6M Return vs Nifty]))/_xlfn.STDEV.P(Table2[6M Return vs Nifty])</f>
        <v>-0.99807147039678301</v>
      </c>
      <c r="M697">
        <v>-4.2442841202142203</v>
      </c>
      <c r="N697">
        <f>(Table2[[#This Row],[1W Return vs Nifty]]-AVERAGE(Table2[1W Return vs Nifty]))/_xlfn.STDEV.P(Table2[1W Return vs Nifty])</f>
        <v>-0.53578612056316399</v>
      </c>
      <c r="O697">
        <v>328.58</v>
      </c>
      <c r="P697">
        <v>338.986484757352</v>
      </c>
      <c r="Q697">
        <v>347.88644223950598</v>
      </c>
      <c r="R697">
        <v>39.454531265262098</v>
      </c>
      <c r="S697" s="2">
        <f>(Table2[[#This Row],[Close Price]]-Table2[[#This Row],[20D EMA]])/Table2[[#This Row],[20D EMA]]</f>
        <v>-1.5003956418528233E-2</v>
      </c>
      <c r="T697" s="2">
        <f>(Table2[[#This Row],[Close Price]]-Table2[[#This Row],[50D EMA]])/Table2[[#This Row],[50D EMA]]</f>
        <v>-4.5242171729442095E-2</v>
      </c>
      <c r="U697" s="2">
        <f>(Table2[[#This Row],[Close Price]]-Table2[[#This Row],[200D EMA]])/Table2[[#This Row],[200D EMA]]</f>
        <v>-6.9667682602072137E-2</v>
      </c>
      <c r="V697">
        <v>0.56799466776367402</v>
      </c>
      <c r="W697">
        <v>320.10000000000002</v>
      </c>
      <c r="X697">
        <v>325</v>
      </c>
      <c r="Y697">
        <v>320</v>
      </c>
      <c r="Z697">
        <v>333.3</v>
      </c>
      <c r="AA697">
        <v>314.3</v>
      </c>
      <c r="AB697">
        <v>339</v>
      </c>
      <c r="AC697" s="2">
        <f>(Table2[[#This Row],[Close Price]]/Table2[[#This Row],[Day Low]])-1</f>
        <v>1.1090284286160434E-2</v>
      </c>
      <c r="AD697" s="2">
        <f>(Table2[[#This Row],[Day High]]/Table2[[#This Row],[Close Price]])-1</f>
        <v>4.171172562953851E-3</v>
      </c>
      <c r="AE697" s="2">
        <f>(Table2[[#This Row],[Close Price]]/Table2[[#This Row],[Current Week Low]])-1</f>
        <v>1.140624999999984E-2</v>
      </c>
      <c r="AF697" s="2">
        <f>(Table2[[#This Row],[Current Week High]]/Table2[[#This Row],[Close Price]])-1</f>
        <v>2.9816159431484746E-2</v>
      </c>
      <c r="AG697" s="2">
        <f>(Table2[[#This Row],[Close Price]]/Table2[[#This Row],[Current Month Low]])-1</f>
        <v>2.974864778873676E-2</v>
      </c>
      <c r="AH697" s="2">
        <f>(Table2[[#This Row],[Current Month High]]/Table2[[#This Row],[Close Price]])-1</f>
        <v>4.7427776919511944E-2</v>
      </c>
      <c r="AI697">
        <v>30.465008496833001</v>
      </c>
      <c r="AJ697">
        <v>3.8338145652871298</v>
      </c>
      <c r="AK697" t="str">
        <f>IF(AND(Table2[[#This Row],[20D EMA]]&gt;Table2[[#This Row],[50D EMA]],Table2[[#This Row],[50D EMA]]&gt;Table2[[#This Row],[200D EMA]]),"Uptrend","Downtrend/NoTrend")</f>
        <v>Downtrend/NoTrend</v>
      </c>
      <c r="AL697">
        <v>-0.11</v>
      </c>
      <c r="AM697" t="s">
        <v>10680</v>
      </c>
      <c r="AN697">
        <v>-0.09</v>
      </c>
      <c r="AO697" t="s">
        <v>10680</v>
      </c>
      <c r="AP697">
        <v>-2.7357596304526E-2</v>
      </c>
      <c r="AQ697">
        <f>(Table2[[#This Row],[Sharpe Ratio]]-AVERAGE(Table2[Sharpe Ratio]))/_xlfn.STDEV.P(Table2[Sharpe Ratio])</f>
        <v>-1.0457310003656211</v>
      </c>
      <c r="AR69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7">
        <f>_xlfn.RANK.AVG(Table2[[#This Row],[1Y Return vs Nifty Z-Score]],Table2[1Y Return vs Nifty Z-Score])</f>
        <v>649</v>
      </c>
      <c r="AT697">
        <f>_xlfn.RANK.AVG(Table2[[#This Row],[6M Return vs Nifty Z-Score]],Table2[6M Return vs Nifty Z-Score])</f>
        <v>648</v>
      </c>
      <c r="AU697">
        <f>_xlfn.RANK.AVG(Table2[[#This Row],[Sharpe Ratio Z-Score]],Table2[Sharpe Ratio Z-Score])</f>
        <v>617</v>
      </c>
      <c r="AV697">
        <f>(Table2[[#This Row],[Rank 1Y]]+Table2[[#This Row],[Rank 6M]]+Table2[[#This Row],[Rank Sharpe]])/3</f>
        <v>638</v>
      </c>
    </row>
    <row r="698" spans="1:48" x14ac:dyDescent="0.3">
      <c r="A698" t="s">
        <v>1081</v>
      </c>
      <c r="B698" t="s">
        <v>1082</v>
      </c>
      <c r="C698" t="s">
        <v>6781</v>
      </c>
      <c r="D698" t="s">
        <v>83</v>
      </c>
      <c r="E698">
        <v>12220.097774894901</v>
      </c>
      <c r="F698">
        <v>339.8</v>
      </c>
      <c r="G698">
        <v>-30.3174219620253</v>
      </c>
      <c r="H698">
        <f>(Table2[[#This Row],[1Y Return vs Nifty]]-AVERAGE(Table2[1Y Return vs Nifty]))/_xlfn.STDEV.P(Table2[1Y Return vs Nifty])</f>
        <v>-0.91064207559583532</v>
      </c>
      <c r="I698">
        <v>-6.0040602473909104</v>
      </c>
      <c r="J698">
        <f>(Table2[[#This Row],[1M Return vs Nifty]]-AVERAGE(Table2[1M Return vs Nifty]))/_xlfn.STDEV.P(Table2[1M Return vs Nifty])</f>
        <v>-0.47103871576977596</v>
      </c>
      <c r="K698">
        <v>-12.1831676290857</v>
      </c>
      <c r="L698">
        <f>(Table2[[#This Row],[6M Return vs Nifty]]-AVERAGE(Table2[6M Return vs Nifty]))/_xlfn.STDEV.P(Table2[6M Return vs Nifty])</f>
        <v>-0.70047860204479306</v>
      </c>
      <c r="M698">
        <v>-3.2688975279511001</v>
      </c>
      <c r="N698">
        <f>(Table2[[#This Row],[1W Return vs Nifty]]-AVERAGE(Table2[1W Return vs Nifty]))/_xlfn.STDEV.P(Table2[1W Return vs Nifty])</f>
        <v>-0.28539788146252038</v>
      </c>
      <c r="O698">
        <v>339.87</v>
      </c>
      <c r="P698">
        <v>341.07150136128399</v>
      </c>
      <c r="Q698">
        <v>341.97547721498</v>
      </c>
      <c r="R698">
        <v>57.804843422511901</v>
      </c>
      <c r="S698" s="2">
        <f>(Table2[[#This Row],[Close Price]]-Table2[[#This Row],[20D EMA]])/Table2[[#This Row],[20D EMA]]</f>
        <v>-2.0596110277457021E-4</v>
      </c>
      <c r="T698" s="2">
        <f>(Table2[[#This Row],[Close Price]]-Table2[[#This Row],[50D EMA]])/Table2[[#This Row],[50D EMA]]</f>
        <v>-3.7279613107784352E-3</v>
      </c>
      <c r="U698" s="2">
        <f>(Table2[[#This Row],[Close Price]]-Table2[[#This Row],[200D EMA]])/Table2[[#This Row],[200D EMA]]</f>
        <v>-6.3615006336036088E-3</v>
      </c>
      <c r="V698">
        <v>0.40408060861363998</v>
      </c>
      <c r="W698">
        <v>337.1</v>
      </c>
      <c r="X698">
        <v>342.55</v>
      </c>
      <c r="Y698">
        <v>336.6</v>
      </c>
      <c r="Z698">
        <v>344</v>
      </c>
      <c r="AA698">
        <v>323.95</v>
      </c>
      <c r="AB698">
        <v>353</v>
      </c>
      <c r="AC698" s="2">
        <f>(Table2[[#This Row],[Close Price]]/Table2[[#This Row],[Day Low]])-1</f>
        <v>8.0094927321270326E-3</v>
      </c>
      <c r="AD698" s="2">
        <f>(Table2[[#This Row],[Day High]]/Table2[[#This Row],[Close Price]])-1</f>
        <v>8.0929958799293988E-3</v>
      </c>
      <c r="AE698" s="2">
        <f>(Table2[[#This Row],[Close Price]]/Table2[[#This Row],[Current Week Low]])-1</f>
        <v>9.5068330362446662E-3</v>
      </c>
      <c r="AF698" s="2">
        <f>(Table2[[#This Row],[Current Week High]]/Table2[[#This Row],[Close Price]])-1</f>
        <v>1.2360211889346662E-2</v>
      </c>
      <c r="AG698" s="2">
        <f>(Table2[[#This Row],[Close Price]]/Table2[[#This Row],[Current Month Low]])-1</f>
        <v>4.8927303596234095E-2</v>
      </c>
      <c r="AH698" s="2">
        <f>(Table2[[#This Row],[Current Month High]]/Table2[[#This Row],[Close Price]])-1</f>
        <v>3.8846380223660937E-2</v>
      </c>
      <c r="AI698">
        <v>17.127722189523201</v>
      </c>
      <c r="AJ698">
        <v>16.649502231376498</v>
      </c>
      <c r="AK698" t="str">
        <f>IF(AND(Table2[[#This Row],[20D EMA]]&gt;Table2[[#This Row],[50D EMA]],Table2[[#This Row],[50D EMA]]&gt;Table2[[#This Row],[200D EMA]]),"Uptrend","Downtrend/NoTrend")</f>
        <v>Downtrend/NoTrend</v>
      </c>
      <c r="AL698">
        <v>-7.0000000000000007E-2</v>
      </c>
      <c r="AM698" t="s">
        <v>10680</v>
      </c>
      <c r="AN698">
        <v>1.51</v>
      </c>
      <c r="AO698" t="s">
        <v>10681</v>
      </c>
      <c r="AP698">
        <v>-0.11553330152878501</v>
      </c>
      <c r="AQ698">
        <f>(Table2[[#This Row],[Sharpe Ratio]]-AVERAGE(Table2[Sharpe Ratio]))/_xlfn.STDEV.P(Table2[Sharpe Ratio])</f>
        <v>-2.0586693368826423</v>
      </c>
      <c r="AR69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8">
        <f>_xlfn.RANK.AVG(Table2[[#This Row],[1Y Return vs Nifty Z-Score]],Table2[1Y Return vs Nifty Z-Score])</f>
        <v>637</v>
      </c>
      <c r="AT698">
        <f>_xlfn.RANK.AVG(Table2[[#This Row],[6M Return vs Nifty Z-Score]],Table2[6M Return vs Nifty Z-Score])</f>
        <v>552</v>
      </c>
      <c r="AU698">
        <f>_xlfn.RANK.AVG(Table2[[#This Row],[Sharpe Ratio Z-Score]],Table2[Sharpe Ratio Z-Score])</f>
        <v>730</v>
      </c>
      <c r="AV698">
        <f>(Table2[[#This Row],[Rank 1Y]]+Table2[[#This Row],[Rank 6M]]+Table2[[#This Row],[Rank Sharpe]])/3</f>
        <v>639.66666666666663</v>
      </c>
    </row>
    <row r="699" spans="1:48" x14ac:dyDescent="0.3">
      <c r="A699" t="s">
        <v>2166</v>
      </c>
      <c r="B699" t="s">
        <v>2167</v>
      </c>
      <c r="C699" t="s">
        <v>10652</v>
      </c>
      <c r="D699" t="s">
        <v>1903</v>
      </c>
      <c r="E699">
        <v>2721.3765956120001</v>
      </c>
      <c r="F699">
        <v>14.75</v>
      </c>
      <c r="G699">
        <v>-53.411778305811197</v>
      </c>
      <c r="H699">
        <f>(Table2[[#This Row],[1Y Return vs Nifty]]-AVERAGE(Table2[1Y Return vs Nifty]))/_xlfn.STDEV.P(Table2[1Y Return vs Nifty])</f>
        <v>-1.2822374403580314</v>
      </c>
      <c r="I699">
        <v>-8.0970508359567308</v>
      </c>
      <c r="J699">
        <f>(Table2[[#This Row],[1M Return vs Nifty]]-AVERAGE(Table2[1M Return vs Nifty]))/_xlfn.STDEV.P(Table2[1M Return vs Nifty])</f>
        <v>-0.67338209804907589</v>
      </c>
      <c r="K699">
        <v>-42.731072687594398</v>
      </c>
      <c r="L699">
        <f>(Table2[[#This Row],[6M Return vs Nifty]]-AVERAGE(Table2[6M Return vs Nifty]))/_xlfn.STDEV.P(Table2[6M Return vs Nifty])</f>
        <v>-1.747450346679668</v>
      </c>
      <c r="M699">
        <v>-5.6263751166263498</v>
      </c>
      <c r="N699">
        <f>(Table2[[#This Row],[1W Return vs Nifty]]-AVERAGE(Table2[1W Return vs Nifty]))/_xlfn.STDEV.P(Table2[1W Return vs Nifty])</f>
        <v>-0.89057809085829609</v>
      </c>
      <c r="O699">
        <v>15.02</v>
      </c>
      <c r="P699">
        <v>15.364447523456899</v>
      </c>
      <c r="Q699">
        <v>16.902658698686199</v>
      </c>
      <c r="R699">
        <v>44.191926635400101</v>
      </c>
      <c r="S699" s="2">
        <f>(Table2[[#This Row],[Close Price]]-Table2[[#This Row],[20D EMA]])/Table2[[#This Row],[20D EMA]]</f>
        <v>-1.7976031957390119E-2</v>
      </c>
      <c r="T699" s="2">
        <f>(Table2[[#This Row],[Close Price]]-Table2[[#This Row],[50D EMA]])/Table2[[#This Row],[50D EMA]]</f>
        <v>-3.9991514339765388E-2</v>
      </c>
      <c r="U699" s="2">
        <f>(Table2[[#This Row],[Close Price]]-Table2[[#This Row],[200D EMA]])/Table2[[#This Row],[200D EMA]]</f>
        <v>-0.12735621874998398</v>
      </c>
      <c r="V699">
        <v>0.64128806507591696</v>
      </c>
      <c r="W699">
        <v>14.7</v>
      </c>
      <c r="X699">
        <v>15</v>
      </c>
      <c r="Y699">
        <v>14.68</v>
      </c>
      <c r="Z699">
        <v>15.94</v>
      </c>
      <c r="AA699">
        <v>14.37</v>
      </c>
      <c r="AB699">
        <v>16.579999999999998</v>
      </c>
      <c r="AC699" s="2">
        <f>(Table2[[#This Row],[Close Price]]/Table2[[#This Row],[Day Low]])-1</f>
        <v>3.4013605442178019E-3</v>
      </c>
      <c r="AD699" s="2">
        <f>(Table2[[#This Row],[Day High]]/Table2[[#This Row],[Close Price]])-1</f>
        <v>1.6949152542372836E-2</v>
      </c>
      <c r="AE699" s="2">
        <f>(Table2[[#This Row],[Close Price]]/Table2[[#This Row],[Current Week Low]])-1</f>
        <v>4.7683923705721387E-3</v>
      </c>
      <c r="AF699" s="2">
        <f>(Table2[[#This Row],[Current Week High]]/Table2[[#This Row],[Close Price]])-1</f>
        <v>8.0677966101694976E-2</v>
      </c>
      <c r="AG699" s="2">
        <f>(Table2[[#This Row],[Close Price]]/Table2[[#This Row],[Current Month Low]])-1</f>
        <v>2.6443980514961885E-2</v>
      </c>
      <c r="AH699" s="2">
        <f>(Table2[[#This Row],[Current Month High]]/Table2[[#This Row],[Close Price]])-1</f>
        <v>0.12406779661016931</v>
      </c>
      <c r="AI699">
        <v>76.610169491525397</v>
      </c>
      <c r="AJ699">
        <v>14.7859922178988</v>
      </c>
      <c r="AK699" t="str">
        <f>IF(AND(Table2[[#This Row],[20D EMA]]&gt;Table2[[#This Row],[50D EMA]],Table2[[#This Row],[50D EMA]]&gt;Table2[[#This Row],[200D EMA]]),"Uptrend","Downtrend/NoTrend")</f>
        <v>Downtrend/NoTrend</v>
      </c>
      <c r="AL699">
        <v>-0.06</v>
      </c>
      <c r="AM699" t="s">
        <v>10680</v>
      </c>
      <c r="AN699">
        <v>1.17</v>
      </c>
      <c r="AO699" t="s">
        <v>10681</v>
      </c>
      <c r="AP699">
        <v>1.7031321379078999E-2</v>
      </c>
      <c r="AQ699">
        <f>(Table2[[#This Row],[Sharpe Ratio]]-AVERAGE(Table2[Sharpe Ratio]))/_xlfn.STDEV.P(Table2[Sharpe Ratio])</f>
        <v>-0.53580327907475145</v>
      </c>
      <c r="AR69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699">
        <f>_xlfn.RANK.AVG(Table2[[#This Row],[1Y Return vs Nifty Z-Score]],Table2[1Y Return vs Nifty Z-Score])</f>
        <v>716</v>
      </c>
      <c r="AT699">
        <f>_xlfn.RANK.AVG(Table2[[#This Row],[6M Return vs Nifty Z-Score]],Table2[6M Return vs Nifty Z-Score])</f>
        <v>730</v>
      </c>
      <c r="AU699">
        <f>_xlfn.RANK.AVG(Table2[[#This Row],[Sharpe Ratio Z-Score]],Table2[Sharpe Ratio Z-Score])</f>
        <v>480</v>
      </c>
      <c r="AV699">
        <f>(Table2[[#This Row],[Rank 1Y]]+Table2[[#This Row],[Rank 6M]]+Table2[[#This Row],[Rank Sharpe]])/3</f>
        <v>642</v>
      </c>
    </row>
    <row r="700" spans="1:48" x14ac:dyDescent="0.3">
      <c r="A700" t="s">
        <v>1471</v>
      </c>
      <c r="B700" t="s">
        <v>1472</v>
      </c>
      <c r="C700" t="s">
        <v>10649</v>
      </c>
      <c r="D700" t="s">
        <v>568</v>
      </c>
      <c r="E700">
        <v>7155.11283</v>
      </c>
      <c r="F700">
        <v>2224.35</v>
      </c>
      <c r="G700">
        <v>-34.425694818007699</v>
      </c>
      <c r="H700">
        <f>(Table2[[#This Row],[1Y Return vs Nifty]]-AVERAGE(Table2[1Y Return vs Nifty]))/_xlfn.STDEV.P(Table2[1Y Return vs Nifty])</f>
        <v>-0.97674546153723152</v>
      </c>
      <c r="I700">
        <v>-10.2710277038193</v>
      </c>
      <c r="J700">
        <f>(Table2[[#This Row],[1M Return vs Nifty]]-AVERAGE(Table2[1M Return vs Nifty]))/_xlfn.STDEV.P(Table2[1M Return vs Nifty])</f>
        <v>-0.8835549649713762</v>
      </c>
      <c r="K700">
        <v>-11.671265063472299</v>
      </c>
      <c r="L700">
        <f>(Table2[[#This Row],[6M Return vs Nifty]]-AVERAGE(Table2[6M Return vs Nifty]))/_xlfn.STDEV.P(Table2[6M Return vs Nifty])</f>
        <v>-0.68293410852954806</v>
      </c>
      <c r="M700">
        <v>-0.95819982550541705</v>
      </c>
      <c r="N700">
        <f>(Table2[[#This Row],[1W Return vs Nifty]]-AVERAGE(Table2[1W Return vs Nifty]))/_xlfn.STDEV.P(Table2[1W Return vs Nifty])</f>
        <v>0.30777361935425745</v>
      </c>
      <c r="O700">
        <v>2221.12</v>
      </c>
      <c r="P700">
        <v>2252.4839624077399</v>
      </c>
      <c r="Q700">
        <v>2260.0113019315199</v>
      </c>
      <c r="R700">
        <v>50.930878971730699</v>
      </c>
      <c r="S700" s="2">
        <f>(Table2[[#This Row],[Close Price]]-Table2[[#This Row],[20D EMA]])/Table2[[#This Row],[20D EMA]]</f>
        <v>1.4542212937617141E-3</v>
      </c>
      <c r="T700" s="2">
        <f>(Table2[[#This Row],[Close Price]]-Table2[[#This Row],[50D EMA]])/Table2[[#This Row],[50D EMA]]</f>
        <v>-1.2490194326474521E-2</v>
      </c>
      <c r="U700" s="2">
        <f>(Table2[[#This Row],[Close Price]]-Table2[[#This Row],[200D EMA]])/Table2[[#This Row],[200D EMA]]</f>
        <v>-1.577925822806376E-2</v>
      </c>
      <c r="V700">
        <v>0.65982219702382505</v>
      </c>
      <c r="W700">
        <v>2200</v>
      </c>
      <c r="X700">
        <v>2231.4</v>
      </c>
      <c r="Y700">
        <v>2165</v>
      </c>
      <c r="Z700">
        <v>2249</v>
      </c>
      <c r="AA700">
        <v>2089.25</v>
      </c>
      <c r="AB700">
        <v>2549.75</v>
      </c>
      <c r="AC700" s="2">
        <f>(Table2[[#This Row],[Close Price]]/Table2[[#This Row],[Day Low]])-1</f>
        <v>1.1068181818181699E-2</v>
      </c>
      <c r="AD700" s="2">
        <f>(Table2[[#This Row],[Day High]]/Table2[[#This Row],[Close Price]])-1</f>
        <v>3.1694652370355403E-3</v>
      </c>
      <c r="AE700" s="2">
        <f>(Table2[[#This Row],[Close Price]]/Table2[[#This Row],[Current Week Low]])-1</f>
        <v>2.741339491916861E-2</v>
      </c>
      <c r="AF700" s="2">
        <f>(Table2[[#This Row],[Current Week High]]/Table2[[#This Row],[Close Price]])-1</f>
        <v>1.1081889091195229E-2</v>
      </c>
      <c r="AG700" s="2">
        <f>(Table2[[#This Row],[Close Price]]/Table2[[#This Row],[Current Month Low]])-1</f>
        <v>6.4664353236807415E-2</v>
      </c>
      <c r="AH700" s="2">
        <f>(Table2[[#This Row],[Current Month High]]/Table2[[#This Row],[Close Price]])-1</f>
        <v>0.14628992739451974</v>
      </c>
      <c r="AI700">
        <v>22.957268415492099</v>
      </c>
      <c r="AJ700">
        <v>13.4872448979591</v>
      </c>
      <c r="AK700" t="str">
        <f>IF(AND(Table2[[#This Row],[20D EMA]]&gt;Table2[[#This Row],[50D EMA]],Table2[[#This Row],[50D EMA]]&gt;Table2[[#This Row],[200D EMA]]),"Uptrend","Downtrend/NoTrend")</f>
        <v>Downtrend/NoTrend</v>
      </c>
      <c r="AL700">
        <v>-0.03</v>
      </c>
      <c r="AM700" t="s">
        <v>10680</v>
      </c>
      <c r="AN700">
        <v>4.74</v>
      </c>
      <c r="AO700" t="s">
        <v>10681</v>
      </c>
      <c r="AP700">
        <v>-9.5713626153275999E-2</v>
      </c>
      <c r="AQ700">
        <f>(Table2[[#This Row],[Sharpe Ratio]]-AVERAGE(Table2[Sharpe Ratio]))/_xlfn.STDEV.P(Table2[Sharpe Ratio])</f>
        <v>-1.8309863378738394</v>
      </c>
      <c r="AR70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0">
        <f>_xlfn.RANK.AVG(Table2[[#This Row],[1Y Return vs Nifty Z-Score]],Table2[1Y Return vs Nifty Z-Score])</f>
        <v>661</v>
      </c>
      <c r="AT700">
        <f>_xlfn.RANK.AVG(Table2[[#This Row],[6M Return vs Nifty Z-Score]],Table2[6M Return vs Nifty Z-Score])</f>
        <v>546</v>
      </c>
      <c r="AU700">
        <f>_xlfn.RANK.AVG(Table2[[#This Row],[Sharpe Ratio Z-Score]],Table2[Sharpe Ratio Z-Score])</f>
        <v>720</v>
      </c>
      <c r="AV700">
        <f>(Table2[[#This Row],[Rank 1Y]]+Table2[[#This Row],[Rank 6M]]+Table2[[#This Row],[Rank Sharpe]])/3</f>
        <v>642.33333333333337</v>
      </c>
    </row>
    <row r="701" spans="1:48" x14ac:dyDescent="0.3">
      <c r="A701" t="s">
        <v>1501</v>
      </c>
      <c r="B701" t="s">
        <v>1502</v>
      </c>
      <c r="C701" t="s">
        <v>10646</v>
      </c>
      <c r="D701" t="s">
        <v>101</v>
      </c>
      <c r="E701">
        <v>6843.3739368349998</v>
      </c>
      <c r="F701">
        <v>1450.5</v>
      </c>
      <c r="G701">
        <v>-38.284455870122599</v>
      </c>
      <c r="H701">
        <f>(Table2[[#This Row],[1Y Return vs Nifty]]-AVERAGE(Table2[1Y Return vs Nifty]))/_xlfn.STDEV.P(Table2[1Y Return vs Nifty])</f>
        <v>-1.0388341250767379</v>
      </c>
      <c r="I701">
        <v>-4.8074207685372103</v>
      </c>
      <c r="J701">
        <f>(Table2[[#This Row],[1M Return vs Nifty]]-AVERAGE(Table2[1M Return vs Nifty]))/_xlfn.STDEV.P(Table2[1M Return vs Nifty])</f>
        <v>-0.35535158327955652</v>
      </c>
      <c r="K701">
        <v>-9.4322822409757201</v>
      </c>
      <c r="L701">
        <f>(Table2[[#This Row],[6M Return vs Nifty]]-AVERAGE(Table2[6M Return vs Nifty]))/_xlfn.STDEV.P(Table2[6M Return vs Nifty])</f>
        <v>-0.60619720145238565</v>
      </c>
      <c r="M701">
        <v>-3.7151477241155901</v>
      </c>
      <c r="N701">
        <f>(Table2[[#This Row],[1W Return vs Nifty]]-AVERAGE(Table2[1W Return vs Nifty]))/_xlfn.STDEV.P(Table2[1W Return vs Nifty])</f>
        <v>-0.3999532810366429</v>
      </c>
      <c r="O701">
        <v>1453.62</v>
      </c>
      <c r="P701">
        <v>1442.2600720409</v>
      </c>
      <c r="Q701">
        <v>1420.8607092159</v>
      </c>
      <c r="R701">
        <v>38.071634629745503</v>
      </c>
      <c r="S701" s="2">
        <f>(Table2[[#This Row],[Close Price]]-Table2[[#This Row],[20D EMA]])/Table2[[#This Row],[20D EMA]]</f>
        <v>-2.1463656251289134E-3</v>
      </c>
      <c r="T701" s="2">
        <f>(Table2[[#This Row],[Close Price]]-Table2[[#This Row],[50D EMA]])/Table2[[#This Row],[50D EMA]]</f>
        <v>5.7132053496009956E-3</v>
      </c>
      <c r="U701" s="2">
        <f>(Table2[[#This Row],[Close Price]]-Table2[[#This Row],[200D EMA]])/Table2[[#This Row],[200D EMA]]</f>
        <v>2.0860095991011261E-2</v>
      </c>
      <c r="V701">
        <v>0.44127748229123198</v>
      </c>
      <c r="W701">
        <v>1440</v>
      </c>
      <c r="X701">
        <v>1455</v>
      </c>
      <c r="Y701">
        <v>1434</v>
      </c>
      <c r="Z701">
        <v>1479.25</v>
      </c>
      <c r="AA701">
        <v>1410</v>
      </c>
      <c r="AB701">
        <v>1517.3</v>
      </c>
      <c r="AC701" s="2">
        <f>(Table2[[#This Row],[Close Price]]/Table2[[#This Row],[Day Low]])-1</f>
        <v>7.2916666666666963E-3</v>
      </c>
      <c r="AD701" s="2">
        <f>(Table2[[#This Row],[Day High]]/Table2[[#This Row],[Close Price]])-1</f>
        <v>3.1023784901758056E-3</v>
      </c>
      <c r="AE701" s="2">
        <f>(Table2[[#This Row],[Close Price]]/Table2[[#This Row],[Current Week Low]])-1</f>
        <v>1.1506276150627714E-2</v>
      </c>
      <c r="AF701" s="2">
        <f>(Table2[[#This Row],[Current Week High]]/Table2[[#This Row],[Close Price]])-1</f>
        <v>1.9820751465012165E-2</v>
      </c>
      <c r="AG701" s="2">
        <f>(Table2[[#This Row],[Close Price]]/Table2[[#This Row],[Current Month Low]])-1</f>
        <v>2.8723404255319052E-2</v>
      </c>
      <c r="AH701" s="2">
        <f>(Table2[[#This Row],[Current Month High]]/Table2[[#This Row],[Close Price]])-1</f>
        <v>4.6053085143054062E-2</v>
      </c>
      <c r="AI701">
        <v>10.651499482936901</v>
      </c>
      <c r="AJ701">
        <v>16.04</v>
      </c>
      <c r="AK701" t="str">
        <f>IF(AND(Table2[[#This Row],[20D EMA]]&gt;Table2[[#This Row],[50D EMA]],Table2[[#This Row],[50D EMA]]&gt;Table2[[#This Row],[200D EMA]]),"Uptrend","Downtrend/NoTrend")</f>
        <v>Uptrend</v>
      </c>
      <c r="AL701">
        <v>0.02</v>
      </c>
      <c r="AM701" t="s">
        <v>10681</v>
      </c>
      <c r="AN701">
        <v>1.28</v>
      </c>
      <c r="AO701" t="s">
        <v>10681</v>
      </c>
      <c r="AP701">
        <v>-0.14347992225706599</v>
      </c>
      <c r="AQ701">
        <f>(Table2[[#This Row],[Sharpe Ratio]]-AVERAGE(Table2[Sharpe Ratio]))/_xlfn.STDEV.P(Table2[Sharpe Ratio])</f>
        <v>-2.3797124568642771</v>
      </c>
      <c r="AR70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-4.7800486477095996</v>
      </c>
      <c r="AS701">
        <f>_xlfn.RANK.AVG(Table2[[#This Row],[1Y Return vs Nifty Z-Score]],Table2[1Y Return vs Nifty Z-Score])</f>
        <v>676</v>
      </c>
      <c r="AT701">
        <f>_xlfn.RANK.AVG(Table2[[#This Row],[6M Return vs Nifty Z-Score]],Table2[6M Return vs Nifty Z-Score])</f>
        <v>520</v>
      </c>
      <c r="AU701">
        <f>_xlfn.RANK.AVG(Table2[[#This Row],[Sharpe Ratio Z-Score]],Table2[Sharpe Ratio Z-Score])</f>
        <v>734</v>
      </c>
      <c r="AV701">
        <f>(Table2[[#This Row],[Rank 1Y]]+Table2[[#This Row],[Rank 6M]]+Table2[[#This Row],[Rank Sharpe]])/3</f>
        <v>643.33333333333337</v>
      </c>
    </row>
    <row r="702" spans="1:48" x14ac:dyDescent="0.3">
      <c r="A702" t="s">
        <v>2070</v>
      </c>
      <c r="B702" t="s">
        <v>2071</v>
      </c>
      <c r="C702" t="s">
        <v>10647</v>
      </c>
      <c r="D702" t="s">
        <v>95</v>
      </c>
      <c r="E702">
        <v>3034.1159480000001</v>
      </c>
      <c r="F702">
        <v>720.05</v>
      </c>
      <c r="G702">
        <v>-58.191873769666998</v>
      </c>
      <c r="H702">
        <f>(Table2[[#This Row],[1Y Return vs Nifty]]-AVERAGE(Table2[1Y Return vs Nifty]))/_xlfn.STDEV.P(Table2[1Y Return vs Nifty])</f>
        <v>-1.3591506606724639</v>
      </c>
      <c r="I702">
        <v>-7.2324132472527998</v>
      </c>
      <c r="J702">
        <f>(Table2[[#This Row],[1M Return vs Nifty]]-AVERAGE(Table2[1M Return vs Nifty]))/_xlfn.STDEV.P(Table2[1M Return vs Nifty])</f>
        <v>-0.58979180619589799</v>
      </c>
      <c r="K702">
        <v>-22.652454222334299</v>
      </c>
      <c r="L702">
        <f>(Table2[[#This Row],[6M Return vs Nifty]]-AVERAGE(Table2[6M Return vs Nifty]))/_xlfn.STDEV.P(Table2[6M Return vs Nifty])</f>
        <v>-1.0592936248302245</v>
      </c>
      <c r="M702">
        <v>-3.4454921860977001</v>
      </c>
      <c r="N702">
        <f>(Table2[[#This Row],[1W Return vs Nifty]]-AVERAGE(Table2[1W Return vs Nifty]))/_xlfn.STDEV.P(Table2[1W Return vs Nifty])</f>
        <v>-0.33073090719677128</v>
      </c>
      <c r="O702">
        <v>719.24</v>
      </c>
      <c r="P702">
        <v>735.55138278272295</v>
      </c>
      <c r="Q702">
        <v>786.24287994813301</v>
      </c>
      <c r="R702">
        <v>44.210552034534402</v>
      </c>
      <c r="S702" s="2">
        <f>(Table2[[#This Row],[Close Price]]-Table2[[#This Row],[20D EMA]])/Table2[[#This Row],[20D EMA]]</f>
        <v>1.126188754796654E-3</v>
      </c>
      <c r="T702" s="2">
        <f>(Table2[[#This Row],[Close Price]]-Table2[[#This Row],[50D EMA]])/Table2[[#This Row],[50D EMA]]</f>
        <v>-2.107450702366772E-2</v>
      </c>
      <c r="U702" s="2">
        <f>(Table2[[#This Row],[Close Price]]-Table2[[#This Row],[200D EMA]])/Table2[[#This Row],[200D EMA]]</f>
        <v>-8.41888449946913E-2</v>
      </c>
      <c r="V702">
        <v>0.28307181329763198</v>
      </c>
      <c r="W702">
        <v>706</v>
      </c>
      <c r="X702">
        <v>730.1</v>
      </c>
      <c r="Y702">
        <v>699.85</v>
      </c>
      <c r="Z702">
        <v>740</v>
      </c>
      <c r="AA702">
        <v>665</v>
      </c>
      <c r="AB702">
        <v>757.95</v>
      </c>
      <c r="AC702" s="2">
        <f>(Table2[[#This Row],[Close Price]]/Table2[[#This Row],[Day Low]])-1</f>
        <v>1.9900849858356828E-2</v>
      </c>
      <c r="AD702" s="2">
        <f>(Table2[[#This Row],[Day High]]/Table2[[#This Row],[Close Price]])-1</f>
        <v>1.3957364071939482E-2</v>
      </c>
      <c r="AE702" s="2">
        <f>(Table2[[#This Row],[Close Price]]/Table2[[#This Row],[Current Week Low]])-1</f>
        <v>2.8863327855969123E-2</v>
      </c>
      <c r="AF702" s="2">
        <f>(Table2[[#This Row],[Current Week High]]/Table2[[#This Row],[Close Price]])-1</f>
        <v>2.7706409277133526E-2</v>
      </c>
      <c r="AG702" s="2">
        <f>(Table2[[#This Row],[Close Price]]/Table2[[#This Row],[Current Month Low]])-1</f>
        <v>8.2781954887217957E-2</v>
      </c>
      <c r="AH702" s="2">
        <f>(Table2[[#This Row],[Current Month High]]/Table2[[#This Row],[Close Price]])-1</f>
        <v>5.2635233664328984E-2</v>
      </c>
      <c r="AI702">
        <v>46.100965210749202</v>
      </c>
      <c r="AJ702">
        <v>16.3623141564318</v>
      </c>
      <c r="AK702" t="str">
        <f>IF(AND(Table2[[#This Row],[20D EMA]]&gt;Table2[[#This Row],[50D EMA]],Table2[[#This Row],[50D EMA]]&gt;Table2[[#This Row],[200D EMA]]),"Uptrend","Downtrend/NoTrend")</f>
        <v>Downtrend/NoTrend</v>
      </c>
      <c r="AL702">
        <v>-0.02</v>
      </c>
      <c r="AM702" t="s">
        <v>10680</v>
      </c>
      <c r="AN702">
        <v>5.89</v>
      </c>
      <c r="AO702" t="s">
        <v>10681</v>
      </c>
      <c r="AQ702">
        <f>(Table2[[#This Row],[Sharpe Ratio]]-AVERAGE(Table2[Sharpe Ratio]))/_xlfn.STDEV.P(Table2[Sharpe Ratio])</f>
        <v>-0.7314544315382846</v>
      </c>
      <c r="AR70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2">
        <f>_xlfn.RANK.AVG(Table2[[#This Row],[1Y Return vs Nifty Z-Score]],Table2[1Y Return vs Nifty Z-Score])</f>
        <v>726</v>
      </c>
      <c r="AT702">
        <f>_xlfn.RANK.AVG(Table2[[#This Row],[6M Return vs Nifty Z-Score]],Table2[6M Return vs Nifty Z-Score])</f>
        <v>660</v>
      </c>
      <c r="AU702">
        <f>_xlfn.RANK.AVG(Table2[[#This Row],[Sharpe Ratio Z-Score]],Table2[Sharpe Ratio Z-Score])</f>
        <v>547</v>
      </c>
      <c r="AV702">
        <f>(Table2[[#This Row],[Rank 1Y]]+Table2[[#This Row],[Rank 6M]]+Table2[[#This Row],[Rank Sharpe]])/3</f>
        <v>644.33333333333337</v>
      </c>
    </row>
    <row r="703" spans="1:48" x14ac:dyDescent="0.3">
      <c r="A703" t="s">
        <v>1183</v>
      </c>
      <c r="B703" t="s">
        <v>1184</v>
      </c>
      <c r="C703" t="s">
        <v>10647</v>
      </c>
      <c r="D703" t="s">
        <v>227</v>
      </c>
      <c r="E703">
        <v>10197.62912883</v>
      </c>
      <c r="F703">
        <v>517.1</v>
      </c>
      <c r="G703">
        <v>-21.053997254162098</v>
      </c>
      <c r="H703">
        <f>(Table2[[#This Row],[1Y Return vs Nifty]]-AVERAGE(Table2[1Y Return vs Nifty]))/_xlfn.STDEV.P(Table2[1Y Return vs Nifty])</f>
        <v>-0.76159069559529302</v>
      </c>
      <c r="I703">
        <v>-1.81917786918754</v>
      </c>
      <c r="J703">
        <f>(Table2[[#This Row],[1M Return vs Nifty]]-AVERAGE(Table2[1M Return vs Nifty]))/_xlfn.STDEV.P(Table2[1M Return vs Nifty])</f>
        <v>-6.6458179444024199E-2</v>
      </c>
      <c r="K703">
        <v>-27.114942456654202</v>
      </c>
      <c r="L703">
        <f>(Table2[[#This Row],[6M Return vs Nifty]]-AVERAGE(Table2[6M Return vs Nifty]))/_xlfn.STDEV.P(Table2[6M Return vs Nifty])</f>
        <v>-1.2122369799686534</v>
      </c>
      <c r="M703">
        <v>-5.4241710655126498</v>
      </c>
      <c r="N703">
        <f>(Table2[[#This Row],[1W Return vs Nifty]]-AVERAGE(Table2[1W Return vs Nifty]))/_xlfn.STDEV.P(Table2[1W Return vs Nifty])</f>
        <v>-0.83867096326501656</v>
      </c>
      <c r="O703">
        <v>528.54</v>
      </c>
      <c r="P703">
        <v>541.66611466176403</v>
      </c>
      <c r="Q703">
        <v>546.50299355129596</v>
      </c>
      <c r="R703">
        <v>40.204429236343898</v>
      </c>
      <c r="S703" s="2">
        <f>(Table2[[#This Row],[Close Price]]-Table2[[#This Row],[20D EMA]])/Table2[[#This Row],[20D EMA]]</f>
        <v>-2.1644530215309991E-2</v>
      </c>
      <c r="T703" s="2">
        <f>(Table2[[#This Row],[Close Price]]-Table2[[#This Row],[50D EMA]])/Table2[[#This Row],[50D EMA]]</f>
        <v>-4.5352873286349057E-2</v>
      </c>
      <c r="U703" s="2">
        <f>(Table2[[#This Row],[Close Price]]-Table2[[#This Row],[200D EMA]])/Table2[[#This Row],[200D EMA]]</f>
        <v>-5.3802072263554962E-2</v>
      </c>
      <c r="V703">
        <v>0.558036643827585</v>
      </c>
      <c r="W703">
        <v>515.20000000000005</v>
      </c>
      <c r="X703">
        <v>524.35</v>
      </c>
      <c r="Y703">
        <v>515.20000000000005</v>
      </c>
      <c r="Z703">
        <v>540.79999999999995</v>
      </c>
      <c r="AA703">
        <v>485.15</v>
      </c>
      <c r="AB703">
        <v>556.29999999999995</v>
      </c>
      <c r="AC703" s="2">
        <f>(Table2[[#This Row],[Close Price]]/Table2[[#This Row],[Day Low]])-1</f>
        <v>3.6878881987576495E-3</v>
      </c>
      <c r="AD703" s="2">
        <f>(Table2[[#This Row],[Day High]]/Table2[[#This Row],[Close Price]])-1</f>
        <v>1.4020498936375914E-2</v>
      </c>
      <c r="AE703" s="2">
        <f>(Table2[[#This Row],[Close Price]]/Table2[[#This Row],[Current Week Low]])-1</f>
        <v>3.6878881987576495E-3</v>
      </c>
      <c r="AF703" s="2">
        <f>(Table2[[#This Row],[Current Week High]]/Table2[[#This Row],[Close Price]])-1</f>
        <v>4.5832527557532199E-2</v>
      </c>
      <c r="AG703" s="2">
        <f>(Table2[[#This Row],[Close Price]]/Table2[[#This Row],[Current Month Low]])-1</f>
        <v>6.5855920849221983E-2</v>
      </c>
      <c r="AH703" s="2">
        <f>(Table2[[#This Row],[Current Month High]]/Table2[[#This Row],[Close Price]])-1</f>
        <v>7.5807387352542888E-2</v>
      </c>
      <c r="AI703">
        <v>37.188164765035701</v>
      </c>
      <c r="AJ703">
        <v>19.092584062643901</v>
      </c>
      <c r="AK703" t="str">
        <f>IF(AND(Table2[[#This Row],[20D EMA]]&gt;Table2[[#This Row],[50D EMA]],Table2[[#This Row],[50D EMA]]&gt;Table2[[#This Row],[200D EMA]]),"Uptrend","Downtrend/NoTrend")</f>
        <v>Downtrend/NoTrend</v>
      </c>
      <c r="AL703">
        <v>-0.16</v>
      </c>
      <c r="AM703" t="s">
        <v>10680</v>
      </c>
      <c r="AN703">
        <v>-2.44</v>
      </c>
      <c r="AO703" t="s">
        <v>10680</v>
      </c>
      <c r="AP703">
        <v>-5.3044592047645001E-2</v>
      </c>
      <c r="AQ703">
        <f>(Table2[[#This Row],[Sharpe Ratio]]-AVERAGE(Table2[Sharpe Ratio]))/_xlfn.STDEV.P(Table2[Sharpe Ratio])</f>
        <v>-1.3408161677819663</v>
      </c>
      <c r="AR70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3">
        <f>_xlfn.RANK.AVG(Table2[[#This Row],[1Y Return vs Nifty Z-Score]],Table2[1Y Return vs Nifty Z-Score])</f>
        <v>583</v>
      </c>
      <c r="AT703">
        <f>_xlfn.RANK.AVG(Table2[[#This Row],[6M Return vs Nifty Z-Score]],Table2[6M Return vs Nifty Z-Score])</f>
        <v>687</v>
      </c>
      <c r="AU703">
        <f>_xlfn.RANK.AVG(Table2[[#This Row],[Sharpe Ratio Z-Score]],Table2[Sharpe Ratio Z-Score])</f>
        <v>667</v>
      </c>
      <c r="AV703">
        <f>(Table2[[#This Row],[Rank 1Y]]+Table2[[#This Row],[Rank 6M]]+Table2[[#This Row],[Rank Sharpe]])/3</f>
        <v>645.66666666666663</v>
      </c>
    </row>
    <row r="704" spans="1:48" x14ac:dyDescent="0.3">
      <c r="A704" t="s">
        <v>1627</v>
      </c>
      <c r="B704" t="s">
        <v>1628</v>
      </c>
      <c r="C704" t="s">
        <v>10644</v>
      </c>
      <c r="D704" t="s">
        <v>491</v>
      </c>
      <c r="E704">
        <v>5486.0241205900002</v>
      </c>
      <c r="F704">
        <v>109.94</v>
      </c>
      <c r="G704">
        <v>-41.630753575449297</v>
      </c>
      <c r="H704">
        <f>(Table2[[#This Row],[1Y Return vs Nifty]]-AVERAGE(Table2[1Y Return vs Nifty]))/_xlfn.STDEV.P(Table2[1Y Return vs Nifty])</f>
        <v>-1.0926770942378319</v>
      </c>
      <c r="I704">
        <v>-2.5563373055955001</v>
      </c>
      <c r="J704">
        <f>(Table2[[#This Row],[1M Return vs Nifty]]-AVERAGE(Table2[1M Return vs Nifty]))/_xlfn.STDEV.P(Table2[1M Return vs Nifty])</f>
        <v>-0.13772430670554123</v>
      </c>
      <c r="K704">
        <v>-11.407967001902099</v>
      </c>
      <c r="L704">
        <f>(Table2[[#This Row],[6M Return vs Nifty]]-AVERAGE(Table2[6M Return vs Nifty]))/_xlfn.STDEV.P(Table2[6M Return vs Nifty])</f>
        <v>-0.67391006480697035</v>
      </c>
      <c r="M704">
        <v>-1.73533790498834</v>
      </c>
      <c r="N704">
        <f>(Table2[[#This Row],[1W Return vs Nifty]]-AVERAGE(Table2[1W Return vs Nifty]))/_xlfn.STDEV.P(Table2[1W Return vs Nifty])</f>
        <v>0.10827709479336463</v>
      </c>
      <c r="O704">
        <v>109.43</v>
      </c>
      <c r="P704">
        <v>108.504941900942</v>
      </c>
      <c r="Q704">
        <v>108.819801727585</v>
      </c>
      <c r="R704">
        <v>53.181482067434096</v>
      </c>
      <c r="S704" s="2">
        <f>(Table2[[#This Row],[Close Price]]-Table2[[#This Row],[20D EMA]])/Table2[[#This Row],[20D EMA]]</f>
        <v>4.6605135703188423E-3</v>
      </c>
      <c r="T704" s="2">
        <f>(Table2[[#This Row],[Close Price]]-Table2[[#This Row],[50D EMA]])/Table2[[#This Row],[50D EMA]]</f>
        <v>1.3225739527772959E-2</v>
      </c>
      <c r="U704" s="2">
        <f>(Table2[[#This Row],[Close Price]]-Table2[[#This Row],[200D EMA]])/Table2[[#This Row],[200D EMA]]</f>
        <v>1.0294066471645057E-2</v>
      </c>
      <c r="V704">
        <v>0.82358857881079295</v>
      </c>
      <c r="W704">
        <v>108.15</v>
      </c>
      <c r="X704">
        <v>110.89</v>
      </c>
      <c r="Y704">
        <v>108.15</v>
      </c>
      <c r="Z704">
        <v>115.71</v>
      </c>
      <c r="AA704">
        <v>104.43</v>
      </c>
      <c r="AB704">
        <v>115.71</v>
      </c>
      <c r="AC704" s="2">
        <f>(Table2[[#This Row],[Close Price]]/Table2[[#This Row],[Day Low]])-1</f>
        <v>1.6551086453999053E-2</v>
      </c>
      <c r="AD704" s="2">
        <f>(Table2[[#This Row],[Day High]]/Table2[[#This Row],[Close Price]])-1</f>
        <v>8.6410769510643082E-3</v>
      </c>
      <c r="AE704" s="2">
        <f>(Table2[[#This Row],[Close Price]]/Table2[[#This Row],[Current Week Low]])-1</f>
        <v>1.6551086453999053E-2</v>
      </c>
      <c r="AF704" s="2">
        <f>(Table2[[#This Row],[Current Week High]]/Table2[[#This Row],[Close Price]])-1</f>
        <v>5.2483172639621545E-2</v>
      </c>
      <c r="AG704" s="2">
        <f>(Table2[[#This Row],[Close Price]]/Table2[[#This Row],[Current Month Low]])-1</f>
        <v>5.2762616106482696E-2</v>
      </c>
      <c r="AH704" s="2">
        <f>(Table2[[#This Row],[Current Month High]]/Table2[[#This Row],[Close Price]])-1</f>
        <v>5.2483172639621545E-2</v>
      </c>
      <c r="AI704">
        <v>25.250136438057101</v>
      </c>
      <c r="AJ704">
        <v>20.153005464480799</v>
      </c>
      <c r="AK704" t="str">
        <f>IF(AND(Table2[[#This Row],[20D EMA]]&gt;Table2[[#This Row],[50D EMA]],Table2[[#This Row],[50D EMA]]&gt;Table2[[#This Row],[200D EMA]]),"Uptrend","Downtrend/NoTrend")</f>
        <v>Downtrend/NoTrend</v>
      </c>
      <c r="AL704">
        <v>-0.11</v>
      </c>
      <c r="AM704" t="s">
        <v>10680</v>
      </c>
      <c r="AN704">
        <v>3.15</v>
      </c>
      <c r="AO704" t="s">
        <v>10681</v>
      </c>
      <c r="AP704">
        <v>-8.8915643206073994E-2</v>
      </c>
      <c r="AQ704">
        <f>(Table2[[#This Row],[Sharpe Ratio]]-AVERAGE(Table2[Sharpe Ratio]))/_xlfn.STDEV.P(Table2[Sharpe Ratio])</f>
        <v>-1.7528929728058</v>
      </c>
      <c r="AR70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4">
        <f>_xlfn.RANK.AVG(Table2[[#This Row],[1Y Return vs Nifty Z-Score]],Table2[1Y Return vs Nifty Z-Score])</f>
        <v>686</v>
      </c>
      <c r="AT704">
        <f>_xlfn.RANK.AVG(Table2[[#This Row],[6M Return vs Nifty Z-Score]],Table2[6M Return vs Nifty Z-Score])</f>
        <v>544</v>
      </c>
      <c r="AU704">
        <f>_xlfn.RANK.AVG(Table2[[#This Row],[Sharpe Ratio Z-Score]],Table2[Sharpe Ratio Z-Score])</f>
        <v>714</v>
      </c>
      <c r="AV704">
        <f>(Table2[[#This Row],[Rank 1Y]]+Table2[[#This Row],[Rank 6M]]+Table2[[#This Row],[Rank Sharpe]])/3</f>
        <v>648</v>
      </c>
    </row>
    <row r="705" spans="1:48" x14ac:dyDescent="0.3">
      <c r="A705" t="s">
        <v>2382</v>
      </c>
      <c r="B705" t="s">
        <v>2383</v>
      </c>
      <c r="C705" t="s">
        <v>10641</v>
      </c>
      <c r="D705" t="s">
        <v>264</v>
      </c>
      <c r="E705">
        <v>2202.4380406599998</v>
      </c>
      <c r="F705">
        <v>490.95</v>
      </c>
      <c r="G705">
        <v>-50.048085364974497</v>
      </c>
      <c r="H705">
        <f>(Table2[[#This Row],[1Y Return vs Nifty]]-AVERAGE(Table2[1Y Return vs Nifty]))/_xlfn.STDEV.P(Table2[1Y Return vs Nifty])</f>
        <v>-1.228114576456065</v>
      </c>
      <c r="I705">
        <v>-3.5246871276277898</v>
      </c>
      <c r="J705">
        <f>(Table2[[#This Row],[1M Return vs Nifty]]-AVERAGE(Table2[1M Return vs Nifty]))/_xlfn.STDEV.P(Table2[1M Return vs Nifty])</f>
        <v>-0.23134115299716027</v>
      </c>
      <c r="K705">
        <v>-28.351794606144601</v>
      </c>
      <c r="L705">
        <f>(Table2[[#This Row],[6M Return vs Nifty]]-AVERAGE(Table2[6M Return vs Nifty]))/_xlfn.STDEV.P(Table2[6M Return vs Nifty])</f>
        <v>-1.2546277511304444</v>
      </c>
      <c r="M705">
        <v>-2.4591333488257199</v>
      </c>
      <c r="N705">
        <f>(Table2[[#This Row],[1W Return vs Nifty]]-AVERAGE(Table2[1W Return vs Nifty]))/_xlfn.STDEV.P(Table2[1W Return vs Nifty])</f>
        <v>-7.7526019673295768E-2</v>
      </c>
      <c r="O705">
        <v>493.44</v>
      </c>
      <c r="P705">
        <v>501.80938584755398</v>
      </c>
      <c r="Q705">
        <v>531.15376094821897</v>
      </c>
      <c r="R705">
        <v>49.2955805695265</v>
      </c>
      <c r="S705" s="2">
        <f>(Table2[[#This Row],[Close Price]]-Table2[[#This Row],[20D EMA]])/Table2[[#This Row],[20D EMA]]</f>
        <v>-5.0462062256809524E-3</v>
      </c>
      <c r="T705" s="2">
        <f>(Table2[[#This Row],[Close Price]]-Table2[[#This Row],[50D EMA]])/Table2[[#This Row],[50D EMA]]</f>
        <v>-2.1640459811672386E-2</v>
      </c>
      <c r="U705" s="2">
        <f>(Table2[[#This Row],[Close Price]]-Table2[[#This Row],[200D EMA]])/Table2[[#This Row],[200D EMA]]</f>
        <v>-7.5691379604367254E-2</v>
      </c>
      <c r="V705">
        <v>1.1437042189614099</v>
      </c>
      <c r="W705">
        <v>488.05</v>
      </c>
      <c r="X705">
        <v>494.8</v>
      </c>
      <c r="Y705">
        <v>484.8</v>
      </c>
      <c r="Z705">
        <v>509.4</v>
      </c>
      <c r="AA705">
        <v>467.1</v>
      </c>
      <c r="AB705">
        <v>521.95000000000005</v>
      </c>
      <c r="AC705" s="2">
        <f>(Table2[[#This Row],[Close Price]]/Table2[[#This Row],[Day Low]])-1</f>
        <v>5.9420141378956348E-3</v>
      </c>
      <c r="AD705" s="2">
        <f>(Table2[[#This Row],[Day High]]/Table2[[#This Row],[Close Price]])-1</f>
        <v>7.8419390976678383E-3</v>
      </c>
      <c r="AE705" s="2">
        <f>(Table2[[#This Row],[Close Price]]/Table2[[#This Row],[Current Week Low]])-1</f>
        <v>1.2685643564356308E-2</v>
      </c>
      <c r="AF705" s="2">
        <f>(Table2[[#This Row],[Current Week High]]/Table2[[#This Row],[Close Price]])-1</f>
        <v>3.7580201649862532E-2</v>
      </c>
      <c r="AG705" s="2">
        <f>(Table2[[#This Row],[Close Price]]/Table2[[#This Row],[Current Month Low]])-1</f>
        <v>5.1059730250481605E-2</v>
      </c>
      <c r="AH705" s="2">
        <f>(Table2[[#This Row],[Current Month High]]/Table2[[#This Row],[Close Price]])-1</f>
        <v>6.3142886240961538E-2</v>
      </c>
      <c r="AI705">
        <v>31.388125063652002</v>
      </c>
      <c r="AJ705">
        <v>8.1387665198237897</v>
      </c>
      <c r="AK705" t="str">
        <f>IF(AND(Table2[[#This Row],[20D EMA]]&gt;Table2[[#This Row],[50D EMA]],Table2[[#This Row],[50D EMA]]&gt;Table2[[#This Row],[200D EMA]]),"Uptrend","Downtrend/NoTrend")</f>
        <v>Downtrend/NoTrend</v>
      </c>
      <c r="AL705">
        <v>-0.11</v>
      </c>
      <c r="AM705" t="s">
        <v>10680</v>
      </c>
      <c r="AN705">
        <v>3.14</v>
      </c>
      <c r="AO705" t="s">
        <v>10681</v>
      </c>
      <c r="AQ705">
        <f>(Table2[[#This Row],[Sharpe Ratio]]-AVERAGE(Table2[Sharpe Ratio]))/_xlfn.STDEV.P(Table2[Sharpe Ratio])</f>
        <v>-0.7314544315382846</v>
      </c>
      <c r="AR70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5">
        <f>_xlfn.RANK.AVG(Table2[[#This Row],[1Y Return vs Nifty Z-Score]],Table2[1Y Return vs Nifty Z-Score])</f>
        <v>709</v>
      </c>
      <c r="AT705">
        <f>_xlfn.RANK.AVG(Table2[[#This Row],[6M Return vs Nifty Z-Score]],Table2[6M Return vs Nifty Z-Score])</f>
        <v>692</v>
      </c>
      <c r="AU705">
        <f>_xlfn.RANK.AVG(Table2[[#This Row],[Sharpe Ratio Z-Score]],Table2[Sharpe Ratio Z-Score])</f>
        <v>547</v>
      </c>
      <c r="AV705">
        <f>(Table2[[#This Row],[Rank 1Y]]+Table2[[#This Row],[Rank 6M]]+Table2[[#This Row],[Rank Sharpe]])/3</f>
        <v>649.33333333333337</v>
      </c>
    </row>
    <row r="706" spans="1:48" x14ac:dyDescent="0.3">
      <c r="A706" t="s">
        <v>715</v>
      </c>
      <c r="B706" t="s">
        <v>716</v>
      </c>
      <c r="C706" t="s">
        <v>10646</v>
      </c>
      <c r="D706" t="s">
        <v>101</v>
      </c>
      <c r="E706">
        <v>24089.767060999999</v>
      </c>
      <c r="F706">
        <v>296.5</v>
      </c>
      <c r="G706">
        <v>-41.901386286682303</v>
      </c>
      <c r="H706">
        <f>(Table2[[#This Row],[1Y Return vs Nifty]]-AVERAGE(Table2[1Y Return vs Nifty]))/_xlfn.STDEV.P(Table2[1Y Return vs Nifty])</f>
        <v>-1.0970316585976336</v>
      </c>
      <c r="I706">
        <v>3.1484903041170802</v>
      </c>
      <c r="J706">
        <f>(Table2[[#This Row],[1M Return vs Nifty]]-AVERAGE(Table2[1M Return vs Nifty]))/_xlfn.STDEV.P(Table2[1M Return vs Nifty])</f>
        <v>0.4137994890419408</v>
      </c>
      <c r="K706">
        <v>-10.745413400607699</v>
      </c>
      <c r="L706">
        <f>(Table2[[#This Row],[6M Return vs Nifty]]-AVERAGE(Table2[6M Return vs Nifty]))/_xlfn.STDEV.P(Table2[6M Return vs Nifty])</f>
        <v>-0.6512022916050858</v>
      </c>
      <c r="M706">
        <v>-2.98726569234206</v>
      </c>
      <c r="N706">
        <f>(Table2[[#This Row],[1W Return vs Nifty]]-AVERAGE(Table2[1W Return vs Nifty]))/_xlfn.STDEV.P(Table2[1W Return vs Nifty])</f>
        <v>-0.21310111221001998</v>
      </c>
      <c r="O706">
        <v>294.38</v>
      </c>
      <c r="P706">
        <v>288.541430220915</v>
      </c>
      <c r="Q706">
        <v>292.025290429535</v>
      </c>
      <c r="R706">
        <v>57.831708182430901</v>
      </c>
      <c r="S706" s="2">
        <f>(Table2[[#This Row],[Close Price]]-Table2[[#This Row],[20D EMA]])/Table2[[#This Row],[20D EMA]]</f>
        <v>7.201576194034936E-3</v>
      </c>
      <c r="T706" s="2">
        <f>(Table2[[#This Row],[Close Price]]-Table2[[#This Row],[50D EMA]])/Table2[[#This Row],[50D EMA]]</f>
        <v>2.7582069489957485E-2</v>
      </c>
      <c r="U706" s="2">
        <f>(Table2[[#This Row],[Close Price]]-Table2[[#This Row],[200D EMA]])/Table2[[#This Row],[200D EMA]]</f>
        <v>1.5323020700992101E-2</v>
      </c>
      <c r="V706">
        <v>0.74098710845993798</v>
      </c>
      <c r="W706">
        <v>295.3</v>
      </c>
      <c r="X706">
        <v>299.05</v>
      </c>
      <c r="Y706">
        <v>289.95</v>
      </c>
      <c r="Z706">
        <v>301</v>
      </c>
      <c r="AA706">
        <v>285</v>
      </c>
      <c r="AB706">
        <v>310</v>
      </c>
      <c r="AC706" s="2">
        <f>(Table2[[#This Row],[Close Price]]/Table2[[#This Row],[Day Low]])-1</f>
        <v>4.0636640704367899E-3</v>
      </c>
      <c r="AD706" s="2">
        <f>(Table2[[#This Row],[Day High]]/Table2[[#This Row],[Close Price]])-1</f>
        <v>8.6003372681282553E-3</v>
      </c>
      <c r="AE706" s="2">
        <f>(Table2[[#This Row],[Close Price]]/Table2[[#This Row],[Current Week Low]])-1</f>
        <v>2.2590101741679636E-2</v>
      </c>
      <c r="AF706" s="2">
        <f>(Table2[[#This Row],[Current Week High]]/Table2[[#This Row],[Close Price]])-1</f>
        <v>1.5177065767284947E-2</v>
      </c>
      <c r="AG706" s="2">
        <f>(Table2[[#This Row],[Close Price]]/Table2[[#This Row],[Current Month Low]])-1</f>
        <v>4.035087719298236E-2</v>
      </c>
      <c r="AH706" s="2">
        <f>(Table2[[#This Row],[Current Month High]]/Table2[[#This Row],[Close Price]])-1</f>
        <v>4.5531197301855064E-2</v>
      </c>
      <c r="AI706">
        <v>20.5059021922428</v>
      </c>
      <c r="AJ706">
        <v>17.728806829461899</v>
      </c>
      <c r="AK706" t="str">
        <f>IF(AND(Table2[[#This Row],[20D EMA]]&gt;Table2[[#This Row],[50D EMA]],Table2[[#This Row],[50D EMA]]&gt;Table2[[#This Row],[200D EMA]]),"Uptrend","Downtrend/NoTrend")</f>
        <v>Downtrend/NoTrend</v>
      </c>
      <c r="AL706">
        <v>0.01</v>
      </c>
      <c r="AM706" t="s">
        <v>10681</v>
      </c>
      <c r="AN706">
        <v>2.4500000000000002</v>
      </c>
      <c r="AO706" t="s">
        <v>10681</v>
      </c>
      <c r="AP706">
        <v>-0.106456074585982</v>
      </c>
      <c r="AQ706">
        <f>(Table2[[#This Row],[Sharpe Ratio]]-AVERAGE(Table2[Sharpe Ratio]))/_xlfn.STDEV.P(Table2[Sharpe Ratio])</f>
        <v>-1.9543926414341015</v>
      </c>
      <c r="AR70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6">
        <f>_xlfn.RANK.AVG(Table2[[#This Row],[1Y Return vs Nifty Z-Score]],Table2[1Y Return vs Nifty Z-Score])</f>
        <v>689</v>
      </c>
      <c r="AT706">
        <f>_xlfn.RANK.AVG(Table2[[#This Row],[6M Return vs Nifty Z-Score]],Table2[6M Return vs Nifty Z-Score])</f>
        <v>535</v>
      </c>
      <c r="AU706">
        <f>_xlfn.RANK.AVG(Table2[[#This Row],[Sharpe Ratio Z-Score]],Table2[Sharpe Ratio Z-Score])</f>
        <v>725</v>
      </c>
      <c r="AV706">
        <f>(Table2[[#This Row],[Rank 1Y]]+Table2[[#This Row],[Rank 6M]]+Table2[[#This Row],[Rank Sharpe]])/3</f>
        <v>649.66666666666663</v>
      </c>
    </row>
    <row r="707" spans="1:48" x14ac:dyDescent="0.3">
      <c r="A707" t="s">
        <v>609</v>
      </c>
      <c r="B707" t="s">
        <v>610</v>
      </c>
      <c r="C707" t="s">
        <v>10636</v>
      </c>
      <c r="D707" t="s">
        <v>24</v>
      </c>
      <c r="E707">
        <v>31241.559148525001</v>
      </c>
      <c r="F707">
        <v>200.3</v>
      </c>
      <c r="G707">
        <v>-43.668978538123298</v>
      </c>
      <c r="H707">
        <f>(Table2[[#This Row],[1Y Return vs Nifty]]-AVERAGE(Table2[1Y Return vs Nifty]))/_xlfn.STDEV.P(Table2[1Y Return vs Nifty])</f>
        <v>-1.1254727667907953</v>
      </c>
      <c r="I707">
        <v>-12.6825605839178</v>
      </c>
      <c r="J707">
        <f>(Table2[[#This Row],[1M Return vs Nifty]]-AVERAGE(Table2[1M Return vs Nifty]))/_xlfn.STDEV.P(Table2[1M Return vs Nifty])</f>
        <v>-1.1166939585734617</v>
      </c>
      <c r="K707">
        <v>-12.7439990490321</v>
      </c>
      <c r="L707">
        <f>(Table2[[#This Row],[6M Return vs Nifty]]-AVERAGE(Table2[6M Return vs Nifty]))/_xlfn.STDEV.P(Table2[6M Return vs Nifty])</f>
        <v>-0.71970003962169793</v>
      </c>
      <c r="M707">
        <v>-7.2929326973854796</v>
      </c>
      <c r="N707">
        <f>(Table2[[#This Row],[1W Return vs Nifty]]-AVERAGE(Table2[1W Return vs Nifty]))/_xlfn.STDEV.P(Table2[1W Return vs Nifty])</f>
        <v>-1.3183945293003163</v>
      </c>
      <c r="O707">
        <v>199.2</v>
      </c>
      <c r="P707">
        <v>198.82504139365901</v>
      </c>
      <c r="Q707">
        <v>205.09471859424201</v>
      </c>
      <c r="R707">
        <v>38.179478911176098</v>
      </c>
      <c r="S707" s="2">
        <f>(Table2[[#This Row],[Close Price]]-Table2[[#This Row],[20D EMA]])/Table2[[#This Row],[20D EMA]]</f>
        <v>5.5220883534137693E-3</v>
      </c>
      <c r="T707" s="2">
        <f>(Table2[[#This Row],[Close Price]]-Table2[[#This Row],[50D EMA]])/Table2[[#This Row],[50D EMA]]</f>
        <v>7.4183744462081869E-3</v>
      </c>
      <c r="U707" s="2">
        <f>(Table2[[#This Row],[Close Price]]-Table2[[#This Row],[200D EMA]])/Table2[[#This Row],[200D EMA]]</f>
        <v>-2.3378069543213531E-2</v>
      </c>
      <c r="V707">
        <v>1.18429364838966</v>
      </c>
      <c r="W707">
        <v>195.04</v>
      </c>
      <c r="X707">
        <v>201.92</v>
      </c>
      <c r="Y707">
        <v>191.64</v>
      </c>
      <c r="Z707">
        <v>203</v>
      </c>
      <c r="AA707">
        <v>189.5</v>
      </c>
      <c r="AB707">
        <v>218.49</v>
      </c>
      <c r="AC707" s="2">
        <f>(Table2[[#This Row],[Close Price]]/Table2[[#This Row],[Day Low]])-1</f>
        <v>2.696882690730118E-2</v>
      </c>
      <c r="AD707" s="2">
        <f>(Table2[[#This Row],[Day High]]/Table2[[#This Row],[Close Price]])-1</f>
        <v>8.0878681977032407E-3</v>
      </c>
      <c r="AE707" s="2">
        <f>(Table2[[#This Row],[Close Price]]/Table2[[#This Row],[Current Week Low]])-1</f>
        <v>4.5188895846378863E-2</v>
      </c>
      <c r="AF707" s="2">
        <f>(Table2[[#This Row],[Current Week High]]/Table2[[#This Row],[Close Price]])-1</f>
        <v>1.3479780329505697E-2</v>
      </c>
      <c r="AG707" s="2">
        <f>(Table2[[#This Row],[Close Price]]/Table2[[#This Row],[Current Month Low]])-1</f>
        <v>5.6992084432717638E-2</v>
      </c>
      <c r="AH707" s="2">
        <f>(Table2[[#This Row],[Current Month High]]/Table2[[#This Row],[Close Price]])-1</f>
        <v>9.0813779331003541E-2</v>
      </c>
      <c r="AI707">
        <v>31.352970544183702</v>
      </c>
      <c r="AJ707">
        <v>18.415607449009698</v>
      </c>
      <c r="AK707" t="str">
        <f>IF(AND(Table2[[#This Row],[20D EMA]]&gt;Table2[[#This Row],[50D EMA]],Table2[[#This Row],[50D EMA]]&gt;Table2[[#This Row],[200D EMA]]),"Uptrend","Downtrend/NoTrend")</f>
        <v>Downtrend/NoTrend</v>
      </c>
      <c r="AL707">
        <v>-0.02</v>
      </c>
      <c r="AM707" t="s">
        <v>10680</v>
      </c>
      <c r="AN707">
        <v>4</v>
      </c>
      <c r="AO707" t="s">
        <v>10681</v>
      </c>
      <c r="AP707">
        <v>-7.9716617643759993E-2</v>
      </c>
      <c r="AQ707">
        <f>(Table2[[#This Row],[Sharpe Ratio]]-AVERAGE(Table2[Sharpe Ratio]))/_xlfn.STDEV.P(Table2[Sharpe Ratio])</f>
        <v>-1.6472170881959844</v>
      </c>
      <c r="AR70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7">
        <f>_xlfn.RANK.AVG(Table2[[#This Row],[1Y Return vs Nifty Z-Score]],Table2[1Y Return vs Nifty Z-Score])</f>
        <v>695</v>
      </c>
      <c r="AT707">
        <f>_xlfn.RANK.AVG(Table2[[#This Row],[6M Return vs Nifty Z-Score]],Table2[6M Return vs Nifty Z-Score])</f>
        <v>559</v>
      </c>
      <c r="AU707">
        <f>_xlfn.RANK.AVG(Table2[[#This Row],[Sharpe Ratio Z-Score]],Table2[Sharpe Ratio Z-Score])</f>
        <v>698</v>
      </c>
      <c r="AV707">
        <f>(Table2[[#This Row],[Rank 1Y]]+Table2[[#This Row],[Rank 6M]]+Table2[[#This Row],[Rank Sharpe]])/3</f>
        <v>650.66666666666663</v>
      </c>
    </row>
    <row r="708" spans="1:48" x14ac:dyDescent="0.3">
      <c r="A708" t="s">
        <v>819</v>
      </c>
      <c r="B708" t="s">
        <v>820</v>
      </c>
      <c r="C708" t="s">
        <v>6781</v>
      </c>
      <c r="D708" t="s">
        <v>83</v>
      </c>
      <c r="E708">
        <v>19393.697088500001</v>
      </c>
      <c r="F708">
        <v>831.25</v>
      </c>
      <c r="G708">
        <v>-34.845350597384297</v>
      </c>
      <c r="H708">
        <f>(Table2[[#This Row],[1Y Return vs Nifty]]-AVERAGE(Table2[1Y Return vs Nifty]))/_xlfn.STDEV.P(Table2[1Y Return vs Nifty])</f>
        <v>-0.98349785333766249</v>
      </c>
      <c r="I708">
        <v>-0.89165684061061101</v>
      </c>
      <c r="J708">
        <f>(Table2[[#This Row],[1M Return vs Nifty]]-AVERAGE(Table2[1M Return vs Nifty]))/_xlfn.STDEV.P(Table2[1M Return vs Nifty])</f>
        <v>2.321147463026068E-2</v>
      </c>
      <c r="K708">
        <v>-14.122625325059399</v>
      </c>
      <c r="L708">
        <f>(Table2[[#This Row],[6M Return vs Nifty]]-AVERAGE(Table2[6M Return vs Nifty]))/_xlfn.STDEV.P(Table2[6M Return vs Nifty])</f>
        <v>-0.76694985117660663</v>
      </c>
      <c r="M708">
        <v>-3.2986684213522399</v>
      </c>
      <c r="N708">
        <f>(Table2[[#This Row],[1W Return vs Nifty]]-AVERAGE(Table2[1W Return vs Nifty]))/_xlfn.STDEV.P(Table2[1W Return vs Nifty])</f>
        <v>-0.29304026821900503</v>
      </c>
      <c r="O708">
        <v>815.7</v>
      </c>
      <c r="P708">
        <v>813.44633974491205</v>
      </c>
      <c r="Q708">
        <v>841.557895432593</v>
      </c>
      <c r="R708">
        <v>56.301198961603298</v>
      </c>
      <c r="S708" s="2">
        <f>(Table2[[#This Row],[Close Price]]-Table2[[#This Row],[20D EMA]])/Table2[[#This Row],[20D EMA]]</f>
        <v>1.9063381145028754E-2</v>
      </c>
      <c r="T708" s="2">
        <f>(Table2[[#This Row],[Close Price]]-Table2[[#This Row],[50D EMA]])/Table2[[#This Row],[50D EMA]]</f>
        <v>2.1886705225904614E-2</v>
      </c>
      <c r="U708" s="2">
        <f>(Table2[[#This Row],[Close Price]]-Table2[[#This Row],[200D EMA]])/Table2[[#This Row],[200D EMA]]</f>
        <v>-1.2248587397892984E-2</v>
      </c>
      <c r="V708">
        <v>0.79356048456955497</v>
      </c>
      <c r="W708">
        <v>820.55</v>
      </c>
      <c r="X708">
        <v>840.05</v>
      </c>
      <c r="Y708">
        <v>814.35</v>
      </c>
      <c r="Z708">
        <v>840.05</v>
      </c>
      <c r="AA708">
        <v>777.8</v>
      </c>
      <c r="AB708">
        <v>840.9</v>
      </c>
      <c r="AC708" s="2">
        <f>(Table2[[#This Row],[Close Price]]/Table2[[#This Row],[Day Low]])-1</f>
        <v>1.3040034123453781E-2</v>
      </c>
      <c r="AD708" s="2">
        <f>(Table2[[#This Row],[Day High]]/Table2[[#This Row],[Close Price]])-1</f>
        <v>1.0586466165413588E-2</v>
      </c>
      <c r="AE708" s="2">
        <f>(Table2[[#This Row],[Close Price]]/Table2[[#This Row],[Current Week Low]])-1</f>
        <v>2.0752747590102594E-2</v>
      </c>
      <c r="AF708" s="2">
        <f>(Table2[[#This Row],[Current Week High]]/Table2[[#This Row],[Close Price]])-1</f>
        <v>1.0586466165413588E-2</v>
      </c>
      <c r="AG708" s="2">
        <f>(Table2[[#This Row],[Close Price]]/Table2[[#This Row],[Current Month Low]])-1</f>
        <v>6.8719465158138426E-2</v>
      </c>
      <c r="AH708" s="2">
        <f>(Table2[[#This Row],[Current Month High]]/Table2[[#This Row],[Close Price]])-1</f>
        <v>1.1609022556390958E-2</v>
      </c>
      <c r="AI708">
        <v>27.302255639097702</v>
      </c>
      <c r="AJ708">
        <v>18.75</v>
      </c>
      <c r="AK708" t="str">
        <f>IF(AND(Table2[[#This Row],[20D EMA]]&gt;Table2[[#This Row],[50D EMA]],Table2[[#This Row],[50D EMA]]&gt;Table2[[#This Row],[200D EMA]]),"Uptrend","Downtrend/NoTrend")</f>
        <v>Downtrend/NoTrend</v>
      </c>
      <c r="AL708">
        <v>-0.09</v>
      </c>
      <c r="AM708" t="s">
        <v>10680</v>
      </c>
      <c r="AN708">
        <v>5.32</v>
      </c>
      <c r="AO708" t="s">
        <v>10681</v>
      </c>
      <c r="AP708">
        <v>-9.2949310229033993E-2</v>
      </c>
      <c r="AQ708">
        <f>(Table2[[#This Row],[Sharpe Ratio]]-AVERAGE(Table2[Sharpe Ratio]))/_xlfn.STDEV.P(Table2[Sharpe Ratio])</f>
        <v>-1.7992306341140827</v>
      </c>
      <c r="AR70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8">
        <f>_xlfn.RANK.AVG(Table2[[#This Row],[1Y Return vs Nifty Z-Score]],Table2[1Y Return vs Nifty Z-Score])</f>
        <v>667</v>
      </c>
      <c r="AT708">
        <f>_xlfn.RANK.AVG(Table2[[#This Row],[6M Return vs Nifty Z-Score]],Table2[6M Return vs Nifty Z-Score])</f>
        <v>573</v>
      </c>
      <c r="AU708">
        <f>_xlfn.RANK.AVG(Table2[[#This Row],[Sharpe Ratio Z-Score]],Table2[Sharpe Ratio Z-Score])</f>
        <v>718</v>
      </c>
      <c r="AV708">
        <f>(Table2[[#This Row],[Rank 1Y]]+Table2[[#This Row],[Rank 6M]]+Table2[[#This Row],[Rank Sharpe]])/3</f>
        <v>652.66666666666663</v>
      </c>
    </row>
    <row r="709" spans="1:48" x14ac:dyDescent="0.3">
      <c r="A709" t="s">
        <v>847</v>
      </c>
      <c r="B709" t="s">
        <v>848</v>
      </c>
      <c r="C709" t="s">
        <v>10646</v>
      </c>
      <c r="D709" t="s">
        <v>558</v>
      </c>
      <c r="E709">
        <v>18640.991763900001</v>
      </c>
      <c r="F709">
        <v>1452.65</v>
      </c>
      <c r="G709">
        <v>-45.290795434183103</v>
      </c>
      <c r="H709">
        <f>(Table2[[#This Row],[1Y Return vs Nifty]]-AVERAGE(Table2[1Y Return vs Nifty]))/_xlfn.STDEV.P(Table2[1Y Return vs Nifty])</f>
        <v>-1.151568304250145</v>
      </c>
      <c r="I709">
        <v>-11.9040373731412</v>
      </c>
      <c r="J709">
        <f>(Table2[[#This Row],[1M Return vs Nifty]]-AVERAGE(Table2[1M Return vs Nifty]))/_xlfn.STDEV.P(Table2[1M Return vs Nifty])</f>
        <v>-1.0414289189158199</v>
      </c>
      <c r="K709">
        <v>-11.562536163036899</v>
      </c>
      <c r="L709">
        <f>(Table2[[#This Row],[6M Return vs Nifty]]-AVERAGE(Table2[6M Return vs Nifty]))/_xlfn.STDEV.P(Table2[6M Return vs Nifty])</f>
        <v>-0.67920763084268043</v>
      </c>
      <c r="M709">
        <v>-1.4900925603150601</v>
      </c>
      <c r="N709">
        <f>(Table2[[#This Row],[1W Return vs Nifty]]-AVERAGE(Table2[1W Return vs Nifty]))/_xlfn.STDEV.P(Table2[1W Return vs Nifty])</f>
        <v>0.17123320930986183</v>
      </c>
      <c r="O709">
        <v>1462.09</v>
      </c>
      <c r="P709">
        <v>1473.04333495529</v>
      </c>
      <c r="Q709">
        <v>1483.22756858206</v>
      </c>
      <c r="R709">
        <v>47.4821973047802</v>
      </c>
      <c r="S709" s="2">
        <f>(Table2[[#This Row],[Close Price]]-Table2[[#This Row],[20D EMA]])/Table2[[#This Row],[20D EMA]]</f>
        <v>-6.4565108851027146E-3</v>
      </c>
      <c r="T709" s="2">
        <f>(Table2[[#This Row],[Close Price]]-Table2[[#This Row],[50D EMA]])/Table2[[#This Row],[50D EMA]]</f>
        <v>-1.3844355065025214E-2</v>
      </c>
      <c r="U709" s="2">
        <f>(Table2[[#This Row],[Close Price]]-Table2[[#This Row],[200D EMA]])/Table2[[#This Row],[200D EMA]]</f>
        <v>-2.0615561111294315E-2</v>
      </c>
      <c r="V709">
        <v>0.57460260792666695</v>
      </c>
      <c r="W709">
        <v>1445.55</v>
      </c>
      <c r="X709">
        <v>1461.7</v>
      </c>
      <c r="Y709">
        <v>1429.55</v>
      </c>
      <c r="Z709">
        <v>1468.95</v>
      </c>
      <c r="AA709">
        <v>1384.25</v>
      </c>
      <c r="AB709">
        <v>1628</v>
      </c>
      <c r="AC709" s="2">
        <f>(Table2[[#This Row],[Close Price]]/Table2[[#This Row],[Day Low]])-1</f>
        <v>4.9116253329184456E-3</v>
      </c>
      <c r="AD709" s="2">
        <f>(Table2[[#This Row],[Day High]]/Table2[[#This Row],[Close Price]])-1</f>
        <v>6.2299934602279006E-3</v>
      </c>
      <c r="AE709" s="2">
        <f>(Table2[[#This Row],[Close Price]]/Table2[[#This Row],[Current Week Low]])-1</f>
        <v>1.6158931132174592E-2</v>
      </c>
      <c r="AF709" s="2">
        <f>(Table2[[#This Row],[Current Week High]]/Table2[[#This Row],[Close Price]])-1</f>
        <v>1.1220872199084297E-2</v>
      </c>
      <c r="AG709" s="2">
        <f>(Table2[[#This Row],[Close Price]]/Table2[[#This Row],[Current Month Low]])-1</f>
        <v>4.9413039552104188E-2</v>
      </c>
      <c r="AH709" s="2">
        <f>(Table2[[#This Row],[Current Month High]]/Table2[[#This Row],[Close Price]])-1</f>
        <v>0.12071042577358604</v>
      </c>
      <c r="AI709">
        <v>20.397205107906199</v>
      </c>
      <c r="AJ709">
        <v>14.472025216705999</v>
      </c>
      <c r="AK709" t="str">
        <f>IF(AND(Table2[[#This Row],[20D EMA]]&gt;Table2[[#This Row],[50D EMA]],Table2[[#This Row],[50D EMA]]&gt;Table2[[#This Row],[200D EMA]]),"Uptrend","Downtrend/NoTrend")</f>
        <v>Downtrend/NoTrend</v>
      </c>
      <c r="AL709">
        <v>-0.09</v>
      </c>
      <c r="AM709" t="s">
        <v>10680</v>
      </c>
      <c r="AN709">
        <v>3.55</v>
      </c>
      <c r="AO709" t="s">
        <v>10681</v>
      </c>
      <c r="AP709">
        <v>-0.105139609305598</v>
      </c>
      <c r="AQ709">
        <f>(Table2[[#This Row],[Sharpe Ratio]]-AVERAGE(Table2[Sharpe Ratio]))/_xlfn.STDEV.P(Table2[Sharpe Ratio])</f>
        <v>-1.9392694490785307</v>
      </c>
      <c r="AR70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09">
        <f>_xlfn.RANK.AVG(Table2[[#This Row],[1Y Return vs Nifty Z-Score]],Table2[1Y Return vs Nifty Z-Score])</f>
        <v>699</v>
      </c>
      <c r="AT709">
        <f>_xlfn.RANK.AVG(Table2[[#This Row],[6M Return vs Nifty Z-Score]],Table2[6M Return vs Nifty Z-Score])</f>
        <v>545</v>
      </c>
      <c r="AU709">
        <f>_xlfn.RANK.AVG(Table2[[#This Row],[Sharpe Ratio Z-Score]],Table2[Sharpe Ratio Z-Score])</f>
        <v>723</v>
      </c>
      <c r="AV709">
        <f>(Table2[[#This Row],[Rank 1Y]]+Table2[[#This Row],[Rank 6M]]+Table2[[#This Row],[Rank Sharpe]])/3</f>
        <v>655.66666666666663</v>
      </c>
    </row>
    <row r="710" spans="1:48" x14ac:dyDescent="0.3">
      <c r="A710" t="s">
        <v>2296</v>
      </c>
      <c r="B710" t="s">
        <v>2297</v>
      </c>
      <c r="C710" t="s">
        <v>10641</v>
      </c>
      <c r="D710" t="s">
        <v>1569</v>
      </c>
      <c r="E710">
        <v>2363.50808835</v>
      </c>
      <c r="F710">
        <v>580.4</v>
      </c>
      <c r="G710">
        <v>-48.7290758318901</v>
      </c>
      <c r="H710">
        <f>(Table2[[#This Row],[1Y Return vs Nifty]]-AVERAGE(Table2[1Y Return vs Nifty]))/_xlfn.STDEV.P(Table2[1Y Return vs Nifty])</f>
        <v>-1.2068913034938291</v>
      </c>
      <c r="I710">
        <v>-11.5529868339963</v>
      </c>
      <c r="J710">
        <f>(Table2[[#This Row],[1M Return vs Nifty]]-AVERAGE(Table2[1M Return vs Nifty]))/_xlfn.STDEV.P(Table2[1M Return vs Nifty])</f>
        <v>-1.0074905181272025</v>
      </c>
      <c r="K710">
        <v>-36.434586268143597</v>
      </c>
      <c r="L710">
        <f>(Table2[[#This Row],[6M Return vs Nifty]]-AVERAGE(Table2[6M Return vs Nifty]))/_xlfn.STDEV.P(Table2[6M Return vs Nifty])</f>
        <v>-1.5316501679434824</v>
      </c>
      <c r="M710">
        <v>-9.1303999215368492</v>
      </c>
      <c r="N710">
        <f>(Table2[[#This Row],[1W Return vs Nifty]]-AVERAGE(Table2[1W Return vs Nifty]))/_xlfn.STDEV.P(Table2[1W Return vs Nifty])</f>
        <v>-1.7900846122990148</v>
      </c>
      <c r="O710">
        <v>596.42999999999995</v>
      </c>
      <c r="P710">
        <v>631.32663232239099</v>
      </c>
      <c r="Q710">
        <v>694.49876632013604</v>
      </c>
      <c r="R710">
        <v>35.713343585299697</v>
      </c>
      <c r="S710" s="2">
        <f>(Table2[[#This Row],[Close Price]]-Table2[[#This Row],[20D EMA]])/Table2[[#This Row],[20D EMA]]</f>
        <v>-2.6876582331539282E-2</v>
      </c>
      <c r="T710" s="2">
        <f>(Table2[[#This Row],[Close Price]]-Table2[[#This Row],[50D EMA]])/Table2[[#This Row],[50D EMA]]</f>
        <v>-8.06660605066713E-2</v>
      </c>
      <c r="U710" s="2">
        <f>(Table2[[#This Row],[Close Price]]-Table2[[#This Row],[200D EMA]])/Table2[[#This Row],[200D EMA]]</f>
        <v>-0.16428937221112516</v>
      </c>
      <c r="V710">
        <v>1.2733153905286101</v>
      </c>
      <c r="W710">
        <v>575</v>
      </c>
      <c r="X710">
        <v>585.45000000000005</v>
      </c>
      <c r="Y710">
        <v>565.79999999999995</v>
      </c>
      <c r="Z710">
        <v>616.75</v>
      </c>
      <c r="AA710">
        <v>541.20000000000005</v>
      </c>
      <c r="AB710">
        <v>649.54999999999995</v>
      </c>
      <c r="AC710" s="2">
        <f>(Table2[[#This Row],[Close Price]]/Table2[[#This Row],[Day Low]])-1</f>
        <v>9.3913043478259794E-3</v>
      </c>
      <c r="AD710" s="2">
        <f>(Table2[[#This Row],[Day High]]/Table2[[#This Row],[Close Price]])-1</f>
        <v>8.7008959338388259E-3</v>
      </c>
      <c r="AE710" s="2">
        <f>(Table2[[#This Row],[Close Price]]/Table2[[#This Row],[Current Week Low]])-1</f>
        <v>2.5804171085189065E-2</v>
      </c>
      <c r="AF710" s="2">
        <f>(Table2[[#This Row],[Current Week High]]/Table2[[#This Row],[Close Price]])-1</f>
        <v>6.2629221226740306E-2</v>
      </c>
      <c r="AG710" s="2">
        <f>(Table2[[#This Row],[Close Price]]/Table2[[#This Row],[Current Month Low]])-1</f>
        <v>7.2431633407243012E-2</v>
      </c>
      <c r="AH710" s="2">
        <f>(Table2[[#This Row],[Current Month High]]/Table2[[#This Row],[Close Price]])-1</f>
        <v>0.11914197105444524</v>
      </c>
      <c r="AI710">
        <v>55.926946933149502</v>
      </c>
      <c r="AJ710">
        <v>7.2431633407243003</v>
      </c>
      <c r="AK710" t="str">
        <f>IF(AND(Table2[[#This Row],[20D EMA]]&gt;Table2[[#This Row],[50D EMA]],Table2[[#This Row],[50D EMA]]&gt;Table2[[#This Row],[200D EMA]]),"Uptrend","Downtrend/NoTrend")</f>
        <v>Downtrend/NoTrend</v>
      </c>
      <c r="AL710">
        <v>-0.18</v>
      </c>
      <c r="AM710" t="s">
        <v>10680</v>
      </c>
      <c r="AN710">
        <v>-3.35</v>
      </c>
      <c r="AO710" t="s">
        <v>10680</v>
      </c>
      <c r="AQ710">
        <f>(Table2[[#This Row],[Sharpe Ratio]]-AVERAGE(Table2[Sharpe Ratio]))/_xlfn.STDEV.P(Table2[Sharpe Ratio])</f>
        <v>-0.7314544315382846</v>
      </c>
      <c r="AR71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0">
        <f>_xlfn.RANK.AVG(Table2[[#This Row],[1Y Return vs Nifty Z-Score]],Table2[1Y Return vs Nifty Z-Score])</f>
        <v>704</v>
      </c>
      <c r="AT710">
        <f>_xlfn.RANK.AVG(Table2[[#This Row],[6M Return vs Nifty Z-Score]],Table2[6M Return vs Nifty Z-Score])</f>
        <v>718</v>
      </c>
      <c r="AU710">
        <f>_xlfn.RANK.AVG(Table2[[#This Row],[Sharpe Ratio Z-Score]],Table2[Sharpe Ratio Z-Score])</f>
        <v>547</v>
      </c>
      <c r="AV710">
        <f>(Table2[[#This Row],[Rank 1Y]]+Table2[[#This Row],[Rank 6M]]+Table2[[#This Row],[Rank Sharpe]])/3</f>
        <v>656.33333333333337</v>
      </c>
    </row>
    <row r="711" spans="1:48" x14ac:dyDescent="0.3">
      <c r="A711" t="s">
        <v>370</v>
      </c>
      <c r="B711" t="s">
        <v>371</v>
      </c>
      <c r="C711" t="s">
        <v>10646</v>
      </c>
      <c r="D711" t="s">
        <v>101</v>
      </c>
      <c r="E711">
        <v>66689.362983044994</v>
      </c>
      <c r="F711">
        <v>571.04999999999995</v>
      </c>
      <c r="G711">
        <v>-34.681766205945401</v>
      </c>
      <c r="H711">
        <f>(Table2[[#This Row],[1Y Return vs Nifty]]-AVERAGE(Table2[1Y Return vs Nifty]))/_xlfn.STDEV.P(Table2[1Y Return vs Nifty])</f>
        <v>-0.98086572968367303</v>
      </c>
      <c r="I711">
        <v>4.0698918749866797</v>
      </c>
      <c r="J711">
        <f>(Table2[[#This Row],[1M Return vs Nifty]]-AVERAGE(Table2[1M Return vs Nifty]))/_xlfn.STDEV.P(Table2[1M Return vs Nifty])</f>
        <v>0.50287753425903314</v>
      </c>
      <c r="K711">
        <v>-16.0413906194009</v>
      </c>
      <c r="L711">
        <f>(Table2[[#This Row],[6M Return vs Nifty]]-AVERAGE(Table2[6M Return vs Nifty]))/_xlfn.STDEV.P(Table2[6M Return vs Nifty])</f>
        <v>-0.83271190732788503</v>
      </c>
      <c r="M711">
        <v>-3.63345897949009</v>
      </c>
      <c r="N711">
        <f>(Table2[[#This Row],[1W Return vs Nifty]]-AVERAGE(Table2[1W Return vs Nifty]))/_xlfn.STDEV.P(Table2[1W Return vs Nifty])</f>
        <v>-0.37898323584290755</v>
      </c>
      <c r="O711">
        <v>559.21</v>
      </c>
      <c r="P711">
        <v>541.01740832480402</v>
      </c>
      <c r="Q711">
        <v>538.85642112788503</v>
      </c>
      <c r="R711">
        <v>57.8798105549076</v>
      </c>
      <c r="S711" s="2">
        <f>(Table2[[#This Row],[Close Price]]-Table2[[#This Row],[20D EMA]])/Table2[[#This Row],[20D EMA]]</f>
        <v>2.1172725809624145E-2</v>
      </c>
      <c r="T711" s="2">
        <f>(Table2[[#This Row],[Close Price]]-Table2[[#This Row],[50D EMA]])/Table2[[#This Row],[50D EMA]]</f>
        <v>5.5511322210847661E-2</v>
      </c>
      <c r="U711" s="2">
        <f>(Table2[[#This Row],[Close Price]]-Table2[[#This Row],[200D EMA]])/Table2[[#This Row],[200D EMA]]</f>
        <v>5.9744261383635866E-2</v>
      </c>
      <c r="V711">
        <v>0.62502837193499305</v>
      </c>
      <c r="W711">
        <v>570.15</v>
      </c>
      <c r="X711">
        <v>577</v>
      </c>
      <c r="Y711">
        <v>563.04999999999995</v>
      </c>
      <c r="Z711">
        <v>586</v>
      </c>
      <c r="AA711">
        <v>514.79999999999995</v>
      </c>
      <c r="AB711">
        <v>597.20000000000005</v>
      </c>
      <c r="AC711" s="2">
        <f>(Table2[[#This Row],[Close Price]]/Table2[[#This Row],[Day Low]])-1</f>
        <v>1.5785319652723562E-3</v>
      </c>
      <c r="AD711" s="2">
        <f>(Table2[[#This Row],[Day High]]/Table2[[#This Row],[Close Price]])-1</f>
        <v>1.0419402854391135E-2</v>
      </c>
      <c r="AE711" s="2">
        <f>(Table2[[#This Row],[Close Price]]/Table2[[#This Row],[Current Week Low]])-1</f>
        <v>1.4208329633247585E-2</v>
      </c>
      <c r="AF711" s="2">
        <f>(Table2[[#This Row],[Current Week High]]/Table2[[#This Row],[Close Price]])-1</f>
        <v>2.6179844146747344E-2</v>
      </c>
      <c r="AG711" s="2">
        <f>(Table2[[#This Row],[Close Price]]/Table2[[#This Row],[Current Month Low]])-1</f>
        <v>0.10926573426573438</v>
      </c>
      <c r="AH711" s="2">
        <f>(Table2[[#This Row],[Current Month High]]/Table2[[#This Row],[Close Price]])-1</f>
        <v>4.579283775501275E-2</v>
      </c>
      <c r="AI711">
        <v>19.035110760879</v>
      </c>
      <c r="AJ711">
        <v>30.079726651480598</v>
      </c>
      <c r="AK711" t="str">
        <f>IF(AND(Table2[[#This Row],[20D EMA]]&gt;Table2[[#This Row],[50D EMA]],Table2[[#This Row],[50D EMA]]&gt;Table2[[#This Row],[200D EMA]]),"Uptrend","Downtrend/NoTrend")</f>
        <v>Uptrend</v>
      </c>
      <c r="AL711">
        <v>0.11</v>
      </c>
      <c r="AM711" t="s">
        <v>10681</v>
      </c>
      <c r="AN711">
        <v>6.77</v>
      </c>
      <c r="AO711" t="s">
        <v>10681</v>
      </c>
      <c r="AP711">
        <v>-9.3100903950861999E-2</v>
      </c>
      <c r="AQ711">
        <f>(Table2[[#This Row],[Sharpe Ratio]]-AVERAGE(Table2[Sharpe Ratio]))/_xlfn.STDEV.P(Table2[Sharpe Ratio])</f>
        <v>-1.8009721012452427</v>
      </c>
      <c r="AR711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-3.4906554398406753</v>
      </c>
      <c r="AS711">
        <f>_xlfn.RANK.AVG(Table2[[#This Row],[1Y Return vs Nifty Z-Score]],Table2[1Y Return vs Nifty Z-Score])</f>
        <v>665</v>
      </c>
      <c r="AT711">
        <f>_xlfn.RANK.AVG(Table2[[#This Row],[6M Return vs Nifty Z-Score]],Table2[6M Return vs Nifty Z-Score])</f>
        <v>591</v>
      </c>
      <c r="AU711">
        <f>_xlfn.RANK.AVG(Table2[[#This Row],[Sharpe Ratio Z-Score]],Table2[Sharpe Ratio Z-Score])</f>
        <v>719</v>
      </c>
      <c r="AV711">
        <f>(Table2[[#This Row],[Rank 1Y]]+Table2[[#This Row],[Rank 6M]]+Table2[[#This Row],[Rank Sharpe]])/3</f>
        <v>658.33333333333337</v>
      </c>
    </row>
    <row r="712" spans="1:48" x14ac:dyDescent="0.3">
      <c r="A712" t="s">
        <v>2218</v>
      </c>
      <c r="B712" t="s">
        <v>2219</v>
      </c>
      <c r="C712" t="s">
        <v>10636</v>
      </c>
      <c r="D712" t="s">
        <v>24</v>
      </c>
      <c r="E712">
        <v>2576.4731892899999</v>
      </c>
      <c r="F712">
        <v>50.99</v>
      </c>
      <c r="G712">
        <v>-56.590237174115302</v>
      </c>
      <c r="H712">
        <f>(Table2[[#This Row],[1Y Return vs Nifty]]-AVERAGE(Table2[1Y Return vs Nifty]))/_xlfn.STDEV.P(Table2[1Y Return vs Nifty])</f>
        <v>-1.3333798305146165</v>
      </c>
      <c r="I712">
        <v>-1.68160382546596</v>
      </c>
      <c r="J712">
        <f>(Table2[[#This Row],[1M Return vs Nifty]]-AVERAGE(Table2[1M Return vs Nifty]))/_xlfn.STDEV.P(Table2[1M Return vs Nifty])</f>
        <v>-5.3157977583327035E-2</v>
      </c>
      <c r="K712">
        <v>-30.9257246433083</v>
      </c>
      <c r="L712">
        <f>(Table2[[#This Row],[6M Return vs Nifty]]-AVERAGE(Table2[6M Return vs Nifty]))/_xlfn.STDEV.P(Table2[6M Return vs Nifty])</f>
        <v>-1.3428443413161197</v>
      </c>
      <c r="M712">
        <v>-4.9263446425543203</v>
      </c>
      <c r="N712">
        <f>(Table2[[#This Row],[1W Return vs Nifty]]-AVERAGE(Table2[1W Return vs Nifty]))/_xlfn.STDEV.P(Table2[1W Return vs Nifty])</f>
        <v>-0.71087560252185511</v>
      </c>
      <c r="O712">
        <v>51.02</v>
      </c>
      <c r="P712">
        <v>51.915305771680003</v>
      </c>
      <c r="Q712">
        <v>60.336762686567099</v>
      </c>
      <c r="R712">
        <v>38.390165552442397</v>
      </c>
      <c r="S712" s="2">
        <f>(Table2[[#This Row],[Close Price]]-Table2[[#This Row],[20D EMA]])/Table2[[#This Row],[20D EMA]]</f>
        <v>-5.880047040376545E-4</v>
      </c>
      <c r="T712" s="2">
        <f>(Table2[[#This Row],[Close Price]]-Table2[[#This Row],[50D EMA]])/Table2[[#This Row],[50D EMA]]</f>
        <v>-1.7823371314606786E-2</v>
      </c>
      <c r="U712" s="2">
        <f>(Table2[[#This Row],[Close Price]]-Table2[[#This Row],[200D EMA]])/Table2[[#This Row],[200D EMA]]</f>
        <v>-0.15490991346554273</v>
      </c>
      <c r="V712">
        <v>0.88001643008104502</v>
      </c>
      <c r="W712">
        <v>50.4</v>
      </c>
      <c r="X712">
        <v>51.16</v>
      </c>
      <c r="Y712">
        <v>49.91</v>
      </c>
      <c r="Z712">
        <v>52.09</v>
      </c>
      <c r="AA712">
        <v>49.1</v>
      </c>
      <c r="AB712">
        <v>53.15</v>
      </c>
      <c r="AC712" s="2">
        <f>(Table2[[#This Row],[Close Price]]/Table2[[#This Row],[Day Low]])-1</f>
        <v>1.1706349206349165E-2</v>
      </c>
      <c r="AD712" s="2">
        <f>(Table2[[#This Row],[Day High]]/Table2[[#This Row],[Close Price]])-1</f>
        <v>3.3339870562854035E-3</v>
      </c>
      <c r="AE712" s="2">
        <f>(Table2[[#This Row],[Close Price]]/Table2[[#This Row],[Current Week Low]])-1</f>
        <v>2.1638950110198563E-2</v>
      </c>
      <c r="AF712" s="2">
        <f>(Table2[[#This Row],[Current Week High]]/Table2[[#This Row],[Close Price]])-1</f>
        <v>2.1572857423024061E-2</v>
      </c>
      <c r="AG712" s="2">
        <f>(Table2[[#This Row],[Close Price]]/Table2[[#This Row],[Current Month Low]])-1</f>
        <v>3.849287169042781E-2</v>
      </c>
      <c r="AH712" s="2">
        <f>(Table2[[#This Row],[Current Month High]]/Table2[[#This Row],[Close Price]])-1</f>
        <v>4.2361247303392746E-2</v>
      </c>
      <c r="AI712">
        <v>61.600313787017001</v>
      </c>
      <c r="AJ712">
        <v>4.0612244897959098</v>
      </c>
      <c r="AK712" t="str">
        <f>IF(AND(Table2[[#This Row],[20D EMA]]&gt;Table2[[#This Row],[50D EMA]],Table2[[#This Row],[50D EMA]]&gt;Table2[[#This Row],[200D EMA]]),"Uptrend","Downtrend/NoTrend")</f>
        <v>Downtrend/NoTrend</v>
      </c>
      <c r="AL712">
        <v>-7.0000000000000007E-2</v>
      </c>
      <c r="AM712" t="s">
        <v>10680</v>
      </c>
      <c r="AN712">
        <v>0.06</v>
      </c>
      <c r="AO712" t="s">
        <v>10681</v>
      </c>
      <c r="AQ712">
        <f>(Table2[[#This Row],[Sharpe Ratio]]-AVERAGE(Table2[Sharpe Ratio]))/_xlfn.STDEV.P(Table2[Sharpe Ratio])</f>
        <v>-0.7314544315382846</v>
      </c>
      <c r="AR71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2">
        <f>_xlfn.RANK.AVG(Table2[[#This Row],[1Y Return vs Nifty Z-Score]],Table2[1Y Return vs Nifty Z-Score])</f>
        <v>724</v>
      </c>
      <c r="AT712">
        <f>_xlfn.RANK.AVG(Table2[[#This Row],[6M Return vs Nifty Z-Score]],Table2[6M Return vs Nifty Z-Score])</f>
        <v>704</v>
      </c>
      <c r="AU712">
        <f>_xlfn.RANK.AVG(Table2[[#This Row],[Sharpe Ratio Z-Score]],Table2[Sharpe Ratio Z-Score])</f>
        <v>547</v>
      </c>
      <c r="AV712">
        <f>(Table2[[#This Row],[Rank 1Y]]+Table2[[#This Row],[Rank 6M]]+Table2[[#This Row],[Rank Sharpe]])/3</f>
        <v>658.33333333333337</v>
      </c>
    </row>
    <row r="713" spans="1:48" x14ac:dyDescent="0.3">
      <c r="A713" t="s">
        <v>358</v>
      </c>
      <c r="B713" t="s">
        <v>359</v>
      </c>
      <c r="C713" t="s">
        <v>10636</v>
      </c>
      <c r="D713" t="s">
        <v>360</v>
      </c>
      <c r="E713">
        <v>68598.83288088</v>
      </c>
      <c r="F713">
        <v>723.2</v>
      </c>
      <c r="G713">
        <v>-42.7799833817596</v>
      </c>
      <c r="H713">
        <f>(Table2[[#This Row],[1Y Return vs Nifty]]-AVERAGE(Table2[1Y Return vs Nifty]))/_xlfn.STDEV.P(Table2[1Y Return vs Nifty])</f>
        <v>-1.1111685586767779</v>
      </c>
      <c r="I713">
        <v>-9.9683356735744601E-3</v>
      </c>
      <c r="J713">
        <f>(Table2[[#This Row],[1M Return vs Nifty]]-AVERAGE(Table2[1M Return vs Nifty]))/_xlfn.STDEV.P(Table2[1M Return vs Nifty])</f>
        <v>0.10845019246319029</v>
      </c>
      <c r="K713">
        <v>-12.2309035434637</v>
      </c>
      <c r="L713">
        <f>(Table2[[#This Row],[6M Return vs Nifty]]-AVERAGE(Table2[6M Return vs Nifty]))/_xlfn.STDEV.P(Table2[6M Return vs Nifty])</f>
        <v>-0.70211466034281234</v>
      </c>
      <c r="M713">
        <v>-0.90836171050540004</v>
      </c>
      <c r="N713">
        <f>(Table2[[#This Row],[1W Return vs Nifty]]-AVERAGE(Table2[1W Return vs Nifty]))/_xlfn.STDEV.P(Table2[1W Return vs Nifty])</f>
        <v>0.32056739564145836</v>
      </c>
      <c r="O713">
        <v>716.92</v>
      </c>
      <c r="P713">
        <v>717.76334262348405</v>
      </c>
      <c r="Q713">
        <v>735.29695577848304</v>
      </c>
      <c r="R713">
        <v>54.443994235031198</v>
      </c>
      <c r="S713" s="2">
        <f>(Table2[[#This Row],[Close Price]]-Table2[[#This Row],[20D EMA]])/Table2[[#This Row],[20D EMA]]</f>
        <v>8.7596942476149183E-3</v>
      </c>
      <c r="T713" s="2">
        <f>(Table2[[#This Row],[Close Price]]-Table2[[#This Row],[50D EMA]])/Table2[[#This Row],[50D EMA]]</f>
        <v>7.5744427914701878E-3</v>
      </c>
      <c r="U713" s="2">
        <f>(Table2[[#This Row],[Close Price]]-Table2[[#This Row],[200D EMA]])/Table2[[#This Row],[200D EMA]]</f>
        <v>-1.6451796357126965E-2</v>
      </c>
      <c r="V713">
        <v>1.0739414050984799</v>
      </c>
      <c r="W713">
        <v>721.35</v>
      </c>
      <c r="X713">
        <v>730.25</v>
      </c>
      <c r="Y713">
        <v>716.05</v>
      </c>
      <c r="Z713">
        <v>743.7</v>
      </c>
      <c r="AA713">
        <v>689</v>
      </c>
      <c r="AB713">
        <v>743.7</v>
      </c>
      <c r="AC713" s="2">
        <f>(Table2[[#This Row],[Close Price]]/Table2[[#This Row],[Day Low]])-1</f>
        <v>2.5646357524087282E-3</v>
      </c>
      <c r="AD713" s="2">
        <f>(Table2[[#This Row],[Day High]]/Table2[[#This Row],[Close Price]])-1</f>
        <v>9.7483407079645978E-3</v>
      </c>
      <c r="AE713" s="2">
        <f>(Table2[[#This Row],[Close Price]]/Table2[[#This Row],[Current Week Low]])-1</f>
        <v>9.9853362195378992E-3</v>
      </c>
      <c r="AF713" s="2">
        <f>(Table2[[#This Row],[Current Week High]]/Table2[[#This Row],[Close Price]])-1</f>
        <v>2.8346238938053103E-2</v>
      </c>
      <c r="AG713" s="2">
        <f>(Table2[[#This Row],[Close Price]]/Table2[[#This Row],[Current Month Low]])-1</f>
        <v>4.9637155297532765E-2</v>
      </c>
      <c r="AH713" s="2">
        <f>(Table2[[#This Row],[Current Month High]]/Table2[[#This Row],[Close Price]])-1</f>
        <v>2.8346238938053103E-2</v>
      </c>
      <c r="AI713">
        <v>18.6117256637168</v>
      </c>
      <c r="AJ713">
        <v>11.613550428273699</v>
      </c>
      <c r="AK713" t="str">
        <f>IF(AND(Table2[[#This Row],[20D EMA]]&gt;Table2[[#This Row],[50D EMA]],Table2[[#This Row],[50D EMA]]&gt;Table2[[#This Row],[200D EMA]]),"Uptrend","Downtrend/NoTrend")</f>
        <v>Downtrend/NoTrend</v>
      </c>
      <c r="AL713">
        <v>-0.05</v>
      </c>
      <c r="AM713" t="s">
        <v>10680</v>
      </c>
      <c r="AN713">
        <v>4.5199999999999996</v>
      </c>
      <c r="AO713" t="s">
        <v>10681</v>
      </c>
      <c r="AP713">
        <v>-0.15029875055113601</v>
      </c>
      <c r="AQ713">
        <f>(Table2[[#This Row],[Sharpe Ratio]]-AVERAGE(Table2[Sharpe Ratio]))/_xlfn.STDEV.P(Table2[Sharpe Ratio])</f>
        <v>-2.4580452875643393</v>
      </c>
      <c r="AR71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3">
        <f>_xlfn.RANK.AVG(Table2[[#This Row],[1Y Return vs Nifty Z-Score]],Table2[1Y Return vs Nifty Z-Score])</f>
        <v>692</v>
      </c>
      <c r="AT713">
        <f>_xlfn.RANK.AVG(Table2[[#This Row],[6M Return vs Nifty Z-Score]],Table2[6M Return vs Nifty Z-Score])</f>
        <v>553</v>
      </c>
      <c r="AU713">
        <f>_xlfn.RANK.AVG(Table2[[#This Row],[Sharpe Ratio Z-Score]],Table2[Sharpe Ratio Z-Score])</f>
        <v>735</v>
      </c>
      <c r="AV713">
        <f>(Table2[[#This Row],[Rank 1Y]]+Table2[[#This Row],[Rank 6M]]+Table2[[#This Row],[Rank Sharpe]])/3</f>
        <v>660</v>
      </c>
    </row>
    <row r="714" spans="1:48" x14ac:dyDescent="0.3">
      <c r="A714" t="s">
        <v>2178</v>
      </c>
      <c r="B714" t="s">
        <v>2179</v>
      </c>
      <c r="C714" t="s">
        <v>10646</v>
      </c>
      <c r="D714" t="s">
        <v>1193</v>
      </c>
      <c r="E714">
        <v>2685.4495922750002</v>
      </c>
      <c r="F714">
        <v>369.8</v>
      </c>
      <c r="G714">
        <v>-65.099587954391794</v>
      </c>
      <c r="H714">
        <f>(Table2[[#This Row],[1Y Return vs Nifty]]-AVERAGE(Table2[1Y Return vs Nifty]))/_xlfn.STDEV.P(Table2[1Y Return vs Nifty])</f>
        <v>-1.4702979268675007</v>
      </c>
      <c r="I714">
        <v>-18.505487400979298</v>
      </c>
      <c r="J714">
        <f>(Table2[[#This Row],[1M Return vs Nifty]]-AVERAGE(Table2[1M Return vs Nifty]))/_xlfn.STDEV.P(Table2[1M Return vs Nifty])</f>
        <v>-1.6796351936491629</v>
      </c>
      <c r="K714">
        <v>-20.3918741467436</v>
      </c>
      <c r="L714">
        <f>(Table2[[#This Row],[6M Return vs Nifty]]-AVERAGE(Table2[6M Return vs Nifty]))/_xlfn.STDEV.P(Table2[6M Return vs Nifty])</f>
        <v>-0.981816512697823</v>
      </c>
      <c r="M714">
        <v>-6.1499418682632703</v>
      </c>
      <c r="N714">
        <f>(Table2[[#This Row],[1W Return vs Nifty]]-AVERAGE(Table2[1W Return vs Nifty]))/_xlfn.STDEV.P(Table2[1W Return vs Nifty])</f>
        <v>-1.0249811655303009</v>
      </c>
      <c r="O714">
        <v>393.19</v>
      </c>
      <c r="P714">
        <v>406.34858126357301</v>
      </c>
      <c r="Q714">
        <v>425.45081309004502</v>
      </c>
      <c r="R714">
        <v>31.593101153678901</v>
      </c>
      <c r="S714" s="2">
        <f>(Table2[[#This Row],[Close Price]]-Table2[[#This Row],[20D EMA]])/Table2[[#This Row],[20D EMA]]</f>
        <v>-5.9487779445051979E-2</v>
      </c>
      <c r="T714" s="2">
        <f>(Table2[[#This Row],[Close Price]]-Table2[[#This Row],[50D EMA]])/Table2[[#This Row],[50D EMA]]</f>
        <v>-8.9943912563745884E-2</v>
      </c>
      <c r="U714" s="2">
        <f>(Table2[[#This Row],[Close Price]]-Table2[[#This Row],[200D EMA]])/Table2[[#This Row],[200D EMA]]</f>
        <v>-0.13080434066127106</v>
      </c>
      <c r="V714">
        <v>0.84329338902283502</v>
      </c>
      <c r="W714">
        <v>367.7</v>
      </c>
      <c r="X714">
        <v>374.6</v>
      </c>
      <c r="Y714">
        <v>367.7</v>
      </c>
      <c r="Z714">
        <v>397.65</v>
      </c>
      <c r="AA714">
        <v>359.65</v>
      </c>
      <c r="AB714">
        <v>453.8</v>
      </c>
      <c r="AC714" s="2">
        <f>(Table2[[#This Row],[Close Price]]/Table2[[#This Row],[Day Low]])-1</f>
        <v>5.7111775904270523E-3</v>
      </c>
      <c r="AD714" s="2">
        <f>(Table2[[#This Row],[Day High]]/Table2[[#This Row],[Close Price]])-1</f>
        <v>1.2979989183342422E-2</v>
      </c>
      <c r="AE714" s="2">
        <f>(Table2[[#This Row],[Close Price]]/Table2[[#This Row],[Current Week Low]])-1</f>
        <v>5.7111775904270523E-3</v>
      </c>
      <c r="AF714" s="2">
        <f>(Table2[[#This Row],[Current Week High]]/Table2[[#This Row],[Close Price]])-1</f>
        <v>7.5310978907517478E-2</v>
      </c>
      <c r="AG714" s="2">
        <f>(Table2[[#This Row],[Close Price]]/Table2[[#This Row],[Current Month Low]])-1</f>
        <v>2.8221882385652819E-2</v>
      </c>
      <c r="AH714" s="2">
        <f>(Table2[[#This Row],[Current Month High]]/Table2[[#This Row],[Close Price]])-1</f>
        <v>0.22714981070849105</v>
      </c>
      <c r="AI714">
        <v>66.292590589507796</v>
      </c>
      <c r="AJ714">
        <v>17.396825396825399</v>
      </c>
      <c r="AK714" t="str">
        <f>IF(AND(Table2[[#This Row],[20D EMA]]&gt;Table2[[#This Row],[50D EMA]],Table2[[#This Row],[50D EMA]]&gt;Table2[[#This Row],[200D EMA]]),"Uptrend","Downtrend/NoTrend")</f>
        <v>Downtrend/NoTrend</v>
      </c>
      <c r="AL714">
        <v>-0.11</v>
      </c>
      <c r="AM714" t="s">
        <v>10680</v>
      </c>
      <c r="AN714">
        <v>-2.65</v>
      </c>
      <c r="AO714" t="s">
        <v>10680</v>
      </c>
      <c r="AP714">
        <v>-1.5715458428661001E-2</v>
      </c>
      <c r="AQ714">
        <f>(Table2[[#This Row],[Sharpe Ratio]]-AVERAGE(Table2[Sharpe Ratio]))/_xlfn.STDEV.P(Table2[Sharpe Ratio])</f>
        <v>-0.9119893110478241</v>
      </c>
      <c r="AR71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4">
        <f>_xlfn.RANK.AVG(Table2[[#This Row],[1Y Return vs Nifty Z-Score]],Table2[1Y Return vs Nifty Z-Score])</f>
        <v>733</v>
      </c>
      <c r="AT714">
        <f>_xlfn.RANK.AVG(Table2[[#This Row],[6M Return vs Nifty Z-Score]],Table2[6M Return vs Nifty Z-Score])</f>
        <v>644</v>
      </c>
      <c r="AU714">
        <f>_xlfn.RANK.AVG(Table2[[#This Row],[Sharpe Ratio Z-Score]],Table2[Sharpe Ratio Z-Score])</f>
        <v>606</v>
      </c>
      <c r="AV714">
        <f>(Table2[[#This Row],[Rank 1Y]]+Table2[[#This Row],[Rank 6M]]+Table2[[#This Row],[Rank Sharpe]])/3</f>
        <v>661</v>
      </c>
    </row>
    <row r="715" spans="1:48" x14ac:dyDescent="0.3">
      <c r="A715" t="s">
        <v>1231</v>
      </c>
      <c r="B715" t="s">
        <v>1232</v>
      </c>
      <c r="C715" t="s">
        <v>10636</v>
      </c>
      <c r="D715" t="s">
        <v>547</v>
      </c>
      <c r="E715">
        <v>9548.2896144369897</v>
      </c>
      <c r="F715">
        <v>161.79</v>
      </c>
      <c r="G715">
        <v>-36.537756274500303</v>
      </c>
      <c r="H715">
        <f>(Table2[[#This Row],[1Y Return vs Nifty]]-AVERAGE(Table2[1Y Return vs Nifty]))/_xlfn.STDEV.P(Table2[1Y Return vs Nifty])</f>
        <v>-1.0107291862032244</v>
      </c>
      <c r="I715">
        <v>-5.6339755653195303</v>
      </c>
      <c r="J715">
        <f>(Table2[[#This Row],[1M Return vs Nifty]]-AVERAGE(Table2[1M Return vs Nifty]))/_xlfn.STDEV.P(Table2[1M Return vs Nifty])</f>
        <v>-0.43526015722814615</v>
      </c>
      <c r="K715">
        <v>-27.659386749839399</v>
      </c>
      <c r="L715">
        <f>(Table2[[#This Row],[6M Return vs Nifty]]-AVERAGE(Table2[6M Return vs Nifty]))/_xlfn.STDEV.P(Table2[6M Return vs Nifty])</f>
        <v>-1.2308967797290902</v>
      </c>
      <c r="M715">
        <v>-9.6797355069677895</v>
      </c>
      <c r="N715">
        <f>(Table2[[#This Row],[1W Return vs Nifty]]-AVERAGE(Table2[1W Return vs Nifty]))/_xlfn.STDEV.P(Table2[1W Return vs Nifty])</f>
        <v>-1.9311027183529779</v>
      </c>
      <c r="O715">
        <v>165.03</v>
      </c>
      <c r="P715">
        <v>165.79471848682201</v>
      </c>
      <c r="Q715">
        <v>165.10304036896301</v>
      </c>
      <c r="R715">
        <v>42.888220012270097</v>
      </c>
      <c r="S715" s="2">
        <f>(Table2[[#This Row],[Close Price]]-Table2[[#This Row],[20D EMA]])/Table2[[#This Row],[20D EMA]]</f>
        <v>-1.9632794037447793E-2</v>
      </c>
      <c r="T715" s="2">
        <f>(Table2[[#This Row],[Close Price]]-Table2[[#This Row],[50D EMA]])/Table2[[#This Row],[50D EMA]]</f>
        <v>-2.4154680700159484E-2</v>
      </c>
      <c r="U715" s="2">
        <f>(Table2[[#This Row],[Close Price]]-Table2[[#This Row],[200D EMA]])/Table2[[#This Row],[200D EMA]]</f>
        <v>-2.0066501268294144E-2</v>
      </c>
      <c r="V715">
        <v>1.0927763914744699</v>
      </c>
      <c r="W715">
        <v>161.1</v>
      </c>
      <c r="X715">
        <v>164.9</v>
      </c>
      <c r="Y715">
        <v>160.80000000000001</v>
      </c>
      <c r="Z715">
        <v>170.8</v>
      </c>
      <c r="AA715">
        <v>152.01</v>
      </c>
      <c r="AB715">
        <v>179.3</v>
      </c>
      <c r="AC715" s="2">
        <f>(Table2[[#This Row],[Close Price]]/Table2[[#This Row],[Day Low]])-1</f>
        <v>4.283054003724418E-3</v>
      </c>
      <c r="AD715" s="2">
        <f>(Table2[[#This Row],[Day High]]/Table2[[#This Row],[Close Price]])-1</f>
        <v>1.9222448853452034E-2</v>
      </c>
      <c r="AE715" s="2">
        <f>(Table2[[#This Row],[Close Price]]/Table2[[#This Row],[Current Week Low]])-1</f>
        <v>6.1567164179103795E-3</v>
      </c>
      <c r="AF715" s="2">
        <f>(Table2[[#This Row],[Current Week High]]/Table2[[#This Row],[Close Price]])-1</f>
        <v>5.5689474009518625E-2</v>
      </c>
      <c r="AG715" s="2">
        <f>(Table2[[#This Row],[Close Price]]/Table2[[#This Row],[Current Month Low]])-1</f>
        <v>6.4337872508387628E-2</v>
      </c>
      <c r="AH715" s="2">
        <f>(Table2[[#This Row],[Current Month High]]/Table2[[#This Row],[Close Price]])-1</f>
        <v>0.10822671364113989</v>
      </c>
      <c r="AI715">
        <v>29.3636060801987</v>
      </c>
      <c r="AJ715">
        <v>22.8940372199012</v>
      </c>
      <c r="AK715" t="str">
        <f>IF(AND(Table2[[#This Row],[20D EMA]]&gt;Table2[[#This Row],[50D EMA]],Table2[[#This Row],[50D EMA]]&gt;Table2[[#This Row],[200D EMA]]),"Uptrend","Downtrend/NoTrend")</f>
        <v>Downtrend/NoTrend</v>
      </c>
      <c r="AL715">
        <v>-0.08</v>
      </c>
      <c r="AM715" t="s">
        <v>10680</v>
      </c>
      <c r="AN715">
        <v>4.13</v>
      </c>
      <c r="AO715" t="s">
        <v>10681</v>
      </c>
      <c r="AP715">
        <v>-3.0549525242028999E-2</v>
      </c>
      <c r="AQ715">
        <f>(Table2[[#This Row],[Sharpe Ratio]]-AVERAGE(Table2[Sharpe Ratio]))/_xlfn.STDEV.P(Table2[Sharpe Ratio])</f>
        <v>-1.0823990052317201</v>
      </c>
      <c r="AR71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5">
        <f>_xlfn.RANK.AVG(Table2[[#This Row],[1Y Return vs Nifty Z-Score]],Table2[1Y Return vs Nifty Z-Score])</f>
        <v>672</v>
      </c>
      <c r="AT715">
        <f>_xlfn.RANK.AVG(Table2[[#This Row],[6M Return vs Nifty Z-Score]],Table2[6M Return vs Nifty Z-Score])</f>
        <v>688</v>
      </c>
      <c r="AU715">
        <f>_xlfn.RANK.AVG(Table2[[#This Row],[Sharpe Ratio Z-Score]],Table2[Sharpe Ratio Z-Score])</f>
        <v>630</v>
      </c>
      <c r="AV715">
        <f>(Table2[[#This Row],[Rank 1Y]]+Table2[[#This Row],[Rank 6M]]+Table2[[#This Row],[Rank Sharpe]])/3</f>
        <v>663.33333333333337</v>
      </c>
    </row>
    <row r="716" spans="1:48" x14ac:dyDescent="0.3">
      <c r="A716" t="s">
        <v>2238</v>
      </c>
      <c r="B716" t="s">
        <v>2239</v>
      </c>
      <c r="C716" t="s">
        <v>10638</v>
      </c>
      <c r="D716" t="s">
        <v>355</v>
      </c>
      <c r="E716">
        <v>2540.9058129800001</v>
      </c>
      <c r="F716">
        <v>50.77</v>
      </c>
      <c r="G716">
        <v>-55.164706207148001</v>
      </c>
      <c r="H716">
        <f>(Table2[[#This Row],[1Y Return vs Nifty]]-AVERAGE(Table2[1Y Return vs Nifty]))/_xlfn.STDEV.P(Table2[1Y Return vs Nifty])</f>
        <v>-1.3104425946044866</v>
      </c>
      <c r="I716">
        <v>-6.2939076642365297</v>
      </c>
      <c r="J716">
        <f>(Table2[[#This Row],[1M Return vs Nifty]]-AVERAGE(Table2[1M Return vs Nifty]))/_xlfn.STDEV.P(Table2[1M Return vs Nifty])</f>
        <v>-0.49906020186238598</v>
      </c>
      <c r="K716">
        <v>-40.4405964971182</v>
      </c>
      <c r="L716">
        <f>(Table2[[#This Row],[6M Return vs Nifty]]-AVERAGE(Table2[6M Return vs Nifty]))/_xlfn.STDEV.P(Table2[6M Return vs Nifty])</f>
        <v>-1.6689486016796597</v>
      </c>
      <c r="M716">
        <v>-3.4002141185355201</v>
      </c>
      <c r="N716">
        <f>(Table2[[#This Row],[1W Return vs Nifty]]-AVERAGE(Table2[1W Return vs Nifty]))/_xlfn.STDEV.P(Table2[1W Return vs Nifty])</f>
        <v>-0.3191077254791822</v>
      </c>
      <c r="O716">
        <v>51.33</v>
      </c>
      <c r="P716">
        <v>52.551616975649402</v>
      </c>
      <c r="Q716">
        <v>59.267002592934702</v>
      </c>
      <c r="R716">
        <v>43.075916066439703</v>
      </c>
      <c r="S716" s="2">
        <f>(Table2[[#This Row],[Close Price]]-Table2[[#This Row],[20D EMA]])/Table2[[#This Row],[20D EMA]]</f>
        <v>-1.0909799337619232E-2</v>
      </c>
      <c r="T716" s="2">
        <f>(Table2[[#This Row],[Close Price]]-Table2[[#This Row],[50D EMA]])/Table2[[#This Row],[50D EMA]]</f>
        <v>-3.3902229430446233E-2</v>
      </c>
      <c r="U716" s="2">
        <f>(Table2[[#This Row],[Close Price]]-Table2[[#This Row],[200D EMA]])/Table2[[#This Row],[200D EMA]]</f>
        <v>-0.14336818501341989</v>
      </c>
      <c r="V716">
        <v>0.89304227967023397</v>
      </c>
      <c r="W716">
        <v>50.4</v>
      </c>
      <c r="X716">
        <v>51.5</v>
      </c>
      <c r="Y716">
        <v>50.35</v>
      </c>
      <c r="Z716">
        <v>53.25</v>
      </c>
      <c r="AA716">
        <v>48</v>
      </c>
      <c r="AB716">
        <v>54</v>
      </c>
      <c r="AC716" s="2">
        <f>(Table2[[#This Row],[Close Price]]/Table2[[#This Row],[Day Low]])-1</f>
        <v>7.3412698412700372E-3</v>
      </c>
      <c r="AD716" s="2">
        <f>(Table2[[#This Row],[Day High]]/Table2[[#This Row],[Close Price]])-1</f>
        <v>1.4378570021666315E-2</v>
      </c>
      <c r="AE716" s="2">
        <f>(Table2[[#This Row],[Close Price]]/Table2[[#This Row],[Current Week Low]])-1</f>
        <v>8.3416087388281657E-3</v>
      </c>
      <c r="AF716" s="2">
        <f>(Table2[[#This Row],[Current Week High]]/Table2[[#This Row],[Close Price]])-1</f>
        <v>4.8847744731140397E-2</v>
      </c>
      <c r="AG716" s="2">
        <f>(Table2[[#This Row],[Close Price]]/Table2[[#This Row],[Current Month Low]])-1</f>
        <v>5.7708333333333472E-2</v>
      </c>
      <c r="AH716" s="2">
        <f>(Table2[[#This Row],[Current Month High]]/Table2[[#This Row],[Close Price]])-1</f>
        <v>6.3620248178057892E-2</v>
      </c>
      <c r="AI716">
        <v>65.550521961788405</v>
      </c>
      <c r="AJ716">
        <v>5.7708333333333401</v>
      </c>
      <c r="AK716" t="str">
        <f>IF(AND(Table2[[#This Row],[20D EMA]]&gt;Table2[[#This Row],[50D EMA]],Table2[[#This Row],[50D EMA]]&gt;Table2[[#This Row],[200D EMA]]),"Uptrend","Downtrend/NoTrend")</f>
        <v>Downtrend/NoTrend</v>
      </c>
      <c r="AL716">
        <v>-0.17</v>
      </c>
      <c r="AM716" t="s">
        <v>10680</v>
      </c>
      <c r="AN716">
        <v>-2.1</v>
      </c>
      <c r="AO716" t="s">
        <v>10680</v>
      </c>
      <c r="AQ716">
        <f>(Table2[[#This Row],[Sharpe Ratio]]-AVERAGE(Table2[Sharpe Ratio]))/_xlfn.STDEV.P(Table2[Sharpe Ratio])</f>
        <v>-0.7314544315382846</v>
      </c>
      <c r="AR71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6">
        <f>_xlfn.RANK.AVG(Table2[[#This Row],[1Y Return vs Nifty Z-Score]],Table2[1Y Return vs Nifty Z-Score])</f>
        <v>722</v>
      </c>
      <c r="AT716">
        <f>_xlfn.RANK.AVG(Table2[[#This Row],[6M Return vs Nifty Z-Score]],Table2[6M Return vs Nifty Z-Score])</f>
        <v>727</v>
      </c>
      <c r="AU716">
        <f>_xlfn.RANK.AVG(Table2[[#This Row],[Sharpe Ratio Z-Score]],Table2[Sharpe Ratio Z-Score])</f>
        <v>547</v>
      </c>
      <c r="AV716">
        <f>(Table2[[#This Row],[Rank 1Y]]+Table2[[#This Row],[Rank 6M]]+Table2[[#This Row],[Rank Sharpe]])/3</f>
        <v>665.33333333333337</v>
      </c>
    </row>
    <row r="717" spans="1:48" x14ac:dyDescent="0.3">
      <c r="A717" t="s">
        <v>1940</v>
      </c>
      <c r="B717" t="s">
        <v>1941</v>
      </c>
      <c r="C717" t="s">
        <v>10644</v>
      </c>
      <c r="D717" t="s">
        <v>1460</v>
      </c>
      <c r="E717">
        <v>3619.4619181489902</v>
      </c>
      <c r="F717">
        <v>133.49</v>
      </c>
      <c r="G717">
        <v>-57.089123154174302</v>
      </c>
      <c r="H717">
        <f>(Table2[[#This Row],[1Y Return vs Nifty]]-AVERAGE(Table2[1Y Return vs Nifty]))/_xlfn.STDEV.P(Table2[1Y Return vs Nifty])</f>
        <v>-1.3414070608463529</v>
      </c>
      <c r="I717">
        <v>-1.90632029162738</v>
      </c>
      <c r="J717">
        <f>(Table2[[#This Row],[1M Return vs Nifty]]-AVERAGE(Table2[1M Return vs Nifty]))/_xlfn.STDEV.P(Table2[1M Return vs Nifty])</f>
        <v>-7.4882819570366702E-2</v>
      </c>
      <c r="K717">
        <v>-16.656036612558299</v>
      </c>
      <c r="L717">
        <f>(Table2[[#This Row],[6M Return vs Nifty]]-AVERAGE(Table2[6M Return vs Nifty]))/_xlfn.STDEV.P(Table2[6M Return vs Nifty])</f>
        <v>-0.85377773775246912</v>
      </c>
      <c r="M717">
        <v>2.6753310191477602</v>
      </c>
      <c r="N717">
        <f>(Table2[[#This Row],[1W Return vs Nifty]]-AVERAGE(Table2[1W Return vs Nifty]))/_xlfn.STDEV.P(Table2[1W Return vs Nifty])</f>
        <v>1.2405252043433992</v>
      </c>
      <c r="O717">
        <v>131.34</v>
      </c>
      <c r="P717">
        <v>131.09255582347299</v>
      </c>
      <c r="Q717">
        <v>138.30211213111599</v>
      </c>
      <c r="R717">
        <v>68.669884187690997</v>
      </c>
      <c r="S717" s="2">
        <f>(Table2[[#This Row],[Close Price]]-Table2[[#This Row],[20D EMA]])/Table2[[#This Row],[20D EMA]]</f>
        <v>1.6369727425003849E-2</v>
      </c>
      <c r="T717" s="2">
        <f>(Table2[[#This Row],[Close Price]]-Table2[[#This Row],[50D EMA]])/Table2[[#This Row],[50D EMA]]</f>
        <v>1.8288179381866464E-2</v>
      </c>
      <c r="U717" s="2">
        <f>(Table2[[#This Row],[Close Price]]-Table2[[#This Row],[200D EMA]])/Table2[[#This Row],[200D EMA]]</f>
        <v>-3.47942056485291E-2</v>
      </c>
      <c r="V717">
        <v>0.54818412113186499</v>
      </c>
      <c r="W717">
        <v>133.05000000000001</v>
      </c>
      <c r="X717">
        <v>137.31</v>
      </c>
      <c r="Y717">
        <v>128.24</v>
      </c>
      <c r="Z717">
        <v>141.19</v>
      </c>
      <c r="AA717">
        <v>123.1</v>
      </c>
      <c r="AB717">
        <v>141.19</v>
      </c>
      <c r="AC717" s="2">
        <f>(Table2[[#This Row],[Close Price]]/Table2[[#This Row],[Day Low]])-1</f>
        <v>3.3070274332958061E-3</v>
      </c>
      <c r="AD717" s="2">
        <f>(Table2[[#This Row],[Day High]]/Table2[[#This Row],[Close Price]])-1</f>
        <v>2.8616375758483636E-2</v>
      </c>
      <c r="AE717" s="2">
        <f>(Table2[[#This Row],[Close Price]]/Table2[[#This Row],[Current Week Low]])-1</f>
        <v>4.0938864628820903E-2</v>
      </c>
      <c r="AF717" s="2">
        <f>(Table2[[#This Row],[Current Week High]]/Table2[[#This Row],[Close Price]])-1</f>
        <v>5.7682223387519604E-2</v>
      </c>
      <c r="AG717" s="2">
        <f>(Table2[[#This Row],[Close Price]]/Table2[[#This Row],[Current Month Low]])-1</f>
        <v>8.4402924451665529E-2</v>
      </c>
      <c r="AH717" s="2">
        <f>(Table2[[#This Row],[Current Month High]]/Table2[[#This Row],[Close Price]])-1</f>
        <v>5.7682223387519604E-2</v>
      </c>
      <c r="AI717">
        <v>42.932054835568202</v>
      </c>
      <c r="AJ717">
        <v>27.802776448061199</v>
      </c>
      <c r="AK717" t="str">
        <f>IF(AND(Table2[[#This Row],[20D EMA]]&gt;Table2[[#This Row],[50D EMA]],Table2[[#This Row],[50D EMA]]&gt;Table2[[#This Row],[200D EMA]]),"Uptrend","Downtrend/NoTrend")</f>
        <v>Downtrend/NoTrend</v>
      </c>
      <c r="AL717">
        <v>0</v>
      </c>
      <c r="AM717" t="s">
        <v>10682</v>
      </c>
      <c r="AN717">
        <v>6.44</v>
      </c>
      <c r="AO717" t="s">
        <v>10681</v>
      </c>
      <c r="AP717">
        <v>-5.8266710383200998E-2</v>
      </c>
      <c r="AQ717">
        <f>(Table2[[#This Row],[Sharpe Ratio]]-AVERAGE(Table2[Sharpe Ratio]))/_xlfn.STDEV.P(Table2[Sharpe Ratio])</f>
        <v>-1.4008064320668934</v>
      </c>
      <c r="AR71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7">
        <f>_xlfn.RANK.AVG(Table2[[#This Row],[1Y Return vs Nifty Z-Score]],Table2[1Y Return vs Nifty Z-Score])</f>
        <v>725</v>
      </c>
      <c r="AT717">
        <f>_xlfn.RANK.AVG(Table2[[#This Row],[6M Return vs Nifty Z-Score]],Table2[6M Return vs Nifty Z-Score])</f>
        <v>599</v>
      </c>
      <c r="AU717">
        <f>_xlfn.RANK.AVG(Table2[[#This Row],[Sharpe Ratio Z-Score]],Table2[Sharpe Ratio Z-Score])</f>
        <v>677</v>
      </c>
      <c r="AV717">
        <f>(Table2[[#This Row],[Rank 1Y]]+Table2[[#This Row],[Rank 6M]]+Table2[[#This Row],[Rank Sharpe]])/3</f>
        <v>667</v>
      </c>
    </row>
    <row r="718" spans="1:48" x14ac:dyDescent="0.3">
      <c r="A718" t="s">
        <v>2256</v>
      </c>
      <c r="B718" t="s">
        <v>2257</v>
      </c>
      <c r="C718" t="s">
        <v>10644</v>
      </c>
      <c r="D718" t="s">
        <v>629</v>
      </c>
      <c r="E718">
        <v>2488.8882925970001</v>
      </c>
      <c r="F718">
        <v>170.59</v>
      </c>
      <c r="G718">
        <v>-60.778274142018702</v>
      </c>
      <c r="H718">
        <f>(Table2[[#This Row],[1Y Return vs Nifty]]-AVERAGE(Table2[1Y Return vs Nifty]))/_xlfn.STDEV.P(Table2[1Y Return vs Nifty])</f>
        <v>-1.4007666457849357</v>
      </c>
      <c r="I718">
        <v>-4.8594793065311102</v>
      </c>
      <c r="J718">
        <f>(Table2[[#This Row],[1M Return vs Nifty]]-AVERAGE(Table2[1M Return vs Nifty]))/_xlfn.STDEV.P(Table2[1M Return vs Nifty])</f>
        <v>-0.36038442992098318</v>
      </c>
      <c r="K718">
        <v>-38.5082338357726</v>
      </c>
      <c r="L718">
        <f>(Table2[[#This Row],[6M Return vs Nifty]]-AVERAGE(Table2[6M Return vs Nifty]))/_xlfn.STDEV.P(Table2[6M Return vs Nifty])</f>
        <v>-1.602720521458074</v>
      </c>
      <c r="M718">
        <v>-2.9138585517941098</v>
      </c>
      <c r="N718">
        <f>(Table2[[#This Row],[1W Return vs Nifty]]-AVERAGE(Table2[1W Return vs Nifty]))/_xlfn.STDEV.P(Table2[1W Return vs Nifty])</f>
        <v>-0.19425700997916173</v>
      </c>
      <c r="O718">
        <v>168.37</v>
      </c>
      <c r="P718">
        <v>171.51312704774699</v>
      </c>
      <c r="Q718">
        <v>210.712655129414</v>
      </c>
      <c r="R718">
        <v>50.595353462189003</v>
      </c>
      <c r="S718" s="2">
        <f>(Table2[[#This Row],[Close Price]]-Table2[[#This Row],[20D EMA]])/Table2[[#This Row],[20D EMA]]</f>
        <v>1.3185246777929554E-2</v>
      </c>
      <c r="T718" s="2">
        <f>(Table2[[#This Row],[Close Price]]-Table2[[#This Row],[50D EMA]])/Table2[[#This Row],[50D EMA]]</f>
        <v>-5.3822530300552526E-3</v>
      </c>
      <c r="U718" s="2">
        <f>(Table2[[#This Row],[Close Price]]-Table2[[#This Row],[200D EMA]])/Table2[[#This Row],[200D EMA]]</f>
        <v>-0.19041407410851405</v>
      </c>
      <c r="V718">
        <v>1.3594338629229099</v>
      </c>
      <c r="W718">
        <v>168.5</v>
      </c>
      <c r="X718">
        <v>173.02</v>
      </c>
      <c r="Y718">
        <v>167.75</v>
      </c>
      <c r="Z718">
        <v>181.3</v>
      </c>
      <c r="AA718">
        <v>143.91999999999999</v>
      </c>
      <c r="AB718">
        <v>181.3</v>
      </c>
      <c r="AC718" s="2">
        <f>(Table2[[#This Row],[Close Price]]/Table2[[#This Row],[Day Low]])-1</f>
        <v>1.2403560830860583E-2</v>
      </c>
      <c r="AD718" s="2">
        <f>(Table2[[#This Row],[Day High]]/Table2[[#This Row],[Close Price]])-1</f>
        <v>1.4244680227446072E-2</v>
      </c>
      <c r="AE718" s="2">
        <f>(Table2[[#This Row],[Close Price]]/Table2[[#This Row],[Current Week Low]])-1</f>
        <v>1.6929955290611032E-2</v>
      </c>
      <c r="AF718" s="2">
        <f>(Table2[[#This Row],[Current Week High]]/Table2[[#This Row],[Close Price]])-1</f>
        <v>6.2782109150595122E-2</v>
      </c>
      <c r="AG718" s="2">
        <f>(Table2[[#This Row],[Close Price]]/Table2[[#This Row],[Current Month Low]])-1</f>
        <v>0.18531128404669284</v>
      </c>
      <c r="AH718" s="2">
        <f>(Table2[[#This Row],[Current Month High]]/Table2[[#This Row],[Close Price]])-1</f>
        <v>6.2782109150595122E-2</v>
      </c>
      <c r="AI718">
        <v>82.894659710416704</v>
      </c>
      <c r="AJ718">
        <v>18.5311284046692</v>
      </c>
      <c r="AK718" t="str">
        <f>IF(AND(Table2[[#This Row],[20D EMA]]&gt;Table2[[#This Row],[50D EMA]],Table2[[#This Row],[50D EMA]]&gt;Table2[[#This Row],[200D EMA]]),"Uptrend","Downtrend/NoTrend")</f>
        <v>Downtrend/NoTrend</v>
      </c>
      <c r="AL718">
        <v>-0.13</v>
      </c>
      <c r="AM718" t="s">
        <v>10680</v>
      </c>
      <c r="AN718">
        <v>7.51</v>
      </c>
      <c r="AO718" t="s">
        <v>10681</v>
      </c>
      <c r="AQ718">
        <f>(Table2[[#This Row],[Sharpe Ratio]]-AVERAGE(Table2[Sharpe Ratio]))/_xlfn.STDEV.P(Table2[Sharpe Ratio])</f>
        <v>-0.7314544315382846</v>
      </c>
      <c r="AR71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8">
        <f>_xlfn.RANK.AVG(Table2[[#This Row],[1Y Return vs Nifty Z-Score]],Table2[1Y Return vs Nifty Z-Score])</f>
        <v>731</v>
      </c>
      <c r="AT718">
        <f>_xlfn.RANK.AVG(Table2[[#This Row],[6M Return vs Nifty Z-Score]],Table2[6M Return vs Nifty Z-Score])</f>
        <v>723</v>
      </c>
      <c r="AU718">
        <f>_xlfn.RANK.AVG(Table2[[#This Row],[Sharpe Ratio Z-Score]],Table2[Sharpe Ratio Z-Score])</f>
        <v>547</v>
      </c>
      <c r="AV718">
        <f>(Table2[[#This Row],[Rank 1Y]]+Table2[[#This Row],[Rank 6M]]+Table2[[#This Row],[Rank Sharpe]])/3</f>
        <v>667</v>
      </c>
    </row>
    <row r="719" spans="1:48" x14ac:dyDescent="0.3">
      <c r="A719" t="s">
        <v>1991</v>
      </c>
      <c r="B719" t="s">
        <v>1992</v>
      </c>
      <c r="C719" t="s">
        <v>10651</v>
      </c>
      <c r="D719" t="s">
        <v>411</v>
      </c>
      <c r="E719">
        <v>3376.8240282000002</v>
      </c>
      <c r="F719">
        <v>22.99</v>
      </c>
      <c r="G719">
        <v>-55.181594512603098</v>
      </c>
      <c r="H719">
        <f>(Table2[[#This Row],[1Y Return vs Nifty]]-AVERAGE(Table2[1Y Return vs Nifty]))/_xlfn.STDEV.P(Table2[1Y Return vs Nifty])</f>
        <v>-1.3107143326833655</v>
      </c>
      <c r="I719">
        <v>14.904338397384</v>
      </c>
      <c r="J719">
        <f>(Table2[[#This Row],[1M Return vs Nifty]]-AVERAGE(Table2[1M Return vs Nifty]))/_xlfn.STDEV.P(Table2[1M Return vs Nifty])</f>
        <v>1.5503158583693617</v>
      </c>
      <c r="K719">
        <v>-53.716590606102002</v>
      </c>
      <c r="L719">
        <f>(Table2[[#This Row],[6M Return vs Nifty]]-AVERAGE(Table2[6M Return vs Nifty]))/_xlfn.STDEV.P(Table2[6M Return vs Nifty])</f>
        <v>-2.123958223040701</v>
      </c>
      <c r="M719">
        <v>8.00173436403389</v>
      </c>
      <c r="N719">
        <f>(Table2[[#This Row],[1W Return vs Nifty]]-AVERAGE(Table2[1W Return vs Nifty]))/_xlfn.STDEV.P(Table2[1W Return vs Nifty])</f>
        <v>2.6078484429901385</v>
      </c>
      <c r="O719">
        <v>20.32</v>
      </c>
      <c r="P719">
        <v>20.488214947156099</v>
      </c>
      <c r="Q719">
        <v>23.720758359075202</v>
      </c>
      <c r="R719">
        <v>71.413203029173502</v>
      </c>
      <c r="S719" s="2">
        <f>(Table2[[#This Row],[Close Price]]-Table2[[#This Row],[20D EMA]])/Table2[[#This Row],[20D EMA]]</f>
        <v>0.1313976377952755</v>
      </c>
      <c r="T719" s="2">
        <f>(Table2[[#This Row],[Close Price]]-Table2[[#This Row],[50D EMA]])/Table2[[#This Row],[50D EMA]]</f>
        <v>0.12210849306767764</v>
      </c>
      <c r="U719" s="2">
        <f>(Table2[[#This Row],[Close Price]]-Table2[[#This Row],[200D EMA]])/Table2[[#This Row],[200D EMA]]</f>
        <v>-3.0806703057856752E-2</v>
      </c>
      <c r="V719">
        <v>1.0371948434059699</v>
      </c>
      <c r="W719">
        <v>21.58</v>
      </c>
      <c r="X719">
        <v>22.99</v>
      </c>
      <c r="Y719">
        <v>19.55</v>
      </c>
      <c r="Z719">
        <v>22.99</v>
      </c>
      <c r="AA719">
        <v>17.07</v>
      </c>
      <c r="AB719">
        <v>23.15</v>
      </c>
      <c r="AC719" s="2">
        <f>(Table2[[#This Row],[Close Price]]/Table2[[#This Row],[Day Low]])-1</f>
        <v>6.5338276181649668E-2</v>
      </c>
      <c r="AD719" s="2">
        <f>(Table2[[#This Row],[Day High]]/Table2[[#This Row],[Close Price]])-1</f>
        <v>0</v>
      </c>
      <c r="AE719" s="2">
        <f>(Table2[[#This Row],[Close Price]]/Table2[[#This Row],[Current Week Low]])-1</f>
        <v>0.17595907928388743</v>
      </c>
      <c r="AF719" s="2">
        <f>(Table2[[#This Row],[Current Week High]]/Table2[[#This Row],[Close Price]])-1</f>
        <v>0</v>
      </c>
      <c r="AG719" s="2">
        <f>(Table2[[#This Row],[Close Price]]/Table2[[#This Row],[Current Month Low]])-1</f>
        <v>0.34680726420620966</v>
      </c>
      <c r="AH719" s="2">
        <f>(Table2[[#This Row],[Current Month High]]/Table2[[#This Row],[Close Price]])-1</f>
        <v>6.9595476294042058E-3</v>
      </c>
      <c r="AI719">
        <v>96.3897346672466</v>
      </c>
      <c r="AJ719">
        <v>37.664670658682603</v>
      </c>
      <c r="AK719" t="str">
        <f>IF(AND(Table2[[#This Row],[20D EMA]]&gt;Table2[[#This Row],[50D EMA]],Table2[[#This Row],[50D EMA]]&gt;Table2[[#This Row],[200D EMA]]),"Uptrend","Downtrend/NoTrend")</f>
        <v>Downtrend/NoTrend</v>
      </c>
      <c r="AL719">
        <v>-0.08</v>
      </c>
      <c r="AM719" t="s">
        <v>10680</v>
      </c>
      <c r="AN719">
        <v>8.39</v>
      </c>
      <c r="AO719" t="s">
        <v>10681</v>
      </c>
      <c r="AQ719">
        <f>(Table2[[#This Row],[Sharpe Ratio]]-AVERAGE(Table2[Sharpe Ratio]))/_xlfn.STDEV.P(Table2[Sharpe Ratio])</f>
        <v>-0.7314544315382846</v>
      </c>
      <c r="AR71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19">
        <f>_xlfn.RANK.AVG(Table2[[#This Row],[1Y Return vs Nifty Z-Score]],Table2[1Y Return vs Nifty Z-Score])</f>
        <v>723</v>
      </c>
      <c r="AT719">
        <f>_xlfn.RANK.AVG(Table2[[#This Row],[6M Return vs Nifty Z-Score]],Table2[6M Return vs Nifty Z-Score])</f>
        <v>734</v>
      </c>
      <c r="AU719">
        <f>_xlfn.RANK.AVG(Table2[[#This Row],[Sharpe Ratio Z-Score]],Table2[Sharpe Ratio Z-Score])</f>
        <v>547</v>
      </c>
      <c r="AV719">
        <f>(Table2[[#This Row],[Rank 1Y]]+Table2[[#This Row],[Rank 6M]]+Table2[[#This Row],[Rank Sharpe]])/3</f>
        <v>668</v>
      </c>
    </row>
    <row r="720" spans="1:48" x14ac:dyDescent="0.3">
      <c r="A720" t="s">
        <v>615</v>
      </c>
      <c r="B720" t="s">
        <v>616</v>
      </c>
      <c r="C720" t="s">
        <v>10645</v>
      </c>
      <c r="D720" t="s">
        <v>411</v>
      </c>
      <c r="E720">
        <v>30826.51864699</v>
      </c>
      <c r="F720">
        <v>419.3</v>
      </c>
      <c r="G720">
        <v>-33.014273282856003</v>
      </c>
      <c r="H720">
        <f>(Table2[[#This Row],[1Y Return vs Nifty]]-AVERAGE(Table2[1Y Return vs Nifty]))/_xlfn.STDEV.P(Table2[1Y Return vs Nifty])</f>
        <v>-0.95403525076623341</v>
      </c>
      <c r="I720">
        <v>-0.52987676525828198</v>
      </c>
      <c r="J720">
        <f>(Table2[[#This Row],[1M Return vs Nifty]]-AVERAGE(Table2[1M Return vs Nifty]))/_xlfn.STDEV.P(Table2[1M Return vs Nifty])</f>
        <v>5.8187171361994049E-2</v>
      </c>
      <c r="K720">
        <v>-22.8552629181676</v>
      </c>
      <c r="L720">
        <f>(Table2[[#This Row],[6M Return vs Nifty]]-AVERAGE(Table2[6M Return vs Nifty]))/_xlfn.STDEV.P(Table2[6M Return vs Nifty])</f>
        <v>-1.0662445097991617</v>
      </c>
      <c r="M720">
        <v>-2.8244503848770601</v>
      </c>
      <c r="N720">
        <f>(Table2[[#This Row],[1W Return vs Nifty]]-AVERAGE(Table2[1W Return vs Nifty]))/_xlfn.STDEV.P(Table2[1W Return vs Nifty])</f>
        <v>-0.17130533763390823</v>
      </c>
      <c r="O720">
        <v>417.42</v>
      </c>
      <c r="P720">
        <v>410.63139181710102</v>
      </c>
      <c r="Q720">
        <v>415.88863352880702</v>
      </c>
      <c r="R720">
        <v>45.2029511678967</v>
      </c>
      <c r="S720" s="2">
        <f>(Table2[[#This Row],[Close Price]]-Table2[[#This Row],[20D EMA]])/Table2[[#This Row],[20D EMA]]</f>
        <v>4.503857026496084E-3</v>
      </c>
      <c r="T720" s="2">
        <f>(Table2[[#This Row],[Close Price]]-Table2[[#This Row],[50D EMA]])/Table2[[#This Row],[50D EMA]]</f>
        <v>2.1110437135697775E-2</v>
      </c>
      <c r="U720" s="2">
        <f>(Table2[[#This Row],[Close Price]]-Table2[[#This Row],[200D EMA]])/Table2[[#This Row],[200D EMA]]</f>
        <v>8.2025960706057603E-3</v>
      </c>
      <c r="V720">
        <v>1.1620857606902599</v>
      </c>
      <c r="W720">
        <v>414</v>
      </c>
      <c r="X720">
        <v>423.95</v>
      </c>
      <c r="Y720">
        <v>414</v>
      </c>
      <c r="Z720">
        <v>432</v>
      </c>
      <c r="AA720">
        <v>395.05</v>
      </c>
      <c r="AB720">
        <v>441.8</v>
      </c>
      <c r="AC720" s="2">
        <f>(Table2[[#This Row],[Close Price]]/Table2[[#This Row],[Day Low]])-1</f>
        <v>1.2801932367149771E-2</v>
      </c>
      <c r="AD720" s="2">
        <f>(Table2[[#This Row],[Day High]]/Table2[[#This Row],[Close Price]])-1</f>
        <v>1.1089911757691251E-2</v>
      </c>
      <c r="AE720" s="2">
        <f>(Table2[[#This Row],[Close Price]]/Table2[[#This Row],[Current Week Low]])-1</f>
        <v>1.2801932367149771E-2</v>
      </c>
      <c r="AF720" s="2">
        <f>(Table2[[#This Row],[Current Week High]]/Table2[[#This Row],[Close Price]])-1</f>
        <v>3.0288576198425954E-2</v>
      </c>
      <c r="AG720" s="2">
        <f>(Table2[[#This Row],[Close Price]]/Table2[[#This Row],[Current Month Low]])-1</f>
        <v>6.1384634856347375E-2</v>
      </c>
      <c r="AH720" s="2">
        <f>(Table2[[#This Row],[Current Month High]]/Table2[[#This Row],[Close Price]])-1</f>
        <v>5.3660863343667931E-2</v>
      </c>
      <c r="AI720">
        <v>16.384450274266602</v>
      </c>
      <c r="AJ720">
        <v>18.3794466403162</v>
      </c>
      <c r="AK720" t="str">
        <f>IF(AND(Table2[[#This Row],[20D EMA]]&gt;Table2[[#This Row],[50D EMA]],Table2[[#This Row],[50D EMA]]&gt;Table2[[#This Row],[200D EMA]]),"Uptrend","Downtrend/NoTrend")</f>
        <v>Downtrend/NoTrend</v>
      </c>
      <c r="AL720">
        <v>0.02</v>
      </c>
      <c r="AM720" t="s">
        <v>10681</v>
      </c>
      <c r="AN720">
        <v>2.74</v>
      </c>
      <c r="AO720" t="s">
        <v>10681</v>
      </c>
      <c r="AP720">
        <v>-7.0698813335958996E-2</v>
      </c>
      <c r="AQ720">
        <f>(Table2[[#This Row],[Sharpe Ratio]]-AVERAGE(Table2[Sharpe Ratio]))/_xlfn.STDEV.P(Table2[Sharpe Ratio])</f>
        <v>-1.5436230236932051</v>
      </c>
      <c r="AR72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0">
        <f>_xlfn.RANK.AVG(Table2[[#This Row],[1Y Return vs Nifty Z-Score]],Table2[1Y Return vs Nifty Z-Score])</f>
        <v>654</v>
      </c>
      <c r="AT720">
        <f>_xlfn.RANK.AVG(Table2[[#This Row],[6M Return vs Nifty Z-Score]],Table2[6M Return vs Nifty Z-Score])</f>
        <v>662</v>
      </c>
      <c r="AU720">
        <f>_xlfn.RANK.AVG(Table2[[#This Row],[Sharpe Ratio Z-Score]],Table2[Sharpe Ratio Z-Score])</f>
        <v>689</v>
      </c>
      <c r="AV720">
        <f>(Table2[[#This Row],[Rank 1Y]]+Table2[[#This Row],[Rank 6M]]+Table2[[#This Row],[Rank Sharpe]])/3</f>
        <v>668.33333333333337</v>
      </c>
    </row>
    <row r="721" spans="1:48" x14ac:dyDescent="0.3">
      <c r="A721" t="s">
        <v>577</v>
      </c>
      <c r="B721" t="s">
        <v>578</v>
      </c>
      <c r="C721" t="s">
        <v>6781</v>
      </c>
      <c r="D721" t="s">
        <v>83</v>
      </c>
      <c r="E721">
        <v>34614.728146384899</v>
      </c>
      <c r="F721">
        <v>1891.05</v>
      </c>
      <c r="G721">
        <v>-39.641633827676003</v>
      </c>
      <c r="H721">
        <f>(Table2[[#This Row],[1Y Return vs Nifty]]-AVERAGE(Table2[1Y Return vs Nifty]))/_xlfn.STDEV.P(Table2[1Y Return vs Nifty])</f>
        <v>-1.0606715398406255</v>
      </c>
      <c r="I721">
        <v>-0.95367359284354503</v>
      </c>
      <c r="J721">
        <f>(Table2[[#This Row],[1M Return vs Nifty]]-AVERAGE(Table2[1M Return vs Nifty]))/_xlfn.STDEV.P(Table2[1M Return vs Nifty])</f>
        <v>1.7215900893167137E-2</v>
      </c>
      <c r="K721">
        <v>-20.967416484399401</v>
      </c>
      <c r="L721">
        <f>(Table2[[#This Row],[6M Return vs Nifty]]-AVERAGE(Table2[6M Return vs Nifty]))/_xlfn.STDEV.P(Table2[6M Return vs Nifty])</f>
        <v>-1.0015421391920984</v>
      </c>
      <c r="M721">
        <v>0.58931518124308802</v>
      </c>
      <c r="N721">
        <f>(Table2[[#This Row],[1W Return vs Nifty]]-AVERAGE(Table2[1W Return vs Nifty]))/_xlfn.STDEV.P(Table2[1W Return vs Nifty])</f>
        <v>0.70503103563936087</v>
      </c>
      <c r="O721">
        <v>1805.06</v>
      </c>
      <c r="P721">
        <v>1813.5256735622099</v>
      </c>
      <c r="Q721">
        <v>1923.68024763431</v>
      </c>
      <c r="R721">
        <v>74.802390808427205</v>
      </c>
      <c r="S721" s="2">
        <f>(Table2[[#This Row],[Close Price]]-Table2[[#This Row],[20D EMA]])/Table2[[#This Row],[20D EMA]]</f>
        <v>4.7638305651889694E-2</v>
      </c>
      <c r="T721" s="2">
        <f>(Table2[[#This Row],[Close Price]]-Table2[[#This Row],[50D EMA]])/Table2[[#This Row],[50D EMA]]</f>
        <v>4.2747851639460502E-2</v>
      </c>
      <c r="U721" s="2">
        <f>(Table2[[#This Row],[Close Price]]-Table2[[#This Row],[200D EMA]])/Table2[[#This Row],[200D EMA]]</f>
        <v>-1.6962407174704777E-2</v>
      </c>
      <c r="V721">
        <v>0.95924614805178599</v>
      </c>
      <c r="W721">
        <v>1855.15</v>
      </c>
      <c r="X721">
        <v>1894.8</v>
      </c>
      <c r="Y721">
        <v>1791.55</v>
      </c>
      <c r="Z721">
        <v>1894.8</v>
      </c>
      <c r="AA721">
        <v>1705.45</v>
      </c>
      <c r="AB721">
        <v>1894.8</v>
      </c>
      <c r="AC721" s="2">
        <f>(Table2[[#This Row],[Close Price]]/Table2[[#This Row],[Day Low]])-1</f>
        <v>1.9351534916314028E-2</v>
      </c>
      <c r="AD721" s="2">
        <f>(Table2[[#This Row],[Day High]]/Table2[[#This Row],[Close Price]])-1</f>
        <v>1.9830253034027745E-3</v>
      </c>
      <c r="AE721" s="2">
        <f>(Table2[[#This Row],[Close Price]]/Table2[[#This Row],[Current Week Low]])-1</f>
        <v>5.5538500181407269E-2</v>
      </c>
      <c r="AF721" s="2">
        <f>(Table2[[#This Row],[Current Week High]]/Table2[[#This Row],[Close Price]])-1</f>
        <v>1.9830253034027745E-3</v>
      </c>
      <c r="AG721" s="2">
        <f>(Table2[[#This Row],[Close Price]]/Table2[[#This Row],[Current Month Low]])-1</f>
        <v>0.10882758216306532</v>
      </c>
      <c r="AH721" s="2">
        <f>(Table2[[#This Row],[Current Month High]]/Table2[[#This Row],[Close Price]])-1</f>
        <v>1.9830253034027745E-3</v>
      </c>
      <c r="AI721">
        <v>28.537056132836199</v>
      </c>
      <c r="AJ721">
        <v>14.511929272132701</v>
      </c>
      <c r="AK721" t="str">
        <f>IF(AND(Table2[[#This Row],[20D EMA]]&gt;Table2[[#This Row],[50D EMA]],Table2[[#This Row],[50D EMA]]&gt;Table2[[#This Row],[200D EMA]]),"Uptrend","Downtrend/NoTrend")</f>
        <v>Downtrend/NoTrend</v>
      </c>
      <c r="AL721">
        <v>-0.06</v>
      </c>
      <c r="AM721" t="s">
        <v>10680</v>
      </c>
      <c r="AN721">
        <v>8.98</v>
      </c>
      <c r="AO721" t="s">
        <v>10681</v>
      </c>
      <c r="AP721">
        <v>-6.2351674260180998E-2</v>
      </c>
      <c r="AQ721">
        <f>(Table2[[#This Row],[Sharpe Ratio]]-AVERAGE(Table2[Sharpe Ratio]))/_xlfn.STDEV.P(Table2[Sharpe Ratio])</f>
        <v>-1.4477333775759365</v>
      </c>
      <c r="AR72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1">
        <f>_xlfn.RANK.AVG(Table2[[#This Row],[1Y Return vs Nifty Z-Score]],Table2[1Y Return vs Nifty Z-Score])</f>
        <v>679</v>
      </c>
      <c r="AT721">
        <f>_xlfn.RANK.AVG(Table2[[#This Row],[6M Return vs Nifty Z-Score]],Table2[6M Return vs Nifty Z-Score])</f>
        <v>649</v>
      </c>
      <c r="AU721">
        <f>_xlfn.RANK.AVG(Table2[[#This Row],[Sharpe Ratio Z-Score]],Table2[Sharpe Ratio Z-Score])</f>
        <v>679</v>
      </c>
      <c r="AV721">
        <f>(Table2[[#This Row],[Rank 1Y]]+Table2[[#This Row],[Rank 6M]]+Table2[[#This Row],[Rank Sharpe]])/3</f>
        <v>669</v>
      </c>
    </row>
    <row r="722" spans="1:48" x14ac:dyDescent="0.3">
      <c r="A722" t="s">
        <v>1022</v>
      </c>
      <c r="B722" t="s">
        <v>1023</v>
      </c>
      <c r="C722" t="s">
        <v>10652</v>
      </c>
      <c r="D722" t="s">
        <v>597</v>
      </c>
      <c r="E722">
        <v>13670.112385439999</v>
      </c>
      <c r="F722">
        <v>140.78</v>
      </c>
      <c r="G722">
        <v>-76.961671890427695</v>
      </c>
      <c r="H722">
        <f>(Table2[[#This Row],[1Y Return vs Nifty]]-AVERAGE(Table2[1Y Return vs Nifty]))/_xlfn.STDEV.P(Table2[1Y Return vs Nifty])</f>
        <v>-1.6611625407772579</v>
      </c>
      <c r="I722">
        <v>-2.9635370328182402</v>
      </c>
      <c r="J722">
        <f>(Table2[[#This Row],[1M Return vs Nifty]]-AVERAGE(Table2[1M Return vs Nifty]))/_xlfn.STDEV.P(Table2[1M Return vs Nifty])</f>
        <v>-0.17709102460651205</v>
      </c>
      <c r="K722">
        <v>-22.318813772437899</v>
      </c>
      <c r="L722">
        <f>(Table2[[#This Row],[6M Return vs Nifty]]-AVERAGE(Table2[6M Return vs Nifty]))/_xlfn.STDEV.P(Table2[6M Return vs Nifty])</f>
        <v>-1.0478587286159093</v>
      </c>
      <c r="M722">
        <v>0.46856162322191702</v>
      </c>
      <c r="N722">
        <f>(Table2[[#This Row],[1W Return vs Nifty]]-AVERAGE(Table2[1W Return vs Nifty]))/_xlfn.STDEV.P(Table2[1W Return vs Nifty])</f>
        <v>0.67403279248337722</v>
      </c>
      <c r="O722">
        <v>140.33000000000001</v>
      </c>
      <c r="P722">
        <v>143.02476648938901</v>
      </c>
      <c r="Q722">
        <v>170.60201579992099</v>
      </c>
      <c r="R722">
        <v>54.163737262257598</v>
      </c>
      <c r="S722" s="2">
        <f>(Table2[[#This Row],[Close Price]]-Table2[[#This Row],[20D EMA]])/Table2[[#This Row],[20D EMA]]</f>
        <v>3.2067270006412643E-3</v>
      </c>
      <c r="T722" s="2">
        <f>(Table2[[#This Row],[Close Price]]-Table2[[#This Row],[50D EMA]])/Table2[[#This Row],[50D EMA]]</f>
        <v>-1.5694949514604151E-2</v>
      </c>
      <c r="U722" s="2">
        <f>(Table2[[#This Row],[Close Price]]-Table2[[#This Row],[200D EMA]])/Table2[[#This Row],[200D EMA]]</f>
        <v>-0.17480459219717381</v>
      </c>
      <c r="V722">
        <v>1.14069280706245</v>
      </c>
      <c r="W722">
        <v>140.01</v>
      </c>
      <c r="X722">
        <v>144.80000000000001</v>
      </c>
      <c r="Y722">
        <v>134.80000000000001</v>
      </c>
      <c r="Z722">
        <v>154.9</v>
      </c>
      <c r="AA722">
        <v>133.41</v>
      </c>
      <c r="AB722">
        <v>154.9</v>
      </c>
      <c r="AC722" s="2">
        <f>(Table2[[#This Row],[Close Price]]/Table2[[#This Row],[Day Low]])-1</f>
        <v>5.4996071709163541E-3</v>
      </c>
      <c r="AD722" s="2">
        <f>(Table2[[#This Row],[Day High]]/Table2[[#This Row],[Close Price]])-1</f>
        <v>2.8555192498934678E-2</v>
      </c>
      <c r="AE722" s="2">
        <f>(Table2[[#This Row],[Close Price]]/Table2[[#This Row],[Current Week Low]])-1</f>
        <v>4.4362017804154164E-2</v>
      </c>
      <c r="AF722" s="2">
        <f>(Table2[[#This Row],[Current Week High]]/Table2[[#This Row],[Close Price]])-1</f>
        <v>0.10029833783207853</v>
      </c>
      <c r="AG722" s="2">
        <f>(Table2[[#This Row],[Close Price]]/Table2[[#This Row],[Current Month Low]])-1</f>
        <v>5.5243235139794677E-2</v>
      </c>
      <c r="AH722" s="2">
        <f>(Table2[[#This Row],[Current Month High]]/Table2[[#This Row],[Close Price]])-1</f>
        <v>0.10029833783207853</v>
      </c>
      <c r="AI722">
        <v>112.885353033101</v>
      </c>
      <c r="AJ722">
        <v>12.1752988047808</v>
      </c>
      <c r="AK722" t="str">
        <f>IF(AND(Table2[[#This Row],[20D EMA]]&gt;Table2[[#This Row],[50D EMA]],Table2[[#This Row],[50D EMA]]&gt;Table2[[#This Row],[200D EMA]]),"Uptrend","Downtrend/NoTrend")</f>
        <v>Downtrend/NoTrend</v>
      </c>
      <c r="AL722">
        <v>-0.17</v>
      </c>
      <c r="AM722" t="s">
        <v>10680</v>
      </c>
      <c r="AN722">
        <v>3.77</v>
      </c>
      <c r="AO722" t="s">
        <v>10681</v>
      </c>
      <c r="AP722">
        <v>-2.1225716589482E-2</v>
      </c>
      <c r="AQ722">
        <f>(Table2[[#This Row],[Sharpe Ratio]]-AVERAGE(Table2[Sharpe Ratio]))/_xlfn.STDEV.P(Table2[Sharpe Ratio])</f>
        <v>-0.97528964667888818</v>
      </c>
      <c r="AR72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2">
        <f>_xlfn.RANK.AVG(Table2[[#This Row],[1Y Return vs Nifty Z-Score]],Table2[1Y Return vs Nifty Z-Score])</f>
        <v>736</v>
      </c>
      <c r="AT722">
        <f>_xlfn.RANK.AVG(Table2[[#This Row],[6M Return vs Nifty Z-Score]],Table2[6M Return vs Nifty Z-Score])</f>
        <v>657</v>
      </c>
      <c r="AU722">
        <f>_xlfn.RANK.AVG(Table2[[#This Row],[Sharpe Ratio Z-Score]],Table2[Sharpe Ratio Z-Score])</f>
        <v>614</v>
      </c>
      <c r="AV722">
        <f>(Table2[[#This Row],[Rank 1Y]]+Table2[[#This Row],[Rank 6M]]+Table2[[#This Row],[Rank Sharpe]])/3</f>
        <v>669</v>
      </c>
    </row>
    <row r="723" spans="1:48" x14ac:dyDescent="0.3">
      <c r="A723" t="s">
        <v>2294</v>
      </c>
      <c r="B723" t="s">
        <v>2295</v>
      </c>
      <c r="C723" t="s">
        <v>10640</v>
      </c>
      <c r="D723" t="s">
        <v>730</v>
      </c>
      <c r="E723">
        <v>2378.054729295</v>
      </c>
      <c r="F723">
        <v>452.3</v>
      </c>
      <c r="G723">
        <v>-41.757696370978103</v>
      </c>
      <c r="H723">
        <f>(Table2[[#This Row],[1Y Return vs Nifty]]-AVERAGE(Table2[1Y Return vs Nifty]))/_xlfn.STDEV.P(Table2[1Y Return vs Nifty])</f>
        <v>-1.0947196432357886</v>
      </c>
      <c r="I723">
        <v>-18.552448389389401</v>
      </c>
      <c r="J723">
        <f>(Table2[[#This Row],[1M Return vs Nifty]]-AVERAGE(Table2[1M Return vs Nifty]))/_xlfn.STDEV.P(Table2[1M Return vs Nifty])</f>
        <v>-1.6841752261184875</v>
      </c>
      <c r="K723">
        <v>-16.3857812077738</v>
      </c>
      <c r="L723">
        <f>(Table2[[#This Row],[6M Return vs Nifty]]-AVERAGE(Table2[6M Return vs Nifty]))/_xlfn.STDEV.P(Table2[6M Return vs Nifty])</f>
        <v>-0.84451524423278923</v>
      </c>
      <c r="M723">
        <v>-5.2668506005566202</v>
      </c>
      <c r="N723">
        <f>(Table2[[#This Row],[1W Return vs Nifty]]-AVERAGE(Table2[1W Return vs Nifty]))/_xlfn.STDEV.P(Table2[1W Return vs Nifty])</f>
        <v>-0.79828575138360425</v>
      </c>
      <c r="O723">
        <v>466.74</v>
      </c>
      <c r="P723">
        <v>474.77760834980501</v>
      </c>
      <c r="Q723">
        <v>484.19404818774501</v>
      </c>
      <c r="R723">
        <v>34.831169115738298</v>
      </c>
      <c r="S723" s="2">
        <f>(Table2[[#This Row],[Close Price]]-Table2[[#This Row],[20D EMA]])/Table2[[#This Row],[20D EMA]]</f>
        <v>-3.0937995457856617E-2</v>
      </c>
      <c r="T723" s="2">
        <f>(Table2[[#This Row],[Close Price]]-Table2[[#This Row],[50D EMA]])/Table2[[#This Row],[50D EMA]]</f>
        <v>-4.7343446604255233E-2</v>
      </c>
      <c r="U723" s="2">
        <f>(Table2[[#This Row],[Close Price]]-Table2[[#This Row],[200D EMA]])/Table2[[#This Row],[200D EMA]]</f>
        <v>-6.5870384625996398E-2</v>
      </c>
      <c r="V723">
        <v>0.97640394484525705</v>
      </c>
      <c r="W723">
        <v>447.05</v>
      </c>
      <c r="X723">
        <v>455.95</v>
      </c>
      <c r="Y723">
        <v>442.1</v>
      </c>
      <c r="Z723">
        <v>472</v>
      </c>
      <c r="AA723">
        <v>420</v>
      </c>
      <c r="AB723">
        <v>526.4</v>
      </c>
      <c r="AC723" s="2">
        <f>(Table2[[#This Row],[Close Price]]/Table2[[#This Row],[Day Low]])-1</f>
        <v>1.1743652835253249E-2</v>
      </c>
      <c r="AD723" s="2">
        <f>(Table2[[#This Row],[Day High]]/Table2[[#This Row],[Close Price]])-1</f>
        <v>8.0698651337607341E-3</v>
      </c>
      <c r="AE723" s="2">
        <f>(Table2[[#This Row],[Close Price]]/Table2[[#This Row],[Current Week Low]])-1</f>
        <v>2.3071703234562202E-2</v>
      </c>
      <c r="AF723" s="2">
        <f>(Table2[[#This Row],[Current Week High]]/Table2[[#This Row],[Close Price]])-1</f>
        <v>4.35551625027637E-2</v>
      </c>
      <c r="AG723" s="2">
        <f>(Table2[[#This Row],[Close Price]]/Table2[[#This Row],[Current Month Low]])-1</f>
        <v>7.6904761904762031E-2</v>
      </c>
      <c r="AH723" s="2">
        <f>(Table2[[#This Row],[Current Month High]]/Table2[[#This Row],[Close Price]])-1</f>
        <v>0.16382931682511592</v>
      </c>
      <c r="AI723">
        <v>26.9953570638956</v>
      </c>
      <c r="AJ723">
        <v>16.242611153944999</v>
      </c>
      <c r="AK723" t="str">
        <f>IF(AND(Table2[[#This Row],[20D EMA]]&gt;Table2[[#This Row],[50D EMA]],Table2[[#This Row],[50D EMA]]&gt;Table2[[#This Row],[200D EMA]]),"Uptrend","Downtrend/NoTrend")</f>
        <v>Downtrend/NoTrend</v>
      </c>
      <c r="AL723">
        <v>-0.03</v>
      </c>
      <c r="AM723" t="s">
        <v>10680</v>
      </c>
      <c r="AN723">
        <v>-7.09</v>
      </c>
      <c r="AO723" t="s">
        <v>10680</v>
      </c>
      <c r="AP723">
        <v>-0.10889293799432299</v>
      </c>
      <c r="AQ723">
        <f>(Table2[[#This Row],[Sharpe Ratio]]-AVERAGE(Table2[Sharpe Ratio]))/_xlfn.STDEV.P(Table2[Sharpe Ratio])</f>
        <v>-1.9823866604315816</v>
      </c>
      <c r="AR72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3">
        <f>_xlfn.RANK.AVG(Table2[[#This Row],[1Y Return vs Nifty Z-Score]],Table2[1Y Return vs Nifty Z-Score])</f>
        <v>687</v>
      </c>
      <c r="AT723">
        <f>_xlfn.RANK.AVG(Table2[[#This Row],[6M Return vs Nifty Z-Score]],Table2[6M Return vs Nifty Z-Score])</f>
        <v>593</v>
      </c>
      <c r="AU723">
        <f>_xlfn.RANK.AVG(Table2[[#This Row],[Sharpe Ratio Z-Score]],Table2[Sharpe Ratio Z-Score])</f>
        <v>727</v>
      </c>
      <c r="AV723">
        <f>(Table2[[#This Row],[Rank 1Y]]+Table2[[#This Row],[Rank 6M]]+Table2[[#This Row],[Rank Sharpe]])/3</f>
        <v>669</v>
      </c>
    </row>
    <row r="724" spans="1:48" x14ac:dyDescent="0.3">
      <c r="A724" t="s">
        <v>1133</v>
      </c>
      <c r="B724" t="s">
        <v>1134</v>
      </c>
      <c r="C724" t="s">
        <v>10649</v>
      </c>
      <c r="D724" t="s">
        <v>568</v>
      </c>
      <c r="E724">
        <v>10774.5867182</v>
      </c>
      <c r="F724">
        <v>2104.85</v>
      </c>
      <c r="G724">
        <v>-47.010453869593597</v>
      </c>
      <c r="H724">
        <f>(Table2[[#This Row],[1Y Return vs Nifty]]-AVERAGE(Table2[1Y Return vs Nifty]))/_xlfn.STDEV.P(Table2[1Y Return vs Nifty])</f>
        <v>-1.1792381424591105</v>
      </c>
      <c r="I724">
        <v>0.58586501825056603</v>
      </c>
      <c r="J724">
        <f>(Table2[[#This Row],[1M Return vs Nifty]]-AVERAGE(Table2[1M Return vs Nifty]))/_xlfn.STDEV.P(Table2[1M Return vs Nifty])</f>
        <v>0.16605338321162222</v>
      </c>
      <c r="K724">
        <v>-13.8731014489118</v>
      </c>
      <c r="L724">
        <f>(Table2[[#This Row],[6M Return vs Nifty]]-AVERAGE(Table2[6M Return vs Nifty]))/_xlfn.STDEV.P(Table2[6M Return vs Nifty])</f>
        <v>-0.75839789164164206</v>
      </c>
      <c r="M724">
        <v>-0.99195789313916105</v>
      </c>
      <c r="N724">
        <f>(Table2[[#This Row],[1W Return vs Nifty]]-AVERAGE(Table2[1W Return vs Nifty]))/_xlfn.STDEV.P(Table2[1W Return vs Nifty])</f>
        <v>0.2991076983980942</v>
      </c>
      <c r="O724">
        <v>2076.3200000000002</v>
      </c>
      <c r="P724">
        <v>2065.1056692725701</v>
      </c>
      <c r="Q724">
        <v>2140.63496998967</v>
      </c>
      <c r="R724">
        <v>61.077226027627802</v>
      </c>
      <c r="S724" s="2">
        <f>(Table2[[#This Row],[Close Price]]-Table2[[#This Row],[20D EMA]])/Table2[[#This Row],[20D EMA]]</f>
        <v>1.3740656546196994E-2</v>
      </c>
      <c r="T724" s="2">
        <f>(Table2[[#This Row],[Close Price]]-Table2[[#This Row],[50D EMA]])/Table2[[#This Row],[50D EMA]]</f>
        <v>1.9245664431994727E-2</v>
      </c>
      <c r="U724" s="2">
        <f>(Table2[[#This Row],[Close Price]]-Table2[[#This Row],[200D EMA]])/Table2[[#This Row],[200D EMA]]</f>
        <v>-1.6716988412948709E-2</v>
      </c>
      <c r="V724">
        <v>0.95937850296771199</v>
      </c>
      <c r="W724">
        <v>2085</v>
      </c>
      <c r="X724">
        <v>2122.9499999999998</v>
      </c>
      <c r="Y724">
        <v>2061.5</v>
      </c>
      <c r="Z724">
        <v>2179.35</v>
      </c>
      <c r="AA724">
        <v>1961.9</v>
      </c>
      <c r="AB724">
        <v>2179.35</v>
      </c>
      <c r="AC724" s="2">
        <f>(Table2[[#This Row],[Close Price]]/Table2[[#This Row],[Day Low]])-1</f>
        <v>9.520383693045531E-3</v>
      </c>
      <c r="AD724" s="2">
        <f>(Table2[[#This Row],[Day High]]/Table2[[#This Row],[Close Price]])-1</f>
        <v>8.5991875905646609E-3</v>
      </c>
      <c r="AE724" s="2">
        <f>(Table2[[#This Row],[Close Price]]/Table2[[#This Row],[Current Week Low]])-1</f>
        <v>2.102837739510055E-2</v>
      </c>
      <c r="AF724" s="2">
        <f>(Table2[[#This Row],[Current Week High]]/Table2[[#This Row],[Close Price]])-1</f>
        <v>3.5394446160058823E-2</v>
      </c>
      <c r="AG724" s="2">
        <f>(Table2[[#This Row],[Close Price]]/Table2[[#This Row],[Current Month Low]])-1</f>
        <v>7.2863040929710854E-2</v>
      </c>
      <c r="AH724" s="2">
        <f>(Table2[[#This Row],[Current Month High]]/Table2[[#This Row],[Close Price]])-1</f>
        <v>3.5394446160058823E-2</v>
      </c>
      <c r="AI724">
        <v>29.938000332565199</v>
      </c>
      <c r="AJ724">
        <v>16.418694690265401</v>
      </c>
      <c r="AK724" t="str">
        <f>IF(AND(Table2[[#This Row],[20D EMA]]&gt;Table2[[#This Row],[50D EMA]],Table2[[#This Row],[50D EMA]]&gt;Table2[[#This Row],[200D EMA]]),"Uptrend","Downtrend/NoTrend")</f>
        <v>Downtrend/NoTrend</v>
      </c>
      <c r="AL724">
        <v>0</v>
      </c>
      <c r="AM724" t="s">
        <v>10682</v>
      </c>
      <c r="AN724">
        <v>4.0999999999999996</v>
      </c>
      <c r="AO724" t="s">
        <v>10681</v>
      </c>
      <c r="AP724">
        <v>-0.15522992175174799</v>
      </c>
      <c r="AQ724">
        <f>(Table2[[#This Row],[Sharpe Ratio]]-AVERAGE(Table2[Sharpe Ratio]))/_xlfn.STDEV.P(Table2[Sharpe Ratio])</f>
        <v>-2.5146932308988976</v>
      </c>
      <c r="AR72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4">
        <f>_xlfn.RANK.AVG(Table2[[#This Row],[1Y Return vs Nifty Z-Score]],Table2[1Y Return vs Nifty Z-Score])</f>
        <v>701</v>
      </c>
      <c r="AT724">
        <f>_xlfn.RANK.AVG(Table2[[#This Row],[6M Return vs Nifty Z-Score]],Table2[6M Return vs Nifty Z-Score])</f>
        <v>571</v>
      </c>
      <c r="AU724">
        <f>_xlfn.RANK.AVG(Table2[[#This Row],[Sharpe Ratio Z-Score]],Table2[Sharpe Ratio Z-Score])</f>
        <v>736</v>
      </c>
      <c r="AV724">
        <f>(Table2[[#This Row],[Rank 1Y]]+Table2[[#This Row],[Rank 6M]]+Table2[[#This Row],[Rank Sharpe]])/3</f>
        <v>669.33333333333337</v>
      </c>
    </row>
    <row r="725" spans="1:48" x14ac:dyDescent="0.3">
      <c r="A725" t="s">
        <v>2043</v>
      </c>
      <c r="B725" t="s">
        <v>2044</v>
      </c>
      <c r="C725" t="s">
        <v>10636</v>
      </c>
      <c r="D725" t="s">
        <v>51</v>
      </c>
      <c r="E725">
        <v>3124.2095232000001</v>
      </c>
      <c r="F725">
        <v>320.60000000000002</v>
      </c>
      <c r="G725">
        <v>-78.966341376632499</v>
      </c>
      <c r="H725">
        <f>(Table2[[#This Row],[1Y Return vs Nifty]]-AVERAGE(Table2[1Y Return vs Nifty]))/_xlfn.STDEV.P(Table2[1Y Return vs Nifty])</f>
        <v>-1.6934182952942853</v>
      </c>
      <c r="I725">
        <v>-30.493345535768899</v>
      </c>
      <c r="J725">
        <f>(Table2[[#This Row],[1M Return vs Nifty]]-AVERAGE(Table2[1M Return vs Nifty]))/_xlfn.STDEV.P(Table2[1M Return vs Nifty])</f>
        <v>-2.8385815236180356</v>
      </c>
      <c r="K725">
        <v>-54.8894577807621</v>
      </c>
      <c r="L725">
        <f>(Table2[[#This Row],[6M Return vs Nifty]]-AVERAGE(Table2[6M Return vs Nifty]))/_xlfn.STDEV.P(Table2[6M Return vs Nifty])</f>
        <v>-2.1641560300499525</v>
      </c>
      <c r="M725">
        <v>6.49054772344582</v>
      </c>
      <c r="N725">
        <f>(Table2[[#This Row],[1W Return vs Nifty]]-AVERAGE(Table2[1W Return vs Nifty]))/_xlfn.STDEV.P(Table2[1W Return vs Nifty])</f>
        <v>2.2199167604238159</v>
      </c>
      <c r="O725">
        <v>328.02</v>
      </c>
      <c r="P725">
        <v>378.15867945354199</v>
      </c>
      <c r="Q725">
        <v>464.85517337149997</v>
      </c>
      <c r="R725">
        <v>45.2257904585747</v>
      </c>
      <c r="S725" s="2">
        <f>(Table2[[#This Row],[Close Price]]-Table2[[#This Row],[20D EMA]])/Table2[[#This Row],[20D EMA]]</f>
        <v>-2.2620571916346442E-2</v>
      </c>
      <c r="T725" s="2">
        <f>(Table2[[#This Row],[Close Price]]-Table2[[#This Row],[50D EMA]])/Table2[[#This Row],[50D EMA]]</f>
        <v>-0.15220774394684558</v>
      </c>
      <c r="U725" s="2">
        <f>(Table2[[#This Row],[Close Price]]-Table2[[#This Row],[200D EMA]])/Table2[[#This Row],[200D EMA]]</f>
        <v>-0.31032283092655832</v>
      </c>
      <c r="V725">
        <v>1.3504160310859801</v>
      </c>
      <c r="W725">
        <v>310.39999999999998</v>
      </c>
      <c r="X725">
        <v>322.60000000000002</v>
      </c>
      <c r="Y725">
        <v>286</v>
      </c>
      <c r="Z725">
        <v>324.8</v>
      </c>
      <c r="AA725">
        <v>281.2</v>
      </c>
      <c r="AB725">
        <v>450.5</v>
      </c>
      <c r="AC725" s="2">
        <f>(Table2[[#This Row],[Close Price]]/Table2[[#This Row],[Day Low]])-1</f>
        <v>3.2860824742268147E-2</v>
      </c>
      <c r="AD725" s="2">
        <f>(Table2[[#This Row],[Day High]]/Table2[[#This Row],[Close Price]])-1</f>
        <v>6.2383031815347323E-3</v>
      </c>
      <c r="AE725" s="2">
        <f>(Table2[[#This Row],[Close Price]]/Table2[[#This Row],[Current Week Low]])-1</f>
        <v>0.12097902097902113</v>
      </c>
      <c r="AF725" s="2">
        <f>(Table2[[#This Row],[Current Week High]]/Table2[[#This Row],[Close Price]])-1</f>
        <v>1.3100436681222627E-2</v>
      </c>
      <c r="AG725" s="2">
        <f>(Table2[[#This Row],[Close Price]]/Table2[[#This Row],[Current Month Low]])-1</f>
        <v>0.14011379800853496</v>
      </c>
      <c r="AH725" s="2">
        <f>(Table2[[#This Row],[Current Month High]]/Table2[[#This Row],[Close Price]])-1</f>
        <v>0.40517779164067358</v>
      </c>
      <c r="AI725">
        <v>110.495945102932</v>
      </c>
      <c r="AJ725">
        <v>14.011379800853399</v>
      </c>
      <c r="AK725" t="str">
        <f>IF(AND(Table2[[#This Row],[20D EMA]]&gt;Table2[[#This Row],[50D EMA]],Table2[[#This Row],[50D EMA]]&gt;Table2[[#This Row],[200D EMA]]),"Uptrend","Downtrend/NoTrend")</f>
        <v>Downtrend/NoTrend</v>
      </c>
      <c r="AL725">
        <v>-0.37</v>
      </c>
      <c r="AM725" t="s">
        <v>10680</v>
      </c>
      <c r="AN725">
        <v>5.65</v>
      </c>
      <c r="AO725" t="s">
        <v>10681</v>
      </c>
      <c r="AQ725">
        <f>(Table2[[#This Row],[Sharpe Ratio]]-AVERAGE(Table2[Sharpe Ratio]))/_xlfn.STDEV.P(Table2[Sharpe Ratio])</f>
        <v>-0.7314544315382846</v>
      </c>
      <c r="AR72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5">
        <f>_xlfn.RANK.AVG(Table2[[#This Row],[1Y Return vs Nifty Z-Score]],Table2[1Y Return vs Nifty Z-Score])</f>
        <v>737</v>
      </c>
      <c r="AT725">
        <f>_xlfn.RANK.AVG(Table2[[#This Row],[6M Return vs Nifty Z-Score]],Table2[6M Return vs Nifty Z-Score])</f>
        <v>736</v>
      </c>
      <c r="AU725">
        <f>_xlfn.RANK.AVG(Table2[[#This Row],[Sharpe Ratio Z-Score]],Table2[Sharpe Ratio Z-Score])</f>
        <v>547</v>
      </c>
      <c r="AV725">
        <f>(Table2[[#This Row],[Rank 1Y]]+Table2[[#This Row],[Rank 6M]]+Table2[[#This Row],[Rank Sharpe]])/3</f>
        <v>673.33333333333337</v>
      </c>
    </row>
    <row r="726" spans="1:48" x14ac:dyDescent="0.3">
      <c r="A726" t="s">
        <v>1085</v>
      </c>
      <c r="B726" t="s">
        <v>1086</v>
      </c>
      <c r="C726" t="s">
        <v>10635</v>
      </c>
      <c r="D726" t="s">
        <v>21</v>
      </c>
      <c r="E726">
        <v>12013.457053619901</v>
      </c>
      <c r="F726">
        <v>812.3</v>
      </c>
      <c r="G726">
        <v>-41.048757055348801</v>
      </c>
      <c r="H726">
        <f>(Table2[[#This Row],[1Y Return vs Nifty]]-AVERAGE(Table2[1Y Return vs Nifty]))/_xlfn.STDEV.P(Table2[1Y Return vs Nifty])</f>
        <v>-1.0833125895095903</v>
      </c>
      <c r="I726">
        <v>-3.0492967003063902</v>
      </c>
      <c r="J726">
        <f>(Table2[[#This Row],[1M Return vs Nifty]]-AVERAGE(Table2[1M Return vs Nifty]))/_xlfn.STDEV.P(Table2[1M Return vs Nifty])</f>
        <v>-0.18538198457427338</v>
      </c>
      <c r="K726">
        <v>-17.207305267275199</v>
      </c>
      <c r="L726">
        <f>(Table2[[#This Row],[6M Return vs Nifty]]-AVERAGE(Table2[6M Return vs Nifty]))/_xlfn.STDEV.P(Table2[6M Return vs Nifty])</f>
        <v>-0.87267142961402322</v>
      </c>
      <c r="M726">
        <v>-0.93548965381106497</v>
      </c>
      <c r="N726">
        <f>(Table2[[#This Row],[1W Return vs Nifty]]-AVERAGE(Table2[1W Return vs Nifty]))/_xlfn.STDEV.P(Table2[1W Return vs Nifty])</f>
        <v>0.31360347178951437</v>
      </c>
      <c r="O726">
        <v>796.78</v>
      </c>
      <c r="P726">
        <v>805.60799304784496</v>
      </c>
      <c r="Q726">
        <v>833.01957630023901</v>
      </c>
      <c r="R726">
        <v>57.958479479193301</v>
      </c>
      <c r="S726" s="2">
        <f>(Table2[[#This Row],[Close Price]]-Table2[[#This Row],[20D EMA]])/Table2[[#This Row],[20D EMA]]</f>
        <v>1.9478400562263087E-2</v>
      </c>
      <c r="T726" s="2">
        <f>(Table2[[#This Row],[Close Price]]-Table2[[#This Row],[50D EMA]])/Table2[[#This Row],[50D EMA]]</f>
        <v>8.3067782468706965E-3</v>
      </c>
      <c r="U726" s="2">
        <f>(Table2[[#This Row],[Close Price]]-Table2[[#This Row],[200D EMA]])/Table2[[#This Row],[200D EMA]]</f>
        <v>-2.4872856400641481E-2</v>
      </c>
      <c r="V726">
        <v>0.48986493791103503</v>
      </c>
      <c r="W726">
        <v>802.4</v>
      </c>
      <c r="X726">
        <v>814.5</v>
      </c>
      <c r="Y726">
        <v>790.35</v>
      </c>
      <c r="Z726">
        <v>829.9</v>
      </c>
      <c r="AA726">
        <v>749.1</v>
      </c>
      <c r="AB726">
        <v>829.9</v>
      </c>
      <c r="AC726" s="2">
        <f>(Table2[[#This Row],[Close Price]]/Table2[[#This Row],[Day Low]])-1</f>
        <v>1.2337986041874416E-2</v>
      </c>
      <c r="AD726" s="2">
        <f>(Table2[[#This Row],[Day High]]/Table2[[#This Row],[Close Price]])-1</f>
        <v>2.7083589806722319E-3</v>
      </c>
      <c r="AE726" s="2">
        <f>(Table2[[#This Row],[Close Price]]/Table2[[#This Row],[Current Week Low]])-1</f>
        <v>2.7772505851837659E-2</v>
      </c>
      <c r="AF726" s="2">
        <f>(Table2[[#This Row],[Current Week High]]/Table2[[#This Row],[Close Price]])-1</f>
        <v>2.1666871845377411E-2</v>
      </c>
      <c r="AG726" s="2">
        <f>(Table2[[#This Row],[Close Price]]/Table2[[#This Row],[Current Month Low]])-1</f>
        <v>8.4367908156454341E-2</v>
      </c>
      <c r="AH726" s="2">
        <f>(Table2[[#This Row],[Current Month High]]/Table2[[#This Row],[Close Price]])-1</f>
        <v>2.1666871845377411E-2</v>
      </c>
      <c r="AI726">
        <v>19.414009602363599</v>
      </c>
      <c r="AJ726">
        <v>9.6221322537112002</v>
      </c>
      <c r="AK726" t="str">
        <f>IF(AND(Table2[[#This Row],[20D EMA]]&gt;Table2[[#This Row],[50D EMA]],Table2[[#This Row],[50D EMA]]&gt;Table2[[#This Row],[200D EMA]]),"Uptrend","Downtrend/NoTrend")</f>
        <v>Downtrend/NoTrend</v>
      </c>
      <c r="AL726">
        <v>-0.27</v>
      </c>
      <c r="AM726" t="s">
        <v>10680</v>
      </c>
      <c r="AN726">
        <v>7.64</v>
      </c>
      <c r="AO726" t="s">
        <v>10681</v>
      </c>
      <c r="AP726">
        <v>-0.159088758435531</v>
      </c>
      <c r="AQ726">
        <f>(Table2[[#This Row],[Sharpe Ratio]]-AVERAGE(Table2[Sharpe Ratio]))/_xlfn.STDEV.P(Table2[Sharpe Ratio])</f>
        <v>-2.5590224891840543</v>
      </c>
      <c r="AR72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6">
        <f>_xlfn.RANK.AVG(Table2[[#This Row],[1Y Return vs Nifty Z-Score]],Table2[1Y Return vs Nifty Z-Score])</f>
        <v>684</v>
      </c>
      <c r="AT726">
        <f>_xlfn.RANK.AVG(Table2[[#This Row],[6M Return vs Nifty Z-Score]],Table2[6M Return vs Nifty Z-Score])</f>
        <v>605</v>
      </c>
      <c r="AU726">
        <f>_xlfn.RANK.AVG(Table2[[#This Row],[Sharpe Ratio Z-Score]],Table2[Sharpe Ratio Z-Score])</f>
        <v>737</v>
      </c>
      <c r="AV726">
        <f>(Table2[[#This Row],[Rank 1Y]]+Table2[[#This Row],[Rank 6M]]+Table2[[#This Row],[Rank Sharpe]])/3</f>
        <v>675.33333333333337</v>
      </c>
    </row>
    <row r="727" spans="1:48" x14ac:dyDescent="0.3">
      <c r="A727" t="s">
        <v>1388</v>
      </c>
      <c r="B727" t="s">
        <v>1389</v>
      </c>
      <c r="C727" t="s">
        <v>10644</v>
      </c>
      <c r="D727" t="s">
        <v>130</v>
      </c>
      <c r="E727">
        <v>8026.1229947000002</v>
      </c>
      <c r="F727">
        <v>679.4</v>
      </c>
      <c r="G727">
        <v>-54.192431079556101</v>
      </c>
      <c r="H727">
        <f>(Table2[[#This Row],[1Y Return vs Nifty]]-AVERAGE(Table2[1Y Return vs Nifty]))/_xlfn.STDEV.P(Table2[1Y Return vs Nifty])</f>
        <v>-1.294798385893559</v>
      </c>
      <c r="I727">
        <v>-3.06178080662617</v>
      </c>
      <c r="J727">
        <f>(Table2[[#This Row],[1M Return vs Nifty]]-AVERAGE(Table2[1M Return vs Nifty]))/_xlfn.STDEV.P(Table2[1M Return vs Nifty])</f>
        <v>-0.18658890653143781</v>
      </c>
      <c r="K727">
        <v>-15.389275645617801</v>
      </c>
      <c r="L727">
        <f>(Table2[[#This Row],[6M Return vs Nifty]]-AVERAGE(Table2[6M Return vs Nifty]))/_xlfn.STDEV.P(Table2[6M Return vs Nifty])</f>
        <v>-0.81036189836666339</v>
      </c>
      <c r="M727">
        <v>3.39548169678346</v>
      </c>
      <c r="N727">
        <f>(Table2[[#This Row],[1W Return vs Nifty]]-AVERAGE(Table2[1W Return vs Nifty]))/_xlfn.STDEV.P(Table2[1W Return vs Nifty])</f>
        <v>1.4253926830340391</v>
      </c>
      <c r="O727">
        <v>656.53</v>
      </c>
      <c r="P727">
        <v>666.245267658496</v>
      </c>
      <c r="Q727">
        <v>701.22054204089204</v>
      </c>
      <c r="R727">
        <v>68.128327944370099</v>
      </c>
      <c r="S727" s="2">
        <f>(Table2[[#This Row],[Close Price]]-Table2[[#This Row],[20D EMA]])/Table2[[#This Row],[20D EMA]]</f>
        <v>3.4834661020821597E-2</v>
      </c>
      <c r="T727" s="2">
        <f>(Table2[[#This Row],[Close Price]]-Table2[[#This Row],[50D EMA]])/Table2[[#This Row],[50D EMA]]</f>
        <v>1.9744579031286756E-2</v>
      </c>
      <c r="U727" s="2">
        <f>(Table2[[#This Row],[Close Price]]-Table2[[#This Row],[200D EMA]])/Table2[[#This Row],[200D EMA]]</f>
        <v>-3.1117944687392783E-2</v>
      </c>
      <c r="V727">
        <v>4.4597598977901702</v>
      </c>
      <c r="W727">
        <v>670.6</v>
      </c>
      <c r="X727">
        <v>684.7</v>
      </c>
      <c r="Y727">
        <v>616</v>
      </c>
      <c r="Z727">
        <v>684.7</v>
      </c>
      <c r="AA727">
        <v>616</v>
      </c>
      <c r="AB727">
        <v>710.95</v>
      </c>
      <c r="AC727" s="2">
        <f>(Table2[[#This Row],[Close Price]]/Table2[[#This Row],[Day Low]])-1</f>
        <v>1.3122576796898322E-2</v>
      </c>
      <c r="AD727" s="2">
        <f>(Table2[[#This Row],[Day High]]/Table2[[#This Row],[Close Price]])-1</f>
        <v>7.8010008831321809E-3</v>
      </c>
      <c r="AE727" s="2">
        <f>(Table2[[#This Row],[Close Price]]/Table2[[#This Row],[Current Week Low]])-1</f>
        <v>0.10292207792207786</v>
      </c>
      <c r="AF727" s="2">
        <f>(Table2[[#This Row],[Current Week High]]/Table2[[#This Row],[Close Price]])-1</f>
        <v>7.8010008831321809E-3</v>
      </c>
      <c r="AG727" s="2">
        <f>(Table2[[#This Row],[Close Price]]/Table2[[#This Row],[Current Month Low]])-1</f>
        <v>0.10292207792207786</v>
      </c>
      <c r="AH727" s="2">
        <f>(Table2[[#This Row],[Current Month High]]/Table2[[#This Row],[Close Price]])-1</f>
        <v>4.6438033559022873E-2</v>
      </c>
      <c r="AI727">
        <v>32.4698263173388</v>
      </c>
      <c r="AJ727">
        <v>13.498162378884</v>
      </c>
      <c r="AK727" t="str">
        <f>IF(AND(Table2[[#This Row],[20D EMA]]&gt;Table2[[#This Row],[50D EMA]],Table2[[#This Row],[50D EMA]]&gt;Table2[[#This Row],[200D EMA]]),"Uptrend","Downtrend/NoTrend")</f>
        <v>Downtrend/NoTrend</v>
      </c>
      <c r="AL727">
        <v>-0.18</v>
      </c>
      <c r="AM727" t="s">
        <v>10680</v>
      </c>
      <c r="AN727">
        <v>5.51</v>
      </c>
      <c r="AO727" t="s">
        <v>10681</v>
      </c>
      <c r="AP727">
        <v>-0.10543802148260301</v>
      </c>
      <c r="AQ727">
        <f>(Table2[[#This Row],[Sharpe Ratio]]-AVERAGE(Table2[Sharpe Ratio]))/_xlfn.STDEV.P(Table2[Sharpe Ratio])</f>
        <v>-1.9426975263862549</v>
      </c>
      <c r="AR72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7">
        <f>_xlfn.RANK.AVG(Table2[[#This Row],[1Y Return vs Nifty Z-Score]],Table2[1Y Return vs Nifty Z-Score])</f>
        <v>718</v>
      </c>
      <c r="AT727">
        <f>_xlfn.RANK.AVG(Table2[[#This Row],[6M Return vs Nifty Z-Score]],Table2[6M Return vs Nifty Z-Score])</f>
        <v>584</v>
      </c>
      <c r="AU727">
        <f>_xlfn.RANK.AVG(Table2[[#This Row],[Sharpe Ratio Z-Score]],Table2[Sharpe Ratio Z-Score])</f>
        <v>724</v>
      </c>
      <c r="AV727">
        <f>(Table2[[#This Row],[Rank 1Y]]+Table2[[#This Row],[Rank 6M]]+Table2[[#This Row],[Rank Sharpe]])/3</f>
        <v>675.33333333333337</v>
      </c>
    </row>
    <row r="728" spans="1:48" x14ac:dyDescent="0.3">
      <c r="A728" t="s">
        <v>1778</v>
      </c>
      <c r="B728" t="s">
        <v>1779</v>
      </c>
      <c r="C728" t="s">
        <v>10636</v>
      </c>
      <c r="D728" t="s">
        <v>51</v>
      </c>
      <c r="E728">
        <v>4411.2927335599998</v>
      </c>
      <c r="F728">
        <v>628.9</v>
      </c>
      <c r="G728">
        <v>-51.817863411978898</v>
      </c>
      <c r="H728">
        <f>(Table2[[#This Row],[1Y Return vs Nifty]]-AVERAGE(Table2[1Y Return vs Nifty]))/_xlfn.STDEV.P(Table2[1Y Return vs Nifty])</f>
        <v>-1.2565908547785689</v>
      </c>
      <c r="I728">
        <v>-9.6833312082458693</v>
      </c>
      <c r="J728">
        <f>(Table2[[#This Row],[1M Return vs Nifty]]-AVERAGE(Table2[1M Return vs Nifty]))/_xlfn.STDEV.P(Table2[1M Return vs Nifty])</f>
        <v>-0.82673841867744147</v>
      </c>
      <c r="K728">
        <v>-44.266961240087703</v>
      </c>
      <c r="L728">
        <f>(Table2[[#This Row],[6M Return vs Nifty]]-AVERAGE(Table2[6M Return vs Nifty]))/_xlfn.STDEV.P(Table2[6M Return vs Nifty])</f>
        <v>-1.8000900257112993</v>
      </c>
      <c r="M728">
        <v>-2.7019310461517301</v>
      </c>
      <c r="N728">
        <f>(Table2[[#This Row],[1W Return vs Nifty]]-AVERAGE(Table2[1W Return vs Nifty]))/_xlfn.STDEV.P(Table2[1W Return vs Nifty])</f>
        <v>-0.1398538068023924</v>
      </c>
      <c r="O728">
        <v>626.76</v>
      </c>
      <c r="P728">
        <v>670.42981598400695</v>
      </c>
      <c r="Q728">
        <v>782.06652977227895</v>
      </c>
      <c r="R728">
        <v>48.875436103328703</v>
      </c>
      <c r="S728" s="2">
        <f>(Table2[[#This Row],[Close Price]]-Table2[[#This Row],[20D EMA]])/Table2[[#This Row],[20D EMA]]</f>
        <v>3.4143850915820829E-3</v>
      </c>
      <c r="T728" s="2">
        <f>(Table2[[#This Row],[Close Price]]-Table2[[#This Row],[50D EMA]])/Table2[[#This Row],[50D EMA]]</f>
        <v>-6.194506120383772E-2</v>
      </c>
      <c r="U728" s="2">
        <f>(Table2[[#This Row],[Close Price]]-Table2[[#This Row],[200D EMA]])/Table2[[#This Row],[200D EMA]]</f>
        <v>-0.19584846549676252</v>
      </c>
      <c r="V728">
        <v>0.88254925672628404</v>
      </c>
      <c r="W728">
        <v>618.29999999999995</v>
      </c>
      <c r="X728">
        <v>634</v>
      </c>
      <c r="Y728">
        <v>614</v>
      </c>
      <c r="Z728">
        <v>636</v>
      </c>
      <c r="AA728">
        <v>586.35</v>
      </c>
      <c r="AB728">
        <v>683.95</v>
      </c>
      <c r="AC728" s="2">
        <f>(Table2[[#This Row],[Close Price]]/Table2[[#This Row],[Day Low]])-1</f>
        <v>1.7143781335921204E-2</v>
      </c>
      <c r="AD728" s="2">
        <f>(Table2[[#This Row],[Day High]]/Table2[[#This Row],[Close Price]])-1</f>
        <v>8.1093973604706715E-3</v>
      </c>
      <c r="AE728" s="2">
        <f>(Table2[[#This Row],[Close Price]]/Table2[[#This Row],[Current Week Low]])-1</f>
        <v>2.4267100977198641E-2</v>
      </c>
      <c r="AF728" s="2">
        <f>(Table2[[#This Row],[Current Week High]]/Table2[[#This Row],[Close Price]])-1</f>
        <v>1.1289553188106316E-2</v>
      </c>
      <c r="AG728" s="2">
        <f>(Table2[[#This Row],[Close Price]]/Table2[[#This Row],[Current Month Low]])-1</f>
        <v>7.2567579090986545E-2</v>
      </c>
      <c r="AH728" s="2">
        <f>(Table2[[#This Row],[Current Month High]]/Table2[[#This Row],[Close Price]])-1</f>
        <v>8.7533789155668673E-2</v>
      </c>
      <c r="AI728">
        <v>97.678486245825994</v>
      </c>
      <c r="AJ728">
        <v>7.25675790909865</v>
      </c>
      <c r="AK728" t="str">
        <f>IF(AND(Table2[[#This Row],[20D EMA]]&gt;Table2[[#This Row],[50D EMA]],Table2[[#This Row],[50D EMA]]&gt;Table2[[#This Row],[200D EMA]]),"Uptrend","Downtrend/NoTrend")</f>
        <v>Downtrend/NoTrend</v>
      </c>
      <c r="AL728">
        <v>-0.24</v>
      </c>
      <c r="AM728" t="s">
        <v>10680</v>
      </c>
      <c r="AN728">
        <v>4.63</v>
      </c>
      <c r="AO728" t="s">
        <v>10681</v>
      </c>
      <c r="AP728">
        <v>-1.1218900392224E-2</v>
      </c>
      <c r="AQ728">
        <f>(Table2[[#This Row],[Sharpe Ratio]]-AVERAGE(Table2[Sharpe Ratio]))/_xlfn.STDEV.P(Table2[Sharpe Ratio])</f>
        <v>-0.86033408463487304</v>
      </c>
      <c r="AR72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8">
        <f>_xlfn.RANK.AVG(Table2[[#This Row],[1Y Return vs Nifty Z-Score]],Table2[1Y Return vs Nifty Z-Score])</f>
        <v>713</v>
      </c>
      <c r="AT728">
        <f>_xlfn.RANK.AVG(Table2[[#This Row],[6M Return vs Nifty Z-Score]],Table2[6M Return vs Nifty Z-Score])</f>
        <v>732</v>
      </c>
      <c r="AU728">
        <f>_xlfn.RANK.AVG(Table2[[#This Row],[Sharpe Ratio Z-Score]],Table2[Sharpe Ratio Z-Score])</f>
        <v>595</v>
      </c>
      <c r="AV728">
        <f>(Table2[[#This Row],[Rank 1Y]]+Table2[[#This Row],[Rank 6M]]+Table2[[#This Row],[Rank Sharpe]])/3</f>
        <v>680</v>
      </c>
    </row>
    <row r="729" spans="1:48" x14ac:dyDescent="0.3">
      <c r="A729" t="s">
        <v>1446</v>
      </c>
      <c r="B729" t="s">
        <v>1447</v>
      </c>
      <c r="C729" t="s">
        <v>10640</v>
      </c>
      <c r="D729" t="s">
        <v>54</v>
      </c>
      <c r="E729">
        <v>7326.7238922759998</v>
      </c>
      <c r="F729">
        <v>221.36</v>
      </c>
      <c r="G729">
        <v>-41.8026443676955</v>
      </c>
      <c r="H729">
        <f>(Table2[[#This Row],[1Y Return vs Nifty]]-AVERAGE(Table2[1Y Return vs Nifty]))/_xlfn.STDEV.P(Table2[1Y Return vs Nifty])</f>
        <v>-1.0954428704600896</v>
      </c>
      <c r="I729">
        <v>-2.0561804350826698</v>
      </c>
      <c r="J729">
        <f>(Table2[[#This Row],[1M Return vs Nifty]]-AVERAGE(Table2[1M Return vs Nifty]))/_xlfn.STDEV.P(Table2[1M Return vs Nifty])</f>
        <v>-8.937080076878326E-2</v>
      </c>
      <c r="K729">
        <v>-54.685860922003499</v>
      </c>
      <c r="L729">
        <f>(Table2[[#This Row],[6M Return vs Nifty]]-AVERAGE(Table2[6M Return vs Nifty]))/_xlfn.STDEV.P(Table2[6M Return vs Nifty])</f>
        <v>-2.1571781322854933</v>
      </c>
      <c r="M729">
        <v>1.9537413593357</v>
      </c>
      <c r="N729">
        <f>(Table2[[#This Row],[1W Return vs Nifty]]-AVERAGE(Table2[1W Return vs Nifty]))/_xlfn.STDEV.P(Table2[1W Return vs Nifty])</f>
        <v>1.0552883293373969</v>
      </c>
      <c r="O729">
        <v>222.66</v>
      </c>
      <c r="P729">
        <v>228.76856506233901</v>
      </c>
      <c r="Q729">
        <v>260.26036632512597</v>
      </c>
      <c r="R729">
        <v>56.983626460281201</v>
      </c>
      <c r="S729" s="2">
        <f>(Table2[[#This Row],[Close Price]]-Table2[[#This Row],[20D EMA]])/Table2[[#This Row],[20D EMA]]</f>
        <v>-5.8384981586274273E-3</v>
      </c>
      <c r="T729" s="2">
        <f>(Table2[[#This Row],[Close Price]]-Table2[[#This Row],[50D EMA]])/Table2[[#This Row],[50D EMA]]</f>
        <v>-3.2384541382773344E-2</v>
      </c>
      <c r="U729" s="2">
        <f>(Table2[[#This Row],[Close Price]]-Table2[[#This Row],[200D EMA]])/Table2[[#This Row],[200D EMA]]</f>
        <v>-0.14946711585170949</v>
      </c>
      <c r="V729">
        <v>1.11898775689446</v>
      </c>
      <c r="W729">
        <v>220.5</v>
      </c>
      <c r="X729">
        <v>227.83</v>
      </c>
      <c r="Y729">
        <v>220.5</v>
      </c>
      <c r="Z729">
        <v>239.85</v>
      </c>
      <c r="AA729">
        <v>208.5</v>
      </c>
      <c r="AB729">
        <v>239.85</v>
      </c>
      <c r="AC729" s="2">
        <f>(Table2[[#This Row],[Close Price]]/Table2[[#This Row],[Day Low]])-1</f>
        <v>3.9002267573697846E-3</v>
      </c>
      <c r="AD729" s="2">
        <f>(Table2[[#This Row],[Day High]]/Table2[[#This Row],[Close Price]])-1</f>
        <v>2.9228406216118552E-2</v>
      </c>
      <c r="AE729" s="2">
        <f>(Table2[[#This Row],[Close Price]]/Table2[[#This Row],[Current Week Low]])-1</f>
        <v>3.9002267573697846E-3</v>
      </c>
      <c r="AF729" s="2">
        <f>(Table2[[#This Row],[Current Week High]]/Table2[[#This Row],[Close Price]])-1</f>
        <v>8.3529092880375799E-2</v>
      </c>
      <c r="AG729" s="2">
        <f>(Table2[[#This Row],[Close Price]]/Table2[[#This Row],[Current Month Low]])-1</f>
        <v>6.1678657074340615E-2</v>
      </c>
      <c r="AH729" s="2">
        <f>(Table2[[#This Row],[Current Month High]]/Table2[[#This Row],[Close Price]])-1</f>
        <v>8.3529092880375799E-2</v>
      </c>
      <c r="AI729">
        <v>113.58872425009</v>
      </c>
      <c r="AJ729">
        <v>12.881183069862301</v>
      </c>
      <c r="AK729" t="str">
        <f>IF(AND(Table2[[#This Row],[20D EMA]]&gt;Table2[[#This Row],[50D EMA]],Table2[[#This Row],[50D EMA]]&gt;Table2[[#This Row],[200D EMA]]),"Uptrend","Downtrend/NoTrend")</f>
        <v>Downtrend/NoTrend</v>
      </c>
      <c r="AL729">
        <v>-0.14000000000000001</v>
      </c>
      <c r="AM729" t="s">
        <v>10680</v>
      </c>
      <c r="AN729">
        <v>2.62</v>
      </c>
      <c r="AO729" t="s">
        <v>10681</v>
      </c>
      <c r="AP729">
        <v>-3.0368031952547E-2</v>
      </c>
      <c r="AQ729">
        <f>(Table2[[#This Row],[Sharpe Ratio]]-AVERAGE(Table2[Sharpe Ratio]))/_xlfn.STDEV.P(Table2[Sharpe Ratio])</f>
        <v>-1.0803140600615133</v>
      </c>
      <c r="AR729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29">
        <f>_xlfn.RANK.AVG(Table2[[#This Row],[1Y Return vs Nifty Z-Score]],Table2[1Y Return vs Nifty Z-Score])</f>
        <v>688</v>
      </c>
      <c r="AT729">
        <f>_xlfn.RANK.AVG(Table2[[#This Row],[6M Return vs Nifty Z-Score]],Table2[6M Return vs Nifty Z-Score])</f>
        <v>735</v>
      </c>
      <c r="AU729">
        <f>_xlfn.RANK.AVG(Table2[[#This Row],[Sharpe Ratio Z-Score]],Table2[Sharpe Ratio Z-Score])</f>
        <v>628</v>
      </c>
      <c r="AV729">
        <f>(Table2[[#This Row],[Rank 1Y]]+Table2[[#This Row],[Rank 6M]]+Table2[[#This Row],[Rank Sharpe]])/3</f>
        <v>683.66666666666663</v>
      </c>
    </row>
    <row r="730" spans="1:48" x14ac:dyDescent="0.3">
      <c r="A730" t="s">
        <v>1505</v>
      </c>
      <c r="B730" t="s">
        <v>1506</v>
      </c>
      <c r="C730" t="s">
        <v>10646</v>
      </c>
      <c r="D730" t="s">
        <v>472</v>
      </c>
      <c r="E730">
        <v>6792.0109961600001</v>
      </c>
      <c r="F730">
        <v>486.75</v>
      </c>
      <c r="G730">
        <v>-58.9202160839667</v>
      </c>
      <c r="H730">
        <f>(Table2[[#This Row],[1Y Return vs Nifty]]-AVERAGE(Table2[1Y Return vs Nifty]))/_xlfn.STDEV.P(Table2[1Y Return vs Nifty])</f>
        <v>-1.3708699146722301</v>
      </c>
      <c r="I730">
        <v>0.69912840270037702</v>
      </c>
      <c r="J730">
        <f>(Table2[[#This Row],[1M Return vs Nifty]]-AVERAGE(Table2[1M Return vs Nifty]))/_xlfn.STDEV.P(Table2[1M Return vs Nifty])</f>
        <v>0.17700331123479579</v>
      </c>
      <c r="K730">
        <v>-25.589219985648299</v>
      </c>
      <c r="L730">
        <f>(Table2[[#This Row],[6M Return vs Nifty]]-AVERAGE(Table2[6M Return vs Nifty]))/_xlfn.STDEV.P(Table2[6M Return vs Nifty])</f>
        <v>-1.1599457241775217</v>
      </c>
      <c r="M730">
        <v>1.4517973775108799</v>
      </c>
      <c r="N730">
        <f>(Table2[[#This Row],[1W Return vs Nifty]]-AVERAGE(Table2[1W Return vs Nifty]))/_xlfn.STDEV.P(Table2[1W Return vs Nifty])</f>
        <v>0.92643596379003601</v>
      </c>
      <c r="O730">
        <v>462.53</v>
      </c>
      <c r="P730">
        <v>469.125792936371</v>
      </c>
      <c r="Q730">
        <v>521.40698641184304</v>
      </c>
      <c r="R730">
        <v>73.145721057193796</v>
      </c>
      <c r="S730" s="2">
        <f>(Table2[[#This Row],[Close Price]]-Table2[[#This Row],[20D EMA]])/Table2[[#This Row],[20D EMA]]</f>
        <v>5.2364170972693726E-2</v>
      </c>
      <c r="T730" s="2">
        <f>(Table2[[#This Row],[Close Price]]-Table2[[#This Row],[50D EMA]])/Table2[[#This Row],[50D EMA]]</f>
        <v>3.7568190299908384E-2</v>
      </c>
      <c r="U730" s="2">
        <f>(Table2[[#This Row],[Close Price]]-Table2[[#This Row],[200D EMA]])/Table2[[#This Row],[200D EMA]]</f>
        <v>-6.6468204905234182E-2</v>
      </c>
      <c r="V730">
        <v>1.27241165508197</v>
      </c>
      <c r="W730">
        <v>474.65</v>
      </c>
      <c r="X730">
        <v>490.9</v>
      </c>
      <c r="Y730">
        <v>458.75</v>
      </c>
      <c r="Z730">
        <v>493.75</v>
      </c>
      <c r="AA730">
        <v>429.6</v>
      </c>
      <c r="AB730">
        <v>493.75</v>
      </c>
      <c r="AC730" s="2">
        <f>(Table2[[#This Row],[Close Price]]/Table2[[#This Row],[Day Low]])-1</f>
        <v>2.5492468134414858E-2</v>
      </c>
      <c r="AD730" s="2">
        <f>(Table2[[#This Row],[Day High]]/Table2[[#This Row],[Close Price]])-1</f>
        <v>8.5259373394965809E-3</v>
      </c>
      <c r="AE730" s="2">
        <f>(Table2[[#This Row],[Close Price]]/Table2[[#This Row],[Current Week Low]])-1</f>
        <v>6.1035422343324264E-2</v>
      </c>
      <c r="AF730" s="2">
        <f>(Table2[[#This Row],[Current Week High]]/Table2[[#This Row],[Close Price]])-1</f>
        <v>1.4381099126861807E-2</v>
      </c>
      <c r="AG730" s="2">
        <f>(Table2[[#This Row],[Close Price]]/Table2[[#This Row],[Current Month Low]])-1</f>
        <v>0.1330307262569832</v>
      </c>
      <c r="AH730" s="2">
        <f>(Table2[[#This Row],[Current Month High]]/Table2[[#This Row],[Close Price]])-1</f>
        <v>1.4381099126861807E-2</v>
      </c>
      <c r="AI730">
        <v>48.505392912172503</v>
      </c>
      <c r="AJ730">
        <v>13.5939323220536</v>
      </c>
      <c r="AK730" t="str">
        <f>IF(AND(Table2[[#This Row],[20D EMA]]&gt;Table2[[#This Row],[50D EMA]],Table2[[#This Row],[50D EMA]]&gt;Table2[[#This Row],[200D EMA]]),"Uptrend","Downtrend/NoTrend")</f>
        <v>Downtrend/NoTrend</v>
      </c>
      <c r="AL730">
        <v>-0.08</v>
      </c>
      <c r="AM730" t="s">
        <v>10680</v>
      </c>
      <c r="AN730">
        <v>10.61</v>
      </c>
      <c r="AO730" t="s">
        <v>10681</v>
      </c>
      <c r="AP730">
        <v>-3.6541091505831999E-2</v>
      </c>
      <c r="AQ730">
        <f>(Table2[[#This Row],[Sharpe Ratio]]-AVERAGE(Table2[Sharpe Ratio]))/_xlfn.STDEV.P(Table2[Sharpe Ratio])</f>
        <v>-1.1512284764443685</v>
      </c>
      <c r="AR730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0">
        <f>_xlfn.RANK.AVG(Table2[[#This Row],[1Y Return vs Nifty Z-Score]],Table2[1Y Return vs Nifty Z-Score])</f>
        <v>728</v>
      </c>
      <c r="AT730">
        <f>_xlfn.RANK.AVG(Table2[[#This Row],[6M Return vs Nifty Z-Score]],Table2[6M Return vs Nifty Z-Score])</f>
        <v>677</v>
      </c>
      <c r="AU730">
        <f>_xlfn.RANK.AVG(Table2[[#This Row],[Sharpe Ratio Z-Score]],Table2[Sharpe Ratio Z-Score])</f>
        <v>646</v>
      </c>
      <c r="AV730">
        <f>(Table2[[#This Row],[Rank 1Y]]+Table2[[#This Row],[Rank 6M]]+Table2[[#This Row],[Rank Sharpe]])/3</f>
        <v>683.66666666666663</v>
      </c>
    </row>
    <row r="731" spans="1:48" x14ac:dyDescent="0.3">
      <c r="A731" t="s">
        <v>1326</v>
      </c>
      <c r="B731" t="s">
        <v>1327</v>
      </c>
      <c r="C731" t="s">
        <v>10649</v>
      </c>
      <c r="D731" t="s">
        <v>568</v>
      </c>
      <c r="E731">
        <v>8529.7618700799994</v>
      </c>
      <c r="F731">
        <v>778.8</v>
      </c>
      <c r="G731">
        <v>-53.387394135270803</v>
      </c>
      <c r="H731">
        <f>(Table2[[#This Row],[1Y Return vs Nifty]]-AVERAGE(Table2[1Y Return vs Nifty]))/_xlfn.STDEV.P(Table2[1Y Return vs Nifty])</f>
        <v>-1.2818450914823365</v>
      </c>
      <c r="I731">
        <v>-2.0546340052406902</v>
      </c>
      <c r="J731">
        <f>(Table2[[#This Row],[1M Return vs Nifty]]-AVERAGE(Table2[1M Return vs Nifty]))/_xlfn.STDEV.P(Table2[1M Return vs Nifty])</f>
        <v>-8.9221297065138705E-2</v>
      </c>
      <c r="K731">
        <v>-31.696013738369</v>
      </c>
      <c r="L731">
        <f>(Table2[[#This Row],[6M Return vs Nifty]]-AVERAGE(Table2[6M Return vs Nifty]))/_xlfn.STDEV.P(Table2[6M Return vs Nifty])</f>
        <v>-1.369244545067712</v>
      </c>
      <c r="M731">
        <v>-4.5088248068046797</v>
      </c>
      <c r="N731">
        <f>(Table2[[#This Row],[1W Return vs Nifty]]-AVERAGE(Table2[1W Return vs Nifty]))/_xlfn.STDEV.P(Table2[1W Return vs Nifty])</f>
        <v>-0.60369547795157474</v>
      </c>
      <c r="O731">
        <v>784.4</v>
      </c>
      <c r="P731">
        <v>785.33487533822904</v>
      </c>
      <c r="Q731">
        <v>841.77141070525101</v>
      </c>
      <c r="R731">
        <v>40.603880023186797</v>
      </c>
      <c r="S731" s="2">
        <f>(Table2[[#This Row],[Close Price]]-Table2[[#This Row],[20D EMA]])/Table2[[#This Row],[20D EMA]]</f>
        <v>-7.139214686384527E-3</v>
      </c>
      <c r="T731" s="2">
        <f>(Table2[[#This Row],[Close Price]]-Table2[[#This Row],[50D EMA]])/Table2[[#This Row],[50D EMA]]</f>
        <v>-8.3211322245362353E-3</v>
      </c>
      <c r="U731" s="2">
        <f>(Table2[[#This Row],[Close Price]]-Table2[[#This Row],[200D EMA]])/Table2[[#This Row],[200D EMA]]</f>
        <v>-7.4808207910616126E-2</v>
      </c>
      <c r="V731">
        <v>0.476485229247814</v>
      </c>
      <c r="W731">
        <v>772</v>
      </c>
      <c r="X731">
        <v>797</v>
      </c>
      <c r="Y731">
        <v>769</v>
      </c>
      <c r="Z731">
        <v>797</v>
      </c>
      <c r="AA731">
        <v>733.35</v>
      </c>
      <c r="AB731">
        <v>819.9</v>
      </c>
      <c r="AC731" s="2">
        <f>(Table2[[#This Row],[Close Price]]/Table2[[#This Row],[Day Low]])-1</f>
        <v>8.8082901554402682E-3</v>
      </c>
      <c r="AD731" s="2">
        <f>(Table2[[#This Row],[Day High]]/Table2[[#This Row],[Close Price]])-1</f>
        <v>2.336928608115052E-2</v>
      </c>
      <c r="AE731" s="2">
        <f>(Table2[[#This Row],[Close Price]]/Table2[[#This Row],[Current Week Low]])-1</f>
        <v>1.2743823146944111E-2</v>
      </c>
      <c r="AF731" s="2">
        <f>(Table2[[#This Row],[Current Week High]]/Table2[[#This Row],[Close Price]])-1</f>
        <v>2.336928608115052E-2</v>
      </c>
      <c r="AG731" s="2">
        <f>(Table2[[#This Row],[Close Price]]/Table2[[#This Row],[Current Month Low]])-1</f>
        <v>6.1975864184904861E-2</v>
      </c>
      <c r="AH731" s="2">
        <f>(Table2[[#This Row],[Current Month High]]/Table2[[#This Row],[Close Price]])-1</f>
        <v>5.2773497688751947E-2</v>
      </c>
      <c r="AI731">
        <v>42.0518746789933</v>
      </c>
      <c r="AJ731">
        <v>8.1066074403109294</v>
      </c>
      <c r="AK731" t="str">
        <f>IF(AND(Table2[[#This Row],[20D EMA]]&gt;Table2[[#This Row],[50D EMA]],Table2[[#This Row],[50D EMA]]&gt;Table2[[#This Row],[200D EMA]]),"Uptrend","Downtrend/NoTrend")</f>
        <v>Downtrend/NoTrend</v>
      </c>
      <c r="AL731">
        <v>-0.04</v>
      </c>
      <c r="AM731" t="s">
        <v>10680</v>
      </c>
      <c r="AN731">
        <v>0.51</v>
      </c>
      <c r="AO731" t="s">
        <v>10681</v>
      </c>
      <c r="AP731">
        <v>-2.9934759583834E-2</v>
      </c>
      <c r="AQ731">
        <f>(Table2[[#This Row],[Sharpe Ratio]]-AVERAGE(Table2[Sharpe Ratio]))/_xlfn.STDEV.P(Table2[Sharpe Ratio])</f>
        <v>-1.0753367458307199</v>
      </c>
      <c r="AR731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1">
        <f>_xlfn.RANK.AVG(Table2[[#This Row],[1Y Return vs Nifty Z-Score]],Table2[1Y Return vs Nifty Z-Score])</f>
        <v>715</v>
      </c>
      <c r="AT731">
        <f>_xlfn.RANK.AVG(Table2[[#This Row],[6M Return vs Nifty Z-Score]],Table2[6M Return vs Nifty Z-Score])</f>
        <v>710</v>
      </c>
      <c r="AU731">
        <f>_xlfn.RANK.AVG(Table2[[#This Row],[Sharpe Ratio Z-Score]],Table2[Sharpe Ratio Z-Score])</f>
        <v>627</v>
      </c>
      <c r="AV731">
        <f>(Table2[[#This Row],[Rank 1Y]]+Table2[[#This Row],[Rank 6M]]+Table2[[#This Row],[Rank Sharpe]])/3</f>
        <v>684</v>
      </c>
    </row>
    <row r="732" spans="1:48" x14ac:dyDescent="0.3">
      <c r="A732" t="s">
        <v>1191</v>
      </c>
      <c r="B732" t="s">
        <v>1192</v>
      </c>
      <c r="C732" t="s">
        <v>10646</v>
      </c>
      <c r="D732" t="s">
        <v>1193</v>
      </c>
      <c r="E732">
        <v>10088.20021821</v>
      </c>
      <c r="F732">
        <v>926.25</v>
      </c>
      <c r="G732">
        <v>-46.558613050314598</v>
      </c>
      <c r="H732">
        <f>(Table2[[#This Row],[1Y Return vs Nifty]]-AVERAGE(Table2[1Y Return vs Nifty]))/_xlfn.STDEV.P(Table2[1Y Return vs Nifty])</f>
        <v>-1.1719678833726472</v>
      </c>
      <c r="I732">
        <v>-11.7093991667272</v>
      </c>
      <c r="J732">
        <f>(Table2[[#This Row],[1M Return vs Nifty]]-AVERAGE(Table2[1M Return vs Nifty]))/_xlfn.STDEV.P(Table2[1M Return vs Nifty])</f>
        <v>-1.0226119432343515</v>
      </c>
      <c r="K732">
        <v>-24.859774346617101</v>
      </c>
      <c r="L732">
        <f>(Table2[[#This Row],[6M Return vs Nifty]]-AVERAGE(Table2[6M Return vs Nifty]))/_xlfn.STDEV.P(Table2[6M Return vs Nifty])</f>
        <v>-1.1349453527330624</v>
      </c>
      <c r="M732">
        <v>-4.2809480151674197</v>
      </c>
      <c r="N732">
        <f>(Table2[[#This Row],[1W Return vs Nifty]]-AVERAGE(Table2[1W Return vs Nifty]))/_xlfn.STDEV.P(Table2[1W Return vs Nifty])</f>
        <v>-0.54519798675931741</v>
      </c>
      <c r="O732">
        <v>945.43</v>
      </c>
      <c r="P732">
        <v>957.35849278017099</v>
      </c>
      <c r="Q732">
        <v>1011.22080778932</v>
      </c>
      <c r="R732">
        <v>37.223803922461499</v>
      </c>
      <c r="S732" s="2">
        <f>(Table2[[#This Row],[Close Price]]-Table2[[#This Row],[20D EMA]])/Table2[[#This Row],[20D EMA]]</f>
        <v>-2.0287065144960443E-2</v>
      </c>
      <c r="T732" s="2">
        <f>(Table2[[#This Row],[Close Price]]-Table2[[#This Row],[50D EMA]])/Table2[[#This Row],[50D EMA]]</f>
        <v>-3.2494089742528806E-2</v>
      </c>
      <c r="U732" s="2">
        <f>(Table2[[#This Row],[Close Price]]-Table2[[#This Row],[200D EMA]])/Table2[[#This Row],[200D EMA]]</f>
        <v>-8.40279463543466E-2</v>
      </c>
      <c r="V732">
        <v>0.48359407210162902</v>
      </c>
      <c r="W732">
        <v>922.65</v>
      </c>
      <c r="X732">
        <v>937.25</v>
      </c>
      <c r="Y732">
        <v>918.6</v>
      </c>
      <c r="Z732">
        <v>952.95</v>
      </c>
      <c r="AA732">
        <v>903.05</v>
      </c>
      <c r="AB732">
        <v>1031.3</v>
      </c>
      <c r="AC732" s="2">
        <f>(Table2[[#This Row],[Close Price]]/Table2[[#This Row],[Day Low]])-1</f>
        <v>3.9018045846204163E-3</v>
      </c>
      <c r="AD732" s="2">
        <f>(Table2[[#This Row],[Day High]]/Table2[[#This Row],[Close Price]])-1</f>
        <v>1.1875843454790758E-2</v>
      </c>
      <c r="AE732" s="2">
        <f>(Table2[[#This Row],[Close Price]]/Table2[[#This Row],[Current Week Low]])-1</f>
        <v>8.3278902677987876E-3</v>
      </c>
      <c r="AF732" s="2">
        <f>(Table2[[#This Row],[Current Week High]]/Table2[[#This Row],[Close Price]])-1</f>
        <v>2.8825910931174148E-2</v>
      </c>
      <c r="AG732" s="2">
        <f>(Table2[[#This Row],[Close Price]]/Table2[[#This Row],[Current Month Low]])-1</f>
        <v>2.5690714799845082E-2</v>
      </c>
      <c r="AH732" s="2">
        <f>(Table2[[#This Row],[Current Month High]]/Table2[[#This Row],[Close Price]])-1</f>
        <v>0.11341430499325234</v>
      </c>
      <c r="AI732">
        <v>40.026990553306298</v>
      </c>
      <c r="AJ732">
        <v>8.4601873536299603</v>
      </c>
      <c r="AK732" t="str">
        <f>IF(AND(Table2[[#This Row],[20D EMA]]&gt;Table2[[#This Row],[50D EMA]],Table2[[#This Row],[50D EMA]]&gt;Table2[[#This Row],[200D EMA]]),"Uptrend","Downtrend/NoTrend")</f>
        <v>Downtrend/NoTrend</v>
      </c>
      <c r="AL732">
        <v>-0.08</v>
      </c>
      <c r="AM732" t="s">
        <v>10680</v>
      </c>
      <c r="AN732">
        <v>0.89</v>
      </c>
      <c r="AO732" t="s">
        <v>10681</v>
      </c>
      <c r="AP732">
        <v>-7.0408540966102995E-2</v>
      </c>
      <c r="AQ732">
        <f>(Table2[[#This Row],[Sharpe Ratio]]-AVERAGE(Table2[Sharpe Ratio]))/_xlfn.STDEV.P(Table2[Sharpe Ratio])</f>
        <v>-1.5402884542592437</v>
      </c>
      <c r="AR732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2">
        <f>_xlfn.RANK.AVG(Table2[[#This Row],[1Y Return vs Nifty Z-Score]],Table2[1Y Return vs Nifty Z-Score])</f>
        <v>700</v>
      </c>
      <c r="AT732">
        <f>_xlfn.RANK.AVG(Table2[[#This Row],[6M Return vs Nifty Z-Score]],Table2[6M Return vs Nifty Z-Score])</f>
        <v>672</v>
      </c>
      <c r="AU732">
        <f>_xlfn.RANK.AVG(Table2[[#This Row],[Sharpe Ratio Z-Score]],Table2[Sharpe Ratio Z-Score])</f>
        <v>687</v>
      </c>
      <c r="AV732">
        <f>(Table2[[#This Row],[Rank 1Y]]+Table2[[#This Row],[Rank 6M]]+Table2[[#This Row],[Rank Sharpe]])/3</f>
        <v>686.33333333333337</v>
      </c>
    </row>
    <row r="733" spans="1:48" x14ac:dyDescent="0.3">
      <c r="A733" t="s">
        <v>1547</v>
      </c>
      <c r="B733" t="s">
        <v>1548</v>
      </c>
      <c r="C733" t="s">
        <v>10637</v>
      </c>
      <c r="D733" t="s">
        <v>644</v>
      </c>
      <c r="E733">
        <v>6435.6141403290003</v>
      </c>
      <c r="F733">
        <v>131.68</v>
      </c>
      <c r="G733">
        <v>-51.038231477265199</v>
      </c>
      <c r="H733">
        <f>(Table2[[#This Row],[1Y Return vs Nifty]]-AVERAGE(Table2[1Y Return vs Nifty]))/_xlfn.STDEV.P(Table2[1Y Return vs Nifty])</f>
        <v>-1.2440463348600415</v>
      </c>
      <c r="I733">
        <v>-13.3962156893048</v>
      </c>
      <c r="J733">
        <f>(Table2[[#This Row],[1M Return vs Nifty]]-AVERAGE(Table2[1M Return vs Nifty]))/_xlfn.STDEV.P(Table2[1M Return vs Nifty])</f>
        <v>-1.1856877651360824</v>
      </c>
      <c r="K733">
        <v>-19.146581534524699</v>
      </c>
      <c r="L733">
        <f>(Table2[[#This Row],[6M Return vs Nifty]]-AVERAGE(Table2[6M Return vs Nifty]))/_xlfn.STDEV.P(Table2[6M Return vs Nifty])</f>
        <v>-0.93913646061901146</v>
      </c>
      <c r="M733">
        <v>-5.6845805629019601</v>
      </c>
      <c r="N733">
        <f>(Table2[[#This Row],[1W Return vs Nifty]]-AVERAGE(Table2[1W Return vs Nifty]))/_xlfn.STDEV.P(Table2[1W Return vs Nifty])</f>
        <v>-0.90551981685147609</v>
      </c>
      <c r="O733">
        <v>136.88</v>
      </c>
      <c r="P733">
        <v>137.304697357272</v>
      </c>
      <c r="Q733">
        <v>139.18690671576201</v>
      </c>
      <c r="R733">
        <v>32.633936952830801</v>
      </c>
      <c r="S733" s="2">
        <f>(Table2[[#This Row],[Close Price]]-Table2[[#This Row],[20D EMA]])/Table2[[#This Row],[20D EMA]]</f>
        <v>-3.7989479836352931E-2</v>
      </c>
      <c r="T733" s="2">
        <f>(Table2[[#This Row],[Close Price]]-Table2[[#This Row],[50D EMA]])/Table2[[#This Row],[50D EMA]]</f>
        <v>-4.0965075962669531E-2</v>
      </c>
      <c r="U733" s="2">
        <f>(Table2[[#This Row],[Close Price]]-Table2[[#This Row],[200D EMA]])/Table2[[#This Row],[200D EMA]]</f>
        <v>-5.3934000639098131E-2</v>
      </c>
      <c r="V733">
        <v>0.49263122177007301</v>
      </c>
      <c r="W733">
        <v>131.51</v>
      </c>
      <c r="X733">
        <v>132.79</v>
      </c>
      <c r="Y733">
        <v>131.5</v>
      </c>
      <c r="Z733">
        <v>141.55000000000001</v>
      </c>
      <c r="AA733">
        <v>131.4</v>
      </c>
      <c r="AB733">
        <v>144.82</v>
      </c>
      <c r="AC733" s="2">
        <f>(Table2[[#This Row],[Close Price]]/Table2[[#This Row],[Day Low]])-1</f>
        <v>1.2926773629382549E-3</v>
      </c>
      <c r="AD733" s="2">
        <f>(Table2[[#This Row],[Day High]]/Table2[[#This Row],[Close Price]])-1</f>
        <v>8.4295261239366592E-3</v>
      </c>
      <c r="AE733" s="2">
        <f>(Table2[[#This Row],[Close Price]]/Table2[[#This Row],[Current Week Low]])-1</f>
        <v>1.3688212927758237E-3</v>
      </c>
      <c r="AF733" s="2">
        <f>(Table2[[#This Row],[Current Week High]]/Table2[[#This Row],[Close Price]])-1</f>
        <v>7.4954434993924623E-2</v>
      </c>
      <c r="AG733" s="2">
        <f>(Table2[[#This Row],[Close Price]]/Table2[[#This Row],[Current Month Low]])-1</f>
        <v>2.1308980213090578E-3</v>
      </c>
      <c r="AH733" s="2">
        <f>(Table2[[#This Row],[Current Month High]]/Table2[[#This Row],[Close Price]])-1</f>
        <v>9.9787363304981724E-2</v>
      </c>
      <c r="AI733">
        <v>35.973572296476299</v>
      </c>
      <c r="AJ733">
        <v>20.255707762557002</v>
      </c>
      <c r="AK733" t="str">
        <f>IF(AND(Table2[[#This Row],[20D EMA]]&gt;Table2[[#This Row],[50D EMA]],Table2[[#This Row],[50D EMA]]&gt;Table2[[#This Row],[200D EMA]]),"Uptrend","Downtrend/NoTrend")</f>
        <v>Downtrend/NoTrend</v>
      </c>
      <c r="AL733">
        <v>-0.08</v>
      </c>
      <c r="AM733" t="s">
        <v>10680</v>
      </c>
      <c r="AN733">
        <v>-3.61</v>
      </c>
      <c r="AO733" t="s">
        <v>10680</v>
      </c>
      <c r="AP733">
        <v>-9.7714272487581993E-2</v>
      </c>
      <c r="AQ733">
        <f>(Table2[[#This Row],[Sharpe Ratio]]-AVERAGE(Table2[Sharpe Ratio]))/_xlfn.STDEV.P(Table2[Sharpe Ratio])</f>
        <v>-1.853969214672802</v>
      </c>
      <c r="AR733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3">
        <f>_xlfn.RANK.AVG(Table2[[#This Row],[1Y Return vs Nifty Z-Score]],Table2[1Y Return vs Nifty Z-Score])</f>
        <v>712</v>
      </c>
      <c r="AT733">
        <f>_xlfn.RANK.AVG(Table2[[#This Row],[6M Return vs Nifty Z-Score]],Table2[6M Return vs Nifty Z-Score])</f>
        <v>626</v>
      </c>
      <c r="AU733">
        <f>_xlfn.RANK.AVG(Table2[[#This Row],[Sharpe Ratio Z-Score]],Table2[Sharpe Ratio Z-Score])</f>
        <v>722</v>
      </c>
      <c r="AV733">
        <f>(Table2[[#This Row],[Rank 1Y]]+Table2[[#This Row],[Rank 6M]]+Table2[[#This Row],[Rank Sharpe]])/3</f>
        <v>686.66666666666663</v>
      </c>
    </row>
    <row r="734" spans="1:48" x14ac:dyDescent="0.3">
      <c r="A734" t="s">
        <v>1297</v>
      </c>
      <c r="B734" t="s">
        <v>1298</v>
      </c>
      <c r="C734" t="s">
        <v>10646</v>
      </c>
      <c r="D734" t="s">
        <v>89</v>
      </c>
      <c r="E734">
        <v>8714.5976898850004</v>
      </c>
      <c r="F734">
        <v>292.95</v>
      </c>
      <c r="G734">
        <v>-71.031444495005204</v>
      </c>
      <c r="H734">
        <f>(Table2[[#This Row],[1Y Return vs Nifty]]-AVERAGE(Table2[1Y Return vs Nifty]))/_xlfn.STDEV.P(Table2[1Y Return vs Nifty])</f>
        <v>-1.5657433405483789</v>
      </c>
      <c r="I734">
        <v>-8.3147736178199807</v>
      </c>
      <c r="J734">
        <f>(Table2[[#This Row],[1M Return vs Nifty]]-AVERAGE(Table2[1M Return vs Nifty]))/_xlfn.STDEV.P(Table2[1M Return vs Nifty])</f>
        <v>-0.6944308138541746</v>
      </c>
      <c r="K734">
        <v>-19.0598875923029</v>
      </c>
      <c r="L734">
        <f>(Table2[[#This Row],[6M Return vs Nifty]]-AVERAGE(Table2[6M Return vs Nifty]))/_xlfn.STDEV.P(Table2[6M Return vs Nifty])</f>
        <v>-0.93616518950358185</v>
      </c>
      <c r="M734">
        <v>-3.12869608090053</v>
      </c>
      <c r="N734">
        <f>(Table2[[#This Row],[1W Return vs Nifty]]-AVERAGE(Table2[1W Return vs Nifty]))/_xlfn.STDEV.P(Table2[1W Return vs Nifty])</f>
        <v>-0.24940723557420319</v>
      </c>
      <c r="O734">
        <v>296.36</v>
      </c>
      <c r="P734">
        <v>297.777146054078</v>
      </c>
      <c r="Q734">
        <v>340.69443044778302</v>
      </c>
      <c r="R734">
        <v>48.077871592096301</v>
      </c>
      <c r="S734" s="2">
        <f>(Table2[[#This Row],[Close Price]]-Table2[[#This Row],[20D EMA]])/Table2[[#This Row],[20D EMA]]</f>
        <v>-1.1506276150627699E-2</v>
      </c>
      <c r="T734" s="2">
        <f>(Table2[[#This Row],[Close Price]]-Table2[[#This Row],[50D EMA]])/Table2[[#This Row],[50D EMA]]</f>
        <v>-1.6210599497119827E-2</v>
      </c>
      <c r="U734" s="2">
        <f>(Table2[[#This Row],[Close Price]]-Table2[[#This Row],[200D EMA]])/Table2[[#This Row],[200D EMA]]</f>
        <v>-0.14013857046336614</v>
      </c>
      <c r="V734">
        <v>0.60524956696070498</v>
      </c>
      <c r="W734">
        <v>292</v>
      </c>
      <c r="X734">
        <v>297.05</v>
      </c>
      <c r="Y734">
        <v>291.3</v>
      </c>
      <c r="Z734">
        <v>306.95</v>
      </c>
      <c r="AA734">
        <v>286.55</v>
      </c>
      <c r="AB734">
        <v>315.7</v>
      </c>
      <c r="AC734" s="2">
        <f>(Table2[[#This Row],[Close Price]]/Table2[[#This Row],[Day Low]])-1</f>
        <v>3.2534246575341985E-3</v>
      </c>
      <c r="AD734" s="2">
        <f>(Table2[[#This Row],[Day High]]/Table2[[#This Row],[Close Price]])-1</f>
        <v>1.399556238265931E-2</v>
      </c>
      <c r="AE734" s="2">
        <f>(Table2[[#This Row],[Close Price]]/Table2[[#This Row],[Current Week Low]])-1</f>
        <v>5.6642636457260309E-3</v>
      </c>
      <c r="AF734" s="2">
        <f>(Table2[[#This Row],[Current Week High]]/Table2[[#This Row],[Close Price]])-1</f>
        <v>4.7789725209079981E-2</v>
      </c>
      <c r="AG734" s="2">
        <f>(Table2[[#This Row],[Close Price]]/Table2[[#This Row],[Current Month Low]])-1</f>
        <v>2.2334671087070213E-2</v>
      </c>
      <c r="AH734" s="2">
        <f>(Table2[[#This Row],[Current Month High]]/Table2[[#This Row],[Close Price]])-1</f>
        <v>7.7658303464755107E-2</v>
      </c>
      <c r="AI734">
        <v>81.942310974568997</v>
      </c>
      <c r="AJ734">
        <v>12.241379310344801</v>
      </c>
      <c r="AK734" t="str">
        <f>IF(AND(Table2[[#This Row],[20D EMA]]&gt;Table2[[#This Row],[50D EMA]],Table2[[#This Row],[50D EMA]]&gt;Table2[[#This Row],[200D EMA]]),"Uptrend","Downtrend/NoTrend")</f>
        <v>Downtrend/NoTrend</v>
      </c>
      <c r="AL734">
        <v>-0.05</v>
      </c>
      <c r="AM734" t="s">
        <v>10680</v>
      </c>
      <c r="AN734">
        <v>-0.56000000000000005</v>
      </c>
      <c r="AO734" t="s">
        <v>10680</v>
      </c>
      <c r="AP734">
        <v>-9.0151604282009995E-2</v>
      </c>
      <c r="AQ734">
        <f>(Table2[[#This Row],[Sharpe Ratio]]-AVERAGE(Table2[Sharpe Ratio]))/_xlfn.STDEV.P(Table2[Sharpe Ratio])</f>
        <v>-1.7670913549233491</v>
      </c>
      <c r="AR734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4">
        <f>_xlfn.RANK.AVG(Table2[[#This Row],[1Y Return vs Nifty Z-Score]],Table2[1Y Return vs Nifty Z-Score])</f>
        <v>735</v>
      </c>
      <c r="AT734">
        <f>_xlfn.RANK.AVG(Table2[[#This Row],[6M Return vs Nifty Z-Score]],Table2[6M Return vs Nifty Z-Score])</f>
        <v>625</v>
      </c>
      <c r="AU734">
        <f>_xlfn.RANK.AVG(Table2[[#This Row],[Sharpe Ratio Z-Score]],Table2[Sharpe Ratio Z-Score])</f>
        <v>715</v>
      </c>
      <c r="AV734">
        <f>(Table2[[#This Row],[Rank 1Y]]+Table2[[#This Row],[Rank 6M]]+Table2[[#This Row],[Rank Sharpe]])/3</f>
        <v>691.66666666666663</v>
      </c>
    </row>
    <row r="735" spans="1:48" x14ac:dyDescent="0.3">
      <c r="A735" t="s">
        <v>2224</v>
      </c>
      <c r="B735" t="s">
        <v>2225</v>
      </c>
      <c r="C735" t="s">
        <v>10649</v>
      </c>
      <c r="D735" t="s">
        <v>387</v>
      </c>
      <c r="E735">
        <v>2569.4130269880002</v>
      </c>
      <c r="F735">
        <v>223.48</v>
      </c>
      <c r="G735">
        <v>-49.756576639317302</v>
      </c>
      <c r="H735">
        <f>(Table2[[#This Row],[1Y Return vs Nifty]]-AVERAGE(Table2[1Y Return vs Nifty]))/_xlfn.STDEV.P(Table2[1Y Return vs Nifty])</f>
        <v>-1.2234241105418202</v>
      </c>
      <c r="I735">
        <v>0.79278254478156795</v>
      </c>
      <c r="J735">
        <f>(Table2[[#This Row],[1M Return vs Nifty]]-AVERAGE(Table2[1M Return vs Nifty]))/_xlfn.STDEV.P(Table2[1M Return vs Nifty])</f>
        <v>0.18605748279997211</v>
      </c>
      <c r="K735">
        <v>-52.528329521362402</v>
      </c>
      <c r="L735">
        <f>(Table2[[#This Row],[6M Return vs Nifty]]-AVERAGE(Table2[6M Return vs Nifty]))/_xlfn.STDEV.P(Table2[6M Return vs Nifty])</f>
        <v>-2.083232818840683</v>
      </c>
      <c r="M735">
        <v>0.99206415797943703</v>
      </c>
      <c r="N735">
        <f>(Table2[[#This Row],[1W Return vs Nifty]]-AVERAGE(Table2[1W Return vs Nifty]))/_xlfn.STDEV.P(Table2[1W Return vs Nifty])</f>
        <v>0.80841938225444021</v>
      </c>
      <c r="O735">
        <v>216.15</v>
      </c>
      <c r="P735">
        <v>219.51286151665201</v>
      </c>
      <c r="Q735">
        <v>252.75555165434301</v>
      </c>
      <c r="R735">
        <v>63.9870686612242</v>
      </c>
      <c r="S735" s="2">
        <f>(Table2[[#This Row],[Close Price]]-Table2[[#This Row],[20D EMA]])/Table2[[#This Row],[20D EMA]]</f>
        <v>3.3911635438352919E-2</v>
      </c>
      <c r="T735" s="2">
        <f>(Table2[[#This Row],[Close Price]]-Table2[[#This Row],[50D EMA]])/Table2[[#This Row],[50D EMA]]</f>
        <v>1.8072464893119887E-2</v>
      </c>
      <c r="U735" s="2">
        <f>(Table2[[#This Row],[Close Price]]-Table2[[#This Row],[200D EMA]])/Table2[[#This Row],[200D EMA]]</f>
        <v>-0.11582555343583088</v>
      </c>
      <c r="V735">
        <v>0.98371109918759403</v>
      </c>
      <c r="W735">
        <v>220.54</v>
      </c>
      <c r="X735">
        <v>229.45</v>
      </c>
      <c r="Y735">
        <v>210.8</v>
      </c>
      <c r="Z735">
        <v>229.7</v>
      </c>
      <c r="AA735">
        <v>205.6</v>
      </c>
      <c r="AB735">
        <v>229.7</v>
      </c>
      <c r="AC735" s="2">
        <f>(Table2[[#This Row],[Close Price]]/Table2[[#This Row],[Day Low]])-1</f>
        <v>1.3330915026752432E-2</v>
      </c>
      <c r="AD735" s="2">
        <f>(Table2[[#This Row],[Day High]]/Table2[[#This Row],[Close Price]])-1</f>
        <v>2.6713799892607915E-2</v>
      </c>
      <c r="AE735" s="2">
        <f>(Table2[[#This Row],[Close Price]]/Table2[[#This Row],[Current Week Low]])-1</f>
        <v>6.0151802656546405E-2</v>
      </c>
      <c r="AF735" s="2">
        <f>(Table2[[#This Row],[Current Week High]]/Table2[[#This Row],[Close Price]])-1</f>
        <v>2.7832468229819218E-2</v>
      </c>
      <c r="AG735" s="2">
        <f>(Table2[[#This Row],[Close Price]]/Table2[[#This Row],[Current Month Low]])-1</f>
        <v>8.6964980544746995E-2</v>
      </c>
      <c r="AH735" s="2">
        <f>(Table2[[#This Row],[Current Month High]]/Table2[[#This Row],[Close Price]])-1</f>
        <v>2.7832468229819218E-2</v>
      </c>
      <c r="AI735">
        <v>93.194021836405895</v>
      </c>
      <c r="AJ735">
        <v>16.699738903394199</v>
      </c>
      <c r="AK735" t="str">
        <f>IF(AND(Table2[[#This Row],[20D EMA]]&gt;Table2[[#This Row],[50D EMA]],Table2[[#This Row],[50D EMA]]&gt;Table2[[#This Row],[200D EMA]]),"Uptrend","Downtrend/NoTrend")</f>
        <v>Downtrend/NoTrend</v>
      </c>
      <c r="AL735">
        <v>-0.12</v>
      </c>
      <c r="AM735" t="s">
        <v>10680</v>
      </c>
      <c r="AN735">
        <v>6.92</v>
      </c>
      <c r="AO735" t="s">
        <v>10681</v>
      </c>
      <c r="AP735">
        <v>-3.7404167165444001E-2</v>
      </c>
      <c r="AQ735">
        <f>(Table2[[#This Row],[Sharpe Ratio]]-AVERAGE(Table2[Sharpe Ratio]))/_xlfn.STDEV.P(Table2[Sharpe Ratio])</f>
        <v>-1.1611432530907502</v>
      </c>
      <c r="AR735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5">
        <f>_xlfn.RANK.AVG(Table2[[#This Row],[1Y Return vs Nifty Z-Score]],Table2[1Y Return vs Nifty Z-Score])</f>
        <v>708</v>
      </c>
      <c r="AT735">
        <f>_xlfn.RANK.AVG(Table2[[#This Row],[6M Return vs Nifty Z-Score]],Table2[6M Return vs Nifty Z-Score])</f>
        <v>733</v>
      </c>
      <c r="AU735">
        <f>_xlfn.RANK.AVG(Table2[[#This Row],[Sharpe Ratio Z-Score]],Table2[Sharpe Ratio Z-Score])</f>
        <v>650</v>
      </c>
      <c r="AV735">
        <f>(Table2[[#This Row],[Rank 1Y]]+Table2[[#This Row],[Rank 6M]]+Table2[[#This Row],[Rank Sharpe]])/3</f>
        <v>697</v>
      </c>
    </row>
    <row r="736" spans="1:48" x14ac:dyDescent="0.3">
      <c r="A736" t="s">
        <v>2619</v>
      </c>
      <c r="B736" t="s">
        <v>2620</v>
      </c>
      <c r="C736" t="s">
        <v>10649</v>
      </c>
      <c r="D736" t="s">
        <v>568</v>
      </c>
      <c r="E736">
        <v>1728.5505362399999</v>
      </c>
      <c r="F736">
        <v>103.08</v>
      </c>
      <c r="G736">
        <v>-67.600775324010002</v>
      </c>
      <c r="H736">
        <f>(Table2[[#This Row],[1Y Return vs Nifty]]-AVERAGE(Table2[1Y Return vs Nifty]))/_xlfn.STDEV.P(Table2[1Y Return vs Nifty])</f>
        <v>-1.5105428083059029</v>
      </c>
      <c r="I736">
        <v>-15.9246158643559</v>
      </c>
      <c r="J736">
        <f>(Table2[[#This Row],[1M Return vs Nifty]]-AVERAGE(Table2[1M Return vs Nifty]))/_xlfn.STDEV.P(Table2[1M Return vs Nifty])</f>
        <v>-1.4301251008653275</v>
      </c>
      <c r="K736">
        <v>-24.8289370577974</v>
      </c>
      <c r="L736">
        <f>(Table2[[#This Row],[6M Return vs Nifty]]-AVERAGE(Table2[6M Return vs Nifty]))/_xlfn.STDEV.P(Table2[6M Return vs Nifty])</f>
        <v>-1.1338884629066233</v>
      </c>
      <c r="M736">
        <v>-6.2455194119735902</v>
      </c>
      <c r="N736">
        <f>(Table2[[#This Row],[1W Return vs Nifty]]-AVERAGE(Table2[1W Return vs Nifty]))/_xlfn.STDEV.P(Table2[1W Return vs Nifty])</f>
        <v>-1.049516558016746</v>
      </c>
      <c r="O736">
        <v>106.42</v>
      </c>
      <c r="P736">
        <v>107.310966419159</v>
      </c>
      <c r="Q736">
        <v>116.058193176484</v>
      </c>
      <c r="R736">
        <v>39.248960239737102</v>
      </c>
      <c r="S736" s="2">
        <f>(Table2[[#This Row],[Close Price]]-Table2[[#This Row],[20D EMA]])/Table2[[#This Row],[20D EMA]]</f>
        <v>-3.1385077992858515E-2</v>
      </c>
      <c r="T736" s="2">
        <f>(Table2[[#This Row],[Close Price]]-Table2[[#This Row],[50D EMA]])/Table2[[#This Row],[50D EMA]]</f>
        <v>-3.9427157916300512E-2</v>
      </c>
      <c r="U736" s="2">
        <f>(Table2[[#This Row],[Close Price]]-Table2[[#This Row],[200D EMA]])/Table2[[#This Row],[200D EMA]]</f>
        <v>-0.11182487699725513</v>
      </c>
      <c r="V736">
        <v>0.54407550045806996</v>
      </c>
      <c r="W736">
        <v>102.65</v>
      </c>
      <c r="X736">
        <v>104.85</v>
      </c>
      <c r="Y736">
        <v>101.92</v>
      </c>
      <c r="Z736">
        <v>110.48</v>
      </c>
      <c r="AA736">
        <v>99.9</v>
      </c>
      <c r="AB736">
        <v>121.97</v>
      </c>
      <c r="AC736" s="2">
        <f>(Table2[[#This Row],[Close Price]]/Table2[[#This Row],[Day Low]])-1</f>
        <v>4.1889917194348758E-3</v>
      </c>
      <c r="AD736" s="2">
        <f>(Table2[[#This Row],[Day High]]/Table2[[#This Row],[Close Price]])-1</f>
        <v>1.7171129220023174E-2</v>
      </c>
      <c r="AE736" s="2">
        <f>(Table2[[#This Row],[Close Price]]/Table2[[#This Row],[Current Week Low]])-1</f>
        <v>1.1381475667189944E-2</v>
      </c>
      <c r="AF736" s="2">
        <f>(Table2[[#This Row],[Current Week High]]/Table2[[#This Row],[Close Price]])-1</f>
        <v>7.1788901823826246E-2</v>
      </c>
      <c r="AG736" s="2">
        <f>(Table2[[#This Row],[Close Price]]/Table2[[#This Row],[Current Month Low]])-1</f>
        <v>3.1831831831831803E-2</v>
      </c>
      <c r="AH736" s="2">
        <f>(Table2[[#This Row],[Current Month High]]/Table2[[#This Row],[Close Price]])-1</f>
        <v>0.18325572370974008</v>
      </c>
      <c r="AI736">
        <v>80.781916957702705</v>
      </c>
      <c r="AJ736">
        <v>28.930581613508402</v>
      </c>
      <c r="AK736" t="str">
        <f>IF(AND(Table2[[#This Row],[20D EMA]]&gt;Table2[[#This Row],[50D EMA]],Table2[[#This Row],[50D EMA]]&gt;Table2[[#This Row],[200D EMA]]),"Uptrend","Downtrend/NoTrend")</f>
        <v>Downtrend/NoTrend</v>
      </c>
      <c r="AL736">
        <v>-0.05</v>
      </c>
      <c r="AM736" t="s">
        <v>10680</v>
      </c>
      <c r="AN736">
        <v>0.04</v>
      </c>
      <c r="AO736" t="s">
        <v>10681</v>
      </c>
      <c r="AP736">
        <v>-7.0717859691222004E-2</v>
      </c>
      <c r="AQ736">
        <f>(Table2[[#This Row],[Sharpe Ratio]]-AVERAGE(Table2[Sharpe Ratio]))/_xlfn.STDEV.P(Table2[Sharpe Ratio])</f>
        <v>-1.5438418230026947</v>
      </c>
      <c r="AR736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6">
        <f>_xlfn.RANK.AVG(Table2[[#This Row],[1Y Return vs Nifty Z-Score]],Table2[1Y Return vs Nifty Z-Score])</f>
        <v>734</v>
      </c>
      <c r="AT736">
        <f>_xlfn.RANK.AVG(Table2[[#This Row],[6M Return vs Nifty Z-Score]],Table2[6M Return vs Nifty Z-Score])</f>
        <v>671</v>
      </c>
      <c r="AU736">
        <f>_xlfn.RANK.AVG(Table2[[#This Row],[Sharpe Ratio Z-Score]],Table2[Sharpe Ratio Z-Score])</f>
        <v>690</v>
      </c>
      <c r="AV736">
        <f>(Table2[[#This Row],[Rank 1Y]]+Table2[[#This Row],[Rank 6M]]+Table2[[#This Row],[Rank Sharpe]])/3</f>
        <v>698.33333333333337</v>
      </c>
    </row>
    <row r="737" spans="1:48" x14ac:dyDescent="0.3">
      <c r="A737" t="s">
        <v>2146</v>
      </c>
      <c r="B737" t="s">
        <v>2147</v>
      </c>
      <c r="C737" t="s">
        <v>10647</v>
      </c>
      <c r="D737" t="s">
        <v>264</v>
      </c>
      <c r="E737">
        <v>2779.4290182</v>
      </c>
      <c r="F737">
        <v>409.5</v>
      </c>
      <c r="G737">
        <v>-60.333419600687698</v>
      </c>
      <c r="H737">
        <f>(Table2[[#This Row],[1Y Return vs Nifty]]-AVERAGE(Table2[1Y Return vs Nifty]))/_xlfn.STDEV.P(Table2[1Y Return vs Nifty])</f>
        <v>-1.3936087980800138</v>
      </c>
      <c r="I737">
        <v>-10.3769106988592</v>
      </c>
      <c r="J737">
        <f>(Table2[[#This Row],[1M Return vs Nifty]]-AVERAGE(Table2[1M Return vs Nifty]))/_xlfn.STDEV.P(Table2[1M Return vs Nifty])</f>
        <v>-0.89379138144609938</v>
      </c>
      <c r="K737">
        <v>-29.881007227708501</v>
      </c>
      <c r="L737">
        <f>(Table2[[#This Row],[6M Return vs Nifty]]-AVERAGE(Table2[6M Return vs Nifty]))/_xlfn.STDEV.P(Table2[6M Return vs Nifty])</f>
        <v>-1.3070386252394852</v>
      </c>
      <c r="M737">
        <v>-6.4786595172614598</v>
      </c>
      <c r="N737">
        <f>(Table2[[#This Row],[1W Return vs Nifty]]-AVERAGE(Table2[1W Return vs Nifty]))/_xlfn.STDEV.P(Table2[1W Return vs Nifty])</f>
        <v>-1.109365176902642</v>
      </c>
      <c r="O737">
        <v>418.24</v>
      </c>
      <c r="P737">
        <v>431.28777350368699</v>
      </c>
      <c r="Q737">
        <v>476.40736128152901</v>
      </c>
      <c r="R737">
        <v>33.903644343929798</v>
      </c>
      <c r="S737" s="2">
        <f>(Table2[[#This Row],[Close Price]]-Table2[[#This Row],[20D EMA]])/Table2[[#This Row],[20D EMA]]</f>
        <v>-2.0897092578423891E-2</v>
      </c>
      <c r="T737" s="2">
        <f>(Table2[[#This Row],[Close Price]]-Table2[[#This Row],[50D EMA]])/Table2[[#This Row],[50D EMA]]</f>
        <v>-5.0517948437740101E-2</v>
      </c>
      <c r="U737" s="2">
        <f>(Table2[[#This Row],[Close Price]]-Table2[[#This Row],[200D EMA]])/Table2[[#This Row],[200D EMA]]</f>
        <v>-0.14044149339243869</v>
      </c>
      <c r="V737">
        <v>0.62908638315000198</v>
      </c>
      <c r="W737">
        <v>407</v>
      </c>
      <c r="X737">
        <v>414</v>
      </c>
      <c r="Y737">
        <v>405.05</v>
      </c>
      <c r="Z737">
        <v>426.65</v>
      </c>
      <c r="AA737">
        <v>397.9</v>
      </c>
      <c r="AB737">
        <v>444.9</v>
      </c>
      <c r="AC737" s="2">
        <f>(Table2[[#This Row],[Close Price]]/Table2[[#This Row],[Day Low]])-1</f>
        <v>6.1425061425062211E-3</v>
      </c>
      <c r="AD737" s="2">
        <f>(Table2[[#This Row],[Day High]]/Table2[[#This Row],[Close Price]])-1</f>
        <v>1.098901098901095E-2</v>
      </c>
      <c r="AE737" s="2">
        <f>(Table2[[#This Row],[Close Price]]/Table2[[#This Row],[Current Week Low]])-1</f>
        <v>1.0986297987902738E-2</v>
      </c>
      <c r="AF737" s="2">
        <f>(Table2[[#This Row],[Current Week High]]/Table2[[#This Row],[Close Price]])-1</f>
        <v>4.1880341880341732E-2</v>
      </c>
      <c r="AG737" s="2">
        <f>(Table2[[#This Row],[Close Price]]/Table2[[#This Row],[Current Month Low]])-1</f>
        <v>2.9153053531038031E-2</v>
      </c>
      <c r="AH737" s="2">
        <f>(Table2[[#This Row],[Current Month High]]/Table2[[#This Row],[Close Price]])-1</f>
        <v>8.6446886446886362E-2</v>
      </c>
      <c r="AI737">
        <v>47.948717948717899</v>
      </c>
      <c r="AJ737">
        <v>2.9153053531038</v>
      </c>
      <c r="AK737" t="str">
        <f>IF(AND(Table2[[#This Row],[20D EMA]]&gt;Table2[[#This Row],[50D EMA]],Table2[[#This Row],[50D EMA]]&gt;Table2[[#This Row],[200D EMA]]),"Uptrend","Downtrend/NoTrend")</f>
        <v>Downtrend/NoTrend</v>
      </c>
      <c r="AL737">
        <v>-0.13</v>
      </c>
      <c r="AM737" t="s">
        <v>10680</v>
      </c>
      <c r="AN737">
        <v>0.05</v>
      </c>
      <c r="AO737" t="s">
        <v>10681</v>
      </c>
      <c r="AP737">
        <v>-0.13227435192556</v>
      </c>
      <c r="AQ737">
        <f>(Table2[[#This Row],[Sharpe Ratio]]-AVERAGE(Table2[Sharpe Ratio]))/_xlfn.STDEV.P(Table2[Sharpe Ratio])</f>
        <v>-2.2509859358520314</v>
      </c>
      <c r="AR737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7">
        <f>_xlfn.RANK.AVG(Table2[[#This Row],[1Y Return vs Nifty Z-Score]],Table2[1Y Return vs Nifty Z-Score])</f>
        <v>730</v>
      </c>
      <c r="AT737">
        <f>_xlfn.RANK.AVG(Table2[[#This Row],[6M Return vs Nifty Z-Score]],Table2[6M Return vs Nifty Z-Score])</f>
        <v>698</v>
      </c>
      <c r="AU737">
        <f>_xlfn.RANK.AVG(Table2[[#This Row],[Sharpe Ratio Z-Score]],Table2[Sharpe Ratio Z-Score])</f>
        <v>733</v>
      </c>
      <c r="AV737">
        <f>(Table2[[#This Row],[Rank 1Y]]+Table2[[#This Row],[Rank 6M]]+Table2[[#This Row],[Rank Sharpe]])/3</f>
        <v>720.33333333333337</v>
      </c>
    </row>
    <row r="738" spans="1:48" x14ac:dyDescent="0.3">
      <c r="A738" t="s">
        <v>1653</v>
      </c>
      <c r="B738" t="s">
        <v>1654</v>
      </c>
      <c r="C738" t="s">
        <v>10646</v>
      </c>
      <c r="D738" t="s">
        <v>472</v>
      </c>
      <c r="E738">
        <v>5218.9561538400003</v>
      </c>
      <c r="F738">
        <v>317.35000000000002</v>
      </c>
      <c r="G738">
        <v>-61.4818523427939</v>
      </c>
      <c r="H738">
        <f>(Table2[[#This Row],[1Y Return vs Nifty]]-AVERAGE(Table2[1Y Return vs Nifty]))/_xlfn.STDEV.P(Table2[1Y Return vs Nifty])</f>
        <v>-1.4120874375084138</v>
      </c>
      <c r="I738">
        <v>-7.0486193450473502</v>
      </c>
      <c r="J738">
        <f>(Table2[[#This Row],[1M Return vs Nifty]]-AVERAGE(Table2[1M Return vs Nifty]))/_xlfn.STDEV.P(Table2[1M Return vs Nifty])</f>
        <v>-0.5720232218469139</v>
      </c>
      <c r="K738">
        <v>-38.856603703363596</v>
      </c>
      <c r="L738">
        <f>(Table2[[#This Row],[6M Return vs Nifty]]-AVERAGE(Table2[6M Return vs Nifty]))/_xlfn.STDEV.P(Table2[6M Return vs Nifty])</f>
        <v>-1.6146602406418085</v>
      </c>
      <c r="M738">
        <v>-10.062820613723099</v>
      </c>
      <c r="N738">
        <f>(Table2[[#This Row],[1W Return vs Nifty]]-AVERAGE(Table2[1W Return vs Nifty]))/_xlfn.STDEV.P(Table2[1W Return vs Nifty])</f>
        <v>-2.0294432184859432</v>
      </c>
      <c r="O738">
        <v>320.79000000000002</v>
      </c>
      <c r="P738">
        <v>325.94033654718601</v>
      </c>
      <c r="Q738">
        <v>362.34283156849898</v>
      </c>
      <c r="R738">
        <v>42.762154489138602</v>
      </c>
      <c r="S738" s="2">
        <f>(Table2[[#This Row],[Close Price]]-Table2[[#This Row],[20D EMA]])/Table2[[#This Row],[20D EMA]]</f>
        <v>-1.0723526294460543E-2</v>
      </c>
      <c r="T738" s="2">
        <f>(Table2[[#This Row],[Close Price]]-Table2[[#This Row],[50D EMA]])/Table2[[#This Row],[50D EMA]]</f>
        <v>-2.6355549111186399E-2</v>
      </c>
      <c r="U738" s="2">
        <f>(Table2[[#This Row],[Close Price]]-Table2[[#This Row],[200D EMA]])/Table2[[#This Row],[200D EMA]]</f>
        <v>-0.12417199306451107</v>
      </c>
      <c r="V738">
        <v>2.1660672066206201</v>
      </c>
      <c r="W738">
        <v>312.55</v>
      </c>
      <c r="X738">
        <v>319.64999999999998</v>
      </c>
      <c r="Y738">
        <v>311</v>
      </c>
      <c r="Z738">
        <v>339</v>
      </c>
      <c r="AA738">
        <v>291.05</v>
      </c>
      <c r="AB738">
        <v>352.75</v>
      </c>
      <c r="AC738" s="2">
        <f>(Table2[[#This Row],[Close Price]]/Table2[[#This Row],[Day Low]])-1</f>
        <v>1.5357542793153156E-2</v>
      </c>
      <c r="AD738" s="2">
        <f>(Table2[[#This Row],[Day High]]/Table2[[#This Row],[Close Price]])-1</f>
        <v>7.2475185126830155E-3</v>
      </c>
      <c r="AE738" s="2">
        <f>(Table2[[#This Row],[Close Price]]/Table2[[#This Row],[Current Week Low]])-1</f>
        <v>2.041800643086833E-2</v>
      </c>
      <c r="AF738" s="2">
        <f>(Table2[[#This Row],[Current Week High]]/Table2[[#This Row],[Close Price]])-1</f>
        <v>6.8221206869387041E-2</v>
      </c>
      <c r="AG738" s="2">
        <f>(Table2[[#This Row],[Close Price]]/Table2[[#This Row],[Current Month Low]])-1</f>
        <v>9.0362480673423784E-2</v>
      </c>
      <c r="AH738" s="2">
        <f>(Table2[[#This Row],[Current Month High]]/Table2[[#This Row],[Close Price]])-1</f>
        <v>0.11154876319521034</v>
      </c>
      <c r="AI738">
        <v>70.915393099101905</v>
      </c>
      <c r="AJ738">
        <v>20.826194555492101</v>
      </c>
      <c r="AK738" t="str">
        <f>IF(AND(Table2[[#This Row],[20D EMA]]&gt;Table2[[#This Row],[50D EMA]],Table2[[#This Row],[50D EMA]]&gt;Table2[[#This Row],[200D EMA]]),"Uptrend","Downtrend/NoTrend")</f>
        <v>Downtrend/NoTrend</v>
      </c>
      <c r="AL738">
        <v>-0.09</v>
      </c>
      <c r="AM738" t="s">
        <v>10680</v>
      </c>
      <c r="AN738">
        <v>7.14</v>
      </c>
      <c r="AO738" t="s">
        <v>10681</v>
      </c>
      <c r="AP738">
        <v>-0.11341556230114599</v>
      </c>
      <c r="AQ738">
        <f>(Table2[[#This Row],[Sharpe Ratio]]-AVERAGE(Table2[Sharpe Ratio]))/_xlfn.STDEV.P(Table2[Sharpe Ratio])</f>
        <v>-2.034341329015104</v>
      </c>
      <c r="AR738" t="str">
        <f>IF(Table2[[#This Row],[Uptrend]]="Uptrend",Table2[[#This Row],[Sharpe Ratio Z-Score]]+Table2[[#This Row],[1Y Return vs Nifty Z-Score]]+Table2[[#This Row],[1M Return vs Nifty Z-Score]]+Table2[[#This Row],[6M Return vs Nifty Z-Score]]+Table2[[#This Row],[1W Return vs Nifty Z-Score]],"-")</f>
        <v>-</v>
      </c>
      <c r="AS738">
        <f>_xlfn.RANK.AVG(Table2[[#This Row],[1Y Return vs Nifty Z-Score]],Table2[1Y Return vs Nifty Z-Score])</f>
        <v>732</v>
      </c>
      <c r="AT738">
        <f>_xlfn.RANK.AVG(Table2[[#This Row],[6M Return vs Nifty Z-Score]],Table2[6M Return vs Nifty Z-Score])</f>
        <v>724</v>
      </c>
      <c r="AU738">
        <f>_xlfn.RANK.AVG(Table2[[#This Row],[Sharpe Ratio Z-Score]],Table2[Sharpe Ratio Z-Score])</f>
        <v>729</v>
      </c>
      <c r="AV738">
        <f>(Table2[[#This Row],[Rank 1Y]]+Table2[[#This Row],[Rank 6M]]+Table2[[#This Row],[Rank Sharpe]])/3</f>
        <v>728.33333333333337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52D69-C422-401F-B864-3F15C3A39BB8}">
  <dimension ref="A1:Q5201"/>
  <sheetViews>
    <sheetView topLeftCell="G974" workbookViewId="0">
      <selection sqref="A1:Q1229"/>
    </sheetView>
  </sheetViews>
  <sheetFormatPr defaultRowHeight="14.4" x14ac:dyDescent="0.3"/>
  <cols>
    <col min="1" max="1" width="48.109375" bestFit="1" customWidth="1"/>
    <col min="2" max="2" width="15.109375" bestFit="1" customWidth="1"/>
    <col min="3" max="3" width="30" bestFit="1" customWidth="1"/>
    <col min="4" max="4" width="50.44140625" bestFit="1" customWidth="1"/>
    <col min="5" max="5" width="13" bestFit="1" customWidth="1"/>
    <col min="6" max="6" width="12.21875" bestFit="1" customWidth="1"/>
    <col min="7" max="7" width="18.21875" bestFit="1" customWidth="1"/>
    <col min="8" max="10" width="19" bestFit="1" customWidth="1"/>
    <col min="11" max="12" width="12" bestFit="1" customWidth="1"/>
    <col min="13" max="13" width="23.5546875" bestFit="1" customWidth="1"/>
    <col min="14" max="14" width="17" bestFit="1" customWidth="1"/>
    <col min="15" max="15" width="23.21875" bestFit="1" customWidth="1"/>
    <col min="16" max="16" width="22.88671875" bestFit="1" customWidth="1"/>
    <col min="17" max="17" width="13.88671875" bestFit="1" customWidth="1"/>
  </cols>
  <sheetData>
    <row r="1" spans="1:17" x14ac:dyDescent="0.3">
      <c r="A1" t="s">
        <v>0</v>
      </c>
      <c r="B1" t="s">
        <v>1</v>
      </c>
      <c r="C1" t="s">
        <v>10633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3">
      <c r="A2" t="s">
        <v>16</v>
      </c>
      <c r="B2" t="s">
        <v>17</v>
      </c>
      <c r="C2" t="s">
        <v>10634</v>
      </c>
      <c r="D2" t="s">
        <v>18</v>
      </c>
      <c r="E2">
        <v>2058058.4003292599</v>
      </c>
      <c r="F2">
        <v>3019.25</v>
      </c>
      <c r="G2">
        <v>-5.5722675505649804</v>
      </c>
      <c r="H2">
        <v>-1.42931297055836</v>
      </c>
      <c r="I2">
        <v>-11.796343933061699</v>
      </c>
      <c r="J2">
        <v>-0.43647286361290699</v>
      </c>
      <c r="K2">
        <v>2994.9966263809101</v>
      </c>
      <c r="L2">
        <v>2842.33029940196</v>
      </c>
      <c r="M2">
        <v>67.432708774498096</v>
      </c>
      <c r="N2">
        <v>1.11715449648051</v>
      </c>
      <c r="O2">
        <v>6.5695122961000099</v>
      </c>
      <c r="P2">
        <v>35.983876052785597</v>
      </c>
      <c r="Q2">
        <v>9.5089738918489996E-3</v>
      </c>
    </row>
    <row r="3" spans="1:17" x14ac:dyDescent="0.3">
      <c r="A3" t="s">
        <v>19</v>
      </c>
      <c r="B3" t="s">
        <v>20</v>
      </c>
      <c r="C3" t="s">
        <v>10635</v>
      </c>
      <c r="D3" t="s">
        <v>21</v>
      </c>
      <c r="E3">
        <v>1632408.7263712401</v>
      </c>
      <c r="F3">
        <v>4553.75</v>
      </c>
      <c r="G3">
        <v>3.8559983060018701</v>
      </c>
      <c r="H3">
        <v>1.19640713099439</v>
      </c>
      <c r="I3">
        <v>-1.74882770074553</v>
      </c>
      <c r="J3">
        <v>-1.3994261217920001</v>
      </c>
      <c r="K3">
        <v>4254.4755930717401</v>
      </c>
      <c r="L3">
        <v>3952.0302724871799</v>
      </c>
      <c r="M3">
        <v>67.191276754865598</v>
      </c>
      <c r="N3">
        <v>0.77775209677641399</v>
      </c>
      <c r="O3">
        <v>0.84545704090035401</v>
      </c>
      <c r="P3">
        <v>37.533977650256702</v>
      </c>
      <c r="Q3">
        <v>-3.0795913986102999E-2</v>
      </c>
    </row>
    <row r="4" spans="1:17" x14ac:dyDescent="0.3">
      <c r="A4" t="s">
        <v>22</v>
      </c>
      <c r="B4" t="s">
        <v>23</v>
      </c>
      <c r="C4" t="s">
        <v>10636</v>
      </c>
      <c r="D4" t="s">
        <v>24</v>
      </c>
      <c r="E4">
        <v>1248471.3078526601</v>
      </c>
      <c r="F4">
        <v>1636.9</v>
      </c>
      <c r="G4">
        <v>-26.748699436509799</v>
      </c>
      <c r="H4">
        <v>0.745661641718948</v>
      </c>
      <c r="I4">
        <v>1.43935907064093</v>
      </c>
      <c r="J4">
        <v>-1.31675221512139</v>
      </c>
      <c r="K4">
        <v>1620.6269772016999</v>
      </c>
      <c r="L4">
        <v>1572.48788257807</v>
      </c>
      <c r="M4">
        <v>54.886469771096998</v>
      </c>
      <c r="N4">
        <v>1.3543507380984401</v>
      </c>
      <c r="O4">
        <v>9.5974097379192198</v>
      </c>
      <c r="P4">
        <v>20.046936305966</v>
      </c>
      <c r="Q4">
        <v>-8.7762133455709004E-2</v>
      </c>
    </row>
    <row r="5" spans="1:17" x14ac:dyDescent="0.3">
      <c r="A5" t="s">
        <v>25</v>
      </c>
      <c r="B5" t="s">
        <v>26</v>
      </c>
      <c r="C5" t="s">
        <v>10637</v>
      </c>
      <c r="D5" t="s">
        <v>27</v>
      </c>
      <c r="E5">
        <v>936623.16569828999</v>
      </c>
      <c r="F5">
        <v>1589.05</v>
      </c>
      <c r="G5">
        <v>54.822665290548997</v>
      </c>
      <c r="H5">
        <v>4.1381747364835597</v>
      </c>
      <c r="I5">
        <v>27.816691913062801</v>
      </c>
      <c r="J5">
        <v>3.29383804118237</v>
      </c>
      <c r="K5">
        <v>1461.62748397871</v>
      </c>
      <c r="L5">
        <v>1272.1475710372699</v>
      </c>
      <c r="M5">
        <v>81.070263713030897</v>
      </c>
      <c r="N5">
        <v>1.1131686790338999</v>
      </c>
      <c r="O5">
        <v>1.2177086938736901</v>
      </c>
      <c r="P5">
        <v>87.598134702791995</v>
      </c>
      <c r="Q5">
        <v>0.156873344504769</v>
      </c>
    </row>
    <row r="6" spans="1:17" x14ac:dyDescent="0.3">
      <c r="A6" t="s">
        <v>28</v>
      </c>
      <c r="B6" t="s">
        <v>29</v>
      </c>
      <c r="C6" t="s">
        <v>10636</v>
      </c>
      <c r="D6" t="s">
        <v>24</v>
      </c>
      <c r="E6">
        <v>860564.07328850997</v>
      </c>
      <c r="F6">
        <v>1229.2</v>
      </c>
      <c r="G6">
        <v>-2.24672762083086</v>
      </c>
      <c r="H6">
        <v>-0.76030158763300104</v>
      </c>
      <c r="I6">
        <v>0.12311287291185299</v>
      </c>
      <c r="J6">
        <v>0.592562109480675</v>
      </c>
      <c r="K6">
        <v>1190.10110464134</v>
      </c>
      <c r="L6">
        <v>1105.3745333018601</v>
      </c>
      <c r="M6">
        <v>69.159892215523598</v>
      </c>
      <c r="N6">
        <v>0.71745131199150702</v>
      </c>
      <c r="O6">
        <v>2.3267165636186</v>
      </c>
      <c r="P6">
        <v>36.729699666295801</v>
      </c>
      <c r="Q6">
        <v>7.0374446178686004E-2</v>
      </c>
    </row>
    <row r="7" spans="1:17" x14ac:dyDescent="0.3">
      <c r="A7" t="s">
        <v>30</v>
      </c>
      <c r="B7" t="s">
        <v>31</v>
      </c>
      <c r="C7" t="s">
        <v>10635</v>
      </c>
      <c r="D7" t="s">
        <v>21</v>
      </c>
      <c r="E7">
        <v>800768.13484740001</v>
      </c>
      <c r="F7">
        <v>1943.7</v>
      </c>
      <c r="G7">
        <v>5.0000433494610004</v>
      </c>
      <c r="H7">
        <v>1.38583256574456</v>
      </c>
      <c r="I7">
        <v>4.4962336576789097</v>
      </c>
      <c r="J7">
        <v>1.2845219639641301</v>
      </c>
      <c r="K7">
        <v>1766.9366790264401</v>
      </c>
      <c r="L7">
        <v>1603.1928658818899</v>
      </c>
      <c r="M7">
        <v>75.806916876795995</v>
      </c>
      <c r="N7">
        <v>0.64351871721150899</v>
      </c>
      <c r="O7">
        <v>0.37557236199001698</v>
      </c>
      <c r="P7">
        <v>43.802019753634397</v>
      </c>
      <c r="Q7">
        <v>-3.1997387480901002E-2</v>
      </c>
    </row>
    <row r="8" spans="1:17" x14ac:dyDescent="0.3">
      <c r="A8" t="s">
        <v>32</v>
      </c>
      <c r="B8" t="s">
        <v>33</v>
      </c>
      <c r="C8" t="s">
        <v>10636</v>
      </c>
      <c r="D8" t="s">
        <v>34</v>
      </c>
      <c r="E8">
        <v>726909.68274930003</v>
      </c>
      <c r="F8">
        <v>815.6</v>
      </c>
      <c r="G8">
        <v>13.3081139055582</v>
      </c>
      <c r="H8">
        <v>-8.2348106904415506</v>
      </c>
      <c r="I8">
        <v>-6.9300338166082103</v>
      </c>
      <c r="J8">
        <v>-2.5088272663476499</v>
      </c>
      <c r="K8">
        <v>827.94980164232504</v>
      </c>
      <c r="L8">
        <v>760.949504779309</v>
      </c>
      <c r="M8">
        <v>46.3096756335432</v>
      </c>
      <c r="N8">
        <v>0.55401518839220099</v>
      </c>
      <c r="O8">
        <v>11.819519372241199</v>
      </c>
      <c r="P8">
        <v>50.147275405007299</v>
      </c>
      <c r="Q8">
        <v>8.4871398657573996E-2</v>
      </c>
    </row>
    <row r="9" spans="1:17" x14ac:dyDescent="0.3">
      <c r="A9" t="s">
        <v>35</v>
      </c>
      <c r="B9" t="s">
        <v>36</v>
      </c>
      <c r="C9" t="s">
        <v>10636</v>
      </c>
      <c r="D9" t="s">
        <v>37</v>
      </c>
      <c r="E9">
        <v>676047.37927138398</v>
      </c>
      <c r="F9">
        <v>1064.25</v>
      </c>
      <c r="G9">
        <v>33.031430625814103</v>
      </c>
      <c r="H9">
        <v>-10.4175704645951</v>
      </c>
      <c r="I9">
        <v>-9.6138217083448101</v>
      </c>
      <c r="J9">
        <v>-2.58508347859954</v>
      </c>
      <c r="K9">
        <v>1070.4211114810801</v>
      </c>
      <c r="L9">
        <v>955.609111291006</v>
      </c>
      <c r="M9">
        <v>45.875338241635397</v>
      </c>
      <c r="N9">
        <v>0.40734778986908998</v>
      </c>
      <c r="O9">
        <v>14.8226450552031</v>
      </c>
      <c r="P9">
        <v>78.161881643927302</v>
      </c>
      <c r="Q9">
        <v>-1.3271357363456001E-2</v>
      </c>
    </row>
    <row r="10" spans="1:17" x14ac:dyDescent="0.3">
      <c r="A10" t="s">
        <v>38</v>
      </c>
      <c r="B10" t="s">
        <v>39</v>
      </c>
      <c r="C10" t="s">
        <v>10638</v>
      </c>
      <c r="D10" t="s">
        <v>40</v>
      </c>
      <c r="E10">
        <v>654419.90624855005</v>
      </c>
      <c r="F10">
        <v>2778</v>
      </c>
      <c r="G10">
        <v>-20.7174705665518</v>
      </c>
      <c r="H10">
        <v>0.80620426817586899</v>
      </c>
      <c r="I10">
        <v>2.3148923307737901</v>
      </c>
      <c r="J10">
        <v>-2.2570020041966701</v>
      </c>
      <c r="K10">
        <v>2672.85933801088</v>
      </c>
      <c r="L10">
        <v>2527.75490363162</v>
      </c>
      <c r="M10">
        <v>57.6196049107241</v>
      </c>
      <c r="N10">
        <v>0.76129097323613104</v>
      </c>
      <c r="O10">
        <v>2.0500359971202098</v>
      </c>
      <c r="P10">
        <v>27.897608250270402</v>
      </c>
      <c r="Q10">
        <v>-7.0605436112299996E-2</v>
      </c>
    </row>
    <row r="11" spans="1:17" x14ac:dyDescent="0.3">
      <c r="A11" t="s">
        <v>41</v>
      </c>
      <c r="B11" t="s">
        <v>42</v>
      </c>
      <c r="C11" t="s">
        <v>10638</v>
      </c>
      <c r="D11" t="s">
        <v>43</v>
      </c>
      <c r="E11">
        <v>631652.04588520899</v>
      </c>
      <c r="F11">
        <v>501.9</v>
      </c>
      <c r="G11">
        <v>-17.088393531493502</v>
      </c>
      <c r="H11">
        <v>0.168067847480382</v>
      </c>
      <c r="I11">
        <v>9.5949346384128802</v>
      </c>
      <c r="J11">
        <v>-1.82089639966452</v>
      </c>
      <c r="K11">
        <v>478.88812119031201</v>
      </c>
      <c r="L11">
        <v>448.20221028649797</v>
      </c>
      <c r="M11">
        <v>61.146953671698597</v>
      </c>
      <c r="N11">
        <v>0.61161427582761796</v>
      </c>
      <c r="O11">
        <v>1.7433751743375101</v>
      </c>
      <c r="P11">
        <v>25.679228746713399</v>
      </c>
      <c r="Q11">
        <v>0.1349493288553</v>
      </c>
    </row>
    <row r="12" spans="1:17" x14ac:dyDescent="0.3">
      <c r="A12" t="s">
        <v>44</v>
      </c>
      <c r="B12" t="s">
        <v>45</v>
      </c>
      <c r="C12" t="s">
        <v>10639</v>
      </c>
      <c r="D12" t="s">
        <v>46</v>
      </c>
      <c r="E12">
        <v>506472.49644050002</v>
      </c>
      <c r="F12">
        <v>3704.65</v>
      </c>
      <c r="G12">
        <v>6.3181375437840099</v>
      </c>
      <c r="H12">
        <v>-3.7046850666006601</v>
      </c>
      <c r="I12">
        <v>-11.0110008691326</v>
      </c>
      <c r="J12">
        <v>0.61409832779735796</v>
      </c>
      <c r="K12">
        <v>3619.1587947081698</v>
      </c>
      <c r="L12">
        <v>3431.1369583374199</v>
      </c>
      <c r="M12">
        <v>64.060210383045302</v>
      </c>
      <c r="N12">
        <v>0.66541602629480501</v>
      </c>
      <c r="O12">
        <v>5.8102654771705797</v>
      </c>
      <c r="P12">
        <v>38.318367651725801</v>
      </c>
      <c r="Q12">
        <v>0.12653160244311701</v>
      </c>
    </row>
    <row r="13" spans="1:17" x14ac:dyDescent="0.3">
      <c r="A13" t="s">
        <v>47</v>
      </c>
      <c r="B13" t="s">
        <v>48</v>
      </c>
      <c r="C13" t="s">
        <v>10635</v>
      </c>
      <c r="D13" t="s">
        <v>21</v>
      </c>
      <c r="E13">
        <v>474073.95322606497</v>
      </c>
      <c r="F13">
        <v>1753.25</v>
      </c>
      <c r="G13">
        <v>19.3511390611839</v>
      </c>
      <c r="H13">
        <v>6.0513612004351698</v>
      </c>
      <c r="I13">
        <v>-6.3302773472576899</v>
      </c>
      <c r="J13">
        <v>2.3694238477234699</v>
      </c>
      <c r="K13">
        <v>1597.2015641642499</v>
      </c>
      <c r="L13">
        <v>1476.87728506045</v>
      </c>
      <c r="M13">
        <v>78.359137836755707</v>
      </c>
      <c r="N13">
        <v>0.80754795754871</v>
      </c>
      <c r="O13">
        <v>0.74433195494081295</v>
      </c>
      <c r="P13">
        <v>50.927559936297499</v>
      </c>
      <c r="Q13">
        <v>2.6773071754917999E-2</v>
      </c>
    </row>
    <row r="14" spans="1:17" x14ac:dyDescent="0.3">
      <c r="A14" t="s">
        <v>49</v>
      </c>
      <c r="B14" t="s">
        <v>50</v>
      </c>
      <c r="C14" t="s">
        <v>10636</v>
      </c>
      <c r="D14" t="s">
        <v>51</v>
      </c>
      <c r="E14">
        <v>436873.182558475</v>
      </c>
      <c r="F14">
        <v>7200.15</v>
      </c>
      <c r="G14">
        <v>-31.370184335119902</v>
      </c>
      <c r="H14">
        <v>2.2816573432859499</v>
      </c>
      <c r="I14">
        <v>-3.4020252098507</v>
      </c>
      <c r="J14">
        <v>3.11591860506153</v>
      </c>
      <c r="K14">
        <v>6836.3550802541604</v>
      </c>
      <c r="L14">
        <v>6946.3950211245701</v>
      </c>
      <c r="M14">
        <v>83.062620620353201</v>
      </c>
      <c r="N14">
        <v>1.0125435096336699</v>
      </c>
      <c r="O14">
        <v>13.775407456789001</v>
      </c>
      <c r="P14">
        <v>16.360418888781101</v>
      </c>
      <c r="Q14">
        <v>-7.3945929655402004E-2</v>
      </c>
    </row>
    <row r="15" spans="1:17" x14ac:dyDescent="0.3">
      <c r="A15" t="s">
        <v>52</v>
      </c>
      <c r="B15" t="s">
        <v>53</v>
      </c>
      <c r="C15" t="s">
        <v>10640</v>
      </c>
      <c r="D15" t="s">
        <v>54</v>
      </c>
      <c r="E15">
        <v>431688.34780240001</v>
      </c>
      <c r="F15">
        <v>1821.65</v>
      </c>
      <c r="G15">
        <v>32.9560585454606</v>
      </c>
      <c r="H15">
        <v>3.51514542386656</v>
      </c>
      <c r="I15">
        <v>3.8594355695804898</v>
      </c>
      <c r="J15">
        <v>0.79737429317589603</v>
      </c>
      <c r="K15">
        <v>1679.0675993510299</v>
      </c>
      <c r="L15">
        <v>1494.1273876192799</v>
      </c>
      <c r="M15">
        <v>71.362813464562805</v>
      </c>
      <c r="N15">
        <v>0.85057669564375304</v>
      </c>
      <c r="O15">
        <v>0.35681936705733702</v>
      </c>
      <c r="P15">
        <v>70.510600458651197</v>
      </c>
      <c r="Q15">
        <v>0.122181845247762</v>
      </c>
    </row>
    <row r="16" spans="1:17" x14ac:dyDescent="0.3">
      <c r="A16" t="s">
        <v>55</v>
      </c>
      <c r="B16" t="s">
        <v>56</v>
      </c>
      <c r="C16" t="s">
        <v>10634</v>
      </c>
      <c r="D16" t="s">
        <v>57</v>
      </c>
      <c r="E16">
        <v>414646.00262976001</v>
      </c>
      <c r="F16">
        <v>330.75</v>
      </c>
      <c r="G16">
        <v>57.758179614181003</v>
      </c>
      <c r="H16">
        <v>-2.4846322810602901</v>
      </c>
      <c r="I16">
        <v>9.2818023201059194</v>
      </c>
      <c r="J16">
        <v>0.507107426727744</v>
      </c>
      <c r="K16">
        <v>314.27224004269402</v>
      </c>
      <c r="L16">
        <v>268.53191530434702</v>
      </c>
      <c r="M16">
        <v>53.335597755746903</v>
      </c>
      <c r="N16">
        <v>0.634112163990174</v>
      </c>
      <c r="O16">
        <v>4.3083900226757299</v>
      </c>
      <c r="P16">
        <v>91.129731291534199</v>
      </c>
      <c r="Q16">
        <v>0.12615973593935201</v>
      </c>
    </row>
    <row r="17" spans="1:17" x14ac:dyDescent="0.3">
      <c r="A17" t="s">
        <v>58</v>
      </c>
      <c r="B17" t="s">
        <v>59</v>
      </c>
      <c r="C17" t="s">
        <v>10641</v>
      </c>
      <c r="D17" t="s">
        <v>60</v>
      </c>
      <c r="E17">
        <v>411996.39889416</v>
      </c>
      <c r="F17">
        <v>1111.3499999999999</v>
      </c>
      <c r="G17">
        <v>53.092094810422303</v>
      </c>
      <c r="H17">
        <v>-1.50971887525076</v>
      </c>
      <c r="I17">
        <v>0.735558900584111</v>
      </c>
      <c r="J17">
        <v>2.7739229075568099</v>
      </c>
      <c r="K17">
        <v>1050.33733943477</v>
      </c>
      <c r="L17">
        <v>924.61960110334996</v>
      </c>
      <c r="M17">
        <v>66.947859746987703</v>
      </c>
      <c r="N17">
        <v>0.93376875246639002</v>
      </c>
      <c r="O17">
        <v>6.0871912538804196</v>
      </c>
      <c r="P17">
        <v>85.518738001836198</v>
      </c>
      <c r="Q17">
        <v>0.18417018378334299</v>
      </c>
    </row>
    <row r="18" spans="1:17" x14ac:dyDescent="0.3">
      <c r="A18" t="s">
        <v>61</v>
      </c>
      <c r="B18" t="s">
        <v>62</v>
      </c>
      <c r="C18" t="s">
        <v>10642</v>
      </c>
      <c r="D18" t="s">
        <v>63</v>
      </c>
      <c r="E18">
        <v>397466.34483265999</v>
      </c>
      <c r="F18">
        <v>416.2</v>
      </c>
      <c r="G18">
        <v>58.403198498764297</v>
      </c>
      <c r="H18">
        <v>1.1958637045979299</v>
      </c>
      <c r="I18">
        <v>8.1953153348634498</v>
      </c>
      <c r="J18">
        <v>-0.390372016661309</v>
      </c>
      <c r="K18">
        <v>393.76062322312902</v>
      </c>
      <c r="L18">
        <v>342.366474639925</v>
      </c>
      <c r="M18">
        <v>56.437600859896598</v>
      </c>
      <c r="N18">
        <v>0.64890540372985195</v>
      </c>
      <c r="O18">
        <v>2.4267179240749601</v>
      </c>
      <c r="P18">
        <v>92.551468887346701</v>
      </c>
      <c r="Q18">
        <v>0.19506906037810401</v>
      </c>
    </row>
    <row r="19" spans="1:17" x14ac:dyDescent="0.3">
      <c r="A19" t="s">
        <v>64</v>
      </c>
      <c r="B19" t="s">
        <v>65</v>
      </c>
      <c r="C19" t="s">
        <v>10641</v>
      </c>
      <c r="D19" t="s">
        <v>60</v>
      </c>
      <c r="E19">
        <v>391550.67760812002</v>
      </c>
      <c r="F19">
        <v>12403</v>
      </c>
      <c r="G19">
        <v>-3.8275435472229802</v>
      </c>
      <c r="H19">
        <v>-3.8906442671613402</v>
      </c>
      <c r="I19">
        <v>-6.2395115722934396</v>
      </c>
      <c r="J19">
        <v>-0.41235587701875098</v>
      </c>
      <c r="K19">
        <v>12408.9506577792</v>
      </c>
      <c r="L19">
        <v>11756.390722689701</v>
      </c>
      <c r="M19">
        <v>57.930659712015803</v>
      </c>
      <c r="N19">
        <v>0.91113321540116798</v>
      </c>
      <c r="O19">
        <v>10.2958961541562</v>
      </c>
      <c r="P19">
        <v>29.063475546305899</v>
      </c>
      <c r="Q19">
        <v>6.4445741188234998E-2</v>
      </c>
    </row>
    <row r="20" spans="1:17" x14ac:dyDescent="0.3">
      <c r="A20" t="s">
        <v>66</v>
      </c>
      <c r="B20" t="s">
        <v>67</v>
      </c>
      <c r="C20" t="s">
        <v>10636</v>
      </c>
      <c r="D20" t="s">
        <v>24</v>
      </c>
      <c r="E20">
        <v>363426.50112695998</v>
      </c>
      <c r="F20">
        <v>1175.25</v>
      </c>
      <c r="G20">
        <v>-10.920353524454899</v>
      </c>
      <c r="H20">
        <v>-0.61306634699435503</v>
      </c>
      <c r="I20">
        <v>-6.0553630587349199</v>
      </c>
      <c r="J20">
        <v>-1.1367841899355999</v>
      </c>
      <c r="K20">
        <v>1186.4516245111299</v>
      </c>
      <c r="L20">
        <v>1126.2102854944601</v>
      </c>
      <c r="M20">
        <v>54.596638084388204</v>
      </c>
      <c r="N20">
        <v>0.64559752647737001</v>
      </c>
      <c r="O20">
        <v>13.9885130823229</v>
      </c>
      <c r="P20">
        <v>23.528484338868999</v>
      </c>
      <c r="Q20">
        <v>2.4078733002233999E-2</v>
      </c>
    </row>
    <row r="21" spans="1:17" x14ac:dyDescent="0.3">
      <c r="A21" t="s">
        <v>68</v>
      </c>
      <c r="B21" t="s">
        <v>69</v>
      </c>
      <c r="C21" t="s">
        <v>10636</v>
      </c>
      <c r="D21" t="s">
        <v>24</v>
      </c>
      <c r="E21">
        <v>353338.62913269998</v>
      </c>
      <c r="F21">
        <v>1780.8</v>
      </c>
      <c r="G21">
        <v>-30.102863906632798</v>
      </c>
      <c r="H21">
        <v>-2.0436501991361702</v>
      </c>
      <c r="I21">
        <v>-9.89571767390985</v>
      </c>
      <c r="J21">
        <v>-4.1242079658486102</v>
      </c>
      <c r="K21">
        <v>1782.73531434913</v>
      </c>
      <c r="L21">
        <v>1771.79571836931</v>
      </c>
      <c r="M21">
        <v>38.865255845157002</v>
      </c>
      <c r="N21">
        <v>0.66297844180502896</v>
      </c>
      <c r="O21">
        <v>8.1817160826594701</v>
      </c>
      <c r="P21">
        <v>15.347993652233001</v>
      </c>
      <c r="Q21">
        <v>-8.1063603675142995E-2</v>
      </c>
    </row>
    <row r="22" spans="1:17" x14ac:dyDescent="0.3">
      <c r="A22" t="s">
        <v>70</v>
      </c>
      <c r="B22" t="s">
        <v>71</v>
      </c>
      <c r="C22" t="s">
        <v>10643</v>
      </c>
      <c r="D22" t="s">
        <v>72</v>
      </c>
      <c r="E22">
        <v>344297.43855881499</v>
      </c>
      <c r="F22">
        <v>3019.35</v>
      </c>
      <c r="G22">
        <v>-10.290833882266799</v>
      </c>
      <c r="H22">
        <v>-3.7013020205971698</v>
      </c>
      <c r="I22">
        <v>-21.990636852243298</v>
      </c>
      <c r="J22">
        <v>-4.4580633144600297</v>
      </c>
      <c r="K22">
        <v>3102.6033637262299</v>
      </c>
      <c r="L22">
        <v>3001.8103040608999</v>
      </c>
      <c r="M22">
        <v>34.326521922518801</v>
      </c>
      <c r="N22">
        <v>0.55003815993110805</v>
      </c>
      <c r="O22">
        <v>23.996886747147499</v>
      </c>
      <c r="P22">
        <v>40.959383753501299</v>
      </c>
      <c r="Q22">
        <v>6.7350504138603995E-2</v>
      </c>
    </row>
    <row r="23" spans="1:17" x14ac:dyDescent="0.3">
      <c r="A23" t="s">
        <v>73</v>
      </c>
      <c r="B23" t="s">
        <v>74</v>
      </c>
      <c r="C23" t="s">
        <v>10641</v>
      </c>
      <c r="D23" t="s">
        <v>60</v>
      </c>
      <c r="E23">
        <v>330423.45475967898</v>
      </c>
      <c r="F23">
        <v>2805.4</v>
      </c>
      <c r="G23">
        <v>46.762802837973901</v>
      </c>
      <c r="H23">
        <v>-8.0276963725401895</v>
      </c>
      <c r="I23">
        <v>29.223994597435599</v>
      </c>
      <c r="J23">
        <v>-1.0185900421724801</v>
      </c>
      <c r="K23">
        <v>2739.3435656868801</v>
      </c>
      <c r="L23">
        <v>2281.3991600333102</v>
      </c>
      <c r="M23">
        <v>47.253970225224002</v>
      </c>
      <c r="N23">
        <v>0.77382748252836198</v>
      </c>
      <c r="O23">
        <v>7.4178370285877104</v>
      </c>
      <c r="P23">
        <v>93.475862068965498</v>
      </c>
      <c r="Q23">
        <v>0.20019134526958501</v>
      </c>
    </row>
    <row r="24" spans="1:17" x14ac:dyDescent="0.3">
      <c r="A24" t="s">
        <v>75</v>
      </c>
      <c r="B24" t="s">
        <v>76</v>
      </c>
      <c r="C24" t="s">
        <v>10644</v>
      </c>
      <c r="D24" t="s">
        <v>77</v>
      </c>
      <c r="E24">
        <v>325939.17909984</v>
      </c>
      <c r="F24">
        <v>4927.45</v>
      </c>
      <c r="G24">
        <v>1.44519298334546</v>
      </c>
      <c r="H24">
        <v>-3.9697377131307801</v>
      </c>
      <c r="I24">
        <v>13.891277731661299</v>
      </c>
      <c r="J24">
        <v>-2.3454272510901202</v>
      </c>
      <c r="K24">
        <v>4919.7684667683698</v>
      </c>
      <c r="L24">
        <v>4485.29326325072</v>
      </c>
      <c r="M24">
        <v>53.104359739607801</v>
      </c>
      <c r="N24">
        <v>0.87392904775486202</v>
      </c>
      <c r="O24">
        <v>5.9168535449370498</v>
      </c>
      <c r="P24">
        <v>36.267975663716797</v>
      </c>
      <c r="Q24">
        <v>3.2119447455430002E-3</v>
      </c>
    </row>
    <row r="25" spans="1:17" x14ac:dyDescent="0.3">
      <c r="A25" t="s">
        <v>78</v>
      </c>
      <c r="B25" t="s">
        <v>79</v>
      </c>
      <c r="C25" t="s">
        <v>10634</v>
      </c>
      <c r="D25" t="s">
        <v>80</v>
      </c>
      <c r="E25">
        <v>325114.73289088497</v>
      </c>
      <c r="F25">
        <v>524.95000000000005</v>
      </c>
      <c r="G25">
        <v>99.051061797486</v>
      </c>
      <c r="H25">
        <v>1.8674010359411599</v>
      </c>
      <c r="I25">
        <v>4.6403313461821796</v>
      </c>
      <c r="J25">
        <v>-2.2188415516775701</v>
      </c>
      <c r="K25">
        <v>508.56521919017501</v>
      </c>
      <c r="L25">
        <v>441.05413306672699</v>
      </c>
      <c r="M25">
        <v>51.811321126101099</v>
      </c>
      <c r="N25">
        <v>0.90756563933415602</v>
      </c>
      <c r="O25">
        <v>3.5431945899609198</v>
      </c>
      <c r="P25">
        <v>129.83800350262601</v>
      </c>
      <c r="Q25">
        <v>0.159505709275584</v>
      </c>
    </row>
    <row r="26" spans="1:17" x14ac:dyDescent="0.3">
      <c r="A26" t="s">
        <v>81</v>
      </c>
      <c r="B26" t="s">
        <v>82</v>
      </c>
      <c r="C26" t="s">
        <v>6781</v>
      </c>
      <c r="D26" t="s">
        <v>83</v>
      </c>
      <c r="E26">
        <v>323417.58887560002</v>
      </c>
      <c r="F26">
        <v>11301.9</v>
      </c>
      <c r="G26">
        <v>5.3264926692197303</v>
      </c>
      <c r="H26">
        <v>-6.6990405179598804</v>
      </c>
      <c r="I26">
        <v>-1.4611022160552101</v>
      </c>
      <c r="J26">
        <v>-2.4934446009494602</v>
      </c>
      <c r="K26">
        <v>11238.1559738141</v>
      </c>
      <c r="L26">
        <v>10227.8533856428</v>
      </c>
      <c r="M26">
        <v>41.300804876220298</v>
      </c>
      <c r="N26">
        <v>0.72870232048577999</v>
      </c>
      <c r="O26">
        <v>6.8669869667931902</v>
      </c>
      <c r="P26">
        <v>40.482657037557203</v>
      </c>
      <c r="Q26">
        <v>1.4857293859367999E-2</v>
      </c>
    </row>
    <row r="27" spans="1:17" x14ac:dyDescent="0.3">
      <c r="A27" t="s">
        <v>84</v>
      </c>
      <c r="B27" t="s">
        <v>85</v>
      </c>
      <c r="C27" t="s">
        <v>10645</v>
      </c>
      <c r="D27" t="s">
        <v>86</v>
      </c>
      <c r="E27">
        <v>318847.30897672498</v>
      </c>
      <c r="F27">
        <v>1481.9</v>
      </c>
      <c r="G27">
        <v>50.571196677453599</v>
      </c>
      <c r="H27">
        <v>-6.4198432799129304</v>
      </c>
      <c r="I27">
        <v>-0.88233636983154995</v>
      </c>
      <c r="J27">
        <v>-2.9303209095118801</v>
      </c>
      <c r="K27">
        <v>1479.8020692937901</v>
      </c>
      <c r="L27">
        <v>1294.64262915685</v>
      </c>
      <c r="M27">
        <v>40.535198602389301</v>
      </c>
      <c r="N27">
        <v>0.29336982398806</v>
      </c>
      <c r="O27">
        <v>9.4135906606383593</v>
      </c>
      <c r="P27">
        <v>96.408217362491698</v>
      </c>
      <c r="Q27">
        <v>6.9662115637228003E-2</v>
      </c>
    </row>
    <row r="28" spans="1:17" x14ac:dyDescent="0.3">
      <c r="A28" t="s">
        <v>87</v>
      </c>
      <c r="B28" t="s">
        <v>88</v>
      </c>
      <c r="C28" t="s">
        <v>10646</v>
      </c>
      <c r="D28" t="s">
        <v>89</v>
      </c>
      <c r="E28">
        <v>313416.5903792</v>
      </c>
      <c r="F28">
        <v>3565.15</v>
      </c>
      <c r="G28">
        <v>-15.802871575631499</v>
      </c>
      <c r="H28">
        <v>1.6435606808066401</v>
      </c>
      <c r="I28">
        <v>-18.299898959439901</v>
      </c>
      <c r="J28">
        <v>-3.8281276134036699</v>
      </c>
      <c r="K28">
        <v>3436.8315518641102</v>
      </c>
      <c r="L28">
        <v>3404.4971757573799</v>
      </c>
      <c r="M28">
        <v>55.9417281768511</v>
      </c>
      <c r="N28">
        <v>0.761643861803043</v>
      </c>
      <c r="O28">
        <v>9.0262681794594801</v>
      </c>
      <c r="P28">
        <v>16.674030075434001</v>
      </c>
      <c r="Q28">
        <v>6.5195387425312001E-2</v>
      </c>
    </row>
    <row r="29" spans="1:17" x14ac:dyDescent="0.3">
      <c r="A29" t="s">
        <v>90</v>
      </c>
      <c r="B29" t="s">
        <v>91</v>
      </c>
      <c r="C29" t="s">
        <v>10642</v>
      </c>
      <c r="D29" t="s">
        <v>92</v>
      </c>
      <c r="E29">
        <v>309989.12528727</v>
      </c>
      <c r="F29">
        <v>337.4</v>
      </c>
      <c r="G29">
        <v>51.623268797594299</v>
      </c>
      <c r="H29">
        <v>-5.7747456437102898</v>
      </c>
      <c r="I29">
        <v>4.3057712470597096</v>
      </c>
      <c r="J29">
        <v>-2.4220299112311698</v>
      </c>
      <c r="K29">
        <v>334.78076226046102</v>
      </c>
      <c r="L29">
        <v>291.47541422706502</v>
      </c>
      <c r="M29">
        <v>38.537173156342199</v>
      </c>
      <c r="N29">
        <v>0.66983661351796797</v>
      </c>
      <c r="O29">
        <v>7.4392412566686597</v>
      </c>
      <c r="P29">
        <v>84.712242523780105</v>
      </c>
      <c r="Q29">
        <v>0.11918463626598</v>
      </c>
    </row>
    <row r="30" spans="1:17" x14ac:dyDescent="0.3">
      <c r="A30" t="s">
        <v>93</v>
      </c>
      <c r="B30" t="s">
        <v>94</v>
      </c>
      <c r="C30" t="s">
        <v>10647</v>
      </c>
      <c r="D30" t="s">
        <v>95</v>
      </c>
      <c r="E30">
        <v>307766.91112499998</v>
      </c>
      <c r="F30">
        <v>4679.95</v>
      </c>
      <c r="G30">
        <v>109.23645116396099</v>
      </c>
      <c r="H30">
        <v>-10.1492950743864</v>
      </c>
      <c r="I30">
        <v>35.3981401933858</v>
      </c>
      <c r="J30">
        <v>-5.4872537550793297</v>
      </c>
      <c r="K30">
        <v>4814.1729803336402</v>
      </c>
      <c r="L30">
        <v>3936.10813536468</v>
      </c>
      <c r="M30">
        <v>31.922332440114001</v>
      </c>
      <c r="N30">
        <v>0.45528526016548199</v>
      </c>
      <c r="O30">
        <v>21.256637357236698</v>
      </c>
      <c r="P30">
        <v>164.733001470754</v>
      </c>
      <c r="Q30">
        <v>0.24345435654019601</v>
      </c>
    </row>
    <row r="31" spans="1:17" x14ac:dyDescent="0.3">
      <c r="A31" t="s">
        <v>96</v>
      </c>
      <c r="B31" t="s">
        <v>97</v>
      </c>
      <c r="C31" t="s">
        <v>10641</v>
      </c>
      <c r="D31" t="s">
        <v>98</v>
      </c>
      <c r="E31">
        <v>301817.43386227998</v>
      </c>
      <c r="F31">
        <v>10891.55</v>
      </c>
      <c r="G31">
        <v>102.539054550473</v>
      </c>
      <c r="H31">
        <v>11.6487028914557</v>
      </c>
      <c r="I31">
        <v>22.497029423829201</v>
      </c>
      <c r="J31">
        <v>6.7529103611445498</v>
      </c>
      <c r="K31">
        <v>9777.4504538049805</v>
      </c>
      <c r="L31">
        <v>8426.5631401565097</v>
      </c>
      <c r="M31">
        <v>88.955460254971797</v>
      </c>
      <c r="N31">
        <v>1.09201060467192</v>
      </c>
      <c r="O31">
        <v>0.27360660328421499</v>
      </c>
      <c r="P31">
        <v>136.659641041241</v>
      </c>
      <c r="Q31">
        <v>0.16232718619425901</v>
      </c>
    </row>
    <row r="32" spans="1:17" x14ac:dyDescent="0.3">
      <c r="A32" t="s">
        <v>99</v>
      </c>
      <c r="B32" t="s">
        <v>100</v>
      </c>
      <c r="C32" t="s">
        <v>10646</v>
      </c>
      <c r="D32" t="s">
        <v>101</v>
      </c>
      <c r="E32">
        <v>298706.75541941501</v>
      </c>
      <c r="F32">
        <v>3126.8</v>
      </c>
      <c r="G32">
        <v>-35.531340374838699</v>
      </c>
      <c r="H32">
        <v>3.2219224846432799</v>
      </c>
      <c r="I32">
        <v>-2.5498159348712601</v>
      </c>
      <c r="J32">
        <v>-3.7816327357471899</v>
      </c>
      <c r="K32">
        <v>3028.87673954503</v>
      </c>
      <c r="L32">
        <v>3003.39451571273</v>
      </c>
      <c r="M32">
        <v>51.344597920980704</v>
      </c>
      <c r="N32">
        <v>0.61958245507117005</v>
      </c>
      <c r="O32">
        <v>9.4713445055647707</v>
      </c>
      <c r="P32">
        <v>17.104228306055901</v>
      </c>
      <c r="Q32">
        <v>-7.7039022583471006E-2</v>
      </c>
    </row>
    <row r="33" spans="1:17" x14ac:dyDescent="0.3">
      <c r="A33" t="s">
        <v>102</v>
      </c>
      <c r="B33" t="s">
        <v>103</v>
      </c>
      <c r="C33" t="s">
        <v>10642</v>
      </c>
      <c r="D33" t="s">
        <v>104</v>
      </c>
      <c r="E33">
        <v>289822.50233727001</v>
      </c>
      <c r="F33">
        <v>1838.15</v>
      </c>
      <c r="G33">
        <v>58.967092912087999</v>
      </c>
      <c r="H33">
        <v>-2.6230938195218299</v>
      </c>
      <c r="I33">
        <v>-19.6407426508806</v>
      </c>
      <c r="J33">
        <v>-5.2283555924894598</v>
      </c>
      <c r="K33">
        <v>1824.98562760759</v>
      </c>
      <c r="L33">
        <v>1691.1331024301201</v>
      </c>
      <c r="M33">
        <v>40.174068579115797</v>
      </c>
      <c r="N33">
        <v>0.46754228937674702</v>
      </c>
      <c r="O33">
        <v>18.2765280309006</v>
      </c>
      <c r="P33">
        <v>125.387775121083</v>
      </c>
      <c r="Q33">
        <v>5.6136128422866E-2</v>
      </c>
    </row>
    <row r="34" spans="1:17" x14ac:dyDescent="0.3">
      <c r="A34" t="s">
        <v>105</v>
      </c>
      <c r="B34" t="s">
        <v>106</v>
      </c>
      <c r="C34" t="s">
        <v>10635</v>
      </c>
      <c r="D34" t="s">
        <v>21</v>
      </c>
      <c r="E34">
        <v>281475.68465360999</v>
      </c>
      <c r="F34">
        <v>538.4</v>
      </c>
      <c r="G34">
        <v>1.8584361627366299</v>
      </c>
      <c r="H34">
        <v>1.7156949884505801</v>
      </c>
      <c r="I34">
        <v>-9.2511945101628008</v>
      </c>
      <c r="J34">
        <v>2.0430803371759101</v>
      </c>
      <c r="K34">
        <v>511.20709990592599</v>
      </c>
      <c r="L34">
        <v>480.193310768591</v>
      </c>
      <c r="M34">
        <v>70.691934615738504</v>
      </c>
      <c r="N34">
        <v>0.88781017420054598</v>
      </c>
      <c r="O34">
        <v>7.7080237741456097</v>
      </c>
      <c r="P34">
        <v>43.554192774296702</v>
      </c>
      <c r="Q34">
        <v>-0.10689519622530901</v>
      </c>
    </row>
    <row r="35" spans="1:17" x14ac:dyDescent="0.3">
      <c r="A35" t="s">
        <v>107</v>
      </c>
      <c r="B35" t="s">
        <v>108</v>
      </c>
      <c r="C35" t="s">
        <v>10636</v>
      </c>
      <c r="D35" t="s">
        <v>37</v>
      </c>
      <c r="E35">
        <v>279791.572230755</v>
      </c>
      <c r="F35">
        <v>1783.05</v>
      </c>
      <c r="G35">
        <v>-11.6840282490794</v>
      </c>
      <c r="H35">
        <v>7.2532382746541204</v>
      </c>
      <c r="I35">
        <v>-2.4541065645888902</v>
      </c>
      <c r="J35">
        <v>6.1781467098253096</v>
      </c>
      <c r="K35">
        <v>1616.4117920531</v>
      </c>
      <c r="L35">
        <v>1596.70261219387</v>
      </c>
      <c r="M35">
        <v>85.448781651559301</v>
      </c>
      <c r="N35">
        <v>1.2940525577647</v>
      </c>
      <c r="O35">
        <v>0.58607442303917301</v>
      </c>
      <c r="P35">
        <v>25.650963672879701</v>
      </c>
      <c r="Q35">
        <v>-4.4442293350784999E-2</v>
      </c>
    </row>
    <row r="36" spans="1:17" x14ac:dyDescent="0.3">
      <c r="A36" t="s">
        <v>109</v>
      </c>
      <c r="B36" t="s">
        <v>110</v>
      </c>
      <c r="C36" t="s">
        <v>10644</v>
      </c>
      <c r="D36" t="s">
        <v>111</v>
      </c>
      <c r="E36">
        <v>254907.616221965</v>
      </c>
      <c r="F36">
        <v>7158.75</v>
      </c>
      <c r="G36">
        <v>217.224173679655</v>
      </c>
      <c r="H36">
        <v>28.136873451988901</v>
      </c>
      <c r="I36">
        <v>70.529710638872899</v>
      </c>
      <c r="J36">
        <v>0.46870037350957</v>
      </c>
      <c r="K36">
        <v>5960.4574063977898</v>
      </c>
      <c r="L36">
        <v>4466.7840579861704</v>
      </c>
      <c r="M36">
        <v>77.666842782549494</v>
      </c>
      <c r="N36">
        <v>1.1707340471713299</v>
      </c>
      <c r="O36">
        <v>2.32233280949887</v>
      </c>
      <c r="P36">
        <v>268.05912596400998</v>
      </c>
      <c r="Q36">
        <v>0.27718918950617799</v>
      </c>
    </row>
    <row r="37" spans="1:17" x14ac:dyDescent="0.3">
      <c r="A37" t="s">
        <v>112</v>
      </c>
      <c r="B37" t="s">
        <v>113</v>
      </c>
      <c r="C37" t="s">
        <v>10634</v>
      </c>
      <c r="D37" t="s">
        <v>18</v>
      </c>
      <c r="E37">
        <v>249719.97956497199</v>
      </c>
      <c r="F37">
        <v>176.97</v>
      </c>
      <c r="G37">
        <v>64.572987462481706</v>
      </c>
      <c r="H37">
        <v>-2.7794453746058698</v>
      </c>
      <c r="I37">
        <v>-8.50045482061293</v>
      </c>
      <c r="J37">
        <v>0.20946528180002</v>
      </c>
      <c r="K37">
        <v>171.06556371552</v>
      </c>
      <c r="L37">
        <v>154.44298927346901</v>
      </c>
      <c r="M37">
        <v>69.423979945107803</v>
      </c>
      <c r="N37">
        <v>0.55173472782507904</v>
      </c>
      <c r="O37">
        <v>11.2052890320393</v>
      </c>
      <c r="P37">
        <v>106.98245614035</v>
      </c>
      <c r="Q37">
        <v>0.110843391368749</v>
      </c>
    </row>
    <row r="38" spans="1:17" x14ac:dyDescent="0.3">
      <c r="A38" t="s">
        <v>114</v>
      </c>
      <c r="B38" t="s">
        <v>115</v>
      </c>
      <c r="C38" t="s">
        <v>10642</v>
      </c>
      <c r="D38" t="s">
        <v>63</v>
      </c>
      <c r="E38">
        <v>248502.57596862901</v>
      </c>
      <c r="F38">
        <v>632.04999999999995</v>
      </c>
      <c r="G38">
        <v>62.028182195774001</v>
      </c>
      <c r="H38">
        <v>-12.0928765941765</v>
      </c>
      <c r="I38">
        <v>1.08839771538223</v>
      </c>
      <c r="J38">
        <v>-7.74147958224997</v>
      </c>
      <c r="K38">
        <v>687.96414218806399</v>
      </c>
      <c r="L38">
        <v>599.31867222006701</v>
      </c>
      <c r="M38">
        <v>22.597576370555299</v>
      </c>
      <c r="N38">
        <v>0.75473879170425995</v>
      </c>
      <c r="O38">
        <v>41.737204335100003</v>
      </c>
      <c r="P38">
        <v>118.437878002419</v>
      </c>
      <c r="Q38">
        <v>0.16642235520325499</v>
      </c>
    </row>
    <row r="39" spans="1:17" x14ac:dyDescent="0.3">
      <c r="A39" t="s">
        <v>116</v>
      </c>
      <c r="B39" t="s">
        <v>117</v>
      </c>
      <c r="C39" t="s">
        <v>10647</v>
      </c>
      <c r="D39" t="s">
        <v>118</v>
      </c>
      <c r="E39">
        <v>244629.68676715001</v>
      </c>
      <c r="F39">
        <v>6893.1</v>
      </c>
      <c r="G39">
        <v>47.826098537900499</v>
      </c>
      <c r="H39">
        <v>-4.7239900422811001</v>
      </c>
      <c r="I39">
        <v>33.669134472863703</v>
      </c>
      <c r="J39">
        <v>-4.30942729984144</v>
      </c>
      <c r="K39">
        <v>7017.55209148211</v>
      </c>
      <c r="L39">
        <v>5889.9526664936102</v>
      </c>
      <c r="M39">
        <v>34.443648155165199</v>
      </c>
      <c r="N39">
        <v>0.58630924362263304</v>
      </c>
      <c r="O39">
        <v>15.6040098069083</v>
      </c>
      <c r="P39">
        <v>112.356746765249</v>
      </c>
      <c r="Q39">
        <v>0.152291912576106</v>
      </c>
    </row>
    <row r="40" spans="1:17" x14ac:dyDescent="0.3">
      <c r="A40" t="s">
        <v>119</v>
      </c>
      <c r="B40" t="s">
        <v>120</v>
      </c>
      <c r="C40" t="s">
        <v>10638</v>
      </c>
      <c r="D40" t="s">
        <v>121</v>
      </c>
      <c r="E40">
        <v>241477.9815078</v>
      </c>
      <c r="F40">
        <v>2500.75</v>
      </c>
      <c r="G40">
        <v>-17.781268846624101</v>
      </c>
      <c r="H40">
        <v>-0.37002435263976402</v>
      </c>
      <c r="I40">
        <v>-16.840086067495101</v>
      </c>
      <c r="J40">
        <v>-3.1437630891319102</v>
      </c>
      <c r="K40">
        <v>2519.62921670182</v>
      </c>
      <c r="L40">
        <v>2475.6848475747402</v>
      </c>
      <c r="M40">
        <v>45.872004588064698</v>
      </c>
      <c r="N40">
        <v>0.80770956826581897</v>
      </c>
      <c r="O40">
        <v>10.738778366489999</v>
      </c>
      <c r="P40">
        <v>15.601525482491599</v>
      </c>
      <c r="Q40">
        <v>-3.052709767395E-2</v>
      </c>
    </row>
    <row r="41" spans="1:17" x14ac:dyDescent="0.3">
      <c r="A41" t="s">
        <v>122</v>
      </c>
      <c r="B41" t="s">
        <v>123</v>
      </c>
      <c r="C41" t="s">
        <v>10636</v>
      </c>
      <c r="D41" t="s">
        <v>124</v>
      </c>
      <c r="E41">
        <v>235154.696964</v>
      </c>
      <c r="F41">
        <v>178.62</v>
      </c>
      <c r="G41">
        <v>228.23942179485201</v>
      </c>
      <c r="H41">
        <v>-10.3911616848041</v>
      </c>
      <c r="I41">
        <v>8.2112934040253904</v>
      </c>
      <c r="J41">
        <v>-2.00061893051608</v>
      </c>
      <c r="K41">
        <v>182.38125702260501</v>
      </c>
      <c r="L41">
        <v>149.29220893445799</v>
      </c>
      <c r="M41">
        <v>41.233045240831103</v>
      </c>
      <c r="N41">
        <v>0.24898899581522799</v>
      </c>
      <c r="O41">
        <v>28.205128205128101</v>
      </c>
      <c r="P41">
        <v>260.12096774193498</v>
      </c>
      <c r="Q41">
        <v>0.17663455858028501</v>
      </c>
    </row>
    <row r="42" spans="1:17" x14ac:dyDescent="0.3">
      <c r="A42" t="s">
        <v>125</v>
      </c>
      <c r="B42" t="s">
        <v>126</v>
      </c>
      <c r="C42" t="s">
        <v>10643</v>
      </c>
      <c r="D42" t="s">
        <v>127</v>
      </c>
      <c r="E42">
        <v>229019.81769832</v>
      </c>
      <c r="F42">
        <v>941.1</v>
      </c>
      <c r="G42">
        <v>-10.877378251678</v>
      </c>
      <c r="H42">
        <v>3.4126962418963598</v>
      </c>
      <c r="I42">
        <v>-0.42432219500323298</v>
      </c>
      <c r="J42">
        <v>-1.29963090612916</v>
      </c>
      <c r="K42">
        <v>916.13436349268602</v>
      </c>
      <c r="L42">
        <v>866.84556561032002</v>
      </c>
      <c r="M42">
        <v>56.047890312420797</v>
      </c>
      <c r="N42">
        <v>0.80610665355703304</v>
      </c>
      <c r="O42">
        <v>2.9539900116884299</v>
      </c>
      <c r="P42">
        <v>30.1659751037344</v>
      </c>
      <c r="Q42">
        <v>7.0263084964890003E-3</v>
      </c>
    </row>
    <row r="43" spans="1:17" x14ac:dyDescent="0.3">
      <c r="A43" t="s">
        <v>128</v>
      </c>
      <c r="B43" t="s">
        <v>129</v>
      </c>
      <c r="C43" t="s">
        <v>10644</v>
      </c>
      <c r="D43" t="s">
        <v>130</v>
      </c>
      <c r="E43">
        <v>219595.07582676399</v>
      </c>
      <c r="F43">
        <v>250.53</v>
      </c>
      <c r="G43">
        <v>122.410414382437</v>
      </c>
      <c r="H43">
        <v>10.0873268094312</v>
      </c>
      <c r="I43">
        <v>37.499300542778798</v>
      </c>
      <c r="J43">
        <v>-4.7021475876159604</v>
      </c>
      <c r="K43">
        <v>235.45543001411301</v>
      </c>
      <c r="L43">
        <v>182.49730881626999</v>
      </c>
      <c r="M43">
        <v>41.759204193557302</v>
      </c>
      <c r="N43">
        <v>1.01349627631712</v>
      </c>
      <c r="O43">
        <v>12.122300722468299</v>
      </c>
      <c r="P43">
        <v>159.61658031088001</v>
      </c>
      <c r="Q43">
        <v>5.0897447045268003E-2</v>
      </c>
    </row>
    <row r="44" spans="1:17" x14ac:dyDescent="0.3">
      <c r="A44" t="s">
        <v>131</v>
      </c>
      <c r="B44" t="s">
        <v>132</v>
      </c>
      <c r="C44" t="s">
        <v>10647</v>
      </c>
      <c r="D44" t="s">
        <v>133</v>
      </c>
      <c r="E44">
        <v>216515.64891498</v>
      </c>
      <c r="F44">
        <v>299.3</v>
      </c>
      <c r="G44">
        <v>92.009910662250704</v>
      </c>
      <c r="H44">
        <v>-10.6641981140003</v>
      </c>
      <c r="I44">
        <v>32.604762035399801</v>
      </c>
      <c r="J44">
        <v>-4.5480082827231296</v>
      </c>
      <c r="K44">
        <v>299.92128967083198</v>
      </c>
      <c r="L44">
        <v>243.38065516995499</v>
      </c>
      <c r="M44">
        <v>36.005382910797003</v>
      </c>
      <c r="N44">
        <v>0.40888154584847303</v>
      </c>
      <c r="O44">
        <v>13.765452723020299</v>
      </c>
      <c r="P44">
        <v>135.66929133858201</v>
      </c>
      <c r="Q44">
        <v>0.20983553168013799</v>
      </c>
    </row>
    <row r="45" spans="1:17" x14ac:dyDescent="0.3">
      <c r="A45" t="s">
        <v>134</v>
      </c>
      <c r="B45" t="s">
        <v>135</v>
      </c>
      <c r="C45" t="s">
        <v>10643</v>
      </c>
      <c r="D45" t="s">
        <v>136</v>
      </c>
      <c r="E45">
        <v>209787.08835000001</v>
      </c>
      <c r="F45">
        <v>500.75</v>
      </c>
      <c r="G45">
        <v>26.0735525042818</v>
      </c>
      <c r="H45">
        <v>-23.866098433582899</v>
      </c>
      <c r="I45">
        <v>49.217066892124002</v>
      </c>
      <c r="J45">
        <v>-5.80408876393928</v>
      </c>
      <c r="K45">
        <v>581.27542129571998</v>
      </c>
      <c r="L45">
        <v>489.25922701900902</v>
      </c>
      <c r="M45">
        <v>28.159180147974599</v>
      </c>
      <c r="N45">
        <v>3.8111896088526001</v>
      </c>
      <c r="O45">
        <v>61.298052920619</v>
      </c>
      <c r="P45">
        <v>75.948699929725905</v>
      </c>
      <c r="Q45">
        <v>3.2802934274578997E-2</v>
      </c>
    </row>
    <row r="46" spans="1:17" x14ac:dyDescent="0.3">
      <c r="A46" t="s">
        <v>137</v>
      </c>
      <c r="B46" t="s">
        <v>138</v>
      </c>
      <c r="C46" t="s">
        <v>10636</v>
      </c>
      <c r="D46" t="s">
        <v>51</v>
      </c>
      <c r="E46">
        <v>206894.69958222</v>
      </c>
      <c r="F46">
        <v>321.7</v>
      </c>
      <c r="G46">
        <v>8.6782365131852899</v>
      </c>
      <c r="H46">
        <v>-2.8412756377036601</v>
      </c>
      <c r="I46">
        <v>-11.77382347775</v>
      </c>
      <c r="J46">
        <v>-3.0705734619194001</v>
      </c>
      <c r="K46">
        <v>334.38747400897802</v>
      </c>
      <c r="L46">
        <v>304.345083467991</v>
      </c>
      <c r="M46">
        <v>47.7177402327194</v>
      </c>
      <c r="N46">
        <v>1.0831517159500901</v>
      </c>
      <c r="O46">
        <v>22.691949020826801</v>
      </c>
      <c r="P46">
        <v>57.503059975520102</v>
      </c>
    </row>
    <row r="47" spans="1:17" x14ac:dyDescent="0.3">
      <c r="A47" t="s">
        <v>139</v>
      </c>
      <c r="B47" t="s">
        <v>140</v>
      </c>
      <c r="C47" t="s">
        <v>10648</v>
      </c>
      <c r="D47" t="s">
        <v>141</v>
      </c>
      <c r="E47">
        <v>205921.18082213899</v>
      </c>
      <c r="F47">
        <v>845.1</v>
      </c>
      <c r="G47">
        <v>38.567822689702702</v>
      </c>
      <c r="H47">
        <v>-6.2964454678734896</v>
      </c>
      <c r="I47">
        <v>-20.0908296467579</v>
      </c>
      <c r="J47">
        <v>-5.2441253852562397</v>
      </c>
      <c r="K47">
        <v>843.06982116318295</v>
      </c>
      <c r="L47">
        <v>786.44037382312104</v>
      </c>
      <c r="M47">
        <v>39.454721894734497</v>
      </c>
      <c r="N47">
        <v>0.75422012337692701</v>
      </c>
      <c r="O47">
        <v>14.4953259969234</v>
      </c>
      <c r="P47">
        <v>70.520581113801398</v>
      </c>
      <c r="Q47">
        <v>0.11688132238321899</v>
      </c>
    </row>
    <row r="48" spans="1:17" x14ac:dyDescent="0.3">
      <c r="A48" t="s">
        <v>142</v>
      </c>
      <c r="B48" t="s">
        <v>143</v>
      </c>
      <c r="C48" t="s">
        <v>10638</v>
      </c>
      <c r="D48" t="s">
        <v>144</v>
      </c>
      <c r="E48">
        <v>196093.26261286001</v>
      </c>
      <c r="F48">
        <v>1500.9</v>
      </c>
      <c r="G48">
        <v>37.134541443955797</v>
      </c>
      <c r="H48">
        <v>-12.666590257135899</v>
      </c>
      <c r="I48">
        <v>-7.11170768659525</v>
      </c>
      <c r="J48">
        <v>-7.0158732691921699</v>
      </c>
      <c r="K48">
        <v>1539.8623002721699</v>
      </c>
      <c r="L48">
        <v>1379.1933915101599</v>
      </c>
      <c r="M48">
        <v>43.096712450519</v>
      </c>
      <c r="N48">
        <v>1.0836473259643999</v>
      </c>
      <c r="O48">
        <v>13.451928842694301</v>
      </c>
      <c r="P48">
        <v>81.235283463140703</v>
      </c>
      <c r="Q48">
        <v>0.200179219968593</v>
      </c>
    </row>
    <row r="49" spans="1:17" x14ac:dyDescent="0.3">
      <c r="A49" t="s">
        <v>145</v>
      </c>
      <c r="B49" t="s">
        <v>146</v>
      </c>
      <c r="C49" t="s">
        <v>10643</v>
      </c>
      <c r="D49" t="s">
        <v>127</v>
      </c>
      <c r="E49">
        <v>190960.58198267699</v>
      </c>
      <c r="F49">
        <v>152.76</v>
      </c>
      <c r="G49">
        <v>-5.3247118897631003</v>
      </c>
      <c r="H49">
        <v>-7.4108752886986498</v>
      </c>
      <c r="I49">
        <v>-11.0952099396943</v>
      </c>
      <c r="J49">
        <v>-2.2670508801091298</v>
      </c>
      <c r="K49">
        <v>159.386927447772</v>
      </c>
      <c r="L49">
        <v>152.65442562502699</v>
      </c>
      <c r="M49">
        <v>45.870770247148499</v>
      </c>
      <c r="N49">
        <v>0.85353571813153095</v>
      </c>
      <c r="O49">
        <v>20.843152657763799</v>
      </c>
      <c r="P49">
        <v>33.298429319371699</v>
      </c>
      <c r="Q49">
        <v>-2.8396778392801001E-2</v>
      </c>
    </row>
    <row r="50" spans="1:17" x14ac:dyDescent="0.3">
      <c r="A50" t="s">
        <v>147</v>
      </c>
      <c r="B50" t="s">
        <v>148</v>
      </c>
      <c r="C50" t="s">
        <v>10636</v>
      </c>
      <c r="D50" t="s">
        <v>37</v>
      </c>
      <c r="E50">
        <v>184699.76436636999</v>
      </c>
      <c r="F50">
        <v>1850.3</v>
      </c>
      <c r="G50">
        <v>11.8298314111741</v>
      </c>
      <c r="H50">
        <v>4.7389735560581201</v>
      </c>
      <c r="I50">
        <v>7.0126756044468097</v>
      </c>
      <c r="J50">
        <v>1.53614053235273</v>
      </c>
      <c r="K50">
        <v>1671.6139182279501</v>
      </c>
      <c r="L50">
        <v>1509.1392194707801</v>
      </c>
      <c r="M50">
        <v>77.263721936760305</v>
      </c>
      <c r="N50">
        <v>1.1250265119298299</v>
      </c>
      <c r="O50">
        <v>1.0538831540831199</v>
      </c>
      <c r="P50">
        <v>46.343971210503398</v>
      </c>
      <c r="Q50">
        <v>2.2655496168290001E-2</v>
      </c>
    </row>
    <row r="51" spans="1:17" x14ac:dyDescent="0.3">
      <c r="A51" t="s">
        <v>149</v>
      </c>
      <c r="B51" t="s">
        <v>150</v>
      </c>
      <c r="C51" t="s">
        <v>10645</v>
      </c>
      <c r="D51" t="s">
        <v>151</v>
      </c>
      <c r="E51">
        <v>183841.16781531999</v>
      </c>
      <c r="F51">
        <v>4830</v>
      </c>
      <c r="G51">
        <v>66.314081425676903</v>
      </c>
      <c r="H51">
        <v>5.4374239216525098</v>
      </c>
      <c r="I51">
        <v>40.007220501313903</v>
      </c>
      <c r="J51">
        <v>4.34489891821912</v>
      </c>
      <c r="K51">
        <v>4378.9569994420899</v>
      </c>
      <c r="L51">
        <v>3733.2043869814702</v>
      </c>
      <c r="M51">
        <v>71.365507830422104</v>
      </c>
      <c r="N51">
        <v>1.50984349859172</v>
      </c>
      <c r="O51">
        <v>2.3561076604554798</v>
      </c>
      <c r="P51">
        <v>106.99852143913201</v>
      </c>
      <c r="Q51">
        <v>0.107312267319232</v>
      </c>
    </row>
    <row r="52" spans="1:17" x14ac:dyDescent="0.3">
      <c r="A52" t="s">
        <v>152</v>
      </c>
      <c r="B52" t="s">
        <v>153</v>
      </c>
      <c r="C52" t="s">
        <v>10636</v>
      </c>
      <c r="D52" t="s">
        <v>124</v>
      </c>
      <c r="E52">
        <v>182974.14208319999</v>
      </c>
      <c r="F52">
        <v>549.54999999999995</v>
      </c>
      <c r="G52">
        <v>121.305446774293</v>
      </c>
      <c r="H52">
        <v>-1.1701526430512399</v>
      </c>
      <c r="I52">
        <v>20.013288214661198</v>
      </c>
      <c r="J52">
        <v>4.8393505655162903</v>
      </c>
      <c r="K52">
        <v>513.547378770058</v>
      </c>
      <c r="L52">
        <v>432.26747707833101</v>
      </c>
      <c r="M52">
        <v>76.704447154258006</v>
      </c>
      <c r="N52">
        <v>0.57311388361521898</v>
      </c>
      <c r="O52">
        <v>5.5408970976253302</v>
      </c>
      <c r="P52">
        <v>174.15814417560401</v>
      </c>
      <c r="Q52">
        <v>0.20931686244212999</v>
      </c>
    </row>
    <row r="53" spans="1:17" x14ac:dyDescent="0.3">
      <c r="A53" t="s">
        <v>154</v>
      </c>
      <c r="B53" t="s">
        <v>155</v>
      </c>
      <c r="C53" t="s">
        <v>10635</v>
      </c>
      <c r="D53" t="s">
        <v>21</v>
      </c>
      <c r="E53">
        <v>181560.90374071</v>
      </c>
      <c r="F53">
        <v>6156.05</v>
      </c>
      <c r="G53">
        <v>-11.446748591951099</v>
      </c>
      <c r="H53">
        <v>5.06211708649945</v>
      </c>
      <c r="I53">
        <v>3.7652898873584602</v>
      </c>
      <c r="J53">
        <v>6.1686530845310603</v>
      </c>
      <c r="K53">
        <v>5535.4984923953798</v>
      </c>
      <c r="L53">
        <v>5290.3213213196104</v>
      </c>
      <c r="M53">
        <v>83.221318681270702</v>
      </c>
      <c r="N53">
        <v>1.3524275582660099</v>
      </c>
      <c r="O53">
        <v>4.6450240007797001</v>
      </c>
      <c r="P53">
        <v>36.390424388784801</v>
      </c>
      <c r="Q53">
        <v>-1.9024662197139001E-2</v>
      </c>
    </row>
    <row r="54" spans="1:17" x14ac:dyDescent="0.3">
      <c r="A54" t="s">
        <v>156</v>
      </c>
      <c r="B54" t="s">
        <v>157</v>
      </c>
      <c r="C54" t="s">
        <v>10643</v>
      </c>
      <c r="D54" t="s">
        <v>158</v>
      </c>
      <c r="E54">
        <v>180902.27532103899</v>
      </c>
      <c r="F54">
        <v>468.45</v>
      </c>
      <c r="G54">
        <v>65.505526382335603</v>
      </c>
      <c r="H54">
        <v>3.0818723204329999</v>
      </c>
      <c r="I54">
        <v>59.381825451793702</v>
      </c>
      <c r="J54">
        <v>-0.87981327277583399</v>
      </c>
      <c r="K54">
        <v>442.18256133953003</v>
      </c>
      <c r="L54">
        <v>372.74836877479402</v>
      </c>
      <c r="M54">
        <v>64.933090391583804</v>
      </c>
      <c r="N54">
        <v>0.60828306175782898</v>
      </c>
      <c r="O54">
        <v>8.1758992421816696</v>
      </c>
      <c r="P54">
        <v>125.216346153846</v>
      </c>
      <c r="Q54">
        <v>3.2506711919433003E-2</v>
      </c>
    </row>
    <row r="55" spans="1:17" x14ac:dyDescent="0.3">
      <c r="A55" t="s">
        <v>159</v>
      </c>
      <c r="B55" t="s">
        <v>160</v>
      </c>
      <c r="C55" t="s">
        <v>6781</v>
      </c>
      <c r="D55" t="s">
        <v>83</v>
      </c>
      <c r="E55">
        <v>179565.05611246001</v>
      </c>
      <c r="F55">
        <v>2698.85</v>
      </c>
      <c r="G55">
        <v>19.542925601764001</v>
      </c>
      <c r="H55">
        <v>-6.7047622281738901</v>
      </c>
      <c r="I55">
        <v>6.7190665858185898</v>
      </c>
      <c r="J55">
        <v>-5.1761833246058702</v>
      </c>
      <c r="K55">
        <v>2646.4004052641098</v>
      </c>
      <c r="L55">
        <v>2366.5663260843498</v>
      </c>
      <c r="M55">
        <v>49.051632798872603</v>
      </c>
      <c r="N55">
        <v>0.94933515535815605</v>
      </c>
      <c r="O55">
        <v>6.6287492821016398</v>
      </c>
      <c r="P55">
        <v>52.065617044683897</v>
      </c>
      <c r="Q55">
        <v>7.3326052677163994E-2</v>
      </c>
    </row>
    <row r="56" spans="1:17" x14ac:dyDescent="0.3">
      <c r="A56" t="s">
        <v>161</v>
      </c>
      <c r="B56" t="s">
        <v>162</v>
      </c>
      <c r="C56" t="s">
        <v>10647</v>
      </c>
      <c r="D56" t="s">
        <v>163</v>
      </c>
      <c r="E56">
        <v>166909.63156874999</v>
      </c>
      <c r="F56">
        <v>7936.05</v>
      </c>
      <c r="G56">
        <v>52.172668328081002</v>
      </c>
      <c r="H56">
        <v>-3.3735611092414599</v>
      </c>
      <c r="I56">
        <v>31.589426571427701</v>
      </c>
      <c r="J56">
        <v>-1.5801702591015701</v>
      </c>
      <c r="K56">
        <v>7877.3321353409301</v>
      </c>
      <c r="L56">
        <v>6689.6417522609099</v>
      </c>
      <c r="M56">
        <v>52.846824067393896</v>
      </c>
      <c r="N56">
        <v>0.57597810923211301</v>
      </c>
      <c r="O56">
        <v>15.2960225805029</v>
      </c>
      <c r="P56">
        <v>106.131168831168</v>
      </c>
      <c r="Q56">
        <v>0.17686218043110899</v>
      </c>
    </row>
    <row r="57" spans="1:17" x14ac:dyDescent="0.3">
      <c r="A57" t="s">
        <v>164</v>
      </c>
      <c r="B57" t="s">
        <v>165</v>
      </c>
      <c r="C57" t="s">
        <v>10636</v>
      </c>
      <c r="D57" t="s">
        <v>124</v>
      </c>
      <c r="E57">
        <v>164905.65299999999</v>
      </c>
      <c r="F57">
        <v>619.75</v>
      </c>
      <c r="G57">
        <v>122.42070015185401</v>
      </c>
      <c r="H57">
        <v>-3.79369307045816</v>
      </c>
      <c r="I57">
        <v>21.861681633757701</v>
      </c>
      <c r="J57">
        <v>3.5893384592523399</v>
      </c>
      <c r="K57">
        <v>584.85850997509897</v>
      </c>
      <c r="L57">
        <v>483.83523941038698</v>
      </c>
      <c r="M57">
        <v>70.542892282915105</v>
      </c>
      <c r="N57">
        <v>0.49612832467759899</v>
      </c>
      <c r="O57">
        <v>5.5264219443323901</v>
      </c>
      <c r="P57">
        <v>168.81370635437</v>
      </c>
      <c r="Q57">
        <v>0.20383346099260799</v>
      </c>
    </row>
    <row r="58" spans="1:17" x14ac:dyDescent="0.3">
      <c r="A58" t="s">
        <v>166</v>
      </c>
      <c r="B58" t="s">
        <v>167</v>
      </c>
      <c r="C58" t="s">
        <v>10635</v>
      </c>
      <c r="D58" t="s">
        <v>21</v>
      </c>
      <c r="E58">
        <v>161145.81477195001</v>
      </c>
      <c r="F58">
        <v>1636.5</v>
      </c>
      <c r="G58">
        <v>6.2586755556356897</v>
      </c>
      <c r="H58">
        <v>6.6133115894317998</v>
      </c>
      <c r="I58">
        <v>15.7067245102279</v>
      </c>
      <c r="J58">
        <v>0.21732049099017101</v>
      </c>
      <c r="K58">
        <v>1512.9429174771301</v>
      </c>
      <c r="L58">
        <v>1359.0220808429201</v>
      </c>
      <c r="M58">
        <v>70.8732424196739</v>
      </c>
      <c r="N58">
        <v>0.85332818846713099</v>
      </c>
      <c r="O58">
        <v>1.7415215398716799</v>
      </c>
      <c r="P58">
        <v>49.0233574648272</v>
      </c>
      <c r="Q58">
        <v>-1.3087547798079E-2</v>
      </c>
    </row>
    <row r="59" spans="1:17" x14ac:dyDescent="0.3">
      <c r="A59" t="s">
        <v>168</v>
      </c>
      <c r="B59" t="s">
        <v>169</v>
      </c>
      <c r="C59" t="s">
        <v>10636</v>
      </c>
      <c r="D59" t="s">
        <v>37</v>
      </c>
      <c r="E59">
        <v>158503.28966198899</v>
      </c>
      <c r="F59">
        <v>738.7</v>
      </c>
      <c r="G59">
        <v>-14.4789156472161</v>
      </c>
      <c r="H59">
        <v>5.2198626518332603</v>
      </c>
      <c r="I59">
        <v>12.2448332608515</v>
      </c>
      <c r="J59">
        <v>-8.4431689788737802E-2</v>
      </c>
      <c r="K59">
        <v>675.18032010503896</v>
      </c>
      <c r="L59">
        <v>628.15229356007899</v>
      </c>
      <c r="M59">
        <v>68.764501167027504</v>
      </c>
      <c r="N59">
        <v>0.78158454521056497</v>
      </c>
      <c r="O59">
        <v>1.3266549343441101</v>
      </c>
      <c r="P59">
        <v>44.446617129448597</v>
      </c>
      <c r="Q59">
        <v>-5.3565000335105001E-2</v>
      </c>
    </row>
    <row r="60" spans="1:17" x14ac:dyDescent="0.3">
      <c r="A60" t="s">
        <v>170</v>
      </c>
      <c r="B60" t="s">
        <v>171</v>
      </c>
      <c r="C60" t="s">
        <v>10643</v>
      </c>
      <c r="D60" t="s">
        <v>172</v>
      </c>
      <c r="E60">
        <v>156727.44648015001</v>
      </c>
      <c r="F60">
        <v>701.35</v>
      </c>
      <c r="G60">
        <v>23.116994482977699</v>
      </c>
      <c r="H60">
        <v>3.8707224747683902</v>
      </c>
      <c r="I60">
        <v>22.139674301241499</v>
      </c>
      <c r="J60">
        <v>-0.177793167030907</v>
      </c>
      <c r="K60">
        <v>666.81711400890094</v>
      </c>
      <c r="L60">
        <v>607.92270546515397</v>
      </c>
      <c r="M60">
        <v>68.8085572776438</v>
      </c>
      <c r="N60">
        <v>1.0269032931273101</v>
      </c>
      <c r="O60">
        <v>1.98189206530263</v>
      </c>
      <c r="P60">
        <v>56.289693593314702</v>
      </c>
      <c r="Q60">
        <v>3.2778459924180998E-2</v>
      </c>
    </row>
    <row r="61" spans="1:17" x14ac:dyDescent="0.3">
      <c r="A61" t="s">
        <v>173</v>
      </c>
      <c r="B61" t="s">
        <v>174</v>
      </c>
      <c r="C61" t="s">
        <v>10649</v>
      </c>
      <c r="D61" t="s">
        <v>175</v>
      </c>
      <c r="E61">
        <v>156696.19168792499</v>
      </c>
      <c r="F61">
        <v>3123.3</v>
      </c>
      <c r="G61">
        <v>-9.1350070816921605</v>
      </c>
      <c r="H61">
        <v>-3.4278557242837402</v>
      </c>
      <c r="I61">
        <v>0.29647124022148702</v>
      </c>
      <c r="J61">
        <v>-3.0352488158108799</v>
      </c>
      <c r="K61">
        <v>3093.7921901661198</v>
      </c>
      <c r="L61">
        <v>2914.6189534274999</v>
      </c>
      <c r="M61">
        <v>47.069914176592803</v>
      </c>
      <c r="N61">
        <v>0.61225927727970297</v>
      </c>
      <c r="O61">
        <v>4.9835110300002903</v>
      </c>
      <c r="P61">
        <v>36.236941397134203</v>
      </c>
      <c r="Q61">
        <v>-4.2681998303170003E-3</v>
      </c>
    </row>
    <row r="62" spans="1:17" x14ac:dyDescent="0.3">
      <c r="A62" t="s">
        <v>176</v>
      </c>
      <c r="B62" t="s">
        <v>177</v>
      </c>
      <c r="C62" t="s">
        <v>10634</v>
      </c>
      <c r="D62" t="s">
        <v>18</v>
      </c>
      <c r="E62">
        <v>154646.02811976001</v>
      </c>
      <c r="F62">
        <v>357.65</v>
      </c>
      <c r="G62">
        <v>72.803819462237499</v>
      </c>
      <c r="H62">
        <v>3.20733074342805</v>
      </c>
      <c r="I62">
        <v>1.7909796757863401</v>
      </c>
      <c r="J62">
        <v>-8.6913701041739701E-3</v>
      </c>
      <c r="K62">
        <v>330.64186576773</v>
      </c>
      <c r="L62">
        <v>288.939849494763</v>
      </c>
      <c r="M62">
        <v>70.164483848450004</v>
      </c>
      <c r="N62">
        <v>0.77529991257321995</v>
      </c>
      <c r="O62">
        <v>2.1948832657626198</v>
      </c>
      <c r="P62">
        <v>115.809322673103</v>
      </c>
      <c r="Q62">
        <v>3.4446533104167003E-2</v>
      </c>
    </row>
    <row r="63" spans="1:17" x14ac:dyDescent="0.3">
      <c r="A63" t="s">
        <v>178</v>
      </c>
      <c r="B63" t="s">
        <v>179</v>
      </c>
      <c r="C63" t="s">
        <v>10634</v>
      </c>
      <c r="D63" t="s">
        <v>180</v>
      </c>
      <c r="E63">
        <v>152482.67200081199</v>
      </c>
      <c r="F63">
        <v>237.69</v>
      </c>
      <c r="G63">
        <v>74.293405170214399</v>
      </c>
      <c r="H63">
        <v>-1.89683726827173</v>
      </c>
      <c r="I63">
        <v>16.104956429455498</v>
      </c>
      <c r="J63">
        <v>-2.9776559981050599</v>
      </c>
      <c r="K63">
        <v>226.890185086418</v>
      </c>
      <c r="L63">
        <v>193.01514918992899</v>
      </c>
      <c r="M63">
        <v>47.093761762692402</v>
      </c>
      <c r="N63">
        <v>0.53973713574761994</v>
      </c>
      <c r="O63">
        <v>3.6223652656822001</v>
      </c>
      <c r="P63">
        <v>107.13725490196001</v>
      </c>
      <c r="Q63">
        <v>0.10376872446544499</v>
      </c>
    </row>
    <row r="64" spans="1:17" x14ac:dyDescent="0.3">
      <c r="A64" t="s">
        <v>181</v>
      </c>
      <c r="B64" t="s">
        <v>182</v>
      </c>
      <c r="C64" t="s">
        <v>10638</v>
      </c>
      <c r="D64" t="s">
        <v>183</v>
      </c>
      <c r="E64">
        <v>151050.89682348899</v>
      </c>
      <c r="F64">
        <v>1481.2</v>
      </c>
      <c r="G64">
        <v>14.702148897472</v>
      </c>
      <c r="H64">
        <v>-1.31956600405372</v>
      </c>
      <c r="I64">
        <v>3.8954026688110899</v>
      </c>
      <c r="J64">
        <v>0.88531787997293998</v>
      </c>
      <c r="K64">
        <v>1421.3443861016001</v>
      </c>
      <c r="L64">
        <v>1279.1905690553399</v>
      </c>
      <c r="M64">
        <v>66.3500119971483</v>
      </c>
      <c r="N64">
        <v>0.68536137582242895</v>
      </c>
      <c r="O64">
        <v>2.9570618417499301</v>
      </c>
      <c r="P64">
        <v>54.323817461971203</v>
      </c>
      <c r="Q64">
        <v>1.3371820743860001E-3</v>
      </c>
    </row>
    <row r="65" spans="1:17" x14ac:dyDescent="0.3">
      <c r="A65" t="s">
        <v>184</v>
      </c>
      <c r="B65" t="s">
        <v>185</v>
      </c>
      <c r="C65" t="s">
        <v>6781</v>
      </c>
      <c r="D65" t="s">
        <v>83</v>
      </c>
      <c r="E65">
        <v>150866.3130275</v>
      </c>
      <c r="F65">
        <v>617.04999999999995</v>
      </c>
      <c r="G65">
        <v>8.5242996239257902</v>
      </c>
      <c r="H65">
        <v>-11.0169985110622</v>
      </c>
      <c r="I65">
        <v>-13.058222329834701</v>
      </c>
      <c r="J65">
        <v>-8.4501615592910593</v>
      </c>
      <c r="K65">
        <v>643.62429910070898</v>
      </c>
      <c r="L65">
        <v>594.55144510827199</v>
      </c>
      <c r="M65">
        <v>27.8510369869797</v>
      </c>
      <c r="N65">
        <v>0.93442477366584697</v>
      </c>
      <c r="O65">
        <v>14.5693217729519</v>
      </c>
      <c r="P65">
        <v>52.716247989110201</v>
      </c>
      <c r="Q65">
        <v>2.1588985505428E-2</v>
      </c>
    </row>
    <row r="66" spans="1:17" x14ac:dyDescent="0.3">
      <c r="A66" t="s">
        <v>186</v>
      </c>
      <c r="B66" t="s">
        <v>187</v>
      </c>
      <c r="C66" t="s">
        <v>10638</v>
      </c>
      <c r="D66" t="s">
        <v>121</v>
      </c>
      <c r="E66">
        <v>140459.93812943899</v>
      </c>
      <c r="F66">
        <v>5855.25</v>
      </c>
      <c r="G66">
        <v>-1.7710860888401201</v>
      </c>
      <c r="H66">
        <v>-3.60030494947768</v>
      </c>
      <c r="I66">
        <v>5.8540153038088798</v>
      </c>
      <c r="J66">
        <v>-1.68076510721088</v>
      </c>
      <c r="K66">
        <v>5669.1046654025604</v>
      </c>
      <c r="L66">
        <v>5235.6740254139204</v>
      </c>
      <c r="M66">
        <v>59.318805550533398</v>
      </c>
      <c r="N66">
        <v>0.66353579390117801</v>
      </c>
      <c r="O66">
        <v>2.5575338371546898</v>
      </c>
      <c r="P66">
        <v>34.6746555650113</v>
      </c>
      <c r="Q66">
        <v>6.89749477354E-3</v>
      </c>
    </row>
    <row r="67" spans="1:17" x14ac:dyDescent="0.3">
      <c r="A67" t="s">
        <v>188</v>
      </c>
      <c r="B67" t="s">
        <v>189</v>
      </c>
      <c r="C67" t="s">
        <v>10642</v>
      </c>
      <c r="D67" t="s">
        <v>92</v>
      </c>
      <c r="E67">
        <v>137687.18108022999</v>
      </c>
      <c r="F67">
        <v>434.65</v>
      </c>
      <c r="G67">
        <v>45.287383197771597</v>
      </c>
      <c r="H67">
        <v>-4.0895155267010397</v>
      </c>
      <c r="I67">
        <v>2.2004134203622598</v>
      </c>
      <c r="J67">
        <v>0.61589890541038905</v>
      </c>
      <c r="K67">
        <v>429.16701888876798</v>
      </c>
      <c r="L67">
        <v>388.92141833165101</v>
      </c>
      <c r="M67">
        <v>60.153396483518698</v>
      </c>
      <c r="N67">
        <v>0.683083525436188</v>
      </c>
      <c r="O67">
        <v>8.3630507304728106</v>
      </c>
      <c r="P67">
        <v>88.323223570190606</v>
      </c>
      <c r="Q67">
        <v>0.145598282600651</v>
      </c>
    </row>
    <row r="68" spans="1:17" x14ac:dyDescent="0.3">
      <c r="A68" t="s">
        <v>190</v>
      </c>
      <c r="B68" t="s">
        <v>191</v>
      </c>
      <c r="C68" t="s">
        <v>10641</v>
      </c>
      <c r="D68" t="s">
        <v>192</v>
      </c>
      <c r="E68">
        <v>134725.50442889999</v>
      </c>
      <c r="F68">
        <v>4960.5</v>
      </c>
      <c r="G68">
        <v>15.2154607226402</v>
      </c>
      <c r="H68">
        <v>-2.2340469410504</v>
      </c>
      <c r="I68">
        <v>16.091205947422399</v>
      </c>
      <c r="J68">
        <v>-2.0477752486190899</v>
      </c>
      <c r="K68">
        <v>4808.7578764402797</v>
      </c>
      <c r="L68">
        <v>4362.46196188881</v>
      </c>
      <c r="M68">
        <v>58.4253625717784</v>
      </c>
      <c r="N68">
        <v>0.60592659945782801</v>
      </c>
      <c r="O68">
        <v>1.9836710009071501</v>
      </c>
      <c r="P68">
        <v>51.465648854961799</v>
      </c>
      <c r="Q68">
        <v>5.9276439439635002E-2</v>
      </c>
    </row>
    <row r="69" spans="1:17" x14ac:dyDescent="0.3">
      <c r="A69" t="s">
        <v>193</v>
      </c>
      <c r="B69" t="s">
        <v>194</v>
      </c>
      <c r="C69" t="s">
        <v>10640</v>
      </c>
      <c r="D69" t="s">
        <v>195</v>
      </c>
      <c r="E69">
        <v>133067.4530679</v>
      </c>
      <c r="F69">
        <v>5093.8999999999996</v>
      </c>
      <c r="G69">
        <v>9.8616272631949595</v>
      </c>
      <c r="H69">
        <v>0.561342659643985</v>
      </c>
      <c r="I69">
        <v>33.3063891613767</v>
      </c>
      <c r="J69">
        <v>-5.5302795617812199E-2</v>
      </c>
      <c r="K69">
        <v>4704.3181474446701</v>
      </c>
      <c r="L69">
        <v>4171.7023662914899</v>
      </c>
      <c r="M69">
        <v>65.990923967904394</v>
      </c>
      <c r="N69">
        <v>0.98274037739032005</v>
      </c>
      <c r="O69">
        <v>0.75776909637017498</v>
      </c>
      <c r="P69">
        <v>54.580766546293098</v>
      </c>
      <c r="Q69">
        <v>-4.2994429526514999E-2</v>
      </c>
    </row>
    <row r="70" spans="1:17" x14ac:dyDescent="0.3">
      <c r="A70" t="s">
        <v>196</v>
      </c>
      <c r="B70" t="s">
        <v>197</v>
      </c>
      <c r="C70" t="s">
        <v>10641</v>
      </c>
      <c r="D70" t="s">
        <v>198</v>
      </c>
      <c r="E70">
        <v>131923.371153288</v>
      </c>
      <c r="F70">
        <v>195.28</v>
      </c>
      <c r="G70">
        <v>72.6640469726307</v>
      </c>
      <c r="H70">
        <v>-2.21682979177239</v>
      </c>
      <c r="I70">
        <v>50.581920851529702</v>
      </c>
      <c r="J70">
        <v>-1.18794817794587</v>
      </c>
      <c r="K70">
        <v>185.790809272042</v>
      </c>
      <c r="L70">
        <v>146.952198402931</v>
      </c>
      <c r="M70">
        <v>54.922207977119299</v>
      </c>
      <c r="N70">
        <v>0.58060988916940504</v>
      </c>
      <c r="O70">
        <v>6.9643588693158502</v>
      </c>
      <c r="P70">
        <v>124.976958525345</v>
      </c>
      <c r="Q70">
        <v>4.3315472047893003E-2</v>
      </c>
    </row>
    <row r="71" spans="1:17" x14ac:dyDescent="0.3">
      <c r="A71" t="s">
        <v>199</v>
      </c>
      <c r="B71" t="s">
        <v>200</v>
      </c>
      <c r="C71" t="s">
        <v>10641</v>
      </c>
      <c r="D71" t="s">
        <v>98</v>
      </c>
      <c r="E71">
        <v>130722.59485266999</v>
      </c>
      <c r="F71">
        <v>2813.3</v>
      </c>
      <c r="G71">
        <v>63.944999217396301</v>
      </c>
      <c r="H71">
        <v>9.6124757828369507</v>
      </c>
      <c r="I71">
        <v>12.478972625456301</v>
      </c>
      <c r="J71">
        <v>-2.5524517102147999</v>
      </c>
      <c r="K71">
        <v>2533.1531096160202</v>
      </c>
      <c r="L71">
        <v>2168.4188554051402</v>
      </c>
      <c r="M71">
        <v>71.174258627431101</v>
      </c>
      <c r="N71">
        <v>0.943977147641331</v>
      </c>
      <c r="O71">
        <v>0.38033625990827602</v>
      </c>
      <c r="P71">
        <v>103.111688686737</v>
      </c>
      <c r="Q71">
        <v>0.26217128309994497</v>
      </c>
    </row>
    <row r="72" spans="1:17" x14ac:dyDescent="0.3">
      <c r="A72" t="s">
        <v>201</v>
      </c>
      <c r="B72" t="s">
        <v>202</v>
      </c>
      <c r="C72" t="s">
        <v>10640</v>
      </c>
      <c r="D72" t="s">
        <v>54</v>
      </c>
      <c r="E72">
        <v>130707.61085159999</v>
      </c>
      <c r="F72">
        <v>1654.9</v>
      </c>
      <c r="G72">
        <v>3.4400617530593101</v>
      </c>
      <c r="H72">
        <v>2.1437222952543</v>
      </c>
      <c r="I72">
        <v>-0.459819907469533</v>
      </c>
      <c r="J72">
        <v>0.457178311051606</v>
      </c>
      <c r="K72">
        <v>1545.75406521579</v>
      </c>
      <c r="L72">
        <v>1421.8326270017101</v>
      </c>
      <c r="M72">
        <v>70.876795967649201</v>
      </c>
      <c r="N72">
        <v>0.79968038280878195</v>
      </c>
      <c r="O72">
        <v>0.53175418454287604</v>
      </c>
      <c r="P72">
        <v>46.192579505300301</v>
      </c>
      <c r="Q72">
        <v>4.7396520540158998E-2</v>
      </c>
    </row>
    <row r="73" spans="1:17" x14ac:dyDescent="0.3">
      <c r="A73" t="s">
        <v>203</v>
      </c>
      <c r="B73" t="s">
        <v>204</v>
      </c>
      <c r="C73" t="s">
        <v>10636</v>
      </c>
      <c r="D73" t="s">
        <v>34</v>
      </c>
      <c r="E73">
        <v>129180.627231419</v>
      </c>
      <c r="F73">
        <v>250.1</v>
      </c>
      <c r="G73">
        <v>6.3027200037030398E-2</v>
      </c>
      <c r="H73">
        <v>-4.0211422192095698</v>
      </c>
      <c r="I73">
        <v>-20.732398609812801</v>
      </c>
      <c r="J73">
        <v>-3.27757136099713</v>
      </c>
      <c r="K73">
        <v>254.24771634788499</v>
      </c>
      <c r="L73">
        <v>246.75386790154499</v>
      </c>
      <c r="M73">
        <v>50.625698629152197</v>
      </c>
      <c r="N73">
        <v>0.62570752602228896</v>
      </c>
      <c r="O73">
        <v>19.832067173130699</v>
      </c>
      <c r="P73">
        <v>34.245840042941403</v>
      </c>
      <c r="Q73">
        <v>0.14811603765232401</v>
      </c>
    </row>
    <row r="74" spans="1:17" x14ac:dyDescent="0.3">
      <c r="A74" t="s">
        <v>205</v>
      </c>
      <c r="B74" t="s">
        <v>206</v>
      </c>
      <c r="C74" t="s">
        <v>10636</v>
      </c>
      <c r="D74" t="s">
        <v>34</v>
      </c>
      <c r="E74">
        <v>127210.262741574</v>
      </c>
      <c r="F74">
        <v>116.57</v>
      </c>
      <c r="G74">
        <v>53.284187144667797</v>
      </c>
      <c r="H74">
        <v>-10.216684272378799</v>
      </c>
      <c r="I74">
        <v>-19.6011262757096</v>
      </c>
      <c r="J74">
        <v>-3.3978988955007199</v>
      </c>
      <c r="K74">
        <v>118.83754114748101</v>
      </c>
      <c r="L74">
        <v>111.23319828577</v>
      </c>
      <c r="M74">
        <v>46.547931779565602</v>
      </c>
      <c r="N74">
        <v>0.484685011324195</v>
      </c>
      <c r="O74">
        <v>22.587286608904499</v>
      </c>
      <c r="P74">
        <v>86.511999999999901</v>
      </c>
      <c r="Q74">
        <v>0.132575111693675</v>
      </c>
    </row>
    <row r="75" spans="1:17" x14ac:dyDescent="0.3">
      <c r="A75" t="s">
        <v>207</v>
      </c>
      <c r="B75" t="s">
        <v>208</v>
      </c>
      <c r="C75" t="s">
        <v>10642</v>
      </c>
      <c r="D75" t="s">
        <v>63</v>
      </c>
      <c r="E75">
        <v>125607.717288439</v>
      </c>
      <c r="F75">
        <v>711.15</v>
      </c>
      <c r="G75">
        <v>68.878063806846598</v>
      </c>
      <c r="H75">
        <v>1.65071331617095</v>
      </c>
      <c r="I75">
        <v>28.230077582103402</v>
      </c>
      <c r="J75">
        <v>-1.50279576542097</v>
      </c>
      <c r="K75">
        <v>693.04737202971103</v>
      </c>
      <c r="L75">
        <v>581.79208997774299</v>
      </c>
      <c r="M75">
        <v>56.404956945029298</v>
      </c>
      <c r="N75">
        <v>0.54272641277322398</v>
      </c>
      <c r="O75">
        <v>5.74421711312662</v>
      </c>
      <c r="P75">
        <v>104.647482014388</v>
      </c>
      <c r="Q75">
        <v>0.10299813405255701</v>
      </c>
    </row>
    <row r="76" spans="1:17" x14ac:dyDescent="0.3">
      <c r="A76" t="s">
        <v>209</v>
      </c>
      <c r="B76" t="s">
        <v>210</v>
      </c>
      <c r="C76" t="s">
        <v>10648</v>
      </c>
      <c r="D76" t="s">
        <v>141</v>
      </c>
      <c r="E76">
        <v>124844.53969431001</v>
      </c>
      <c r="F76">
        <v>1253.9000000000001</v>
      </c>
      <c r="G76">
        <v>56.853744657625498</v>
      </c>
      <c r="H76">
        <v>-10.084213434654099</v>
      </c>
      <c r="I76">
        <v>-6.0996545872425401</v>
      </c>
      <c r="J76">
        <v>1.30448706486549</v>
      </c>
      <c r="K76">
        <v>1312.5200101703199</v>
      </c>
      <c r="L76">
        <v>1180.23804091596</v>
      </c>
      <c r="M76">
        <v>51.230460017383201</v>
      </c>
      <c r="N76">
        <v>0.87165023646334405</v>
      </c>
      <c r="O76">
        <v>31.5854533854374</v>
      </c>
      <c r="P76">
        <v>89.082409711226703</v>
      </c>
      <c r="Q76">
        <v>8.1507448749752007E-2</v>
      </c>
    </row>
    <row r="77" spans="1:17" x14ac:dyDescent="0.3">
      <c r="A77" t="s">
        <v>211</v>
      </c>
      <c r="B77" t="s">
        <v>212</v>
      </c>
      <c r="C77" t="s">
        <v>10636</v>
      </c>
      <c r="D77" t="s">
        <v>51</v>
      </c>
      <c r="E77">
        <v>122328.94219416</v>
      </c>
      <c r="F77">
        <v>1455.6</v>
      </c>
      <c r="G77">
        <v>-1.6855711913194599E-2</v>
      </c>
      <c r="H77">
        <v>1.0923450243272901</v>
      </c>
      <c r="I77">
        <v>19.859230121488299</v>
      </c>
      <c r="J77">
        <v>4.7991136474406098</v>
      </c>
      <c r="K77">
        <v>1379.3052653771599</v>
      </c>
      <c r="L77">
        <v>1260.66218837165</v>
      </c>
      <c r="M77">
        <v>68.905348474373696</v>
      </c>
      <c r="N77">
        <v>1.00896728838312</v>
      </c>
      <c r="O77">
        <v>1.6007144820005601</v>
      </c>
      <c r="P77">
        <v>43.9477848101265</v>
      </c>
      <c r="Q77">
        <v>0.11739268232967701</v>
      </c>
    </row>
    <row r="78" spans="1:17" x14ac:dyDescent="0.3">
      <c r="A78" t="s">
        <v>213</v>
      </c>
      <c r="B78" t="s">
        <v>214</v>
      </c>
      <c r="C78" t="s">
        <v>10639</v>
      </c>
      <c r="D78" t="s">
        <v>124</v>
      </c>
      <c r="E78">
        <v>120889.465398</v>
      </c>
      <c r="F78">
        <v>607.4</v>
      </c>
      <c r="G78">
        <v>342.24954790239502</v>
      </c>
      <c r="H78">
        <v>-7.8785811812273998</v>
      </c>
      <c r="I78">
        <v>133.740823950833</v>
      </c>
      <c r="J78">
        <v>-0.12160651418361899</v>
      </c>
      <c r="K78">
        <v>531.27552461840901</v>
      </c>
      <c r="L78">
        <v>363.619767579621</v>
      </c>
      <c r="M78">
        <v>57.754542790898697</v>
      </c>
      <c r="N78">
        <v>0.63503350222972899</v>
      </c>
      <c r="O78">
        <v>6.5195917023378396</v>
      </c>
      <c r="P78">
        <v>374.34595860991698</v>
      </c>
      <c r="Q78">
        <v>0.22481377402191499</v>
      </c>
    </row>
    <row r="79" spans="1:17" x14ac:dyDescent="0.3">
      <c r="A79" t="s">
        <v>215</v>
      </c>
      <c r="B79" t="s">
        <v>216</v>
      </c>
      <c r="C79" t="s">
        <v>10642</v>
      </c>
      <c r="D79" t="s">
        <v>217</v>
      </c>
      <c r="E79">
        <v>120620.79008322</v>
      </c>
      <c r="F79">
        <v>1007.4</v>
      </c>
      <c r="G79">
        <v>-10.7489279448452</v>
      </c>
      <c r="H79">
        <v>-6.7072297968589396</v>
      </c>
      <c r="I79">
        <v>-19.030339130464</v>
      </c>
      <c r="J79">
        <v>-8.7851377395149992</v>
      </c>
      <c r="K79">
        <v>1063.78079300596</v>
      </c>
      <c r="L79">
        <v>1059.5105537996501</v>
      </c>
      <c r="M79">
        <v>24.3176694426318</v>
      </c>
      <c r="N79">
        <v>0.62878783243110503</v>
      </c>
      <c r="O79">
        <v>33.809807425054501</v>
      </c>
      <c r="P79">
        <v>46.851311953352699</v>
      </c>
      <c r="Q79">
        <v>-3.1072838150743999E-2</v>
      </c>
    </row>
    <row r="80" spans="1:17" x14ac:dyDescent="0.3">
      <c r="A80" t="s">
        <v>218</v>
      </c>
      <c r="B80" t="s">
        <v>219</v>
      </c>
      <c r="C80" t="s">
        <v>10636</v>
      </c>
      <c r="D80" t="s">
        <v>51</v>
      </c>
      <c r="E80">
        <v>120326.3980625</v>
      </c>
      <c r="F80">
        <v>3204.5</v>
      </c>
      <c r="G80">
        <v>39.6459288804636</v>
      </c>
      <c r="H80">
        <v>7.6919232453245696</v>
      </c>
      <c r="I80">
        <v>17.802731113262301</v>
      </c>
      <c r="J80">
        <v>-0.47059212525733701</v>
      </c>
      <c r="K80">
        <v>2920.6214073849901</v>
      </c>
      <c r="L80">
        <v>2500.6245265452599</v>
      </c>
      <c r="M80">
        <v>69.278385159925705</v>
      </c>
      <c r="N80">
        <v>0.81630734883108402</v>
      </c>
      <c r="O80">
        <v>2.00967389608364</v>
      </c>
      <c r="P80">
        <v>81.985972683647105</v>
      </c>
      <c r="Q80">
        <v>0.106622409772023</v>
      </c>
    </row>
    <row r="81" spans="1:17" x14ac:dyDescent="0.3">
      <c r="A81" t="s">
        <v>220</v>
      </c>
      <c r="B81" t="s">
        <v>221</v>
      </c>
      <c r="C81" t="s">
        <v>10637</v>
      </c>
      <c r="D81" t="s">
        <v>222</v>
      </c>
      <c r="E81">
        <v>120300.836902935</v>
      </c>
      <c r="F81">
        <v>458.5</v>
      </c>
      <c r="G81">
        <v>125.13885900859</v>
      </c>
      <c r="H81">
        <v>-1.0279886096647399</v>
      </c>
      <c r="I81">
        <v>61.299171108897902</v>
      </c>
      <c r="J81">
        <v>0.78045854114609003</v>
      </c>
      <c r="K81">
        <v>407.80095832895398</v>
      </c>
      <c r="L81">
        <v>320.421051697748</v>
      </c>
      <c r="M81">
        <v>75.140376792429905</v>
      </c>
      <c r="N81">
        <v>0.29117676372332701</v>
      </c>
      <c r="O81">
        <v>0.40348964013085997</v>
      </c>
      <c r="P81">
        <v>175.04499100179899</v>
      </c>
      <c r="Q81">
        <v>6.9063662648090995E-2</v>
      </c>
    </row>
    <row r="82" spans="1:17" x14ac:dyDescent="0.3">
      <c r="A82" t="s">
        <v>223</v>
      </c>
      <c r="B82" t="s">
        <v>224</v>
      </c>
      <c r="C82" t="s">
        <v>10634</v>
      </c>
      <c r="D82" t="s">
        <v>57</v>
      </c>
      <c r="E82">
        <v>119376.74578149</v>
      </c>
      <c r="F82">
        <v>741</v>
      </c>
      <c r="G82">
        <v>272.428079288182</v>
      </c>
      <c r="H82">
        <v>25.4492245195785</v>
      </c>
      <c r="I82">
        <v>75.692463237851001</v>
      </c>
      <c r="J82">
        <v>6.2240439401216499</v>
      </c>
      <c r="K82">
        <v>600.75776422390197</v>
      </c>
      <c r="L82">
        <v>434.14092825446602</v>
      </c>
      <c r="M82">
        <v>79.837528740961702</v>
      </c>
      <c r="N82">
        <v>1.2914761543542299</v>
      </c>
      <c r="O82">
        <v>3.6302294197031002</v>
      </c>
      <c r="P82">
        <v>310.90573012939001</v>
      </c>
      <c r="Q82">
        <v>0.178114832052536</v>
      </c>
    </row>
    <row r="83" spans="1:17" x14ac:dyDescent="0.3">
      <c r="A83" t="s">
        <v>225</v>
      </c>
      <c r="B83" t="s">
        <v>226</v>
      </c>
      <c r="C83" t="s">
        <v>10646</v>
      </c>
      <c r="D83" t="s">
        <v>227</v>
      </c>
      <c r="E83">
        <v>118691.45292775</v>
      </c>
      <c r="F83">
        <v>1899.35</v>
      </c>
      <c r="G83">
        <v>9.8468604493560292</v>
      </c>
      <c r="H83">
        <v>1.61848104787922</v>
      </c>
      <c r="I83">
        <v>12.350837352747901</v>
      </c>
      <c r="J83">
        <v>-1.7681364590605999</v>
      </c>
      <c r="K83">
        <v>1842.39688630979</v>
      </c>
      <c r="L83">
        <v>1646.6063800403099</v>
      </c>
      <c r="M83">
        <v>57.931295827077697</v>
      </c>
      <c r="N83">
        <v>0.73487270913855895</v>
      </c>
      <c r="O83">
        <v>4.5304972753837003</v>
      </c>
      <c r="P83">
        <v>54.0617268929715</v>
      </c>
      <c r="Q83">
        <v>2.398727554972E-3</v>
      </c>
    </row>
    <row r="84" spans="1:17" x14ac:dyDescent="0.3">
      <c r="A84" t="s">
        <v>228</v>
      </c>
      <c r="B84" t="s">
        <v>229</v>
      </c>
      <c r="C84" t="s">
        <v>10638</v>
      </c>
      <c r="D84" t="s">
        <v>230</v>
      </c>
      <c r="E84">
        <v>118575.068090214</v>
      </c>
      <c r="F84">
        <v>1200.1500000000001</v>
      </c>
      <c r="G84">
        <v>12.791866010300099</v>
      </c>
      <c r="H84">
        <v>-1.9178744046282199</v>
      </c>
      <c r="I84">
        <v>-11.7978550422037</v>
      </c>
      <c r="J84">
        <v>-2.9436520021710901</v>
      </c>
      <c r="K84">
        <v>1168.7961684053701</v>
      </c>
      <c r="L84">
        <v>1086.02506261554</v>
      </c>
      <c r="M84">
        <v>52.572537017854501</v>
      </c>
      <c r="N84">
        <v>0.61998979883070704</v>
      </c>
      <c r="O84">
        <v>4.4386450712948298</v>
      </c>
      <c r="P84">
        <v>46.561421835916498</v>
      </c>
      <c r="Q84">
        <v>8.7755181785509999E-3</v>
      </c>
    </row>
    <row r="85" spans="1:17" x14ac:dyDescent="0.3">
      <c r="A85" t="s">
        <v>231</v>
      </c>
      <c r="B85" t="s">
        <v>232</v>
      </c>
      <c r="C85" t="s">
        <v>10640</v>
      </c>
      <c r="D85" t="s">
        <v>54</v>
      </c>
      <c r="E85">
        <v>116240.7785952</v>
      </c>
      <c r="F85">
        <v>3485.15</v>
      </c>
      <c r="G85">
        <v>45.271992657419702</v>
      </c>
      <c r="H85">
        <v>5.8787542971815796</v>
      </c>
      <c r="I85">
        <v>17.626826303602201</v>
      </c>
      <c r="J85">
        <v>0.40258583068126802</v>
      </c>
      <c r="K85">
        <v>3156.5974673986102</v>
      </c>
      <c r="L85">
        <v>2694.2038550552502</v>
      </c>
      <c r="M85">
        <v>79.501413807159594</v>
      </c>
      <c r="N85">
        <v>0.90172001827322701</v>
      </c>
      <c r="O85">
        <v>2.5493881181584799</v>
      </c>
      <c r="P85">
        <v>96.673344431590493</v>
      </c>
      <c r="Q85">
        <v>9.5234961436453006E-2</v>
      </c>
    </row>
    <row r="86" spans="1:17" x14ac:dyDescent="0.3">
      <c r="A86" t="s">
        <v>233</v>
      </c>
      <c r="B86" t="s">
        <v>234</v>
      </c>
      <c r="C86" t="s">
        <v>10640</v>
      </c>
      <c r="D86" t="s">
        <v>54</v>
      </c>
      <c r="E86">
        <v>115455.753806355</v>
      </c>
      <c r="F86">
        <v>7031.35</v>
      </c>
      <c r="G86">
        <v>-5.9810976118596901</v>
      </c>
      <c r="H86">
        <v>-0.107208490193614</v>
      </c>
      <c r="I86">
        <v>0.55780771832709197</v>
      </c>
      <c r="J86">
        <v>-1.7905643311405</v>
      </c>
      <c r="K86">
        <v>6714.0141099981201</v>
      </c>
      <c r="L86">
        <v>6175.1000951708102</v>
      </c>
      <c r="M86">
        <v>49.719296424271498</v>
      </c>
      <c r="N86">
        <v>0.72259579408194496</v>
      </c>
      <c r="O86">
        <v>1.0822957184608699</v>
      </c>
      <c r="P86">
        <v>35.0741036009643</v>
      </c>
      <c r="Q86">
        <v>9.814474049645E-3</v>
      </c>
    </row>
    <row r="87" spans="1:17" x14ac:dyDescent="0.3">
      <c r="A87" t="s">
        <v>235</v>
      </c>
      <c r="B87" t="s">
        <v>236</v>
      </c>
      <c r="C87" t="s">
        <v>10636</v>
      </c>
      <c r="D87" t="s">
        <v>34</v>
      </c>
      <c r="E87">
        <v>115002.27616550399</v>
      </c>
      <c r="F87">
        <v>60.77</v>
      </c>
      <c r="G87">
        <v>66.5501362897852</v>
      </c>
      <c r="H87">
        <v>-12.7055755713466</v>
      </c>
      <c r="I87">
        <v>-18.8979604953491</v>
      </c>
      <c r="J87">
        <v>-4.0219342636066502</v>
      </c>
      <c r="K87">
        <v>63.212089938748598</v>
      </c>
      <c r="L87">
        <v>57.664826363782502</v>
      </c>
      <c r="M87">
        <v>37.379922049523003</v>
      </c>
      <c r="N87">
        <v>0.32618458825450702</v>
      </c>
      <c r="O87">
        <v>37.814711206187198</v>
      </c>
      <c r="P87">
        <v>102.56666666666599</v>
      </c>
      <c r="Q87">
        <v>0.10879514683977699</v>
      </c>
    </row>
    <row r="88" spans="1:17" x14ac:dyDescent="0.3">
      <c r="A88" t="s">
        <v>237</v>
      </c>
      <c r="B88" t="s">
        <v>238</v>
      </c>
      <c r="C88" t="s">
        <v>10638</v>
      </c>
      <c r="D88" t="s">
        <v>183</v>
      </c>
      <c r="E88">
        <v>114163.437607114</v>
      </c>
      <c r="F88">
        <v>637.15</v>
      </c>
      <c r="G88">
        <v>-15.6127864614923</v>
      </c>
      <c r="H88">
        <v>-0.90609913036221201</v>
      </c>
      <c r="I88">
        <v>4.7817099157444298</v>
      </c>
      <c r="J88">
        <v>-2.2492273860996099</v>
      </c>
      <c r="K88">
        <v>621.559430591308</v>
      </c>
      <c r="L88">
        <v>578.05364125828498</v>
      </c>
      <c r="M88">
        <v>58.796706264827897</v>
      </c>
      <c r="N88">
        <v>0.59798939372156601</v>
      </c>
      <c r="O88">
        <v>3.9551126108451702</v>
      </c>
      <c r="P88">
        <v>30.243254292722799</v>
      </c>
      <c r="Q88">
        <v>-7.9567046051206999E-2</v>
      </c>
    </row>
    <row r="89" spans="1:17" x14ac:dyDescent="0.3">
      <c r="A89" t="s">
        <v>239</v>
      </c>
      <c r="B89" t="s">
        <v>240</v>
      </c>
      <c r="C89" t="s">
        <v>10640</v>
      </c>
      <c r="D89" t="s">
        <v>54</v>
      </c>
      <c r="E89">
        <v>113910.71883795</v>
      </c>
      <c r="F89">
        <v>1127.9000000000001</v>
      </c>
      <c r="G89">
        <v>49.798762165409698</v>
      </c>
      <c r="H89">
        <v>-10.1366155147791</v>
      </c>
      <c r="I89">
        <v>8.9198470416200006</v>
      </c>
      <c r="J89">
        <v>-8.4093334919203109</v>
      </c>
      <c r="K89">
        <v>1156.6724538196499</v>
      </c>
      <c r="L89">
        <v>967.75990896385201</v>
      </c>
      <c r="M89">
        <v>35.880156075611303</v>
      </c>
      <c r="N89">
        <v>2.2946439267963901</v>
      </c>
      <c r="O89">
        <v>17.412891213759998</v>
      </c>
      <c r="P89">
        <v>98.661382650814602</v>
      </c>
      <c r="Q89">
        <v>7.9214203673883002E-2</v>
      </c>
    </row>
    <row r="90" spans="1:17" x14ac:dyDescent="0.3">
      <c r="A90" t="s">
        <v>241</v>
      </c>
      <c r="B90" t="s">
        <v>242</v>
      </c>
      <c r="C90" t="s">
        <v>10637</v>
      </c>
      <c r="D90" t="s">
        <v>27</v>
      </c>
      <c r="E90">
        <v>113610.70112319999</v>
      </c>
      <c r="F90">
        <v>15.64</v>
      </c>
      <c r="G90">
        <v>42.382402557682802</v>
      </c>
      <c r="H90">
        <v>3.45385792320545E-2</v>
      </c>
      <c r="I90">
        <v>-2.8283228552671198</v>
      </c>
      <c r="J90">
        <v>-1.35507007339147</v>
      </c>
      <c r="K90">
        <v>15.883647992657901</v>
      </c>
      <c r="L90">
        <v>14.3750179144487</v>
      </c>
      <c r="M90">
        <v>62.095085506783199</v>
      </c>
      <c r="N90">
        <v>0.86527856085969701</v>
      </c>
      <c r="O90">
        <v>22.6342710997442</v>
      </c>
      <c r="P90">
        <v>75.730337078651601</v>
      </c>
      <c r="Q90">
        <v>7.7032151338772004E-2</v>
      </c>
    </row>
    <row r="91" spans="1:17" x14ac:dyDescent="0.3">
      <c r="A91" t="s">
        <v>243</v>
      </c>
      <c r="B91" t="s">
        <v>244</v>
      </c>
      <c r="C91" t="s">
        <v>10636</v>
      </c>
      <c r="D91" t="s">
        <v>245</v>
      </c>
      <c r="E91">
        <v>111956.81931960001</v>
      </c>
      <c r="F91">
        <v>10057.700000000001</v>
      </c>
      <c r="G91">
        <v>5.1497863590678596</v>
      </c>
      <c r="H91">
        <v>1.93564872717864</v>
      </c>
      <c r="I91">
        <v>-0.52164518787193703</v>
      </c>
      <c r="J91">
        <v>0.35786496206773899</v>
      </c>
      <c r="K91">
        <v>9415.1370744476699</v>
      </c>
      <c r="L91">
        <v>8523.5161108557095</v>
      </c>
      <c r="M91">
        <v>76.885005238885896</v>
      </c>
      <c r="N91">
        <v>0.89058980582580505</v>
      </c>
      <c r="O91">
        <v>3.4928462769817998</v>
      </c>
      <c r="P91">
        <v>51.747914120611298</v>
      </c>
      <c r="Q91">
        <v>0.10007205241924</v>
      </c>
    </row>
    <row r="92" spans="1:17" x14ac:dyDescent="0.3">
      <c r="A92" t="s">
        <v>246</v>
      </c>
      <c r="B92" t="s">
        <v>247</v>
      </c>
      <c r="C92" t="s">
        <v>10636</v>
      </c>
      <c r="D92" t="s">
        <v>24</v>
      </c>
      <c r="E92">
        <v>110395.07025438501</v>
      </c>
      <c r="F92">
        <v>1425.25</v>
      </c>
      <c r="G92">
        <v>-28.079716657048301</v>
      </c>
      <c r="H92">
        <v>-1.14067110077957</v>
      </c>
      <c r="I92">
        <v>-19.6111618339201</v>
      </c>
      <c r="J92">
        <v>1.0696166730926899</v>
      </c>
      <c r="K92">
        <v>1410.9563995301301</v>
      </c>
      <c r="L92">
        <v>1440.88642011964</v>
      </c>
      <c r="M92">
        <v>71.155103434069204</v>
      </c>
      <c r="N92">
        <v>0.94714391050623303</v>
      </c>
      <c r="O92">
        <v>18.891422557445999</v>
      </c>
      <c r="P92">
        <v>7.2261510683117702</v>
      </c>
      <c r="Q92">
        <v>2.0291892222269001E-2</v>
      </c>
    </row>
    <row r="93" spans="1:17" x14ac:dyDescent="0.3">
      <c r="A93" t="s">
        <v>248</v>
      </c>
      <c r="B93" t="s">
        <v>249</v>
      </c>
      <c r="C93" t="s">
        <v>10641</v>
      </c>
      <c r="D93" t="s">
        <v>98</v>
      </c>
      <c r="E93">
        <v>107479.3144191</v>
      </c>
      <c r="F93">
        <v>5455.4</v>
      </c>
      <c r="G93">
        <v>54.377636935000403</v>
      </c>
      <c r="H93">
        <v>-2.5433704360340998</v>
      </c>
      <c r="I93">
        <v>8.0709687475591796</v>
      </c>
      <c r="J93">
        <v>-1.06190883211702</v>
      </c>
      <c r="K93">
        <v>5323.4349112289201</v>
      </c>
      <c r="L93">
        <v>4721.0668921726201</v>
      </c>
      <c r="M93">
        <v>59.358465771496697</v>
      </c>
      <c r="N93">
        <v>1.0558528474689699</v>
      </c>
      <c r="O93">
        <v>8.0498221945228607</v>
      </c>
      <c r="P93">
        <v>88.764900261241095</v>
      </c>
      <c r="Q93">
        <v>7.4043148736898004E-2</v>
      </c>
    </row>
    <row r="94" spans="1:17" x14ac:dyDescent="0.3">
      <c r="A94" t="s">
        <v>250</v>
      </c>
      <c r="B94" t="s">
        <v>251</v>
      </c>
      <c r="C94" t="s">
        <v>10636</v>
      </c>
      <c r="D94" t="s">
        <v>37</v>
      </c>
      <c r="E94">
        <v>107168.55430814</v>
      </c>
      <c r="F94">
        <v>753.15</v>
      </c>
      <c r="G94">
        <v>4.0437873689245398</v>
      </c>
      <c r="H94">
        <v>1.83971339345594</v>
      </c>
      <c r="I94">
        <v>26.645254170890102</v>
      </c>
      <c r="J94">
        <v>-0.62832655693788897</v>
      </c>
      <c r="K94">
        <v>690.34369380183603</v>
      </c>
      <c r="L94">
        <v>607.62907004621002</v>
      </c>
      <c r="M94">
        <v>61.161633217003001</v>
      </c>
      <c r="N94">
        <v>0.92225597802763504</v>
      </c>
      <c r="O94">
        <v>0.212441080794012</v>
      </c>
      <c r="P94">
        <v>62.509440069047301</v>
      </c>
      <c r="Q94">
        <v>-3.5333545402464001E-2</v>
      </c>
    </row>
    <row r="95" spans="1:17" x14ac:dyDescent="0.3">
      <c r="A95" t="s">
        <v>252</v>
      </c>
      <c r="B95" t="s">
        <v>253</v>
      </c>
      <c r="C95" t="s">
        <v>10647</v>
      </c>
      <c r="D95" t="s">
        <v>163</v>
      </c>
      <c r="E95">
        <v>107115.11410752</v>
      </c>
      <c r="F95">
        <v>696.1</v>
      </c>
      <c r="G95">
        <v>39.594034186774799</v>
      </c>
      <c r="H95">
        <v>-7.7141118236714901</v>
      </c>
      <c r="I95">
        <v>36.729756805493103</v>
      </c>
      <c r="J95">
        <v>-7.2789239972453998</v>
      </c>
      <c r="K95">
        <v>701.38083297610501</v>
      </c>
      <c r="L95">
        <v>583.03418740468999</v>
      </c>
      <c r="M95">
        <v>37.756001740213001</v>
      </c>
      <c r="N95">
        <v>0.62322552672199905</v>
      </c>
      <c r="O95">
        <v>12.5915816693003</v>
      </c>
      <c r="P95">
        <v>93.791759465478805</v>
      </c>
      <c r="Q95">
        <v>0.230425711828776</v>
      </c>
    </row>
    <row r="96" spans="1:17" x14ac:dyDescent="0.3">
      <c r="A96" t="s">
        <v>254</v>
      </c>
      <c r="B96" t="s">
        <v>255</v>
      </c>
      <c r="C96" t="s">
        <v>10636</v>
      </c>
      <c r="D96" t="s">
        <v>37</v>
      </c>
      <c r="E96">
        <v>105663.402416515</v>
      </c>
      <c r="F96">
        <v>2141.75</v>
      </c>
      <c r="G96">
        <v>31.4444705526743</v>
      </c>
      <c r="H96">
        <v>8.1318141559382795</v>
      </c>
      <c r="I96">
        <v>17.319483715275101</v>
      </c>
      <c r="J96">
        <v>0.475383765253035</v>
      </c>
      <c r="K96">
        <v>1946.43580617199</v>
      </c>
      <c r="L96">
        <v>1700.0878691640801</v>
      </c>
      <c r="M96">
        <v>76.021860589850604</v>
      </c>
      <c r="N96">
        <v>1.05189898389903</v>
      </c>
      <c r="O96">
        <v>1.9259950974670199</v>
      </c>
      <c r="P96">
        <v>69.174565560821407</v>
      </c>
      <c r="Q96">
        <v>-7.2488397900350001E-3</v>
      </c>
    </row>
    <row r="97" spans="1:17" x14ac:dyDescent="0.3">
      <c r="A97" t="s">
        <v>256</v>
      </c>
      <c r="B97" t="s">
        <v>257</v>
      </c>
      <c r="C97" t="s">
        <v>10638</v>
      </c>
      <c r="D97" t="s">
        <v>258</v>
      </c>
      <c r="E97">
        <v>105382.228336905</v>
      </c>
      <c r="F97">
        <v>1474.35</v>
      </c>
      <c r="G97">
        <v>12.540989837388199</v>
      </c>
      <c r="H97">
        <v>1.2358692642754401</v>
      </c>
      <c r="I97">
        <v>13.3405343660216</v>
      </c>
      <c r="J97">
        <v>-2.2221309466294299</v>
      </c>
      <c r="K97">
        <v>1370.4124466533001</v>
      </c>
      <c r="L97">
        <v>1210.5821196340801</v>
      </c>
      <c r="M97">
        <v>58.829264972954</v>
      </c>
      <c r="N97">
        <v>0.75596882073129501</v>
      </c>
      <c r="O97">
        <v>0.67826499813476904</v>
      </c>
      <c r="P97">
        <v>50.236918530595503</v>
      </c>
      <c r="Q97">
        <v>7.4114294386566998E-2</v>
      </c>
    </row>
    <row r="98" spans="1:17" x14ac:dyDescent="0.3">
      <c r="A98" t="s">
        <v>259</v>
      </c>
      <c r="B98" t="s">
        <v>260</v>
      </c>
      <c r="C98" t="s">
        <v>10647</v>
      </c>
      <c r="D98" t="s">
        <v>261</v>
      </c>
      <c r="E98">
        <v>105031.8659467</v>
      </c>
      <c r="F98">
        <v>75.84</v>
      </c>
      <c r="G98">
        <v>162.94963595905199</v>
      </c>
      <c r="H98">
        <v>15.373824352635401</v>
      </c>
      <c r="I98">
        <v>58.227220336161302</v>
      </c>
      <c r="J98">
        <v>-2.6655908716983401</v>
      </c>
      <c r="K98">
        <v>66.630287179618904</v>
      </c>
      <c r="L98">
        <v>48.806914520912699</v>
      </c>
      <c r="M98">
        <v>51.901125366753</v>
      </c>
      <c r="N98">
        <v>0.76100614176499304</v>
      </c>
      <c r="O98">
        <v>11.141877637130801</v>
      </c>
      <c r="P98">
        <v>249.49308755760299</v>
      </c>
      <c r="Q98">
        <v>0.22392072519168099</v>
      </c>
    </row>
    <row r="99" spans="1:17" x14ac:dyDescent="0.3">
      <c r="A99" t="s">
        <v>262</v>
      </c>
      <c r="B99" t="s">
        <v>263</v>
      </c>
      <c r="C99" t="s">
        <v>10647</v>
      </c>
      <c r="D99" t="s">
        <v>264</v>
      </c>
      <c r="E99">
        <v>103530.042</v>
      </c>
      <c r="F99">
        <v>3744.7</v>
      </c>
      <c r="G99">
        <v>85.852590848460295</v>
      </c>
      <c r="H99">
        <v>-2.8467572761064601</v>
      </c>
      <c r="I99">
        <v>24.393046185786201</v>
      </c>
      <c r="J99">
        <v>-3.7995929019935399</v>
      </c>
      <c r="K99">
        <v>3733.58603325588</v>
      </c>
      <c r="L99">
        <v>3116.4692053077501</v>
      </c>
      <c r="M99">
        <v>43.497345400407802</v>
      </c>
      <c r="N99">
        <v>0.52679500553948999</v>
      </c>
      <c r="O99">
        <v>11.408123481186699</v>
      </c>
      <c r="P99">
        <v>126.498518115284</v>
      </c>
      <c r="Q99">
        <v>0.18911990219300001</v>
      </c>
    </row>
    <row r="100" spans="1:17" x14ac:dyDescent="0.3">
      <c r="A100" t="s">
        <v>265</v>
      </c>
      <c r="B100" t="s">
        <v>266</v>
      </c>
      <c r="C100" t="s">
        <v>10636</v>
      </c>
      <c r="D100" t="s">
        <v>267</v>
      </c>
      <c r="E100">
        <v>101782.23898855</v>
      </c>
      <c r="F100">
        <v>94.75</v>
      </c>
      <c r="G100">
        <v>28.142128857412299</v>
      </c>
      <c r="H100">
        <v>-10.460082756510699</v>
      </c>
      <c r="I100">
        <v>-4.8070674690686497</v>
      </c>
      <c r="J100">
        <v>-6.7560048114026099</v>
      </c>
      <c r="K100">
        <v>93.299525665724104</v>
      </c>
      <c r="L100">
        <v>83.323596877410097</v>
      </c>
      <c r="M100">
        <v>42.046660145125699</v>
      </c>
      <c r="N100">
        <v>0.49055265056409098</v>
      </c>
      <c r="O100">
        <v>13.8786279683377</v>
      </c>
      <c r="P100">
        <v>59.915611814345901</v>
      </c>
      <c r="Q100">
        <v>8.8652850986298007E-2</v>
      </c>
    </row>
    <row r="101" spans="1:17" x14ac:dyDescent="0.3">
      <c r="A101" t="s">
        <v>268</v>
      </c>
      <c r="B101" t="s">
        <v>269</v>
      </c>
      <c r="C101" t="s">
        <v>10647</v>
      </c>
      <c r="D101" t="s">
        <v>227</v>
      </c>
      <c r="E101">
        <v>101412.10789124999</v>
      </c>
      <c r="F101">
        <v>6813.4</v>
      </c>
      <c r="G101">
        <v>4.7324576397019298</v>
      </c>
      <c r="H101">
        <v>0.96015111596545699</v>
      </c>
      <c r="I101">
        <v>28.756695057804698</v>
      </c>
      <c r="J101">
        <v>-2.49437391335193</v>
      </c>
      <c r="K101">
        <v>6615.6456117217303</v>
      </c>
      <c r="L101">
        <v>5822.6643608269396</v>
      </c>
      <c r="M101">
        <v>53.9684909339855</v>
      </c>
      <c r="N101">
        <v>0.64476373306826296</v>
      </c>
      <c r="O101">
        <v>7.6033991839610202</v>
      </c>
      <c r="P101">
        <v>79.2528282031044</v>
      </c>
      <c r="Q101">
        <v>0.138650163500393</v>
      </c>
    </row>
    <row r="102" spans="1:17" x14ac:dyDescent="0.3">
      <c r="A102" t="s">
        <v>270</v>
      </c>
      <c r="B102" t="s">
        <v>271</v>
      </c>
      <c r="C102" t="s">
        <v>10647</v>
      </c>
      <c r="D102" t="s">
        <v>163</v>
      </c>
      <c r="E102">
        <v>101328.0436305</v>
      </c>
      <c r="F102">
        <v>290.55</v>
      </c>
      <c r="G102">
        <v>114.34147110413601</v>
      </c>
      <c r="H102">
        <v>-11.318506094785301</v>
      </c>
      <c r="I102">
        <v>10.511495057735701</v>
      </c>
      <c r="J102">
        <v>-4.4521393645479597</v>
      </c>
      <c r="K102">
        <v>298.74881190539003</v>
      </c>
      <c r="L102">
        <v>250.94973161159101</v>
      </c>
      <c r="M102">
        <v>36.810793604781601</v>
      </c>
      <c r="N102">
        <v>0.38685875350597898</v>
      </c>
      <c r="O102">
        <v>15.4190328686973</v>
      </c>
      <c r="P102">
        <v>155.99118942731201</v>
      </c>
      <c r="Q102">
        <v>0.177202489573345</v>
      </c>
    </row>
    <row r="103" spans="1:17" x14ac:dyDescent="0.3">
      <c r="A103" t="s">
        <v>272</v>
      </c>
      <c r="B103" t="s">
        <v>273</v>
      </c>
      <c r="C103" t="s">
        <v>10640</v>
      </c>
      <c r="D103" t="s">
        <v>54</v>
      </c>
      <c r="E103">
        <v>100065.146293125</v>
      </c>
      <c r="F103">
        <v>2240.1999999999998</v>
      </c>
      <c r="G103">
        <v>73.071263697346197</v>
      </c>
      <c r="H103">
        <v>15.833670744753499</v>
      </c>
      <c r="I103">
        <v>24.927480376917199</v>
      </c>
      <c r="J103">
        <v>2.1097068715179099</v>
      </c>
      <c r="K103">
        <v>1935.79487170474</v>
      </c>
      <c r="L103">
        <v>1612.86568642013</v>
      </c>
      <c r="M103">
        <v>77.706926022662003</v>
      </c>
      <c r="N103">
        <v>0.83460027011780102</v>
      </c>
      <c r="O103">
        <v>0.73654138023391202</v>
      </c>
      <c r="P103">
        <v>106.023819377385</v>
      </c>
      <c r="Q103">
        <v>9.9612910623528006E-2</v>
      </c>
    </row>
    <row r="104" spans="1:17" x14ac:dyDescent="0.3">
      <c r="A104" t="s">
        <v>274</v>
      </c>
      <c r="B104" t="s">
        <v>275</v>
      </c>
      <c r="C104" t="s">
        <v>10636</v>
      </c>
      <c r="D104" t="s">
        <v>34</v>
      </c>
      <c r="E104">
        <v>100031.14209528</v>
      </c>
      <c r="F104">
        <v>111.53</v>
      </c>
      <c r="G104">
        <v>40.859454991685297</v>
      </c>
      <c r="H104">
        <v>-6.4131326293536599</v>
      </c>
      <c r="I104">
        <v>-16.5983047095832</v>
      </c>
      <c r="J104">
        <v>-3.6622291899347501</v>
      </c>
      <c r="K104">
        <v>112.527596809784</v>
      </c>
      <c r="L104">
        <v>105.389303559331</v>
      </c>
      <c r="M104">
        <v>48.099378691445203</v>
      </c>
      <c r="N104">
        <v>0.47304783144942297</v>
      </c>
      <c r="O104">
        <v>15.574284945754499</v>
      </c>
      <c r="P104">
        <v>74.675019577133895</v>
      </c>
      <c r="Q104">
        <v>0.15379816121965201</v>
      </c>
    </row>
    <row r="105" spans="1:17" x14ac:dyDescent="0.3">
      <c r="A105" t="s">
        <v>276</v>
      </c>
      <c r="B105" t="s">
        <v>277</v>
      </c>
      <c r="C105" t="s">
        <v>10645</v>
      </c>
      <c r="D105" t="s">
        <v>46</v>
      </c>
      <c r="E105">
        <v>99370.522684272</v>
      </c>
      <c r="F105">
        <v>94.48</v>
      </c>
      <c r="G105">
        <v>26.3780010079705</v>
      </c>
      <c r="H105">
        <v>-4.9405815042508996</v>
      </c>
      <c r="I105">
        <v>-2.5308277737317399</v>
      </c>
      <c r="J105">
        <v>-2.8077203642770598</v>
      </c>
      <c r="K105">
        <v>94.745888994953901</v>
      </c>
      <c r="L105">
        <v>83.572884801177196</v>
      </c>
      <c r="M105">
        <v>39.582234729824599</v>
      </c>
      <c r="N105">
        <v>0.81344951440191504</v>
      </c>
      <c r="O105">
        <v>9.8116003386960102</v>
      </c>
      <c r="P105">
        <v>81.692307692307693</v>
      </c>
      <c r="Q105">
        <v>0.14626262123463599</v>
      </c>
    </row>
    <row r="106" spans="1:17" x14ac:dyDescent="0.3">
      <c r="A106" t="s">
        <v>278</v>
      </c>
      <c r="B106" t="s">
        <v>279</v>
      </c>
      <c r="C106" t="s">
        <v>10644</v>
      </c>
      <c r="D106" t="s">
        <v>130</v>
      </c>
      <c r="E106">
        <v>99242.528535139994</v>
      </c>
      <c r="F106">
        <v>7678.8</v>
      </c>
      <c r="G106">
        <v>45.295044650147197</v>
      </c>
      <c r="H106">
        <v>6.5535722610127003</v>
      </c>
      <c r="I106">
        <v>32.345682809987103</v>
      </c>
      <c r="J106">
        <v>1.54029493006747</v>
      </c>
      <c r="K106">
        <v>7016.2580350785502</v>
      </c>
      <c r="L106">
        <v>5984.9020430581604</v>
      </c>
      <c r="M106">
        <v>76.370934435033703</v>
      </c>
      <c r="N106">
        <v>0.67608768820919496</v>
      </c>
      <c r="O106">
        <v>0.60165650882950605</v>
      </c>
      <c r="P106">
        <v>93.320829294696694</v>
      </c>
      <c r="Q106">
        <v>2.8506205111259999E-3</v>
      </c>
    </row>
    <row r="107" spans="1:17" x14ac:dyDescent="0.3">
      <c r="A107" t="s">
        <v>280</v>
      </c>
      <c r="B107" t="s">
        <v>281</v>
      </c>
      <c r="C107" t="s">
        <v>10640</v>
      </c>
      <c r="D107" t="s">
        <v>282</v>
      </c>
      <c r="E107">
        <v>98596.014998040002</v>
      </c>
      <c r="F107">
        <v>6927.5</v>
      </c>
      <c r="G107">
        <v>11.6818632191814</v>
      </c>
      <c r="H107">
        <v>1.1034832491882101</v>
      </c>
      <c r="I107">
        <v>0.86887065846256895</v>
      </c>
      <c r="J107">
        <v>-1.55765289203269</v>
      </c>
      <c r="K107">
        <v>6538.1614400056596</v>
      </c>
      <c r="L107">
        <v>6074.7404551607397</v>
      </c>
      <c r="M107">
        <v>66.104329294878298</v>
      </c>
      <c r="N107">
        <v>0.93466621839099095</v>
      </c>
      <c r="O107">
        <v>0.90220137134608902</v>
      </c>
      <c r="P107">
        <v>46.582733812949598</v>
      </c>
      <c r="Q107">
        <v>9.8100312670850003E-3</v>
      </c>
    </row>
    <row r="108" spans="1:17" x14ac:dyDescent="0.3">
      <c r="A108" t="s">
        <v>283</v>
      </c>
      <c r="B108" t="s">
        <v>284</v>
      </c>
      <c r="C108" t="s">
        <v>10638</v>
      </c>
      <c r="D108" t="s">
        <v>183</v>
      </c>
      <c r="E108">
        <v>98109.297968309998</v>
      </c>
      <c r="F108">
        <v>3640.35</v>
      </c>
      <c r="G108">
        <v>57.216466601310998</v>
      </c>
      <c r="H108">
        <v>8.9562323673081696</v>
      </c>
      <c r="I108">
        <v>30.654212028150098</v>
      </c>
      <c r="J108">
        <v>-1.6031229913473</v>
      </c>
      <c r="K108">
        <v>3288.1479773586898</v>
      </c>
      <c r="L108">
        <v>2778.4311654858402</v>
      </c>
      <c r="M108">
        <v>66.871168182397398</v>
      </c>
      <c r="N108">
        <v>0.96570798461135199</v>
      </c>
      <c r="O108">
        <v>1.4984822887909199</v>
      </c>
      <c r="P108">
        <v>90.195924764890194</v>
      </c>
      <c r="Q108">
        <v>9.7077029717898E-2</v>
      </c>
    </row>
    <row r="109" spans="1:17" x14ac:dyDescent="0.3">
      <c r="A109" t="s">
        <v>285</v>
      </c>
      <c r="B109" t="s">
        <v>286</v>
      </c>
      <c r="C109" t="s">
        <v>10640</v>
      </c>
      <c r="D109" t="s">
        <v>54</v>
      </c>
      <c r="E109">
        <v>97194.264658109998</v>
      </c>
      <c r="F109">
        <v>2487.75</v>
      </c>
      <c r="G109">
        <v>9.3298849424229804</v>
      </c>
      <c r="H109">
        <v>15.5170702137672</v>
      </c>
      <c r="I109">
        <v>2.7751268611063402</v>
      </c>
      <c r="J109">
        <v>2.8252315889818802</v>
      </c>
      <c r="K109">
        <v>2212.9602324101702</v>
      </c>
      <c r="L109">
        <v>2090.64818033967</v>
      </c>
      <c r="M109">
        <v>77.892475320925897</v>
      </c>
      <c r="N109">
        <v>0.67283016187591604</v>
      </c>
      <c r="O109">
        <v>0.73761431011958301</v>
      </c>
      <c r="P109">
        <v>47.8120079617361</v>
      </c>
    </row>
    <row r="110" spans="1:17" x14ac:dyDescent="0.3">
      <c r="A110" t="s">
        <v>287</v>
      </c>
      <c r="B110" t="s">
        <v>288</v>
      </c>
      <c r="C110" t="s">
        <v>10643</v>
      </c>
      <c r="D110" t="s">
        <v>127</v>
      </c>
      <c r="E110">
        <v>97181.413098899997</v>
      </c>
      <c r="F110">
        <v>970.4</v>
      </c>
      <c r="G110">
        <v>13.6264807193867</v>
      </c>
      <c r="H110">
        <v>-2.0821579048308698</v>
      </c>
      <c r="I110">
        <v>4.9624113414914603</v>
      </c>
      <c r="J110">
        <v>-2.2527023521042802</v>
      </c>
      <c r="K110">
        <v>969.55366498095395</v>
      </c>
      <c r="L110">
        <v>881.49813935283498</v>
      </c>
      <c r="M110">
        <v>51.7372560307778</v>
      </c>
      <c r="N110">
        <v>0.56697102615455297</v>
      </c>
      <c r="O110">
        <v>13.0461665292662</v>
      </c>
      <c r="P110">
        <v>66.850068775790902</v>
      </c>
      <c r="Q110">
        <v>0.10232134543313801</v>
      </c>
    </row>
    <row r="111" spans="1:17" x14ac:dyDescent="0.3">
      <c r="A111" t="s">
        <v>289</v>
      </c>
      <c r="B111" t="s">
        <v>290</v>
      </c>
      <c r="C111" t="s">
        <v>10642</v>
      </c>
      <c r="D111" t="s">
        <v>104</v>
      </c>
      <c r="E111">
        <v>95447.920717109999</v>
      </c>
      <c r="F111">
        <v>96.12</v>
      </c>
      <c r="G111">
        <v>58.220267651291003</v>
      </c>
      <c r="H111">
        <v>-11.499408362392501</v>
      </c>
      <c r="I111">
        <v>-5.9908707637530902</v>
      </c>
      <c r="J111">
        <v>-5.0879072128756402</v>
      </c>
      <c r="K111">
        <v>99.508940722634804</v>
      </c>
      <c r="L111">
        <v>88.168559096011705</v>
      </c>
      <c r="M111">
        <v>36.336336558813102</v>
      </c>
      <c r="N111">
        <v>0.35591155622785398</v>
      </c>
      <c r="O111">
        <v>23.1793591344153</v>
      </c>
      <c r="P111">
        <v>98.595041322314003</v>
      </c>
      <c r="Q111">
        <v>0.14626625834627099</v>
      </c>
    </row>
    <row r="112" spans="1:17" x14ac:dyDescent="0.3">
      <c r="A112" t="s">
        <v>291</v>
      </c>
      <c r="B112" t="s">
        <v>292</v>
      </c>
      <c r="C112" t="s">
        <v>10636</v>
      </c>
      <c r="D112" t="s">
        <v>245</v>
      </c>
      <c r="E112">
        <v>95142.211570200001</v>
      </c>
      <c r="F112">
        <v>4420.5</v>
      </c>
      <c r="G112">
        <v>46.824326817139003</v>
      </c>
      <c r="H112">
        <v>6.3611256306416504</v>
      </c>
      <c r="I112">
        <v>3.8285069537607499</v>
      </c>
      <c r="J112">
        <v>-0.87072798416140595</v>
      </c>
      <c r="K112">
        <v>4166.0093093898004</v>
      </c>
      <c r="L112">
        <v>3681.37665724098</v>
      </c>
      <c r="M112">
        <v>67.981365248085595</v>
      </c>
      <c r="N112">
        <v>1.04458533973026</v>
      </c>
      <c r="O112">
        <v>2.4307205067300099</v>
      </c>
      <c r="P112">
        <v>82.963928726640503</v>
      </c>
      <c r="Q112">
        <v>1.6689978131434E-2</v>
      </c>
    </row>
    <row r="113" spans="1:17" x14ac:dyDescent="0.3">
      <c r="A113" t="s">
        <v>293</v>
      </c>
      <c r="B113" t="s">
        <v>294</v>
      </c>
      <c r="C113" t="s">
        <v>10649</v>
      </c>
      <c r="D113" t="s">
        <v>295</v>
      </c>
      <c r="E113">
        <v>94178.882092075</v>
      </c>
      <c r="F113">
        <v>10729</v>
      </c>
      <c r="G113">
        <v>88.5015661789392</v>
      </c>
      <c r="H113">
        <v>-6.4278629033954102</v>
      </c>
      <c r="I113">
        <v>43.028883734397702</v>
      </c>
      <c r="J113">
        <v>-2.3057218082914201</v>
      </c>
      <c r="K113">
        <v>10416.519947553499</v>
      </c>
      <c r="L113">
        <v>8657.8898263629908</v>
      </c>
      <c r="M113">
        <v>48.034199999101403</v>
      </c>
      <c r="N113">
        <v>0.30447160583680399</v>
      </c>
      <c r="O113">
        <v>23.944449622518398</v>
      </c>
      <c r="P113">
        <v>145.06344148650601</v>
      </c>
      <c r="Q113">
        <v>0.18819982574189101</v>
      </c>
    </row>
    <row r="114" spans="1:17" x14ac:dyDescent="0.3">
      <c r="A114" t="s">
        <v>296</v>
      </c>
      <c r="B114" t="s">
        <v>297</v>
      </c>
      <c r="C114" t="s">
        <v>10636</v>
      </c>
      <c r="D114" t="s">
        <v>34</v>
      </c>
      <c r="E114">
        <v>94068.976030000005</v>
      </c>
      <c r="F114">
        <v>121.54</v>
      </c>
      <c r="G114">
        <v>11.2898523843756</v>
      </c>
      <c r="H114">
        <v>-11.343803662185501</v>
      </c>
      <c r="I114">
        <v>-30.119815505784999</v>
      </c>
      <c r="J114">
        <v>-5.3140524514512597</v>
      </c>
      <c r="K114">
        <v>130.75586785666201</v>
      </c>
      <c r="L114">
        <v>129.77132473160501</v>
      </c>
      <c r="M114">
        <v>43.997542118152403</v>
      </c>
      <c r="N114">
        <v>0.62169618818585903</v>
      </c>
      <c r="O114">
        <v>41.928583182491302</v>
      </c>
      <c r="P114">
        <v>43.241013553329402</v>
      </c>
      <c r="Q114">
        <v>0.13770085702340301</v>
      </c>
    </row>
    <row r="115" spans="1:17" x14ac:dyDescent="0.3">
      <c r="A115" t="s">
        <v>298</v>
      </c>
      <c r="B115" t="s">
        <v>299</v>
      </c>
      <c r="C115" t="s">
        <v>10635</v>
      </c>
      <c r="D115" t="s">
        <v>300</v>
      </c>
      <c r="E115">
        <v>93738.304718200001</v>
      </c>
      <c r="F115">
        <v>10988.7</v>
      </c>
      <c r="G115">
        <v>141.609384203345</v>
      </c>
      <c r="H115">
        <v>-5.5471949126849003</v>
      </c>
      <c r="I115">
        <v>29.555199620564899</v>
      </c>
      <c r="J115">
        <v>-4.5668141284559898</v>
      </c>
      <c r="K115">
        <v>10362.635149956101</v>
      </c>
      <c r="L115">
        <v>8123.4807873992104</v>
      </c>
      <c r="M115">
        <v>46.287649612429</v>
      </c>
      <c r="N115">
        <v>1.30096972577959</v>
      </c>
      <c r="O115">
        <v>4.1397071537124503</v>
      </c>
      <c r="P115">
        <v>184.03380893300201</v>
      </c>
      <c r="Q115">
        <v>8.3940831521229997E-2</v>
      </c>
    </row>
    <row r="116" spans="1:17" x14ac:dyDescent="0.3">
      <c r="A116" t="s">
        <v>301</v>
      </c>
      <c r="B116" t="s">
        <v>302</v>
      </c>
      <c r="C116" t="s">
        <v>10641</v>
      </c>
      <c r="D116" t="s">
        <v>198</v>
      </c>
      <c r="E116">
        <v>93588.776043399994</v>
      </c>
      <c r="F116">
        <v>32389.599999999999</v>
      </c>
      <c r="G116">
        <v>43.455077844529399</v>
      </c>
      <c r="H116">
        <v>-10.694578820666701</v>
      </c>
      <c r="I116">
        <v>-1.0481735822790601</v>
      </c>
      <c r="J116">
        <v>-4.1762800462143499</v>
      </c>
      <c r="K116">
        <v>32709.8714164343</v>
      </c>
      <c r="L116">
        <v>29002.599001744002</v>
      </c>
      <c r="M116">
        <v>37.300510197957401</v>
      </c>
      <c r="N116">
        <v>0.63912765969862795</v>
      </c>
      <c r="O116">
        <v>13.240052362486701</v>
      </c>
      <c r="P116">
        <v>75.030667221468605</v>
      </c>
      <c r="Q116">
        <v>0.12021660956932401</v>
      </c>
    </row>
    <row r="117" spans="1:17" x14ac:dyDescent="0.3">
      <c r="A117" t="s">
        <v>303</v>
      </c>
      <c r="B117" t="s">
        <v>304</v>
      </c>
      <c r="C117" t="s">
        <v>10644</v>
      </c>
      <c r="D117" t="s">
        <v>305</v>
      </c>
      <c r="E117">
        <v>92281.111276409996</v>
      </c>
      <c r="F117">
        <v>647.5</v>
      </c>
      <c r="G117">
        <v>24.970939248321699</v>
      </c>
      <c r="H117">
        <v>-1.3144223611402099</v>
      </c>
      <c r="I117">
        <v>-3.0837203228046399</v>
      </c>
      <c r="J117">
        <v>-1.0419335746271601</v>
      </c>
      <c r="K117">
        <v>620.73243813006502</v>
      </c>
      <c r="L117">
        <v>553.57276980754102</v>
      </c>
      <c r="M117">
        <v>58.653365830732199</v>
      </c>
      <c r="N117">
        <v>0.84965251603977099</v>
      </c>
      <c r="O117">
        <v>3.7374517374517402</v>
      </c>
      <c r="P117">
        <v>74.246501614639399</v>
      </c>
      <c r="Q117">
        <v>0.206384177109002</v>
      </c>
    </row>
    <row r="118" spans="1:17" x14ac:dyDescent="0.3">
      <c r="A118" t="s">
        <v>306</v>
      </c>
      <c r="B118" t="s">
        <v>307</v>
      </c>
      <c r="C118" t="s">
        <v>10634</v>
      </c>
      <c r="D118" t="s">
        <v>180</v>
      </c>
      <c r="E118">
        <v>92109.094451249999</v>
      </c>
      <c r="F118">
        <v>830.35</v>
      </c>
      <c r="G118">
        <v>-3.1688198005427899</v>
      </c>
      <c r="H118">
        <v>-8.6738698727369101</v>
      </c>
      <c r="I118">
        <v>-33.0625134484727</v>
      </c>
      <c r="J118">
        <v>-4.6175711875727696</v>
      </c>
      <c r="K118">
        <v>880.56052796827896</v>
      </c>
      <c r="L118">
        <v>935.221213967317</v>
      </c>
      <c r="M118">
        <v>28.237844254287602</v>
      </c>
      <c r="N118">
        <v>1.3192079755102599</v>
      </c>
      <c r="O118">
        <v>51.6709821159752</v>
      </c>
      <c r="P118">
        <v>59.070881226053601</v>
      </c>
      <c r="Q118">
        <v>-1.6306571679881001E-2</v>
      </c>
    </row>
    <row r="119" spans="1:17" x14ac:dyDescent="0.3">
      <c r="A119" t="s">
        <v>308</v>
      </c>
      <c r="B119" t="s">
        <v>309</v>
      </c>
      <c r="C119" t="s">
        <v>10640</v>
      </c>
      <c r="D119" t="s">
        <v>54</v>
      </c>
      <c r="E119">
        <v>90788.005699244997</v>
      </c>
      <c r="F119">
        <v>1569.4</v>
      </c>
      <c r="G119">
        <v>57.528074098539904</v>
      </c>
      <c r="H119">
        <v>10.482495174459199</v>
      </c>
      <c r="I119">
        <v>39.934183594185598</v>
      </c>
      <c r="J119">
        <v>0.55066860041102395</v>
      </c>
      <c r="K119">
        <v>1412.1354244034501</v>
      </c>
      <c r="L119">
        <v>1180.3939249673001</v>
      </c>
      <c r="M119">
        <v>74.003802897246899</v>
      </c>
      <c r="N119">
        <v>0.88777262486980602</v>
      </c>
      <c r="O119">
        <v>0.71364852809989698</v>
      </c>
      <c r="P119">
        <v>92.375582250551602</v>
      </c>
      <c r="Q119">
        <v>7.7391254594372003E-2</v>
      </c>
    </row>
    <row r="120" spans="1:17" x14ac:dyDescent="0.3">
      <c r="A120" t="s">
        <v>310</v>
      </c>
      <c r="B120" t="s">
        <v>311</v>
      </c>
      <c r="C120" t="s">
        <v>6781</v>
      </c>
      <c r="D120" t="s">
        <v>83</v>
      </c>
      <c r="E120">
        <v>89557.287436979997</v>
      </c>
      <c r="F120">
        <v>25482</v>
      </c>
      <c r="G120">
        <v>-24.471542196593099</v>
      </c>
      <c r="H120">
        <v>-10.652659517615501</v>
      </c>
      <c r="I120">
        <v>-13.576864373902801</v>
      </c>
      <c r="J120">
        <v>-2.3227253607225902</v>
      </c>
      <c r="K120">
        <v>25935.208210416298</v>
      </c>
      <c r="L120">
        <v>26098.665491925902</v>
      </c>
      <c r="M120">
        <v>43.6174984318762</v>
      </c>
      <c r="N120">
        <v>0.57716922686844996</v>
      </c>
      <c r="O120">
        <v>20.625343379640501</v>
      </c>
      <c r="P120">
        <v>7.5189873417721396</v>
      </c>
      <c r="Q120">
        <v>-9.0833087410692001E-2</v>
      </c>
    </row>
    <row r="121" spans="1:17" x14ac:dyDescent="0.3">
      <c r="A121" t="s">
        <v>312</v>
      </c>
      <c r="B121" t="s">
        <v>313</v>
      </c>
      <c r="C121" t="s">
        <v>10634</v>
      </c>
      <c r="D121" t="s">
        <v>18</v>
      </c>
      <c r="E121">
        <v>88485.499369444995</v>
      </c>
      <c r="F121">
        <v>419.05</v>
      </c>
      <c r="G121">
        <v>113.482068750544</v>
      </c>
      <c r="H121">
        <v>10.565854967540099</v>
      </c>
      <c r="I121">
        <v>8.5768051962285394</v>
      </c>
      <c r="J121">
        <v>0.58705320780237802</v>
      </c>
      <c r="K121">
        <v>376.15352983604799</v>
      </c>
      <c r="L121">
        <v>321.49779608829999</v>
      </c>
      <c r="M121">
        <v>78.3189063099272</v>
      </c>
      <c r="N121">
        <v>0.95104116918940196</v>
      </c>
      <c r="O121">
        <v>1.4795370480849399</v>
      </c>
      <c r="P121">
        <v>162.782190635451</v>
      </c>
      <c r="Q121">
        <v>8.6526048832531996E-2</v>
      </c>
    </row>
    <row r="122" spans="1:17" x14ac:dyDescent="0.3">
      <c r="A122" t="s">
        <v>314</v>
      </c>
      <c r="B122" t="s">
        <v>315</v>
      </c>
      <c r="C122" t="s">
        <v>10638</v>
      </c>
      <c r="D122" t="s">
        <v>183</v>
      </c>
      <c r="E122">
        <v>85546.652784524995</v>
      </c>
      <c r="F122">
        <v>647.15</v>
      </c>
      <c r="G122">
        <v>-17.1287900879584</v>
      </c>
      <c r="H122">
        <v>-4.0888978451798703</v>
      </c>
      <c r="I122">
        <v>10.473845903590201</v>
      </c>
      <c r="J122">
        <v>-4.8566675894934201</v>
      </c>
      <c r="K122">
        <v>649.60000228549404</v>
      </c>
      <c r="L122">
        <v>589.33677825855</v>
      </c>
      <c r="M122">
        <v>43.158142477383798</v>
      </c>
      <c r="N122">
        <v>0.71196521627991805</v>
      </c>
      <c r="O122">
        <v>7.05400602642354</v>
      </c>
      <c r="P122">
        <v>33.076290355747403</v>
      </c>
      <c r="Q122">
        <v>-2.9056865646488999E-2</v>
      </c>
    </row>
    <row r="123" spans="1:17" x14ac:dyDescent="0.3">
      <c r="A123" t="s">
        <v>316</v>
      </c>
      <c r="B123" t="s">
        <v>317</v>
      </c>
      <c r="C123" t="s">
        <v>10647</v>
      </c>
      <c r="D123" t="s">
        <v>318</v>
      </c>
      <c r="E123">
        <v>85484.289600000004</v>
      </c>
      <c r="F123">
        <v>4241.45</v>
      </c>
      <c r="G123">
        <v>97.116427712781004</v>
      </c>
      <c r="H123">
        <v>-21.954129920672599</v>
      </c>
      <c r="I123">
        <v>89.081613324310297</v>
      </c>
      <c r="J123">
        <v>-7.0524517680052297</v>
      </c>
      <c r="K123">
        <v>4496.4250278734598</v>
      </c>
      <c r="L123">
        <v>3244.0569456480298</v>
      </c>
      <c r="M123">
        <v>29.404780624534599</v>
      </c>
      <c r="N123">
        <v>0.76373586321913001</v>
      </c>
      <c r="O123">
        <v>38.160298954367001</v>
      </c>
      <c r="P123">
        <v>143.48163030998799</v>
      </c>
      <c r="Q123">
        <v>0.25240060866962299</v>
      </c>
    </row>
    <row r="124" spans="1:17" x14ac:dyDescent="0.3">
      <c r="A124" t="s">
        <v>319</v>
      </c>
      <c r="B124" t="s">
        <v>320</v>
      </c>
      <c r="C124" t="s">
        <v>10640</v>
      </c>
      <c r="D124" t="s">
        <v>282</v>
      </c>
      <c r="E124">
        <v>84222.244237110004</v>
      </c>
      <c r="F124">
        <v>862.45</v>
      </c>
      <c r="G124">
        <v>19.4647838322085</v>
      </c>
      <c r="H124">
        <v>-7.7050891640787604</v>
      </c>
      <c r="I124">
        <v>4.0922504658949901</v>
      </c>
      <c r="J124">
        <v>-2.0822061871053998</v>
      </c>
      <c r="K124">
        <v>879.40864220706999</v>
      </c>
      <c r="L124">
        <v>796.22324392612597</v>
      </c>
      <c r="M124">
        <v>46.434234611149698</v>
      </c>
      <c r="N124">
        <v>0.61777810335989303</v>
      </c>
      <c r="O124">
        <v>13.618180764102201</v>
      </c>
      <c r="P124">
        <v>62.4046699934093</v>
      </c>
      <c r="Q124">
        <v>8.5960642884031005E-2</v>
      </c>
    </row>
    <row r="125" spans="1:17" x14ac:dyDescent="0.3">
      <c r="A125" t="s">
        <v>321</v>
      </c>
      <c r="B125" t="s">
        <v>322</v>
      </c>
      <c r="C125" t="s">
        <v>10648</v>
      </c>
      <c r="D125" t="s">
        <v>141</v>
      </c>
      <c r="E125">
        <v>79777.323828149994</v>
      </c>
      <c r="F125">
        <v>2909.25</v>
      </c>
      <c r="G125">
        <v>44.942243571151998</v>
      </c>
      <c r="H125">
        <v>-9.8526995451273098</v>
      </c>
      <c r="I125">
        <v>6.84920484258115</v>
      </c>
      <c r="J125">
        <v>-3.8414190466139599</v>
      </c>
      <c r="K125">
        <v>2980.74078476863</v>
      </c>
      <c r="L125">
        <v>2587.8216103344198</v>
      </c>
      <c r="M125">
        <v>36.648275525833498</v>
      </c>
      <c r="N125">
        <v>0.62989464493396596</v>
      </c>
      <c r="O125">
        <v>16.961416172553001</v>
      </c>
      <c r="P125">
        <v>89.898825065274096</v>
      </c>
      <c r="Q125">
        <v>6.0151006746006999E-2</v>
      </c>
    </row>
    <row r="126" spans="1:17" x14ac:dyDescent="0.3">
      <c r="A126" t="s">
        <v>323</v>
      </c>
      <c r="B126" t="s">
        <v>324</v>
      </c>
      <c r="C126" t="s">
        <v>10642</v>
      </c>
      <c r="D126" t="s">
        <v>92</v>
      </c>
      <c r="E126">
        <v>79751.146053040007</v>
      </c>
      <c r="F126">
        <v>1743.5</v>
      </c>
      <c r="G126">
        <v>120.73402595887799</v>
      </c>
      <c r="H126">
        <v>1.5421235717824999</v>
      </c>
      <c r="I126">
        <v>43.223441256841099</v>
      </c>
      <c r="J126">
        <v>-4.3401817359225001</v>
      </c>
      <c r="K126">
        <v>1630.24992255445</v>
      </c>
      <c r="L126">
        <v>1329.87599485653</v>
      </c>
      <c r="M126">
        <v>43.969366801187498</v>
      </c>
      <c r="N126">
        <v>0.64787861890182097</v>
      </c>
      <c r="O126">
        <v>9.4350444508173297</v>
      </c>
      <c r="P126">
        <v>167.08026960784301</v>
      </c>
      <c r="Q126">
        <v>0.14577640861159799</v>
      </c>
    </row>
    <row r="127" spans="1:17" x14ac:dyDescent="0.3">
      <c r="A127" t="s">
        <v>325</v>
      </c>
      <c r="B127" t="s">
        <v>326</v>
      </c>
      <c r="C127" t="s">
        <v>10636</v>
      </c>
      <c r="D127" t="s">
        <v>51</v>
      </c>
      <c r="E127">
        <v>79238.935486125003</v>
      </c>
      <c r="F127">
        <v>1965.85</v>
      </c>
      <c r="G127">
        <v>22.234314891878501</v>
      </c>
      <c r="H127">
        <v>10.0650585076996</v>
      </c>
      <c r="I127">
        <v>35.806705234336</v>
      </c>
      <c r="J127">
        <v>1.3126378531997001</v>
      </c>
      <c r="K127">
        <v>1837.3865212166299</v>
      </c>
      <c r="L127">
        <v>1619.8229843686099</v>
      </c>
      <c r="M127">
        <v>67.463195656693699</v>
      </c>
      <c r="N127">
        <v>0.77057110270877305</v>
      </c>
      <c r="O127">
        <v>1.8185517714983399</v>
      </c>
      <c r="P127">
        <v>66.266333995855703</v>
      </c>
      <c r="Q127">
        <v>-8.0989171912499997E-4</v>
      </c>
    </row>
    <row r="128" spans="1:17" x14ac:dyDescent="0.3">
      <c r="A128" t="s">
        <v>327</v>
      </c>
      <c r="B128" t="s">
        <v>328</v>
      </c>
      <c r="C128" t="s">
        <v>10646</v>
      </c>
      <c r="D128" t="s">
        <v>329</v>
      </c>
      <c r="E128">
        <v>78995.674353049995</v>
      </c>
      <c r="F128">
        <v>13170.95</v>
      </c>
      <c r="G128">
        <v>135.20982898785201</v>
      </c>
      <c r="H128">
        <v>11.3898987138981</v>
      </c>
      <c r="I128">
        <v>75.054301192576702</v>
      </c>
      <c r="J128">
        <v>1.3161767764825101</v>
      </c>
      <c r="K128">
        <v>11851.6656988431</v>
      </c>
      <c r="L128">
        <v>9037.5065559982595</v>
      </c>
      <c r="M128">
        <v>70.521320004318795</v>
      </c>
      <c r="N128">
        <v>1.5746109521298</v>
      </c>
      <c r="O128">
        <v>3.5597280378408298</v>
      </c>
      <c r="P128">
        <v>178.25264870231999</v>
      </c>
      <c r="Q128">
        <v>0.130987034270795</v>
      </c>
    </row>
    <row r="129" spans="1:17" x14ac:dyDescent="0.3">
      <c r="A129" t="s">
        <v>330</v>
      </c>
      <c r="B129" t="s">
        <v>331</v>
      </c>
      <c r="C129" t="s">
        <v>10636</v>
      </c>
      <c r="D129" t="s">
        <v>130</v>
      </c>
      <c r="E129">
        <v>78302.17549763</v>
      </c>
      <c r="F129">
        <v>1772.25</v>
      </c>
      <c r="G129">
        <v>98.301171115314503</v>
      </c>
      <c r="H129">
        <v>14.2594973821948</v>
      </c>
      <c r="I129">
        <v>45.3027677742433</v>
      </c>
      <c r="J129">
        <v>-0.130859999431334</v>
      </c>
      <c r="K129">
        <v>1523.9444021070699</v>
      </c>
      <c r="L129">
        <v>1217.21246436725</v>
      </c>
      <c r="M129">
        <v>61.062160737480703</v>
      </c>
      <c r="N129">
        <v>0.78099191581487504</v>
      </c>
      <c r="O129">
        <v>4.3814360276484603</v>
      </c>
      <c r="P129">
        <v>167.99485861182501</v>
      </c>
      <c r="Q129">
        <v>2.5186179427578999E-2</v>
      </c>
    </row>
    <row r="130" spans="1:17" x14ac:dyDescent="0.3">
      <c r="A130" t="s">
        <v>332</v>
      </c>
      <c r="B130" t="s">
        <v>333</v>
      </c>
      <c r="C130" t="s">
        <v>10635</v>
      </c>
      <c r="D130" t="s">
        <v>300</v>
      </c>
      <c r="E130">
        <v>77689.898492744993</v>
      </c>
      <c r="F130">
        <v>5170.8500000000004</v>
      </c>
      <c r="G130">
        <v>68.984303014712594</v>
      </c>
      <c r="H130">
        <v>5.1565280292176503</v>
      </c>
      <c r="I130">
        <v>7.2971421103610403</v>
      </c>
      <c r="J130">
        <v>2.07048651579478</v>
      </c>
      <c r="K130">
        <v>4628.2113980985196</v>
      </c>
      <c r="L130">
        <v>3965.0769911461098</v>
      </c>
      <c r="M130">
        <v>69.312705798339096</v>
      </c>
      <c r="N130">
        <v>0.84283561858545197</v>
      </c>
      <c r="O130">
        <v>1.81981685796337</v>
      </c>
      <c r="P130">
        <v>101.97843834225201</v>
      </c>
      <c r="Q130">
        <v>0.13339210496407</v>
      </c>
    </row>
    <row r="131" spans="1:17" x14ac:dyDescent="0.3">
      <c r="A131" t="s">
        <v>334</v>
      </c>
      <c r="B131" t="s">
        <v>335</v>
      </c>
      <c r="C131" t="s">
        <v>10641</v>
      </c>
      <c r="D131" t="s">
        <v>336</v>
      </c>
      <c r="E131">
        <v>77455.716170579995</v>
      </c>
      <c r="F131">
        <v>4030.8</v>
      </c>
      <c r="G131">
        <v>10.681805195073</v>
      </c>
      <c r="H131">
        <v>-5.9262926736636299</v>
      </c>
      <c r="I131">
        <v>-4.4363587493521202</v>
      </c>
      <c r="J131">
        <v>-5.2198699733530303</v>
      </c>
      <c r="K131">
        <v>4057.5250365504598</v>
      </c>
      <c r="L131">
        <v>3765.5218081602102</v>
      </c>
      <c r="M131">
        <v>42.326120037480898</v>
      </c>
      <c r="N131">
        <v>0.53030401329740195</v>
      </c>
      <c r="O131">
        <v>16.148159174357399</v>
      </c>
      <c r="P131">
        <v>42.320457594802598</v>
      </c>
      <c r="Q131">
        <v>0.122626213149444</v>
      </c>
    </row>
    <row r="132" spans="1:17" x14ac:dyDescent="0.3">
      <c r="A132" t="s">
        <v>337</v>
      </c>
      <c r="B132" t="s">
        <v>338</v>
      </c>
      <c r="C132" t="s">
        <v>10636</v>
      </c>
      <c r="D132" t="s">
        <v>34</v>
      </c>
      <c r="E132">
        <v>75632.027533150002</v>
      </c>
      <c r="F132">
        <v>567.29999999999995</v>
      </c>
      <c r="G132">
        <v>18.638432104914099</v>
      </c>
      <c r="H132">
        <v>-7.1454150229843201</v>
      </c>
      <c r="I132">
        <v>-5.1482043221545499</v>
      </c>
      <c r="J132">
        <v>-0.49159120991261501</v>
      </c>
      <c r="K132">
        <v>558.11594433678897</v>
      </c>
      <c r="L132">
        <v>507.90283747849401</v>
      </c>
      <c r="M132">
        <v>53.853528019864903</v>
      </c>
      <c r="N132">
        <v>0.57803313316892402</v>
      </c>
      <c r="O132">
        <v>11.5282919090428</v>
      </c>
      <c r="P132">
        <v>51.481975967957197</v>
      </c>
      <c r="Q132">
        <v>0.178520349640752</v>
      </c>
    </row>
    <row r="133" spans="1:17" x14ac:dyDescent="0.3">
      <c r="A133" t="s">
        <v>339</v>
      </c>
      <c r="B133" t="s">
        <v>340</v>
      </c>
      <c r="C133" t="s">
        <v>10649</v>
      </c>
      <c r="D133" t="s">
        <v>175</v>
      </c>
      <c r="E133">
        <v>75302.280418875001</v>
      </c>
      <c r="F133">
        <v>2564.6</v>
      </c>
      <c r="G133">
        <v>-22.1946202801306</v>
      </c>
      <c r="H133">
        <v>-0.89524672108650905</v>
      </c>
      <c r="I133">
        <v>-5.9927147586510596</v>
      </c>
      <c r="J133">
        <v>-1.1742339000711299</v>
      </c>
      <c r="K133">
        <v>2476.4553662604199</v>
      </c>
      <c r="L133">
        <v>2418.6974722874902</v>
      </c>
      <c r="M133">
        <v>56.258669488012202</v>
      </c>
      <c r="N133">
        <v>0.98737101164511998</v>
      </c>
      <c r="O133">
        <v>5.0436715277236202</v>
      </c>
      <c r="P133">
        <v>23.164845719774199</v>
      </c>
      <c r="Q133">
        <v>-1.4663825356315E-2</v>
      </c>
    </row>
    <row r="134" spans="1:17" x14ac:dyDescent="0.3">
      <c r="A134" t="s">
        <v>341</v>
      </c>
      <c r="B134" t="s">
        <v>342</v>
      </c>
      <c r="C134" t="s">
        <v>10647</v>
      </c>
      <c r="D134" t="s">
        <v>192</v>
      </c>
      <c r="E134">
        <v>74526.524264880005</v>
      </c>
      <c r="F134">
        <v>256.45</v>
      </c>
      <c r="G134">
        <v>6.1195685800764599</v>
      </c>
      <c r="H134">
        <v>-2.1767909268142702</v>
      </c>
      <c r="I134">
        <v>36.1730245721294</v>
      </c>
      <c r="J134">
        <v>-4.7925333734501896</v>
      </c>
      <c r="K134">
        <v>243.255629620923</v>
      </c>
      <c r="L134">
        <v>208.10715179162199</v>
      </c>
      <c r="M134">
        <v>43.599925049703003</v>
      </c>
      <c r="N134">
        <v>0.64681554848632805</v>
      </c>
      <c r="O134">
        <v>3.1975043868200399</v>
      </c>
      <c r="P134">
        <v>62.7737226277372</v>
      </c>
      <c r="Q134">
        <v>9.3291118224828995E-2</v>
      </c>
    </row>
    <row r="135" spans="1:17" x14ac:dyDescent="0.3">
      <c r="A135" t="s">
        <v>343</v>
      </c>
      <c r="B135" t="s">
        <v>344</v>
      </c>
      <c r="C135" t="s">
        <v>10636</v>
      </c>
      <c r="D135" t="s">
        <v>24</v>
      </c>
      <c r="E135">
        <v>74379.383144912994</v>
      </c>
      <c r="F135">
        <v>23.61</v>
      </c>
      <c r="G135">
        <v>10.8147229996717</v>
      </c>
      <c r="H135">
        <v>-6.4128733786400698</v>
      </c>
      <c r="I135">
        <v>-18.3399094086556</v>
      </c>
      <c r="J135">
        <v>-5.4730582870424396</v>
      </c>
      <c r="K135">
        <v>24.378112701104602</v>
      </c>
      <c r="L135">
        <v>23.117383420342001</v>
      </c>
      <c r="M135">
        <v>33.041756523758799</v>
      </c>
      <c r="N135">
        <v>0.44514763265899299</v>
      </c>
      <c r="O135">
        <v>39.135959339263003</v>
      </c>
      <c r="P135">
        <v>50.382165605095501</v>
      </c>
      <c r="Q135">
        <v>7.3122856269135006E-2</v>
      </c>
    </row>
    <row r="136" spans="1:17" x14ac:dyDescent="0.3">
      <c r="A136" t="s">
        <v>345</v>
      </c>
      <c r="B136" t="s">
        <v>346</v>
      </c>
      <c r="C136" t="s">
        <v>10644</v>
      </c>
      <c r="D136" t="s">
        <v>130</v>
      </c>
      <c r="E136">
        <v>73844</v>
      </c>
      <c r="F136">
        <v>932.8</v>
      </c>
      <c r="G136">
        <v>8.2607307314389402</v>
      </c>
      <c r="H136">
        <v>-8.6889391378362308</v>
      </c>
      <c r="I136">
        <v>-12.5925403565516</v>
      </c>
      <c r="J136">
        <v>-3.21984658094514</v>
      </c>
      <c r="K136">
        <v>963.09123846022601</v>
      </c>
      <c r="L136">
        <v>925.28090867881099</v>
      </c>
      <c r="M136">
        <v>39.449496959983001</v>
      </c>
      <c r="N136">
        <v>0.44630640865201898</v>
      </c>
      <c r="O136">
        <v>22.094768439108002</v>
      </c>
      <c r="P136">
        <v>46.770513728266799</v>
      </c>
      <c r="Q136">
        <v>4.2162985786583999E-2</v>
      </c>
    </row>
    <row r="137" spans="1:17" x14ac:dyDescent="0.3">
      <c r="A137" t="s">
        <v>347</v>
      </c>
      <c r="B137" t="s">
        <v>348</v>
      </c>
      <c r="C137" t="s">
        <v>10641</v>
      </c>
      <c r="D137" t="s">
        <v>127</v>
      </c>
      <c r="E137">
        <v>73465.230243280006</v>
      </c>
      <c r="F137">
        <v>1587</v>
      </c>
      <c r="G137">
        <v>19.6853302928657</v>
      </c>
      <c r="H137">
        <v>-10.86263244459</v>
      </c>
      <c r="I137">
        <v>21.039698445431199</v>
      </c>
      <c r="J137">
        <v>-4.9243649805565202</v>
      </c>
      <c r="K137">
        <v>1597.8344430580801</v>
      </c>
      <c r="L137">
        <v>1384.2552521504499</v>
      </c>
      <c r="M137">
        <v>40.440723641921402</v>
      </c>
      <c r="N137">
        <v>0.61687810867716997</v>
      </c>
      <c r="O137">
        <v>13.7051039697542</v>
      </c>
      <c r="P137">
        <v>58.335827596527999</v>
      </c>
      <c r="Q137">
        <v>8.1660352652272006E-2</v>
      </c>
    </row>
    <row r="138" spans="1:17" x14ac:dyDescent="0.3">
      <c r="A138" t="s">
        <v>349</v>
      </c>
      <c r="B138" t="s">
        <v>350</v>
      </c>
      <c r="C138" t="s">
        <v>10640</v>
      </c>
      <c r="D138" t="s">
        <v>54</v>
      </c>
      <c r="E138">
        <v>71730.630449999997</v>
      </c>
      <c r="F138">
        <v>6170.35</v>
      </c>
      <c r="G138">
        <v>36.608593216383298</v>
      </c>
      <c r="H138">
        <v>13.7752238549726</v>
      </c>
      <c r="I138">
        <v>7.7128325045945196</v>
      </c>
      <c r="J138">
        <v>1.87936392889966</v>
      </c>
      <c r="K138">
        <v>5484.2984762144497</v>
      </c>
      <c r="L138">
        <v>4973.1608146705703</v>
      </c>
      <c r="M138">
        <v>84.667288102047607</v>
      </c>
      <c r="N138">
        <v>1.0078637158331301</v>
      </c>
      <c r="O138">
        <v>0.47890314163700998</v>
      </c>
      <c r="P138">
        <v>79.006382361473698</v>
      </c>
      <c r="Q138">
        <v>3.2588075476371998E-2</v>
      </c>
    </row>
    <row r="139" spans="1:17" x14ac:dyDescent="0.3">
      <c r="A139" t="s">
        <v>351</v>
      </c>
      <c r="B139" t="s">
        <v>352</v>
      </c>
      <c r="C139" t="s">
        <v>10636</v>
      </c>
      <c r="D139" t="s">
        <v>37</v>
      </c>
      <c r="E139">
        <v>70939.164000000004</v>
      </c>
      <c r="F139">
        <v>408.8</v>
      </c>
      <c r="G139">
        <v>55.594302066793503</v>
      </c>
      <c r="H139">
        <v>-1.7206734688179499</v>
      </c>
      <c r="I139">
        <v>-7.4587794884719498</v>
      </c>
      <c r="J139">
        <v>-2.9452834510727901</v>
      </c>
      <c r="K139">
        <v>394.46462914798002</v>
      </c>
      <c r="L139">
        <v>346.69500585714002</v>
      </c>
      <c r="M139">
        <v>50.066299401775701</v>
      </c>
      <c r="N139">
        <v>0.52602003788384799</v>
      </c>
      <c r="O139">
        <v>14.4324853228962</v>
      </c>
      <c r="P139">
        <v>101.876543209876</v>
      </c>
      <c r="Q139">
        <v>0.108905465113299</v>
      </c>
    </row>
    <row r="140" spans="1:17" x14ac:dyDescent="0.3">
      <c r="A140" t="s">
        <v>353</v>
      </c>
      <c r="B140" t="s">
        <v>354</v>
      </c>
      <c r="C140" t="s">
        <v>10638</v>
      </c>
      <c r="D140" t="s">
        <v>355</v>
      </c>
      <c r="E140">
        <v>69501.201801734904</v>
      </c>
      <c r="F140">
        <v>1942.15</v>
      </c>
      <c r="G140">
        <v>28.8030290710857</v>
      </c>
      <c r="H140">
        <v>12.352944140146001</v>
      </c>
      <c r="I140">
        <v>11.046668094871601</v>
      </c>
      <c r="J140">
        <v>-1.86807450749368</v>
      </c>
      <c r="K140">
        <v>1722.6731506092499</v>
      </c>
      <c r="L140">
        <v>1532.0158285842699</v>
      </c>
      <c r="M140">
        <v>74.359462954050201</v>
      </c>
      <c r="N140">
        <v>0.76977845851701898</v>
      </c>
      <c r="O140">
        <v>0.764616533223483</v>
      </c>
      <c r="P140">
        <v>66.0028206333604</v>
      </c>
      <c r="Q140">
        <v>5.8106037246286997E-2</v>
      </c>
    </row>
    <row r="141" spans="1:17" x14ac:dyDescent="0.3">
      <c r="A141" t="s">
        <v>356</v>
      </c>
      <c r="B141" t="s">
        <v>357</v>
      </c>
      <c r="C141" t="s">
        <v>10648</v>
      </c>
      <c r="D141" t="s">
        <v>141</v>
      </c>
      <c r="E141">
        <v>69170.682705970001</v>
      </c>
      <c r="F141">
        <v>1813.15</v>
      </c>
      <c r="G141">
        <v>166.55898999393801</v>
      </c>
      <c r="H141">
        <v>-9.3462775802055997</v>
      </c>
      <c r="I141">
        <v>42.339410600157201</v>
      </c>
      <c r="J141">
        <v>-2.66390982801436</v>
      </c>
      <c r="K141">
        <v>1742.14763216448</v>
      </c>
      <c r="L141">
        <v>1422.98357422965</v>
      </c>
      <c r="M141">
        <v>46.958619090666801</v>
      </c>
      <c r="N141">
        <v>1.9261211984342901</v>
      </c>
      <c r="O141">
        <v>14.430686926067899</v>
      </c>
      <c r="P141">
        <v>217.011976571378</v>
      </c>
      <c r="Q141">
        <v>0.159447339284538</v>
      </c>
    </row>
    <row r="142" spans="1:17" x14ac:dyDescent="0.3">
      <c r="A142" t="s">
        <v>358</v>
      </c>
      <c r="B142" t="s">
        <v>359</v>
      </c>
      <c r="C142" t="s">
        <v>10636</v>
      </c>
      <c r="D142" t="s">
        <v>360</v>
      </c>
      <c r="E142">
        <v>68598.83288088</v>
      </c>
      <c r="F142">
        <v>723.2</v>
      </c>
      <c r="G142">
        <v>-42.7799833817596</v>
      </c>
      <c r="H142">
        <v>-9.9683356735744601E-3</v>
      </c>
      <c r="I142">
        <v>-12.2309035434637</v>
      </c>
      <c r="J142">
        <v>-0.90836171050540004</v>
      </c>
      <c r="K142">
        <v>717.76334262348405</v>
      </c>
      <c r="L142">
        <v>735.29695577848304</v>
      </c>
      <c r="M142">
        <v>54.443994235031198</v>
      </c>
      <c r="N142">
        <v>1.0739414050984799</v>
      </c>
      <c r="O142">
        <v>18.6117256637168</v>
      </c>
      <c r="P142">
        <v>11.613550428273699</v>
      </c>
      <c r="Q142">
        <v>-0.15029875055113601</v>
      </c>
    </row>
    <row r="143" spans="1:17" hidden="1" x14ac:dyDescent="0.3">
      <c r="A143" t="s">
        <v>361</v>
      </c>
      <c r="B143" t="s">
        <v>362</v>
      </c>
      <c r="C143" t="s">
        <v>10650</v>
      </c>
      <c r="D143" t="s">
        <v>124</v>
      </c>
      <c r="E143">
        <v>68470.805885349997</v>
      </c>
      <c r="F143">
        <v>241.5</v>
      </c>
      <c r="G143">
        <v>272.06472299967101</v>
      </c>
      <c r="H143">
        <v>-5.69838063539546</v>
      </c>
      <c r="I143">
        <v>40.6079385925933</v>
      </c>
      <c r="J143">
        <v>-3.9825476571574101</v>
      </c>
      <c r="K143">
        <v>237.37375786340499</v>
      </c>
      <c r="M143">
        <v>56.718407501887</v>
      </c>
      <c r="N143">
        <v>0.48897222322927097</v>
      </c>
      <c r="O143">
        <v>28.364389233954402</v>
      </c>
      <c r="P143">
        <v>416.02564102564099</v>
      </c>
    </row>
    <row r="144" spans="1:17" x14ac:dyDescent="0.3">
      <c r="A144" t="s">
        <v>363</v>
      </c>
      <c r="B144" t="s">
        <v>364</v>
      </c>
      <c r="C144" t="s">
        <v>10647</v>
      </c>
      <c r="D144" t="s">
        <v>365</v>
      </c>
      <c r="E144">
        <v>68127.686052749996</v>
      </c>
      <c r="F144">
        <v>5284.75</v>
      </c>
      <c r="G144">
        <v>-10.5072145485513</v>
      </c>
      <c r="H144">
        <v>-2.5241855831827702</v>
      </c>
      <c r="I144">
        <v>15.074589494415401</v>
      </c>
      <c r="J144">
        <v>-5.1698730954016998</v>
      </c>
      <c r="K144">
        <v>5415.3144587992201</v>
      </c>
      <c r="L144">
        <v>4863.4485640066096</v>
      </c>
      <c r="M144">
        <v>49.513872946173997</v>
      </c>
      <c r="N144">
        <v>0.61745252163205799</v>
      </c>
      <c r="O144">
        <v>22.238516486115699</v>
      </c>
      <c r="P144">
        <v>46.757845043043503</v>
      </c>
      <c r="Q144">
        <v>0.102636591271012</v>
      </c>
    </row>
    <row r="145" spans="1:17" x14ac:dyDescent="0.3">
      <c r="A145" t="s">
        <v>366</v>
      </c>
      <c r="B145" t="s">
        <v>367</v>
      </c>
      <c r="C145" t="s">
        <v>10649</v>
      </c>
      <c r="D145" t="s">
        <v>175</v>
      </c>
      <c r="E145">
        <v>67710.962313130003</v>
      </c>
      <c r="F145">
        <v>4495.45</v>
      </c>
      <c r="G145">
        <v>-8.9842240345985598</v>
      </c>
      <c r="H145">
        <v>0.44135894006656901</v>
      </c>
      <c r="I145">
        <v>9.2412739723923991</v>
      </c>
      <c r="J145">
        <v>-1.14318254348059</v>
      </c>
      <c r="K145">
        <v>4175.3712276012202</v>
      </c>
      <c r="L145">
        <v>3811.4087679616</v>
      </c>
      <c r="M145">
        <v>59.495271811158197</v>
      </c>
      <c r="N145">
        <v>0.73864596957764295</v>
      </c>
      <c r="O145">
        <v>2.3256848591353498</v>
      </c>
      <c r="P145">
        <v>39.610248447204903</v>
      </c>
      <c r="Q145">
        <v>1.8049557795829999E-3</v>
      </c>
    </row>
    <row r="146" spans="1:17" x14ac:dyDescent="0.3">
      <c r="A146" t="s">
        <v>368</v>
      </c>
      <c r="B146" t="s">
        <v>369</v>
      </c>
      <c r="C146" t="s">
        <v>10645</v>
      </c>
      <c r="D146" t="s">
        <v>86</v>
      </c>
      <c r="E146">
        <v>67247.587935175005</v>
      </c>
      <c r="F146">
        <v>324.60000000000002</v>
      </c>
      <c r="G146">
        <v>75.922002084223493</v>
      </c>
      <c r="H146">
        <v>-5.99523458198518</v>
      </c>
      <c r="I146">
        <v>13.211590091803</v>
      </c>
      <c r="J146">
        <v>2.4107200470312198</v>
      </c>
      <c r="K146">
        <v>317.32220512725303</v>
      </c>
      <c r="L146">
        <v>260.670351996139</v>
      </c>
      <c r="M146">
        <v>58.427930473384698</v>
      </c>
      <c r="N146">
        <v>0.54227730955578801</v>
      </c>
      <c r="O146">
        <v>11.198398028342501</v>
      </c>
      <c r="P146">
        <v>128.27004219409201</v>
      </c>
    </row>
    <row r="147" spans="1:17" x14ac:dyDescent="0.3">
      <c r="A147" t="s">
        <v>370</v>
      </c>
      <c r="B147" t="s">
        <v>371</v>
      </c>
      <c r="C147" t="s">
        <v>10646</v>
      </c>
      <c r="D147" t="s">
        <v>101</v>
      </c>
      <c r="E147">
        <v>66689.362983044994</v>
      </c>
      <c r="F147">
        <v>571.04999999999995</v>
      </c>
      <c r="G147">
        <v>-34.681766205945401</v>
      </c>
      <c r="H147">
        <v>4.0698918749866797</v>
      </c>
      <c r="I147">
        <v>-16.0413906194009</v>
      </c>
      <c r="J147">
        <v>-3.63345897949009</v>
      </c>
      <c r="K147">
        <v>541.01740832480402</v>
      </c>
      <c r="L147">
        <v>538.85642112788503</v>
      </c>
      <c r="M147">
        <v>57.8798105549076</v>
      </c>
      <c r="N147">
        <v>0.62502837193499305</v>
      </c>
      <c r="O147">
        <v>19.035110760879</v>
      </c>
      <c r="P147">
        <v>30.079726651480598</v>
      </c>
      <c r="Q147">
        <v>-9.3100903950861999E-2</v>
      </c>
    </row>
    <row r="148" spans="1:17" x14ac:dyDescent="0.3">
      <c r="A148" t="s">
        <v>372</v>
      </c>
      <c r="B148" t="s">
        <v>373</v>
      </c>
      <c r="C148" t="s">
        <v>10643</v>
      </c>
      <c r="D148" t="s">
        <v>374</v>
      </c>
      <c r="E148">
        <v>65622.126193200005</v>
      </c>
      <c r="F148">
        <v>222.66</v>
      </c>
      <c r="G148">
        <v>49.783258005742198</v>
      </c>
      <c r="H148">
        <v>-8.7833961595508292</v>
      </c>
      <c r="I148">
        <v>-16.600416573168499</v>
      </c>
      <c r="J148">
        <v>-2.56996245188965</v>
      </c>
      <c r="K148">
        <v>234.387322146283</v>
      </c>
      <c r="L148">
        <v>221.17124096757101</v>
      </c>
      <c r="M148">
        <v>46.559041330923598</v>
      </c>
      <c r="N148">
        <v>0.74415963374494898</v>
      </c>
      <c r="O148">
        <v>28.604149824844999</v>
      </c>
      <c r="P148">
        <v>84.092600248036305</v>
      </c>
      <c r="Q148">
        <v>7.7387812073323001E-2</v>
      </c>
    </row>
    <row r="149" spans="1:17" x14ac:dyDescent="0.3">
      <c r="A149" t="s">
        <v>375</v>
      </c>
      <c r="B149" t="s">
        <v>376</v>
      </c>
      <c r="C149" t="s">
        <v>10648</v>
      </c>
      <c r="D149" t="s">
        <v>141</v>
      </c>
      <c r="E149">
        <v>65102.986414974999</v>
      </c>
      <c r="F149">
        <v>3769.4</v>
      </c>
      <c r="G149">
        <v>82.044993574643598</v>
      </c>
      <c r="H149">
        <v>-1.34982411009238</v>
      </c>
      <c r="I149">
        <v>24.519889558990801</v>
      </c>
      <c r="J149">
        <v>-3.9445749531869199</v>
      </c>
      <c r="K149">
        <v>3535.7600654207899</v>
      </c>
      <c r="L149">
        <v>2997.73446660425</v>
      </c>
      <c r="M149">
        <v>58.3106098214461</v>
      </c>
      <c r="N149">
        <v>0.52647866294370504</v>
      </c>
      <c r="O149">
        <v>9.7522152066641805</v>
      </c>
      <c r="P149">
        <v>118.13026243453599</v>
      </c>
      <c r="Q149">
        <v>0.19057082786394</v>
      </c>
    </row>
    <row r="150" spans="1:17" x14ac:dyDescent="0.3">
      <c r="A150" t="s">
        <v>377</v>
      </c>
      <c r="B150" t="s">
        <v>378</v>
      </c>
      <c r="C150" t="s">
        <v>10641</v>
      </c>
      <c r="D150" t="s">
        <v>198</v>
      </c>
      <c r="E150">
        <v>64699.652873824998</v>
      </c>
      <c r="F150">
        <v>1173.9000000000001</v>
      </c>
      <c r="G150">
        <v>57.467007475242802</v>
      </c>
      <c r="H150">
        <v>4.3227708421323001</v>
      </c>
      <c r="I150">
        <v>65.218445917661896</v>
      </c>
      <c r="J150">
        <v>2.1134508447168299E-2</v>
      </c>
      <c r="K150">
        <v>1045.77143704996</v>
      </c>
      <c r="L150">
        <v>844.525727940553</v>
      </c>
      <c r="M150">
        <v>58.312011167805601</v>
      </c>
      <c r="N150">
        <v>0.61990164011922699</v>
      </c>
      <c r="O150">
        <v>2.8452167987051502</v>
      </c>
      <c r="P150">
        <v>113.981042654028</v>
      </c>
      <c r="Q150">
        <v>0.13878285660401801</v>
      </c>
    </row>
    <row r="151" spans="1:17" x14ac:dyDescent="0.3">
      <c r="A151" t="s">
        <v>379</v>
      </c>
      <c r="B151" t="s">
        <v>380</v>
      </c>
      <c r="C151" t="s">
        <v>10640</v>
      </c>
      <c r="D151" t="s">
        <v>54</v>
      </c>
      <c r="E151">
        <v>63713.269637739999</v>
      </c>
      <c r="F151">
        <v>30195.85</v>
      </c>
      <c r="G151">
        <v>-1.1924146907147799</v>
      </c>
      <c r="H151">
        <v>4.7738443664977996</v>
      </c>
      <c r="I151">
        <v>-5.9548696301797497</v>
      </c>
      <c r="J151">
        <v>0.91171990080392895</v>
      </c>
      <c r="K151">
        <v>28123.731582223802</v>
      </c>
      <c r="L151">
        <v>26496.3379118499</v>
      </c>
      <c r="M151">
        <v>77.707246908879895</v>
      </c>
      <c r="N151">
        <v>1.30284894635329</v>
      </c>
      <c r="O151">
        <v>1.0768036004947801</v>
      </c>
      <c r="P151">
        <v>37.253863636363597</v>
      </c>
      <c r="Q151">
        <v>2.4755819035924002E-2</v>
      </c>
    </row>
    <row r="152" spans="1:17" x14ac:dyDescent="0.3">
      <c r="A152" t="s">
        <v>381</v>
      </c>
      <c r="B152" t="s">
        <v>382</v>
      </c>
      <c r="C152" t="s">
        <v>10646</v>
      </c>
      <c r="D152" t="s">
        <v>89</v>
      </c>
      <c r="E152">
        <v>62967.043566339999</v>
      </c>
      <c r="F152">
        <v>615.20000000000005</v>
      </c>
      <c r="G152">
        <v>133.825891384551</v>
      </c>
      <c r="H152">
        <v>4.8069018269735899</v>
      </c>
      <c r="I152">
        <v>41.042598252805703</v>
      </c>
      <c r="J152">
        <v>-0.57841505884223898</v>
      </c>
      <c r="K152">
        <v>536.82784487222204</v>
      </c>
      <c r="L152">
        <v>420.77230427714801</v>
      </c>
      <c r="M152">
        <v>69.554400449074507</v>
      </c>
      <c r="N152">
        <v>2.4583008885536102</v>
      </c>
      <c r="O152">
        <v>2.9908972691807501</v>
      </c>
      <c r="P152">
        <v>203.35305719921101</v>
      </c>
      <c r="Q152">
        <v>0.237171820810537</v>
      </c>
    </row>
    <row r="153" spans="1:17" x14ac:dyDescent="0.3">
      <c r="A153" t="s">
        <v>383</v>
      </c>
      <c r="B153" t="s">
        <v>384</v>
      </c>
      <c r="C153" t="s">
        <v>10648</v>
      </c>
      <c r="D153" t="s">
        <v>141</v>
      </c>
      <c r="E153">
        <v>62654.119468655001</v>
      </c>
      <c r="F153">
        <v>1772.35</v>
      </c>
      <c r="G153">
        <v>26.785516045001302</v>
      </c>
      <c r="H153">
        <v>-6.4002674325497102</v>
      </c>
      <c r="I153">
        <v>16.564908449241798</v>
      </c>
      <c r="J153">
        <v>-2.4772446236440699</v>
      </c>
      <c r="K153">
        <v>1746.1519159049001</v>
      </c>
      <c r="L153">
        <v>1559.1497685638601</v>
      </c>
      <c r="M153">
        <v>45.011216636086502</v>
      </c>
      <c r="N153">
        <v>0.65113987357542602</v>
      </c>
      <c r="O153">
        <v>10.195503145541201</v>
      </c>
      <c r="P153">
        <v>68.618590048520602</v>
      </c>
      <c r="Q153">
        <v>9.2516163812444999E-2</v>
      </c>
    </row>
    <row r="154" spans="1:17" x14ac:dyDescent="0.3">
      <c r="A154" t="s">
        <v>385</v>
      </c>
      <c r="B154" t="s">
        <v>386</v>
      </c>
      <c r="C154" t="s">
        <v>10649</v>
      </c>
      <c r="D154" t="s">
        <v>387</v>
      </c>
      <c r="E154">
        <v>62478.034449569997</v>
      </c>
      <c r="F154">
        <v>981.1</v>
      </c>
      <c r="G154">
        <v>81.2139517775813</v>
      </c>
      <c r="H154">
        <v>-7.2218925303334398</v>
      </c>
      <c r="I154">
        <v>22.6730275671902</v>
      </c>
      <c r="J154">
        <v>-6.5440548645829502</v>
      </c>
      <c r="K154">
        <v>955.86070980151396</v>
      </c>
      <c r="L154">
        <v>799.25189233407605</v>
      </c>
      <c r="M154">
        <v>46.819406217542301</v>
      </c>
      <c r="N154">
        <v>0.56963281665688104</v>
      </c>
      <c r="O154">
        <v>20.9866476404036</v>
      </c>
      <c r="P154">
        <v>123.02796090020399</v>
      </c>
      <c r="Q154">
        <v>0.148726649183195</v>
      </c>
    </row>
    <row r="155" spans="1:17" x14ac:dyDescent="0.3">
      <c r="A155" t="s">
        <v>388</v>
      </c>
      <c r="B155" t="s">
        <v>389</v>
      </c>
      <c r="C155" t="s">
        <v>10635</v>
      </c>
      <c r="D155" t="s">
        <v>300</v>
      </c>
      <c r="E155">
        <v>61494.252611324999</v>
      </c>
      <c r="F155">
        <v>5716.1</v>
      </c>
      <c r="G155">
        <v>-0.10032476921344</v>
      </c>
      <c r="H155">
        <v>10.272680828365401</v>
      </c>
      <c r="I155">
        <v>-4.8530340123172397</v>
      </c>
      <c r="J155">
        <v>5.3350738143031604</v>
      </c>
      <c r="K155">
        <v>5158.4152851067502</v>
      </c>
      <c r="L155">
        <v>4944.8167052461604</v>
      </c>
      <c r="M155">
        <v>86.3070933066587</v>
      </c>
      <c r="N155">
        <v>1.14665228771123</v>
      </c>
      <c r="O155">
        <v>4.9666730812966797</v>
      </c>
      <c r="P155">
        <v>39.044028216978802</v>
      </c>
      <c r="Q155">
        <v>1.1813017997291999E-2</v>
      </c>
    </row>
    <row r="156" spans="1:17" x14ac:dyDescent="0.3">
      <c r="A156" t="s">
        <v>390</v>
      </c>
      <c r="B156" t="s">
        <v>391</v>
      </c>
      <c r="C156" t="s">
        <v>10649</v>
      </c>
      <c r="D156" t="s">
        <v>295</v>
      </c>
      <c r="E156">
        <v>61381.187398675</v>
      </c>
      <c r="F156">
        <v>7225.3</v>
      </c>
      <c r="G156">
        <v>-11.003895538284301</v>
      </c>
      <c r="H156">
        <v>-11.331425951928599</v>
      </c>
      <c r="I156">
        <v>17.465536193889999</v>
      </c>
      <c r="J156">
        <v>-3.5541200691972001</v>
      </c>
      <c r="K156">
        <v>7825.3516039174001</v>
      </c>
      <c r="L156">
        <v>7164.6987076647101</v>
      </c>
      <c r="M156">
        <v>25.7665416561751</v>
      </c>
      <c r="N156">
        <v>0.51038361139627297</v>
      </c>
      <c r="O156">
        <v>37.503633067138999</v>
      </c>
      <c r="P156">
        <v>35.686384976525801</v>
      </c>
      <c r="Q156">
        <v>0.113998845424404</v>
      </c>
    </row>
    <row r="157" spans="1:17" x14ac:dyDescent="0.3">
      <c r="A157" t="s">
        <v>392</v>
      </c>
      <c r="B157" t="s">
        <v>393</v>
      </c>
      <c r="C157" t="s">
        <v>10636</v>
      </c>
      <c r="D157" t="s">
        <v>34</v>
      </c>
      <c r="E157">
        <v>60891.694990368</v>
      </c>
      <c r="F157">
        <v>51.02</v>
      </c>
      <c r="G157">
        <v>30.9910304481662</v>
      </c>
      <c r="H157">
        <v>-12.918361738798099</v>
      </c>
      <c r="I157">
        <v>-25.155054328443502</v>
      </c>
      <c r="J157">
        <v>-5.0030546566578904</v>
      </c>
      <c r="K157">
        <v>53.3186097198883</v>
      </c>
      <c r="L157">
        <v>49.839065913834098</v>
      </c>
      <c r="M157">
        <v>35.756313073638601</v>
      </c>
      <c r="N157">
        <v>0.295712107535261</v>
      </c>
      <c r="O157">
        <v>38.475107800862403</v>
      </c>
      <c r="P157">
        <v>68.382838283828306</v>
      </c>
      <c r="Q157">
        <v>0.123825135270951</v>
      </c>
    </row>
    <row r="158" spans="1:17" x14ac:dyDescent="0.3">
      <c r="A158" t="s">
        <v>394</v>
      </c>
      <c r="B158" t="s">
        <v>395</v>
      </c>
      <c r="C158" t="s">
        <v>10641</v>
      </c>
      <c r="D158" t="s">
        <v>198</v>
      </c>
      <c r="E158">
        <v>60642.697886599999</v>
      </c>
      <c r="F158">
        <v>3941.65</v>
      </c>
      <c r="G158">
        <v>-3.5982779817772101</v>
      </c>
      <c r="H158">
        <v>-8.2041697080905198</v>
      </c>
      <c r="I158">
        <v>21.940302588052301</v>
      </c>
      <c r="J158">
        <v>-6.1733107487592003</v>
      </c>
      <c r="K158">
        <v>4068.52512352758</v>
      </c>
      <c r="L158">
        <v>3693.63074344905</v>
      </c>
      <c r="M158">
        <v>36.676562693850698</v>
      </c>
      <c r="N158">
        <v>0.49009251435260098</v>
      </c>
      <c r="O158">
        <v>25.607296436771399</v>
      </c>
      <c r="P158">
        <v>50.893882551106302</v>
      </c>
      <c r="Q158">
        <v>0.10353505015601799</v>
      </c>
    </row>
    <row r="159" spans="1:17" x14ac:dyDescent="0.3">
      <c r="A159" t="s">
        <v>396</v>
      </c>
      <c r="B159" t="s">
        <v>397</v>
      </c>
      <c r="C159" t="s">
        <v>10643</v>
      </c>
      <c r="D159" t="s">
        <v>127</v>
      </c>
      <c r="E159">
        <v>60617.1371956199</v>
      </c>
      <c r="F159">
        <v>793.4</v>
      </c>
      <c r="G159">
        <v>49.087293426190598</v>
      </c>
      <c r="H159">
        <v>-2.64465191220149</v>
      </c>
      <c r="I159">
        <v>9.0266804636391402</v>
      </c>
      <c r="J159">
        <v>-1.0889526946298</v>
      </c>
      <c r="K159">
        <v>739.56749124291298</v>
      </c>
      <c r="L159">
        <v>662.78818728348199</v>
      </c>
      <c r="M159">
        <v>57.965575345748398</v>
      </c>
      <c r="N159">
        <v>0.48943892406530198</v>
      </c>
      <c r="O159">
        <v>6.8817746407864897</v>
      </c>
      <c r="P159">
        <v>85.742713332552896</v>
      </c>
      <c r="Q159">
        <v>0.177701745916824</v>
      </c>
    </row>
    <row r="160" spans="1:17" x14ac:dyDescent="0.3">
      <c r="A160" t="s">
        <v>398</v>
      </c>
      <c r="B160" t="s">
        <v>399</v>
      </c>
      <c r="C160" t="s">
        <v>10644</v>
      </c>
      <c r="D160" t="s">
        <v>400</v>
      </c>
      <c r="E160">
        <v>59872.054913385</v>
      </c>
      <c r="F160">
        <v>207.7</v>
      </c>
      <c r="G160">
        <v>22.173099193646799</v>
      </c>
      <c r="H160">
        <v>12.985102901789601</v>
      </c>
      <c r="I160">
        <v>19.113502980510599</v>
      </c>
      <c r="J160">
        <v>-5.5653579969693103</v>
      </c>
      <c r="K160">
        <v>191.85402800128199</v>
      </c>
      <c r="L160">
        <v>173.953835309921</v>
      </c>
      <c r="M160">
        <v>52.529669512052799</v>
      </c>
      <c r="N160">
        <v>2.7037456981946399</v>
      </c>
      <c r="O160">
        <v>10.640346653827599</v>
      </c>
      <c r="P160">
        <v>56.048084147257697</v>
      </c>
      <c r="Q160">
        <v>-7.0298158678674005E-2</v>
      </c>
    </row>
    <row r="161" spans="1:17" x14ac:dyDescent="0.3">
      <c r="A161" t="s">
        <v>401</v>
      </c>
      <c r="B161" t="s">
        <v>402</v>
      </c>
      <c r="C161" t="s">
        <v>10646</v>
      </c>
      <c r="D161" t="s">
        <v>329</v>
      </c>
      <c r="E161">
        <v>59175.426901600003</v>
      </c>
      <c r="F161">
        <v>1743.65</v>
      </c>
      <c r="G161">
        <v>78.624282295948504</v>
      </c>
      <c r="H161">
        <v>16.138671370122498</v>
      </c>
      <c r="I161">
        <v>47.684077571154603</v>
      </c>
      <c r="J161">
        <v>4.7927868912159797</v>
      </c>
      <c r="K161">
        <v>1548.74009556183</v>
      </c>
      <c r="L161">
        <v>1286.6470855054399</v>
      </c>
      <c r="M161">
        <v>86.341810501684193</v>
      </c>
      <c r="N161">
        <v>1.57407533070547</v>
      </c>
      <c r="O161">
        <v>4.27264646001204</v>
      </c>
      <c r="P161">
        <v>116.146027023676</v>
      </c>
      <c r="Q161">
        <v>4.6440401772999997E-2</v>
      </c>
    </row>
    <row r="162" spans="1:17" x14ac:dyDescent="0.3">
      <c r="A162" t="s">
        <v>403</v>
      </c>
      <c r="B162" t="s">
        <v>404</v>
      </c>
      <c r="C162" t="s">
        <v>10636</v>
      </c>
      <c r="D162" t="s">
        <v>124</v>
      </c>
      <c r="E162">
        <v>58785.7935</v>
      </c>
      <c r="F162">
        <v>280.64999999999998</v>
      </c>
      <c r="G162">
        <v>236.42746809771</v>
      </c>
      <c r="H162">
        <v>-9.1803265239243608</v>
      </c>
      <c r="I162">
        <v>31.3981160249275</v>
      </c>
      <c r="J162">
        <v>0.86866219992180005</v>
      </c>
      <c r="K162">
        <v>289.50288940728598</v>
      </c>
      <c r="L162">
        <v>221.286088520487</v>
      </c>
      <c r="M162">
        <v>57.587120995042497</v>
      </c>
      <c r="N162">
        <v>0.49532946578716802</v>
      </c>
      <c r="O162">
        <v>26.028861571352198</v>
      </c>
      <c r="P162">
        <v>314.85587583148498</v>
      </c>
      <c r="Q162">
        <v>0.186323065440962</v>
      </c>
    </row>
    <row r="163" spans="1:17" hidden="1" x14ac:dyDescent="0.3">
      <c r="A163" t="s">
        <v>405</v>
      </c>
      <c r="B163" t="s">
        <v>406</v>
      </c>
      <c r="C163" t="s">
        <v>10650</v>
      </c>
      <c r="D163" t="s">
        <v>27</v>
      </c>
      <c r="E163">
        <v>58762.5</v>
      </c>
      <c r="F163">
        <v>1252.05</v>
      </c>
      <c r="G163">
        <v>23.51160606865</v>
      </c>
      <c r="H163">
        <v>-1.75654033904645</v>
      </c>
      <c r="I163">
        <v>40.977715143288499</v>
      </c>
      <c r="J163">
        <v>3.6463774038624499</v>
      </c>
      <c r="K163">
        <v>1117.3515880697901</v>
      </c>
      <c r="M163">
        <v>61.291727280535603</v>
      </c>
      <c r="N163">
        <v>0.48304107504365301</v>
      </c>
      <c r="O163">
        <v>9.3087336767700908</v>
      </c>
      <c r="P163">
        <v>65.834437086092706</v>
      </c>
    </row>
    <row r="164" spans="1:17" x14ac:dyDescent="0.3">
      <c r="A164" t="s">
        <v>407</v>
      </c>
      <c r="B164" t="s">
        <v>408</v>
      </c>
      <c r="C164" t="s">
        <v>10635</v>
      </c>
      <c r="D164" t="s">
        <v>21</v>
      </c>
      <c r="E164">
        <v>58705.896131609901</v>
      </c>
      <c r="F164">
        <v>3104.95</v>
      </c>
      <c r="G164">
        <v>0.80508058785362002</v>
      </c>
      <c r="H164">
        <v>4.6485419718604302</v>
      </c>
      <c r="I164">
        <v>5.6648945444602896</v>
      </c>
      <c r="J164">
        <v>-7.6837667499504603E-2</v>
      </c>
      <c r="K164">
        <v>2788.28568835548</v>
      </c>
      <c r="L164">
        <v>2541.5544744828599</v>
      </c>
      <c r="M164">
        <v>73.987815514890997</v>
      </c>
      <c r="N164">
        <v>0.55895169418081403</v>
      </c>
      <c r="O164">
        <v>1.54752894571572</v>
      </c>
      <c r="P164">
        <v>50.062829249432099</v>
      </c>
      <c r="Q164">
        <v>-2.7456113912622E-2</v>
      </c>
    </row>
    <row r="165" spans="1:17" x14ac:dyDescent="0.3">
      <c r="A165" t="s">
        <v>409</v>
      </c>
      <c r="B165" t="s">
        <v>410</v>
      </c>
      <c r="C165" t="s">
        <v>10645</v>
      </c>
      <c r="D165" t="s">
        <v>411</v>
      </c>
      <c r="E165">
        <v>58675.045712400002</v>
      </c>
      <c r="F165">
        <v>965.1</v>
      </c>
      <c r="G165">
        <v>10.5993569321575</v>
      </c>
      <c r="H165">
        <v>-8.9580916567881292</v>
      </c>
      <c r="I165">
        <v>-14.2932311126432</v>
      </c>
      <c r="J165">
        <v>-4.5273982495526104</v>
      </c>
      <c r="K165">
        <v>1007.6439221639801</v>
      </c>
      <c r="L165">
        <v>946.76157449000198</v>
      </c>
      <c r="M165">
        <v>33.441939022604302</v>
      </c>
      <c r="N165">
        <v>0.56970436025314397</v>
      </c>
      <c r="O165">
        <v>22.267122577971101</v>
      </c>
      <c r="P165">
        <v>44.367988032909501</v>
      </c>
      <c r="Q165">
        <v>8.3786092366630004E-3</v>
      </c>
    </row>
    <row r="166" spans="1:17" x14ac:dyDescent="0.3">
      <c r="A166" t="s">
        <v>412</v>
      </c>
      <c r="B166" t="s">
        <v>413</v>
      </c>
      <c r="C166" t="s">
        <v>10636</v>
      </c>
      <c r="D166" t="s">
        <v>414</v>
      </c>
      <c r="E166">
        <v>57596.454604961997</v>
      </c>
      <c r="F166">
        <v>220.11</v>
      </c>
      <c r="G166">
        <v>-8.9617670665533602</v>
      </c>
      <c r="H166">
        <v>-3.0242074052679402</v>
      </c>
      <c r="I166">
        <v>4.6738037472125296</v>
      </c>
      <c r="J166">
        <v>-2.8072033484940402</v>
      </c>
      <c r="K166">
        <v>219.95383488739799</v>
      </c>
      <c r="L166">
        <v>204.64447944885001</v>
      </c>
      <c r="M166">
        <v>56.422820577191999</v>
      </c>
      <c r="N166">
        <v>0.98040876857451398</v>
      </c>
      <c r="O166">
        <v>12.1711871337058</v>
      </c>
      <c r="P166">
        <v>42.006451612903199</v>
      </c>
      <c r="Q166">
        <v>8.6057877659363999E-2</v>
      </c>
    </row>
    <row r="167" spans="1:17" x14ac:dyDescent="0.3">
      <c r="A167" t="s">
        <v>415</v>
      </c>
      <c r="B167" t="s">
        <v>416</v>
      </c>
      <c r="C167" t="s">
        <v>10641</v>
      </c>
      <c r="D167" t="s">
        <v>417</v>
      </c>
      <c r="E167">
        <v>57009.91073173</v>
      </c>
      <c r="F167">
        <v>134833.45000000001</v>
      </c>
      <c r="G167">
        <v>-7.4052648509349099</v>
      </c>
      <c r="H167">
        <v>-5.1325122252251996</v>
      </c>
      <c r="I167">
        <v>-20.0997108154999</v>
      </c>
      <c r="J167">
        <v>-5.3143944196285497</v>
      </c>
      <c r="K167">
        <v>134664.66154705299</v>
      </c>
      <c r="L167">
        <v>128261.340037067</v>
      </c>
      <c r="M167">
        <v>36.089205082113601</v>
      </c>
      <c r="N167">
        <v>0.73238438868261202</v>
      </c>
      <c r="O167">
        <v>12.3200511445787</v>
      </c>
      <c r="P167">
        <v>26.717212537004801</v>
      </c>
      <c r="Q167">
        <v>4.2076025177372002E-2</v>
      </c>
    </row>
    <row r="168" spans="1:17" x14ac:dyDescent="0.3">
      <c r="A168" t="s">
        <v>418</v>
      </c>
      <c r="B168" t="s">
        <v>419</v>
      </c>
      <c r="C168" t="s">
        <v>10643</v>
      </c>
      <c r="D168" t="s">
        <v>127</v>
      </c>
      <c r="E168">
        <v>55452.302004824996</v>
      </c>
      <c r="F168">
        <v>133.69</v>
      </c>
      <c r="G168">
        <v>15.8338696079868</v>
      </c>
      <c r="H168">
        <v>-10.072140141047701</v>
      </c>
      <c r="I168">
        <v>-12.450370933208401</v>
      </c>
      <c r="J168">
        <v>-1.49862002489487</v>
      </c>
      <c r="K168">
        <v>141.12451013400999</v>
      </c>
      <c r="L168">
        <v>133.57595015450701</v>
      </c>
      <c r="M168">
        <v>48.3993805374514</v>
      </c>
      <c r="N168">
        <v>0.51659937249596799</v>
      </c>
      <c r="O168">
        <v>31.161642606028799</v>
      </c>
      <c r="P168">
        <v>63.435207823960802</v>
      </c>
      <c r="Q168">
        <v>-1.3057443743606E-2</v>
      </c>
    </row>
    <row r="169" spans="1:17" x14ac:dyDescent="0.3">
      <c r="A169" t="s">
        <v>420</v>
      </c>
      <c r="B169" t="s">
        <v>421</v>
      </c>
      <c r="C169" t="s">
        <v>10641</v>
      </c>
      <c r="D169" t="s">
        <v>417</v>
      </c>
      <c r="E169">
        <v>55128.263072299997</v>
      </c>
      <c r="F169">
        <v>2829.75</v>
      </c>
      <c r="G169">
        <v>-11.021427145916199</v>
      </c>
      <c r="H169">
        <v>-15.1367377563913</v>
      </c>
      <c r="I169">
        <v>12.7500048312688</v>
      </c>
      <c r="J169">
        <v>-3.0204475710732299</v>
      </c>
      <c r="K169">
        <v>2989.9835827349202</v>
      </c>
      <c r="L169">
        <v>2753.37274480718</v>
      </c>
      <c r="M169">
        <v>40.689812400255803</v>
      </c>
      <c r="N169">
        <v>0.65105417107591401</v>
      </c>
      <c r="O169">
        <v>19.268486615425299</v>
      </c>
      <c r="P169">
        <v>28.9885130823229</v>
      </c>
      <c r="Q169">
        <v>-1.3023096705669E-2</v>
      </c>
    </row>
    <row r="170" spans="1:17" x14ac:dyDescent="0.3">
      <c r="A170" t="s">
        <v>422</v>
      </c>
      <c r="B170" t="s">
        <v>423</v>
      </c>
      <c r="C170" t="s">
        <v>10637</v>
      </c>
      <c r="D170" t="s">
        <v>27</v>
      </c>
      <c r="E170">
        <v>55089.074999999997</v>
      </c>
      <c r="F170">
        <v>1961.85</v>
      </c>
      <c r="G170">
        <v>-21.709384736971899</v>
      </c>
      <c r="H170">
        <v>1.92701233759068</v>
      </c>
      <c r="I170">
        <v>-10.014640361469301</v>
      </c>
      <c r="J170">
        <v>-0.68353850667312899</v>
      </c>
      <c r="K170">
        <v>1879.70349783749</v>
      </c>
      <c r="L170">
        <v>1806.4875745992899</v>
      </c>
      <c r="M170">
        <v>60.769248891189797</v>
      </c>
      <c r="N170">
        <v>0.66545476709269002</v>
      </c>
      <c r="O170">
        <v>6.25939801717767</v>
      </c>
      <c r="P170">
        <v>27.112219774523702</v>
      </c>
      <c r="Q170">
        <v>1.9578633158052E-2</v>
      </c>
    </row>
    <row r="171" spans="1:17" x14ac:dyDescent="0.3">
      <c r="A171" t="s">
        <v>424</v>
      </c>
      <c r="B171" t="s">
        <v>425</v>
      </c>
      <c r="C171" t="s">
        <v>10634</v>
      </c>
      <c r="D171" t="s">
        <v>426</v>
      </c>
      <c r="E171">
        <v>54832.503216839999</v>
      </c>
      <c r="F171">
        <v>367.3</v>
      </c>
      <c r="G171">
        <v>37.780889704503402</v>
      </c>
      <c r="H171">
        <v>-2.57871704323275</v>
      </c>
      <c r="I171">
        <v>16.956548381349599</v>
      </c>
      <c r="J171">
        <v>-5.3132631718059704</v>
      </c>
      <c r="K171">
        <v>352.60043782977198</v>
      </c>
      <c r="L171">
        <v>300.76621467655798</v>
      </c>
      <c r="M171">
        <v>41.674441132228402</v>
      </c>
      <c r="N171">
        <v>0.56843833820143197</v>
      </c>
      <c r="O171">
        <v>4.6011434794445796</v>
      </c>
      <c r="P171">
        <v>91.601460615545093</v>
      </c>
      <c r="Q171">
        <v>4.6414770791049997E-2</v>
      </c>
    </row>
    <row r="172" spans="1:17" x14ac:dyDescent="0.3">
      <c r="A172" t="s">
        <v>427</v>
      </c>
      <c r="B172" t="s">
        <v>428</v>
      </c>
      <c r="C172" t="s">
        <v>10636</v>
      </c>
      <c r="D172" t="s">
        <v>24</v>
      </c>
      <c r="E172">
        <v>54778.471506950998</v>
      </c>
      <c r="F172">
        <v>73.84</v>
      </c>
      <c r="G172">
        <v>-50.3919165667238</v>
      </c>
      <c r="H172">
        <v>-3.6220243008052502</v>
      </c>
      <c r="I172">
        <v>-23.139484227392799</v>
      </c>
      <c r="J172">
        <v>-4.6308291625863598</v>
      </c>
      <c r="K172">
        <v>75.455864770749997</v>
      </c>
      <c r="L172">
        <v>78.541137519044099</v>
      </c>
      <c r="M172">
        <v>45.3884841830791</v>
      </c>
      <c r="N172">
        <v>0.69041994111633098</v>
      </c>
      <c r="O172">
        <v>36.375947995666301</v>
      </c>
      <c r="P172">
        <v>4.8416867812011803</v>
      </c>
      <c r="Q172">
        <v>4.2715394500758001E-2</v>
      </c>
    </row>
    <row r="173" spans="1:17" x14ac:dyDescent="0.3">
      <c r="A173" t="s">
        <v>429</v>
      </c>
      <c r="B173" t="s">
        <v>430</v>
      </c>
      <c r="C173" t="s">
        <v>10638</v>
      </c>
      <c r="D173" t="s">
        <v>258</v>
      </c>
      <c r="E173">
        <v>53794.549589795002</v>
      </c>
      <c r="F173">
        <v>2050.4499999999998</v>
      </c>
      <c r="G173">
        <v>2.22969430900929</v>
      </c>
      <c r="H173">
        <v>-4.9278358175208301E-2</v>
      </c>
      <c r="I173">
        <v>7.7236332986319303</v>
      </c>
      <c r="J173">
        <v>-1.6947002741655499</v>
      </c>
      <c r="K173">
        <v>1997.56014996422</v>
      </c>
      <c r="L173">
        <v>1869.55613484117</v>
      </c>
      <c r="M173">
        <v>62.442384053344597</v>
      </c>
      <c r="N173">
        <v>1.04185473745808</v>
      </c>
      <c r="O173">
        <v>6.4376112560657397</v>
      </c>
      <c r="P173">
        <v>35.741948296977903</v>
      </c>
      <c r="Q173">
        <v>-5.3570639563769997E-3</v>
      </c>
    </row>
    <row r="174" spans="1:17" x14ac:dyDescent="0.3">
      <c r="A174" t="s">
        <v>431</v>
      </c>
      <c r="B174" t="s">
        <v>432</v>
      </c>
      <c r="C174" t="s">
        <v>10638</v>
      </c>
      <c r="D174" t="s">
        <v>183</v>
      </c>
      <c r="E174">
        <v>53705.8008009599</v>
      </c>
      <c r="F174">
        <v>16516.25</v>
      </c>
      <c r="G174">
        <v>-25.891131567418999</v>
      </c>
      <c r="H174">
        <v>-5.6531582549010304</v>
      </c>
      <c r="I174">
        <v>-9.1883510002974909</v>
      </c>
      <c r="J174">
        <v>-5.2924804612329002</v>
      </c>
      <c r="K174">
        <v>16807.4638242445</v>
      </c>
      <c r="L174">
        <v>16483.9872894646</v>
      </c>
      <c r="M174">
        <v>27.5086468466383</v>
      </c>
      <c r="N174">
        <v>0.88036133404727701</v>
      </c>
      <c r="O174">
        <v>16.551880723529798</v>
      </c>
      <c r="P174">
        <v>7.6299738032244298</v>
      </c>
      <c r="Q174">
        <v>-3.2585549318874002E-2</v>
      </c>
    </row>
    <row r="175" spans="1:17" x14ac:dyDescent="0.3">
      <c r="A175" t="s">
        <v>433</v>
      </c>
      <c r="B175" t="s">
        <v>434</v>
      </c>
      <c r="C175" t="s">
        <v>10636</v>
      </c>
      <c r="D175" t="s">
        <v>34</v>
      </c>
      <c r="E175">
        <v>53292.287173047996</v>
      </c>
      <c r="F175">
        <v>61.12</v>
      </c>
      <c r="G175">
        <v>42.220090231310202</v>
      </c>
      <c r="H175">
        <v>-6.3743027469861797</v>
      </c>
      <c r="I175">
        <v>-16.4130857771904</v>
      </c>
      <c r="J175">
        <v>-0.69236764424167496</v>
      </c>
      <c r="K175">
        <v>61.657866377513898</v>
      </c>
      <c r="L175">
        <v>57.632593955873197</v>
      </c>
      <c r="M175">
        <v>61.515309487061899</v>
      </c>
      <c r="N175">
        <v>0.33736278641044998</v>
      </c>
      <c r="O175">
        <v>25.818062827225098</v>
      </c>
      <c r="P175">
        <v>79.237536656891393</v>
      </c>
      <c r="Q175">
        <v>0.11228757498266</v>
      </c>
    </row>
    <row r="176" spans="1:17" x14ac:dyDescent="0.3">
      <c r="A176" t="s">
        <v>435</v>
      </c>
      <c r="B176" t="s">
        <v>436</v>
      </c>
      <c r="C176" t="s">
        <v>10636</v>
      </c>
      <c r="D176" t="s">
        <v>34</v>
      </c>
      <c r="E176">
        <v>53261.661364334002</v>
      </c>
      <c r="F176">
        <v>117.74</v>
      </c>
      <c r="G176">
        <v>4.1247229996717802</v>
      </c>
      <c r="H176">
        <v>-8.4892966028220407</v>
      </c>
      <c r="I176">
        <v>-26.649519831848</v>
      </c>
      <c r="J176">
        <v>-5.2397837278240802</v>
      </c>
      <c r="K176">
        <v>121.232415626817</v>
      </c>
      <c r="L176">
        <v>120.80565351135699</v>
      </c>
      <c r="M176">
        <v>39.340171802188898</v>
      </c>
      <c r="N176">
        <v>0.406544720676903</v>
      </c>
      <c r="O176">
        <v>34.151520298963803</v>
      </c>
      <c r="P176">
        <v>38.111436950146597</v>
      </c>
      <c r="Q176">
        <v>6.9500129952691003E-2</v>
      </c>
    </row>
    <row r="177" spans="1:17" hidden="1" x14ac:dyDescent="0.3">
      <c r="A177" t="s">
        <v>437</v>
      </c>
      <c r="B177" t="s">
        <v>438</v>
      </c>
      <c r="C177" t="s">
        <v>10650</v>
      </c>
      <c r="D177" t="s">
        <v>98</v>
      </c>
      <c r="E177">
        <v>53053.461856779999</v>
      </c>
      <c r="F177">
        <v>117.93</v>
      </c>
      <c r="G177">
        <v>-1.12606647401241</v>
      </c>
      <c r="H177">
        <v>95.012853892896402</v>
      </c>
      <c r="I177">
        <v>16.340042600626099</v>
      </c>
      <c r="J177">
        <v>-9.6070452526588603</v>
      </c>
      <c r="O177">
        <v>33.4690070380734</v>
      </c>
      <c r="P177">
        <v>55.171052631578902</v>
      </c>
    </row>
    <row r="178" spans="1:17" x14ac:dyDescent="0.3">
      <c r="A178" t="s">
        <v>439</v>
      </c>
      <c r="B178" t="s">
        <v>440</v>
      </c>
      <c r="C178" t="s">
        <v>10642</v>
      </c>
      <c r="D178" t="s">
        <v>104</v>
      </c>
      <c r="E178">
        <v>52549.221080099996</v>
      </c>
      <c r="F178">
        <v>133.35</v>
      </c>
      <c r="G178">
        <v>83.438018909856197</v>
      </c>
      <c r="H178">
        <v>-12.376427152855101</v>
      </c>
      <c r="I178">
        <v>-2.94441545044215</v>
      </c>
      <c r="J178">
        <v>-1.3401575345086401</v>
      </c>
      <c r="K178">
        <v>138.29585568655099</v>
      </c>
      <c r="L178">
        <v>119.932760852172</v>
      </c>
      <c r="M178">
        <v>37.509772433319696</v>
      </c>
      <c r="N178">
        <v>0.48123714441769899</v>
      </c>
      <c r="O178">
        <v>27.859017622797101</v>
      </c>
      <c r="P178">
        <v>118.07031888797999</v>
      </c>
      <c r="Q178">
        <v>0.18225718942382699</v>
      </c>
    </row>
    <row r="179" spans="1:17" x14ac:dyDescent="0.3">
      <c r="A179" t="s">
        <v>441</v>
      </c>
      <c r="B179" t="s">
        <v>442</v>
      </c>
      <c r="C179" t="s">
        <v>10636</v>
      </c>
      <c r="D179" t="s">
        <v>51</v>
      </c>
      <c r="E179">
        <v>52044.881759999997</v>
      </c>
      <c r="F179">
        <v>5050.6000000000004</v>
      </c>
      <c r="G179">
        <v>64.704202174387802</v>
      </c>
      <c r="H179">
        <v>9.2978361980431004</v>
      </c>
      <c r="I179">
        <v>7.9062972699018896</v>
      </c>
      <c r="J179">
        <v>7.1747530820147398</v>
      </c>
      <c r="K179">
        <v>4354.7519094857298</v>
      </c>
      <c r="L179">
        <v>4049.9026508032498</v>
      </c>
      <c r="M179">
        <v>76.868667604346001</v>
      </c>
      <c r="N179">
        <v>0.48605787132653799</v>
      </c>
      <c r="O179">
        <v>2.2848770443115498</v>
      </c>
      <c r="P179">
        <v>96.494640807672099</v>
      </c>
      <c r="Q179">
        <v>6.4137957207130003E-2</v>
      </c>
    </row>
    <row r="180" spans="1:17" x14ac:dyDescent="0.3">
      <c r="A180" t="s">
        <v>443</v>
      </c>
      <c r="B180" t="s">
        <v>444</v>
      </c>
      <c r="C180" t="s">
        <v>10647</v>
      </c>
      <c r="D180" t="s">
        <v>445</v>
      </c>
      <c r="E180">
        <v>51866.502897719998</v>
      </c>
      <c r="F180">
        <v>1919.35</v>
      </c>
      <c r="G180">
        <v>-33.149555473641598</v>
      </c>
      <c r="H180">
        <v>-13.9564823317329</v>
      </c>
      <c r="I180">
        <v>-20.407921783714301</v>
      </c>
      <c r="J180">
        <v>-3.1550712507554701</v>
      </c>
      <c r="K180">
        <v>2082.2322859014398</v>
      </c>
      <c r="L180">
        <v>2041.90058787781</v>
      </c>
      <c r="M180">
        <v>39.132963208724199</v>
      </c>
      <c r="N180">
        <v>1.25704442513462</v>
      </c>
      <c r="O180">
        <v>27.855784510381099</v>
      </c>
      <c r="P180">
        <v>10.3074712643678</v>
      </c>
      <c r="Q180">
        <v>-2.557799996729E-3</v>
      </c>
    </row>
    <row r="181" spans="1:17" x14ac:dyDescent="0.3">
      <c r="A181" t="s">
        <v>446</v>
      </c>
      <c r="B181" t="s">
        <v>447</v>
      </c>
      <c r="C181" t="s">
        <v>10647</v>
      </c>
      <c r="D181" t="s">
        <v>318</v>
      </c>
      <c r="E181">
        <v>51427.030874399999</v>
      </c>
      <c r="F181">
        <v>1886.65</v>
      </c>
      <c r="G181">
        <v>303.67654996699798</v>
      </c>
      <c r="H181">
        <v>-25.843651310811001</v>
      </c>
      <c r="I181">
        <v>102.944084534827</v>
      </c>
      <c r="J181">
        <v>-7.7903075213066098</v>
      </c>
      <c r="K181">
        <v>2205.7914527665098</v>
      </c>
      <c r="L181">
        <v>1545.0206337314301</v>
      </c>
      <c r="M181">
        <v>19.441613278619599</v>
      </c>
      <c r="N181">
        <v>0.53534011253181202</v>
      </c>
      <c r="O181">
        <v>57.922773169374203</v>
      </c>
      <c r="P181">
        <v>347.60379596678501</v>
      </c>
      <c r="Q181">
        <v>0.215341886933028</v>
      </c>
    </row>
    <row r="182" spans="1:17" x14ac:dyDescent="0.3">
      <c r="A182" t="s">
        <v>448</v>
      </c>
      <c r="B182" t="s">
        <v>449</v>
      </c>
      <c r="C182" t="s">
        <v>10649</v>
      </c>
      <c r="D182" t="s">
        <v>387</v>
      </c>
      <c r="E182">
        <v>50796.932368815003</v>
      </c>
      <c r="F182">
        <v>1758.25</v>
      </c>
      <c r="G182">
        <v>29.974357157139099</v>
      </c>
      <c r="H182">
        <v>1.1620063906679099</v>
      </c>
      <c r="I182">
        <v>48.716426814298302</v>
      </c>
      <c r="J182">
        <v>-4.17540993588986</v>
      </c>
      <c r="K182">
        <v>1627.6659357030901</v>
      </c>
      <c r="L182">
        <v>1355.3246267427301</v>
      </c>
      <c r="M182">
        <v>49.5092198456625</v>
      </c>
      <c r="N182">
        <v>0.67857890342969995</v>
      </c>
      <c r="O182">
        <v>1.7488980520403701</v>
      </c>
      <c r="P182">
        <v>72.538148275354501</v>
      </c>
      <c r="Q182">
        <v>0.10880284713576099</v>
      </c>
    </row>
    <row r="183" spans="1:17" x14ac:dyDescent="0.3">
      <c r="A183" t="s">
        <v>450</v>
      </c>
      <c r="B183" t="s">
        <v>451</v>
      </c>
      <c r="C183" t="s">
        <v>10635</v>
      </c>
      <c r="D183" t="s">
        <v>21</v>
      </c>
      <c r="E183">
        <v>50413.474836465</v>
      </c>
      <c r="F183">
        <v>1815.15</v>
      </c>
      <c r="G183">
        <v>26.632174217601001</v>
      </c>
      <c r="H183">
        <v>1.3564365955181601</v>
      </c>
      <c r="I183">
        <v>2.0119868584613401</v>
      </c>
      <c r="J183">
        <v>-0.53601715069977696</v>
      </c>
      <c r="K183">
        <v>1749.7774981699499</v>
      </c>
      <c r="L183">
        <v>1539.1863459656199</v>
      </c>
      <c r="M183">
        <v>64.072330590820798</v>
      </c>
      <c r="N183">
        <v>0.628189929029634</v>
      </c>
      <c r="O183">
        <v>6.2556813486488601</v>
      </c>
      <c r="P183">
        <v>74.869942196531795</v>
      </c>
      <c r="Q183">
        <v>0.19245458990007799</v>
      </c>
    </row>
    <row r="184" spans="1:17" x14ac:dyDescent="0.3">
      <c r="A184" t="s">
        <v>452</v>
      </c>
      <c r="B184" t="s">
        <v>453</v>
      </c>
      <c r="C184" t="s">
        <v>10647</v>
      </c>
      <c r="D184" t="s">
        <v>163</v>
      </c>
      <c r="E184">
        <v>49883.231475000001</v>
      </c>
      <c r="F184">
        <v>12095.05</v>
      </c>
      <c r="G184">
        <v>141.05245615942101</v>
      </c>
      <c r="H184">
        <v>-2.9130183329644699</v>
      </c>
      <c r="I184">
        <v>85.944581652884594</v>
      </c>
      <c r="J184">
        <v>-3.9860085356321502</v>
      </c>
      <c r="K184">
        <v>11659.8506832196</v>
      </c>
      <c r="L184">
        <v>8988.98690768085</v>
      </c>
      <c r="M184">
        <v>44.271521274236399</v>
      </c>
      <c r="N184">
        <v>0.48691450290648502</v>
      </c>
      <c r="O184">
        <v>18.908148374748301</v>
      </c>
      <c r="P184">
        <v>210.455863856875</v>
      </c>
      <c r="Q184">
        <v>0.15542883946661801</v>
      </c>
    </row>
    <row r="185" spans="1:17" x14ac:dyDescent="0.3">
      <c r="A185" t="s">
        <v>454</v>
      </c>
      <c r="B185" t="s">
        <v>455</v>
      </c>
      <c r="C185" t="s">
        <v>10635</v>
      </c>
      <c r="D185" t="s">
        <v>300</v>
      </c>
      <c r="E185">
        <v>49338.1982078</v>
      </c>
      <c r="F185">
        <v>8000.7</v>
      </c>
      <c r="G185">
        <v>-22.347652625999402</v>
      </c>
      <c r="H185">
        <v>12.539563652007301</v>
      </c>
      <c r="I185">
        <v>-9.6710174463636296</v>
      </c>
      <c r="J185">
        <v>11.848330899905401</v>
      </c>
      <c r="K185">
        <v>7204.8867694932196</v>
      </c>
      <c r="L185">
        <v>7373.5888998891696</v>
      </c>
      <c r="M185">
        <v>60.150979606696097</v>
      </c>
      <c r="N185">
        <v>3.8578211635763302</v>
      </c>
      <c r="O185">
        <v>14.989938380391701</v>
      </c>
      <c r="P185">
        <v>24.792550536560999</v>
      </c>
      <c r="Q185">
        <v>4.0772911509433997E-2</v>
      </c>
    </row>
    <row r="186" spans="1:17" x14ac:dyDescent="0.3">
      <c r="A186" t="s">
        <v>456</v>
      </c>
      <c r="B186" t="s">
        <v>457</v>
      </c>
      <c r="C186" t="s">
        <v>10647</v>
      </c>
      <c r="D186" t="s">
        <v>264</v>
      </c>
      <c r="E186">
        <v>49103.043323999998</v>
      </c>
      <c r="F186">
        <v>4372.8</v>
      </c>
      <c r="G186">
        <v>27.518568596164901</v>
      </c>
      <c r="H186">
        <v>-15.594832093073199</v>
      </c>
      <c r="I186">
        <v>7.4886643952887999</v>
      </c>
      <c r="J186">
        <v>-6.1743699150303399</v>
      </c>
      <c r="K186">
        <v>4714.3696011564698</v>
      </c>
      <c r="L186">
        <v>4209.2246880871298</v>
      </c>
      <c r="M186">
        <v>36.501876666568997</v>
      </c>
      <c r="N186">
        <v>0.54593417905180397</v>
      </c>
      <c r="O186">
        <v>33.551728869374301</v>
      </c>
      <c r="P186">
        <v>74.894510548945107</v>
      </c>
      <c r="Q186">
        <v>0.120859204596929</v>
      </c>
    </row>
    <row r="187" spans="1:17" x14ac:dyDescent="0.3">
      <c r="A187" t="s">
        <v>458</v>
      </c>
      <c r="B187" t="s">
        <v>459</v>
      </c>
      <c r="C187" t="s">
        <v>10636</v>
      </c>
      <c r="D187" t="s">
        <v>24</v>
      </c>
      <c r="E187">
        <v>48005.496231855999</v>
      </c>
      <c r="F187">
        <v>194.7</v>
      </c>
      <c r="G187">
        <v>5.3387815770776301</v>
      </c>
      <c r="H187">
        <v>-3.4650357614637901</v>
      </c>
      <c r="I187">
        <v>14.619298653602501</v>
      </c>
      <c r="J187">
        <v>-4.9169226694645998</v>
      </c>
      <c r="K187">
        <v>191.69464661056199</v>
      </c>
      <c r="L187">
        <v>168.36486824911199</v>
      </c>
      <c r="M187">
        <v>34.156858278316598</v>
      </c>
      <c r="N187">
        <v>0.56058817688026596</v>
      </c>
      <c r="O187">
        <v>6.1068310220852604</v>
      </c>
      <c r="P187">
        <v>41.857923497267699</v>
      </c>
      <c r="Q187">
        <v>0.115346618782075</v>
      </c>
    </row>
    <row r="188" spans="1:17" x14ac:dyDescent="0.3">
      <c r="A188" t="s">
        <v>460</v>
      </c>
      <c r="B188" t="s">
        <v>461</v>
      </c>
      <c r="C188" t="s">
        <v>10640</v>
      </c>
      <c r="D188" t="s">
        <v>54</v>
      </c>
      <c r="E188">
        <v>47726.482824279999</v>
      </c>
      <c r="F188">
        <v>1731.75</v>
      </c>
      <c r="G188">
        <v>98.829302333755294</v>
      </c>
      <c r="H188">
        <v>16.267761771243201</v>
      </c>
      <c r="I188">
        <v>75.203167182427194</v>
      </c>
      <c r="J188">
        <v>-0.326632962270128</v>
      </c>
      <c r="K188">
        <v>1462.6592127605199</v>
      </c>
      <c r="L188">
        <v>1132.3067122249099</v>
      </c>
      <c r="M188">
        <v>77.995570770173899</v>
      </c>
      <c r="N188">
        <v>1.5522286433050501</v>
      </c>
      <c r="O188">
        <v>1.0538472643279999</v>
      </c>
      <c r="P188">
        <v>139.821354383049</v>
      </c>
      <c r="Q188">
        <v>0.15145911777256599</v>
      </c>
    </row>
    <row r="189" spans="1:17" x14ac:dyDescent="0.3">
      <c r="A189" t="s">
        <v>462</v>
      </c>
      <c r="B189" t="s">
        <v>463</v>
      </c>
      <c r="C189" t="s">
        <v>10647</v>
      </c>
      <c r="D189" t="s">
        <v>95</v>
      </c>
      <c r="E189">
        <v>47603.639062499999</v>
      </c>
      <c r="F189">
        <v>1302.9000000000001</v>
      </c>
      <c r="G189">
        <v>99.820091030068497</v>
      </c>
      <c r="H189">
        <v>-13.473056528858001</v>
      </c>
      <c r="I189">
        <v>28.592695445218901</v>
      </c>
      <c r="J189">
        <v>-3.1271578437341101</v>
      </c>
      <c r="K189">
        <v>1387.2163854486</v>
      </c>
      <c r="L189">
        <v>1122.03671433465</v>
      </c>
      <c r="M189">
        <v>33.817200500924997</v>
      </c>
      <c r="N189">
        <v>0.30679268496724299</v>
      </c>
      <c r="O189">
        <v>37.7465653542098</v>
      </c>
      <c r="P189">
        <v>189.53333333333299</v>
      </c>
      <c r="Q189">
        <v>0.186283224113479</v>
      </c>
    </row>
    <row r="190" spans="1:17" x14ac:dyDescent="0.3">
      <c r="A190" t="s">
        <v>464</v>
      </c>
      <c r="B190" t="s">
        <v>465</v>
      </c>
      <c r="C190" t="s">
        <v>10636</v>
      </c>
      <c r="D190" t="s">
        <v>51</v>
      </c>
      <c r="E190">
        <v>47595.311419275</v>
      </c>
      <c r="F190">
        <v>688.7</v>
      </c>
      <c r="G190">
        <v>-35.956917716426702</v>
      </c>
      <c r="H190">
        <v>-3.29483795205749</v>
      </c>
      <c r="I190">
        <v>6.6902882466672198</v>
      </c>
      <c r="J190">
        <v>-0.41365177945520298</v>
      </c>
      <c r="K190">
        <v>638.41104584842196</v>
      </c>
      <c r="L190">
        <v>651.77971021490896</v>
      </c>
      <c r="M190">
        <v>63.988266518604902</v>
      </c>
      <c r="N190">
        <v>0.87716230231849701</v>
      </c>
      <c r="O190">
        <v>18.106577609989799</v>
      </c>
      <c r="P190">
        <v>24.381433989525</v>
      </c>
      <c r="Q190">
        <v>-2.2382281586948001E-2</v>
      </c>
    </row>
    <row r="191" spans="1:17" x14ac:dyDescent="0.3">
      <c r="A191" t="s">
        <v>466</v>
      </c>
      <c r="B191" t="s">
        <v>467</v>
      </c>
      <c r="C191" t="s">
        <v>10638</v>
      </c>
      <c r="D191" t="s">
        <v>121</v>
      </c>
      <c r="E191">
        <v>47262.812470825003</v>
      </c>
      <c r="F191">
        <v>362</v>
      </c>
      <c r="G191">
        <v>-32.319001082182098</v>
      </c>
      <c r="H191">
        <v>3.06419407233895</v>
      </c>
      <c r="I191">
        <v>-17.993436586321899</v>
      </c>
      <c r="J191">
        <v>-6.59086695624719</v>
      </c>
      <c r="K191">
        <v>356.204984663353</v>
      </c>
      <c r="L191">
        <v>357.474238922003</v>
      </c>
      <c r="M191">
        <v>44.460557167643998</v>
      </c>
      <c r="N191">
        <v>0.98119466531772404</v>
      </c>
      <c r="O191">
        <v>13.397790055248599</v>
      </c>
      <c r="P191">
        <v>26.662001399580099</v>
      </c>
      <c r="Q191">
        <v>-5.3712243085259999E-3</v>
      </c>
    </row>
    <row r="192" spans="1:17" x14ac:dyDescent="0.3">
      <c r="A192" t="s">
        <v>468</v>
      </c>
      <c r="B192" t="s">
        <v>469</v>
      </c>
      <c r="C192" t="s">
        <v>10640</v>
      </c>
      <c r="D192" t="s">
        <v>54</v>
      </c>
      <c r="E192">
        <v>46869.567426779999</v>
      </c>
      <c r="F192">
        <v>2745.1</v>
      </c>
      <c r="G192">
        <v>63.681330148842598</v>
      </c>
      <c r="H192">
        <v>-0.73440144597674395</v>
      </c>
      <c r="I192">
        <v>14.8823527300785</v>
      </c>
      <c r="J192">
        <v>-7.1780960331567298</v>
      </c>
      <c r="K192">
        <v>2717.87121160988</v>
      </c>
      <c r="L192">
        <v>2278.8105644446</v>
      </c>
      <c r="M192">
        <v>37.115247102692599</v>
      </c>
      <c r="N192">
        <v>0.91868676060557197</v>
      </c>
      <c r="O192">
        <v>12.4913482204655</v>
      </c>
      <c r="P192">
        <v>98.195011010432793</v>
      </c>
      <c r="Q192">
        <v>6.4066939722208005E-2</v>
      </c>
    </row>
    <row r="193" spans="1:17" x14ac:dyDescent="0.3">
      <c r="A193" t="s">
        <v>470</v>
      </c>
      <c r="B193" t="s">
        <v>471</v>
      </c>
      <c r="C193" t="s">
        <v>629</v>
      </c>
      <c r="D193" t="s">
        <v>472</v>
      </c>
      <c r="E193">
        <v>46584.991301549999</v>
      </c>
      <c r="F193">
        <v>42520.55</v>
      </c>
      <c r="G193">
        <v>-23.352060667075001</v>
      </c>
      <c r="H193">
        <v>1.02719274089979E-2</v>
      </c>
      <c r="I193">
        <v>6.4459247447842696</v>
      </c>
      <c r="J193">
        <v>-2.3506702542167401</v>
      </c>
      <c r="K193">
        <v>40481.749916809298</v>
      </c>
      <c r="L193">
        <v>38534.7211882341</v>
      </c>
      <c r="M193">
        <v>56.3108346512496</v>
      </c>
      <c r="N193">
        <v>0.61543981285789695</v>
      </c>
      <c r="O193">
        <v>0.94413171983898003</v>
      </c>
      <c r="P193">
        <v>28.577217149656502</v>
      </c>
      <c r="Q193">
        <v>-7.1997937176590003E-3</v>
      </c>
    </row>
    <row r="194" spans="1:17" x14ac:dyDescent="0.3">
      <c r="A194" t="s">
        <v>473</v>
      </c>
      <c r="B194" t="s">
        <v>474</v>
      </c>
      <c r="C194" t="s">
        <v>10647</v>
      </c>
      <c r="D194" t="s">
        <v>133</v>
      </c>
      <c r="E194">
        <v>45094.463964515002</v>
      </c>
      <c r="F194">
        <v>50968.95</v>
      </c>
      <c r="G194">
        <v>-3.3957673226194198</v>
      </c>
      <c r="H194">
        <v>-8.1407408783453601</v>
      </c>
      <c r="I194">
        <v>20.527995495805399</v>
      </c>
      <c r="J194">
        <v>-5.2766715770378401</v>
      </c>
      <c r="K194">
        <v>52584.209797397802</v>
      </c>
      <c r="L194">
        <v>47064.971609211003</v>
      </c>
      <c r="M194">
        <v>32.947643981904797</v>
      </c>
      <c r="N194">
        <v>0.86388433436623702</v>
      </c>
      <c r="O194">
        <v>17.706956882572602</v>
      </c>
      <c r="P194">
        <v>45.718414875763699</v>
      </c>
      <c r="Q194">
        <v>-6.6903271611280001E-3</v>
      </c>
    </row>
    <row r="195" spans="1:17" x14ac:dyDescent="0.3">
      <c r="A195" t="s">
        <v>475</v>
      </c>
      <c r="B195" t="s">
        <v>476</v>
      </c>
      <c r="C195" t="s">
        <v>10636</v>
      </c>
      <c r="D195" t="s">
        <v>34</v>
      </c>
      <c r="E195">
        <v>44293.992111945001</v>
      </c>
      <c r="F195">
        <v>62.57</v>
      </c>
      <c r="G195">
        <v>30.206571523420099</v>
      </c>
      <c r="H195">
        <v>-9.6728735552046494</v>
      </c>
      <c r="I195">
        <v>-9.9732831520271095</v>
      </c>
      <c r="J195">
        <v>-2.2192011728166898</v>
      </c>
      <c r="K195">
        <v>63.842734800116297</v>
      </c>
      <c r="L195">
        <v>58.547260216499701</v>
      </c>
      <c r="M195">
        <v>48.585672751953197</v>
      </c>
      <c r="N195">
        <v>0.40912180569138401</v>
      </c>
      <c r="O195">
        <v>17.468435352405201</v>
      </c>
      <c r="P195">
        <v>65.748344370860906</v>
      </c>
      <c r="Q195">
        <v>0.146917655932778</v>
      </c>
    </row>
    <row r="196" spans="1:17" x14ac:dyDescent="0.3">
      <c r="A196" t="s">
        <v>477</v>
      </c>
      <c r="B196" t="s">
        <v>478</v>
      </c>
      <c r="C196" t="s">
        <v>10636</v>
      </c>
      <c r="D196" t="s">
        <v>414</v>
      </c>
      <c r="E196">
        <v>43410.864595669998</v>
      </c>
      <c r="F196">
        <v>720.1</v>
      </c>
      <c r="G196">
        <v>189.609167444116</v>
      </c>
      <c r="H196">
        <v>17.710521837085299</v>
      </c>
      <c r="I196">
        <v>61.0415854120738</v>
      </c>
      <c r="J196">
        <v>2.1385118690414799</v>
      </c>
      <c r="K196">
        <v>630.22161397151399</v>
      </c>
      <c r="L196">
        <v>500.072543517687</v>
      </c>
      <c r="M196">
        <v>65.133801491282895</v>
      </c>
      <c r="N196">
        <v>1.5994462375536</v>
      </c>
      <c r="O196">
        <v>8.0405499236217093</v>
      </c>
      <c r="P196">
        <v>242.37489599429401</v>
      </c>
      <c r="Q196">
        <v>0.137158104649619</v>
      </c>
    </row>
    <row r="197" spans="1:17" x14ac:dyDescent="0.3">
      <c r="A197" t="s">
        <v>479</v>
      </c>
      <c r="B197" t="s">
        <v>480</v>
      </c>
      <c r="C197" t="s">
        <v>6781</v>
      </c>
      <c r="D197" t="s">
        <v>83</v>
      </c>
      <c r="E197">
        <v>43382.613498259998</v>
      </c>
      <c r="F197">
        <v>2329.15</v>
      </c>
      <c r="G197">
        <v>-14.009794008150999</v>
      </c>
      <c r="H197">
        <v>-12.600845936534901</v>
      </c>
      <c r="I197">
        <v>-26.558735530356699</v>
      </c>
      <c r="J197">
        <v>-4.2332450582657497</v>
      </c>
      <c r="K197">
        <v>2457.7500777441701</v>
      </c>
      <c r="L197">
        <v>2409.4371234597502</v>
      </c>
      <c r="M197">
        <v>35.1940463103045</v>
      </c>
      <c r="N197">
        <v>0.53992596293664696</v>
      </c>
      <c r="O197">
        <v>22.1046304445827</v>
      </c>
      <c r="P197">
        <v>29.181919023849101</v>
      </c>
      <c r="Q197">
        <v>-5.3784234351424001E-2</v>
      </c>
    </row>
    <row r="198" spans="1:17" x14ac:dyDescent="0.3">
      <c r="A198" t="s">
        <v>481</v>
      </c>
      <c r="B198" t="s">
        <v>482</v>
      </c>
      <c r="C198" t="s">
        <v>10649</v>
      </c>
      <c r="D198" t="s">
        <v>387</v>
      </c>
      <c r="E198">
        <v>43370.109496979901</v>
      </c>
      <c r="F198">
        <v>598.35</v>
      </c>
      <c r="G198">
        <v>-34.119224324882303</v>
      </c>
      <c r="H198">
        <v>2.48194623087866</v>
      </c>
      <c r="I198">
        <v>13.1187047958359</v>
      </c>
      <c r="J198">
        <v>-2.4270388946089101</v>
      </c>
      <c r="K198">
        <v>556.14498003815504</v>
      </c>
      <c r="L198">
        <v>551.30848772902095</v>
      </c>
      <c r="M198">
        <v>61.945892868683302</v>
      </c>
      <c r="N198">
        <v>0.89819708121924802</v>
      </c>
      <c r="O198">
        <v>6.8020389404194797</v>
      </c>
      <c r="P198">
        <v>33.6199196069674</v>
      </c>
      <c r="Q198">
        <v>-0.10902301920494201</v>
      </c>
    </row>
    <row r="199" spans="1:17" x14ac:dyDescent="0.3">
      <c r="A199" t="s">
        <v>483</v>
      </c>
      <c r="B199" t="s">
        <v>484</v>
      </c>
      <c r="C199" t="s">
        <v>10636</v>
      </c>
      <c r="D199" t="s">
        <v>37</v>
      </c>
      <c r="E199">
        <v>43177.599999999999</v>
      </c>
      <c r="F199">
        <v>264.85000000000002</v>
      </c>
      <c r="G199">
        <v>72.748459094800296</v>
      </c>
      <c r="H199">
        <v>-8.2614272121819301</v>
      </c>
      <c r="I199">
        <v>-14.438661973308699</v>
      </c>
      <c r="J199">
        <v>-4.9481075268940398</v>
      </c>
      <c r="K199">
        <v>259.19034992388799</v>
      </c>
      <c r="L199">
        <v>230.72347065238401</v>
      </c>
      <c r="M199">
        <v>49.175804221076802</v>
      </c>
      <c r="N199">
        <v>0.54840971857291598</v>
      </c>
      <c r="O199">
        <v>22.597696809514801</v>
      </c>
      <c r="P199">
        <v>114.366653176851</v>
      </c>
      <c r="Q199">
        <v>4.3733146373104E-2</v>
      </c>
    </row>
    <row r="200" spans="1:17" hidden="1" x14ac:dyDescent="0.3">
      <c r="A200" t="s">
        <v>485</v>
      </c>
      <c r="B200" t="s">
        <v>486</v>
      </c>
      <c r="C200" t="s">
        <v>10635</v>
      </c>
      <c r="D200" t="s">
        <v>21</v>
      </c>
      <c r="E200">
        <v>43053.601088900003</v>
      </c>
      <c r="F200">
        <v>1065.5999999999999</v>
      </c>
      <c r="G200">
        <v>-49.277622773367</v>
      </c>
      <c r="H200">
        <v>4.1314606852068696</v>
      </c>
      <c r="I200">
        <v>-15.0639860072773</v>
      </c>
      <c r="J200">
        <v>2.6009177446653</v>
      </c>
      <c r="K200">
        <v>1022.8093553061</v>
      </c>
      <c r="M200">
        <v>61.789099678286497</v>
      </c>
      <c r="N200">
        <v>3.7135633159308301</v>
      </c>
      <c r="O200">
        <v>31.381381381381399</v>
      </c>
      <c r="P200">
        <v>9.8443459437171192</v>
      </c>
    </row>
    <row r="201" spans="1:17" x14ac:dyDescent="0.3">
      <c r="A201" t="s">
        <v>487</v>
      </c>
      <c r="B201" t="s">
        <v>488</v>
      </c>
      <c r="C201" t="s">
        <v>10636</v>
      </c>
      <c r="D201" t="s">
        <v>245</v>
      </c>
      <c r="E201">
        <v>42826.581735840002</v>
      </c>
      <c r="F201">
        <v>673.05</v>
      </c>
      <c r="G201">
        <v>85.113161750672504</v>
      </c>
      <c r="H201">
        <v>2.9455331774681901</v>
      </c>
      <c r="I201">
        <v>17.441605180297501</v>
      </c>
      <c r="J201">
        <v>-7.1508227078538003</v>
      </c>
      <c r="K201">
        <v>656.46344220748995</v>
      </c>
      <c r="L201">
        <v>553.28207917991699</v>
      </c>
      <c r="M201">
        <v>44.773627818193198</v>
      </c>
      <c r="N201">
        <v>1.1686059350151301</v>
      </c>
      <c r="O201">
        <v>9.86553747864202</v>
      </c>
      <c r="P201">
        <v>117.46365105008</v>
      </c>
      <c r="Q201">
        <v>4.1857111801041E-2</v>
      </c>
    </row>
    <row r="202" spans="1:17" x14ac:dyDescent="0.3">
      <c r="A202" t="s">
        <v>489</v>
      </c>
      <c r="B202" t="s">
        <v>490</v>
      </c>
      <c r="C202" t="s">
        <v>10644</v>
      </c>
      <c r="D202" t="s">
        <v>491</v>
      </c>
      <c r="E202">
        <v>42796.714314359997</v>
      </c>
      <c r="F202">
        <v>650.29999999999995</v>
      </c>
      <c r="G202">
        <v>-2.39826183986355</v>
      </c>
      <c r="H202">
        <v>8.3890980075635895</v>
      </c>
      <c r="I202">
        <v>27.4540667968324</v>
      </c>
      <c r="J202">
        <v>-2.7493059567999101</v>
      </c>
      <c r="K202">
        <v>598.60463568062698</v>
      </c>
      <c r="L202">
        <v>536.69910148914505</v>
      </c>
      <c r="M202">
        <v>58.248198041213897</v>
      </c>
      <c r="N202">
        <v>0.72457005104788996</v>
      </c>
      <c r="O202">
        <v>2.6679993848992698</v>
      </c>
      <c r="P202">
        <v>54.447215295095504</v>
      </c>
      <c r="Q202">
        <v>-7.8706985874510998E-2</v>
      </c>
    </row>
    <row r="203" spans="1:17" x14ac:dyDescent="0.3">
      <c r="A203" t="s">
        <v>492</v>
      </c>
      <c r="B203" t="s">
        <v>493</v>
      </c>
      <c r="C203" t="s">
        <v>10640</v>
      </c>
      <c r="D203" t="s">
        <v>494</v>
      </c>
      <c r="E203">
        <v>42556.38027835</v>
      </c>
      <c r="F203">
        <v>359.1</v>
      </c>
      <c r="G203">
        <v>7.6801076150564</v>
      </c>
      <c r="H203">
        <v>-3.4679214057287302</v>
      </c>
      <c r="I203">
        <v>18.137075228746198</v>
      </c>
      <c r="J203">
        <v>-2.3750528838770801</v>
      </c>
      <c r="K203">
        <v>344.33511144406702</v>
      </c>
      <c r="L203">
        <v>306.827616050671</v>
      </c>
      <c r="M203">
        <v>60.048549594154601</v>
      </c>
      <c r="N203">
        <v>0.59226258378553598</v>
      </c>
      <c r="O203">
        <v>4.9289891395154397</v>
      </c>
      <c r="P203">
        <v>65.103448275861993</v>
      </c>
      <c r="Q203">
        <v>-3.5460227744092E-2</v>
      </c>
    </row>
    <row r="204" spans="1:17" x14ac:dyDescent="0.3">
      <c r="A204" t="s">
        <v>495</v>
      </c>
      <c r="B204" t="s">
        <v>496</v>
      </c>
      <c r="C204" t="s">
        <v>10636</v>
      </c>
      <c r="D204" t="s">
        <v>51</v>
      </c>
      <c r="E204">
        <v>42472.995209127999</v>
      </c>
      <c r="F204">
        <v>169.36</v>
      </c>
      <c r="G204">
        <v>6.1453681609621196</v>
      </c>
      <c r="H204">
        <v>-7.0509270419658501</v>
      </c>
      <c r="I204">
        <v>-13.7251011222908</v>
      </c>
      <c r="J204">
        <v>-1.0783467966682101</v>
      </c>
      <c r="K204">
        <v>171.444416463224</v>
      </c>
      <c r="L204">
        <v>161.216307027543</v>
      </c>
      <c r="M204">
        <v>56.455499624493001</v>
      </c>
      <c r="N204">
        <v>0.44502005744008299</v>
      </c>
      <c r="O204">
        <v>14.6965044874822</v>
      </c>
      <c r="P204">
        <v>38.535787321063303</v>
      </c>
      <c r="Q204">
        <v>8.3491347452921E-2</v>
      </c>
    </row>
    <row r="205" spans="1:17" hidden="1" x14ac:dyDescent="0.3">
      <c r="A205" t="s">
        <v>497</v>
      </c>
      <c r="B205" t="s">
        <v>498</v>
      </c>
      <c r="C205" t="s">
        <v>10650</v>
      </c>
      <c r="D205" t="s">
        <v>163</v>
      </c>
      <c r="E205">
        <v>42239.996878949998</v>
      </c>
      <c r="F205">
        <v>1713.6</v>
      </c>
      <c r="G205">
        <v>409.19627708564201</v>
      </c>
      <c r="H205">
        <v>3.0962904739374699</v>
      </c>
      <c r="I205">
        <v>66.427816998933395</v>
      </c>
      <c r="J205">
        <v>-1.3008292322653801</v>
      </c>
      <c r="K205">
        <v>1608.1420720742699</v>
      </c>
      <c r="L205">
        <v>1142.40885074075</v>
      </c>
      <c r="M205">
        <v>42.003549650192603</v>
      </c>
      <c r="N205">
        <v>1.5876267824122301</v>
      </c>
      <c r="O205">
        <v>10.2882819794584</v>
      </c>
      <c r="P205">
        <v>461.83606557376999</v>
      </c>
      <c r="Q205">
        <v>0.230321384603381</v>
      </c>
    </row>
    <row r="206" spans="1:17" x14ac:dyDescent="0.3">
      <c r="A206" t="s">
        <v>499</v>
      </c>
      <c r="B206" t="s">
        <v>500</v>
      </c>
      <c r="C206" t="s">
        <v>10635</v>
      </c>
      <c r="D206" t="s">
        <v>21</v>
      </c>
      <c r="E206">
        <v>41898.698684050003</v>
      </c>
      <c r="F206">
        <v>6344.05</v>
      </c>
      <c r="G206">
        <v>-10.696684068699801</v>
      </c>
      <c r="H206">
        <v>-1.9786476144830101</v>
      </c>
      <c r="I206">
        <v>-15.4389205660881</v>
      </c>
      <c r="J206">
        <v>3.0736980275422101</v>
      </c>
      <c r="K206">
        <v>5909.6465947272</v>
      </c>
      <c r="L206">
        <v>5607.4621569814599</v>
      </c>
      <c r="M206">
        <v>73.559586551396904</v>
      </c>
      <c r="N206">
        <v>0.67725299223325897</v>
      </c>
      <c r="O206">
        <v>7.9349942071704902</v>
      </c>
      <c r="P206">
        <v>47.974809026765399</v>
      </c>
      <c r="Q206">
        <v>-1.8051208624679999E-3</v>
      </c>
    </row>
    <row r="207" spans="1:17" x14ac:dyDescent="0.3">
      <c r="A207" t="s">
        <v>501</v>
      </c>
      <c r="B207" t="s">
        <v>502</v>
      </c>
      <c r="C207" t="s">
        <v>10647</v>
      </c>
      <c r="D207" t="s">
        <v>445</v>
      </c>
      <c r="E207">
        <v>41718.880083299999</v>
      </c>
      <c r="F207">
        <v>1462.1</v>
      </c>
      <c r="G207">
        <v>-41.127638726498702</v>
      </c>
      <c r="H207">
        <v>-1.9008399343699101</v>
      </c>
      <c r="I207">
        <v>-18.6431784414794</v>
      </c>
      <c r="J207">
        <v>3.9767316456203599</v>
      </c>
      <c r="K207">
        <v>1478.42607955016</v>
      </c>
      <c r="L207">
        <v>1509.7195250458501</v>
      </c>
      <c r="M207">
        <v>74.123362423856193</v>
      </c>
      <c r="N207">
        <v>1.07629160249744</v>
      </c>
      <c r="O207">
        <v>23.110594350591601</v>
      </c>
      <c r="P207">
        <v>12.0383141762452</v>
      </c>
      <c r="Q207">
        <v>5.4684716770488001E-2</v>
      </c>
    </row>
    <row r="208" spans="1:17" x14ac:dyDescent="0.3">
      <c r="A208" t="s">
        <v>503</v>
      </c>
      <c r="B208" t="s">
        <v>504</v>
      </c>
      <c r="C208" t="s">
        <v>10641</v>
      </c>
      <c r="D208" t="s">
        <v>505</v>
      </c>
      <c r="E208">
        <v>41667</v>
      </c>
      <c r="F208">
        <v>492.9</v>
      </c>
      <c r="G208">
        <v>57.982154192332303</v>
      </c>
      <c r="H208">
        <v>-11.792176740993501</v>
      </c>
      <c r="I208">
        <v>39.113522601925197</v>
      </c>
      <c r="J208">
        <v>-6.2559893176349597</v>
      </c>
      <c r="K208">
        <v>510.18610382319798</v>
      </c>
      <c r="L208">
        <v>426.25266430790901</v>
      </c>
      <c r="M208">
        <v>36.907808059932499</v>
      </c>
      <c r="N208">
        <v>0.47565166088807498</v>
      </c>
      <c r="O208">
        <v>25.857171840129801</v>
      </c>
      <c r="P208">
        <v>103.930492345883</v>
      </c>
      <c r="Q208">
        <v>0.12557104594190199</v>
      </c>
    </row>
    <row r="209" spans="1:17" x14ac:dyDescent="0.3">
      <c r="A209" t="s">
        <v>506</v>
      </c>
      <c r="B209" t="s">
        <v>507</v>
      </c>
      <c r="C209" t="s">
        <v>10634</v>
      </c>
      <c r="D209" t="s">
        <v>180</v>
      </c>
      <c r="E209">
        <v>41530.576241249997</v>
      </c>
      <c r="F209">
        <v>606.95000000000005</v>
      </c>
      <c r="G209">
        <v>3.4310661844975598</v>
      </c>
      <c r="H209">
        <v>-12.0458969340935</v>
      </c>
      <c r="I209">
        <v>-8.0240654790742898</v>
      </c>
      <c r="J209">
        <v>-0.84391211370411101</v>
      </c>
      <c r="K209">
        <v>613.31701413780797</v>
      </c>
      <c r="L209">
        <v>565.34988335124206</v>
      </c>
      <c r="M209">
        <v>47.312043010650001</v>
      </c>
      <c r="N209">
        <v>0.94553724650305304</v>
      </c>
      <c r="O209">
        <v>13.2383227613477</v>
      </c>
      <c r="P209">
        <v>52.864878478781002</v>
      </c>
      <c r="Q209">
        <v>-6.3270696044387995E-2</v>
      </c>
    </row>
    <row r="210" spans="1:17" x14ac:dyDescent="0.3">
      <c r="A210" t="s">
        <v>508</v>
      </c>
      <c r="B210" t="s">
        <v>509</v>
      </c>
      <c r="C210" t="s">
        <v>10647</v>
      </c>
      <c r="D210" t="s">
        <v>510</v>
      </c>
      <c r="E210">
        <v>41443.85018085</v>
      </c>
      <c r="F210">
        <v>3853.9</v>
      </c>
      <c r="G210">
        <v>-11.953991933846</v>
      </c>
      <c r="H210">
        <v>-9.9004341939817504</v>
      </c>
      <c r="I210">
        <v>19.9904153142061</v>
      </c>
      <c r="J210">
        <v>-1.8432064303528599</v>
      </c>
      <c r="K210">
        <v>3871.7957761217399</v>
      </c>
      <c r="L210">
        <v>3464.3135162990402</v>
      </c>
      <c r="M210">
        <v>48.031546637242599</v>
      </c>
      <c r="N210">
        <v>0.58630282453234395</v>
      </c>
      <c r="O210">
        <v>14.417862425075899</v>
      </c>
      <c r="P210">
        <v>45.5180486331369</v>
      </c>
      <c r="Q210">
        <v>0.128215952118097</v>
      </c>
    </row>
    <row r="211" spans="1:17" x14ac:dyDescent="0.3">
      <c r="A211" t="s">
        <v>511</v>
      </c>
      <c r="B211" t="s">
        <v>512</v>
      </c>
      <c r="C211" t="s">
        <v>10647</v>
      </c>
      <c r="D211" t="s">
        <v>513</v>
      </c>
      <c r="E211">
        <v>41055.342218099999</v>
      </c>
      <c r="F211">
        <v>4609.8</v>
      </c>
      <c r="G211">
        <v>41.306242661389597</v>
      </c>
      <c r="H211">
        <v>1.6319845756168501</v>
      </c>
      <c r="I211">
        <v>30.765923978337199</v>
      </c>
      <c r="J211">
        <v>-4.86489004065825</v>
      </c>
      <c r="K211">
        <v>4375.9209512624502</v>
      </c>
      <c r="L211">
        <v>3758.9508546416801</v>
      </c>
      <c r="M211">
        <v>58.403383594651999</v>
      </c>
      <c r="N211">
        <v>1.0019705151563101</v>
      </c>
      <c r="O211">
        <v>9.3257841988806298</v>
      </c>
      <c r="P211">
        <v>98.604110120201597</v>
      </c>
      <c r="Q211">
        <v>0.23249579932515199</v>
      </c>
    </row>
    <row r="212" spans="1:17" x14ac:dyDescent="0.3">
      <c r="A212" t="s">
        <v>514</v>
      </c>
      <c r="B212" t="s">
        <v>515</v>
      </c>
      <c r="C212" t="s">
        <v>10647</v>
      </c>
      <c r="D212" t="s">
        <v>264</v>
      </c>
      <c r="E212">
        <v>40869.959524700003</v>
      </c>
      <c r="F212">
        <v>4295.25</v>
      </c>
      <c r="G212">
        <v>-14.3443015685597</v>
      </c>
      <c r="H212">
        <v>-6.8994613866172401</v>
      </c>
      <c r="I212">
        <v>3.5453650260660798</v>
      </c>
      <c r="J212">
        <v>-3.3920422069084499</v>
      </c>
      <c r="K212">
        <v>4340.5071167938304</v>
      </c>
      <c r="L212">
        <v>3947.9042375806898</v>
      </c>
      <c r="M212">
        <v>33.954564812054599</v>
      </c>
      <c r="N212">
        <v>0.53849071518305303</v>
      </c>
      <c r="O212">
        <v>15.242418951166901</v>
      </c>
      <c r="P212">
        <v>28.5983742758341</v>
      </c>
      <c r="Q212">
        <v>7.7632634267865E-2</v>
      </c>
    </row>
    <row r="213" spans="1:17" x14ac:dyDescent="0.3">
      <c r="A213" t="s">
        <v>516</v>
      </c>
      <c r="B213" t="s">
        <v>517</v>
      </c>
      <c r="C213" t="s">
        <v>10640</v>
      </c>
      <c r="D213" t="s">
        <v>282</v>
      </c>
      <c r="E213">
        <v>40677.145014239999</v>
      </c>
      <c r="F213">
        <v>551.79999999999995</v>
      </c>
      <c r="G213">
        <v>35.8196190526998</v>
      </c>
      <c r="H213">
        <v>6.36637354131115</v>
      </c>
      <c r="I213">
        <v>25.1189201623984</v>
      </c>
      <c r="J213">
        <v>2.6394927588466201E-2</v>
      </c>
      <c r="K213">
        <v>503.28661242350802</v>
      </c>
      <c r="L213">
        <v>443.55070452881102</v>
      </c>
      <c r="M213">
        <v>59.668694570794301</v>
      </c>
      <c r="N213">
        <v>0.93915074057745596</v>
      </c>
      <c r="O213">
        <v>2.0297209133744101</v>
      </c>
      <c r="P213">
        <v>75.844486934353</v>
      </c>
      <c r="Q213">
        <v>6.4901142468758999E-2</v>
      </c>
    </row>
    <row r="214" spans="1:17" x14ac:dyDescent="0.3">
      <c r="A214" t="s">
        <v>518</v>
      </c>
      <c r="B214" t="s">
        <v>519</v>
      </c>
      <c r="C214" t="s">
        <v>10641</v>
      </c>
      <c r="D214" t="s">
        <v>198</v>
      </c>
      <c r="E214">
        <v>40416.751097029999</v>
      </c>
      <c r="F214">
        <v>683.35</v>
      </c>
      <c r="G214">
        <v>-12.494303579547999</v>
      </c>
      <c r="H214">
        <v>-2.6067740262105201</v>
      </c>
      <c r="I214">
        <v>-11.18172471425</v>
      </c>
      <c r="J214">
        <v>-1.75699259273933</v>
      </c>
      <c r="K214">
        <v>677.54941550843705</v>
      </c>
      <c r="L214">
        <v>638.21742028254505</v>
      </c>
      <c r="M214">
        <v>49.254083673208598</v>
      </c>
      <c r="N214">
        <v>0.85320197008890797</v>
      </c>
      <c r="O214">
        <v>11.8753201141435</v>
      </c>
      <c r="P214">
        <v>40.002048760499797</v>
      </c>
      <c r="Q214">
        <v>1.1449348679494001E-2</v>
      </c>
    </row>
    <row r="215" spans="1:17" hidden="1" x14ac:dyDescent="0.3">
      <c r="A215" t="s">
        <v>520</v>
      </c>
      <c r="B215" t="s">
        <v>521</v>
      </c>
      <c r="C215" t="s">
        <v>10650</v>
      </c>
      <c r="D215" t="s">
        <v>34</v>
      </c>
      <c r="E215">
        <v>40361.718291884899</v>
      </c>
      <c r="F215">
        <v>59.56</v>
      </c>
      <c r="G215">
        <v>39.979601397382702</v>
      </c>
      <c r="H215">
        <v>-15.073818457203</v>
      </c>
      <c r="I215">
        <v>-20.340863104538801</v>
      </c>
      <c r="J215">
        <v>-3.2466594277757501</v>
      </c>
      <c r="K215">
        <v>61.076946689554099</v>
      </c>
      <c r="L215">
        <v>55.952292900095003</v>
      </c>
      <c r="M215">
        <v>40.782815189944699</v>
      </c>
      <c r="N215">
        <v>0.37793304547321399</v>
      </c>
      <c r="O215">
        <v>30.120886501007298</v>
      </c>
      <c r="P215">
        <v>74.919236417033801</v>
      </c>
      <c r="Q215">
        <v>0.116624193973988</v>
      </c>
    </row>
    <row r="216" spans="1:17" x14ac:dyDescent="0.3">
      <c r="A216" t="s">
        <v>522</v>
      </c>
      <c r="B216" t="s">
        <v>523</v>
      </c>
      <c r="C216" t="s">
        <v>10643</v>
      </c>
      <c r="D216" t="s">
        <v>374</v>
      </c>
      <c r="E216">
        <v>40203.124514525</v>
      </c>
      <c r="F216">
        <v>774.45</v>
      </c>
      <c r="G216">
        <v>12.9681115748037</v>
      </c>
      <c r="H216">
        <v>2.7951652760238899</v>
      </c>
      <c r="I216">
        <v>18.964392551311999</v>
      </c>
      <c r="J216">
        <v>-2.9116358199919898</v>
      </c>
      <c r="K216">
        <v>742.28071583314897</v>
      </c>
      <c r="L216">
        <v>655.64383144503995</v>
      </c>
      <c r="M216">
        <v>55.246591874966697</v>
      </c>
      <c r="N216">
        <v>0.63221480046873701</v>
      </c>
      <c r="O216">
        <v>4.7130221447478897</v>
      </c>
      <c r="P216">
        <v>57.408536585365802</v>
      </c>
    </row>
    <row r="217" spans="1:17" x14ac:dyDescent="0.3">
      <c r="A217" t="s">
        <v>524</v>
      </c>
      <c r="B217" t="s">
        <v>525</v>
      </c>
      <c r="C217" t="s">
        <v>10651</v>
      </c>
      <c r="D217" t="s">
        <v>526</v>
      </c>
      <c r="E217">
        <v>39608.493048149998</v>
      </c>
      <c r="F217">
        <v>35663.65</v>
      </c>
      <c r="G217">
        <v>-17.8771455391948</v>
      </c>
      <c r="H217">
        <v>-11.8280683093177</v>
      </c>
      <c r="I217">
        <v>-0.516445419946991</v>
      </c>
      <c r="J217">
        <v>-3.1713480557525502</v>
      </c>
      <c r="K217">
        <v>36438.791106336597</v>
      </c>
      <c r="L217">
        <v>33464.213762906496</v>
      </c>
      <c r="M217">
        <v>37.475060532280999</v>
      </c>
      <c r="N217">
        <v>0.67111350825503902</v>
      </c>
      <c r="O217">
        <v>14.560624052782</v>
      </c>
      <c r="P217">
        <v>25.14022446441</v>
      </c>
      <c r="Q217">
        <v>2.611560129117E-2</v>
      </c>
    </row>
    <row r="218" spans="1:17" x14ac:dyDescent="0.3">
      <c r="A218" t="s">
        <v>527</v>
      </c>
      <c r="B218" t="s">
        <v>528</v>
      </c>
      <c r="C218" t="s">
        <v>10640</v>
      </c>
      <c r="D218" t="s">
        <v>54</v>
      </c>
      <c r="E218">
        <v>39360.426955395</v>
      </c>
      <c r="F218">
        <v>3243.55</v>
      </c>
      <c r="G218">
        <v>57.264731679976101</v>
      </c>
      <c r="H218">
        <v>28.0484346150355</v>
      </c>
      <c r="I218">
        <v>39.535710180429703</v>
      </c>
      <c r="J218">
        <v>-0.59468444026107203</v>
      </c>
      <c r="K218">
        <v>2725.3980450716099</v>
      </c>
      <c r="L218">
        <v>2295.5457495066398</v>
      </c>
      <c r="M218">
        <v>66.529933091784301</v>
      </c>
      <c r="N218">
        <v>1.2658771795102699</v>
      </c>
      <c r="O218">
        <v>4.5104900494828</v>
      </c>
      <c r="P218">
        <v>96.572831126329504</v>
      </c>
      <c r="Q218">
        <v>8.1973825963335994E-2</v>
      </c>
    </row>
    <row r="219" spans="1:17" x14ac:dyDescent="0.3">
      <c r="A219" t="s">
        <v>529</v>
      </c>
      <c r="B219" t="s">
        <v>530</v>
      </c>
      <c r="C219" t="s">
        <v>10636</v>
      </c>
      <c r="D219" t="s">
        <v>531</v>
      </c>
      <c r="E219">
        <v>39354.859752714998</v>
      </c>
      <c r="F219">
        <v>1073</v>
      </c>
      <c r="G219">
        <v>81.892812442632106</v>
      </c>
      <c r="H219">
        <v>-1.57856975683402</v>
      </c>
      <c r="I219">
        <v>33.675631855641399</v>
      </c>
      <c r="J219">
        <v>-3.3945805629019601</v>
      </c>
      <c r="K219">
        <v>1003.6420231411601</v>
      </c>
      <c r="L219">
        <v>806.18370589068104</v>
      </c>
      <c r="M219">
        <v>52.215796619910101</v>
      </c>
      <c r="N219">
        <v>0.76325938086849399</v>
      </c>
      <c r="O219">
        <v>13.233923578751099</v>
      </c>
      <c r="P219">
        <v>125.894736842105</v>
      </c>
      <c r="Q219">
        <v>0.13279551221285399</v>
      </c>
    </row>
    <row r="220" spans="1:17" x14ac:dyDescent="0.3">
      <c r="A220" t="s">
        <v>532</v>
      </c>
      <c r="B220" t="s">
        <v>533</v>
      </c>
      <c r="C220" t="s">
        <v>10649</v>
      </c>
      <c r="D220" t="s">
        <v>295</v>
      </c>
      <c r="E220">
        <v>39314.612103045001</v>
      </c>
      <c r="F220">
        <v>2911.05</v>
      </c>
      <c r="G220">
        <v>0.80542450095668605</v>
      </c>
      <c r="H220">
        <v>-5.6969635003728998</v>
      </c>
      <c r="I220">
        <v>18.085418455852199</v>
      </c>
      <c r="J220">
        <v>-2.6248129230961901</v>
      </c>
      <c r="K220">
        <v>2810.33855604562</v>
      </c>
      <c r="L220">
        <v>2484.2261693113701</v>
      </c>
      <c r="M220">
        <v>46.546758464315197</v>
      </c>
      <c r="N220">
        <v>0.97907807970563099</v>
      </c>
      <c r="O220">
        <v>8.8610638772951198</v>
      </c>
      <c r="P220">
        <v>51.471238650258798</v>
      </c>
      <c r="Q220">
        <v>7.5540545700399997E-4</v>
      </c>
    </row>
    <row r="221" spans="1:17" x14ac:dyDescent="0.3">
      <c r="A221" t="s">
        <v>534</v>
      </c>
      <c r="B221" t="s">
        <v>535</v>
      </c>
      <c r="C221" t="s">
        <v>10639</v>
      </c>
      <c r="D221" t="s">
        <v>46</v>
      </c>
      <c r="E221">
        <v>38752.262999999999</v>
      </c>
      <c r="F221">
        <v>63.35</v>
      </c>
      <c r="G221">
        <v>88.390284312279704</v>
      </c>
      <c r="H221">
        <v>-5.4602195680248196</v>
      </c>
      <c r="I221">
        <v>-13.829887800493999</v>
      </c>
      <c r="J221">
        <v>-3.3631300281426002</v>
      </c>
      <c r="K221">
        <v>65.308084593700698</v>
      </c>
      <c r="L221">
        <v>58.526963746828102</v>
      </c>
      <c r="M221">
        <v>44.780897322414603</v>
      </c>
      <c r="N221">
        <v>0.25082306316303898</v>
      </c>
      <c r="O221">
        <v>23.362273086030001</v>
      </c>
      <c r="P221">
        <v>126.65474060822901</v>
      </c>
      <c r="Q221">
        <v>0.123841620178874</v>
      </c>
    </row>
    <row r="222" spans="1:17" x14ac:dyDescent="0.3">
      <c r="A222" t="s">
        <v>536</v>
      </c>
      <c r="B222" t="s">
        <v>537</v>
      </c>
      <c r="C222" t="s">
        <v>10636</v>
      </c>
      <c r="D222" t="s">
        <v>51</v>
      </c>
      <c r="E222">
        <v>38686.718161680001</v>
      </c>
      <c r="F222">
        <v>314.35000000000002</v>
      </c>
      <c r="G222">
        <v>-24.7891671028319</v>
      </c>
      <c r="H222">
        <v>1.04604380116216</v>
      </c>
      <c r="I222">
        <v>-3.7250323913716699</v>
      </c>
      <c r="J222">
        <v>-1.74246906050352</v>
      </c>
      <c r="K222">
        <v>299.75418217044302</v>
      </c>
      <c r="L222">
        <v>286.58388526167499</v>
      </c>
      <c r="M222">
        <v>58.303412025211102</v>
      </c>
      <c r="N222">
        <v>0.96689105076802695</v>
      </c>
      <c r="O222">
        <v>2.83123906473674</v>
      </c>
      <c r="P222">
        <v>32.441542026543097</v>
      </c>
      <c r="Q222">
        <v>6.9455531176092003E-2</v>
      </c>
    </row>
    <row r="223" spans="1:17" x14ac:dyDescent="0.3">
      <c r="A223" t="s">
        <v>538</v>
      </c>
      <c r="B223" t="s">
        <v>539</v>
      </c>
      <c r="C223" t="s">
        <v>10642</v>
      </c>
      <c r="D223" t="s">
        <v>158</v>
      </c>
      <c r="E223">
        <v>38097.840832274997</v>
      </c>
      <c r="F223">
        <v>275.10000000000002</v>
      </c>
      <c r="G223">
        <v>83.400712117433102</v>
      </c>
      <c r="H223">
        <v>-5.41969740831472</v>
      </c>
      <c r="I223">
        <v>11.595015909492499</v>
      </c>
      <c r="J223">
        <v>-0.61458290333460497</v>
      </c>
      <c r="K223">
        <v>264.97656009750699</v>
      </c>
      <c r="L223">
        <v>227.69522970622199</v>
      </c>
      <c r="M223">
        <v>54.771850179858902</v>
      </c>
      <c r="N223">
        <v>0.39744957641087503</v>
      </c>
      <c r="O223">
        <v>13.340603416939301</v>
      </c>
      <c r="P223">
        <v>135.530821917808</v>
      </c>
      <c r="Q223">
        <v>0.17578745617702901</v>
      </c>
    </row>
    <row r="224" spans="1:17" x14ac:dyDescent="0.3">
      <c r="A224" t="s">
        <v>540</v>
      </c>
      <c r="B224" t="s">
        <v>541</v>
      </c>
      <c r="C224" t="s">
        <v>10636</v>
      </c>
      <c r="D224" t="s">
        <v>542</v>
      </c>
      <c r="E224">
        <v>38064.447741825003</v>
      </c>
      <c r="F224">
        <v>2832.65</v>
      </c>
      <c r="G224">
        <v>162.25432829002099</v>
      </c>
      <c r="H224">
        <v>13.665353538118399</v>
      </c>
      <c r="I224">
        <v>8.2681793319019796</v>
      </c>
      <c r="J224">
        <v>1.41480928839344</v>
      </c>
      <c r="K224">
        <v>2589.29478796066</v>
      </c>
      <c r="L224">
        <v>2328.1778807552701</v>
      </c>
      <c r="M224">
        <v>72.177100214551004</v>
      </c>
      <c r="N224">
        <v>0.94815206925260997</v>
      </c>
      <c r="O224">
        <v>15.2525020740296</v>
      </c>
      <c r="P224">
        <v>211.811326985524</v>
      </c>
      <c r="Q224">
        <v>0.18538419740801401</v>
      </c>
    </row>
    <row r="225" spans="1:17" x14ac:dyDescent="0.3">
      <c r="A225" t="s">
        <v>543</v>
      </c>
      <c r="B225" t="s">
        <v>544</v>
      </c>
      <c r="C225" t="s">
        <v>10634</v>
      </c>
      <c r="D225" t="s">
        <v>180</v>
      </c>
      <c r="E225">
        <v>38034.543468000003</v>
      </c>
      <c r="F225">
        <v>552.79999999999995</v>
      </c>
      <c r="G225">
        <v>-11.065810362453</v>
      </c>
      <c r="H225">
        <v>-1.63339807542771</v>
      </c>
      <c r="I225">
        <v>14.4775179532728</v>
      </c>
      <c r="J225">
        <v>-1.5245390121195399</v>
      </c>
      <c r="K225">
        <v>524.86462840117304</v>
      </c>
      <c r="L225">
        <v>476.700689614878</v>
      </c>
      <c r="M225">
        <v>56.174806862869303</v>
      </c>
      <c r="N225">
        <v>0.45512790716556301</v>
      </c>
      <c r="O225">
        <v>1.43813314037628</v>
      </c>
      <c r="P225">
        <v>47.138674474314598</v>
      </c>
      <c r="Q225">
        <v>-4.2934870836532003E-2</v>
      </c>
    </row>
    <row r="226" spans="1:17" x14ac:dyDescent="0.3">
      <c r="A226" t="s">
        <v>545</v>
      </c>
      <c r="B226" t="s">
        <v>546</v>
      </c>
      <c r="C226" t="s">
        <v>10636</v>
      </c>
      <c r="D226" t="s">
        <v>547</v>
      </c>
      <c r="E226">
        <v>37181.508484999998</v>
      </c>
      <c r="F226">
        <v>674.4</v>
      </c>
      <c r="G226">
        <v>29.7357240684284</v>
      </c>
      <c r="H226">
        <v>-16.121956738030899</v>
      </c>
      <c r="I226">
        <v>-9.0154107002561403</v>
      </c>
      <c r="J226">
        <v>-1.9724740542642101</v>
      </c>
      <c r="K226">
        <v>701.99193868164002</v>
      </c>
      <c r="L226">
        <v>636.23349077432704</v>
      </c>
      <c r="M226">
        <v>48.639267669732597</v>
      </c>
      <c r="N226">
        <v>0.72539106943232301</v>
      </c>
      <c r="O226">
        <v>22.5904507710557</v>
      </c>
      <c r="P226">
        <v>61.301124132982501</v>
      </c>
      <c r="Q226">
        <v>5.0322356489252998E-2</v>
      </c>
    </row>
    <row r="227" spans="1:17" x14ac:dyDescent="0.3">
      <c r="A227" t="s">
        <v>548</v>
      </c>
      <c r="B227" t="s">
        <v>549</v>
      </c>
      <c r="C227" t="s">
        <v>10634</v>
      </c>
      <c r="D227" t="s">
        <v>18</v>
      </c>
      <c r="E227">
        <v>36839.626292540001</v>
      </c>
      <c r="F227">
        <v>207.37</v>
      </c>
      <c r="G227">
        <v>87.734107534127304</v>
      </c>
      <c r="H227">
        <v>-5.5851659327121599</v>
      </c>
      <c r="I227">
        <v>-22.473859175962399</v>
      </c>
      <c r="J227">
        <v>-3.5942730650438501</v>
      </c>
      <c r="K227">
        <v>213.380835243306</v>
      </c>
      <c r="L227">
        <v>191.45518046210901</v>
      </c>
      <c r="M227">
        <v>50.323855223049499</v>
      </c>
      <c r="N227">
        <v>0.40840217138721102</v>
      </c>
      <c r="O227">
        <v>39.484978540772502</v>
      </c>
      <c r="P227">
        <v>142.82201405152199</v>
      </c>
      <c r="Q227">
        <v>0.13416295846513601</v>
      </c>
    </row>
    <row r="228" spans="1:17" x14ac:dyDescent="0.3">
      <c r="A228" t="s">
        <v>550</v>
      </c>
      <c r="B228" t="s">
        <v>551</v>
      </c>
      <c r="C228" t="s">
        <v>10636</v>
      </c>
      <c r="D228" t="s">
        <v>245</v>
      </c>
      <c r="E228">
        <v>36194.862852480001</v>
      </c>
      <c r="F228">
        <v>7283.4</v>
      </c>
      <c r="G228">
        <v>169.12669474376401</v>
      </c>
      <c r="H228">
        <v>10.380047971698</v>
      </c>
      <c r="I228">
        <v>-17.697187442096102</v>
      </c>
      <c r="J228">
        <v>12.7788114345151</v>
      </c>
      <c r="K228">
        <v>6438.0877272559401</v>
      </c>
      <c r="L228">
        <v>5778.74675416436</v>
      </c>
      <c r="M228">
        <v>75.594045561617193</v>
      </c>
      <c r="N228">
        <v>4.0143744211058197</v>
      </c>
      <c r="O228">
        <v>33.960101051706602</v>
      </c>
      <c r="P228">
        <v>202.523312080745</v>
      </c>
      <c r="Q228">
        <v>0.154170056409211</v>
      </c>
    </row>
    <row r="229" spans="1:17" x14ac:dyDescent="0.3">
      <c r="A229" t="s">
        <v>552</v>
      </c>
      <c r="B229" t="s">
        <v>553</v>
      </c>
      <c r="C229" t="s">
        <v>10647</v>
      </c>
      <c r="D229" t="s">
        <v>227</v>
      </c>
      <c r="E229">
        <v>35938.993113650002</v>
      </c>
      <c r="F229">
        <v>9163.5</v>
      </c>
      <c r="G229">
        <v>54.015206091459198</v>
      </c>
      <c r="H229">
        <v>1.3177271047363399</v>
      </c>
      <c r="I229">
        <v>32.4266702007532</v>
      </c>
      <c r="J229">
        <v>3.8386496735589</v>
      </c>
      <c r="K229">
        <v>8476.5530119351897</v>
      </c>
      <c r="L229">
        <v>7140.5417788406103</v>
      </c>
      <c r="M229">
        <v>66.936515261454801</v>
      </c>
      <c r="N229">
        <v>0.90638949329122298</v>
      </c>
      <c r="O229">
        <v>5.4171441043269404</v>
      </c>
      <c r="P229">
        <v>101.588331701736</v>
      </c>
      <c r="Q229">
        <v>0.28045928048320601</v>
      </c>
    </row>
    <row r="230" spans="1:17" x14ac:dyDescent="0.3">
      <c r="A230" t="s">
        <v>554</v>
      </c>
      <c r="B230" t="s">
        <v>555</v>
      </c>
      <c r="C230" t="s">
        <v>10636</v>
      </c>
      <c r="D230" t="s">
        <v>37</v>
      </c>
      <c r="E230">
        <v>35819.462082090002</v>
      </c>
      <c r="F230">
        <v>1074.8499999999999</v>
      </c>
      <c r="G230">
        <v>-15.385772049833101</v>
      </c>
      <c r="H230">
        <v>-6.6510645690647898</v>
      </c>
      <c r="I230">
        <v>-1.9825398085953501</v>
      </c>
      <c r="J230">
        <v>-3.5486630286235901</v>
      </c>
      <c r="K230">
        <v>1042.3206927086601</v>
      </c>
      <c r="L230">
        <v>979.69416651987001</v>
      </c>
      <c r="M230">
        <v>41.792405613502702</v>
      </c>
      <c r="N230">
        <v>1.1998751573595501</v>
      </c>
      <c r="O230">
        <v>5.36353909847886</v>
      </c>
      <c r="P230">
        <v>25.823822066139801</v>
      </c>
      <c r="Q230">
        <v>-4.8006232521480001E-2</v>
      </c>
    </row>
    <row r="231" spans="1:17" x14ac:dyDescent="0.3">
      <c r="A231" t="s">
        <v>556</v>
      </c>
      <c r="B231" t="s">
        <v>557</v>
      </c>
      <c r="C231" t="s">
        <v>10646</v>
      </c>
      <c r="D231" t="s">
        <v>558</v>
      </c>
      <c r="E231">
        <v>35566.06577814</v>
      </c>
      <c r="F231">
        <v>1306.05</v>
      </c>
      <c r="G231">
        <v>-7.8417631316465499</v>
      </c>
      <c r="H231">
        <v>-4.5623821812712801</v>
      </c>
      <c r="I231">
        <v>1.0017732148487299</v>
      </c>
      <c r="J231">
        <v>-7.5891145099675601</v>
      </c>
      <c r="K231">
        <v>1292.2314691424799</v>
      </c>
      <c r="L231">
        <v>1191.1826636286801</v>
      </c>
      <c r="M231">
        <v>42.275339929900497</v>
      </c>
      <c r="N231">
        <v>0.61450346592410998</v>
      </c>
      <c r="O231">
        <v>10.3479958653956</v>
      </c>
      <c r="P231">
        <v>32.5199127390797</v>
      </c>
      <c r="Q231">
        <v>0.118524065378349</v>
      </c>
    </row>
    <row r="232" spans="1:17" x14ac:dyDescent="0.3">
      <c r="A232" t="s">
        <v>559</v>
      </c>
      <c r="B232" t="s">
        <v>560</v>
      </c>
      <c r="C232" t="s">
        <v>10638</v>
      </c>
      <c r="D232" t="s">
        <v>183</v>
      </c>
      <c r="E232">
        <v>35487.449999999997</v>
      </c>
      <c r="F232">
        <v>813.2</v>
      </c>
      <c r="G232">
        <v>25.949338384287099</v>
      </c>
      <c r="H232">
        <v>0.19932255591499901</v>
      </c>
      <c r="I232">
        <v>65.756106799584998</v>
      </c>
      <c r="J232">
        <v>-1.4105943510696399</v>
      </c>
      <c r="K232">
        <v>765.51009628656004</v>
      </c>
      <c r="L232">
        <v>616.30818710968299</v>
      </c>
      <c r="M232">
        <v>50.014045341498601</v>
      </c>
      <c r="N232">
        <v>0.26793683762612802</v>
      </c>
      <c r="O232">
        <v>5.2139695031972302</v>
      </c>
      <c r="P232">
        <v>94.965236154399406</v>
      </c>
      <c r="Q232">
        <v>8.4913416745119995E-3</v>
      </c>
    </row>
    <row r="233" spans="1:17" x14ac:dyDescent="0.3">
      <c r="A233" t="s">
        <v>561</v>
      </c>
      <c r="B233" t="s">
        <v>562</v>
      </c>
      <c r="C233" t="s">
        <v>10636</v>
      </c>
      <c r="D233" t="s">
        <v>37</v>
      </c>
      <c r="E233">
        <v>35373.696907375001</v>
      </c>
      <c r="F233">
        <v>628.65</v>
      </c>
      <c r="G233">
        <v>-30.331773815614799</v>
      </c>
      <c r="H233">
        <v>-4.3381826958992198</v>
      </c>
      <c r="I233">
        <v>1.5494585430233101</v>
      </c>
      <c r="J233">
        <v>-3.4269900233602102</v>
      </c>
      <c r="K233">
        <v>584.47185585073396</v>
      </c>
      <c r="L233">
        <v>569.45334729412502</v>
      </c>
      <c r="M233">
        <v>56.384685084972197</v>
      </c>
      <c r="N233">
        <v>1.70246708410838</v>
      </c>
      <c r="O233">
        <v>7.3729420186113099</v>
      </c>
      <c r="P233">
        <v>38.2255936675461</v>
      </c>
      <c r="Q233">
        <v>-8.7996810931351005E-2</v>
      </c>
    </row>
    <row r="234" spans="1:17" x14ac:dyDescent="0.3">
      <c r="A234" t="s">
        <v>563</v>
      </c>
      <c r="B234" t="s">
        <v>564</v>
      </c>
      <c r="C234" t="s">
        <v>10636</v>
      </c>
      <c r="D234" t="s">
        <v>565</v>
      </c>
      <c r="E234">
        <v>35287.517586150003</v>
      </c>
      <c r="F234">
        <v>621.9</v>
      </c>
      <c r="G234">
        <v>-58.268175172651901</v>
      </c>
      <c r="H234">
        <v>9.59915066945611</v>
      </c>
      <c r="I234">
        <v>33.895869268784203</v>
      </c>
      <c r="J234">
        <v>-2.0400530745800101</v>
      </c>
      <c r="K234">
        <v>495.88358993502902</v>
      </c>
      <c r="L234">
        <v>519.26369451970095</v>
      </c>
      <c r="M234">
        <v>58.643586320233602</v>
      </c>
      <c r="N234">
        <v>1.7477797982589001</v>
      </c>
      <c r="O234">
        <v>60.524200032159499</v>
      </c>
      <c r="P234">
        <v>100.61290322580599</v>
      </c>
      <c r="Q234">
        <v>-7.5222246403936002E-2</v>
      </c>
    </row>
    <row r="235" spans="1:17" x14ac:dyDescent="0.3">
      <c r="A235" t="s">
        <v>566</v>
      </c>
      <c r="B235" t="s">
        <v>567</v>
      </c>
      <c r="C235" t="s">
        <v>10649</v>
      </c>
      <c r="D235" t="s">
        <v>568</v>
      </c>
      <c r="E235">
        <v>35228.34575</v>
      </c>
      <c r="F235">
        <v>3175.35</v>
      </c>
      <c r="G235">
        <v>-25.886679607993099</v>
      </c>
      <c r="H235">
        <v>-3.57327741805305</v>
      </c>
      <c r="I235">
        <v>-26.454441609039801</v>
      </c>
      <c r="J235">
        <v>-1.1903758087898</v>
      </c>
      <c r="K235">
        <v>3272.99490873784</v>
      </c>
      <c r="L235">
        <v>3262.1044830291298</v>
      </c>
      <c r="M235">
        <v>38.643899132031301</v>
      </c>
      <c r="N235">
        <v>1.18992703846805</v>
      </c>
      <c r="O235">
        <v>23.450958162092299</v>
      </c>
      <c r="P235">
        <v>28.2451534733441</v>
      </c>
      <c r="Q235">
        <v>6.3707549836813995E-2</v>
      </c>
    </row>
    <row r="236" spans="1:17" x14ac:dyDescent="0.3">
      <c r="A236" t="s">
        <v>569</v>
      </c>
      <c r="B236" t="s">
        <v>570</v>
      </c>
      <c r="C236" t="s">
        <v>10641</v>
      </c>
      <c r="D236" t="s">
        <v>198</v>
      </c>
      <c r="E236">
        <v>35148.832458240002</v>
      </c>
      <c r="F236">
        <v>2474.0500000000002</v>
      </c>
      <c r="G236">
        <v>19.716449648940401</v>
      </c>
      <c r="H236">
        <v>-5.0685342901829298</v>
      </c>
      <c r="I236">
        <v>22.354228765134899</v>
      </c>
      <c r="J236">
        <v>-6.3080520420618198</v>
      </c>
      <c r="K236">
        <v>2507.7265479941302</v>
      </c>
      <c r="L236">
        <v>2166.4600571183601</v>
      </c>
      <c r="M236">
        <v>42.439267993325601</v>
      </c>
      <c r="N236">
        <v>0.82549172947819405</v>
      </c>
      <c r="O236">
        <v>23.7363836624158</v>
      </c>
      <c r="P236">
        <v>60.647381578520097</v>
      </c>
      <c r="Q236">
        <v>3.3051516817073003E-2</v>
      </c>
    </row>
    <row r="237" spans="1:17" x14ac:dyDescent="0.3">
      <c r="A237" t="s">
        <v>571</v>
      </c>
      <c r="B237" t="s">
        <v>572</v>
      </c>
      <c r="C237" t="s">
        <v>10639</v>
      </c>
      <c r="D237" t="s">
        <v>46</v>
      </c>
      <c r="E237">
        <v>35067.599999999999</v>
      </c>
      <c r="F237">
        <v>186.37</v>
      </c>
      <c r="G237">
        <v>232.505326699769</v>
      </c>
      <c r="H237">
        <v>2.1873134202971598</v>
      </c>
      <c r="I237">
        <v>27.2113510664126</v>
      </c>
      <c r="J237">
        <v>5.1581609657744201</v>
      </c>
      <c r="K237">
        <v>174.57253725567799</v>
      </c>
      <c r="L237">
        <v>136.065444128596</v>
      </c>
      <c r="M237">
        <v>69.166902984019401</v>
      </c>
      <c r="N237">
        <v>1.4922437563516899</v>
      </c>
      <c r="O237">
        <v>12.544937489939301</v>
      </c>
      <c r="P237">
        <v>265.43137254901899</v>
      </c>
      <c r="Q237">
        <v>0.14587583782213601</v>
      </c>
    </row>
    <row r="238" spans="1:17" x14ac:dyDescent="0.3">
      <c r="A238" t="s">
        <v>573</v>
      </c>
      <c r="B238" t="s">
        <v>574</v>
      </c>
      <c r="C238" t="s">
        <v>10646</v>
      </c>
      <c r="D238" t="s">
        <v>329</v>
      </c>
      <c r="E238">
        <v>34870.211896920002</v>
      </c>
      <c r="F238">
        <v>1703.9</v>
      </c>
      <c r="G238">
        <v>99.588347704362903</v>
      </c>
      <c r="H238">
        <v>-4.4481081297679701</v>
      </c>
      <c r="I238">
        <v>17.293436714805701</v>
      </c>
      <c r="J238">
        <v>-5.2829033222067503</v>
      </c>
      <c r="K238">
        <v>1668.2002173722899</v>
      </c>
      <c r="L238">
        <v>1397.4996321424601</v>
      </c>
      <c r="M238">
        <v>47.225339081454798</v>
      </c>
      <c r="N238">
        <v>0.89976356487860298</v>
      </c>
      <c r="O238">
        <v>11.379775808439399</v>
      </c>
      <c r="P238">
        <v>134.03612389258899</v>
      </c>
      <c r="Q238">
        <v>0.18352408678555099</v>
      </c>
    </row>
    <row r="239" spans="1:17" x14ac:dyDescent="0.3">
      <c r="A239" t="s">
        <v>575</v>
      </c>
      <c r="B239" t="s">
        <v>576</v>
      </c>
      <c r="C239" t="s">
        <v>10640</v>
      </c>
      <c r="D239" t="s">
        <v>54</v>
      </c>
      <c r="E239">
        <v>34695.320332590003</v>
      </c>
      <c r="F239">
        <v>1384.65</v>
      </c>
      <c r="G239">
        <v>25.047289952678302</v>
      </c>
      <c r="H239">
        <v>4.0629160631217598</v>
      </c>
      <c r="I239">
        <v>3.0905110483684202</v>
      </c>
      <c r="J239">
        <v>-4.3143853879174996</v>
      </c>
      <c r="K239">
        <v>1304.73461835121</v>
      </c>
      <c r="L239">
        <v>1192.1338483260399</v>
      </c>
      <c r="M239">
        <v>48.100657932527199</v>
      </c>
      <c r="N239">
        <v>0.71799777578700696</v>
      </c>
      <c r="O239">
        <v>3.2788069187159099</v>
      </c>
      <c r="P239">
        <v>61.607142857142797</v>
      </c>
      <c r="Q239">
        <v>-3.4886774510365003E-2</v>
      </c>
    </row>
    <row r="240" spans="1:17" x14ac:dyDescent="0.3">
      <c r="A240" t="s">
        <v>577</v>
      </c>
      <c r="B240" t="s">
        <v>578</v>
      </c>
      <c r="C240" t="s">
        <v>6781</v>
      </c>
      <c r="D240" t="s">
        <v>83</v>
      </c>
      <c r="E240">
        <v>34614.728146384899</v>
      </c>
      <c r="F240">
        <v>1891.05</v>
      </c>
      <c r="G240">
        <v>-39.641633827676003</v>
      </c>
      <c r="H240">
        <v>-0.95367359284354503</v>
      </c>
      <c r="I240">
        <v>-20.967416484399401</v>
      </c>
      <c r="J240">
        <v>0.58931518124308802</v>
      </c>
      <c r="K240">
        <v>1813.5256735622099</v>
      </c>
      <c r="L240">
        <v>1923.68024763431</v>
      </c>
      <c r="M240">
        <v>74.802390808427205</v>
      </c>
      <c r="N240">
        <v>0.95924614805178599</v>
      </c>
      <c r="O240">
        <v>28.537056132836199</v>
      </c>
      <c r="P240">
        <v>14.511929272132701</v>
      </c>
      <c r="Q240">
        <v>-6.2351674260180998E-2</v>
      </c>
    </row>
    <row r="241" spans="1:17" x14ac:dyDescent="0.3">
      <c r="A241" t="s">
        <v>579</v>
      </c>
      <c r="B241" t="s">
        <v>580</v>
      </c>
      <c r="C241" t="s">
        <v>6781</v>
      </c>
      <c r="D241" t="s">
        <v>83</v>
      </c>
      <c r="E241">
        <v>34348.055617029997</v>
      </c>
      <c r="F241">
        <v>4453.8999999999996</v>
      </c>
      <c r="G241">
        <v>4.8491029829658698</v>
      </c>
      <c r="H241">
        <v>-3.2226239613159603E-2</v>
      </c>
      <c r="I241">
        <v>-14.015602051439499</v>
      </c>
      <c r="J241">
        <v>-0.65387783474098005</v>
      </c>
      <c r="K241">
        <v>4312.8929024702302</v>
      </c>
      <c r="L241">
        <v>4050.238625816</v>
      </c>
      <c r="M241">
        <v>61.929188106518303</v>
      </c>
      <c r="N241">
        <v>0.76211318733923505</v>
      </c>
      <c r="O241">
        <v>3.2791486113294002</v>
      </c>
      <c r="P241">
        <v>45.902740242084697</v>
      </c>
      <c r="Q241">
        <v>2.209502396917E-3</v>
      </c>
    </row>
    <row r="242" spans="1:17" x14ac:dyDescent="0.3">
      <c r="A242" t="s">
        <v>581</v>
      </c>
      <c r="B242" t="s">
        <v>582</v>
      </c>
      <c r="C242" t="s">
        <v>10640</v>
      </c>
      <c r="D242" t="s">
        <v>195</v>
      </c>
      <c r="E242">
        <v>34221.022899600001</v>
      </c>
      <c r="F242">
        <v>868.75</v>
      </c>
      <c r="G242">
        <v>-18.302330888679201</v>
      </c>
      <c r="H242">
        <v>5.2019061804781499</v>
      </c>
      <c r="I242">
        <v>10.161722868726001</v>
      </c>
      <c r="J242">
        <v>-0.74077656548095505</v>
      </c>
      <c r="K242">
        <v>791.60279666182896</v>
      </c>
      <c r="L242">
        <v>738.224925122836</v>
      </c>
      <c r="M242">
        <v>63.011511417138102</v>
      </c>
      <c r="N242">
        <v>0.76058019424195</v>
      </c>
      <c r="O242">
        <v>1.1798561151079101</v>
      </c>
      <c r="P242">
        <v>42.968814284538801</v>
      </c>
      <c r="Q242">
        <v>6.1767604612280001E-3</v>
      </c>
    </row>
    <row r="243" spans="1:17" x14ac:dyDescent="0.3">
      <c r="A243" t="s">
        <v>583</v>
      </c>
      <c r="B243" t="s">
        <v>584</v>
      </c>
      <c r="C243" t="s">
        <v>10651</v>
      </c>
      <c r="D243" t="s">
        <v>175</v>
      </c>
      <c r="E243">
        <v>34138.078186625004</v>
      </c>
      <c r="F243">
        <v>1013.65</v>
      </c>
      <c r="G243">
        <v>63.416319863316801</v>
      </c>
      <c r="H243">
        <v>10.4934807661135</v>
      </c>
      <c r="I243">
        <v>12.188258917130399</v>
      </c>
      <c r="J243">
        <v>6.2978339980429396</v>
      </c>
      <c r="K243">
        <v>907.05073429672598</v>
      </c>
      <c r="L243">
        <v>807.08965652495397</v>
      </c>
      <c r="M243">
        <v>82.198290783431403</v>
      </c>
      <c r="N243">
        <v>0.79078780206676202</v>
      </c>
      <c r="O243">
        <v>1.6129827849849601</v>
      </c>
      <c r="P243">
        <v>95.1015301703397</v>
      </c>
      <c r="Q243">
        <v>5.4509058039567002E-2</v>
      </c>
    </row>
    <row r="244" spans="1:17" hidden="1" x14ac:dyDescent="0.3">
      <c r="A244" t="s">
        <v>585</v>
      </c>
      <c r="B244" t="s">
        <v>586</v>
      </c>
      <c r="C244" t="s">
        <v>10650</v>
      </c>
      <c r="D244" t="s">
        <v>37</v>
      </c>
      <c r="E244">
        <v>33972.350047129999</v>
      </c>
      <c r="F244">
        <v>383.7</v>
      </c>
      <c r="G244">
        <v>-5.0431201375831103</v>
      </c>
      <c r="H244">
        <v>3.3649764553435602</v>
      </c>
      <c r="I244">
        <v>12.422988937055401</v>
      </c>
      <c r="J244">
        <v>-1.0785232506490099</v>
      </c>
      <c r="K244">
        <v>345.21191612100898</v>
      </c>
      <c r="M244">
        <v>67.175186240725395</v>
      </c>
      <c r="N244">
        <v>2.0503681016388202</v>
      </c>
      <c r="O244">
        <v>1.8764659890539499</v>
      </c>
      <c r="P244">
        <v>37.749057619816902</v>
      </c>
    </row>
    <row r="245" spans="1:17" x14ac:dyDescent="0.3">
      <c r="A245" t="s">
        <v>587</v>
      </c>
      <c r="B245" t="s">
        <v>588</v>
      </c>
      <c r="C245" t="s">
        <v>10643</v>
      </c>
      <c r="D245" t="s">
        <v>172</v>
      </c>
      <c r="E245">
        <v>33560.772643851</v>
      </c>
      <c r="F245">
        <v>182.6</v>
      </c>
      <c r="G245">
        <v>63.4076104731325</v>
      </c>
      <c r="H245">
        <v>-5.6571896172239597</v>
      </c>
      <c r="I245">
        <v>0.58804600465857704</v>
      </c>
      <c r="J245">
        <v>4.9848388795675396</v>
      </c>
      <c r="K245">
        <v>181.96417470388101</v>
      </c>
      <c r="L245">
        <v>161.33282355404299</v>
      </c>
      <c r="M245">
        <v>61.094564428214099</v>
      </c>
      <c r="N245">
        <v>1.0918256882478099</v>
      </c>
      <c r="O245">
        <v>14.4578313253012</v>
      </c>
      <c r="P245">
        <v>106.09480812641</v>
      </c>
      <c r="Q245">
        <v>6.8755339955164002E-2</v>
      </c>
    </row>
    <row r="246" spans="1:17" x14ac:dyDescent="0.3">
      <c r="A246" t="s">
        <v>589</v>
      </c>
      <c r="B246" t="s">
        <v>590</v>
      </c>
      <c r="C246" t="s">
        <v>10636</v>
      </c>
      <c r="D246" t="s">
        <v>542</v>
      </c>
      <c r="E246">
        <v>32883.478418999999</v>
      </c>
      <c r="F246">
        <v>4461.75</v>
      </c>
      <c r="G246">
        <v>-16.545395440189299</v>
      </c>
      <c r="H246">
        <v>1.0808349150601599</v>
      </c>
      <c r="I246">
        <v>-21.942768382683301</v>
      </c>
      <c r="J246">
        <v>-2.58472629656307</v>
      </c>
      <c r="K246">
        <v>4399.3046117351096</v>
      </c>
      <c r="L246">
        <v>4309.2155869655999</v>
      </c>
      <c r="M246">
        <v>50.205051260439603</v>
      </c>
      <c r="N246">
        <v>0.512903031560623</v>
      </c>
      <c r="O246">
        <v>18.0814702751162</v>
      </c>
      <c r="P246">
        <v>21.882426858251101</v>
      </c>
      <c r="Q246">
        <v>3.8798781821367999E-2</v>
      </c>
    </row>
    <row r="247" spans="1:17" hidden="1" x14ac:dyDescent="0.3">
      <c r="A247" t="s">
        <v>591</v>
      </c>
      <c r="B247" t="s">
        <v>592</v>
      </c>
      <c r="C247" t="s">
        <v>10650</v>
      </c>
      <c r="D247" t="s">
        <v>111</v>
      </c>
      <c r="E247">
        <v>32620.341338269998</v>
      </c>
      <c r="F247">
        <v>640.54999999999995</v>
      </c>
      <c r="G247">
        <v>-36.111907835256801</v>
      </c>
      <c r="H247">
        <v>-6.3333354678818097</v>
      </c>
      <c r="I247">
        <v>-18.645798760618199</v>
      </c>
      <c r="J247">
        <v>-4.15364466555652</v>
      </c>
      <c r="O247">
        <v>10.483178518460701</v>
      </c>
      <c r="P247">
        <v>3.1481481481481399</v>
      </c>
    </row>
    <row r="248" spans="1:17" hidden="1" x14ac:dyDescent="0.3">
      <c r="A248" t="s">
        <v>593</v>
      </c>
      <c r="B248" t="s">
        <v>594</v>
      </c>
      <c r="C248" t="s">
        <v>10650</v>
      </c>
      <c r="D248" t="s">
        <v>141</v>
      </c>
      <c r="E248">
        <v>32216.064643341</v>
      </c>
      <c r="F248">
        <v>388.14</v>
      </c>
      <c r="G248">
        <v>-2.7618452053214599</v>
      </c>
      <c r="H248">
        <v>0.426879284297418</v>
      </c>
      <c r="I248">
        <v>-10.3436424239842</v>
      </c>
      <c r="J248">
        <v>-0.617791304390369</v>
      </c>
      <c r="K248">
        <v>369.529839564165</v>
      </c>
      <c r="L248">
        <v>354.333465619165</v>
      </c>
      <c r="M248">
        <v>56.330526885428</v>
      </c>
      <c r="N248">
        <v>1.1726077054988899</v>
      </c>
      <c r="O248">
        <v>2.7979594991497998</v>
      </c>
      <c r="P248">
        <v>36.669014084506998</v>
      </c>
      <c r="Q248">
        <v>-0.123824141917355</v>
      </c>
    </row>
    <row r="249" spans="1:17" x14ac:dyDescent="0.3">
      <c r="A249" t="s">
        <v>595</v>
      </c>
      <c r="B249" t="s">
        <v>596</v>
      </c>
      <c r="C249" t="s">
        <v>10652</v>
      </c>
      <c r="D249" t="s">
        <v>597</v>
      </c>
      <c r="E249">
        <v>31916.913373799998</v>
      </c>
      <c r="F249">
        <v>821.9</v>
      </c>
      <c r="G249">
        <v>3.5446724658059301</v>
      </c>
      <c r="H249">
        <v>-8.0712966695766397</v>
      </c>
      <c r="I249">
        <v>20.912571771329301</v>
      </c>
      <c r="J249">
        <v>0.46838515989981699</v>
      </c>
      <c r="K249">
        <v>801.02692824170697</v>
      </c>
      <c r="L249">
        <v>703.92639716129202</v>
      </c>
      <c r="M249">
        <v>47.980664032424102</v>
      </c>
      <c r="N249">
        <v>0.66526026821751205</v>
      </c>
      <c r="O249">
        <v>12.057427910937999</v>
      </c>
      <c r="P249">
        <v>44.802677942212803</v>
      </c>
      <c r="Q249">
        <v>4.5462056491442998E-2</v>
      </c>
    </row>
    <row r="250" spans="1:17" x14ac:dyDescent="0.3">
      <c r="A250" t="s">
        <v>598</v>
      </c>
      <c r="B250" t="s">
        <v>599</v>
      </c>
      <c r="C250" t="s">
        <v>10643</v>
      </c>
      <c r="D250" t="s">
        <v>600</v>
      </c>
      <c r="E250">
        <v>31776.4092972</v>
      </c>
      <c r="F250">
        <v>332.55</v>
      </c>
      <c r="G250">
        <v>84.598670623338094</v>
      </c>
      <c r="H250">
        <v>2.6290456416509</v>
      </c>
      <c r="I250">
        <v>9.2469290974635694</v>
      </c>
      <c r="J250">
        <v>1.6218517946195099</v>
      </c>
      <c r="K250">
        <v>321.55564494881401</v>
      </c>
      <c r="L250">
        <v>288.28579015744202</v>
      </c>
      <c r="M250">
        <v>64.263716478999399</v>
      </c>
      <c r="N250">
        <v>1.2222989260553201</v>
      </c>
      <c r="O250">
        <v>25.033829499323399</v>
      </c>
      <c r="P250">
        <v>145.15296719498701</v>
      </c>
      <c r="Q250">
        <v>0.10550501534364599</v>
      </c>
    </row>
    <row r="251" spans="1:17" x14ac:dyDescent="0.3">
      <c r="A251" t="s">
        <v>601</v>
      </c>
      <c r="B251" t="s">
        <v>602</v>
      </c>
      <c r="C251" t="s">
        <v>10638</v>
      </c>
      <c r="D251" t="s">
        <v>43</v>
      </c>
      <c r="E251">
        <v>31742.364547900001</v>
      </c>
      <c r="F251">
        <v>6508.4</v>
      </c>
      <c r="G251">
        <v>170.97023854833199</v>
      </c>
      <c r="H251">
        <v>41.689998720720602</v>
      </c>
      <c r="I251">
        <v>106.723659078529</v>
      </c>
      <c r="J251">
        <v>8.4890794877392093</v>
      </c>
      <c r="K251">
        <v>4683.1682411556503</v>
      </c>
      <c r="L251">
        <v>3537.4869963706101</v>
      </c>
      <c r="M251">
        <v>80.351650411829695</v>
      </c>
      <c r="N251">
        <v>2.1348513637292599</v>
      </c>
      <c r="O251">
        <v>0.94646917829266297</v>
      </c>
      <c r="P251">
        <v>226.71050650067701</v>
      </c>
      <c r="Q251">
        <v>0.185371220893293</v>
      </c>
    </row>
    <row r="252" spans="1:17" x14ac:dyDescent="0.3">
      <c r="A252" t="s">
        <v>603</v>
      </c>
      <c r="B252" t="s">
        <v>604</v>
      </c>
      <c r="C252" t="s">
        <v>10644</v>
      </c>
      <c r="D252" t="s">
        <v>111</v>
      </c>
      <c r="E252">
        <v>31693.965309945001</v>
      </c>
      <c r="F252">
        <v>311.7</v>
      </c>
      <c r="G252">
        <v>10.3824325094978</v>
      </c>
      <c r="H252">
        <v>-10.0265944029524</v>
      </c>
      <c r="I252">
        <v>22.700037732634499</v>
      </c>
      <c r="J252">
        <v>-2.0913338096552199</v>
      </c>
      <c r="K252">
        <v>315.88947713075697</v>
      </c>
      <c r="L252">
        <v>276.76130817287901</v>
      </c>
      <c r="M252">
        <v>39.310958256157299</v>
      </c>
      <c r="N252">
        <v>0.82139370523965305</v>
      </c>
      <c r="O252">
        <v>11.934552454282899</v>
      </c>
      <c r="P252">
        <v>56.830188679245197</v>
      </c>
      <c r="Q252">
        <v>2.2879684128008001E-2</v>
      </c>
    </row>
    <row r="253" spans="1:17" x14ac:dyDescent="0.3">
      <c r="A253" t="s">
        <v>605</v>
      </c>
      <c r="B253" t="s">
        <v>606</v>
      </c>
      <c r="C253" t="s">
        <v>10636</v>
      </c>
      <c r="D253" t="s">
        <v>198</v>
      </c>
      <c r="E253">
        <v>31510.48796142</v>
      </c>
      <c r="F253">
        <v>13949</v>
      </c>
      <c r="G253">
        <v>142.81734798008199</v>
      </c>
      <c r="H253">
        <v>2.1003178790770098</v>
      </c>
      <c r="I253">
        <v>37.9956693560991</v>
      </c>
      <c r="J253">
        <v>5.0871610595322796</v>
      </c>
      <c r="K253">
        <v>13143.154887554199</v>
      </c>
      <c r="L253">
        <v>10221.049929517099</v>
      </c>
      <c r="M253">
        <v>66.937334081065202</v>
      </c>
      <c r="N253">
        <v>1.4707600181910001</v>
      </c>
      <c r="O253">
        <v>7.4629005663488401</v>
      </c>
      <c r="P253">
        <v>178.98</v>
      </c>
      <c r="Q253">
        <v>0.20807868323586301</v>
      </c>
    </row>
    <row r="254" spans="1:17" x14ac:dyDescent="0.3">
      <c r="A254" t="s">
        <v>607</v>
      </c>
      <c r="B254" t="s">
        <v>608</v>
      </c>
      <c r="C254" t="s">
        <v>10641</v>
      </c>
      <c r="D254" t="s">
        <v>417</v>
      </c>
      <c r="E254">
        <v>31269.195076309901</v>
      </c>
      <c r="F254">
        <v>492.9</v>
      </c>
      <c r="G254">
        <v>-4.3255162225362298</v>
      </c>
      <c r="H254">
        <v>-11.4727966087307</v>
      </c>
      <c r="I254">
        <v>-19.934060337920599</v>
      </c>
      <c r="J254">
        <v>-4.8006730637514998</v>
      </c>
      <c r="K254">
        <v>509.04567379177303</v>
      </c>
      <c r="L254">
        <v>480.99370662271701</v>
      </c>
      <c r="M254">
        <v>35.845987943223903</v>
      </c>
      <c r="N254">
        <v>0.56692968021317403</v>
      </c>
      <c r="O254">
        <v>15.2465003043213</v>
      </c>
      <c r="P254">
        <v>35.041095890410901</v>
      </c>
      <c r="Q254">
        <v>0.102223955958123</v>
      </c>
    </row>
    <row r="255" spans="1:17" x14ac:dyDescent="0.3">
      <c r="A255" t="s">
        <v>609</v>
      </c>
      <c r="B255" t="s">
        <v>610</v>
      </c>
      <c r="C255" t="s">
        <v>10636</v>
      </c>
      <c r="D255" t="s">
        <v>24</v>
      </c>
      <c r="E255">
        <v>31241.559148525001</v>
      </c>
      <c r="F255">
        <v>200.3</v>
      </c>
      <c r="G255">
        <v>-43.668978538123298</v>
      </c>
      <c r="H255">
        <v>-12.6825605839178</v>
      </c>
      <c r="I255">
        <v>-12.7439990490321</v>
      </c>
      <c r="J255">
        <v>-7.2929326973854796</v>
      </c>
      <c r="K255">
        <v>198.82504139365901</v>
      </c>
      <c r="L255">
        <v>205.09471859424201</v>
      </c>
      <c r="M255">
        <v>38.179478911176098</v>
      </c>
      <c r="N255">
        <v>1.18429364838966</v>
      </c>
      <c r="O255">
        <v>31.352970544183702</v>
      </c>
      <c r="P255">
        <v>18.415607449009698</v>
      </c>
      <c r="Q255">
        <v>-7.9716617643759993E-2</v>
      </c>
    </row>
    <row r="256" spans="1:17" x14ac:dyDescent="0.3">
      <c r="A256" t="s">
        <v>611</v>
      </c>
      <c r="B256" t="s">
        <v>612</v>
      </c>
      <c r="C256" t="s">
        <v>10641</v>
      </c>
      <c r="D256" t="s">
        <v>513</v>
      </c>
      <c r="E256">
        <v>31014.07214298</v>
      </c>
      <c r="F256">
        <v>70.430000000000007</v>
      </c>
      <c r="G256">
        <v>-12.1649159591862</v>
      </c>
      <c r="H256">
        <v>-8.8424226608482908</v>
      </c>
      <c r="I256">
        <v>-12.354882211403901</v>
      </c>
      <c r="J256">
        <v>-5.5668719701248701</v>
      </c>
      <c r="K256">
        <v>71.691616797462501</v>
      </c>
      <c r="L256">
        <v>68.177025346875098</v>
      </c>
      <c r="M256">
        <v>40.401804887672199</v>
      </c>
      <c r="N256">
        <v>0.55119720654738102</v>
      </c>
      <c r="O256">
        <v>13.5879596762743</v>
      </c>
      <c r="P256">
        <v>21.7458945548833</v>
      </c>
      <c r="Q256">
        <v>3.6215369037915002E-2</v>
      </c>
    </row>
    <row r="257" spans="1:17" x14ac:dyDescent="0.3">
      <c r="A257" t="s">
        <v>613</v>
      </c>
      <c r="B257" t="s">
        <v>614</v>
      </c>
      <c r="C257" t="s">
        <v>10636</v>
      </c>
      <c r="D257" t="s">
        <v>414</v>
      </c>
      <c r="E257">
        <v>30971.075694970001</v>
      </c>
      <c r="F257">
        <v>1602</v>
      </c>
      <c r="G257">
        <v>33.159310694336</v>
      </c>
      <c r="H257">
        <v>5.1835867650293004</v>
      </c>
      <c r="I257">
        <v>35.784256095852598</v>
      </c>
      <c r="J257">
        <v>-2.2764829862973799</v>
      </c>
      <c r="K257">
        <v>1493.7209890870599</v>
      </c>
      <c r="L257">
        <v>1237.4024527968099</v>
      </c>
      <c r="M257">
        <v>61.015753934197498</v>
      </c>
      <c r="N257">
        <v>0.98501242157248403</v>
      </c>
      <c r="O257">
        <v>9.8220973782771495</v>
      </c>
      <c r="P257">
        <v>67.555695010982106</v>
      </c>
      <c r="Q257">
        <v>0.10843801093139301</v>
      </c>
    </row>
    <row r="258" spans="1:17" x14ac:dyDescent="0.3">
      <c r="A258" t="s">
        <v>615</v>
      </c>
      <c r="B258" t="s">
        <v>616</v>
      </c>
      <c r="C258" t="s">
        <v>10645</v>
      </c>
      <c r="D258" t="s">
        <v>411</v>
      </c>
      <c r="E258">
        <v>30826.51864699</v>
      </c>
      <c r="F258">
        <v>419.3</v>
      </c>
      <c r="G258">
        <v>-33.014273282856003</v>
      </c>
      <c r="H258">
        <v>-0.52987676525828198</v>
      </c>
      <c r="I258">
        <v>-22.8552629181676</v>
      </c>
      <c r="J258">
        <v>-2.8244503848770601</v>
      </c>
      <c r="K258">
        <v>410.63139181710102</v>
      </c>
      <c r="L258">
        <v>415.88863352880702</v>
      </c>
      <c r="M258">
        <v>45.2029511678967</v>
      </c>
      <c r="N258">
        <v>1.1620857606902599</v>
      </c>
      <c r="O258">
        <v>16.384450274266602</v>
      </c>
      <c r="P258">
        <v>18.3794466403162</v>
      </c>
      <c r="Q258">
        <v>-7.0698813335958996E-2</v>
      </c>
    </row>
    <row r="259" spans="1:17" x14ac:dyDescent="0.3">
      <c r="A259" t="s">
        <v>617</v>
      </c>
      <c r="B259" t="s">
        <v>618</v>
      </c>
      <c r="C259" t="s">
        <v>10636</v>
      </c>
      <c r="D259" t="s">
        <v>51</v>
      </c>
      <c r="E259">
        <v>30510.753927434998</v>
      </c>
      <c r="F259">
        <v>387.3</v>
      </c>
      <c r="G259">
        <v>-34.651920996865798</v>
      </c>
      <c r="H259">
        <v>1.0507237921844601</v>
      </c>
      <c r="I259">
        <v>-29.2738680877642</v>
      </c>
      <c r="J259">
        <v>-4.2316380326102099</v>
      </c>
      <c r="K259">
        <v>396.45752832759803</v>
      </c>
      <c r="L259">
        <v>418.334001602255</v>
      </c>
      <c r="M259">
        <v>54.320276551230997</v>
      </c>
      <c r="N259">
        <v>0.98449548165886902</v>
      </c>
      <c r="O259">
        <v>34.1853860056803</v>
      </c>
      <c r="P259">
        <v>15.165031222123</v>
      </c>
      <c r="Q259">
        <v>8.2301191714167998E-2</v>
      </c>
    </row>
    <row r="260" spans="1:17" x14ac:dyDescent="0.3">
      <c r="A260" t="s">
        <v>619</v>
      </c>
      <c r="B260" t="s">
        <v>620</v>
      </c>
      <c r="C260" t="s">
        <v>10640</v>
      </c>
      <c r="D260" t="s">
        <v>54</v>
      </c>
      <c r="E260">
        <v>30462.593582699999</v>
      </c>
      <c r="F260">
        <v>1838.55</v>
      </c>
      <c r="G260">
        <v>-15.1945850108584</v>
      </c>
      <c r="H260">
        <v>-10.450565805730401</v>
      </c>
      <c r="I260">
        <v>-10.116100878614001</v>
      </c>
      <c r="J260">
        <v>-5.2979415341782401</v>
      </c>
      <c r="K260">
        <v>1933.80500999574</v>
      </c>
      <c r="L260">
        <v>1834.0368701013899</v>
      </c>
      <c r="M260">
        <v>22.745625740935601</v>
      </c>
      <c r="N260">
        <v>1.3252196679400099</v>
      </c>
      <c r="O260">
        <v>20.798999211335001</v>
      </c>
      <c r="P260">
        <v>24.643232432798801</v>
      </c>
      <c r="Q260">
        <v>-0.116471005641977</v>
      </c>
    </row>
    <row r="261" spans="1:17" x14ac:dyDescent="0.3">
      <c r="A261" t="s">
        <v>621</v>
      </c>
      <c r="B261" t="s">
        <v>622</v>
      </c>
      <c r="C261" t="s">
        <v>10640</v>
      </c>
      <c r="D261" t="s">
        <v>54</v>
      </c>
      <c r="E261">
        <v>30455.562824920002</v>
      </c>
      <c r="F261">
        <v>1953.8</v>
      </c>
      <c r="G261">
        <v>11.8558889744733</v>
      </c>
      <c r="H261">
        <v>5.4897356185406199E-2</v>
      </c>
      <c r="I261">
        <v>14.6134362273728</v>
      </c>
      <c r="J261">
        <v>-1.56813564519467</v>
      </c>
      <c r="K261">
        <v>1878.4061692831799</v>
      </c>
      <c r="L261">
        <v>1702.7946633776801</v>
      </c>
      <c r="M261">
        <v>59.712791315175203</v>
      </c>
      <c r="N261">
        <v>0.88108239964680901</v>
      </c>
      <c r="O261">
        <v>3.9000921281605101</v>
      </c>
      <c r="P261">
        <v>57.001084816585603</v>
      </c>
      <c r="Q261">
        <v>9.5332695790083993E-2</v>
      </c>
    </row>
    <row r="262" spans="1:17" x14ac:dyDescent="0.3">
      <c r="A262" t="s">
        <v>623</v>
      </c>
      <c r="B262" t="s">
        <v>624</v>
      </c>
      <c r="C262" t="s">
        <v>10647</v>
      </c>
      <c r="D262" t="s">
        <v>227</v>
      </c>
      <c r="E262">
        <v>30404.795696149999</v>
      </c>
      <c r="F262">
        <v>4753.8</v>
      </c>
      <c r="G262">
        <v>109.431514129172</v>
      </c>
      <c r="H262">
        <v>1.7714945743935</v>
      </c>
      <c r="I262">
        <v>48.4227859021833</v>
      </c>
      <c r="J262">
        <v>-6.9733966071645099</v>
      </c>
      <c r="K262">
        <v>4360.9554720542101</v>
      </c>
      <c r="L262">
        <v>3302.1732520188898</v>
      </c>
      <c r="M262">
        <v>42.038007822799202</v>
      </c>
      <c r="N262">
        <v>0.94412533420048195</v>
      </c>
      <c r="O262">
        <v>13.172619798897699</v>
      </c>
      <c r="P262">
        <v>150.860158311345</v>
      </c>
    </row>
    <row r="263" spans="1:17" x14ac:dyDescent="0.3">
      <c r="A263" t="s">
        <v>625</v>
      </c>
      <c r="B263" t="s">
        <v>626</v>
      </c>
      <c r="C263" t="s">
        <v>10640</v>
      </c>
      <c r="D263" t="s">
        <v>282</v>
      </c>
      <c r="E263">
        <v>30171.298367700001</v>
      </c>
      <c r="F263">
        <v>1134.7</v>
      </c>
      <c r="G263">
        <v>31.041882527208401</v>
      </c>
      <c r="H263">
        <v>-10.4998417738279</v>
      </c>
      <c r="I263">
        <v>-25.593816599312198</v>
      </c>
      <c r="J263">
        <v>2.9656600439488101</v>
      </c>
      <c r="K263">
        <v>1173.63378092273</v>
      </c>
      <c r="L263">
        <v>1137.0488018379101</v>
      </c>
      <c r="M263">
        <v>57.910150424232398</v>
      </c>
      <c r="N263">
        <v>1.12828898299231</v>
      </c>
      <c r="O263">
        <v>33.418524720190298</v>
      </c>
      <c r="P263">
        <v>68.103703703703701</v>
      </c>
    </row>
    <row r="264" spans="1:17" x14ac:dyDescent="0.3">
      <c r="A264" t="s">
        <v>627</v>
      </c>
      <c r="B264" t="s">
        <v>628</v>
      </c>
      <c r="C264" t="s">
        <v>10644</v>
      </c>
      <c r="D264" t="s">
        <v>629</v>
      </c>
      <c r="E264">
        <v>30034.412755550002</v>
      </c>
      <c r="F264">
        <v>1250.4000000000001</v>
      </c>
      <c r="G264">
        <v>-31.370152614335499</v>
      </c>
      <c r="H264">
        <v>13.815019494129199</v>
      </c>
      <c r="I264">
        <v>9.1044433210154097</v>
      </c>
      <c r="J264">
        <v>3.5437008146074001</v>
      </c>
      <c r="K264">
        <v>1122.0081469001</v>
      </c>
      <c r="L264">
        <v>1106.3483848732701</v>
      </c>
      <c r="M264">
        <v>91.249331534580705</v>
      </c>
      <c r="N264">
        <v>0.90230095956485501</v>
      </c>
      <c r="O264">
        <v>18.9939219449776</v>
      </c>
      <c r="P264">
        <v>41.120704249195803</v>
      </c>
      <c r="Q264">
        <v>1.1264723295435999E-2</v>
      </c>
    </row>
    <row r="265" spans="1:17" x14ac:dyDescent="0.3">
      <c r="A265" t="s">
        <v>630</v>
      </c>
      <c r="B265" t="s">
        <v>631</v>
      </c>
      <c r="C265" t="s">
        <v>10646</v>
      </c>
      <c r="D265" t="s">
        <v>329</v>
      </c>
      <c r="E265">
        <v>29922.669508499999</v>
      </c>
      <c r="F265">
        <v>477.05</v>
      </c>
      <c r="G265">
        <v>26.514879275375002</v>
      </c>
      <c r="H265">
        <v>4.6897887752702996</v>
      </c>
      <c r="I265">
        <v>48.332607222239297</v>
      </c>
      <c r="J265">
        <v>-1.4148374053373201</v>
      </c>
      <c r="K265">
        <v>433.71104014033801</v>
      </c>
      <c r="L265">
        <v>367.32364966451399</v>
      </c>
      <c r="M265">
        <v>62.309084771581503</v>
      </c>
      <c r="N265">
        <v>0.93112555293388399</v>
      </c>
      <c r="O265">
        <v>0.82800545016246097</v>
      </c>
      <c r="P265">
        <v>82.602870813397104</v>
      </c>
      <c r="Q265">
        <v>-4.2991031203850998E-2</v>
      </c>
    </row>
    <row r="266" spans="1:17" x14ac:dyDescent="0.3">
      <c r="A266" t="s">
        <v>632</v>
      </c>
      <c r="B266" t="s">
        <v>633</v>
      </c>
      <c r="C266" t="s">
        <v>10636</v>
      </c>
      <c r="D266" t="s">
        <v>542</v>
      </c>
      <c r="E266">
        <v>29916.26</v>
      </c>
      <c r="F266">
        <v>1434.9</v>
      </c>
      <c r="G266">
        <v>120.487167696707</v>
      </c>
      <c r="H266">
        <v>14.145593049165001</v>
      </c>
      <c r="I266">
        <v>36.6125474322629</v>
      </c>
      <c r="J266">
        <v>-8.1683143079289806</v>
      </c>
      <c r="K266">
        <v>1269.3029603838299</v>
      </c>
      <c r="L266">
        <v>1035.98691423689</v>
      </c>
      <c r="M266">
        <v>52.032280863840299</v>
      </c>
      <c r="N266">
        <v>1.54099785701085</v>
      </c>
      <c r="O266">
        <v>15.994145933514501</v>
      </c>
      <c r="P266">
        <v>159.159254075044</v>
      </c>
      <c r="Q266">
        <v>9.8998165381629005E-2</v>
      </c>
    </row>
    <row r="267" spans="1:17" x14ac:dyDescent="0.3">
      <c r="A267" t="s">
        <v>634</v>
      </c>
      <c r="B267" t="s">
        <v>635</v>
      </c>
      <c r="C267" t="s">
        <v>10649</v>
      </c>
      <c r="D267" t="s">
        <v>175</v>
      </c>
      <c r="E267">
        <v>29779.005322600002</v>
      </c>
      <c r="F267">
        <v>6592.6</v>
      </c>
      <c r="G267">
        <v>122.091871410986</v>
      </c>
      <c r="H267">
        <v>12.681871361132</v>
      </c>
      <c r="I267">
        <v>85.875634438996897</v>
      </c>
      <c r="J267">
        <v>-1.5142788780376899</v>
      </c>
      <c r="K267">
        <v>6040.5885809271904</v>
      </c>
      <c r="L267">
        <v>4490.96785212537</v>
      </c>
      <c r="M267">
        <v>57.180388288156003</v>
      </c>
      <c r="N267">
        <v>0.66345263827232404</v>
      </c>
      <c r="O267">
        <v>20.588235294117599</v>
      </c>
      <c r="P267">
        <v>171.300411522633</v>
      </c>
      <c r="Q267">
        <v>6.0880023057182001E-2</v>
      </c>
    </row>
    <row r="268" spans="1:17" x14ac:dyDescent="0.3">
      <c r="A268" t="s">
        <v>636</v>
      </c>
      <c r="B268" t="s">
        <v>637</v>
      </c>
      <c r="C268" t="s">
        <v>10638</v>
      </c>
      <c r="D268" t="s">
        <v>183</v>
      </c>
      <c r="E268">
        <v>29252.07515307</v>
      </c>
      <c r="F268">
        <v>8885.5</v>
      </c>
      <c r="G268">
        <v>28.346363621181599</v>
      </c>
      <c r="H268">
        <v>13.411002574504201</v>
      </c>
      <c r="I268">
        <v>22.362936800386699</v>
      </c>
      <c r="J268">
        <v>5.3622797930132702</v>
      </c>
      <c r="K268">
        <v>7916.3905041886701</v>
      </c>
      <c r="L268">
        <v>7015.9787359945203</v>
      </c>
      <c r="M268">
        <v>80.087424463080893</v>
      </c>
      <c r="N268">
        <v>1.8133254411083799</v>
      </c>
      <c r="O268">
        <v>3.9761409037195299</v>
      </c>
      <c r="P268">
        <v>61.672125181950499</v>
      </c>
      <c r="Q268">
        <v>2.8091396996210001E-2</v>
      </c>
    </row>
    <row r="269" spans="1:17" hidden="1" x14ac:dyDescent="0.3">
      <c r="A269" t="s">
        <v>638</v>
      </c>
      <c r="B269" t="s">
        <v>639</v>
      </c>
      <c r="C269" t="s">
        <v>10650</v>
      </c>
      <c r="D269" t="s">
        <v>121</v>
      </c>
      <c r="E269">
        <v>29194.604954484999</v>
      </c>
      <c r="F269">
        <v>1311.6</v>
      </c>
      <c r="G269">
        <v>-23.256523169888901</v>
      </c>
      <c r="H269">
        <v>6.9377710318187997</v>
      </c>
      <c r="I269">
        <v>2.5394186000698999</v>
      </c>
      <c r="J269">
        <v>-1.97321426104238</v>
      </c>
      <c r="K269">
        <v>1213.93269101131</v>
      </c>
      <c r="L269">
        <v>1120.3421548891299</v>
      </c>
      <c r="M269">
        <v>62.007685034156196</v>
      </c>
      <c r="N269">
        <v>0.35826322461110999</v>
      </c>
      <c r="O269">
        <v>6.73985971332724</v>
      </c>
      <c r="P269">
        <v>36.6321162560549</v>
      </c>
      <c r="Q269">
        <v>4.8406141232000003E-5</v>
      </c>
    </row>
    <row r="270" spans="1:17" x14ac:dyDescent="0.3">
      <c r="A270" t="s">
        <v>640</v>
      </c>
      <c r="B270" t="s">
        <v>641</v>
      </c>
      <c r="C270" t="s">
        <v>10641</v>
      </c>
      <c r="D270" t="s">
        <v>198</v>
      </c>
      <c r="E270">
        <v>28986.736058400002</v>
      </c>
      <c r="F270">
        <v>15567.85</v>
      </c>
      <c r="G270">
        <v>-13.839628093823601</v>
      </c>
      <c r="H270">
        <v>-5.5298944532457197</v>
      </c>
      <c r="I270">
        <v>-7.9778509693071999</v>
      </c>
      <c r="J270">
        <v>-3.5580738611098899</v>
      </c>
      <c r="K270">
        <v>15605.181673044401</v>
      </c>
      <c r="L270">
        <v>15030.5851000233</v>
      </c>
      <c r="M270">
        <v>38.260711570941297</v>
      </c>
      <c r="N270">
        <v>0.38672277835061503</v>
      </c>
      <c r="O270">
        <v>17.228775970991499</v>
      </c>
      <c r="P270">
        <v>22.0562696741972</v>
      </c>
      <c r="Q270">
        <v>7.7627316300556998E-2</v>
      </c>
    </row>
    <row r="271" spans="1:17" x14ac:dyDescent="0.3">
      <c r="A271" t="s">
        <v>642</v>
      </c>
      <c r="B271" t="s">
        <v>643</v>
      </c>
      <c r="C271" t="s">
        <v>10637</v>
      </c>
      <c r="D271" t="s">
        <v>644</v>
      </c>
      <c r="E271">
        <v>28797.781531859899</v>
      </c>
      <c r="F271">
        <v>304.75</v>
      </c>
      <c r="G271">
        <v>127.718047862018</v>
      </c>
      <c r="H271">
        <v>-3.9009439823882901</v>
      </c>
      <c r="I271">
        <v>-8.7098453119366699</v>
      </c>
      <c r="J271">
        <v>-2.6047554400822999</v>
      </c>
      <c r="K271">
        <v>298.54878304295198</v>
      </c>
      <c r="L271">
        <v>278.00794813632302</v>
      </c>
      <c r="M271">
        <v>54.836314354248202</v>
      </c>
      <c r="N271">
        <v>0.49380055361078501</v>
      </c>
      <c r="O271">
        <v>26.1033634126333</v>
      </c>
      <c r="P271">
        <v>159.69322539411999</v>
      </c>
      <c r="Q271">
        <v>8.3404549731833005E-2</v>
      </c>
    </row>
    <row r="272" spans="1:17" x14ac:dyDescent="0.3">
      <c r="A272" t="s">
        <v>645</v>
      </c>
      <c r="B272" t="s">
        <v>646</v>
      </c>
      <c r="C272" t="s">
        <v>10647</v>
      </c>
      <c r="D272" t="s">
        <v>264</v>
      </c>
      <c r="E272">
        <v>28788.661837439999</v>
      </c>
      <c r="F272">
        <v>1524.8</v>
      </c>
      <c r="G272">
        <v>2.9505428833265799</v>
      </c>
      <c r="H272">
        <v>-15.1949911091081</v>
      </c>
      <c r="I272">
        <v>28.013680763691301</v>
      </c>
      <c r="J272">
        <v>-6.1513987447201401</v>
      </c>
      <c r="K272">
        <v>1601.56400700125</v>
      </c>
      <c r="L272">
        <v>1424.5575223288799</v>
      </c>
      <c r="M272">
        <v>30.9371672131312</v>
      </c>
      <c r="N272">
        <v>0.79306456690706795</v>
      </c>
      <c r="O272">
        <v>20.746983210912902</v>
      </c>
      <c r="P272">
        <v>48.6739469578783</v>
      </c>
      <c r="Q272">
        <v>5.9152046435061001E-2</v>
      </c>
    </row>
    <row r="273" spans="1:17" x14ac:dyDescent="0.3">
      <c r="A273" t="s">
        <v>647</v>
      </c>
      <c r="B273" t="s">
        <v>648</v>
      </c>
      <c r="C273" t="s">
        <v>10647</v>
      </c>
      <c r="D273" t="s">
        <v>163</v>
      </c>
      <c r="E273">
        <v>28675.644884096</v>
      </c>
      <c r="F273">
        <v>221.11</v>
      </c>
      <c r="G273">
        <v>288.82995172685798</v>
      </c>
      <c r="H273">
        <v>25.580466051028299</v>
      </c>
      <c r="I273">
        <v>38.2171568606351</v>
      </c>
      <c r="J273">
        <v>-3.86818701425408</v>
      </c>
      <c r="K273">
        <v>184.89600044840401</v>
      </c>
      <c r="L273">
        <v>139.27819095440501</v>
      </c>
      <c r="M273">
        <v>60.3385339450613</v>
      </c>
      <c r="N273">
        <v>0.73747190795844697</v>
      </c>
      <c r="O273">
        <v>7.1864682737098997</v>
      </c>
      <c r="P273">
        <v>369.94686503719402</v>
      </c>
      <c r="Q273">
        <v>0.18784876275071599</v>
      </c>
    </row>
    <row r="274" spans="1:17" x14ac:dyDescent="0.3">
      <c r="A274" t="s">
        <v>649</v>
      </c>
      <c r="B274" t="s">
        <v>650</v>
      </c>
      <c r="C274" t="s">
        <v>629</v>
      </c>
      <c r="D274" t="s">
        <v>629</v>
      </c>
      <c r="E274">
        <v>28539.75993</v>
      </c>
      <c r="F274">
        <v>846.8</v>
      </c>
      <c r="G274">
        <v>-19.058189008745899</v>
      </c>
      <c r="H274">
        <v>-6.7382693574606698</v>
      </c>
      <c r="I274">
        <v>-3.9578393983982099</v>
      </c>
      <c r="J274">
        <v>-7.8342870447609103</v>
      </c>
      <c r="K274">
        <v>865.06204419942196</v>
      </c>
      <c r="L274">
        <v>816.30047205874905</v>
      </c>
      <c r="M274">
        <v>31.92854652298</v>
      </c>
      <c r="N274">
        <v>0.482740062707946</v>
      </c>
      <c r="O274">
        <v>19.1839867737364</v>
      </c>
      <c r="P274">
        <v>19.267605633802798</v>
      </c>
      <c r="Q274">
        <v>7.6121657880977994E-2</v>
      </c>
    </row>
    <row r="275" spans="1:17" hidden="1" x14ac:dyDescent="0.3">
      <c r="A275" t="s">
        <v>651</v>
      </c>
      <c r="B275" t="s">
        <v>652</v>
      </c>
      <c r="C275" t="s">
        <v>10647</v>
      </c>
      <c r="D275" t="s">
        <v>653</v>
      </c>
      <c r="E275">
        <v>28489.291235920002</v>
      </c>
      <c r="F275">
        <v>1242.1500000000001</v>
      </c>
      <c r="G275">
        <v>155.64256731104899</v>
      </c>
      <c r="H275">
        <v>8.8226450045257305</v>
      </c>
      <c r="I275">
        <v>88.645829639640596</v>
      </c>
      <c r="J275">
        <v>0.21589734565662799</v>
      </c>
      <c r="K275">
        <v>1154.0310495655799</v>
      </c>
      <c r="M275">
        <v>62.547691098144398</v>
      </c>
      <c r="N275">
        <v>1.01372234599476</v>
      </c>
      <c r="O275">
        <v>16.7290584873002</v>
      </c>
      <c r="P275">
        <v>237.54076086956499</v>
      </c>
    </row>
    <row r="276" spans="1:17" x14ac:dyDescent="0.3">
      <c r="A276" t="s">
        <v>654</v>
      </c>
      <c r="B276" t="s">
        <v>655</v>
      </c>
      <c r="C276" t="s">
        <v>10649</v>
      </c>
      <c r="D276" t="s">
        <v>387</v>
      </c>
      <c r="E276">
        <v>28388.12183272</v>
      </c>
      <c r="F276">
        <v>6289.05</v>
      </c>
      <c r="G276">
        <v>1.93651449839312</v>
      </c>
      <c r="H276">
        <v>-11.6969325200063</v>
      </c>
      <c r="I276">
        <v>-1.55600891208422</v>
      </c>
      <c r="J276">
        <v>-1.7174596042088099</v>
      </c>
      <c r="K276">
        <v>6368.9028804876398</v>
      </c>
      <c r="L276">
        <v>5830.5744780723999</v>
      </c>
      <c r="M276">
        <v>43.645331861203303</v>
      </c>
      <c r="N276">
        <v>1.2577817843757999</v>
      </c>
      <c r="O276">
        <v>14.4346125408447</v>
      </c>
      <c r="P276">
        <v>34.897363848909201</v>
      </c>
      <c r="Q276">
        <v>-2.8045267100009999E-2</v>
      </c>
    </row>
    <row r="277" spans="1:17" x14ac:dyDescent="0.3">
      <c r="A277" t="s">
        <v>656</v>
      </c>
      <c r="B277" t="s">
        <v>657</v>
      </c>
      <c r="C277" t="s">
        <v>10641</v>
      </c>
      <c r="D277" t="s">
        <v>198</v>
      </c>
      <c r="E277">
        <v>28224.442658399999</v>
      </c>
      <c r="F277">
        <v>1352.75</v>
      </c>
      <c r="G277">
        <v>-22.5432687055443</v>
      </c>
      <c r="H277">
        <v>-7.6185309494417197</v>
      </c>
      <c r="I277">
        <v>10.338794336741399</v>
      </c>
      <c r="J277">
        <v>-1.59595219624226</v>
      </c>
      <c r="K277">
        <v>1343.9207897057099</v>
      </c>
      <c r="L277">
        <v>1244.6825525905199</v>
      </c>
      <c r="M277">
        <v>40.966695416575</v>
      </c>
      <c r="N277">
        <v>0.38498724645055499</v>
      </c>
      <c r="O277">
        <v>11.3250785437072</v>
      </c>
      <c r="P277">
        <v>34.863665819251203</v>
      </c>
      <c r="Q277">
        <v>4.9709916600369997E-2</v>
      </c>
    </row>
    <row r="278" spans="1:17" x14ac:dyDescent="0.3">
      <c r="A278" t="s">
        <v>658</v>
      </c>
      <c r="B278" t="s">
        <v>659</v>
      </c>
      <c r="C278" t="s">
        <v>10640</v>
      </c>
      <c r="D278" t="s">
        <v>282</v>
      </c>
      <c r="E278">
        <v>27954.456406249999</v>
      </c>
      <c r="F278">
        <v>3417.4</v>
      </c>
      <c r="G278">
        <v>24.2402005048768</v>
      </c>
      <c r="H278">
        <v>7.4476256224442503</v>
      </c>
      <c r="I278">
        <v>33.820059341180297</v>
      </c>
      <c r="J278">
        <v>0.27198723955354198</v>
      </c>
      <c r="K278">
        <v>3086.29823390416</v>
      </c>
      <c r="L278">
        <v>2687.3620089251199</v>
      </c>
      <c r="M278">
        <v>71.284877719206307</v>
      </c>
      <c r="N278">
        <v>0.81981517874107401</v>
      </c>
      <c r="O278">
        <v>1.22900450634986</v>
      </c>
      <c r="P278">
        <v>75.819313680094595</v>
      </c>
      <c r="Q278">
        <v>-5.2670291672416998E-2</v>
      </c>
    </row>
    <row r="279" spans="1:17" x14ac:dyDescent="0.3">
      <c r="A279" t="s">
        <v>660</v>
      </c>
      <c r="B279" t="s">
        <v>661</v>
      </c>
      <c r="C279" t="s">
        <v>10646</v>
      </c>
      <c r="D279" t="s">
        <v>329</v>
      </c>
      <c r="E279">
        <v>27845.829248400001</v>
      </c>
      <c r="F279">
        <v>2183.5</v>
      </c>
      <c r="G279">
        <v>3.5369494608346201</v>
      </c>
      <c r="H279">
        <v>-0.615068716650641</v>
      </c>
      <c r="I279">
        <v>63.034378745276001</v>
      </c>
      <c r="J279">
        <v>4.9896502725922902</v>
      </c>
      <c r="K279">
        <v>1987.72475307282</v>
      </c>
      <c r="L279">
        <v>1684.5271005144</v>
      </c>
      <c r="M279">
        <v>74.028360542650105</v>
      </c>
      <c r="N279">
        <v>0.85580091399240199</v>
      </c>
      <c r="O279">
        <v>2.9539729791618798</v>
      </c>
      <c r="P279">
        <v>84.0907174774471</v>
      </c>
      <c r="Q279">
        <v>-4.9450972217126E-2</v>
      </c>
    </row>
    <row r="280" spans="1:17" x14ac:dyDescent="0.3">
      <c r="A280" t="s">
        <v>662</v>
      </c>
      <c r="B280" t="s">
        <v>663</v>
      </c>
      <c r="C280" t="s">
        <v>10641</v>
      </c>
      <c r="D280" t="s">
        <v>505</v>
      </c>
      <c r="E280">
        <v>27828.09146938</v>
      </c>
      <c r="F280">
        <v>1521.25</v>
      </c>
      <c r="G280">
        <v>111.87915434723401</v>
      </c>
      <c r="H280">
        <v>-9.2095635684669102</v>
      </c>
      <c r="I280">
        <v>66.783874730578702</v>
      </c>
      <c r="J280">
        <v>-3.6924669463081798</v>
      </c>
      <c r="K280">
        <v>1509.96482628178</v>
      </c>
      <c r="L280">
        <v>1167.17815529887</v>
      </c>
      <c r="M280">
        <v>42.9392063773427</v>
      </c>
      <c r="N280">
        <v>0.190861350689773</v>
      </c>
      <c r="O280">
        <v>16.742810188989299</v>
      </c>
      <c r="P280">
        <v>153.96494156928199</v>
      </c>
      <c r="Q280">
        <v>8.3992758121925998E-2</v>
      </c>
    </row>
    <row r="281" spans="1:17" x14ac:dyDescent="0.3">
      <c r="A281" t="s">
        <v>664</v>
      </c>
      <c r="B281" t="s">
        <v>665</v>
      </c>
      <c r="C281" t="s">
        <v>10647</v>
      </c>
      <c r="D281" t="s">
        <v>264</v>
      </c>
      <c r="E281">
        <v>27821.905331919999</v>
      </c>
      <c r="F281">
        <v>3846.35</v>
      </c>
      <c r="G281">
        <v>-14.9109543642698</v>
      </c>
      <c r="H281">
        <v>-13.351460923216701</v>
      </c>
      <c r="I281">
        <v>29.028063269511001</v>
      </c>
      <c r="J281">
        <v>-1.97539713744428</v>
      </c>
      <c r="K281">
        <v>3926.6517742452602</v>
      </c>
      <c r="L281">
        <v>3589.7159604419899</v>
      </c>
      <c r="M281">
        <v>37.108491424964299</v>
      </c>
      <c r="N281">
        <v>0.95183103958114001</v>
      </c>
      <c r="O281">
        <v>25.259011790398599</v>
      </c>
      <c r="P281">
        <v>52.360863537334097</v>
      </c>
      <c r="Q281">
        <v>8.2681615202777003E-2</v>
      </c>
    </row>
    <row r="282" spans="1:17" x14ac:dyDescent="0.3">
      <c r="A282" t="s">
        <v>666</v>
      </c>
      <c r="B282" t="s">
        <v>667</v>
      </c>
      <c r="C282" t="s">
        <v>10648</v>
      </c>
      <c r="D282" t="s">
        <v>141</v>
      </c>
      <c r="E282">
        <v>27792.57164504</v>
      </c>
      <c r="F282">
        <v>1204.55</v>
      </c>
      <c r="G282">
        <v>71.908079290617493</v>
      </c>
      <c r="H282">
        <v>-8.0321536219948104</v>
      </c>
      <c r="I282">
        <v>8.0607240612482798</v>
      </c>
      <c r="J282">
        <v>2.8672784849278701</v>
      </c>
      <c r="K282">
        <v>1204.26397433425</v>
      </c>
      <c r="L282">
        <v>1055.5779704116401</v>
      </c>
      <c r="M282">
        <v>61.773020296489399</v>
      </c>
      <c r="N282">
        <v>0.91353093841550204</v>
      </c>
      <c r="O282">
        <v>20.634261757502799</v>
      </c>
      <c r="P282">
        <v>113.194690265486</v>
      </c>
      <c r="Q282">
        <v>0.151296658210753</v>
      </c>
    </row>
    <row r="283" spans="1:17" x14ac:dyDescent="0.3">
      <c r="A283" t="s">
        <v>668</v>
      </c>
      <c r="B283" t="s">
        <v>669</v>
      </c>
      <c r="C283" t="s">
        <v>10649</v>
      </c>
      <c r="D283" t="s">
        <v>175</v>
      </c>
      <c r="E283">
        <v>27342.991317739899</v>
      </c>
      <c r="F283">
        <v>1082.6500000000001</v>
      </c>
      <c r="G283">
        <v>-28.2695697246841</v>
      </c>
      <c r="H283">
        <v>-3.9503665467945699</v>
      </c>
      <c r="I283">
        <v>-1.12515966122684</v>
      </c>
      <c r="J283">
        <v>-3.36621507821723</v>
      </c>
      <c r="K283">
        <v>1070.6544755663999</v>
      </c>
      <c r="L283">
        <v>1059.6288699669699</v>
      </c>
      <c r="M283">
        <v>54.352315784404702</v>
      </c>
      <c r="N283">
        <v>0.52802341521902196</v>
      </c>
      <c r="O283">
        <v>24.601671823765699</v>
      </c>
      <c r="P283">
        <v>16.039657020364402</v>
      </c>
      <c r="Q283">
        <v>9.9619188930300008E-3</v>
      </c>
    </row>
    <row r="284" spans="1:17" hidden="1" x14ac:dyDescent="0.3">
      <c r="A284" t="s">
        <v>670</v>
      </c>
      <c r="B284" t="s">
        <v>671</v>
      </c>
      <c r="C284" t="s">
        <v>10650</v>
      </c>
      <c r="D284" t="s">
        <v>54</v>
      </c>
      <c r="E284">
        <v>27250.32278178</v>
      </c>
      <c r="F284">
        <v>6065.05</v>
      </c>
      <c r="G284">
        <v>27.504620398177</v>
      </c>
      <c r="H284">
        <v>6.1366181781798899</v>
      </c>
      <c r="I284">
        <v>19.168437059114002</v>
      </c>
      <c r="J284">
        <v>0.22252321547018999</v>
      </c>
      <c r="K284">
        <v>5427.9329046459898</v>
      </c>
      <c r="L284">
        <v>4722.3434974957499</v>
      </c>
      <c r="M284">
        <v>66.048490300680797</v>
      </c>
      <c r="N284">
        <v>1.2930615257465901</v>
      </c>
      <c r="O284">
        <v>0.57625246288159904</v>
      </c>
      <c r="P284">
        <v>59.602378884766203</v>
      </c>
      <c r="Q284">
        <v>-7.5237783217531995E-2</v>
      </c>
    </row>
    <row r="285" spans="1:17" x14ac:dyDescent="0.3">
      <c r="A285" t="s">
        <v>672</v>
      </c>
      <c r="B285" t="s">
        <v>673</v>
      </c>
      <c r="C285" t="s">
        <v>10647</v>
      </c>
      <c r="D285" t="s">
        <v>264</v>
      </c>
      <c r="E285">
        <v>27140.240000000002</v>
      </c>
      <c r="F285">
        <v>2440.5</v>
      </c>
      <c r="G285">
        <v>-20.646262649705101</v>
      </c>
      <c r="H285">
        <v>-12.250366546794501</v>
      </c>
      <c r="I285">
        <v>2.6861172436110801</v>
      </c>
      <c r="J285">
        <v>-2.8441579171394902</v>
      </c>
      <c r="K285">
        <v>2513.2842277693799</v>
      </c>
      <c r="L285">
        <v>2356.0143384539701</v>
      </c>
      <c r="M285">
        <v>46.779835050801402</v>
      </c>
      <c r="N285">
        <v>0.68912621843484001</v>
      </c>
      <c r="O285">
        <v>21.2866215939356</v>
      </c>
      <c r="P285">
        <v>30.146117747440201</v>
      </c>
      <c r="Q285">
        <v>5.5541938787368003E-2</v>
      </c>
    </row>
    <row r="286" spans="1:17" x14ac:dyDescent="0.3">
      <c r="A286" t="s">
        <v>674</v>
      </c>
      <c r="B286" t="s">
        <v>675</v>
      </c>
      <c r="C286" t="s">
        <v>10640</v>
      </c>
      <c r="D286" t="s">
        <v>54</v>
      </c>
      <c r="E286">
        <v>27044.980925439999</v>
      </c>
      <c r="F286">
        <v>1073.55</v>
      </c>
      <c r="G286">
        <v>80.085362278032306</v>
      </c>
      <c r="H286">
        <v>15.3814974829088</v>
      </c>
      <c r="I286">
        <v>43.502191934389003</v>
      </c>
      <c r="J286">
        <v>-2.2905734755365601</v>
      </c>
      <c r="K286">
        <v>923.77233836110497</v>
      </c>
      <c r="L286">
        <v>743.092842619311</v>
      </c>
      <c r="M286">
        <v>66.102554688161803</v>
      </c>
      <c r="N286">
        <v>0.48110553555133501</v>
      </c>
      <c r="O286">
        <v>3.8610218434167001</v>
      </c>
      <c r="P286">
        <v>112.563112563112</v>
      </c>
      <c r="Q286">
        <v>7.8040895156802001E-2</v>
      </c>
    </row>
    <row r="287" spans="1:17" x14ac:dyDescent="0.3">
      <c r="A287" t="s">
        <v>676</v>
      </c>
      <c r="B287" t="s">
        <v>677</v>
      </c>
      <c r="C287" t="s">
        <v>10640</v>
      </c>
      <c r="D287" t="s">
        <v>54</v>
      </c>
      <c r="E287">
        <v>26851.256161050002</v>
      </c>
      <c r="F287">
        <v>1537.55</v>
      </c>
      <c r="G287">
        <v>39.253499072952799</v>
      </c>
      <c r="H287">
        <v>8.9278013399860097</v>
      </c>
      <c r="I287">
        <v>43.484660616665899</v>
      </c>
      <c r="J287">
        <v>-5.74785515139728</v>
      </c>
      <c r="K287">
        <v>1352.5498668953001</v>
      </c>
      <c r="L287">
        <v>1085.54419069043</v>
      </c>
      <c r="M287">
        <v>52.292784635628699</v>
      </c>
      <c r="N287">
        <v>1.0110262237927801</v>
      </c>
      <c r="O287">
        <v>3.0828265747455399</v>
      </c>
      <c r="P287">
        <v>112.31013532173399</v>
      </c>
      <c r="Q287">
        <v>2.7919414960872999E-2</v>
      </c>
    </row>
    <row r="288" spans="1:17" x14ac:dyDescent="0.3">
      <c r="A288" t="s">
        <v>678</v>
      </c>
      <c r="B288" t="s">
        <v>679</v>
      </c>
      <c r="C288" t="s">
        <v>10653</v>
      </c>
      <c r="D288" t="s">
        <v>680</v>
      </c>
      <c r="E288">
        <v>26737.746503999999</v>
      </c>
      <c r="F288">
        <v>2389.25</v>
      </c>
      <c r="G288">
        <v>99.1568048715787</v>
      </c>
      <c r="H288">
        <v>2.12071724844761</v>
      </c>
      <c r="I288">
        <v>50.147404868302402</v>
      </c>
      <c r="J288">
        <v>1.53851218078556</v>
      </c>
      <c r="K288">
        <v>2238.64632715465</v>
      </c>
      <c r="L288">
        <v>1829.5552726303699</v>
      </c>
      <c r="M288">
        <v>64.2334454134498</v>
      </c>
      <c r="N288">
        <v>1.6769845738000499</v>
      </c>
      <c r="O288">
        <v>5.6816992780161097</v>
      </c>
      <c r="P288">
        <v>139.98091603053399</v>
      </c>
      <c r="Q288">
        <v>0.123097852799418</v>
      </c>
    </row>
    <row r="289" spans="1:17" x14ac:dyDescent="0.3">
      <c r="A289" t="s">
        <v>681</v>
      </c>
      <c r="B289" t="s">
        <v>682</v>
      </c>
      <c r="C289" t="s">
        <v>10636</v>
      </c>
      <c r="D289" t="s">
        <v>531</v>
      </c>
      <c r="E289">
        <v>26483.025887250002</v>
      </c>
      <c r="F289">
        <v>823.65</v>
      </c>
      <c r="G289">
        <v>3.3175648314353499</v>
      </c>
      <c r="H289">
        <v>3.2913173606820099</v>
      </c>
      <c r="I289">
        <v>-13.566561119027799</v>
      </c>
      <c r="J289">
        <v>1.2580483957008</v>
      </c>
      <c r="K289">
        <v>778.21941888856998</v>
      </c>
      <c r="L289">
        <v>734.253618792721</v>
      </c>
      <c r="M289">
        <v>59.518837301541403</v>
      </c>
      <c r="N289">
        <v>1.7477278470125099</v>
      </c>
      <c r="O289">
        <v>7.1935895101074401</v>
      </c>
      <c r="P289">
        <v>35.502179814098803</v>
      </c>
      <c r="Q289">
        <v>-3.6660618929660001E-2</v>
      </c>
    </row>
    <row r="290" spans="1:17" x14ac:dyDescent="0.3">
      <c r="A290" t="s">
        <v>683</v>
      </c>
      <c r="B290" t="s">
        <v>684</v>
      </c>
      <c r="C290" t="s">
        <v>10634</v>
      </c>
      <c r="D290" t="s">
        <v>295</v>
      </c>
      <c r="E290">
        <v>26330.4378620799</v>
      </c>
      <c r="F290">
        <v>264.75</v>
      </c>
      <c r="G290">
        <v>54.059496518835502</v>
      </c>
      <c r="H290">
        <v>-2.4571863356172501</v>
      </c>
      <c r="I290">
        <v>10.9484543537392</v>
      </c>
      <c r="J290">
        <v>-3.1066720441715399</v>
      </c>
      <c r="K290">
        <v>248.33828858516901</v>
      </c>
      <c r="L290">
        <v>207.084639942081</v>
      </c>
      <c r="M290">
        <v>53.850882704682</v>
      </c>
      <c r="N290">
        <v>0.95879032243852802</v>
      </c>
      <c r="O290">
        <v>7.4220963172804302</v>
      </c>
      <c r="P290">
        <v>99.962235649546798</v>
      </c>
      <c r="Q290">
        <v>6.6559509208291998E-2</v>
      </c>
    </row>
    <row r="291" spans="1:17" x14ac:dyDescent="0.3">
      <c r="A291" t="s">
        <v>685</v>
      </c>
      <c r="B291" t="s">
        <v>686</v>
      </c>
      <c r="C291" t="s">
        <v>10634</v>
      </c>
      <c r="D291" t="s">
        <v>426</v>
      </c>
      <c r="E291">
        <v>26321.49</v>
      </c>
      <c r="F291">
        <v>752.6</v>
      </c>
      <c r="G291">
        <v>73.190264125212906</v>
      </c>
      <c r="H291">
        <v>-16.920267720326802</v>
      </c>
      <c r="I291">
        <v>59.507055289619103</v>
      </c>
      <c r="J291">
        <v>-8.34433217740769</v>
      </c>
      <c r="K291">
        <v>780.39413802032595</v>
      </c>
      <c r="L291">
        <v>613.58124232013301</v>
      </c>
      <c r="M291">
        <v>35.889120242300301</v>
      </c>
      <c r="N291">
        <v>0.70055934692239996</v>
      </c>
      <c r="O291">
        <v>28.886526707414198</v>
      </c>
      <c r="P291">
        <v>168.78571428571399</v>
      </c>
      <c r="Q291">
        <v>0.103679625904157</v>
      </c>
    </row>
    <row r="292" spans="1:17" x14ac:dyDescent="0.3">
      <c r="A292" t="s">
        <v>687</v>
      </c>
      <c r="B292" t="s">
        <v>688</v>
      </c>
      <c r="C292" t="s">
        <v>10642</v>
      </c>
      <c r="D292" t="s">
        <v>63</v>
      </c>
      <c r="E292">
        <v>26286.061626899998</v>
      </c>
      <c r="F292">
        <v>194.04</v>
      </c>
      <c r="G292">
        <v>100.42730479622099</v>
      </c>
      <c r="H292">
        <v>13.7810113089814</v>
      </c>
      <c r="I292">
        <v>40.180003345028503</v>
      </c>
      <c r="J292">
        <v>1.22195277923581</v>
      </c>
      <c r="K292">
        <v>174.73841407491901</v>
      </c>
      <c r="L292">
        <v>143.59446100134599</v>
      </c>
      <c r="M292">
        <v>63.391815504457298</v>
      </c>
      <c r="N292">
        <v>1.7447415637519099</v>
      </c>
      <c r="O292">
        <v>8.2251082251082206</v>
      </c>
      <c r="P292">
        <v>136.20206938526999</v>
      </c>
      <c r="Q292">
        <v>0.102996828325344</v>
      </c>
    </row>
    <row r="293" spans="1:17" x14ac:dyDescent="0.3">
      <c r="A293" t="s">
        <v>689</v>
      </c>
      <c r="B293" t="s">
        <v>690</v>
      </c>
      <c r="C293" t="s">
        <v>10649</v>
      </c>
      <c r="D293" t="s">
        <v>295</v>
      </c>
      <c r="E293">
        <v>26195.168225279998</v>
      </c>
      <c r="F293">
        <v>511.35</v>
      </c>
      <c r="G293">
        <v>-14.7452317514594</v>
      </c>
      <c r="H293">
        <v>-3.0615553579833801</v>
      </c>
      <c r="I293">
        <v>23.536438054022</v>
      </c>
      <c r="J293">
        <v>-4.9699940715490101</v>
      </c>
      <c r="K293">
        <v>506.09949832253</v>
      </c>
      <c r="L293">
        <v>450.48373439960801</v>
      </c>
      <c r="M293">
        <v>46.249321089255098</v>
      </c>
      <c r="N293">
        <v>0.61624682241640205</v>
      </c>
      <c r="O293">
        <v>10.951403148528399</v>
      </c>
      <c r="P293">
        <v>52.142219577506602</v>
      </c>
      <c r="Q293">
        <v>-6.0188102875889998E-3</v>
      </c>
    </row>
    <row r="294" spans="1:17" hidden="1" x14ac:dyDescent="0.3">
      <c r="A294" t="s">
        <v>691</v>
      </c>
      <c r="B294" t="s">
        <v>692</v>
      </c>
      <c r="C294" t="s">
        <v>10650</v>
      </c>
      <c r="D294" t="s">
        <v>54</v>
      </c>
      <c r="E294">
        <v>26013.314105055</v>
      </c>
      <c r="F294">
        <v>1410.45</v>
      </c>
      <c r="G294">
        <v>-26.660859165652099</v>
      </c>
      <c r="H294">
        <v>5.3407194100501396</v>
      </c>
      <c r="I294">
        <v>-9.1947500910135798</v>
      </c>
      <c r="J294">
        <v>-0.98827557756472095</v>
      </c>
      <c r="M294">
        <v>60.400102361479398</v>
      </c>
      <c r="O294">
        <v>3.1727462866460998</v>
      </c>
      <c r="P294">
        <v>15.138775510204001</v>
      </c>
    </row>
    <row r="295" spans="1:17" x14ac:dyDescent="0.3">
      <c r="A295" t="s">
        <v>693</v>
      </c>
      <c r="B295" t="s">
        <v>694</v>
      </c>
      <c r="C295" t="s">
        <v>10647</v>
      </c>
      <c r="D295" t="s">
        <v>264</v>
      </c>
      <c r="E295">
        <v>25950.728348144999</v>
      </c>
      <c r="F295">
        <v>5279.2</v>
      </c>
      <c r="G295">
        <v>-28.5929635948456</v>
      </c>
      <c r="H295">
        <v>-7.0266909418239898</v>
      </c>
      <c r="I295">
        <v>-0.74127676922708796</v>
      </c>
      <c r="J295">
        <v>-2.4932644573389702</v>
      </c>
      <c r="K295">
        <v>5528.8498009794002</v>
      </c>
      <c r="L295">
        <v>5253.4944766143099</v>
      </c>
      <c r="M295">
        <v>45.008210468805402</v>
      </c>
      <c r="N295">
        <v>1.2999287909469699</v>
      </c>
      <c r="O295">
        <v>39.225640248522502</v>
      </c>
      <c r="P295">
        <v>31.1765436700211</v>
      </c>
      <c r="Q295">
        <v>4.0165664410152999E-2</v>
      </c>
    </row>
    <row r="296" spans="1:17" x14ac:dyDescent="0.3">
      <c r="A296" t="s">
        <v>695</v>
      </c>
      <c r="B296" t="s">
        <v>696</v>
      </c>
      <c r="C296" t="s">
        <v>10649</v>
      </c>
      <c r="D296" t="s">
        <v>295</v>
      </c>
      <c r="E296">
        <v>25899.674232320001</v>
      </c>
      <c r="F296">
        <v>523.25</v>
      </c>
      <c r="G296">
        <v>102.534446953367</v>
      </c>
      <c r="H296">
        <v>22.837095753937799</v>
      </c>
      <c r="I296">
        <v>30.8994050740353</v>
      </c>
      <c r="J296">
        <v>6.7557894214159404</v>
      </c>
      <c r="K296">
        <v>449.40315506403601</v>
      </c>
      <c r="L296">
        <v>360.101312731159</v>
      </c>
      <c r="M296">
        <v>72.781848615919699</v>
      </c>
      <c r="N296">
        <v>1.2900092658522899</v>
      </c>
      <c r="O296">
        <v>3.1629240324892298</v>
      </c>
      <c r="P296">
        <v>143.37209302325499</v>
      </c>
      <c r="Q296">
        <v>0.232484893065802</v>
      </c>
    </row>
    <row r="297" spans="1:17" x14ac:dyDescent="0.3">
      <c r="A297" t="s">
        <v>697</v>
      </c>
      <c r="B297" t="s">
        <v>698</v>
      </c>
      <c r="C297" t="s">
        <v>10640</v>
      </c>
      <c r="D297" t="s">
        <v>282</v>
      </c>
      <c r="E297">
        <v>25722.594102750001</v>
      </c>
      <c r="F297">
        <v>1268.95</v>
      </c>
      <c r="G297">
        <v>-6.5083274422443198</v>
      </c>
      <c r="H297">
        <v>-3.1541617806868798</v>
      </c>
      <c r="I297">
        <v>-15.0752431426617</v>
      </c>
      <c r="J297">
        <v>-2.2085238950811901</v>
      </c>
      <c r="K297">
        <v>1239.16058288371</v>
      </c>
      <c r="L297">
        <v>1204.5551525056501</v>
      </c>
      <c r="M297">
        <v>61.378726495835501</v>
      </c>
      <c r="N297">
        <v>0.87258890308706905</v>
      </c>
      <c r="O297">
        <v>13.865794554552901</v>
      </c>
      <c r="P297">
        <v>29.49130057656</v>
      </c>
      <c r="Q297">
        <v>0.109138406534737</v>
      </c>
    </row>
    <row r="298" spans="1:17" hidden="1" x14ac:dyDescent="0.3">
      <c r="A298" t="s">
        <v>699</v>
      </c>
      <c r="B298" t="s">
        <v>700</v>
      </c>
      <c r="C298" t="s">
        <v>10650</v>
      </c>
      <c r="D298" t="s">
        <v>414</v>
      </c>
      <c r="E298">
        <v>25582.918187499999</v>
      </c>
      <c r="F298">
        <v>1690.4</v>
      </c>
      <c r="G298">
        <v>235.888268345863</v>
      </c>
      <c r="H298">
        <v>62.112828510575198</v>
      </c>
      <c r="I298">
        <v>87.862482305984301</v>
      </c>
      <c r="J298">
        <v>-1.6349209778418999E-2</v>
      </c>
      <c r="K298">
        <v>1283.99293936039</v>
      </c>
      <c r="L298">
        <v>953.31051211179204</v>
      </c>
      <c r="M298">
        <v>82.705186395898394</v>
      </c>
      <c r="N298">
        <v>1.05469038642432</v>
      </c>
      <c r="O298">
        <v>8.2584003786086093</v>
      </c>
      <c r="P298">
        <v>339.06493506493501</v>
      </c>
    </row>
    <row r="299" spans="1:17" x14ac:dyDescent="0.3">
      <c r="A299" t="s">
        <v>701</v>
      </c>
      <c r="B299" t="s">
        <v>702</v>
      </c>
      <c r="C299" t="s">
        <v>10647</v>
      </c>
      <c r="D299" t="s">
        <v>445</v>
      </c>
      <c r="E299">
        <v>25552.739519999999</v>
      </c>
      <c r="F299">
        <v>3688.25</v>
      </c>
      <c r="G299">
        <v>10.574433964651099</v>
      </c>
      <c r="H299">
        <v>-1.06289927020938</v>
      </c>
      <c r="I299">
        <v>4.7290434252908096</v>
      </c>
      <c r="J299">
        <v>0.45774519615926801</v>
      </c>
      <c r="K299">
        <v>3533.31051746907</v>
      </c>
      <c r="L299">
        <v>3241.7284736421898</v>
      </c>
      <c r="M299">
        <v>69.121596052068796</v>
      </c>
      <c r="N299">
        <v>0.782501673441795</v>
      </c>
      <c r="O299">
        <v>6.7931946044872102</v>
      </c>
      <c r="P299">
        <v>46.933450192219503</v>
      </c>
      <c r="Q299">
        <v>0.110560412944897</v>
      </c>
    </row>
    <row r="300" spans="1:17" x14ac:dyDescent="0.3">
      <c r="A300" t="s">
        <v>703</v>
      </c>
      <c r="B300" t="s">
        <v>704</v>
      </c>
      <c r="C300" t="s">
        <v>10636</v>
      </c>
      <c r="D300" t="s">
        <v>542</v>
      </c>
      <c r="E300">
        <v>25475.58783855</v>
      </c>
      <c r="F300">
        <v>5182.8</v>
      </c>
      <c r="G300">
        <v>187.713337222685</v>
      </c>
      <c r="H300">
        <v>16.445297086676199</v>
      </c>
      <c r="I300">
        <v>22.715104605235101</v>
      </c>
      <c r="J300">
        <v>2.6245891504852898</v>
      </c>
      <c r="K300">
        <v>4337.72672101647</v>
      </c>
      <c r="L300">
        <v>3607.9512494721498</v>
      </c>
      <c r="M300">
        <v>82.931294387129995</v>
      </c>
      <c r="N300">
        <v>0.90693559604567897</v>
      </c>
      <c r="O300">
        <v>0.99945975148567601</v>
      </c>
      <c r="P300">
        <v>221.71322160148901</v>
      </c>
      <c r="Q300">
        <v>0.12923840879829199</v>
      </c>
    </row>
    <row r="301" spans="1:17" hidden="1" x14ac:dyDescent="0.3">
      <c r="A301" t="s">
        <v>705</v>
      </c>
      <c r="B301" t="s">
        <v>706</v>
      </c>
      <c r="C301" t="s">
        <v>10650</v>
      </c>
      <c r="D301" t="s">
        <v>127</v>
      </c>
      <c r="E301">
        <v>24808.39973872</v>
      </c>
      <c r="F301">
        <v>410.7</v>
      </c>
      <c r="G301">
        <v>54.815061294665</v>
      </c>
      <c r="H301">
        <v>-12.769162575622</v>
      </c>
      <c r="I301">
        <v>-28.061167098730799</v>
      </c>
      <c r="J301">
        <v>-4.8106913751666296</v>
      </c>
      <c r="K301">
        <v>431.77947667054701</v>
      </c>
      <c r="L301">
        <v>404.75814006405898</v>
      </c>
      <c r="M301">
        <v>35.712137600999696</v>
      </c>
      <c r="N301">
        <v>0.27578278725796701</v>
      </c>
      <c r="O301">
        <v>40.577063550036499</v>
      </c>
      <c r="P301">
        <v>88.740808823529406</v>
      </c>
      <c r="Q301">
        <v>4.2056907021144001E-2</v>
      </c>
    </row>
    <row r="302" spans="1:17" x14ac:dyDescent="0.3">
      <c r="A302" t="s">
        <v>707</v>
      </c>
      <c r="B302" t="s">
        <v>708</v>
      </c>
      <c r="C302" t="s">
        <v>10639</v>
      </c>
      <c r="D302" t="s">
        <v>46</v>
      </c>
      <c r="E302">
        <v>24735.563172999999</v>
      </c>
      <c r="F302">
        <v>261.10000000000002</v>
      </c>
      <c r="G302">
        <v>99.002332841499495</v>
      </c>
      <c r="H302">
        <v>-14.2925797233361</v>
      </c>
      <c r="I302">
        <v>1.8000628435410999</v>
      </c>
      <c r="J302">
        <v>-2.9019662864536699</v>
      </c>
      <c r="K302">
        <v>274.09646266410999</v>
      </c>
      <c r="L302">
        <v>233.16679519262499</v>
      </c>
      <c r="M302">
        <v>38.153042442827697</v>
      </c>
      <c r="N302">
        <v>0.23573948842265</v>
      </c>
      <c r="O302">
        <v>34.661049406357698</v>
      </c>
      <c r="P302">
        <v>132.91703835860801</v>
      </c>
      <c r="Q302">
        <v>0.176879748933707</v>
      </c>
    </row>
    <row r="303" spans="1:17" x14ac:dyDescent="0.3">
      <c r="A303" t="s">
        <v>709</v>
      </c>
      <c r="B303" t="s">
        <v>710</v>
      </c>
      <c r="C303" t="s">
        <v>10640</v>
      </c>
      <c r="D303" t="s">
        <v>54</v>
      </c>
      <c r="E303">
        <v>24682.71339492</v>
      </c>
      <c r="F303">
        <v>470.15</v>
      </c>
      <c r="G303">
        <v>-12.897777000328199</v>
      </c>
      <c r="H303">
        <v>-0.385349425398336</v>
      </c>
      <c r="I303">
        <v>1.75752802355385</v>
      </c>
      <c r="J303">
        <v>0.127120887398706</v>
      </c>
      <c r="K303">
        <v>443.20568785282501</v>
      </c>
      <c r="L303">
        <v>423.94790818515401</v>
      </c>
      <c r="M303">
        <v>72.084315412861201</v>
      </c>
      <c r="N303">
        <v>0.85243026950298595</v>
      </c>
      <c r="O303">
        <v>3.0096777624162501</v>
      </c>
      <c r="P303">
        <v>34.559244419003903</v>
      </c>
      <c r="Q303">
        <v>-8.6453118402358003E-2</v>
      </c>
    </row>
    <row r="304" spans="1:17" x14ac:dyDescent="0.3">
      <c r="A304" t="s">
        <v>711</v>
      </c>
      <c r="B304" t="s">
        <v>712</v>
      </c>
      <c r="C304" t="s">
        <v>10636</v>
      </c>
      <c r="D304" t="s">
        <v>547</v>
      </c>
      <c r="E304">
        <v>24596.760662590001</v>
      </c>
      <c r="F304">
        <v>977.45</v>
      </c>
      <c r="G304">
        <v>20.8376472432684</v>
      </c>
      <c r="H304">
        <v>19.2087689880772</v>
      </c>
      <c r="I304">
        <v>21.767891830323801</v>
      </c>
      <c r="J304">
        <v>7.7232481312479804</v>
      </c>
      <c r="K304">
        <v>824.80610579635504</v>
      </c>
      <c r="L304">
        <v>759.06051662921197</v>
      </c>
      <c r="M304">
        <v>79.690160728871604</v>
      </c>
      <c r="N304">
        <v>1.75940089133759</v>
      </c>
      <c r="O304">
        <v>1.79548826026907</v>
      </c>
      <c r="P304">
        <v>61.829470198675502</v>
      </c>
      <c r="Q304">
        <v>5.4470069097646998E-2</v>
      </c>
    </row>
    <row r="305" spans="1:17" x14ac:dyDescent="0.3">
      <c r="A305" t="s">
        <v>713</v>
      </c>
      <c r="B305" t="s">
        <v>714</v>
      </c>
      <c r="C305" t="s">
        <v>10638</v>
      </c>
      <c r="D305" t="s">
        <v>258</v>
      </c>
      <c r="E305">
        <v>24312.74579456</v>
      </c>
      <c r="F305">
        <v>1942.05</v>
      </c>
      <c r="G305">
        <v>23.9652636261624</v>
      </c>
      <c r="H305">
        <v>4.0487451775471399</v>
      </c>
      <c r="I305">
        <v>8.7856359989521895</v>
      </c>
      <c r="J305">
        <v>0.52543986610722704</v>
      </c>
      <c r="K305">
        <v>1733.3839213717499</v>
      </c>
      <c r="L305">
        <v>1627.7097707355799</v>
      </c>
      <c r="M305">
        <v>66.472813852272097</v>
      </c>
      <c r="N305">
        <v>1.90128449211752</v>
      </c>
      <c r="O305">
        <v>1.73527973018201</v>
      </c>
      <c r="P305">
        <v>70.168674698795101</v>
      </c>
      <c r="Q305">
        <v>7.7613555361430997E-2</v>
      </c>
    </row>
    <row r="306" spans="1:17" x14ac:dyDescent="0.3">
      <c r="A306" t="s">
        <v>715</v>
      </c>
      <c r="B306" t="s">
        <v>716</v>
      </c>
      <c r="C306" t="s">
        <v>10646</v>
      </c>
      <c r="D306" t="s">
        <v>101</v>
      </c>
      <c r="E306">
        <v>24089.767060999999</v>
      </c>
      <c r="F306">
        <v>296.5</v>
      </c>
      <c r="G306">
        <v>-41.901386286682303</v>
      </c>
      <c r="H306">
        <v>3.1484903041170802</v>
      </c>
      <c r="I306">
        <v>-10.745413400607699</v>
      </c>
      <c r="J306">
        <v>-2.98726569234206</v>
      </c>
      <c r="K306">
        <v>288.541430220915</v>
      </c>
      <c r="L306">
        <v>292.025290429535</v>
      </c>
      <c r="M306">
        <v>57.831708182430901</v>
      </c>
      <c r="N306">
        <v>0.74098710845993798</v>
      </c>
      <c r="O306">
        <v>20.5059021922428</v>
      </c>
      <c r="P306">
        <v>17.728806829461899</v>
      </c>
      <c r="Q306">
        <v>-0.106456074585982</v>
      </c>
    </row>
    <row r="307" spans="1:17" x14ac:dyDescent="0.3">
      <c r="A307" t="s">
        <v>717</v>
      </c>
      <c r="B307" t="s">
        <v>718</v>
      </c>
      <c r="C307" t="s">
        <v>10640</v>
      </c>
      <c r="D307" t="s">
        <v>54</v>
      </c>
      <c r="E307">
        <v>24081.903068031999</v>
      </c>
      <c r="F307">
        <v>188.98</v>
      </c>
      <c r="G307">
        <v>57.979478732473297</v>
      </c>
      <c r="H307">
        <v>5.7410848463611899</v>
      </c>
      <c r="I307">
        <v>31.125380301530999</v>
      </c>
      <c r="J307">
        <v>-5.1476909902852697</v>
      </c>
      <c r="K307">
        <v>171.20253196511601</v>
      </c>
      <c r="L307">
        <v>146.39101105042801</v>
      </c>
      <c r="M307">
        <v>48.153652816722499</v>
      </c>
      <c r="N307">
        <v>0.59837134019065996</v>
      </c>
      <c r="O307">
        <v>2.3917874907397598</v>
      </c>
      <c r="P307">
        <v>115.977142857142</v>
      </c>
    </row>
    <row r="308" spans="1:17" x14ac:dyDescent="0.3">
      <c r="A308" t="s">
        <v>719</v>
      </c>
      <c r="B308" t="s">
        <v>720</v>
      </c>
      <c r="C308" t="s">
        <v>10644</v>
      </c>
      <c r="D308" t="s">
        <v>305</v>
      </c>
      <c r="E308">
        <v>23732.570706899998</v>
      </c>
      <c r="F308">
        <v>382.6</v>
      </c>
      <c r="G308">
        <v>27.631238182485198</v>
      </c>
      <c r="H308">
        <v>-15.243680383122999</v>
      </c>
      <c r="I308">
        <v>-18.755919957208999</v>
      </c>
      <c r="J308">
        <v>-2.6928836485241199</v>
      </c>
      <c r="K308">
        <v>404.18606054980398</v>
      </c>
      <c r="L308">
        <v>378.064552768949</v>
      </c>
      <c r="M308">
        <v>43.953222087585203</v>
      </c>
      <c r="N308">
        <v>0.98237240885427302</v>
      </c>
      <c r="O308">
        <v>31.259801359121699</v>
      </c>
      <c r="P308">
        <v>86.1347603989297</v>
      </c>
      <c r="Q308">
        <v>0.14599843008816901</v>
      </c>
    </row>
    <row r="309" spans="1:17" x14ac:dyDescent="0.3">
      <c r="A309" t="s">
        <v>721</v>
      </c>
      <c r="B309" t="s">
        <v>722</v>
      </c>
      <c r="C309" t="s">
        <v>10647</v>
      </c>
      <c r="D309" t="s">
        <v>723</v>
      </c>
      <c r="E309">
        <v>23706.0935464049</v>
      </c>
      <c r="F309">
        <v>575.65</v>
      </c>
      <c r="G309">
        <v>45.523763195300702</v>
      </c>
      <c r="H309">
        <v>-13.0137032180478</v>
      </c>
      <c r="I309">
        <v>43.691602247122901</v>
      </c>
      <c r="J309">
        <v>-1.5462331591404199</v>
      </c>
      <c r="K309">
        <v>585.34808086605506</v>
      </c>
      <c r="L309">
        <v>476.81546326846399</v>
      </c>
      <c r="M309">
        <v>47.8985559991632</v>
      </c>
      <c r="N309">
        <v>0.43329195101712598</v>
      </c>
      <c r="O309">
        <v>29.957439416311999</v>
      </c>
      <c r="P309">
        <v>115.76086956521701</v>
      </c>
      <c r="Q309">
        <v>0.25383343624308002</v>
      </c>
    </row>
    <row r="310" spans="1:17" x14ac:dyDescent="0.3">
      <c r="A310" t="s">
        <v>724</v>
      </c>
      <c r="B310" t="s">
        <v>725</v>
      </c>
      <c r="C310" t="s">
        <v>10636</v>
      </c>
      <c r="D310" t="s">
        <v>414</v>
      </c>
      <c r="E310">
        <v>23686.7453339399</v>
      </c>
      <c r="F310">
        <v>1043.45</v>
      </c>
      <c r="G310">
        <v>-31.408039646242599</v>
      </c>
      <c r="H310">
        <v>0.62494681908484095</v>
      </c>
      <c r="I310">
        <v>-1.4477656919484101</v>
      </c>
      <c r="J310">
        <v>-0.48877225218446202</v>
      </c>
      <c r="K310">
        <v>972.02941038431004</v>
      </c>
      <c r="L310">
        <v>929.13650212371999</v>
      </c>
      <c r="M310">
        <v>60.752615936857602</v>
      </c>
      <c r="N310">
        <v>1.0853093732975301</v>
      </c>
      <c r="O310">
        <v>9.2481671378599799</v>
      </c>
      <c r="P310">
        <v>41.6576160738528</v>
      </c>
      <c r="Q310">
        <v>-7.1993123556436001E-2</v>
      </c>
    </row>
    <row r="311" spans="1:17" x14ac:dyDescent="0.3">
      <c r="A311" t="s">
        <v>726</v>
      </c>
      <c r="B311" t="s">
        <v>727</v>
      </c>
      <c r="C311" t="s">
        <v>10634</v>
      </c>
      <c r="D311" t="s">
        <v>180</v>
      </c>
      <c r="E311">
        <v>23657.38299568</v>
      </c>
      <c r="F311">
        <v>442.6</v>
      </c>
      <c r="G311">
        <v>30.130658062251101</v>
      </c>
      <c r="H311">
        <v>22.990640404680001</v>
      </c>
      <c r="I311">
        <v>7.8277753057513904</v>
      </c>
      <c r="J311">
        <v>22.869462151140699</v>
      </c>
      <c r="K311">
        <v>337.60793240118898</v>
      </c>
      <c r="L311">
        <v>320.35777428549198</v>
      </c>
      <c r="M311">
        <v>93.576596150220595</v>
      </c>
      <c r="N311">
        <v>3.63554002584429</v>
      </c>
      <c r="O311">
        <v>0.99412562132850102</v>
      </c>
      <c r="P311">
        <v>73.909626719056902</v>
      </c>
      <c r="Q311">
        <v>-3.2618326771670001E-3</v>
      </c>
    </row>
    <row r="312" spans="1:17" x14ac:dyDescent="0.3">
      <c r="A312" t="s">
        <v>728</v>
      </c>
      <c r="B312" t="s">
        <v>729</v>
      </c>
      <c r="C312" t="s">
        <v>10640</v>
      </c>
      <c r="D312" t="s">
        <v>730</v>
      </c>
      <c r="E312">
        <v>23342.41070425</v>
      </c>
      <c r="F312">
        <v>2338.25</v>
      </c>
      <c r="G312">
        <v>34.189639393518299</v>
      </c>
      <c r="H312">
        <v>15.461484102556</v>
      </c>
      <c r="I312">
        <v>30.9674279499643</v>
      </c>
      <c r="J312">
        <v>5.0520323803581997</v>
      </c>
      <c r="K312">
        <v>2027.80734135184</v>
      </c>
      <c r="L312">
        <v>1731.1194363453701</v>
      </c>
      <c r="M312">
        <v>74.851960993221496</v>
      </c>
      <c r="N312">
        <v>1.24683783993612</v>
      </c>
      <c r="O312">
        <v>2.9038811076659901</v>
      </c>
      <c r="P312">
        <v>87.045036397088197</v>
      </c>
      <c r="Q312">
        <v>8.9439269382187006E-2</v>
      </c>
    </row>
    <row r="313" spans="1:17" x14ac:dyDescent="0.3">
      <c r="A313" t="s">
        <v>731</v>
      </c>
      <c r="B313" t="s">
        <v>732</v>
      </c>
      <c r="C313" t="s">
        <v>10636</v>
      </c>
      <c r="D313" t="s">
        <v>531</v>
      </c>
      <c r="E313">
        <v>23168.1994811</v>
      </c>
      <c r="F313">
        <v>2586.35</v>
      </c>
      <c r="G313">
        <v>13.8842364196818</v>
      </c>
      <c r="H313">
        <v>18.3924865074294</v>
      </c>
      <c r="I313">
        <v>-21.055809242012199</v>
      </c>
      <c r="J313">
        <v>-3.8874776365457402</v>
      </c>
      <c r="K313">
        <v>2400.1096859454801</v>
      </c>
      <c r="L313">
        <v>2501.3739571409301</v>
      </c>
      <c r="M313">
        <v>60.495766761624701</v>
      </c>
      <c r="N313">
        <v>2.5036902202003302</v>
      </c>
      <c r="O313">
        <v>50.636998086105898</v>
      </c>
      <c r="P313">
        <v>51.692082111436903</v>
      </c>
      <c r="Q313">
        <v>7.3099141469619003E-2</v>
      </c>
    </row>
    <row r="314" spans="1:17" x14ac:dyDescent="0.3">
      <c r="A314" t="s">
        <v>733</v>
      </c>
      <c r="B314" t="s">
        <v>734</v>
      </c>
      <c r="C314" t="s">
        <v>10639</v>
      </c>
      <c r="D314" t="s">
        <v>46</v>
      </c>
      <c r="E314">
        <v>23157.23492775</v>
      </c>
      <c r="F314">
        <v>947.35</v>
      </c>
      <c r="G314">
        <v>12.9613778093289</v>
      </c>
      <c r="H314">
        <v>0.95130891085358704</v>
      </c>
      <c r="I314">
        <v>19.5829518448434</v>
      </c>
      <c r="J314">
        <v>6.6851055445792804</v>
      </c>
      <c r="K314">
        <v>852.98993041162896</v>
      </c>
      <c r="L314">
        <v>755.95678565396304</v>
      </c>
      <c r="M314">
        <v>75.302744286407702</v>
      </c>
      <c r="N314">
        <v>2.27641741263592</v>
      </c>
      <c r="O314">
        <v>2.2853222145986001</v>
      </c>
      <c r="P314">
        <v>72.229797291155293</v>
      </c>
      <c r="Q314">
        <v>7.6235942438390006E-2</v>
      </c>
    </row>
    <row r="315" spans="1:17" x14ac:dyDescent="0.3">
      <c r="A315" t="s">
        <v>735</v>
      </c>
      <c r="B315" t="s">
        <v>736</v>
      </c>
      <c r="C315" t="s">
        <v>10649</v>
      </c>
      <c r="D315" t="s">
        <v>175</v>
      </c>
      <c r="E315">
        <v>23084.544051624998</v>
      </c>
      <c r="F315">
        <v>7967.45</v>
      </c>
      <c r="G315">
        <v>-20.714211938461201</v>
      </c>
      <c r="H315">
        <v>-1.7772880238939699</v>
      </c>
      <c r="I315">
        <v>16.7199343775576</v>
      </c>
      <c r="J315">
        <v>-2.6843287828998998</v>
      </c>
      <c r="K315">
        <v>7381.91044989479</v>
      </c>
      <c r="L315">
        <v>6780.2235693950597</v>
      </c>
      <c r="M315">
        <v>49.6266370688191</v>
      </c>
      <c r="N315">
        <v>0.45750892316269398</v>
      </c>
      <c r="O315">
        <v>2.1079517285957201</v>
      </c>
      <c r="P315">
        <v>53.964849222682702</v>
      </c>
      <c r="Q315">
        <v>-8.4587312644059998E-2</v>
      </c>
    </row>
    <row r="316" spans="1:17" x14ac:dyDescent="0.3">
      <c r="A316" t="s">
        <v>737</v>
      </c>
      <c r="B316" t="s">
        <v>738</v>
      </c>
      <c r="C316" t="s">
        <v>10635</v>
      </c>
      <c r="D316" t="s">
        <v>739</v>
      </c>
      <c r="E316">
        <v>23047.044883800001</v>
      </c>
      <c r="F316">
        <v>1631.6</v>
      </c>
      <c r="G316">
        <v>20.5619003630515</v>
      </c>
      <c r="H316">
        <v>8.3432163409059594</v>
      </c>
      <c r="I316">
        <v>33.323309434661802</v>
      </c>
      <c r="J316">
        <v>-1.16135599732447</v>
      </c>
      <c r="K316">
        <v>1473.33238708776</v>
      </c>
      <c r="L316">
        <v>1264.5029076020101</v>
      </c>
      <c r="M316">
        <v>58.941474189771597</v>
      </c>
      <c r="N316">
        <v>0.58606465700624399</v>
      </c>
      <c r="O316">
        <v>5.1115469477813296</v>
      </c>
      <c r="P316">
        <v>65.116632090269704</v>
      </c>
      <c r="Q316">
        <v>5.8327734032475001E-2</v>
      </c>
    </row>
    <row r="317" spans="1:17" hidden="1" x14ac:dyDescent="0.3">
      <c r="A317" t="s">
        <v>740</v>
      </c>
      <c r="B317" t="s">
        <v>741</v>
      </c>
      <c r="C317" t="s">
        <v>10650</v>
      </c>
      <c r="D317" t="s">
        <v>742</v>
      </c>
      <c r="E317">
        <v>23025.673136879999</v>
      </c>
      <c r="F317">
        <v>103.39</v>
      </c>
      <c r="G317">
        <v>84.423409616463104</v>
      </c>
      <c r="H317">
        <v>-1.84276833274473</v>
      </c>
      <c r="I317">
        <v>13.765325822777999</v>
      </c>
      <c r="J317">
        <v>-1.0565832649320399</v>
      </c>
      <c r="K317">
        <v>99.721105433885697</v>
      </c>
      <c r="L317">
        <v>84.074032532477801</v>
      </c>
      <c r="M317">
        <v>50.681017208567297</v>
      </c>
      <c r="N317">
        <v>0.39274576732531602</v>
      </c>
      <c r="O317">
        <v>3.1047490086081702</v>
      </c>
      <c r="P317">
        <v>121.676672384219</v>
      </c>
      <c r="Q317">
        <v>2.0612820630179999E-2</v>
      </c>
    </row>
    <row r="318" spans="1:17" x14ac:dyDescent="0.3">
      <c r="A318" t="s">
        <v>743</v>
      </c>
      <c r="B318" t="s">
        <v>744</v>
      </c>
      <c r="C318" t="s">
        <v>10636</v>
      </c>
      <c r="D318" t="s">
        <v>414</v>
      </c>
      <c r="E318">
        <v>22897.482598629998</v>
      </c>
      <c r="F318">
        <v>6446.7</v>
      </c>
      <c r="G318">
        <v>116.328359363308</v>
      </c>
      <c r="H318">
        <v>3.9487343916680699</v>
      </c>
      <c r="I318">
        <v>42.515372135088803</v>
      </c>
      <c r="J318">
        <v>1.80967234970589</v>
      </c>
      <c r="K318">
        <v>5791.7888009357002</v>
      </c>
      <c r="L318">
        <v>4529.80537317574</v>
      </c>
      <c r="M318">
        <v>56.844773962189699</v>
      </c>
      <c r="N318">
        <v>2.0126975268344101</v>
      </c>
      <c r="O318">
        <v>7.0136659065878701</v>
      </c>
      <c r="P318">
        <v>206.98571428571401</v>
      </c>
    </row>
    <row r="319" spans="1:17" x14ac:dyDescent="0.3">
      <c r="A319" t="s">
        <v>745</v>
      </c>
      <c r="B319" t="s">
        <v>746</v>
      </c>
      <c r="C319" t="s">
        <v>10647</v>
      </c>
      <c r="D319" t="s">
        <v>163</v>
      </c>
      <c r="E319">
        <v>22882.369582305</v>
      </c>
      <c r="F319">
        <v>720.15</v>
      </c>
      <c r="G319">
        <v>55.548446032871603</v>
      </c>
      <c r="H319">
        <v>16.814897303279398</v>
      </c>
      <c r="I319">
        <v>33.566593596336901</v>
      </c>
      <c r="J319">
        <v>-6.9456571179258804</v>
      </c>
      <c r="K319">
        <v>668.59725126042895</v>
      </c>
      <c r="L319">
        <v>548.62532307906997</v>
      </c>
      <c r="M319">
        <v>45.664090620683702</v>
      </c>
      <c r="N319">
        <v>0.69132955259858997</v>
      </c>
      <c r="O319">
        <v>17.1908630146497</v>
      </c>
      <c r="P319">
        <v>130.817307692307</v>
      </c>
      <c r="Q319">
        <v>0.16112736631542299</v>
      </c>
    </row>
    <row r="320" spans="1:17" x14ac:dyDescent="0.3">
      <c r="A320" t="s">
        <v>747</v>
      </c>
      <c r="B320" t="s">
        <v>748</v>
      </c>
      <c r="C320" t="s">
        <v>10649</v>
      </c>
      <c r="D320" t="s">
        <v>568</v>
      </c>
      <c r="E320">
        <v>22791.457181310001</v>
      </c>
      <c r="F320">
        <v>627.04999999999995</v>
      </c>
      <c r="G320">
        <v>-2.4267029470466102</v>
      </c>
      <c r="H320">
        <v>-13.648329685061</v>
      </c>
      <c r="I320">
        <v>-19.831403350866001</v>
      </c>
      <c r="J320">
        <v>-1.3836332639293001</v>
      </c>
      <c r="K320">
        <v>671.89914672294003</v>
      </c>
      <c r="L320">
        <v>649.70874373669096</v>
      </c>
      <c r="M320">
        <v>38.773738917844</v>
      </c>
      <c r="N320">
        <v>1.1191857579417299</v>
      </c>
      <c r="O320">
        <v>22.677617414879201</v>
      </c>
      <c r="P320">
        <v>43.162100456620898</v>
      </c>
      <c r="Q320">
        <v>-6.9835037160930993E-2</v>
      </c>
    </row>
    <row r="321" spans="1:17" x14ac:dyDescent="0.3">
      <c r="A321" t="s">
        <v>749</v>
      </c>
      <c r="B321" t="s">
        <v>750</v>
      </c>
      <c r="C321" t="s">
        <v>10641</v>
      </c>
      <c r="D321" t="s">
        <v>198</v>
      </c>
      <c r="E321">
        <v>22683.347331559999</v>
      </c>
      <c r="F321">
        <v>1916.4</v>
      </c>
      <c r="G321">
        <v>-5.2212946416218999</v>
      </c>
      <c r="H321">
        <v>-10.1058235183399</v>
      </c>
      <c r="I321">
        <v>-23.547302403782101</v>
      </c>
      <c r="J321">
        <v>-2.3847186496825699</v>
      </c>
      <c r="K321">
        <v>1965.07409100102</v>
      </c>
      <c r="L321">
        <v>1808.5953524402801</v>
      </c>
      <c r="M321">
        <v>49.648252626174603</v>
      </c>
      <c r="N321">
        <v>0.40336872604852902</v>
      </c>
      <c r="O321">
        <v>26.714151534126401</v>
      </c>
      <c r="P321">
        <v>72.129159743117597</v>
      </c>
      <c r="Q321">
        <v>0.22158216794848501</v>
      </c>
    </row>
    <row r="322" spans="1:17" x14ac:dyDescent="0.3">
      <c r="A322" t="s">
        <v>751</v>
      </c>
      <c r="B322" t="s">
        <v>752</v>
      </c>
      <c r="C322" t="s">
        <v>10637</v>
      </c>
      <c r="D322" t="s">
        <v>644</v>
      </c>
      <c r="E322">
        <v>22624.66925685</v>
      </c>
      <c r="F322">
        <v>1318.15</v>
      </c>
      <c r="G322">
        <v>27.7618858655363</v>
      </c>
      <c r="H322">
        <v>0.65342452431394304</v>
      </c>
      <c r="I322">
        <v>63.101091875285398</v>
      </c>
      <c r="J322">
        <v>-1.2448292503846901</v>
      </c>
      <c r="K322">
        <v>1272.4771483076699</v>
      </c>
      <c r="L322">
        <v>1067.96880187029</v>
      </c>
      <c r="M322">
        <v>61.214172708634301</v>
      </c>
      <c r="N322">
        <v>0.545831902453778</v>
      </c>
      <c r="O322">
        <v>13.416530743845501</v>
      </c>
      <c r="P322">
        <v>102.403071017274</v>
      </c>
      <c r="Q322">
        <v>0.12014508865389301</v>
      </c>
    </row>
    <row r="323" spans="1:17" x14ac:dyDescent="0.3">
      <c r="A323" t="s">
        <v>753</v>
      </c>
      <c r="B323" t="s">
        <v>754</v>
      </c>
      <c r="C323" t="s">
        <v>10647</v>
      </c>
      <c r="D323" t="s">
        <v>264</v>
      </c>
      <c r="E323">
        <v>22550.087117120001</v>
      </c>
      <c r="F323">
        <v>694.4</v>
      </c>
      <c r="G323">
        <v>13.2882043201726</v>
      </c>
      <c r="H323">
        <v>-2.1916174964020501</v>
      </c>
      <c r="I323">
        <v>-10.941545239824199</v>
      </c>
      <c r="J323">
        <v>7.7405203309886197</v>
      </c>
      <c r="K323">
        <v>672.31974894999303</v>
      </c>
      <c r="L323">
        <v>625.38922888773902</v>
      </c>
      <c r="M323">
        <v>71.512591176992004</v>
      </c>
      <c r="N323">
        <v>1.7512246619980401</v>
      </c>
      <c r="O323">
        <v>15.05616359447</v>
      </c>
      <c r="P323">
        <v>48.757497857754899</v>
      </c>
      <c r="Q323">
        <v>0.118187605461251</v>
      </c>
    </row>
    <row r="324" spans="1:17" x14ac:dyDescent="0.3">
      <c r="A324" t="s">
        <v>755</v>
      </c>
      <c r="B324" t="s">
        <v>756</v>
      </c>
      <c r="C324" t="s">
        <v>10641</v>
      </c>
      <c r="D324" t="s">
        <v>198</v>
      </c>
      <c r="E324">
        <v>22257.19065859</v>
      </c>
      <c r="F324">
        <v>584.25</v>
      </c>
      <c r="G324">
        <v>-16.977659755935498</v>
      </c>
      <c r="H324">
        <v>-2.0765208097304302</v>
      </c>
      <c r="I324">
        <v>19.483790587119199</v>
      </c>
      <c r="J324">
        <v>0.43513971681831098</v>
      </c>
      <c r="K324">
        <v>565.26393613971402</v>
      </c>
      <c r="L324">
        <v>519.528711362698</v>
      </c>
      <c r="M324">
        <v>72.104004459536</v>
      </c>
      <c r="N324">
        <v>0.70362902531685401</v>
      </c>
      <c r="O324">
        <v>6.5297389816003397</v>
      </c>
      <c r="P324">
        <v>43.6209439528023</v>
      </c>
      <c r="Q324">
        <v>0.103721372766654</v>
      </c>
    </row>
    <row r="325" spans="1:17" x14ac:dyDescent="0.3">
      <c r="A325" t="s">
        <v>757</v>
      </c>
      <c r="B325" t="s">
        <v>758</v>
      </c>
      <c r="C325" t="s">
        <v>10635</v>
      </c>
      <c r="D325" t="s">
        <v>300</v>
      </c>
      <c r="E325">
        <v>22117.3985116</v>
      </c>
      <c r="F325">
        <v>1977.25</v>
      </c>
      <c r="G325">
        <v>-7.65903433523461</v>
      </c>
      <c r="H325">
        <v>12.778864846652001</v>
      </c>
      <c r="I325">
        <v>-15.8308726665395</v>
      </c>
      <c r="J325">
        <v>0.83806612989080598</v>
      </c>
      <c r="K325">
        <v>1852.0791938140801</v>
      </c>
      <c r="L325">
        <v>1833.67830395391</v>
      </c>
      <c r="M325">
        <v>76.718336756117395</v>
      </c>
      <c r="N325">
        <v>1.1212183201186099</v>
      </c>
      <c r="O325">
        <v>24.3621191048172</v>
      </c>
      <c r="P325">
        <v>28.218014395953499</v>
      </c>
      <c r="Q325">
        <v>7.6631112043474003E-2</v>
      </c>
    </row>
    <row r="326" spans="1:17" x14ac:dyDescent="0.3">
      <c r="A326" t="s">
        <v>759</v>
      </c>
      <c r="B326" t="s">
        <v>760</v>
      </c>
      <c r="C326" t="s">
        <v>10647</v>
      </c>
      <c r="D326" t="s">
        <v>513</v>
      </c>
      <c r="E326">
        <v>22030.147950524999</v>
      </c>
      <c r="F326">
        <v>1452.25</v>
      </c>
      <c r="G326">
        <v>3.36948644003665</v>
      </c>
      <c r="H326">
        <v>-10.9316029859002</v>
      </c>
      <c r="I326">
        <v>45.772702326264202</v>
      </c>
      <c r="J326">
        <v>-2.6593602023147498</v>
      </c>
      <c r="K326">
        <v>1475.89753509102</v>
      </c>
      <c r="L326">
        <v>1246.30639115297</v>
      </c>
      <c r="M326">
        <v>37.067322704574003</v>
      </c>
      <c r="N326">
        <v>1.1899736067208</v>
      </c>
      <c r="O326">
        <v>17.059734894129701</v>
      </c>
      <c r="P326">
        <v>74.706766917293194</v>
      </c>
      <c r="Q326">
        <v>0.12603048412741399</v>
      </c>
    </row>
    <row r="327" spans="1:17" x14ac:dyDescent="0.3">
      <c r="A327" t="s">
        <v>761</v>
      </c>
      <c r="B327" t="s">
        <v>762</v>
      </c>
      <c r="C327" t="s">
        <v>10647</v>
      </c>
      <c r="D327" t="s">
        <v>127</v>
      </c>
      <c r="E327">
        <v>21698.129768679999</v>
      </c>
      <c r="F327">
        <v>797.35</v>
      </c>
      <c r="G327">
        <v>37.853030302331099</v>
      </c>
      <c r="H327">
        <v>7.9759941557833196</v>
      </c>
      <c r="I327">
        <v>5.7724553058814401</v>
      </c>
      <c r="J327">
        <v>-6.2593393981986996</v>
      </c>
      <c r="K327">
        <v>723.42476916767703</v>
      </c>
      <c r="L327">
        <v>626.52631377749299</v>
      </c>
      <c r="M327">
        <v>53.660962379664099</v>
      </c>
      <c r="N327">
        <v>2.3698754243829998</v>
      </c>
      <c r="O327">
        <v>5.9133379318993997</v>
      </c>
      <c r="P327">
        <v>89.754878629224194</v>
      </c>
      <c r="Q327">
        <v>7.0265227449147996E-2</v>
      </c>
    </row>
    <row r="328" spans="1:17" x14ac:dyDescent="0.3">
      <c r="A328" t="s">
        <v>763</v>
      </c>
      <c r="B328" t="s">
        <v>764</v>
      </c>
      <c r="C328" t="s">
        <v>10636</v>
      </c>
      <c r="D328" t="s">
        <v>51</v>
      </c>
      <c r="E328">
        <v>21664.489691625</v>
      </c>
      <c r="F328">
        <v>758.85</v>
      </c>
      <c r="G328">
        <v>-28.569379960258399</v>
      </c>
      <c r="H328">
        <v>-5.3484087878618096</v>
      </c>
      <c r="I328">
        <v>-5.2697640085735697</v>
      </c>
      <c r="J328">
        <v>-1.9065161897370499</v>
      </c>
      <c r="K328">
        <v>746.89654747394002</v>
      </c>
      <c r="L328">
        <v>732.66163294613204</v>
      </c>
      <c r="M328">
        <v>59.717732815604002</v>
      </c>
      <c r="N328">
        <v>0.61345250688751296</v>
      </c>
      <c r="O328">
        <v>13.691770442116299</v>
      </c>
      <c r="P328">
        <v>26.4644612948921</v>
      </c>
    </row>
    <row r="329" spans="1:17" x14ac:dyDescent="0.3">
      <c r="A329" t="s">
        <v>765</v>
      </c>
      <c r="B329" t="s">
        <v>766</v>
      </c>
      <c r="C329" t="s">
        <v>10639</v>
      </c>
      <c r="D329" t="s">
        <v>217</v>
      </c>
      <c r="E329">
        <v>21598.840369919999</v>
      </c>
      <c r="F329">
        <v>1347.55</v>
      </c>
      <c r="G329">
        <v>79.545245009800297</v>
      </c>
      <c r="H329">
        <v>5.6418126620720798E-3</v>
      </c>
      <c r="I329">
        <v>25.803294872312499</v>
      </c>
      <c r="J329">
        <v>3.4919995236781198</v>
      </c>
      <c r="K329">
        <v>1267.7798311986801</v>
      </c>
      <c r="L329">
        <v>1068.3236355576901</v>
      </c>
      <c r="M329">
        <v>68.2314939432476</v>
      </c>
      <c r="N329">
        <v>0.50710317832560003</v>
      </c>
      <c r="O329">
        <v>5.95896256168602</v>
      </c>
      <c r="P329">
        <v>124.12474012474</v>
      </c>
      <c r="Q329">
        <v>0.157246422030801</v>
      </c>
    </row>
    <row r="330" spans="1:17" x14ac:dyDescent="0.3">
      <c r="A330" t="s">
        <v>767</v>
      </c>
      <c r="B330" t="s">
        <v>768</v>
      </c>
      <c r="C330" t="s">
        <v>10646</v>
      </c>
      <c r="D330" t="s">
        <v>769</v>
      </c>
      <c r="E330">
        <v>21577.907067</v>
      </c>
      <c r="F330">
        <v>1350.85</v>
      </c>
      <c r="G330">
        <v>-36.675082657104198</v>
      </c>
      <c r="H330">
        <v>-8.27206501293748</v>
      </c>
      <c r="I330">
        <v>-6.8411874095251504</v>
      </c>
      <c r="J330">
        <v>-0.80596923542895504</v>
      </c>
      <c r="K330">
        <v>1380.02816976647</v>
      </c>
      <c r="L330">
        <v>1321.2219901411099</v>
      </c>
      <c r="M330">
        <v>39.779056026847599</v>
      </c>
      <c r="N330">
        <v>0.463205350017659</v>
      </c>
      <c r="O330">
        <v>14.3724321723359</v>
      </c>
      <c r="P330">
        <v>21.659836988336998</v>
      </c>
      <c r="Q330">
        <v>-1.8601858914423001E-2</v>
      </c>
    </row>
    <row r="331" spans="1:17" x14ac:dyDescent="0.3">
      <c r="A331" t="s">
        <v>770</v>
      </c>
      <c r="B331" t="s">
        <v>771</v>
      </c>
      <c r="C331" t="s">
        <v>10647</v>
      </c>
      <c r="D331" t="s">
        <v>445</v>
      </c>
      <c r="E331">
        <v>21442.201504029999</v>
      </c>
      <c r="F331">
        <v>680.65</v>
      </c>
      <c r="G331">
        <v>74.209942482534004</v>
      </c>
      <c r="H331">
        <v>7.58174489015558</v>
      </c>
      <c r="I331">
        <v>25.995715700280101</v>
      </c>
      <c r="J331">
        <v>-3.7754893907068099</v>
      </c>
      <c r="K331">
        <v>614.84888865527</v>
      </c>
      <c r="L331">
        <v>515.00235974649195</v>
      </c>
      <c r="M331">
        <v>56.369340551277901</v>
      </c>
      <c r="N331">
        <v>1.05306300795152</v>
      </c>
      <c r="O331">
        <v>4.3120546536399003</v>
      </c>
      <c r="P331">
        <v>119.919224555735</v>
      </c>
      <c r="Q331">
        <v>0.16692164821789501</v>
      </c>
    </row>
    <row r="332" spans="1:17" x14ac:dyDescent="0.3">
      <c r="A332" t="s">
        <v>772</v>
      </c>
      <c r="B332" t="s">
        <v>773</v>
      </c>
      <c r="C332" t="s">
        <v>10636</v>
      </c>
      <c r="D332" t="s">
        <v>414</v>
      </c>
      <c r="E332">
        <v>21343.031368560001</v>
      </c>
      <c r="F332">
        <v>4261.25</v>
      </c>
      <c r="G332">
        <v>48.315929006635102</v>
      </c>
      <c r="H332">
        <v>-0.85681407489038697</v>
      </c>
      <c r="I332">
        <v>24.083771737246099</v>
      </c>
      <c r="J332">
        <v>-3.4030750935243002</v>
      </c>
      <c r="K332">
        <v>4097.08840437857</v>
      </c>
      <c r="L332">
        <v>3407.5885832263202</v>
      </c>
      <c r="M332">
        <v>49.133123166997898</v>
      </c>
      <c r="N332">
        <v>0.85964883129688896</v>
      </c>
      <c r="O332">
        <v>15.2244059841595</v>
      </c>
      <c r="P332">
        <v>91.087443946188301</v>
      </c>
      <c r="Q332">
        <v>-1.3197708764526001E-2</v>
      </c>
    </row>
    <row r="333" spans="1:17" x14ac:dyDescent="0.3">
      <c r="A333" t="s">
        <v>774</v>
      </c>
      <c r="B333" t="s">
        <v>775</v>
      </c>
      <c r="C333" t="s">
        <v>10645</v>
      </c>
      <c r="D333" t="s">
        <v>776</v>
      </c>
      <c r="E333">
        <v>21307.615023704999</v>
      </c>
      <c r="F333">
        <v>303.25</v>
      </c>
      <c r="G333">
        <v>58.800292422448599</v>
      </c>
      <c r="H333">
        <v>14.420295323807199</v>
      </c>
      <c r="I333">
        <v>34.705533803066103</v>
      </c>
      <c r="J333">
        <v>-3.8944812794693302</v>
      </c>
      <c r="K333">
        <v>271.71345866216598</v>
      </c>
      <c r="L333">
        <v>217.13987324860801</v>
      </c>
      <c r="M333">
        <v>52.5434305565595</v>
      </c>
      <c r="N333">
        <v>1.6914374919636801</v>
      </c>
      <c r="O333">
        <v>13.404781533388199</v>
      </c>
      <c r="P333">
        <v>104.48415374241399</v>
      </c>
      <c r="Q333">
        <v>4.3367472012147003E-2</v>
      </c>
    </row>
    <row r="334" spans="1:17" x14ac:dyDescent="0.3">
      <c r="A334" t="s">
        <v>777</v>
      </c>
      <c r="B334" t="s">
        <v>778</v>
      </c>
      <c r="C334" t="s">
        <v>10644</v>
      </c>
      <c r="D334" t="s">
        <v>491</v>
      </c>
      <c r="E334">
        <v>21226.273521166</v>
      </c>
      <c r="F334">
        <v>175.91</v>
      </c>
      <c r="G334">
        <v>-40.016361554427398</v>
      </c>
      <c r="H334">
        <v>-4.6126411264939797</v>
      </c>
      <c r="I334">
        <v>0.96217922456939098</v>
      </c>
      <c r="J334">
        <v>-5.05557050625535</v>
      </c>
      <c r="K334">
        <v>173.02782828447499</v>
      </c>
      <c r="L334">
        <v>171.52701076402701</v>
      </c>
      <c r="M334">
        <v>48.5689757166666</v>
      </c>
      <c r="N334">
        <v>1.31434795830801</v>
      </c>
      <c r="O334">
        <v>29.327497015519299</v>
      </c>
      <c r="P334">
        <v>23.662565905096599</v>
      </c>
      <c r="Q334">
        <v>2.0469787721047E-2</v>
      </c>
    </row>
    <row r="335" spans="1:17" x14ac:dyDescent="0.3">
      <c r="A335" t="s">
        <v>779</v>
      </c>
      <c r="B335" t="s">
        <v>780</v>
      </c>
      <c r="C335" t="s">
        <v>10637</v>
      </c>
      <c r="D335" t="s">
        <v>644</v>
      </c>
      <c r="E335">
        <v>21163.969530647999</v>
      </c>
      <c r="F335">
        <v>149.62</v>
      </c>
      <c r="G335">
        <v>74.945642697681393</v>
      </c>
      <c r="H335">
        <v>12.6392953545332</v>
      </c>
      <c r="I335">
        <v>25.056662332612898</v>
      </c>
      <c r="J335">
        <v>-1.25920560953795</v>
      </c>
      <c r="K335">
        <v>129.83189740119499</v>
      </c>
      <c r="L335">
        <v>105.88626674399799</v>
      </c>
      <c r="M335">
        <v>62.035373355110004</v>
      </c>
      <c r="N335">
        <v>0.90997649403759395</v>
      </c>
      <c r="O335">
        <v>1.59069643095841</v>
      </c>
      <c r="P335">
        <v>143.284552845528</v>
      </c>
      <c r="Q335">
        <v>7.5774439499832993E-2</v>
      </c>
    </row>
    <row r="336" spans="1:17" x14ac:dyDescent="0.3">
      <c r="A336" t="s">
        <v>781</v>
      </c>
      <c r="B336" t="s">
        <v>782</v>
      </c>
      <c r="C336" t="s">
        <v>10651</v>
      </c>
      <c r="D336" t="s">
        <v>629</v>
      </c>
      <c r="E336">
        <v>21150.503382850002</v>
      </c>
      <c r="F336">
        <v>677.4</v>
      </c>
      <c r="G336">
        <v>86.332722999671702</v>
      </c>
      <c r="H336">
        <v>-10.0935545241288</v>
      </c>
      <c r="I336">
        <v>-24.0948567212813</v>
      </c>
      <c r="J336">
        <v>-4.4015011198225196</v>
      </c>
      <c r="K336">
        <v>676.45035192600403</v>
      </c>
      <c r="L336">
        <v>590.81944016963803</v>
      </c>
      <c r="M336">
        <v>40.5933057285716</v>
      </c>
      <c r="N336">
        <v>0.84314603927480303</v>
      </c>
      <c r="O336">
        <v>15.4782993799822</v>
      </c>
      <c r="P336">
        <v>148.086431056583</v>
      </c>
      <c r="Q336">
        <v>0.14594864667857901</v>
      </c>
    </row>
    <row r="337" spans="1:17" x14ac:dyDescent="0.3">
      <c r="A337" t="s">
        <v>783</v>
      </c>
      <c r="B337" t="s">
        <v>784</v>
      </c>
      <c r="C337" t="s">
        <v>10638</v>
      </c>
      <c r="D337" t="s">
        <v>121</v>
      </c>
      <c r="E337">
        <v>20874.362346599999</v>
      </c>
      <c r="F337">
        <v>825.1</v>
      </c>
      <c r="G337">
        <v>40.996262579975102</v>
      </c>
      <c r="H337">
        <v>15.569602809691601</v>
      </c>
      <c r="I337">
        <v>46.347302435383902</v>
      </c>
      <c r="J337">
        <v>-4.1539904512592196</v>
      </c>
      <c r="K337">
        <v>760.56849511579696</v>
      </c>
      <c r="L337">
        <v>621.66454565499396</v>
      </c>
      <c r="M337">
        <v>50.898290225307001</v>
      </c>
      <c r="N337">
        <v>0.740439252725685</v>
      </c>
      <c r="O337">
        <v>8.4717003999514997</v>
      </c>
      <c r="P337">
        <v>83.274100399822302</v>
      </c>
    </row>
    <row r="338" spans="1:17" hidden="1" x14ac:dyDescent="0.3">
      <c r="A338" t="s">
        <v>785</v>
      </c>
      <c r="B338" t="s">
        <v>786</v>
      </c>
      <c r="C338" t="s">
        <v>10650</v>
      </c>
      <c r="D338" t="s">
        <v>245</v>
      </c>
      <c r="E338">
        <v>20791.885177035001</v>
      </c>
      <c r="F338">
        <v>748.1</v>
      </c>
      <c r="G338">
        <v>60.3822207678136</v>
      </c>
      <c r="H338">
        <v>-0.16188135811292401</v>
      </c>
      <c r="I338">
        <v>29.811631768937598</v>
      </c>
      <c r="J338">
        <v>-4.9563759839757404</v>
      </c>
      <c r="K338">
        <v>683.48912847527197</v>
      </c>
      <c r="L338">
        <v>570.83508662387896</v>
      </c>
      <c r="M338">
        <v>48.633335851642002</v>
      </c>
      <c r="N338">
        <v>0.88387235630217797</v>
      </c>
      <c r="O338">
        <v>3.5957759657799699</v>
      </c>
      <c r="P338">
        <v>94.084835906083796</v>
      </c>
      <c r="Q338">
        <v>-3.1374657910942003E-2</v>
      </c>
    </row>
    <row r="339" spans="1:17" x14ac:dyDescent="0.3">
      <c r="A339" t="s">
        <v>787</v>
      </c>
      <c r="B339" t="s">
        <v>788</v>
      </c>
      <c r="C339" t="s">
        <v>10648</v>
      </c>
      <c r="D339" t="s">
        <v>141</v>
      </c>
      <c r="E339">
        <v>20695.8196773899</v>
      </c>
      <c r="F339">
        <v>1503.95</v>
      </c>
      <c r="G339">
        <v>197.544223599388</v>
      </c>
      <c r="H339">
        <v>-4.8841630719623703</v>
      </c>
      <c r="I339">
        <v>-4.2904816518883004</v>
      </c>
      <c r="J339">
        <v>-4.5082372855759498</v>
      </c>
      <c r="K339">
        <v>1450.9104680328601</v>
      </c>
      <c r="L339">
        <v>1188.73512519375</v>
      </c>
      <c r="M339">
        <v>43.233033758390398</v>
      </c>
      <c r="N339">
        <v>0.86793904922818199</v>
      </c>
      <c r="O339">
        <v>4.7242262043285903</v>
      </c>
      <c r="P339">
        <v>238.72747747747701</v>
      </c>
    </row>
    <row r="340" spans="1:17" x14ac:dyDescent="0.3">
      <c r="A340" t="s">
        <v>789</v>
      </c>
      <c r="B340" t="s">
        <v>790</v>
      </c>
      <c r="C340" t="s">
        <v>10640</v>
      </c>
      <c r="D340" t="s">
        <v>54</v>
      </c>
      <c r="E340">
        <v>20640.110835619998</v>
      </c>
      <c r="F340">
        <v>1059.0999999999999</v>
      </c>
      <c r="G340">
        <v>7.0298407879772897</v>
      </c>
      <c r="H340">
        <v>-15.998703575619301</v>
      </c>
      <c r="I340">
        <v>-12.5805423332726</v>
      </c>
      <c r="J340">
        <v>-8.0729047298382302</v>
      </c>
      <c r="K340">
        <v>1070.1567732369799</v>
      </c>
      <c r="L340">
        <v>953.22399147899</v>
      </c>
      <c r="M340">
        <v>31.695847880695801</v>
      </c>
      <c r="N340">
        <v>0.46594417382092601</v>
      </c>
      <c r="O340">
        <v>21.324709659144499</v>
      </c>
      <c r="P340">
        <v>49.770204341370203</v>
      </c>
      <c r="Q340">
        <v>8.4092116728759995E-3</v>
      </c>
    </row>
    <row r="341" spans="1:17" x14ac:dyDescent="0.3">
      <c r="A341" t="s">
        <v>791</v>
      </c>
      <c r="B341" t="s">
        <v>792</v>
      </c>
      <c r="C341" t="s">
        <v>10648</v>
      </c>
      <c r="D341" t="s">
        <v>141</v>
      </c>
      <c r="E341">
        <v>20520.282995059999</v>
      </c>
      <c r="F341">
        <v>595.9</v>
      </c>
      <c r="G341">
        <v>144.870798305747</v>
      </c>
      <c r="H341">
        <v>6.0685526804333403</v>
      </c>
      <c r="I341">
        <v>55.055645270419099</v>
      </c>
      <c r="J341">
        <v>0.429430168669584</v>
      </c>
      <c r="K341">
        <v>522.14754944188803</v>
      </c>
      <c r="L341">
        <v>394.18467631735501</v>
      </c>
      <c r="M341">
        <v>64.122993458912902</v>
      </c>
      <c r="N341">
        <v>1.1898592668571699</v>
      </c>
      <c r="O341">
        <v>6.8719583822789199</v>
      </c>
      <c r="P341">
        <v>183.69435848607401</v>
      </c>
      <c r="Q341">
        <v>0.23569789735300001</v>
      </c>
    </row>
    <row r="342" spans="1:17" hidden="1" x14ac:dyDescent="0.3">
      <c r="A342" t="s">
        <v>793</v>
      </c>
      <c r="B342" t="s">
        <v>794</v>
      </c>
      <c r="C342" t="s">
        <v>10650</v>
      </c>
      <c r="D342" t="s">
        <v>568</v>
      </c>
      <c r="E342">
        <v>20408.134643679899</v>
      </c>
      <c r="F342">
        <v>1969.95</v>
      </c>
      <c r="G342">
        <v>-23.820059020366099</v>
      </c>
      <c r="H342">
        <v>-9.1394548914541307</v>
      </c>
      <c r="I342">
        <v>6.8028338982957397</v>
      </c>
      <c r="J342">
        <v>-3.4618628308588901</v>
      </c>
      <c r="K342">
        <v>1990.32140053792</v>
      </c>
      <c r="L342">
        <v>1835.18985698653</v>
      </c>
      <c r="M342">
        <v>34.568186344717198</v>
      </c>
      <c r="N342">
        <v>0.43335393096663599</v>
      </c>
      <c r="O342">
        <v>18.277113632325602</v>
      </c>
      <c r="P342">
        <v>34.7250718096019</v>
      </c>
      <c r="Q342">
        <v>-3.3269946635339998E-2</v>
      </c>
    </row>
    <row r="343" spans="1:17" x14ac:dyDescent="0.3">
      <c r="A343" t="s">
        <v>795</v>
      </c>
      <c r="B343" t="s">
        <v>796</v>
      </c>
      <c r="C343" t="s">
        <v>10649</v>
      </c>
      <c r="D343" t="s">
        <v>387</v>
      </c>
      <c r="E343">
        <v>20389.19539433</v>
      </c>
      <c r="F343">
        <v>520.20000000000005</v>
      </c>
      <c r="G343">
        <v>55.483236223402997</v>
      </c>
      <c r="H343">
        <v>-0.69091628831518404</v>
      </c>
      <c r="I343">
        <v>33.8762802041621</v>
      </c>
      <c r="J343">
        <v>-4.3494437081705097</v>
      </c>
      <c r="K343">
        <v>494.53096778451999</v>
      </c>
      <c r="L343">
        <v>417.89787446266899</v>
      </c>
      <c r="M343">
        <v>49.375811606191398</v>
      </c>
      <c r="N343">
        <v>0.608398050872755</v>
      </c>
      <c r="O343">
        <v>10.4094579008073</v>
      </c>
      <c r="P343">
        <v>97.456822926551496</v>
      </c>
      <c r="Q343">
        <v>4.1458774623204998E-2</v>
      </c>
    </row>
    <row r="344" spans="1:17" x14ac:dyDescent="0.3">
      <c r="A344" t="s">
        <v>797</v>
      </c>
      <c r="B344" t="s">
        <v>798</v>
      </c>
      <c r="C344" t="s">
        <v>10636</v>
      </c>
      <c r="D344" t="s">
        <v>124</v>
      </c>
      <c r="E344">
        <v>20297.148102065999</v>
      </c>
      <c r="F344">
        <v>74.930000000000007</v>
      </c>
      <c r="G344">
        <v>391.72500174531598</v>
      </c>
      <c r="H344">
        <v>-8.6505752832864893</v>
      </c>
      <c r="I344">
        <v>51.712150755628997</v>
      </c>
      <c r="J344">
        <v>6.2283184747094698</v>
      </c>
      <c r="K344">
        <v>70.642249928503503</v>
      </c>
      <c r="L344">
        <v>52.736145037349999</v>
      </c>
      <c r="M344">
        <v>67.496136655969295</v>
      </c>
      <c r="N344">
        <v>0.66066324837202794</v>
      </c>
      <c r="O344">
        <v>21.9805151474709</v>
      </c>
      <c r="P344">
        <v>423.98601398601397</v>
      </c>
      <c r="Q344">
        <v>0.16183004385997099</v>
      </c>
    </row>
    <row r="345" spans="1:17" hidden="1" x14ac:dyDescent="0.3">
      <c r="A345" t="s">
        <v>799</v>
      </c>
      <c r="B345" t="s">
        <v>800</v>
      </c>
      <c r="C345" t="s">
        <v>10650</v>
      </c>
      <c r="D345" t="s">
        <v>141</v>
      </c>
      <c r="E345">
        <v>20173.740000000002</v>
      </c>
      <c r="F345">
        <v>138.27000000000001</v>
      </c>
      <c r="G345">
        <v>-18.375952905993099</v>
      </c>
      <c r="H345">
        <v>-10.753761975359099</v>
      </c>
      <c r="I345">
        <v>-5.2319075236326196</v>
      </c>
      <c r="J345">
        <v>-2.87119999281063</v>
      </c>
      <c r="K345">
        <v>140.94284537475701</v>
      </c>
      <c r="L345">
        <v>133.20741610901999</v>
      </c>
      <c r="M345">
        <v>53.328059728626101</v>
      </c>
      <c r="N345">
        <v>0.12851530710569101</v>
      </c>
      <c r="O345">
        <v>11.9910320387647</v>
      </c>
      <c r="P345">
        <v>19.869960988296398</v>
      </c>
    </row>
    <row r="346" spans="1:17" hidden="1" x14ac:dyDescent="0.3">
      <c r="A346" t="s">
        <v>801</v>
      </c>
      <c r="B346" t="s">
        <v>802</v>
      </c>
      <c r="C346" t="s">
        <v>10650</v>
      </c>
      <c r="D346" t="s">
        <v>141</v>
      </c>
      <c r="E346">
        <v>20155.501969815999</v>
      </c>
      <c r="F346">
        <v>338.82</v>
      </c>
      <c r="G346">
        <v>-19.080230495579102</v>
      </c>
      <c r="H346">
        <v>-3.4796155586522701</v>
      </c>
      <c r="I346">
        <v>-12.8628038058527</v>
      </c>
      <c r="J346">
        <v>-2.3818701004850098</v>
      </c>
      <c r="K346">
        <v>340.60223673422502</v>
      </c>
      <c r="L346">
        <v>336.39359005735901</v>
      </c>
      <c r="M346">
        <v>42.778347382377802</v>
      </c>
      <c r="N346">
        <v>1.4563842705230901</v>
      </c>
      <c r="O346">
        <v>7.7268165987840201</v>
      </c>
      <c r="P346">
        <v>12.9776592197399</v>
      </c>
      <c r="Q346">
        <v>-0.10379904096142301</v>
      </c>
    </row>
    <row r="347" spans="1:17" x14ac:dyDescent="0.3">
      <c r="A347" t="s">
        <v>803</v>
      </c>
      <c r="B347" t="s">
        <v>804</v>
      </c>
      <c r="C347" t="s">
        <v>10647</v>
      </c>
      <c r="D347" t="s">
        <v>318</v>
      </c>
      <c r="E347">
        <v>20127.35916</v>
      </c>
      <c r="F347">
        <v>1811</v>
      </c>
      <c r="G347">
        <v>95.079946211177898</v>
      </c>
      <c r="H347">
        <v>-27.321780447195501</v>
      </c>
      <c r="I347">
        <v>108.465080408356</v>
      </c>
      <c r="J347">
        <v>-1.7139583764192601</v>
      </c>
      <c r="K347">
        <v>1959.1123215182099</v>
      </c>
      <c r="L347">
        <v>1407.5135401437999</v>
      </c>
      <c r="M347">
        <v>24.442108806545999</v>
      </c>
      <c r="N347">
        <v>0.39552593092497701</v>
      </c>
      <c r="O347">
        <v>56.477084483710598</v>
      </c>
      <c r="P347">
        <v>179.34598179855001</v>
      </c>
      <c r="Q347">
        <v>0.189985667453554</v>
      </c>
    </row>
    <row r="348" spans="1:17" x14ac:dyDescent="0.3">
      <c r="A348" t="s">
        <v>805</v>
      </c>
      <c r="B348" t="s">
        <v>806</v>
      </c>
      <c r="C348" t="s">
        <v>10639</v>
      </c>
      <c r="D348" t="s">
        <v>46</v>
      </c>
      <c r="E348">
        <v>20084.812350119999</v>
      </c>
      <c r="F348">
        <v>319.05</v>
      </c>
      <c r="G348">
        <v>76.874664520139603</v>
      </c>
      <c r="H348">
        <v>-7.8481304227429298</v>
      </c>
      <c r="I348">
        <v>13.112634089722301</v>
      </c>
      <c r="J348">
        <v>-2.0054415088096502</v>
      </c>
      <c r="K348">
        <v>319.13299899978699</v>
      </c>
      <c r="L348">
        <v>261.40073494708099</v>
      </c>
      <c r="M348">
        <v>46.122470708168798</v>
      </c>
      <c r="N348">
        <v>0.46754284970791499</v>
      </c>
      <c r="O348">
        <v>14.2454160789844</v>
      </c>
      <c r="P348">
        <v>133.65067740754299</v>
      </c>
      <c r="Q348">
        <v>0.16142739642866599</v>
      </c>
    </row>
    <row r="349" spans="1:17" x14ac:dyDescent="0.3">
      <c r="A349" t="s">
        <v>807</v>
      </c>
      <c r="B349" t="s">
        <v>808</v>
      </c>
      <c r="C349" t="s">
        <v>10646</v>
      </c>
      <c r="D349" t="s">
        <v>227</v>
      </c>
      <c r="E349">
        <v>20059.946298929899</v>
      </c>
      <c r="F349">
        <v>458.55</v>
      </c>
      <c r="G349">
        <v>15.2979720515049</v>
      </c>
      <c r="H349">
        <v>-2.6064360913227498</v>
      </c>
      <c r="I349">
        <v>22.756745941411101</v>
      </c>
      <c r="J349">
        <v>-4.3123981881142797</v>
      </c>
      <c r="K349">
        <v>455.24161087836899</v>
      </c>
      <c r="L349">
        <v>379.337317842353</v>
      </c>
      <c r="M349">
        <v>37.308479004883601</v>
      </c>
      <c r="N349">
        <v>1.3235836937135099</v>
      </c>
      <c r="O349">
        <v>25.929560571366199</v>
      </c>
      <c r="P349">
        <v>63.185053380782897</v>
      </c>
      <c r="Q349">
        <v>6.5649729098275003E-2</v>
      </c>
    </row>
    <row r="350" spans="1:17" x14ac:dyDescent="0.3">
      <c r="A350" t="s">
        <v>809</v>
      </c>
      <c r="B350" t="s">
        <v>810</v>
      </c>
      <c r="C350" t="s">
        <v>10640</v>
      </c>
      <c r="D350" t="s">
        <v>282</v>
      </c>
      <c r="E350">
        <v>20024.6044987799</v>
      </c>
      <c r="F350">
        <v>406.7</v>
      </c>
      <c r="G350">
        <v>-7.6393832805214501</v>
      </c>
      <c r="H350">
        <v>15.9615687571652</v>
      </c>
      <c r="I350">
        <v>-24.9483909535005</v>
      </c>
      <c r="J350">
        <v>-0.69615429672527096</v>
      </c>
      <c r="K350">
        <v>376.67542380382002</v>
      </c>
      <c r="L350">
        <v>372.84574666319003</v>
      </c>
      <c r="M350">
        <v>58.941016762046502</v>
      </c>
      <c r="N350">
        <v>0.48821219063169702</v>
      </c>
      <c r="O350">
        <v>37.201868699286898</v>
      </c>
      <c r="P350">
        <v>30.729668916746999</v>
      </c>
      <c r="Q350">
        <v>8.4845201392546005E-2</v>
      </c>
    </row>
    <row r="351" spans="1:17" hidden="1" x14ac:dyDescent="0.3">
      <c r="A351" t="s">
        <v>811</v>
      </c>
      <c r="B351" t="s">
        <v>812</v>
      </c>
      <c r="C351" t="s">
        <v>10650</v>
      </c>
      <c r="D351" t="s">
        <v>558</v>
      </c>
      <c r="E351">
        <v>19986.034377010001</v>
      </c>
      <c r="F351">
        <v>796.85</v>
      </c>
      <c r="G351">
        <v>-44.577072065515097</v>
      </c>
      <c r="H351">
        <v>-9.6914956042146603</v>
      </c>
      <c r="I351">
        <v>-17.851292664573499</v>
      </c>
      <c r="J351">
        <v>-4.14119756514404</v>
      </c>
      <c r="K351">
        <v>820.67549919093995</v>
      </c>
      <c r="L351">
        <v>844.57820697809905</v>
      </c>
      <c r="M351">
        <v>43.795190517037497</v>
      </c>
      <c r="N351">
        <v>0.69168656387243099</v>
      </c>
      <c r="O351">
        <v>20.3488736901549</v>
      </c>
      <c r="P351">
        <v>5.0906693043191602</v>
      </c>
      <c r="Q351">
        <v>-0.15841016827363899</v>
      </c>
    </row>
    <row r="352" spans="1:17" x14ac:dyDescent="0.3">
      <c r="A352" t="s">
        <v>813</v>
      </c>
      <c r="B352" t="s">
        <v>814</v>
      </c>
      <c r="C352" t="s">
        <v>10638</v>
      </c>
      <c r="D352" t="s">
        <v>40</v>
      </c>
      <c r="E352">
        <v>19810.906343800001</v>
      </c>
      <c r="F352">
        <v>539.79999999999995</v>
      </c>
      <c r="G352">
        <v>28.259416517237501</v>
      </c>
      <c r="H352">
        <v>-1.5138251199204</v>
      </c>
      <c r="I352">
        <v>6.3368327373670104</v>
      </c>
      <c r="J352">
        <v>-7.0634286970578204</v>
      </c>
      <c r="K352">
        <v>516.79210843366604</v>
      </c>
      <c r="L352">
        <v>452.109710943994</v>
      </c>
      <c r="M352">
        <v>42.032365108443102</v>
      </c>
      <c r="N352">
        <v>0.40733491814781603</v>
      </c>
      <c r="O352">
        <v>9.9388662467580797</v>
      </c>
      <c r="P352">
        <v>62.102102102102002</v>
      </c>
      <c r="Q352">
        <v>0.13451584032828401</v>
      </c>
    </row>
    <row r="353" spans="1:17" x14ac:dyDescent="0.3">
      <c r="A353" t="s">
        <v>815</v>
      </c>
      <c r="B353" t="s">
        <v>816</v>
      </c>
      <c r="C353" t="s">
        <v>10640</v>
      </c>
      <c r="D353" t="s">
        <v>282</v>
      </c>
      <c r="E353">
        <v>19717.646299995002</v>
      </c>
      <c r="F353">
        <v>2531</v>
      </c>
      <c r="G353">
        <v>-0.513815063055993</v>
      </c>
      <c r="H353">
        <v>14.542312176803099</v>
      </c>
      <c r="I353">
        <v>1.27914498197729</v>
      </c>
      <c r="J353">
        <v>0.132423257431105</v>
      </c>
      <c r="K353">
        <v>2232.8951251153599</v>
      </c>
      <c r="L353">
        <v>2054.5073735997498</v>
      </c>
      <c r="M353">
        <v>68.352151424404099</v>
      </c>
      <c r="N353">
        <v>1.00313298319246</v>
      </c>
      <c r="O353">
        <v>2.60568945080994</v>
      </c>
      <c r="P353">
        <v>44.628571428571398</v>
      </c>
      <c r="Q353">
        <v>7.2941818484130005E-2</v>
      </c>
    </row>
    <row r="354" spans="1:17" hidden="1" x14ac:dyDescent="0.3">
      <c r="A354" t="s">
        <v>817</v>
      </c>
      <c r="B354" t="s">
        <v>818</v>
      </c>
      <c r="C354" t="s">
        <v>10650</v>
      </c>
      <c r="D354" t="s">
        <v>127</v>
      </c>
      <c r="E354">
        <v>19638.143192700001</v>
      </c>
      <c r="F354">
        <v>14863.45</v>
      </c>
      <c r="G354">
        <v>126.57776952275999</v>
      </c>
      <c r="H354">
        <v>-2.2392287201655501</v>
      </c>
      <c r="I354">
        <v>61.963893928099701</v>
      </c>
      <c r="J354">
        <v>6.6965350606878697</v>
      </c>
      <c r="K354">
        <v>13390.9378110288</v>
      </c>
      <c r="L354">
        <v>9891.5860273442504</v>
      </c>
      <c r="M354">
        <v>39.854552227454697</v>
      </c>
      <c r="N354">
        <v>0.303104048115731</v>
      </c>
      <c r="O354">
        <v>5.6423643232223997</v>
      </c>
      <c r="P354">
        <v>232.564019376419</v>
      </c>
    </row>
    <row r="355" spans="1:17" x14ac:dyDescent="0.3">
      <c r="A355" t="s">
        <v>819</v>
      </c>
      <c r="B355" t="s">
        <v>820</v>
      </c>
      <c r="C355" t="s">
        <v>6781</v>
      </c>
      <c r="D355" t="s">
        <v>83</v>
      </c>
      <c r="E355">
        <v>19393.697088500001</v>
      </c>
      <c r="F355">
        <v>831.25</v>
      </c>
      <c r="G355">
        <v>-34.845350597384297</v>
      </c>
      <c r="H355">
        <v>-0.89165684061061101</v>
      </c>
      <c r="I355">
        <v>-14.122625325059399</v>
      </c>
      <c r="J355">
        <v>-3.2986684213522399</v>
      </c>
      <c r="K355">
        <v>813.44633974491205</v>
      </c>
      <c r="L355">
        <v>841.557895432593</v>
      </c>
      <c r="M355">
        <v>56.301198961603298</v>
      </c>
      <c r="N355">
        <v>0.79356048456955497</v>
      </c>
      <c r="O355">
        <v>27.302255639097702</v>
      </c>
      <c r="P355">
        <v>18.75</v>
      </c>
      <c r="Q355">
        <v>-9.2949310229033993E-2</v>
      </c>
    </row>
    <row r="356" spans="1:17" x14ac:dyDescent="0.3">
      <c r="A356" t="s">
        <v>821</v>
      </c>
      <c r="B356" t="s">
        <v>822</v>
      </c>
      <c r="C356" t="s">
        <v>10647</v>
      </c>
      <c r="D356" t="s">
        <v>445</v>
      </c>
      <c r="E356">
        <v>19374.866213174999</v>
      </c>
      <c r="F356">
        <v>311.85000000000002</v>
      </c>
      <c r="G356">
        <v>5.0927542904149501</v>
      </c>
      <c r="H356">
        <v>-4.8548846570970197</v>
      </c>
      <c r="I356">
        <v>26.779879800055301</v>
      </c>
      <c r="J356">
        <v>6.2587117019194798</v>
      </c>
      <c r="K356">
        <v>303.34303445163101</v>
      </c>
      <c r="L356">
        <v>270.57861732116601</v>
      </c>
      <c r="M356">
        <v>74.0194037431325</v>
      </c>
      <c r="N356">
        <v>1.1170727591590199</v>
      </c>
      <c r="O356">
        <v>14.1253807920474</v>
      </c>
      <c r="P356">
        <v>67.8417653390742</v>
      </c>
      <c r="Q356">
        <v>6.5029479123090997E-2</v>
      </c>
    </row>
    <row r="357" spans="1:17" x14ac:dyDescent="0.3">
      <c r="A357" t="s">
        <v>823</v>
      </c>
      <c r="B357" t="s">
        <v>824</v>
      </c>
      <c r="C357" t="s">
        <v>10646</v>
      </c>
      <c r="D357" t="s">
        <v>40</v>
      </c>
      <c r="E357">
        <v>19327.440474999999</v>
      </c>
      <c r="F357">
        <v>903.25</v>
      </c>
      <c r="G357">
        <v>-16.3453439448779</v>
      </c>
      <c r="H357">
        <v>-10.133052325745901</v>
      </c>
      <c r="I357">
        <v>-3.7556983652035898</v>
      </c>
      <c r="J357">
        <v>-5.4049093354678304</v>
      </c>
      <c r="K357">
        <v>913.24649306533604</v>
      </c>
      <c r="L357">
        <v>859.75108397666702</v>
      </c>
      <c r="M357">
        <v>27.289080826922099</v>
      </c>
      <c r="N357">
        <v>0.42801915533706902</v>
      </c>
      <c r="O357">
        <v>13.4791032383061</v>
      </c>
      <c r="P357">
        <v>27.0036557930258</v>
      </c>
    </row>
    <row r="358" spans="1:17" x14ac:dyDescent="0.3">
      <c r="A358" t="s">
        <v>825</v>
      </c>
      <c r="B358" t="s">
        <v>826</v>
      </c>
      <c r="C358" t="s">
        <v>10645</v>
      </c>
      <c r="D358" t="s">
        <v>411</v>
      </c>
      <c r="E358">
        <v>19297.810082529999</v>
      </c>
      <c r="F358">
        <v>8041.45</v>
      </c>
      <c r="G358">
        <v>-1.57104880434248</v>
      </c>
      <c r="H358">
        <v>2.9455945037717801</v>
      </c>
      <c r="I358">
        <v>23.5278700795044</v>
      </c>
      <c r="J358">
        <v>-2.5175466716006101</v>
      </c>
      <c r="K358">
        <v>7953.0990420778498</v>
      </c>
      <c r="L358">
        <v>7273.1915982949804</v>
      </c>
      <c r="M358">
        <v>51.658699056820197</v>
      </c>
      <c r="N358">
        <v>0.39494961580257198</v>
      </c>
      <c r="O358">
        <v>11.671402545560801</v>
      </c>
      <c r="P358">
        <v>46.565268107753397</v>
      </c>
      <c r="Q358">
        <v>-6.56371616377E-4</v>
      </c>
    </row>
    <row r="359" spans="1:17" x14ac:dyDescent="0.3">
      <c r="A359" t="s">
        <v>827</v>
      </c>
      <c r="B359" t="s">
        <v>828</v>
      </c>
      <c r="C359" t="s">
        <v>10648</v>
      </c>
      <c r="D359" t="s">
        <v>141</v>
      </c>
      <c r="E359">
        <v>19284.9971404549</v>
      </c>
      <c r="F359">
        <v>1689.75</v>
      </c>
      <c r="G359">
        <v>154.16173579927201</v>
      </c>
      <c r="H359">
        <v>-7.23066706440851</v>
      </c>
      <c r="I359">
        <v>-4.33075878441519</v>
      </c>
      <c r="J359">
        <v>-0.90966137694911398</v>
      </c>
      <c r="K359">
        <v>1780.0986382260901</v>
      </c>
      <c r="L359">
        <v>1524.6432059521801</v>
      </c>
      <c r="M359">
        <v>43.808470373436499</v>
      </c>
      <c r="N359">
        <v>0.64299197659841401</v>
      </c>
      <c r="O359">
        <v>27.877106878058701</v>
      </c>
      <c r="P359">
        <v>191.575710123877</v>
      </c>
      <c r="Q359">
        <v>8.2935443349893001E-2</v>
      </c>
    </row>
    <row r="360" spans="1:17" x14ac:dyDescent="0.3">
      <c r="A360" t="s">
        <v>829</v>
      </c>
      <c r="B360" t="s">
        <v>830</v>
      </c>
      <c r="C360" t="s">
        <v>10636</v>
      </c>
      <c r="D360" t="s">
        <v>531</v>
      </c>
      <c r="E360">
        <v>19129.081564529999</v>
      </c>
      <c r="F360">
        <v>456.3</v>
      </c>
      <c r="G360">
        <v>-49.316617192714801</v>
      </c>
      <c r="H360">
        <v>-1.28968268247616</v>
      </c>
      <c r="I360">
        <v>-37.4827994767749</v>
      </c>
      <c r="J360">
        <v>-5.2651140646754504</v>
      </c>
      <c r="K360">
        <v>451.70140591821001</v>
      </c>
      <c r="L360">
        <v>474.17504962403802</v>
      </c>
      <c r="M360">
        <v>50.770652404145601</v>
      </c>
      <c r="N360">
        <v>0.73647979589051005</v>
      </c>
      <c r="O360">
        <v>50.125481217481997</v>
      </c>
      <c r="P360">
        <v>49.960562639674002</v>
      </c>
      <c r="Q360">
        <v>5.0045780919034E-2</v>
      </c>
    </row>
    <row r="361" spans="1:17" x14ac:dyDescent="0.3">
      <c r="A361" t="s">
        <v>831</v>
      </c>
      <c r="B361" t="s">
        <v>832</v>
      </c>
      <c r="C361" t="s">
        <v>10647</v>
      </c>
      <c r="D361" t="s">
        <v>723</v>
      </c>
      <c r="E361">
        <v>19065.765335759999</v>
      </c>
      <c r="F361">
        <v>1423.8</v>
      </c>
      <c r="G361">
        <v>59.770285272948698</v>
      </c>
      <c r="H361">
        <v>-18.280899428976699</v>
      </c>
      <c r="I361">
        <v>39.4148423488327</v>
      </c>
      <c r="J361">
        <v>-1.97610956271953</v>
      </c>
      <c r="K361">
        <v>1477.77011920053</v>
      </c>
      <c r="L361">
        <v>1200.82387901423</v>
      </c>
      <c r="M361">
        <v>42.388248177581403</v>
      </c>
      <c r="N361">
        <v>0.36343118351933801</v>
      </c>
      <c r="O361">
        <v>33.231493187245398</v>
      </c>
      <c r="P361">
        <v>109.07488986784099</v>
      </c>
      <c r="Q361">
        <v>0.24286950271455199</v>
      </c>
    </row>
    <row r="362" spans="1:17" x14ac:dyDescent="0.3">
      <c r="A362" t="s">
        <v>833</v>
      </c>
      <c r="B362" t="s">
        <v>834</v>
      </c>
      <c r="C362" t="s">
        <v>10636</v>
      </c>
      <c r="D362" t="s">
        <v>51</v>
      </c>
      <c r="E362">
        <v>19018.162346950001</v>
      </c>
      <c r="F362">
        <v>1221.05</v>
      </c>
      <c r="G362">
        <v>-42.857726345854402</v>
      </c>
      <c r="H362">
        <v>-11.084454095519799</v>
      </c>
      <c r="I362">
        <v>-30.690942798503901</v>
      </c>
      <c r="J362">
        <v>-4.4263868868515299</v>
      </c>
      <c r="K362">
        <v>1283.2251202131199</v>
      </c>
      <c r="L362">
        <v>1377.7197944873899</v>
      </c>
      <c r="M362">
        <v>31.027834316795801</v>
      </c>
      <c r="N362">
        <v>0.615697869928853</v>
      </c>
      <c r="O362">
        <v>47.086523893370398</v>
      </c>
      <c r="P362">
        <v>5.9019947961838701</v>
      </c>
      <c r="Q362">
        <v>4.9200872086207E-2</v>
      </c>
    </row>
    <row r="363" spans="1:17" x14ac:dyDescent="0.3">
      <c r="A363" t="s">
        <v>835</v>
      </c>
      <c r="B363" t="s">
        <v>836</v>
      </c>
      <c r="C363" t="s">
        <v>10647</v>
      </c>
      <c r="D363" t="s">
        <v>163</v>
      </c>
      <c r="E363">
        <v>18959.754455325001</v>
      </c>
      <c r="F363">
        <v>829.65</v>
      </c>
      <c r="G363">
        <v>112.93521287940101</v>
      </c>
      <c r="H363">
        <v>-2.1185557726370399</v>
      </c>
      <c r="I363">
        <v>20.254437052230799</v>
      </c>
      <c r="J363">
        <v>-5.3023297647269896</v>
      </c>
      <c r="K363">
        <v>809.35835886544305</v>
      </c>
      <c r="L363">
        <v>673.65776424638602</v>
      </c>
      <c r="M363">
        <v>42.470695399622301</v>
      </c>
      <c r="N363">
        <v>0.609215596115397</v>
      </c>
      <c r="O363">
        <v>18.1220996805882</v>
      </c>
      <c r="P363">
        <v>176.54999999999899</v>
      </c>
      <c r="Q363">
        <v>0.17943903262354799</v>
      </c>
    </row>
    <row r="364" spans="1:17" x14ac:dyDescent="0.3">
      <c r="A364" t="s">
        <v>837</v>
      </c>
      <c r="B364" t="s">
        <v>838</v>
      </c>
      <c r="C364" t="s">
        <v>10639</v>
      </c>
      <c r="D364" t="s">
        <v>46</v>
      </c>
      <c r="E364">
        <v>18953.923072649999</v>
      </c>
      <c r="F364">
        <v>1635.25</v>
      </c>
      <c r="G364">
        <v>178.91962273482099</v>
      </c>
      <c r="H364">
        <v>-2.4162786965559699</v>
      </c>
      <c r="I364">
        <v>112.396047068797</v>
      </c>
      <c r="J364">
        <v>-7.6952449796916698</v>
      </c>
      <c r="K364">
        <v>1561.6170090385899</v>
      </c>
      <c r="L364">
        <v>1132.9380832037</v>
      </c>
      <c r="M364">
        <v>40.942593973050997</v>
      </c>
      <c r="N364">
        <v>0.44695458840852598</v>
      </c>
      <c r="O364">
        <v>9.8731080874484096</v>
      </c>
      <c r="P364">
        <v>240.677083333333</v>
      </c>
      <c r="Q364">
        <v>0.184238122582876</v>
      </c>
    </row>
    <row r="365" spans="1:17" x14ac:dyDescent="0.3">
      <c r="A365" t="s">
        <v>839</v>
      </c>
      <c r="B365" t="s">
        <v>840</v>
      </c>
      <c r="C365" t="s">
        <v>629</v>
      </c>
      <c r="D365" t="s">
        <v>629</v>
      </c>
      <c r="E365">
        <v>18904.084388700001</v>
      </c>
      <c r="F365">
        <v>192.99</v>
      </c>
      <c r="G365">
        <v>30.038385719149101</v>
      </c>
      <c r="H365">
        <v>1.3564873323106199</v>
      </c>
      <c r="I365">
        <v>11.1002631254192</v>
      </c>
      <c r="J365">
        <v>0.39395310660708599</v>
      </c>
      <c r="K365">
        <v>176.633572441132</v>
      </c>
      <c r="L365">
        <v>153.11250219789301</v>
      </c>
      <c r="M365">
        <v>57.4585419100545</v>
      </c>
      <c r="N365">
        <v>1.74528408302787</v>
      </c>
      <c r="O365">
        <v>10.342504792994401</v>
      </c>
      <c r="P365">
        <v>71.394316163410295</v>
      </c>
      <c r="Q365">
        <v>3.8106788592678999E-2</v>
      </c>
    </row>
    <row r="366" spans="1:17" x14ac:dyDescent="0.3">
      <c r="A366" t="s">
        <v>841</v>
      </c>
      <c r="B366" t="s">
        <v>842</v>
      </c>
      <c r="C366" t="s">
        <v>10635</v>
      </c>
      <c r="D366" t="s">
        <v>21</v>
      </c>
      <c r="E366">
        <v>18758.1113076</v>
      </c>
      <c r="F366">
        <v>670.55</v>
      </c>
      <c r="G366">
        <v>5.4548841102199601</v>
      </c>
      <c r="H366">
        <v>-7.1388847564136899</v>
      </c>
      <c r="I366">
        <v>-26.418667764347301</v>
      </c>
      <c r="J366">
        <v>11.221693146763201</v>
      </c>
      <c r="K366">
        <v>649.41069815138997</v>
      </c>
      <c r="L366">
        <v>646.716300295785</v>
      </c>
      <c r="M366">
        <v>75.777186381190802</v>
      </c>
      <c r="N366">
        <v>1.5664890841605199</v>
      </c>
      <c r="O366">
        <v>28.528819625680399</v>
      </c>
      <c r="P366">
        <v>41.9453852667231</v>
      </c>
      <c r="Q366">
        <v>4.6126138780407E-2</v>
      </c>
    </row>
    <row r="367" spans="1:17" x14ac:dyDescent="0.3">
      <c r="A367" t="s">
        <v>843</v>
      </c>
      <c r="B367" t="s">
        <v>844</v>
      </c>
      <c r="C367" t="s">
        <v>10637</v>
      </c>
      <c r="D367" t="s">
        <v>27</v>
      </c>
      <c r="E367">
        <v>18730.162552386999</v>
      </c>
      <c r="F367">
        <v>97.14</v>
      </c>
      <c r="G367">
        <v>-22.175389994678401</v>
      </c>
      <c r="H367">
        <v>-5.0376960350303897</v>
      </c>
      <c r="I367">
        <v>-1.6976902624594199</v>
      </c>
      <c r="J367">
        <v>-1.44309710911725</v>
      </c>
      <c r="K367">
        <v>90.0811628505447</v>
      </c>
      <c r="L367">
        <v>85.775448369052796</v>
      </c>
      <c r="M367">
        <v>53.978828715521502</v>
      </c>
      <c r="N367">
        <v>0.83715087286734102</v>
      </c>
      <c r="O367">
        <v>14.679843524809501</v>
      </c>
      <c r="P367">
        <v>49.331283627978401</v>
      </c>
      <c r="Q367">
        <v>8.9099108831031004E-2</v>
      </c>
    </row>
    <row r="368" spans="1:17" x14ac:dyDescent="0.3">
      <c r="A368" t="s">
        <v>845</v>
      </c>
      <c r="B368" t="s">
        <v>846</v>
      </c>
      <c r="C368" t="s">
        <v>629</v>
      </c>
      <c r="D368" t="s">
        <v>629</v>
      </c>
      <c r="E368">
        <v>18644.185515149999</v>
      </c>
      <c r="F368">
        <v>36.979999999999997</v>
      </c>
      <c r="G368">
        <v>-30.354086201952001</v>
      </c>
      <c r="H368">
        <v>-4.8120523159979598</v>
      </c>
      <c r="I368">
        <v>-25.3388361721351</v>
      </c>
      <c r="J368">
        <v>-4.95172087755991</v>
      </c>
      <c r="K368">
        <v>37.8456619880752</v>
      </c>
      <c r="L368">
        <v>38.325352775603903</v>
      </c>
      <c r="M368">
        <v>39.294988531879298</v>
      </c>
      <c r="N368">
        <v>0.454749672272107</v>
      </c>
      <c r="O368">
        <v>43.050297458085403</v>
      </c>
      <c r="P368">
        <v>14.135802469135699</v>
      </c>
      <c r="Q368">
        <v>4.0433299301273998E-2</v>
      </c>
    </row>
    <row r="369" spans="1:17" x14ac:dyDescent="0.3">
      <c r="A369" t="s">
        <v>847</v>
      </c>
      <c r="B369" t="s">
        <v>848</v>
      </c>
      <c r="C369" t="s">
        <v>10646</v>
      </c>
      <c r="D369" t="s">
        <v>558</v>
      </c>
      <c r="E369">
        <v>18640.991763900001</v>
      </c>
      <c r="F369">
        <v>1452.65</v>
      </c>
      <c r="G369">
        <v>-45.290795434183103</v>
      </c>
      <c r="H369">
        <v>-11.9040373731412</v>
      </c>
      <c r="I369">
        <v>-11.562536163036899</v>
      </c>
      <c r="J369">
        <v>-1.4900925603150601</v>
      </c>
      <c r="K369">
        <v>1473.04333495529</v>
      </c>
      <c r="L369">
        <v>1483.22756858206</v>
      </c>
      <c r="M369">
        <v>47.4821973047802</v>
      </c>
      <c r="N369">
        <v>0.57460260792666695</v>
      </c>
      <c r="O369">
        <v>20.397205107906199</v>
      </c>
      <c r="P369">
        <v>14.472025216705999</v>
      </c>
      <c r="Q369">
        <v>-0.105139609305598</v>
      </c>
    </row>
    <row r="370" spans="1:17" x14ac:dyDescent="0.3">
      <c r="A370" t="s">
        <v>849</v>
      </c>
      <c r="B370" t="s">
        <v>850</v>
      </c>
      <c r="C370" t="s">
        <v>10647</v>
      </c>
      <c r="D370" t="s">
        <v>264</v>
      </c>
      <c r="E370">
        <v>18607.5153806649</v>
      </c>
      <c r="F370">
        <v>1334.35</v>
      </c>
      <c r="G370">
        <v>156.24428041722399</v>
      </c>
      <c r="H370">
        <v>2.5133434274417099</v>
      </c>
      <c r="I370">
        <v>32.805672299360801</v>
      </c>
      <c r="J370">
        <v>-4.7660806314608601</v>
      </c>
      <c r="K370">
        <v>1262.3738344491601</v>
      </c>
      <c r="L370">
        <v>1015.06197682982</v>
      </c>
      <c r="M370">
        <v>48.239613360266198</v>
      </c>
      <c r="N370">
        <v>1.2389133173131299</v>
      </c>
      <c r="O370">
        <v>8.6671413047551198</v>
      </c>
      <c r="P370">
        <v>188.19654427645699</v>
      </c>
      <c r="Q370">
        <v>0.18532408246294901</v>
      </c>
    </row>
    <row r="371" spans="1:17" x14ac:dyDescent="0.3">
      <c r="A371" t="s">
        <v>851</v>
      </c>
      <c r="B371" t="s">
        <v>852</v>
      </c>
      <c r="C371" t="s">
        <v>10645</v>
      </c>
      <c r="D371" t="s">
        <v>426</v>
      </c>
      <c r="E371">
        <v>18581.146004149999</v>
      </c>
      <c r="F371">
        <v>1331.95</v>
      </c>
      <c r="G371">
        <v>45.075330457834902</v>
      </c>
      <c r="H371">
        <v>-7.3513923615427403</v>
      </c>
      <c r="I371">
        <v>20.385858105547801</v>
      </c>
      <c r="J371">
        <v>-7.1456962953902501</v>
      </c>
      <c r="K371">
        <v>1295.66449524424</v>
      </c>
      <c r="L371">
        <v>1093.2774962946601</v>
      </c>
      <c r="M371">
        <v>39.638725326344201</v>
      </c>
      <c r="N371">
        <v>0.42563143442227702</v>
      </c>
      <c r="O371">
        <v>15.897743909305801</v>
      </c>
      <c r="P371">
        <v>83.085910652920901</v>
      </c>
      <c r="Q371">
        <v>0.15557374974707799</v>
      </c>
    </row>
    <row r="372" spans="1:17" x14ac:dyDescent="0.3">
      <c r="A372" t="s">
        <v>853</v>
      </c>
      <c r="B372" t="s">
        <v>854</v>
      </c>
      <c r="C372" t="s">
        <v>10647</v>
      </c>
      <c r="D372" t="s">
        <v>127</v>
      </c>
      <c r="E372">
        <v>18565.574975619998</v>
      </c>
      <c r="F372">
        <v>708.4</v>
      </c>
      <c r="G372">
        <v>80.343344408038504</v>
      </c>
      <c r="H372">
        <v>7.7207333409719796</v>
      </c>
      <c r="I372">
        <v>19.7397118045463</v>
      </c>
      <c r="J372">
        <v>-3.7377381730328798</v>
      </c>
      <c r="K372">
        <v>654.65405097913697</v>
      </c>
      <c r="L372">
        <v>559.43181292602105</v>
      </c>
      <c r="M372">
        <v>54.767248497354601</v>
      </c>
      <c r="N372">
        <v>0.78271676737375095</v>
      </c>
      <c r="O372">
        <v>5.8723884810841298</v>
      </c>
      <c r="P372">
        <v>122.20828105395201</v>
      </c>
      <c r="Q372">
        <v>0.175482031461276</v>
      </c>
    </row>
    <row r="373" spans="1:17" x14ac:dyDescent="0.3">
      <c r="A373" t="s">
        <v>855</v>
      </c>
      <c r="B373" t="s">
        <v>856</v>
      </c>
      <c r="C373" t="s">
        <v>10636</v>
      </c>
      <c r="D373" t="s">
        <v>51</v>
      </c>
      <c r="E373">
        <v>18327.004752307999</v>
      </c>
      <c r="F373">
        <v>215.95</v>
      </c>
      <c r="G373">
        <v>14.594944624923601</v>
      </c>
      <c r="H373">
        <v>0.27764904568104298</v>
      </c>
      <c r="I373">
        <v>7.0363891735045501</v>
      </c>
      <c r="J373">
        <v>-2.01712751523629</v>
      </c>
      <c r="K373">
        <v>206.10579189438701</v>
      </c>
      <c r="L373">
        <v>184.17167209626999</v>
      </c>
      <c r="M373">
        <v>62.4594338279081</v>
      </c>
      <c r="N373">
        <v>0.81319487344843999</v>
      </c>
      <c r="O373">
        <v>6.6913637416068497</v>
      </c>
      <c r="P373">
        <v>72.277622656561604</v>
      </c>
      <c r="Q373">
        <v>1.6428817641544999E-2</v>
      </c>
    </row>
    <row r="374" spans="1:17" x14ac:dyDescent="0.3">
      <c r="A374" t="s">
        <v>857</v>
      </c>
      <c r="B374" t="s">
        <v>858</v>
      </c>
      <c r="C374" t="s">
        <v>10636</v>
      </c>
      <c r="D374" t="s">
        <v>859</v>
      </c>
      <c r="E374">
        <v>18292.297359675002</v>
      </c>
      <c r="F374">
        <v>203.63</v>
      </c>
      <c r="G374">
        <v>30.9836686992357</v>
      </c>
      <c r="H374">
        <v>8.1187354097714106</v>
      </c>
      <c r="I374">
        <v>28.0976834771506</v>
      </c>
      <c r="J374">
        <v>4.1007337628750804</v>
      </c>
      <c r="K374">
        <v>185.49137842408899</v>
      </c>
      <c r="L374">
        <v>163.531496675749</v>
      </c>
      <c r="M374">
        <v>71.534086087421898</v>
      </c>
      <c r="N374">
        <v>1.0258490829998499</v>
      </c>
      <c r="O374">
        <v>2.5192751559200501</v>
      </c>
      <c r="P374">
        <v>67.803873094355097</v>
      </c>
      <c r="Q374">
        <v>-1.8993141675610001E-3</v>
      </c>
    </row>
    <row r="375" spans="1:17" x14ac:dyDescent="0.3">
      <c r="A375" t="s">
        <v>860</v>
      </c>
      <c r="B375" t="s">
        <v>861</v>
      </c>
      <c r="C375" t="s">
        <v>10640</v>
      </c>
      <c r="D375" t="s">
        <v>54</v>
      </c>
      <c r="E375">
        <v>18270.297088120002</v>
      </c>
      <c r="F375">
        <v>1388.2</v>
      </c>
      <c r="G375">
        <v>37.872191476878399</v>
      </c>
      <c r="H375">
        <v>20.5480977065953</v>
      </c>
      <c r="I375">
        <v>43.703706065619997</v>
      </c>
      <c r="J375">
        <v>5.6937065138466396</v>
      </c>
      <c r="K375">
        <v>1135.2925703608</v>
      </c>
      <c r="L375">
        <v>969.48201342753396</v>
      </c>
      <c r="M375">
        <v>87.996870995730106</v>
      </c>
      <c r="N375">
        <v>0.85657713950062297</v>
      </c>
      <c r="O375">
        <v>0.77798588099697796</v>
      </c>
      <c r="P375">
        <v>75.2003533791884</v>
      </c>
      <c r="Q375">
        <v>5.4516166492254998E-2</v>
      </c>
    </row>
    <row r="376" spans="1:17" x14ac:dyDescent="0.3">
      <c r="A376" t="s">
        <v>862</v>
      </c>
      <c r="B376" t="s">
        <v>863</v>
      </c>
      <c r="C376" t="s">
        <v>10635</v>
      </c>
      <c r="D376" t="s">
        <v>21</v>
      </c>
      <c r="E376">
        <v>18236.36354844</v>
      </c>
      <c r="F376">
        <v>665.75</v>
      </c>
      <c r="G376">
        <v>-0.38057881708929298</v>
      </c>
      <c r="H376">
        <v>-11.837791068480801</v>
      </c>
      <c r="I376">
        <v>-31.511930681103799</v>
      </c>
      <c r="J376">
        <v>2.6070788887574698</v>
      </c>
      <c r="K376">
        <v>636.27405087476097</v>
      </c>
      <c r="L376">
        <v>634.853412987056</v>
      </c>
      <c r="M376">
        <v>64.616123605622903</v>
      </c>
      <c r="N376">
        <v>1.28036789534496</v>
      </c>
      <c r="O376">
        <v>30.679684566278599</v>
      </c>
      <c r="P376">
        <v>41.769591141396901</v>
      </c>
      <c r="Q376">
        <v>7.7343651439756994E-2</v>
      </c>
    </row>
    <row r="377" spans="1:17" x14ac:dyDescent="0.3">
      <c r="A377" t="s">
        <v>864</v>
      </c>
      <c r="B377" t="s">
        <v>865</v>
      </c>
      <c r="C377" t="s">
        <v>10649</v>
      </c>
      <c r="D377" t="s">
        <v>295</v>
      </c>
      <c r="E377">
        <v>18172.937069579999</v>
      </c>
      <c r="F377">
        <v>488.9</v>
      </c>
      <c r="G377">
        <v>157.491695908976</v>
      </c>
      <c r="H377">
        <v>55.301010415005798</v>
      </c>
      <c r="I377">
        <v>52.815843942740301</v>
      </c>
      <c r="J377">
        <v>5.1007368982154704</v>
      </c>
      <c r="K377">
        <v>364.336847526805</v>
      </c>
      <c r="L377">
        <v>283.94674912135901</v>
      </c>
      <c r="M377">
        <v>72.166672996703397</v>
      </c>
      <c r="N377">
        <v>1.0772991637004901</v>
      </c>
      <c r="O377">
        <v>4.1930865207608896</v>
      </c>
      <c r="P377">
        <v>208.84396715097901</v>
      </c>
      <c r="Q377">
        <v>0.142519813503619</v>
      </c>
    </row>
    <row r="378" spans="1:17" x14ac:dyDescent="0.3">
      <c r="A378" t="s">
        <v>866</v>
      </c>
      <c r="B378" t="s">
        <v>867</v>
      </c>
      <c r="C378" t="s">
        <v>10644</v>
      </c>
      <c r="D378" t="s">
        <v>130</v>
      </c>
      <c r="E378">
        <v>18097.5832443</v>
      </c>
      <c r="F378">
        <v>3000.05</v>
      </c>
      <c r="G378">
        <v>-30.624913530312401</v>
      </c>
      <c r="H378">
        <v>-2.6605733612567</v>
      </c>
      <c r="I378">
        <v>-3.2486702982243501E-2</v>
      </c>
      <c r="J378">
        <v>1.2488499945465701</v>
      </c>
      <c r="K378">
        <v>2821.8881124818499</v>
      </c>
      <c r="L378">
        <v>2721.02130281772</v>
      </c>
      <c r="M378">
        <v>69.3680911101617</v>
      </c>
      <c r="N378">
        <v>1.06408632717541</v>
      </c>
      <c r="O378">
        <v>9.7315044749254103</v>
      </c>
      <c r="P378">
        <v>34.531390134529097</v>
      </c>
      <c r="Q378">
        <v>-7.7180082582352996E-2</v>
      </c>
    </row>
    <row r="379" spans="1:17" x14ac:dyDescent="0.3">
      <c r="A379" t="s">
        <v>868</v>
      </c>
      <c r="B379" t="s">
        <v>869</v>
      </c>
      <c r="C379" t="s">
        <v>10647</v>
      </c>
      <c r="D379" t="s">
        <v>513</v>
      </c>
      <c r="E379">
        <v>18094.70834985</v>
      </c>
      <c r="F379">
        <v>1614</v>
      </c>
      <c r="G379">
        <v>4.2836412418152703</v>
      </c>
      <c r="H379">
        <v>-13.049969596777601</v>
      </c>
      <c r="I379">
        <v>-2.1593776678886898</v>
      </c>
      <c r="J379">
        <v>-4.3557714996248098</v>
      </c>
      <c r="K379">
        <v>1681.78738113688</v>
      </c>
      <c r="L379">
        <v>1600.22458168142</v>
      </c>
      <c r="M379">
        <v>34.758681199776497</v>
      </c>
      <c r="N379">
        <v>1.08736816129352</v>
      </c>
      <c r="O379">
        <v>17.8407682775712</v>
      </c>
      <c r="P379">
        <v>41.9774806474313</v>
      </c>
    </row>
    <row r="380" spans="1:17" hidden="1" x14ac:dyDescent="0.3">
      <c r="A380" t="s">
        <v>870</v>
      </c>
      <c r="B380" t="s">
        <v>871</v>
      </c>
      <c r="C380" t="s">
        <v>10650</v>
      </c>
      <c r="D380" t="s">
        <v>872</v>
      </c>
      <c r="E380">
        <v>18092.8970699399</v>
      </c>
      <c r="F380">
        <v>1771.7</v>
      </c>
      <c r="G380">
        <v>-4.45220084303602</v>
      </c>
      <c r="H380">
        <v>-3.71132225775027</v>
      </c>
      <c r="I380">
        <v>13.0139082316025</v>
      </c>
      <c r="J380">
        <v>-1.74907704267078</v>
      </c>
      <c r="K380">
        <v>1667.6209517165</v>
      </c>
      <c r="M380">
        <v>46.299139662900998</v>
      </c>
      <c r="N380">
        <v>0.77684730752368503</v>
      </c>
      <c r="O380">
        <v>9.4118643111136198</v>
      </c>
      <c r="P380">
        <v>43.847684001136599</v>
      </c>
    </row>
    <row r="381" spans="1:17" x14ac:dyDescent="0.3">
      <c r="A381" t="s">
        <v>873</v>
      </c>
      <c r="B381" t="s">
        <v>874</v>
      </c>
      <c r="C381" t="s">
        <v>10636</v>
      </c>
      <c r="D381" t="s">
        <v>24</v>
      </c>
      <c r="E381">
        <v>17975.546200297002</v>
      </c>
      <c r="F381">
        <v>222.22</v>
      </c>
      <c r="G381">
        <v>53.2935365589938</v>
      </c>
      <c r="H381">
        <v>-3.6445981589625198</v>
      </c>
      <c r="I381">
        <v>6.2156001086358899</v>
      </c>
      <c r="J381">
        <v>-2.32560325478812</v>
      </c>
      <c r="K381">
        <v>213.853427941733</v>
      </c>
      <c r="L381">
        <v>188.004644351248</v>
      </c>
      <c r="M381">
        <v>55.772247569635802</v>
      </c>
      <c r="N381">
        <v>0.54694530152015097</v>
      </c>
      <c r="O381">
        <v>4.7385473854738498</v>
      </c>
      <c r="P381">
        <v>87.211457455770798</v>
      </c>
      <c r="Q381">
        <v>0.199238688976907</v>
      </c>
    </row>
    <row r="382" spans="1:17" x14ac:dyDescent="0.3">
      <c r="A382" t="s">
        <v>875</v>
      </c>
      <c r="B382" t="s">
        <v>876</v>
      </c>
      <c r="C382" t="s">
        <v>10640</v>
      </c>
      <c r="D382" t="s">
        <v>54</v>
      </c>
      <c r="E382">
        <v>17843.3397542399</v>
      </c>
      <c r="F382">
        <v>1665.9</v>
      </c>
      <c r="G382">
        <v>42.861300550904502</v>
      </c>
      <c r="H382">
        <v>-1.67530082104391</v>
      </c>
      <c r="I382">
        <v>-0.31701753347975897</v>
      </c>
      <c r="J382">
        <v>5.4056619754761499</v>
      </c>
      <c r="K382">
        <v>1606.48273323435</v>
      </c>
      <c r="L382">
        <v>1459.44741939452</v>
      </c>
      <c r="M382">
        <v>67.995345520686897</v>
      </c>
      <c r="N382">
        <v>2.4489789514495102</v>
      </c>
      <c r="O382">
        <v>8.9501170538447603</v>
      </c>
      <c r="P382">
        <v>73.893528183716001</v>
      </c>
    </row>
    <row r="383" spans="1:17" x14ac:dyDescent="0.3">
      <c r="A383" t="s">
        <v>877</v>
      </c>
      <c r="B383" t="s">
        <v>878</v>
      </c>
      <c r="C383" t="s">
        <v>10636</v>
      </c>
      <c r="D383" t="s">
        <v>414</v>
      </c>
      <c r="E383">
        <v>17787.026975011999</v>
      </c>
      <c r="F383">
        <v>111.94</v>
      </c>
      <c r="G383">
        <v>-38.981028634315102</v>
      </c>
      <c r="H383">
        <v>-2.4499274350641098</v>
      </c>
      <c r="I383">
        <v>-17.741605186429702</v>
      </c>
      <c r="J383">
        <v>-3.75875533572931</v>
      </c>
      <c r="K383">
        <v>112.582263382585</v>
      </c>
      <c r="L383">
        <v>114.325849107175</v>
      </c>
      <c r="M383">
        <v>52.9598280102053</v>
      </c>
      <c r="N383">
        <v>0.71628786238847397</v>
      </c>
      <c r="O383">
        <v>22.386993031981401</v>
      </c>
      <c r="P383">
        <v>7.1196172248803702</v>
      </c>
      <c r="Q383">
        <v>0.112058520766896</v>
      </c>
    </row>
    <row r="384" spans="1:17" x14ac:dyDescent="0.3">
      <c r="A384" t="s">
        <v>879</v>
      </c>
      <c r="B384" t="s">
        <v>880</v>
      </c>
      <c r="C384" t="s">
        <v>10636</v>
      </c>
      <c r="D384" t="s">
        <v>565</v>
      </c>
      <c r="E384">
        <v>17722.136759775</v>
      </c>
      <c r="F384">
        <v>1038.5999999999999</v>
      </c>
      <c r="G384">
        <v>108.87347876004</v>
      </c>
      <c r="H384">
        <v>27.7581561804781</v>
      </c>
      <c r="I384">
        <v>42.789680304664202</v>
      </c>
      <c r="J384">
        <v>0.143517764599846</v>
      </c>
      <c r="K384">
        <v>887.17446292296597</v>
      </c>
      <c r="L384">
        <v>696.62366557056203</v>
      </c>
      <c r="M384">
        <v>53.662468172643699</v>
      </c>
      <c r="N384">
        <v>1.3915111445284201</v>
      </c>
      <c r="O384">
        <v>14.481032158675101</v>
      </c>
      <c r="P384">
        <v>146.99167657550501</v>
      </c>
    </row>
    <row r="385" spans="1:17" x14ac:dyDescent="0.3">
      <c r="A385" t="s">
        <v>881</v>
      </c>
      <c r="B385" t="s">
        <v>882</v>
      </c>
      <c r="C385" t="s">
        <v>10641</v>
      </c>
      <c r="D385" t="s">
        <v>505</v>
      </c>
      <c r="E385">
        <v>17715.528998860002</v>
      </c>
      <c r="F385">
        <v>624.79999999999995</v>
      </c>
      <c r="G385">
        <v>107.85610362514799</v>
      </c>
      <c r="H385">
        <v>1.16006813420567</v>
      </c>
      <c r="I385">
        <v>5.8592839571555198</v>
      </c>
      <c r="J385">
        <v>-3.5434716771611598</v>
      </c>
      <c r="K385">
        <v>600.286757457043</v>
      </c>
      <c r="L385">
        <v>489.80997497265901</v>
      </c>
      <c r="M385">
        <v>47.833275223745602</v>
      </c>
      <c r="N385">
        <v>1.21259804719252</v>
      </c>
      <c r="O385">
        <v>15.877080665813001</v>
      </c>
      <c r="P385">
        <v>167.122702009405</v>
      </c>
      <c r="Q385">
        <v>0.23732290302278899</v>
      </c>
    </row>
    <row r="386" spans="1:17" x14ac:dyDescent="0.3">
      <c r="A386" t="s">
        <v>883</v>
      </c>
      <c r="B386" t="s">
        <v>884</v>
      </c>
      <c r="C386" t="s">
        <v>10638</v>
      </c>
      <c r="D386" t="s">
        <v>230</v>
      </c>
      <c r="E386">
        <v>17681.943757500001</v>
      </c>
      <c r="F386">
        <v>2491.85</v>
      </c>
      <c r="G386">
        <v>125.506588242071</v>
      </c>
      <c r="H386">
        <v>9.5819282107725599</v>
      </c>
      <c r="I386">
        <v>31.733366843916301</v>
      </c>
      <c r="J386">
        <v>-2.6724885636547699</v>
      </c>
      <c r="K386">
        <v>2218.2910072752502</v>
      </c>
      <c r="L386">
        <v>1776.6285032082999</v>
      </c>
      <c r="M386">
        <v>65.097048573311199</v>
      </c>
      <c r="N386">
        <v>0.53954403725006295</v>
      </c>
      <c r="O386">
        <v>5.2230270682424598</v>
      </c>
      <c r="P386">
        <v>156.87851141693699</v>
      </c>
      <c r="Q386">
        <v>7.2319025584186999E-2</v>
      </c>
    </row>
    <row r="387" spans="1:17" x14ac:dyDescent="0.3">
      <c r="A387" t="s">
        <v>885</v>
      </c>
      <c r="B387" t="s">
        <v>886</v>
      </c>
      <c r="C387" t="s">
        <v>10634</v>
      </c>
      <c r="D387" t="s">
        <v>180</v>
      </c>
      <c r="E387">
        <v>17566.64003952</v>
      </c>
      <c r="F387">
        <v>1792.1</v>
      </c>
      <c r="G387">
        <v>43.969861435757601</v>
      </c>
      <c r="H387">
        <v>-5.5205026564675004</v>
      </c>
      <c r="I387">
        <v>6.5958319075157803</v>
      </c>
      <c r="J387">
        <v>-3.20190533313782</v>
      </c>
      <c r="K387">
        <v>1717.86059684886</v>
      </c>
      <c r="L387">
        <v>1459.0788408363701</v>
      </c>
      <c r="M387">
        <v>44.6963963768575</v>
      </c>
      <c r="N387">
        <v>0.43128119882319199</v>
      </c>
      <c r="O387">
        <v>6.6988449305284297</v>
      </c>
      <c r="P387">
        <v>83.100893997445695</v>
      </c>
      <c r="Q387">
        <v>3.0381616668628E-2</v>
      </c>
    </row>
    <row r="388" spans="1:17" x14ac:dyDescent="0.3">
      <c r="A388" t="s">
        <v>887</v>
      </c>
      <c r="B388" t="s">
        <v>888</v>
      </c>
      <c r="C388" t="s">
        <v>10644</v>
      </c>
      <c r="D388" t="s">
        <v>776</v>
      </c>
      <c r="E388">
        <v>17551.720688400001</v>
      </c>
      <c r="F388">
        <v>421.65</v>
      </c>
      <c r="G388">
        <v>16.4299267614272</v>
      </c>
      <c r="H388">
        <v>16.9769061804781</v>
      </c>
      <c r="I388">
        <v>-0.36401369949124701</v>
      </c>
      <c r="J388">
        <v>6.3372376189162098</v>
      </c>
      <c r="K388">
        <v>376.87716911246599</v>
      </c>
      <c r="L388">
        <v>335.900215414554</v>
      </c>
      <c r="M388">
        <v>69.457225768445198</v>
      </c>
      <c r="N388">
        <v>1.2982412843909901</v>
      </c>
      <c r="O388">
        <v>6.5575714455116696</v>
      </c>
      <c r="P388">
        <v>83.485639686683996</v>
      </c>
      <c r="Q388">
        <v>0.19299175746014299</v>
      </c>
    </row>
    <row r="389" spans="1:17" x14ac:dyDescent="0.3">
      <c r="A389" t="s">
        <v>889</v>
      </c>
      <c r="B389" t="s">
        <v>890</v>
      </c>
      <c r="C389" t="s">
        <v>10635</v>
      </c>
      <c r="D389" t="s">
        <v>21</v>
      </c>
      <c r="E389">
        <v>17527.567111109998</v>
      </c>
      <c r="F389">
        <v>767.9</v>
      </c>
      <c r="G389">
        <v>25.1493476726442</v>
      </c>
      <c r="H389">
        <v>-5.8348785395960698</v>
      </c>
      <c r="I389">
        <v>28.098160080188801</v>
      </c>
      <c r="J389">
        <v>-3.2658158161982902</v>
      </c>
      <c r="K389">
        <v>748.90383609936396</v>
      </c>
      <c r="L389">
        <v>635.93571477787805</v>
      </c>
      <c r="M389">
        <v>48.382662268623498</v>
      </c>
      <c r="N389">
        <v>0.83836286099661295</v>
      </c>
      <c r="O389">
        <v>9.3241307461909102</v>
      </c>
      <c r="P389">
        <v>68.288406749945196</v>
      </c>
      <c r="Q389">
        <v>5.2771699212149997E-2</v>
      </c>
    </row>
    <row r="390" spans="1:17" x14ac:dyDescent="0.3">
      <c r="A390" t="s">
        <v>891</v>
      </c>
      <c r="B390" t="s">
        <v>892</v>
      </c>
      <c r="C390" t="s">
        <v>10636</v>
      </c>
      <c r="D390" t="s">
        <v>51</v>
      </c>
      <c r="E390">
        <v>17521.725005279899</v>
      </c>
      <c r="F390">
        <v>205.52</v>
      </c>
      <c r="G390">
        <v>-28.2881597041055</v>
      </c>
      <c r="H390">
        <v>-0.354669767085244</v>
      </c>
      <c r="I390">
        <v>-29.900577327088101</v>
      </c>
      <c r="J390">
        <v>-2.8228551885083801</v>
      </c>
      <c r="K390">
        <v>212.22515743264401</v>
      </c>
      <c r="L390">
        <v>211.97544170254301</v>
      </c>
      <c r="M390">
        <v>56.119519700122297</v>
      </c>
      <c r="N390">
        <v>3.01854942118685</v>
      </c>
      <c r="O390">
        <v>40.740560529388802</v>
      </c>
      <c r="P390">
        <v>12.2906706734052</v>
      </c>
      <c r="Q390">
        <v>4.8368205903533003E-2</v>
      </c>
    </row>
    <row r="391" spans="1:17" x14ac:dyDescent="0.3">
      <c r="A391" t="s">
        <v>893</v>
      </c>
      <c r="B391" t="s">
        <v>894</v>
      </c>
      <c r="C391" t="s">
        <v>10644</v>
      </c>
      <c r="D391" t="s">
        <v>305</v>
      </c>
      <c r="E391">
        <v>17498.735667270001</v>
      </c>
      <c r="F391">
        <v>835.15</v>
      </c>
      <c r="G391">
        <v>23.722544873229602</v>
      </c>
      <c r="H391">
        <v>-5.4871656758092602</v>
      </c>
      <c r="I391">
        <v>-8.2678578272755701</v>
      </c>
      <c r="J391">
        <v>-0.71865361975448105</v>
      </c>
      <c r="K391">
        <v>807.42647395504002</v>
      </c>
      <c r="L391">
        <v>754.13173310294303</v>
      </c>
      <c r="M391">
        <v>52.139437869976902</v>
      </c>
      <c r="N391">
        <v>0.77967075638386496</v>
      </c>
      <c r="O391">
        <v>14.7099323474825</v>
      </c>
      <c r="P391">
        <v>59.379770992366304</v>
      </c>
      <c r="Q391">
        <v>0.18600824370649999</v>
      </c>
    </row>
    <row r="392" spans="1:17" x14ac:dyDescent="0.3">
      <c r="A392" t="s">
        <v>895</v>
      </c>
      <c r="B392" t="s">
        <v>896</v>
      </c>
      <c r="C392" t="s">
        <v>10646</v>
      </c>
      <c r="D392" t="s">
        <v>897</v>
      </c>
      <c r="E392">
        <v>17440.579715</v>
      </c>
      <c r="F392">
        <v>786.75</v>
      </c>
      <c r="G392">
        <v>-15.5980269638371</v>
      </c>
      <c r="H392">
        <v>9.41440618047816</v>
      </c>
      <c r="I392">
        <v>-2.0577701671783499</v>
      </c>
      <c r="J392">
        <v>1.10715669253947</v>
      </c>
      <c r="K392">
        <v>724.72559911485598</v>
      </c>
      <c r="L392">
        <v>692.03681074727399</v>
      </c>
      <c r="M392">
        <v>69.924386002339702</v>
      </c>
      <c r="N392">
        <v>1.34965083271179</v>
      </c>
      <c r="O392">
        <v>7.97585001588814</v>
      </c>
      <c r="P392">
        <v>32.449494949494898</v>
      </c>
      <c r="Q392">
        <v>7.9731494156898994E-2</v>
      </c>
    </row>
    <row r="393" spans="1:17" x14ac:dyDescent="0.3">
      <c r="A393" t="s">
        <v>898</v>
      </c>
      <c r="B393" t="s">
        <v>899</v>
      </c>
      <c r="C393" t="s">
        <v>10641</v>
      </c>
      <c r="D393" t="s">
        <v>723</v>
      </c>
      <c r="E393">
        <v>17421.1388898</v>
      </c>
      <c r="F393">
        <v>967.95</v>
      </c>
      <c r="G393">
        <v>16.815046267337401</v>
      </c>
      <c r="H393">
        <v>12.2151137276479</v>
      </c>
      <c r="I393">
        <v>12.008236851585901</v>
      </c>
      <c r="J393">
        <v>-1.8077049217194601</v>
      </c>
      <c r="K393">
        <v>893.27875682907097</v>
      </c>
      <c r="L393">
        <v>767.72234355419698</v>
      </c>
      <c r="M393">
        <v>65.906608261817993</v>
      </c>
      <c r="N393">
        <v>0.64324432414367405</v>
      </c>
      <c r="O393">
        <v>3.1509892039878098</v>
      </c>
      <c r="P393">
        <v>65.886889460154194</v>
      </c>
      <c r="Q393">
        <v>0.182859452041432</v>
      </c>
    </row>
    <row r="394" spans="1:17" x14ac:dyDescent="0.3">
      <c r="A394" t="s">
        <v>900</v>
      </c>
      <c r="B394" t="s">
        <v>901</v>
      </c>
      <c r="C394" t="s">
        <v>10651</v>
      </c>
      <c r="D394" t="s">
        <v>175</v>
      </c>
      <c r="E394">
        <v>17318.128192364999</v>
      </c>
      <c r="F394">
        <v>1152.6500000000001</v>
      </c>
      <c r="G394">
        <v>-8.4617320267832294</v>
      </c>
      <c r="H394">
        <v>6.4104321920388401</v>
      </c>
      <c r="I394">
        <v>6.81778972564834</v>
      </c>
      <c r="J394">
        <v>-5.4458266201768897</v>
      </c>
      <c r="K394">
        <v>1073.45525654985</v>
      </c>
      <c r="L394">
        <v>1002.0809411871101</v>
      </c>
      <c r="M394">
        <v>45.951979736251999</v>
      </c>
      <c r="N394">
        <v>1.4193410903180701</v>
      </c>
      <c r="O394">
        <v>3.9951416301565899</v>
      </c>
      <c r="P394">
        <v>38.473089860643903</v>
      </c>
      <c r="Q394">
        <v>4.0881754767829997E-3</v>
      </c>
    </row>
    <row r="395" spans="1:17" x14ac:dyDescent="0.3">
      <c r="A395" t="s">
        <v>902</v>
      </c>
      <c r="B395" t="s">
        <v>903</v>
      </c>
      <c r="C395" t="s">
        <v>10640</v>
      </c>
      <c r="D395" t="s">
        <v>54</v>
      </c>
      <c r="E395">
        <v>17059.122075660001</v>
      </c>
      <c r="F395">
        <v>718.1</v>
      </c>
      <c r="G395">
        <v>107.34617995331401</v>
      </c>
      <c r="H395">
        <v>23.895651725738301</v>
      </c>
      <c r="I395">
        <v>41.977428255128103</v>
      </c>
      <c r="J395">
        <v>0.78247450123919804</v>
      </c>
      <c r="K395">
        <v>601.00684136728501</v>
      </c>
      <c r="L395">
        <v>478.10068669365199</v>
      </c>
      <c r="M395">
        <v>70.961620381645105</v>
      </c>
      <c r="N395">
        <v>0.92447831834757399</v>
      </c>
      <c r="O395">
        <v>0.40384347583901598</v>
      </c>
      <c r="P395">
        <v>142.15140785702201</v>
      </c>
      <c r="Q395">
        <v>8.0962920746686998E-2</v>
      </c>
    </row>
    <row r="396" spans="1:17" x14ac:dyDescent="0.3">
      <c r="A396" t="s">
        <v>904</v>
      </c>
      <c r="B396" t="s">
        <v>905</v>
      </c>
      <c r="C396" t="s">
        <v>10640</v>
      </c>
      <c r="D396" t="s">
        <v>54</v>
      </c>
      <c r="E396">
        <v>16653.75</v>
      </c>
      <c r="F396">
        <v>6586.65</v>
      </c>
      <c r="G396">
        <v>23.817015127398601</v>
      </c>
      <c r="H396">
        <v>-7.0310514920799196</v>
      </c>
      <c r="I396">
        <v>7.9045383064177903</v>
      </c>
      <c r="J396">
        <v>-3.4156217467507499</v>
      </c>
      <c r="K396">
        <v>6611.8131629489499</v>
      </c>
      <c r="L396">
        <v>5816.5274116791297</v>
      </c>
      <c r="M396">
        <v>43.373582037600997</v>
      </c>
      <c r="N396">
        <v>0.25026350407287601</v>
      </c>
      <c r="O396">
        <v>14.9628415051657</v>
      </c>
      <c r="P396">
        <v>56.713062098500998</v>
      </c>
      <c r="Q396">
        <v>8.0164889458797003E-2</v>
      </c>
    </row>
    <row r="397" spans="1:17" x14ac:dyDescent="0.3">
      <c r="A397" t="s">
        <v>906</v>
      </c>
      <c r="B397" t="s">
        <v>907</v>
      </c>
      <c r="C397" t="s">
        <v>10638</v>
      </c>
      <c r="D397" t="s">
        <v>183</v>
      </c>
      <c r="E397">
        <v>16640.210137239999</v>
      </c>
      <c r="F397">
        <v>505.4</v>
      </c>
      <c r="G397">
        <v>19.4905610299298</v>
      </c>
      <c r="H397">
        <v>9.3192387938690899</v>
      </c>
      <c r="I397">
        <v>8.0992234984329698</v>
      </c>
      <c r="J397">
        <v>6.9624889682653599</v>
      </c>
      <c r="K397">
        <v>467.758547925014</v>
      </c>
      <c r="L397">
        <v>431.88308031892302</v>
      </c>
      <c r="M397">
        <v>73.861672372946202</v>
      </c>
      <c r="N397">
        <v>2.3074516385552699</v>
      </c>
      <c r="O397">
        <v>6.4305500593589304</v>
      </c>
      <c r="P397">
        <v>97.190792040577406</v>
      </c>
    </row>
    <row r="398" spans="1:17" x14ac:dyDescent="0.3">
      <c r="A398" t="s">
        <v>908</v>
      </c>
      <c r="B398" t="s">
        <v>909</v>
      </c>
      <c r="C398" t="s">
        <v>10649</v>
      </c>
      <c r="D398" t="s">
        <v>568</v>
      </c>
      <c r="E398">
        <v>16578.92212236</v>
      </c>
      <c r="F398">
        <v>5344.45</v>
      </c>
      <c r="G398">
        <v>-20.034425927708099</v>
      </c>
      <c r="H398">
        <v>0.83315245598209398</v>
      </c>
      <c r="I398">
        <v>10.964418170058501</v>
      </c>
      <c r="J398">
        <v>-4.3323552861549199</v>
      </c>
      <c r="K398">
        <v>5222.3689990147504</v>
      </c>
      <c r="L398">
        <v>4808.4004505044004</v>
      </c>
      <c r="M398">
        <v>47.870108283383402</v>
      </c>
      <c r="N398">
        <v>0.463950845226759</v>
      </c>
      <c r="O398">
        <v>11.496037945906499</v>
      </c>
      <c r="P398">
        <v>32.913454364585903</v>
      </c>
      <c r="Q398">
        <v>4.9976587906113999E-2</v>
      </c>
    </row>
    <row r="399" spans="1:17" x14ac:dyDescent="0.3">
      <c r="A399" t="s">
        <v>910</v>
      </c>
      <c r="B399" t="s">
        <v>911</v>
      </c>
      <c r="C399" t="s">
        <v>10643</v>
      </c>
      <c r="D399" t="s">
        <v>127</v>
      </c>
      <c r="E399">
        <v>16561.012460220001</v>
      </c>
      <c r="F399">
        <v>911.7</v>
      </c>
      <c r="G399">
        <v>223.62297542685599</v>
      </c>
      <c r="H399">
        <v>-1.52309381952183</v>
      </c>
      <c r="I399">
        <v>-40.018577807665999</v>
      </c>
      <c r="J399">
        <v>-3.5971338450635302</v>
      </c>
      <c r="K399">
        <v>909.57638247763202</v>
      </c>
      <c r="L399">
        <v>833.08296486409597</v>
      </c>
      <c r="M399">
        <v>43.968657033649002</v>
      </c>
      <c r="N399">
        <v>0.93371248131838902</v>
      </c>
      <c r="O399">
        <v>44.126357354392802</v>
      </c>
      <c r="P399">
        <v>263.082437275985</v>
      </c>
      <c r="Q399">
        <v>0.22409591940450099</v>
      </c>
    </row>
    <row r="400" spans="1:17" hidden="1" x14ac:dyDescent="0.3">
      <c r="A400" t="s">
        <v>912</v>
      </c>
      <c r="B400" t="s">
        <v>913</v>
      </c>
      <c r="C400" t="s">
        <v>10650</v>
      </c>
      <c r="D400" t="s">
        <v>51</v>
      </c>
      <c r="E400">
        <v>16497.665506629899</v>
      </c>
      <c r="F400">
        <v>384.45</v>
      </c>
      <c r="G400">
        <v>-13.7407861822981</v>
      </c>
      <c r="H400">
        <v>-18.066572080391399</v>
      </c>
      <c r="I400">
        <v>3.7253228923403801</v>
      </c>
      <c r="J400">
        <v>-7.7882055892999498</v>
      </c>
      <c r="K400">
        <v>402.04091807953199</v>
      </c>
      <c r="M400">
        <v>30.476058911239399</v>
      </c>
      <c r="N400">
        <v>0.57199822588160498</v>
      </c>
      <c r="O400">
        <v>26.661464429704701</v>
      </c>
      <c r="P400">
        <v>31.660958904109499</v>
      </c>
    </row>
    <row r="401" spans="1:17" x14ac:dyDescent="0.3">
      <c r="A401" t="s">
        <v>914</v>
      </c>
      <c r="B401" t="s">
        <v>915</v>
      </c>
      <c r="C401" t="s">
        <v>10649</v>
      </c>
      <c r="D401" t="s">
        <v>568</v>
      </c>
      <c r="E401">
        <v>16314.466831919999</v>
      </c>
      <c r="F401">
        <v>859.7</v>
      </c>
      <c r="G401">
        <v>46.0944971269818</v>
      </c>
      <c r="H401">
        <v>-1.7416102082509901</v>
      </c>
      <c r="I401">
        <v>5.7985325647434296</v>
      </c>
      <c r="J401">
        <v>-4.0699614811962697</v>
      </c>
      <c r="K401">
        <v>832.69129778491401</v>
      </c>
      <c r="L401">
        <v>701.74063040530905</v>
      </c>
      <c r="M401">
        <v>50.330287636619197</v>
      </c>
      <c r="N401">
        <v>0.47917321120531903</v>
      </c>
      <c r="O401">
        <v>7.7817843433755902</v>
      </c>
      <c r="P401">
        <v>104.204275534441</v>
      </c>
      <c r="Q401">
        <v>0.12597619061402399</v>
      </c>
    </row>
    <row r="402" spans="1:17" x14ac:dyDescent="0.3">
      <c r="A402" t="s">
        <v>916</v>
      </c>
      <c r="B402" t="s">
        <v>917</v>
      </c>
      <c r="C402" t="s">
        <v>10649</v>
      </c>
      <c r="D402" t="s">
        <v>568</v>
      </c>
      <c r="E402">
        <v>16261.867698</v>
      </c>
      <c r="F402">
        <v>3298.4</v>
      </c>
      <c r="G402">
        <v>-59.148576257938501</v>
      </c>
      <c r="H402">
        <v>-10.7669540754886</v>
      </c>
      <c r="I402">
        <v>-4.9541694812052004</v>
      </c>
      <c r="J402">
        <v>-3.0399988868723899</v>
      </c>
      <c r="K402">
        <v>3441.5560688248202</v>
      </c>
      <c r="L402">
        <v>3527.2654628415698</v>
      </c>
      <c r="M402">
        <v>35.678023189707403</v>
      </c>
      <c r="N402">
        <v>0.68459290276652995</v>
      </c>
      <c r="O402">
        <v>43.228535047295601</v>
      </c>
      <c r="P402">
        <v>14.6890592673725</v>
      </c>
      <c r="Q402">
        <v>-7.9764642102720995E-2</v>
      </c>
    </row>
    <row r="403" spans="1:17" x14ac:dyDescent="0.3">
      <c r="A403" t="s">
        <v>918</v>
      </c>
      <c r="B403" t="s">
        <v>919</v>
      </c>
      <c r="C403" t="s">
        <v>10636</v>
      </c>
      <c r="D403" t="s">
        <v>547</v>
      </c>
      <c r="E403">
        <v>16091.87869224</v>
      </c>
      <c r="F403">
        <v>327.95</v>
      </c>
      <c r="G403">
        <v>-6.4934780585292797</v>
      </c>
      <c r="H403">
        <v>-0.66277784892900304</v>
      </c>
      <c r="I403">
        <v>-14.8246220630531</v>
      </c>
      <c r="J403">
        <v>-3.9436927971106601E-2</v>
      </c>
      <c r="K403">
        <v>317.74285868618699</v>
      </c>
      <c r="L403">
        <v>317.661355697457</v>
      </c>
      <c r="M403">
        <v>67.695989215063307</v>
      </c>
      <c r="N403">
        <v>1.2014597731377901</v>
      </c>
      <c r="O403">
        <v>19.530416221985</v>
      </c>
      <c r="P403">
        <v>27.6070038910505</v>
      </c>
      <c r="Q403">
        <v>-5.2432703427369998E-2</v>
      </c>
    </row>
    <row r="404" spans="1:17" x14ac:dyDescent="0.3">
      <c r="A404" t="s">
        <v>920</v>
      </c>
      <c r="B404" t="s">
        <v>921</v>
      </c>
      <c r="C404" t="s">
        <v>10647</v>
      </c>
      <c r="D404" t="s">
        <v>723</v>
      </c>
      <c r="E404">
        <v>15924.232132499999</v>
      </c>
      <c r="F404">
        <v>3798.3</v>
      </c>
      <c r="G404">
        <v>28.253699624350599</v>
      </c>
      <c r="H404">
        <v>-19.781965132048501</v>
      </c>
      <c r="I404">
        <v>6.8850493599750404</v>
      </c>
      <c r="J404">
        <v>-3.8935925823059399</v>
      </c>
      <c r="K404">
        <v>4151.0320578812298</v>
      </c>
      <c r="L404">
        <v>3584.3841679789298</v>
      </c>
      <c r="M404">
        <v>37.630075786056601</v>
      </c>
      <c r="N404">
        <v>0.521140670999797</v>
      </c>
      <c r="O404">
        <v>44.4856909670115</v>
      </c>
      <c r="P404">
        <v>99.380593685205099</v>
      </c>
      <c r="Q404">
        <v>0.126476482122995</v>
      </c>
    </row>
    <row r="405" spans="1:17" x14ac:dyDescent="0.3">
      <c r="A405" t="s">
        <v>922</v>
      </c>
      <c r="B405" t="s">
        <v>923</v>
      </c>
      <c r="C405" t="s">
        <v>10640</v>
      </c>
      <c r="D405" t="s">
        <v>54</v>
      </c>
      <c r="E405">
        <v>15915.22070672</v>
      </c>
      <c r="F405">
        <v>12502.2</v>
      </c>
      <c r="G405">
        <v>197.52138787382401</v>
      </c>
      <c r="H405">
        <v>44.4119280765605</v>
      </c>
      <c r="I405">
        <v>59.036060113107801</v>
      </c>
      <c r="J405">
        <v>0.66172859190778999</v>
      </c>
      <c r="K405">
        <v>9921.9560941342806</v>
      </c>
      <c r="L405">
        <v>7222.1910994382197</v>
      </c>
      <c r="M405">
        <v>72.577778054442206</v>
      </c>
      <c r="N405">
        <v>0.52662620350469203</v>
      </c>
      <c r="O405">
        <v>1.6661067652093</v>
      </c>
      <c r="P405">
        <v>267.71176470588199</v>
      </c>
      <c r="Q405">
        <v>0.17568971084282201</v>
      </c>
    </row>
    <row r="406" spans="1:17" x14ac:dyDescent="0.3">
      <c r="A406" t="s">
        <v>924</v>
      </c>
      <c r="B406" t="s">
        <v>925</v>
      </c>
      <c r="C406" t="s">
        <v>10643</v>
      </c>
      <c r="D406" t="s">
        <v>127</v>
      </c>
      <c r="E406">
        <v>15901.467342100001</v>
      </c>
      <c r="F406">
        <v>53.64</v>
      </c>
      <c r="G406">
        <v>-32.552065321496002</v>
      </c>
      <c r="H406">
        <v>-8.0519482553530093</v>
      </c>
      <c r="I406">
        <v>-25.8205082993696</v>
      </c>
      <c r="J406">
        <v>-3.4546175847036902</v>
      </c>
      <c r="K406">
        <v>56.5649211834738</v>
      </c>
      <c r="L406">
        <v>55.834355148811603</v>
      </c>
      <c r="M406">
        <v>40.422311949527902</v>
      </c>
      <c r="N406">
        <v>0.53177558290778704</v>
      </c>
      <c r="O406">
        <v>37.397464578672597</v>
      </c>
      <c r="P406">
        <v>37.011494252873497</v>
      </c>
    </row>
    <row r="407" spans="1:17" x14ac:dyDescent="0.3">
      <c r="A407" t="s">
        <v>926</v>
      </c>
      <c r="B407" t="s">
        <v>927</v>
      </c>
      <c r="C407" t="s">
        <v>10647</v>
      </c>
      <c r="D407" t="s">
        <v>264</v>
      </c>
      <c r="E407">
        <v>15884.559609399999</v>
      </c>
      <c r="F407">
        <v>928.5</v>
      </c>
      <c r="G407">
        <v>35.867201864838599</v>
      </c>
      <c r="H407">
        <v>-8.5093045761493205</v>
      </c>
      <c r="I407">
        <v>9.7168430942492705</v>
      </c>
      <c r="J407">
        <v>-3.3831924886106601</v>
      </c>
      <c r="K407">
        <v>934.38564501606004</v>
      </c>
      <c r="L407">
        <v>826.51053514268494</v>
      </c>
      <c r="M407">
        <v>41.197641641789097</v>
      </c>
      <c r="N407">
        <v>0.36039601765581403</v>
      </c>
      <c r="O407">
        <v>14.162627894453401</v>
      </c>
      <c r="P407">
        <v>76.789794364051701</v>
      </c>
      <c r="Q407">
        <v>0.15807634852673499</v>
      </c>
    </row>
    <row r="408" spans="1:17" x14ac:dyDescent="0.3">
      <c r="A408" t="s">
        <v>928</v>
      </c>
      <c r="B408" t="s">
        <v>929</v>
      </c>
      <c r="C408" t="s">
        <v>10637</v>
      </c>
      <c r="D408" t="s">
        <v>930</v>
      </c>
      <c r="E408">
        <v>15791.774316434999</v>
      </c>
      <c r="F408">
        <v>490.8</v>
      </c>
      <c r="G408">
        <v>114.23072499368899</v>
      </c>
      <c r="H408">
        <v>-5.4758558730061102</v>
      </c>
      <c r="I408">
        <v>-3.05986325655967</v>
      </c>
      <c r="J408">
        <v>0.34822549079347798</v>
      </c>
      <c r="K408">
        <v>478.30084011301</v>
      </c>
      <c r="L408">
        <v>396.729402157072</v>
      </c>
      <c r="M408">
        <v>54.328987264808099</v>
      </c>
      <c r="N408">
        <v>0.43958365640612301</v>
      </c>
      <c r="O408">
        <v>25.876120619396801</v>
      </c>
      <c r="P408">
        <v>152.85935085007699</v>
      </c>
      <c r="Q408">
        <v>0.122664120709628</v>
      </c>
    </row>
    <row r="409" spans="1:17" hidden="1" x14ac:dyDescent="0.3">
      <c r="A409" t="s">
        <v>931</v>
      </c>
      <c r="B409" t="s">
        <v>932</v>
      </c>
      <c r="C409" t="s">
        <v>10650</v>
      </c>
      <c r="D409" t="s">
        <v>568</v>
      </c>
      <c r="E409">
        <v>15789.509968509999</v>
      </c>
      <c r="F409">
        <v>3465.15</v>
      </c>
      <c r="G409">
        <v>-5.4636784068740498</v>
      </c>
      <c r="H409">
        <v>16.247923973588598</v>
      </c>
      <c r="I409">
        <v>25.817254423364101</v>
      </c>
      <c r="J409">
        <v>6.29461548531701</v>
      </c>
      <c r="K409">
        <v>3074.59661582236</v>
      </c>
      <c r="L409">
        <v>2751.4479066170302</v>
      </c>
      <c r="M409">
        <v>71.026851232944907</v>
      </c>
      <c r="N409">
        <v>0.75619794877842605</v>
      </c>
      <c r="O409">
        <v>3.2798002972454299</v>
      </c>
      <c r="P409">
        <v>52.851786501985003</v>
      </c>
      <c r="Q409">
        <v>2.6081719524683002E-2</v>
      </c>
    </row>
    <row r="410" spans="1:17" x14ac:dyDescent="0.3">
      <c r="A410" t="s">
        <v>933</v>
      </c>
      <c r="B410" t="s">
        <v>934</v>
      </c>
      <c r="C410" t="s">
        <v>10645</v>
      </c>
      <c r="D410" t="s">
        <v>935</v>
      </c>
      <c r="E410">
        <v>15772.299145425</v>
      </c>
      <c r="F410">
        <v>201.85</v>
      </c>
      <c r="G410">
        <v>-1.86839801943649</v>
      </c>
      <c r="H410">
        <v>-7.2473928849423999</v>
      </c>
      <c r="I410">
        <v>-17.328324523652199</v>
      </c>
      <c r="J410">
        <v>-5.62334694813286</v>
      </c>
      <c r="K410">
        <v>205.36304031807899</v>
      </c>
      <c r="L410">
        <v>198.32513820183701</v>
      </c>
      <c r="M410">
        <v>45.7558588240801</v>
      </c>
      <c r="N410">
        <v>0.691167510706031</v>
      </c>
      <c r="O410">
        <v>17.686400792667801</v>
      </c>
      <c r="P410">
        <v>48.2011747430249</v>
      </c>
      <c r="Q410">
        <v>1.9507647272602999E-2</v>
      </c>
    </row>
    <row r="411" spans="1:17" hidden="1" x14ac:dyDescent="0.3">
      <c r="A411" t="s">
        <v>936</v>
      </c>
      <c r="B411" t="s">
        <v>937</v>
      </c>
      <c r="C411" t="s">
        <v>10650</v>
      </c>
      <c r="D411" t="s">
        <v>264</v>
      </c>
      <c r="E411">
        <v>15751.175445000001</v>
      </c>
      <c r="F411">
        <v>14990</v>
      </c>
      <c r="G411">
        <v>-23.957840414425199</v>
      </c>
      <c r="H411">
        <v>-8.1406873585783206</v>
      </c>
      <c r="I411">
        <v>-11.705910477874999</v>
      </c>
      <c r="J411">
        <v>-6.6901199607426198</v>
      </c>
      <c r="K411">
        <v>15485.968185592699</v>
      </c>
      <c r="L411">
        <v>15094.26709404</v>
      </c>
      <c r="M411">
        <v>32.150273545403003</v>
      </c>
      <c r="N411">
        <v>0.74212254128459898</v>
      </c>
      <c r="O411">
        <v>18.706804536357499</v>
      </c>
      <c r="P411">
        <v>17.824607185807601</v>
      </c>
      <c r="Q411">
        <v>6.7476051063743006E-2</v>
      </c>
    </row>
    <row r="412" spans="1:17" hidden="1" x14ac:dyDescent="0.3">
      <c r="A412" t="s">
        <v>938</v>
      </c>
      <c r="B412" t="s">
        <v>939</v>
      </c>
      <c r="C412" t="s">
        <v>10650</v>
      </c>
      <c r="D412" t="s">
        <v>46</v>
      </c>
      <c r="E412">
        <v>15747.6117018</v>
      </c>
      <c r="F412">
        <v>1534.6</v>
      </c>
      <c r="G412">
        <v>476.89415152586997</v>
      </c>
      <c r="H412">
        <v>-6.7456643524371902</v>
      </c>
      <c r="I412">
        <v>18.524769780492498</v>
      </c>
      <c r="J412">
        <v>2.9531545739335101</v>
      </c>
      <c r="K412">
        <v>1688.37496867041</v>
      </c>
      <c r="L412">
        <v>1449.9508220300299</v>
      </c>
      <c r="M412">
        <v>51.358109650294303</v>
      </c>
      <c r="N412">
        <v>0.51437846118050701</v>
      </c>
      <c r="O412">
        <v>97.950606021113003</v>
      </c>
      <c r="P412">
        <v>578.06645457758896</v>
      </c>
      <c r="Q412">
        <v>0.277874124509284</v>
      </c>
    </row>
    <row r="413" spans="1:17" x14ac:dyDescent="0.3">
      <c r="A413" t="s">
        <v>940</v>
      </c>
      <c r="B413" t="s">
        <v>941</v>
      </c>
      <c r="C413" t="s">
        <v>10639</v>
      </c>
      <c r="D413" t="s">
        <v>565</v>
      </c>
      <c r="E413">
        <v>15746.98265511</v>
      </c>
      <c r="F413">
        <v>649.4</v>
      </c>
      <c r="G413">
        <v>-1.8284842485706101</v>
      </c>
      <c r="H413">
        <v>-15.9077745593427</v>
      </c>
      <c r="I413">
        <v>-30.6467999216331</v>
      </c>
      <c r="J413">
        <v>-1.96717638412792</v>
      </c>
      <c r="K413">
        <v>685.61654643928705</v>
      </c>
      <c r="L413">
        <v>641.03844947057496</v>
      </c>
      <c r="M413">
        <v>38.631783598409797</v>
      </c>
      <c r="N413">
        <v>0.297112407156572</v>
      </c>
      <c r="O413">
        <v>27.18663381583</v>
      </c>
      <c r="P413">
        <v>50.219754799907399</v>
      </c>
      <c r="Q413">
        <v>9.0225862858290998E-2</v>
      </c>
    </row>
    <row r="414" spans="1:17" x14ac:dyDescent="0.3">
      <c r="A414" t="s">
        <v>942</v>
      </c>
      <c r="B414" t="s">
        <v>943</v>
      </c>
      <c r="C414" t="s">
        <v>10649</v>
      </c>
      <c r="D414" t="s">
        <v>568</v>
      </c>
      <c r="E414">
        <v>15688.63965062</v>
      </c>
      <c r="F414">
        <v>1493.5</v>
      </c>
      <c r="G414">
        <v>-25.4403738402874</v>
      </c>
      <c r="H414">
        <v>-4.0554071933018498</v>
      </c>
      <c r="I414">
        <v>-6.32868238481141</v>
      </c>
      <c r="J414">
        <v>-7.3935401978392097</v>
      </c>
      <c r="K414">
        <v>1509.3127114102799</v>
      </c>
      <c r="L414">
        <v>1439.1049469299201</v>
      </c>
      <c r="M414">
        <v>25.9448484742211</v>
      </c>
      <c r="N414">
        <v>0.67415669966396297</v>
      </c>
      <c r="O414">
        <v>13.1570137261466</v>
      </c>
      <c r="P414">
        <v>20.1528559935639</v>
      </c>
      <c r="Q414">
        <v>-4.8454665487419002E-2</v>
      </c>
    </row>
    <row r="415" spans="1:17" x14ac:dyDescent="0.3">
      <c r="A415" t="s">
        <v>944</v>
      </c>
      <c r="B415" t="s">
        <v>945</v>
      </c>
      <c r="C415" t="s">
        <v>10641</v>
      </c>
      <c r="D415" t="s">
        <v>198</v>
      </c>
      <c r="E415">
        <v>15601.511771579901</v>
      </c>
      <c r="F415">
        <v>634.29999999999995</v>
      </c>
      <c r="G415">
        <v>-21.719877223140799</v>
      </c>
      <c r="H415">
        <v>-7.8004660822955598</v>
      </c>
      <c r="I415">
        <v>6.1482029663290998</v>
      </c>
      <c r="J415">
        <v>-3.8714447877859901</v>
      </c>
      <c r="K415">
        <v>644.58995528008199</v>
      </c>
      <c r="L415">
        <v>602.82935129228997</v>
      </c>
      <c r="M415">
        <v>45.379882201968897</v>
      </c>
      <c r="N415">
        <v>0.33555624687994901</v>
      </c>
      <c r="O415">
        <v>13.8262651742077</v>
      </c>
      <c r="P415">
        <v>26.467949356993302</v>
      </c>
      <c r="Q415">
        <v>5.1996122532269998E-2</v>
      </c>
    </row>
    <row r="416" spans="1:17" x14ac:dyDescent="0.3">
      <c r="A416" t="s">
        <v>946</v>
      </c>
      <c r="B416" t="s">
        <v>947</v>
      </c>
      <c r="C416" t="s">
        <v>10640</v>
      </c>
      <c r="D416" t="s">
        <v>54</v>
      </c>
      <c r="E416">
        <v>15594.14930931</v>
      </c>
      <c r="F416">
        <v>6809</v>
      </c>
      <c r="G416">
        <v>22.1023256936518</v>
      </c>
      <c r="H416">
        <v>1.3050973480522601</v>
      </c>
      <c r="I416">
        <v>12.652726324478101</v>
      </c>
      <c r="J416">
        <v>-3.13295635394062</v>
      </c>
      <c r="K416">
        <v>6524.0940914683997</v>
      </c>
      <c r="L416">
        <v>5727.6992939123002</v>
      </c>
      <c r="M416">
        <v>54.819822901692397</v>
      </c>
      <c r="N416">
        <v>0.71334529500416699</v>
      </c>
      <c r="O416">
        <v>10.7299162872668</v>
      </c>
      <c r="P416">
        <v>54.461636870979902</v>
      </c>
      <c r="Q416">
        <v>1.3515242468814999E-2</v>
      </c>
    </row>
    <row r="417" spans="1:17" x14ac:dyDescent="0.3">
      <c r="A417" t="s">
        <v>948</v>
      </c>
      <c r="B417" t="s">
        <v>949</v>
      </c>
      <c r="C417" t="s">
        <v>10647</v>
      </c>
      <c r="D417" t="s">
        <v>133</v>
      </c>
      <c r="E417">
        <v>15583.157913839999</v>
      </c>
      <c r="F417">
        <v>1696.65</v>
      </c>
      <c r="G417">
        <v>82.932917401394306</v>
      </c>
      <c r="H417">
        <v>1.1196999064325901</v>
      </c>
      <c r="I417">
        <v>73.660465777973201</v>
      </c>
      <c r="J417">
        <v>-3.5884495205476399</v>
      </c>
      <c r="K417">
        <v>1532.2869533630001</v>
      </c>
      <c r="L417">
        <v>1106.54365090798</v>
      </c>
      <c r="M417">
        <v>47.899264712823701</v>
      </c>
      <c r="N417">
        <v>1.05362176237713</v>
      </c>
      <c r="O417">
        <v>16.111160227507099</v>
      </c>
      <c r="P417">
        <v>161.02307692307599</v>
      </c>
      <c r="Q417">
        <v>0.21949981472094901</v>
      </c>
    </row>
    <row r="418" spans="1:17" x14ac:dyDescent="0.3">
      <c r="A418" t="s">
        <v>950</v>
      </c>
      <c r="B418" t="s">
        <v>951</v>
      </c>
      <c r="C418" t="s">
        <v>10647</v>
      </c>
      <c r="D418" t="s">
        <v>95</v>
      </c>
      <c r="E418">
        <v>15547.587950835001</v>
      </c>
      <c r="F418">
        <v>2804.35</v>
      </c>
      <c r="G418">
        <v>-5.9275406360864196</v>
      </c>
      <c r="H418">
        <v>-17.9997855488451</v>
      </c>
      <c r="I418">
        <v>-7.6592672516251801</v>
      </c>
      <c r="J418">
        <v>-4.6952344481228803</v>
      </c>
      <c r="K418">
        <v>2977.9887315056599</v>
      </c>
      <c r="L418">
        <v>2630.1896275712502</v>
      </c>
      <c r="M418">
        <v>25.149387384804999</v>
      </c>
      <c r="N418">
        <v>0.288642938141981</v>
      </c>
      <c r="O418">
        <v>30.333232299819901</v>
      </c>
      <c r="P418">
        <v>61.634005763688698</v>
      </c>
      <c r="Q418">
        <v>0.14052870418636099</v>
      </c>
    </row>
    <row r="419" spans="1:17" hidden="1" x14ac:dyDescent="0.3">
      <c r="A419" t="s">
        <v>952</v>
      </c>
      <c r="B419" t="s">
        <v>953</v>
      </c>
      <c r="C419" t="s">
        <v>10650</v>
      </c>
      <c r="D419" t="s">
        <v>742</v>
      </c>
      <c r="E419">
        <v>15502.9956089399</v>
      </c>
      <c r="F419">
        <v>901.98</v>
      </c>
      <c r="G419">
        <v>-3.3347275105687002</v>
      </c>
      <c r="H419">
        <v>-1.75579217932764E-2</v>
      </c>
      <c r="I419">
        <v>0.91431986502269003</v>
      </c>
      <c r="J419">
        <v>-0.60708056290197199</v>
      </c>
      <c r="K419">
        <v>865.09522685636603</v>
      </c>
      <c r="L419">
        <v>805.81949888839699</v>
      </c>
      <c r="M419">
        <v>63.673105172010501</v>
      </c>
      <c r="N419">
        <v>0.43329726402965402</v>
      </c>
      <c r="O419">
        <v>0.89026364220936505</v>
      </c>
      <c r="P419">
        <v>34.019791388071603</v>
      </c>
      <c r="Q419">
        <v>-2.790653939747E-3</v>
      </c>
    </row>
    <row r="420" spans="1:17" x14ac:dyDescent="0.3">
      <c r="A420" t="s">
        <v>954</v>
      </c>
      <c r="B420" t="s">
        <v>955</v>
      </c>
      <c r="C420" t="s">
        <v>10636</v>
      </c>
      <c r="D420" t="s">
        <v>245</v>
      </c>
      <c r="E420">
        <v>15498.4995067049</v>
      </c>
      <c r="F420">
        <v>3813.8</v>
      </c>
      <c r="G420">
        <v>135.90083808748901</v>
      </c>
      <c r="H420">
        <v>-1.1686314878578701</v>
      </c>
      <c r="I420">
        <v>-10.168553353868299</v>
      </c>
      <c r="J420">
        <v>-2.9999501945903102</v>
      </c>
      <c r="K420">
        <v>3761.8957457301299</v>
      </c>
      <c r="L420">
        <v>3350.4431080193699</v>
      </c>
      <c r="M420">
        <v>58.307670004890298</v>
      </c>
      <c r="N420">
        <v>1.2212791404134899</v>
      </c>
      <c r="O420">
        <v>12.747128847868201</v>
      </c>
      <c r="P420">
        <v>182.294596595114</v>
      </c>
      <c r="Q420">
        <v>0.26452718793748697</v>
      </c>
    </row>
    <row r="421" spans="1:17" x14ac:dyDescent="0.3">
      <c r="A421" t="s">
        <v>956</v>
      </c>
      <c r="B421" t="s">
        <v>957</v>
      </c>
      <c r="C421" t="s">
        <v>10639</v>
      </c>
      <c r="D421" t="s">
        <v>261</v>
      </c>
      <c r="E421">
        <v>15463.9779117049</v>
      </c>
      <c r="F421">
        <v>673.2</v>
      </c>
      <c r="G421">
        <v>47.589316414983202</v>
      </c>
      <c r="H421">
        <v>-4.4315187279467496</v>
      </c>
      <c r="I421">
        <v>-0.35625390762340903</v>
      </c>
      <c r="J421">
        <v>-5.1790698941880304</v>
      </c>
      <c r="K421">
        <v>678.32685805698202</v>
      </c>
      <c r="L421">
        <v>593.96769529261405</v>
      </c>
      <c r="M421">
        <v>42.8280971263084</v>
      </c>
      <c r="N421">
        <v>0.59750040499948298</v>
      </c>
      <c r="O421">
        <v>22.994652406417</v>
      </c>
      <c r="P421">
        <v>166.08695652173901</v>
      </c>
      <c r="Q421">
        <v>6.7072315766625007E-2</v>
      </c>
    </row>
    <row r="422" spans="1:17" x14ac:dyDescent="0.3">
      <c r="A422" t="s">
        <v>958</v>
      </c>
      <c r="B422" t="s">
        <v>959</v>
      </c>
      <c r="C422" t="s">
        <v>10646</v>
      </c>
      <c r="D422" t="s">
        <v>329</v>
      </c>
      <c r="E422">
        <v>15380.9798860799</v>
      </c>
      <c r="F422">
        <v>4467.3</v>
      </c>
      <c r="G422">
        <v>23.801016329322302</v>
      </c>
      <c r="H422">
        <v>2.9343660358313399</v>
      </c>
      <c r="I422">
        <v>11.5757036904691</v>
      </c>
      <c r="J422">
        <v>6.2965349168538198</v>
      </c>
      <c r="K422">
        <v>4240.3788096428598</v>
      </c>
      <c r="L422">
        <v>3787.4444993051302</v>
      </c>
      <c r="M422">
        <v>78.810929670134897</v>
      </c>
      <c r="N422">
        <v>0.91802193319813097</v>
      </c>
      <c r="O422">
        <v>9.4173214245741192</v>
      </c>
      <c r="P422">
        <v>64.175593980264907</v>
      </c>
      <c r="Q422">
        <v>2.55833560515E-2</v>
      </c>
    </row>
    <row r="423" spans="1:17" x14ac:dyDescent="0.3">
      <c r="A423" t="s">
        <v>960</v>
      </c>
      <c r="B423" t="s">
        <v>961</v>
      </c>
      <c r="C423" t="s">
        <v>10640</v>
      </c>
      <c r="D423" t="s">
        <v>54</v>
      </c>
      <c r="E423">
        <v>15350.159172760001</v>
      </c>
      <c r="F423">
        <v>1050.5999999999999</v>
      </c>
      <c r="G423">
        <v>291.669764130234</v>
      </c>
      <c r="H423">
        <v>14.832508250365899</v>
      </c>
      <c r="I423">
        <v>58.208021483678898</v>
      </c>
      <c r="J423">
        <v>0.96287864455724104</v>
      </c>
      <c r="K423">
        <v>873.80815694956902</v>
      </c>
      <c r="L423">
        <v>621.71707629745401</v>
      </c>
      <c r="M423">
        <v>53.245921184178897</v>
      </c>
      <c r="N423">
        <v>0.405083915345755</v>
      </c>
      <c r="O423">
        <v>3.7407195888064102</v>
      </c>
      <c r="P423">
        <v>392.66119577960097</v>
      </c>
      <c r="Q423">
        <v>9.0415358278859007E-2</v>
      </c>
    </row>
    <row r="424" spans="1:17" x14ac:dyDescent="0.3">
      <c r="A424" t="s">
        <v>962</v>
      </c>
      <c r="B424" t="s">
        <v>963</v>
      </c>
      <c r="C424" t="s">
        <v>10645</v>
      </c>
      <c r="D424" t="s">
        <v>72</v>
      </c>
      <c r="E424">
        <v>15246</v>
      </c>
      <c r="F424">
        <v>100.94</v>
      </c>
      <c r="G424">
        <v>106.513079807183</v>
      </c>
      <c r="H424">
        <v>-5.9788185798151199</v>
      </c>
      <c r="I424">
        <v>16.358186334399999</v>
      </c>
      <c r="J424">
        <v>-4.0258747730146096</v>
      </c>
      <c r="K424">
        <v>95.574125391813595</v>
      </c>
      <c r="L424">
        <v>77.666234066178504</v>
      </c>
      <c r="M424">
        <v>47.6325173631908</v>
      </c>
      <c r="N424">
        <v>0.43139022115563003</v>
      </c>
      <c r="O424">
        <v>30.572617396473099</v>
      </c>
      <c r="P424">
        <v>141.19474313022599</v>
      </c>
      <c r="Q424">
        <v>7.4724484122070001E-2</v>
      </c>
    </row>
    <row r="425" spans="1:17" x14ac:dyDescent="0.3">
      <c r="A425" t="s">
        <v>964</v>
      </c>
      <c r="B425" t="s">
        <v>965</v>
      </c>
      <c r="C425" t="s">
        <v>10638</v>
      </c>
      <c r="D425" t="s">
        <v>966</v>
      </c>
      <c r="E425">
        <v>15236.659524000001</v>
      </c>
      <c r="F425">
        <v>783.7</v>
      </c>
      <c r="G425">
        <v>32.225578126280297</v>
      </c>
      <c r="H425">
        <v>-7.7305617170305698</v>
      </c>
      <c r="I425">
        <v>35.782848777356698</v>
      </c>
      <c r="J425">
        <v>-3.2705592648133801</v>
      </c>
      <c r="K425">
        <v>769.20925868071595</v>
      </c>
      <c r="L425">
        <v>630.751022344028</v>
      </c>
      <c r="M425">
        <v>43.065945956997197</v>
      </c>
      <c r="N425">
        <v>0.36168556156047799</v>
      </c>
      <c r="O425">
        <v>11.866785759857001</v>
      </c>
      <c r="P425">
        <v>75.579702027556806</v>
      </c>
      <c r="Q425">
        <v>-1.175402577002E-2</v>
      </c>
    </row>
    <row r="426" spans="1:17" hidden="1" x14ac:dyDescent="0.3">
      <c r="A426" t="s">
        <v>967</v>
      </c>
      <c r="B426" t="s">
        <v>968</v>
      </c>
      <c r="C426" t="s">
        <v>10638</v>
      </c>
      <c r="D426" t="s">
        <v>969</v>
      </c>
      <c r="E426">
        <v>15133.2726051399</v>
      </c>
      <c r="F426">
        <v>2607.25</v>
      </c>
      <c r="G426">
        <v>66.182497593389897</v>
      </c>
      <c r="H426">
        <v>0.82538325975208104</v>
      </c>
      <c r="I426">
        <v>60.581387888728202</v>
      </c>
      <c r="J426">
        <v>-0.21731726123991099</v>
      </c>
      <c r="K426">
        <v>2292.70483858031</v>
      </c>
      <c r="M426">
        <v>58.036615105083797</v>
      </c>
      <c r="N426">
        <v>1.50072405199416</v>
      </c>
      <c r="O426">
        <v>4.1710614632275398</v>
      </c>
      <c r="P426">
        <v>112.73253916449001</v>
      </c>
    </row>
    <row r="427" spans="1:17" x14ac:dyDescent="0.3">
      <c r="A427" t="s">
        <v>970</v>
      </c>
      <c r="B427" t="s">
        <v>971</v>
      </c>
      <c r="C427" t="s">
        <v>10647</v>
      </c>
      <c r="D427" t="s">
        <v>972</v>
      </c>
      <c r="E427">
        <v>15053.10940392</v>
      </c>
      <c r="F427">
        <v>1290.95</v>
      </c>
      <c r="G427">
        <v>35.656713993560501</v>
      </c>
      <c r="H427">
        <v>-10.6218432804964</v>
      </c>
      <c r="I427">
        <v>-21.961060770243702</v>
      </c>
      <c r="J427">
        <v>-6.1268457710679298</v>
      </c>
      <c r="K427">
        <v>1353.1266387799101</v>
      </c>
      <c r="L427">
        <v>1221.3639535893201</v>
      </c>
      <c r="M427">
        <v>35.871573784068502</v>
      </c>
      <c r="N427">
        <v>0.64046075339114905</v>
      </c>
      <c r="O427">
        <v>31.298656028506102</v>
      </c>
      <c r="P427">
        <v>100.349189105299</v>
      </c>
      <c r="Q427">
        <v>0.17990469020439701</v>
      </c>
    </row>
    <row r="428" spans="1:17" x14ac:dyDescent="0.3">
      <c r="A428" t="s">
        <v>973</v>
      </c>
      <c r="B428" t="s">
        <v>974</v>
      </c>
      <c r="C428" t="s">
        <v>10635</v>
      </c>
      <c r="D428" t="s">
        <v>300</v>
      </c>
      <c r="E428">
        <v>14888.001119160001</v>
      </c>
      <c r="F428">
        <v>1114.5</v>
      </c>
      <c r="G428">
        <v>125.49215855854401</v>
      </c>
      <c r="H428">
        <v>-1.8501966232601501</v>
      </c>
      <c r="I428">
        <v>20.7120123549868</v>
      </c>
      <c r="J428">
        <v>-2.65607838553978</v>
      </c>
      <c r="K428">
        <v>1019.50160487559</v>
      </c>
      <c r="L428">
        <v>848.22226278018604</v>
      </c>
      <c r="M428">
        <v>53.488344443020303</v>
      </c>
      <c r="N428">
        <v>0.72700119788737705</v>
      </c>
      <c r="O428">
        <v>3.80888290713323</v>
      </c>
      <c r="P428">
        <v>176.53371378946699</v>
      </c>
      <c r="Q428">
        <v>0.13400606155353501</v>
      </c>
    </row>
    <row r="429" spans="1:17" x14ac:dyDescent="0.3">
      <c r="A429" t="s">
        <v>975</v>
      </c>
      <c r="B429" t="s">
        <v>976</v>
      </c>
      <c r="C429" t="s">
        <v>10652</v>
      </c>
      <c r="D429" t="s">
        <v>977</v>
      </c>
      <c r="E429">
        <v>14811.6205972799</v>
      </c>
      <c r="F429">
        <v>1514.55</v>
      </c>
      <c r="G429">
        <v>-45.204551057728303</v>
      </c>
      <c r="H429">
        <v>-2.3842595038702399</v>
      </c>
      <c r="I429">
        <v>-4.1261927190780998</v>
      </c>
      <c r="J429">
        <v>-2.06736764424168</v>
      </c>
      <c r="K429">
        <v>1464.80993910034</v>
      </c>
      <c r="L429">
        <v>1467.4796627063699</v>
      </c>
      <c r="M429">
        <v>54.4248011089675</v>
      </c>
      <c r="N429">
        <v>0.90749224077651403</v>
      </c>
      <c r="O429">
        <v>23.8288600574428</v>
      </c>
      <c r="P429">
        <v>25.7722969606377</v>
      </c>
      <c r="Q429">
        <v>-1.7008858986571E-2</v>
      </c>
    </row>
    <row r="430" spans="1:17" x14ac:dyDescent="0.3">
      <c r="A430" t="s">
        <v>978</v>
      </c>
      <c r="B430" t="s">
        <v>979</v>
      </c>
      <c r="C430" t="s">
        <v>10643</v>
      </c>
      <c r="D430" t="s">
        <v>980</v>
      </c>
      <c r="E430">
        <v>14655.026486029999</v>
      </c>
      <c r="F430">
        <v>2277.15</v>
      </c>
      <c r="G430">
        <v>172.55853578657801</v>
      </c>
      <c r="H430">
        <v>26.012580287885299</v>
      </c>
      <c r="I430">
        <v>128.93341878488499</v>
      </c>
      <c r="J430">
        <v>-3.3492839019199798</v>
      </c>
      <c r="K430">
        <v>1742.4712474804101</v>
      </c>
      <c r="L430">
        <v>1252.8210590415299</v>
      </c>
      <c r="M430">
        <v>61.059739589575898</v>
      </c>
      <c r="N430">
        <v>1.6538605020043</v>
      </c>
      <c r="O430">
        <v>11.7185956129372</v>
      </c>
      <c r="P430">
        <v>222.26861024624901</v>
      </c>
      <c r="Q430">
        <v>0.24100086345782101</v>
      </c>
    </row>
    <row r="431" spans="1:17" x14ac:dyDescent="0.3">
      <c r="A431" t="s">
        <v>981</v>
      </c>
      <c r="B431" t="s">
        <v>982</v>
      </c>
      <c r="C431" t="s">
        <v>10640</v>
      </c>
      <c r="D431" t="s">
        <v>54</v>
      </c>
      <c r="E431">
        <v>14583.311124014999</v>
      </c>
      <c r="F431">
        <v>919.5</v>
      </c>
      <c r="G431">
        <v>67.370466787990594</v>
      </c>
      <c r="H431">
        <v>25.581643131453799</v>
      </c>
      <c r="I431">
        <v>47.334179354645002</v>
      </c>
      <c r="J431">
        <v>1.10804656132576</v>
      </c>
      <c r="K431">
        <v>815.20110640810901</v>
      </c>
      <c r="L431">
        <v>664.64925625347905</v>
      </c>
      <c r="M431">
        <v>67.3845848546909</v>
      </c>
      <c r="N431">
        <v>0.73009616820394996</v>
      </c>
      <c r="O431">
        <v>3.3713974986405701</v>
      </c>
      <c r="P431">
        <v>188.470588235294</v>
      </c>
      <c r="Q431">
        <v>2.3342399235914E-2</v>
      </c>
    </row>
    <row r="432" spans="1:17" x14ac:dyDescent="0.3">
      <c r="A432" t="s">
        <v>983</v>
      </c>
      <c r="B432" t="s">
        <v>984</v>
      </c>
      <c r="C432" t="s">
        <v>629</v>
      </c>
      <c r="D432" t="s">
        <v>629</v>
      </c>
      <c r="E432">
        <v>14545.49244</v>
      </c>
      <c r="F432">
        <v>495.25</v>
      </c>
      <c r="G432">
        <v>-3.4471426908104199</v>
      </c>
      <c r="H432">
        <v>-13.633699349798301</v>
      </c>
      <c r="I432">
        <v>2.25884510362628</v>
      </c>
      <c r="J432">
        <v>-3.8823885493080899</v>
      </c>
      <c r="K432">
        <v>502.35810973218003</v>
      </c>
      <c r="L432">
        <v>454.66255896468698</v>
      </c>
      <c r="M432">
        <v>50.807008930660402</v>
      </c>
      <c r="N432">
        <v>1.1473110790450001</v>
      </c>
      <c r="O432">
        <v>19.535588086824799</v>
      </c>
      <c r="P432">
        <v>46.307237813884797</v>
      </c>
      <c r="Q432">
        <v>1.6247582317337E-2</v>
      </c>
    </row>
    <row r="433" spans="1:17" x14ac:dyDescent="0.3">
      <c r="A433" t="s">
        <v>985</v>
      </c>
      <c r="B433" t="s">
        <v>986</v>
      </c>
      <c r="C433" t="s">
        <v>10647</v>
      </c>
      <c r="D433" t="s">
        <v>163</v>
      </c>
      <c r="E433">
        <v>14538.503782399999</v>
      </c>
      <c r="F433">
        <v>14104.45</v>
      </c>
      <c r="G433">
        <v>126.85541984132399</v>
      </c>
      <c r="H433">
        <v>-2.9024041643494201</v>
      </c>
      <c r="I433">
        <v>50.030583607006903</v>
      </c>
      <c r="J433">
        <v>-3.6494174872020801</v>
      </c>
      <c r="K433">
        <v>12927.771714622701</v>
      </c>
      <c r="L433">
        <v>9896.72152554272</v>
      </c>
      <c r="M433">
        <v>65.756159585591305</v>
      </c>
      <c r="N433">
        <v>0.89536887597687798</v>
      </c>
      <c r="O433">
        <v>4.9314223525199496</v>
      </c>
      <c r="P433">
        <v>234.85951021474099</v>
      </c>
      <c r="Q433">
        <v>0.240403952964657</v>
      </c>
    </row>
    <row r="434" spans="1:17" x14ac:dyDescent="0.3">
      <c r="A434" t="s">
        <v>987</v>
      </c>
      <c r="B434" t="s">
        <v>988</v>
      </c>
      <c r="C434" t="s">
        <v>10635</v>
      </c>
      <c r="D434" t="s">
        <v>21</v>
      </c>
      <c r="E434">
        <v>14533.05307532</v>
      </c>
      <c r="F434">
        <v>2721.45</v>
      </c>
      <c r="G434">
        <v>194.64983319497699</v>
      </c>
      <c r="H434">
        <v>8.1552880726753596</v>
      </c>
      <c r="I434">
        <v>45.558821822082201</v>
      </c>
      <c r="J434">
        <v>1.2304853744997499</v>
      </c>
      <c r="K434">
        <v>2413.61197957788</v>
      </c>
      <c r="L434">
        <v>1841.78964928393</v>
      </c>
      <c r="M434">
        <v>60.291580819953602</v>
      </c>
      <c r="N434">
        <v>1.0076588104327799</v>
      </c>
      <c r="O434">
        <v>1.85562843337192</v>
      </c>
      <c r="P434">
        <v>268.46060113728601</v>
      </c>
    </row>
    <row r="435" spans="1:17" x14ac:dyDescent="0.3">
      <c r="A435" t="s">
        <v>989</v>
      </c>
      <c r="B435" t="s">
        <v>990</v>
      </c>
      <c r="C435" t="s">
        <v>10649</v>
      </c>
      <c r="D435" t="s">
        <v>991</v>
      </c>
      <c r="E435">
        <v>14474.04531704</v>
      </c>
      <c r="F435">
        <v>829.4</v>
      </c>
      <c r="G435">
        <v>43.625583440385299</v>
      </c>
      <c r="H435">
        <v>-5.4259354655541401</v>
      </c>
      <c r="I435">
        <v>20.075426235362599</v>
      </c>
      <c r="J435">
        <v>-1.4722159430728501</v>
      </c>
      <c r="K435">
        <v>772.40551224728301</v>
      </c>
      <c r="L435">
        <v>666.93002500698697</v>
      </c>
      <c r="M435">
        <v>60.622735823208203</v>
      </c>
      <c r="N435">
        <v>0.88938217684181697</v>
      </c>
      <c r="O435">
        <v>5.4979503255365199</v>
      </c>
      <c r="P435">
        <v>83.211840070686904</v>
      </c>
      <c r="Q435">
        <v>7.5146880268288002E-2</v>
      </c>
    </row>
    <row r="436" spans="1:17" x14ac:dyDescent="0.3">
      <c r="A436" t="s">
        <v>992</v>
      </c>
      <c r="B436" t="s">
        <v>993</v>
      </c>
      <c r="C436" t="s">
        <v>10639</v>
      </c>
      <c r="D436" t="s">
        <v>46</v>
      </c>
      <c r="E436">
        <v>14429.867852400001</v>
      </c>
      <c r="F436">
        <v>1529.65</v>
      </c>
      <c r="G436">
        <v>-11.862353470232399</v>
      </c>
      <c r="H436">
        <v>-14.5791894694246</v>
      </c>
      <c r="I436">
        <v>11.640827593841101</v>
      </c>
      <c r="J436">
        <v>-5.8030324265179702</v>
      </c>
      <c r="K436">
        <v>1614.5133582380799</v>
      </c>
      <c r="L436">
        <v>1457.4969218490701</v>
      </c>
      <c r="M436">
        <v>16.861271649043001</v>
      </c>
      <c r="N436">
        <v>0.48454211906098599</v>
      </c>
      <c r="O436">
        <v>21.596443630895902</v>
      </c>
      <c r="P436">
        <v>49.241426411044401</v>
      </c>
      <c r="Q436">
        <v>-3.9459487481265001E-2</v>
      </c>
    </row>
    <row r="437" spans="1:17" x14ac:dyDescent="0.3">
      <c r="A437" t="s">
        <v>994</v>
      </c>
      <c r="B437" t="s">
        <v>995</v>
      </c>
      <c r="C437" t="s">
        <v>10641</v>
      </c>
      <c r="D437" t="s">
        <v>264</v>
      </c>
      <c r="E437">
        <v>14414.49747192</v>
      </c>
      <c r="F437">
        <v>6038.9</v>
      </c>
      <c r="G437">
        <v>-5.89491259153868</v>
      </c>
      <c r="H437">
        <v>10.913522884825801</v>
      </c>
      <c r="I437">
        <v>27.7960912204741</v>
      </c>
      <c r="J437">
        <v>6.7074870943183997</v>
      </c>
      <c r="K437">
        <v>5401.0795275830496</v>
      </c>
      <c r="L437">
        <v>4817.5114616409801</v>
      </c>
      <c r="M437">
        <v>68.463186225317401</v>
      </c>
      <c r="N437">
        <v>1.0620300613243401</v>
      </c>
      <c r="O437">
        <v>10.6103760618655</v>
      </c>
      <c r="P437">
        <v>59.672664295818301</v>
      </c>
      <c r="Q437">
        <v>0.141702175310467</v>
      </c>
    </row>
    <row r="438" spans="1:17" x14ac:dyDescent="0.3">
      <c r="A438" t="s">
        <v>996</v>
      </c>
      <c r="B438" t="s">
        <v>997</v>
      </c>
      <c r="C438" t="s">
        <v>10634</v>
      </c>
      <c r="D438" t="s">
        <v>18</v>
      </c>
      <c r="E438">
        <v>14375.906556</v>
      </c>
      <c r="F438">
        <v>975.4</v>
      </c>
      <c r="G438">
        <v>107.75764119258901</v>
      </c>
      <c r="H438">
        <v>-6.7831527007779702</v>
      </c>
      <c r="I438">
        <v>-3.9493847581474801</v>
      </c>
      <c r="J438">
        <v>-4.4226334528001399</v>
      </c>
      <c r="K438">
        <v>979.21181442030297</v>
      </c>
      <c r="L438">
        <v>861.54811706466796</v>
      </c>
      <c r="M438">
        <v>44.143811383318102</v>
      </c>
      <c r="N438">
        <v>0.45182269888398002</v>
      </c>
      <c r="O438">
        <v>30.7156038548287</v>
      </c>
      <c r="P438">
        <v>140.246305418719</v>
      </c>
      <c r="Q438">
        <v>0.194085722803609</v>
      </c>
    </row>
    <row r="439" spans="1:17" x14ac:dyDescent="0.3">
      <c r="A439" t="s">
        <v>998</v>
      </c>
      <c r="B439" t="s">
        <v>999</v>
      </c>
      <c r="C439" t="s">
        <v>10638</v>
      </c>
      <c r="D439" t="s">
        <v>121</v>
      </c>
      <c r="E439">
        <v>14349.366632720001</v>
      </c>
      <c r="F439">
        <v>2295.25</v>
      </c>
      <c r="G439">
        <v>8.4909181697062905</v>
      </c>
      <c r="H439">
        <v>-7.6643574505881702</v>
      </c>
      <c r="I439">
        <v>33.6172415774397</v>
      </c>
      <c r="J439">
        <v>-4.1365433303755896</v>
      </c>
      <c r="K439">
        <v>2168.2313695572898</v>
      </c>
      <c r="L439">
        <v>1849.02876731316</v>
      </c>
      <c r="M439">
        <v>45.594364901342097</v>
      </c>
      <c r="N439">
        <v>0.49224968240029399</v>
      </c>
      <c r="O439">
        <v>8.2235050648077497</v>
      </c>
      <c r="P439">
        <v>59.375759469499599</v>
      </c>
      <c r="Q439">
        <v>-5.6875216143431002E-2</v>
      </c>
    </row>
    <row r="440" spans="1:17" x14ac:dyDescent="0.3">
      <c r="A440" t="s">
        <v>1000</v>
      </c>
      <c r="B440" t="s">
        <v>1001</v>
      </c>
      <c r="C440" t="s">
        <v>10636</v>
      </c>
      <c r="D440" t="s">
        <v>245</v>
      </c>
      <c r="E440">
        <v>14208.738367350001</v>
      </c>
      <c r="F440">
        <v>1146.8499999999999</v>
      </c>
      <c r="G440">
        <v>17.727879845483201</v>
      </c>
      <c r="H440">
        <v>4.8843489285697697</v>
      </c>
      <c r="I440">
        <v>14.1760648902748</v>
      </c>
      <c r="J440">
        <v>-4.2442247729768496</v>
      </c>
      <c r="K440">
        <v>1046.33838820305</v>
      </c>
      <c r="L440">
        <v>938.79213077161796</v>
      </c>
      <c r="M440">
        <v>55.917073525302499</v>
      </c>
      <c r="N440">
        <v>1.38420977275997</v>
      </c>
      <c r="O440">
        <v>2.9341239046082701</v>
      </c>
      <c r="P440">
        <v>54.770580296896</v>
      </c>
      <c r="Q440">
        <v>-3.2334405565415003E-2</v>
      </c>
    </row>
    <row r="441" spans="1:17" hidden="1" x14ac:dyDescent="0.3">
      <c r="A441" t="s">
        <v>1002</v>
      </c>
      <c r="B441" t="s">
        <v>1003</v>
      </c>
      <c r="C441" t="s">
        <v>10650</v>
      </c>
      <c r="D441" t="s">
        <v>133</v>
      </c>
      <c r="E441">
        <v>14148.88540186</v>
      </c>
      <c r="F441">
        <v>456.3</v>
      </c>
      <c r="G441">
        <v>54.788997406004199</v>
      </c>
      <c r="H441">
        <v>22.359884903882399</v>
      </c>
      <c r="I441">
        <v>64.9255689164155</v>
      </c>
      <c r="J441">
        <v>2.8469975471190399</v>
      </c>
      <c r="K441">
        <v>380.627375256177</v>
      </c>
      <c r="L441">
        <v>302.47256550559098</v>
      </c>
      <c r="M441">
        <v>83.142609879997707</v>
      </c>
      <c r="N441">
        <v>1.3178092226362501</v>
      </c>
      <c r="O441">
        <v>4.4378698224851902</v>
      </c>
      <c r="P441">
        <v>123.129584352078</v>
      </c>
      <c r="Q441">
        <v>0.188103959858401</v>
      </c>
    </row>
    <row r="442" spans="1:17" hidden="1" x14ac:dyDescent="0.3">
      <c r="A442" t="s">
        <v>1004</v>
      </c>
      <c r="B442" t="s">
        <v>1005</v>
      </c>
      <c r="C442" t="s">
        <v>10650</v>
      </c>
      <c r="D442" t="s">
        <v>163</v>
      </c>
      <c r="E442">
        <v>14095.7206478649</v>
      </c>
      <c r="F442">
        <v>12016.7</v>
      </c>
      <c r="G442">
        <v>312.96084498553898</v>
      </c>
      <c r="H442">
        <v>36.105369782213103</v>
      </c>
      <c r="I442">
        <v>57.4393860400207</v>
      </c>
      <c r="J442">
        <v>-4.3155355461452203</v>
      </c>
      <c r="K442">
        <v>9291.8351706123995</v>
      </c>
      <c r="L442">
        <v>6746.4439348104197</v>
      </c>
      <c r="M442">
        <v>69.307494914226496</v>
      </c>
      <c r="N442">
        <v>1.4906929712085899</v>
      </c>
      <c r="O442">
        <v>3.1730841245932702</v>
      </c>
      <c r="P442">
        <v>411.13143343258099</v>
      </c>
      <c r="Q442">
        <v>0.235750251948076</v>
      </c>
    </row>
    <row r="443" spans="1:17" x14ac:dyDescent="0.3">
      <c r="A443" t="s">
        <v>1006</v>
      </c>
      <c r="B443" t="s">
        <v>1007</v>
      </c>
      <c r="C443" t="s">
        <v>10642</v>
      </c>
      <c r="D443" t="s">
        <v>127</v>
      </c>
      <c r="E443">
        <v>13921.68071291</v>
      </c>
      <c r="F443">
        <v>952.45</v>
      </c>
      <c r="G443">
        <v>108.513543872727</v>
      </c>
      <c r="H443">
        <v>5.7379458674541297</v>
      </c>
      <c r="I443">
        <v>68.570906409581397</v>
      </c>
      <c r="J443">
        <v>0.79332176649483399</v>
      </c>
      <c r="K443">
        <v>842.22042809929701</v>
      </c>
      <c r="L443">
        <v>619.48396618504103</v>
      </c>
      <c r="M443">
        <v>63.910078756809298</v>
      </c>
      <c r="N443">
        <v>0.70664257504809802</v>
      </c>
      <c r="O443">
        <v>6.9872434248516804</v>
      </c>
      <c r="P443">
        <v>154.59770114942501</v>
      </c>
      <c r="Q443">
        <v>0.1978249078506</v>
      </c>
    </row>
    <row r="444" spans="1:17" x14ac:dyDescent="0.3">
      <c r="A444" t="s">
        <v>1008</v>
      </c>
      <c r="B444" t="s">
        <v>1009</v>
      </c>
      <c r="C444" t="s">
        <v>10647</v>
      </c>
      <c r="D444" t="s">
        <v>264</v>
      </c>
      <c r="E444">
        <v>13876.31277387</v>
      </c>
      <c r="F444">
        <v>1805.6</v>
      </c>
      <c r="G444">
        <v>81.539364934398193</v>
      </c>
      <c r="H444">
        <v>-25.7930877541895</v>
      </c>
      <c r="I444">
        <v>79.269320229753404</v>
      </c>
      <c r="J444">
        <v>-10.5878913343479</v>
      </c>
      <c r="K444">
        <v>1985.4192459604201</v>
      </c>
      <c r="L444">
        <v>1526.25877894016</v>
      </c>
      <c r="M444">
        <v>20.5886541559675</v>
      </c>
      <c r="N444">
        <v>0.78644946342410005</v>
      </c>
      <c r="O444">
        <v>48.648648648648603</v>
      </c>
      <c r="P444">
        <v>136.92428815116099</v>
      </c>
      <c r="Q444">
        <v>0.14534754207062101</v>
      </c>
    </row>
    <row r="445" spans="1:17" x14ac:dyDescent="0.3">
      <c r="A445" t="s">
        <v>1010</v>
      </c>
      <c r="B445" t="s">
        <v>1011</v>
      </c>
      <c r="C445" t="s">
        <v>10647</v>
      </c>
      <c r="D445" t="s">
        <v>163</v>
      </c>
      <c r="E445">
        <v>13803.961693949999</v>
      </c>
      <c r="F445">
        <v>621.45000000000005</v>
      </c>
      <c r="G445">
        <v>15.1289321699007</v>
      </c>
      <c r="H445">
        <v>-5.7799031580432398</v>
      </c>
      <c r="I445">
        <v>12.5889692598846</v>
      </c>
      <c r="J445">
        <v>-0.72749287579214095</v>
      </c>
      <c r="K445">
        <v>610.61264530410597</v>
      </c>
      <c r="L445">
        <v>536.68233042782902</v>
      </c>
      <c r="M445">
        <v>58.0375090750046</v>
      </c>
      <c r="N445">
        <v>0.22814961307751</v>
      </c>
      <c r="O445">
        <v>15.335103387239499</v>
      </c>
      <c r="P445">
        <v>79.5709022610706</v>
      </c>
      <c r="Q445">
        <v>0.19625890707832799</v>
      </c>
    </row>
    <row r="446" spans="1:17" x14ac:dyDescent="0.3">
      <c r="A446" t="s">
        <v>1012</v>
      </c>
      <c r="B446" t="s">
        <v>1013</v>
      </c>
      <c r="C446" t="s">
        <v>629</v>
      </c>
      <c r="D446" t="s">
        <v>629</v>
      </c>
      <c r="E446">
        <v>13803.3683147799</v>
      </c>
      <c r="F446">
        <v>27.3</v>
      </c>
      <c r="G446">
        <v>22.505899470260001</v>
      </c>
      <c r="H446">
        <v>2.5967563677440801</v>
      </c>
      <c r="I446">
        <v>-17.681209810506399</v>
      </c>
      <c r="J446">
        <v>-6.6200273383487396</v>
      </c>
      <c r="K446">
        <v>26.906085826791099</v>
      </c>
      <c r="L446">
        <v>25.6993029988027</v>
      </c>
      <c r="M446">
        <v>57.655580074954699</v>
      </c>
      <c r="N446">
        <v>2.8220277352230001</v>
      </c>
      <c r="O446">
        <v>43.040293040293001</v>
      </c>
      <c r="P446">
        <v>69.565217391304301</v>
      </c>
      <c r="Q446">
        <v>1.939201807134E-2</v>
      </c>
    </row>
    <row r="447" spans="1:17" x14ac:dyDescent="0.3">
      <c r="A447" t="s">
        <v>1014</v>
      </c>
      <c r="B447" t="s">
        <v>1015</v>
      </c>
      <c r="C447" t="s">
        <v>10636</v>
      </c>
      <c r="D447" t="s">
        <v>24</v>
      </c>
      <c r="E447">
        <v>13768.258379511901</v>
      </c>
      <c r="F447">
        <v>227.45</v>
      </c>
      <c r="G447">
        <v>-36.116388341816901</v>
      </c>
      <c r="H447">
        <v>-5.5518707979390998</v>
      </c>
      <c r="I447">
        <v>-27.718043487908499</v>
      </c>
      <c r="J447">
        <v>-2.7315579139546902</v>
      </c>
      <c r="K447">
        <v>232.90647150417399</v>
      </c>
      <c r="L447">
        <v>239.79517901304999</v>
      </c>
      <c r="M447">
        <v>55.244467617218902</v>
      </c>
      <c r="N447">
        <v>1.4444323474173</v>
      </c>
      <c r="O447">
        <v>32.2048801934491</v>
      </c>
      <c r="P447">
        <v>10.816077953714901</v>
      </c>
      <c r="Q447">
        <v>2.8016298892664999E-2</v>
      </c>
    </row>
    <row r="448" spans="1:17" x14ac:dyDescent="0.3">
      <c r="A448" t="s">
        <v>1016</v>
      </c>
      <c r="B448" t="s">
        <v>1017</v>
      </c>
      <c r="C448" t="s">
        <v>10635</v>
      </c>
      <c r="D448" t="s">
        <v>300</v>
      </c>
      <c r="E448">
        <v>13698.76178402</v>
      </c>
      <c r="F448">
        <v>993</v>
      </c>
      <c r="G448">
        <v>9.9180798901311498</v>
      </c>
      <c r="H448">
        <v>-2.5491435281436501</v>
      </c>
      <c r="I448">
        <v>-23.910871961564101</v>
      </c>
      <c r="J448">
        <v>-0.75888790792073602</v>
      </c>
      <c r="K448">
        <v>989.74765152420196</v>
      </c>
      <c r="L448">
        <v>929.41530453005305</v>
      </c>
      <c r="M448">
        <v>63.492744528230602</v>
      </c>
      <c r="N448">
        <v>0.626969500974626</v>
      </c>
      <c r="O448">
        <v>20.745216515609201</v>
      </c>
      <c r="P448">
        <v>58.879999999999903</v>
      </c>
      <c r="Q448">
        <v>3.6223206108891001E-2</v>
      </c>
    </row>
    <row r="449" spans="1:17" hidden="1" x14ac:dyDescent="0.3">
      <c r="A449" t="s">
        <v>1018</v>
      </c>
      <c r="B449" t="s">
        <v>1019</v>
      </c>
      <c r="C449" t="s">
        <v>10650</v>
      </c>
      <c r="D449" t="s">
        <v>565</v>
      </c>
      <c r="E449">
        <v>13691.141279310001</v>
      </c>
      <c r="F449">
        <v>583.29999999999995</v>
      </c>
      <c r="G449">
        <v>-28.263267891902899</v>
      </c>
      <c r="H449">
        <v>-11.271125315584801</v>
      </c>
      <c r="I449">
        <v>-10.7971588172643</v>
      </c>
      <c r="J449">
        <v>-2.4847750141200402</v>
      </c>
      <c r="K449">
        <v>568.56609161984704</v>
      </c>
      <c r="M449">
        <v>53.179994433198502</v>
      </c>
      <c r="N449">
        <v>0.59493674933875795</v>
      </c>
      <c r="O449">
        <v>13.1493228184467</v>
      </c>
      <c r="P449">
        <v>24.079982982344099</v>
      </c>
    </row>
    <row r="450" spans="1:17" x14ac:dyDescent="0.3">
      <c r="A450" t="s">
        <v>1020</v>
      </c>
      <c r="B450" t="s">
        <v>1021</v>
      </c>
      <c r="C450" t="s">
        <v>10641</v>
      </c>
      <c r="D450" t="s">
        <v>198</v>
      </c>
      <c r="E450">
        <v>13678.055760985</v>
      </c>
      <c r="F450">
        <v>567.95000000000005</v>
      </c>
      <c r="G450">
        <v>44.130575158884902</v>
      </c>
      <c r="H450">
        <v>18.814310444605599</v>
      </c>
      <c r="I450">
        <v>20.8392900787867</v>
      </c>
      <c r="J450">
        <v>5.6766024638202</v>
      </c>
      <c r="K450">
        <v>513.28934809466898</v>
      </c>
      <c r="L450">
        <v>435.26394794539698</v>
      </c>
      <c r="M450">
        <v>60.859824543237899</v>
      </c>
      <c r="N450">
        <v>2.6379479968337001</v>
      </c>
      <c r="O450">
        <v>14.7988379258737</v>
      </c>
      <c r="P450">
        <v>81.453674121405697</v>
      </c>
      <c r="Q450">
        <v>0.15893555433246601</v>
      </c>
    </row>
    <row r="451" spans="1:17" x14ac:dyDescent="0.3">
      <c r="A451" t="s">
        <v>1022</v>
      </c>
      <c r="B451" t="s">
        <v>1023</v>
      </c>
      <c r="C451" t="s">
        <v>10652</v>
      </c>
      <c r="D451" t="s">
        <v>597</v>
      </c>
      <c r="E451">
        <v>13670.112385439999</v>
      </c>
      <c r="F451">
        <v>140.78</v>
      </c>
      <c r="G451">
        <v>-76.961671890427695</v>
      </c>
      <c r="H451">
        <v>-2.9635370328182402</v>
      </c>
      <c r="I451">
        <v>-22.318813772437899</v>
      </c>
      <c r="J451">
        <v>0.46856162322191702</v>
      </c>
      <c r="K451">
        <v>143.02476648938901</v>
      </c>
      <c r="L451">
        <v>170.60201579992099</v>
      </c>
      <c r="M451">
        <v>54.163737262257598</v>
      </c>
      <c r="N451">
        <v>1.14069280706245</v>
      </c>
      <c r="O451">
        <v>112.885353033101</v>
      </c>
      <c r="P451">
        <v>12.1752988047808</v>
      </c>
      <c r="Q451">
        <v>-2.1225716589482E-2</v>
      </c>
    </row>
    <row r="452" spans="1:17" x14ac:dyDescent="0.3">
      <c r="A452" t="s">
        <v>1024</v>
      </c>
      <c r="B452" t="s">
        <v>1025</v>
      </c>
      <c r="C452" t="s">
        <v>10640</v>
      </c>
      <c r="D452" t="s">
        <v>54</v>
      </c>
      <c r="E452">
        <v>13639.918788720001</v>
      </c>
      <c r="F452">
        <v>1905</v>
      </c>
      <c r="G452">
        <v>46.403896821904297</v>
      </c>
      <c r="H452">
        <v>13.0430812427267</v>
      </c>
      <c r="I452">
        <v>11.7811676887302</v>
      </c>
      <c r="J452">
        <v>5.4778644339219001E-2</v>
      </c>
      <c r="K452">
        <v>1600.18982239141</v>
      </c>
      <c r="L452">
        <v>1383.4504874740601</v>
      </c>
      <c r="M452">
        <v>55.352230598705702</v>
      </c>
      <c r="N452">
        <v>3.2805952985637399</v>
      </c>
      <c r="O452">
        <v>4.1942257217847798</v>
      </c>
      <c r="P452">
        <v>99.685534591194894</v>
      </c>
      <c r="Q452">
        <v>9.7065502275153995E-2</v>
      </c>
    </row>
    <row r="453" spans="1:17" hidden="1" x14ac:dyDescent="0.3">
      <c r="A453" t="s">
        <v>1026</v>
      </c>
      <c r="B453" t="s">
        <v>1027</v>
      </c>
      <c r="C453" t="s">
        <v>10650</v>
      </c>
      <c r="D453" t="s">
        <v>54</v>
      </c>
      <c r="E453">
        <v>13634.254210499999</v>
      </c>
      <c r="F453">
        <v>864.05</v>
      </c>
      <c r="G453">
        <v>-21.920363342557401</v>
      </c>
      <c r="H453">
        <v>17.959664801167801</v>
      </c>
      <c r="I453">
        <v>-4.4542542679188699</v>
      </c>
      <c r="J453">
        <v>-12.6842815634575</v>
      </c>
      <c r="M453">
        <v>39.745126239363401</v>
      </c>
      <c r="O453">
        <v>36.091661362189697</v>
      </c>
      <c r="P453">
        <v>19.179310344827499</v>
      </c>
    </row>
    <row r="454" spans="1:17" x14ac:dyDescent="0.3">
      <c r="A454" t="s">
        <v>1028</v>
      </c>
      <c r="B454" t="s">
        <v>1029</v>
      </c>
      <c r="C454" t="s">
        <v>10636</v>
      </c>
      <c r="D454" t="s">
        <v>547</v>
      </c>
      <c r="E454">
        <v>13538.354382699999</v>
      </c>
      <c r="F454">
        <v>1720.75</v>
      </c>
      <c r="G454">
        <v>-22.000593025282502</v>
      </c>
      <c r="H454">
        <v>-2.78329510567692</v>
      </c>
      <c r="I454">
        <v>6.7851643173334901</v>
      </c>
      <c r="J454">
        <v>-1.0988526066477</v>
      </c>
      <c r="K454">
        <v>1707.32489370589</v>
      </c>
      <c r="L454">
        <v>1638.8850794710199</v>
      </c>
      <c r="M454">
        <v>58.717730295160401</v>
      </c>
      <c r="N454">
        <v>0.84104064258554201</v>
      </c>
      <c r="O454">
        <v>15.0050849920092</v>
      </c>
      <c r="P454">
        <v>31.656465187452099</v>
      </c>
      <c r="Q454">
        <v>-8.1287296129253006E-2</v>
      </c>
    </row>
    <row r="455" spans="1:17" x14ac:dyDescent="0.3">
      <c r="A455" t="s">
        <v>1030</v>
      </c>
      <c r="B455" t="s">
        <v>1031</v>
      </c>
      <c r="C455" t="s">
        <v>10647</v>
      </c>
      <c r="D455" t="s">
        <v>46</v>
      </c>
      <c r="E455">
        <v>13399.05504976</v>
      </c>
      <c r="F455">
        <v>766.9</v>
      </c>
      <c r="G455">
        <v>28.639603729810698</v>
      </c>
      <c r="H455">
        <v>1.21103344423689</v>
      </c>
      <c r="I455">
        <v>39.133172415444797</v>
      </c>
      <c r="J455">
        <v>-8.2076341759555707</v>
      </c>
      <c r="K455">
        <v>700.87975235339195</v>
      </c>
      <c r="L455">
        <v>597.84866951725303</v>
      </c>
      <c r="M455">
        <v>45.311721894995202</v>
      </c>
      <c r="N455">
        <v>1.5270626184920599</v>
      </c>
      <c r="O455">
        <v>6.0046942234972001</v>
      </c>
      <c r="P455">
        <v>71.183035714285694</v>
      </c>
      <c r="Q455">
        <v>8.1059299318692005E-2</v>
      </c>
    </row>
    <row r="456" spans="1:17" x14ac:dyDescent="0.3">
      <c r="A456" t="s">
        <v>1032</v>
      </c>
      <c r="B456" t="s">
        <v>1033</v>
      </c>
      <c r="C456" t="s">
        <v>10647</v>
      </c>
      <c r="D456" t="s">
        <v>264</v>
      </c>
      <c r="E456">
        <v>13363.050080000001</v>
      </c>
      <c r="F456">
        <v>4220.3</v>
      </c>
      <c r="G456">
        <v>1.6265560878840799</v>
      </c>
      <c r="H456">
        <v>-4.5023788370234197</v>
      </c>
      <c r="I456">
        <v>-1.3003403650302801</v>
      </c>
      <c r="J456">
        <v>-2.3394938620213401</v>
      </c>
      <c r="K456">
        <v>4236.2074415466104</v>
      </c>
      <c r="L456">
        <v>3860.3997642320101</v>
      </c>
      <c r="M456">
        <v>62.306666007145097</v>
      </c>
      <c r="N456">
        <v>0.47511756409761702</v>
      </c>
      <c r="O456">
        <v>18.474989929625799</v>
      </c>
      <c r="P456">
        <v>52.909420289854999</v>
      </c>
      <c r="Q456">
        <v>0.19636730443678799</v>
      </c>
    </row>
    <row r="457" spans="1:17" x14ac:dyDescent="0.3">
      <c r="A457" t="s">
        <v>1034</v>
      </c>
      <c r="B457" t="s">
        <v>1035</v>
      </c>
      <c r="C457" t="s">
        <v>10645</v>
      </c>
      <c r="D457" t="s">
        <v>776</v>
      </c>
      <c r="E457">
        <v>13316.219559875</v>
      </c>
      <c r="F457">
        <v>2903.8</v>
      </c>
      <c r="G457">
        <v>45.653986515029104</v>
      </c>
      <c r="H457">
        <v>17.983703524771499</v>
      </c>
      <c r="I457">
        <v>3.2339614512361798</v>
      </c>
      <c r="J457">
        <v>3.5008254221657</v>
      </c>
      <c r="K457">
        <v>2547.4900010131601</v>
      </c>
      <c r="L457">
        <v>2365.7884295229201</v>
      </c>
      <c r="M457">
        <v>71.386239800033593</v>
      </c>
      <c r="N457">
        <v>1.64607315814536</v>
      </c>
      <c r="O457">
        <v>1.96811075142915</v>
      </c>
      <c r="P457">
        <v>80.719442369927805</v>
      </c>
      <c r="Q457">
        <v>6.4362970764941005E-2</v>
      </c>
    </row>
    <row r="458" spans="1:17" x14ac:dyDescent="0.3">
      <c r="A458" t="s">
        <v>1036</v>
      </c>
      <c r="B458" t="s">
        <v>1037</v>
      </c>
      <c r="C458" t="s">
        <v>10648</v>
      </c>
      <c r="D458" t="s">
        <v>472</v>
      </c>
      <c r="E458">
        <v>13236.746868745</v>
      </c>
      <c r="F458">
        <v>1985.5</v>
      </c>
      <c r="G458">
        <v>37.671186318008601</v>
      </c>
      <c r="H458">
        <v>-5.3293472956904298</v>
      </c>
      <c r="I458">
        <v>64.262828858675803</v>
      </c>
      <c r="J458">
        <v>-4.4368739321420998</v>
      </c>
      <c r="K458">
        <v>1863.85205671213</v>
      </c>
      <c r="L458">
        <v>1459.6748500915401</v>
      </c>
      <c r="M458">
        <v>55.953039273862998</v>
      </c>
      <c r="N458">
        <v>0.61137790489551902</v>
      </c>
      <c r="O458">
        <v>19.869050616972999</v>
      </c>
      <c r="P458">
        <v>121.009824976362</v>
      </c>
      <c r="Q458">
        <v>0.22035637284018</v>
      </c>
    </row>
    <row r="459" spans="1:17" x14ac:dyDescent="0.3">
      <c r="A459" t="s">
        <v>1038</v>
      </c>
      <c r="B459" t="s">
        <v>1039</v>
      </c>
      <c r="C459" t="s">
        <v>10644</v>
      </c>
      <c r="D459" t="s">
        <v>491</v>
      </c>
      <c r="E459">
        <v>13198.826601549999</v>
      </c>
      <c r="F459">
        <v>822.7</v>
      </c>
      <c r="G459">
        <v>-39.925845048926703</v>
      </c>
      <c r="H459">
        <v>-2.5117992793100003E-4</v>
      </c>
      <c r="I459">
        <v>-8.4974731397668493E-2</v>
      </c>
      <c r="J459">
        <v>-1.27894189097454</v>
      </c>
      <c r="K459">
        <v>830.23913745728896</v>
      </c>
      <c r="L459">
        <v>826.46257782492796</v>
      </c>
      <c r="M459">
        <v>54.997336251453802</v>
      </c>
      <c r="N459">
        <v>0.83967940333112301</v>
      </c>
      <c r="O459">
        <v>24.583687857055999</v>
      </c>
      <c r="P459">
        <v>16.044855067353101</v>
      </c>
      <c r="Q459">
        <v>3.5500424381172999E-2</v>
      </c>
    </row>
    <row r="460" spans="1:17" x14ac:dyDescent="0.3">
      <c r="A460" t="s">
        <v>1040</v>
      </c>
      <c r="B460" t="s">
        <v>1041</v>
      </c>
      <c r="C460" t="s">
        <v>10649</v>
      </c>
      <c r="D460" t="s">
        <v>387</v>
      </c>
      <c r="E460">
        <v>13170.392282250001</v>
      </c>
      <c r="F460">
        <v>1046.0999999999999</v>
      </c>
      <c r="G460">
        <v>43.191279016269199</v>
      </c>
      <c r="H460">
        <v>11.3454083712067</v>
      </c>
      <c r="I460">
        <v>92.692878668235394</v>
      </c>
      <c r="J460">
        <v>-3.6082511028883002</v>
      </c>
      <c r="K460">
        <v>887.17293523612898</v>
      </c>
      <c r="L460">
        <v>701.33568756821296</v>
      </c>
      <c r="M460">
        <v>58.283937874075903</v>
      </c>
      <c r="N460">
        <v>0.642274647667198</v>
      </c>
      <c r="O460">
        <v>7.446706815792</v>
      </c>
      <c r="P460">
        <v>132.46666666666599</v>
      </c>
      <c r="Q460">
        <v>9.0139195267736005E-2</v>
      </c>
    </row>
    <row r="461" spans="1:17" x14ac:dyDescent="0.3">
      <c r="A461" t="s">
        <v>1042</v>
      </c>
      <c r="B461" t="s">
        <v>1043</v>
      </c>
      <c r="C461" t="s">
        <v>10646</v>
      </c>
      <c r="D461" t="s">
        <v>329</v>
      </c>
      <c r="E461">
        <v>13118.4308528</v>
      </c>
      <c r="F461">
        <v>938.35</v>
      </c>
      <c r="G461">
        <v>-8.7431077834065292</v>
      </c>
      <c r="H461">
        <v>2.6722863006611801</v>
      </c>
      <c r="I461">
        <v>12.975399553002999</v>
      </c>
      <c r="J461">
        <v>-4.0640017304253799</v>
      </c>
      <c r="K461">
        <v>904.71386573589996</v>
      </c>
      <c r="L461">
        <v>808.45528004195899</v>
      </c>
      <c r="M461">
        <v>44.711285532695101</v>
      </c>
      <c r="N461">
        <v>0.402869663943483</v>
      </c>
      <c r="O461">
        <v>9.2342942398891701</v>
      </c>
      <c r="P461">
        <v>44.997295835586797</v>
      </c>
      <c r="Q461">
        <v>-3.3033157766159997E-2</v>
      </c>
    </row>
    <row r="462" spans="1:17" x14ac:dyDescent="0.3">
      <c r="A462" t="s">
        <v>1044</v>
      </c>
      <c r="B462" t="s">
        <v>1045</v>
      </c>
      <c r="C462" t="s">
        <v>10647</v>
      </c>
      <c r="D462" t="s">
        <v>445</v>
      </c>
      <c r="E462">
        <v>13095.622375744</v>
      </c>
      <c r="F462">
        <v>214.2</v>
      </c>
      <c r="G462">
        <v>180.90193230199699</v>
      </c>
      <c r="H462">
        <v>-1.12498955411899</v>
      </c>
      <c r="I462">
        <v>16.6134092067967</v>
      </c>
      <c r="J462">
        <v>-6.3638285559004597</v>
      </c>
      <c r="K462">
        <v>200.663603351533</v>
      </c>
      <c r="L462">
        <v>163.87114107477601</v>
      </c>
      <c r="M462">
        <v>49.370716386021897</v>
      </c>
      <c r="N462">
        <v>0.81626754900809295</v>
      </c>
      <c r="O462">
        <v>5.8823529411764701</v>
      </c>
      <c r="P462">
        <v>256.40599001663799</v>
      </c>
      <c r="Q462">
        <v>0.19487427854574901</v>
      </c>
    </row>
    <row r="463" spans="1:17" hidden="1" x14ac:dyDescent="0.3">
      <c r="A463" t="s">
        <v>1046</v>
      </c>
      <c r="B463" t="s">
        <v>1047</v>
      </c>
      <c r="C463" t="s">
        <v>10650</v>
      </c>
      <c r="D463" t="s">
        <v>1048</v>
      </c>
      <c r="E463">
        <v>12906.893384999599</v>
      </c>
      <c r="F463">
        <v>100</v>
      </c>
      <c r="G463">
        <v>-30.435277000328199</v>
      </c>
      <c r="I463">
        <v>-12.9691679256896</v>
      </c>
      <c r="M463">
        <v>50</v>
      </c>
      <c r="N463">
        <v>1</v>
      </c>
      <c r="O463">
        <v>0</v>
      </c>
      <c r="P463">
        <v>0</v>
      </c>
    </row>
    <row r="464" spans="1:17" x14ac:dyDescent="0.3">
      <c r="A464" t="s">
        <v>1049</v>
      </c>
      <c r="B464" t="s">
        <v>1050</v>
      </c>
      <c r="C464" t="s">
        <v>10641</v>
      </c>
      <c r="D464" t="s">
        <v>227</v>
      </c>
      <c r="E464">
        <v>12868.61794686</v>
      </c>
      <c r="F464">
        <v>1561.9</v>
      </c>
      <c r="G464">
        <v>0.34425912962239702</v>
      </c>
      <c r="H464">
        <v>-9.8388832932060506</v>
      </c>
      <c r="I464">
        <v>-33.377851170695699</v>
      </c>
      <c r="J464">
        <v>-4.7054339951839701</v>
      </c>
      <c r="K464">
        <v>1668.08116894203</v>
      </c>
      <c r="L464">
        <v>1603.8923154199499</v>
      </c>
      <c r="M464">
        <v>37.415157345535398</v>
      </c>
      <c r="N464">
        <v>0.578313101146396</v>
      </c>
      <c r="O464">
        <v>42.259427620206097</v>
      </c>
      <c r="P464">
        <v>53.4282907662082</v>
      </c>
      <c r="Q464">
        <v>0.149705280904468</v>
      </c>
    </row>
    <row r="465" spans="1:17" x14ac:dyDescent="0.3">
      <c r="A465" t="s">
        <v>1051</v>
      </c>
      <c r="B465" t="s">
        <v>1052</v>
      </c>
      <c r="C465" t="s">
        <v>10638</v>
      </c>
      <c r="D465" t="s">
        <v>355</v>
      </c>
      <c r="E465">
        <v>12843.150133839999</v>
      </c>
      <c r="F465">
        <v>379.4</v>
      </c>
      <c r="G465">
        <v>100.48377351701799</v>
      </c>
      <c r="H465">
        <v>27.847535551107502</v>
      </c>
      <c r="I465">
        <v>102.782893490289</v>
      </c>
      <c r="J465">
        <v>4.7049248404197197</v>
      </c>
      <c r="K465">
        <v>305.65110507624399</v>
      </c>
      <c r="L465">
        <v>236.9921520609</v>
      </c>
      <c r="M465">
        <v>77.139991885857299</v>
      </c>
      <c r="N465">
        <v>0.85452903756017995</v>
      </c>
      <c r="O465">
        <v>0.14496573537163801</v>
      </c>
      <c r="P465">
        <v>158.79945429740701</v>
      </c>
      <c r="Q465">
        <v>0.18780226232928199</v>
      </c>
    </row>
    <row r="466" spans="1:17" x14ac:dyDescent="0.3">
      <c r="A466" t="s">
        <v>1053</v>
      </c>
      <c r="B466" t="s">
        <v>1054</v>
      </c>
      <c r="C466" t="s">
        <v>10646</v>
      </c>
      <c r="D466" t="s">
        <v>133</v>
      </c>
      <c r="E466">
        <v>12819.89107</v>
      </c>
      <c r="F466">
        <v>525.15</v>
      </c>
      <c r="G466">
        <v>146.236131250027</v>
      </c>
      <c r="H466">
        <v>5.6979127450295799</v>
      </c>
      <c r="I466">
        <v>173.512747954513</v>
      </c>
      <c r="J466">
        <v>-15.6827658904713</v>
      </c>
      <c r="K466">
        <v>424.676783775329</v>
      </c>
      <c r="L466">
        <v>292.53067004021801</v>
      </c>
      <c r="M466">
        <v>47.2099285977636</v>
      </c>
      <c r="N466">
        <v>1.0450473555797</v>
      </c>
      <c r="O466">
        <v>12.729696277254099</v>
      </c>
      <c r="P466">
        <v>257.96325960260299</v>
      </c>
      <c r="Q466">
        <v>0.26000163498088302</v>
      </c>
    </row>
    <row r="467" spans="1:17" x14ac:dyDescent="0.3">
      <c r="A467" t="s">
        <v>1055</v>
      </c>
      <c r="B467" t="s">
        <v>1056</v>
      </c>
      <c r="C467" t="s">
        <v>10635</v>
      </c>
      <c r="D467" t="s">
        <v>300</v>
      </c>
      <c r="E467">
        <v>12616.362743045</v>
      </c>
      <c r="F467">
        <v>928.85</v>
      </c>
      <c r="G467">
        <v>-34.6083916191252</v>
      </c>
      <c r="H467">
        <v>-3.3925455166497702</v>
      </c>
      <c r="I467">
        <v>-17.6731794164047</v>
      </c>
      <c r="J467">
        <v>0.48987949758549698</v>
      </c>
      <c r="K467">
        <v>938.77789005210502</v>
      </c>
      <c r="L467">
        <v>945.84185963466098</v>
      </c>
      <c r="M467">
        <v>49.819272288151801</v>
      </c>
      <c r="N467">
        <v>0.90788483822242505</v>
      </c>
      <c r="O467">
        <v>34.3596920923722</v>
      </c>
      <c r="P467">
        <v>18.771178313406999</v>
      </c>
      <c r="Q467">
        <v>2.8155421367130002E-3</v>
      </c>
    </row>
    <row r="468" spans="1:17" x14ac:dyDescent="0.3">
      <c r="A468" t="s">
        <v>1057</v>
      </c>
      <c r="B468" t="s">
        <v>1058</v>
      </c>
      <c r="C468" t="s">
        <v>10639</v>
      </c>
      <c r="D468" t="s">
        <v>46</v>
      </c>
      <c r="E468">
        <v>12595.36957893</v>
      </c>
      <c r="F468">
        <v>217.5</v>
      </c>
      <c r="G468">
        <v>9.0325011336891095</v>
      </c>
      <c r="H468">
        <v>-16.877201468247002</v>
      </c>
      <c r="I468">
        <v>-12.134675575202801</v>
      </c>
      <c r="J468">
        <v>1.84763022861598</v>
      </c>
      <c r="K468">
        <v>237.70634413963199</v>
      </c>
      <c r="L468">
        <v>216.72226746665601</v>
      </c>
      <c r="M468">
        <v>51.9216733904846</v>
      </c>
      <c r="N468">
        <v>0.56852104717952601</v>
      </c>
      <c r="O468">
        <v>39.724137931034399</v>
      </c>
      <c r="P468">
        <v>86.775440103048496</v>
      </c>
      <c r="Q468">
        <v>0.119559263579484</v>
      </c>
    </row>
    <row r="469" spans="1:17" x14ac:dyDescent="0.3">
      <c r="A469" t="s">
        <v>1059</v>
      </c>
      <c r="B469" t="s">
        <v>1060</v>
      </c>
      <c r="C469" t="s">
        <v>10647</v>
      </c>
      <c r="D469" t="s">
        <v>83</v>
      </c>
      <c r="E469">
        <v>12589.359436089901</v>
      </c>
      <c r="F469">
        <v>613.4</v>
      </c>
      <c r="G469">
        <v>-44.979718348893201</v>
      </c>
      <c r="H469">
        <v>-1.9397264475750899</v>
      </c>
      <c r="I469">
        <v>-6.9454880363110396</v>
      </c>
      <c r="J469">
        <v>-5.2457727425486196</v>
      </c>
      <c r="K469">
        <v>618.01358296823798</v>
      </c>
      <c r="L469">
        <v>645.13049200752403</v>
      </c>
      <c r="M469">
        <v>40.633935074364999</v>
      </c>
      <c r="N469">
        <v>2.4355374004881201</v>
      </c>
      <c r="O469">
        <v>34.333224649494603</v>
      </c>
      <c r="P469">
        <v>21.646008924144699</v>
      </c>
      <c r="Q469">
        <v>4.1435305937959001E-2</v>
      </c>
    </row>
    <row r="470" spans="1:17" x14ac:dyDescent="0.3">
      <c r="A470" t="s">
        <v>1061</v>
      </c>
      <c r="B470" t="s">
        <v>1062</v>
      </c>
      <c r="C470" t="s">
        <v>10640</v>
      </c>
      <c r="D470" t="s">
        <v>282</v>
      </c>
      <c r="E470">
        <v>12584.791076525</v>
      </c>
      <c r="F470">
        <v>1267.5</v>
      </c>
      <c r="G470">
        <v>-8.7124305583806407</v>
      </c>
      <c r="H470">
        <v>3.8386083081377298</v>
      </c>
      <c r="I470">
        <v>-17.330444617759301</v>
      </c>
      <c r="J470">
        <v>-2.0726256289041099E-2</v>
      </c>
      <c r="K470">
        <v>1228.5268317326199</v>
      </c>
      <c r="L470">
        <v>1205.67065710267</v>
      </c>
      <c r="M470">
        <v>64.895730152204194</v>
      </c>
      <c r="N470">
        <v>0.72055985873626405</v>
      </c>
      <c r="O470">
        <v>30.098619329388502</v>
      </c>
      <c r="P470">
        <v>27.649932020746199</v>
      </c>
      <c r="Q470">
        <v>0.115993382193657</v>
      </c>
    </row>
    <row r="471" spans="1:17" x14ac:dyDescent="0.3">
      <c r="A471" t="s">
        <v>1063</v>
      </c>
      <c r="B471" t="s">
        <v>1064</v>
      </c>
      <c r="C471" t="s">
        <v>10636</v>
      </c>
      <c r="D471" t="s">
        <v>24</v>
      </c>
      <c r="E471">
        <v>12454.39806576</v>
      </c>
      <c r="F471">
        <v>170.69</v>
      </c>
      <c r="G471">
        <v>6.3355563330051199</v>
      </c>
      <c r="H471">
        <v>-2.0201646521154801</v>
      </c>
      <c r="I471">
        <v>11.123889144466601</v>
      </c>
      <c r="J471">
        <v>-2.32442717697201</v>
      </c>
      <c r="K471">
        <v>163.52757282584301</v>
      </c>
      <c r="L471">
        <v>152.64663854891299</v>
      </c>
      <c r="M471">
        <v>54.124399519525497</v>
      </c>
      <c r="N471">
        <v>0.51935436308447003</v>
      </c>
      <c r="O471">
        <v>3.5913058761497498</v>
      </c>
      <c r="P471">
        <v>42.182423990004096</v>
      </c>
      <c r="Q471">
        <v>-1.9501771889215001E-2</v>
      </c>
    </row>
    <row r="472" spans="1:17" x14ac:dyDescent="0.3">
      <c r="A472" t="s">
        <v>1065</v>
      </c>
      <c r="B472" t="s">
        <v>1066</v>
      </c>
      <c r="C472" t="s">
        <v>10645</v>
      </c>
      <c r="D472" t="s">
        <v>411</v>
      </c>
      <c r="E472">
        <v>12439.16256205</v>
      </c>
      <c r="F472">
        <v>269.2</v>
      </c>
      <c r="G472">
        <v>78.895982719733993</v>
      </c>
      <c r="H472">
        <v>-7.6236564074261803</v>
      </c>
      <c r="I472">
        <v>2.4682248701936902</v>
      </c>
      <c r="J472">
        <v>-4.5360120628440903</v>
      </c>
      <c r="K472">
        <v>270.65857098213002</v>
      </c>
      <c r="L472">
        <v>227.027797763781</v>
      </c>
      <c r="M472">
        <v>40.381436690871404</v>
      </c>
      <c r="N472">
        <v>0.29749852369992202</v>
      </c>
      <c r="O472">
        <v>42.719167904903401</v>
      </c>
      <c r="P472">
        <v>111.968503937007</v>
      </c>
      <c r="Q472">
        <v>0.115184445526281</v>
      </c>
    </row>
    <row r="473" spans="1:17" x14ac:dyDescent="0.3">
      <c r="A473" t="s">
        <v>1067</v>
      </c>
      <c r="B473" t="s">
        <v>1068</v>
      </c>
      <c r="C473" t="s">
        <v>10647</v>
      </c>
      <c r="D473" t="s">
        <v>127</v>
      </c>
      <c r="E473">
        <v>12414.83693652</v>
      </c>
      <c r="F473">
        <v>949.65</v>
      </c>
      <c r="G473">
        <v>29.748580636510699</v>
      </c>
      <c r="H473">
        <v>-17.905899983349901</v>
      </c>
      <c r="I473">
        <v>10.618807087324299</v>
      </c>
      <c r="J473">
        <v>-5.5172852284571201</v>
      </c>
      <c r="K473">
        <v>1021.65304747493</v>
      </c>
      <c r="L473">
        <v>876.46943411466896</v>
      </c>
      <c r="M473">
        <v>27.126187296177399</v>
      </c>
      <c r="N473">
        <v>1.0400767838710101</v>
      </c>
      <c r="O473">
        <v>28.884325804243598</v>
      </c>
      <c r="P473">
        <v>71.324192675446497</v>
      </c>
      <c r="Q473">
        <v>0.11766090078658301</v>
      </c>
    </row>
    <row r="474" spans="1:17" x14ac:dyDescent="0.3">
      <c r="A474" t="s">
        <v>1069</v>
      </c>
      <c r="B474" t="s">
        <v>1070</v>
      </c>
      <c r="C474" t="s">
        <v>10640</v>
      </c>
      <c r="D474" t="s">
        <v>54</v>
      </c>
      <c r="E474">
        <v>12328.22233328</v>
      </c>
      <c r="F474">
        <v>1052.6500000000001</v>
      </c>
      <c r="G474">
        <v>41.454011046699897</v>
      </c>
      <c r="H474">
        <v>13.9537798175721</v>
      </c>
      <c r="I474">
        <v>9.4889521301502597</v>
      </c>
      <c r="J474">
        <v>-5.2882413082868496</v>
      </c>
      <c r="K474">
        <v>932.52514790586497</v>
      </c>
      <c r="L474">
        <v>814.64404817472496</v>
      </c>
      <c r="M474">
        <v>52.476118803950598</v>
      </c>
      <c r="N474">
        <v>1.0133889292223699</v>
      </c>
      <c r="O474">
        <v>4.0231795943570896</v>
      </c>
      <c r="P474">
        <v>72.381888151969207</v>
      </c>
      <c r="Q474">
        <v>2.3428995881688001E-2</v>
      </c>
    </row>
    <row r="475" spans="1:17" x14ac:dyDescent="0.3">
      <c r="A475" t="s">
        <v>1071</v>
      </c>
      <c r="B475" t="s">
        <v>1072</v>
      </c>
      <c r="C475" t="s">
        <v>10646</v>
      </c>
      <c r="D475" t="s">
        <v>769</v>
      </c>
      <c r="E475">
        <v>12307.718683679999</v>
      </c>
      <c r="F475">
        <v>9216.6</v>
      </c>
      <c r="G475">
        <v>-31.552145905024201</v>
      </c>
      <c r="H475">
        <v>2.7152344046290802</v>
      </c>
      <c r="I475">
        <v>8.3577589485287191</v>
      </c>
      <c r="J475">
        <v>-5.2269171672344896</v>
      </c>
      <c r="K475">
        <v>9179.56524123708</v>
      </c>
      <c r="L475">
        <v>8217.2986830806294</v>
      </c>
      <c r="M475">
        <v>35.395840089059597</v>
      </c>
      <c r="N475">
        <v>0.27005411477483798</v>
      </c>
      <c r="O475">
        <v>17.0708287220884</v>
      </c>
      <c r="P475">
        <v>39.831897074887699</v>
      </c>
      <c r="Q475">
        <v>8.3132268896674993E-2</v>
      </c>
    </row>
    <row r="476" spans="1:17" x14ac:dyDescent="0.3">
      <c r="A476" t="s">
        <v>1073</v>
      </c>
      <c r="B476" t="s">
        <v>1074</v>
      </c>
      <c r="C476" t="s">
        <v>10642</v>
      </c>
      <c r="D476" t="s">
        <v>104</v>
      </c>
      <c r="E476">
        <v>12295.105135637999</v>
      </c>
      <c r="F476">
        <v>17.920000000000002</v>
      </c>
      <c r="G476">
        <v>89.442023613168701</v>
      </c>
      <c r="H476">
        <v>-9.3813372709856093</v>
      </c>
      <c r="I476">
        <v>-15.045670657930099</v>
      </c>
      <c r="J476">
        <v>-5.7782086664926497</v>
      </c>
      <c r="K476">
        <v>18.4992748790891</v>
      </c>
      <c r="L476">
        <v>16.8002957998293</v>
      </c>
      <c r="M476">
        <v>41.5392343391064</v>
      </c>
      <c r="N476">
        <v>0.71772330825056097</v>
      </c>
      <c r="O476">
        <v>33.928571428571402</v>
      </c>
      <c r="P476">
        <v>125.40880503144599</v>
      </c>
      <c r="Q476">
        <v>0.13320401044216201</v>
      </c>
    </row>
    <row r="477" spans="1:17" x14ac:dyDescent="0.3">
      <c r="A477" t="s">
        <v>1075</v>
      </c>
      <c r="B477" t="s">
        <v>1076</v>
      </c>
      <c r="C477" t="s">
        <v>10642</v>
      </c>
      <c r="D477" t="s">
        <v>63</v>
      </c>
      <c r="E477">
        <v>12279.880243062</v>
      </c>
      <c r="F477">
        <v>30.56</v>
      </c>
      <c r="G477">
        <v>20.851851712542999</v>
      </c>
      <c r="H477">
        <v>-4.6292744851319796</v>
      </c>
      <c r="I477">
        <v>14.629997001241399</v>
      </c>
      <c r="J477">
        <v>-17.098447028386602</v>
      </c>
      <c r="K477">
        <v>30.6279173202966</v>
      </c>
      <c r="L477">
        <v>26.624835614804699</v>
      </c>
      <c r="M477">
        <v>38.091970231784202</v>
      </c>
      <c r="N477">
        <v>1.7006389520669101</v>
      </c>
      <c r="O477">
        <v>24.705497382198899</v>
      </c>
      <c r="P477">
        <v>96.527331189710594</v>
      </c>
      <c r="Q477">
        <v>8.5406967954036003E-2</v>
      </c>
    </row>
    <row r="478" spans="1:17" x14ac:dyDescent="0.3">
      <c r="A478" t="s">
        <v>1077</v>
      </c>
      <c r="B478" t="s">
        <v>1078</v>
      </c>
      <c r="C478" t="s">
        <v>10636</v>
      </c>
      <c r="D478" t="s">
        <v>24</v>
      </c>
      <c r="E478">
        <v>12257.261995653</v>
      </c>
      <c r="F478">
        <v>109.89</v>
      </c>
      <c r="G478">
        <v>-1.75846201203782</v>
      </c>
      <c r="H478">
        <v>-3.77985532285867</v>
      </c>
      <c r="I478">
        <v>-36.6831561242318</v>
      </c>
      <c r="J478">
        <v>-1.74355232722382</v>
      </c>
      <c r="K478">
        <v>113.329952428997</v>
      </c>
      <c r="L478">
        <v>115.683436515425</v>
      </c>
      <c r="M478">
        <v>55.632163130126401</v>
      </c>
      <c r="N478">
        <v>0.52142559064656002</v>
      </c>
      <c r="O478">
        <v>38.7751387751387</v>
      </c>
      <c r="P478">
        <v>29.587264150943302</v>
      </c>
      <c r="Q478">
        <v>0.118536354734359</v>
      </c>
    </row>
    <row r="479" spans="1:17" x14ac:dyDescent="0.3">
      <c r="A479" t="s">
        <v>1079</v>
      </c>
      <c r="B479" t="s">
        <v>1080</v>
      </c>
      <c r="C479" t="s">
        <v>10643</v>
      </c>
      <c r="D479" t="s">
        <v>127</v>
      </c>
      <c r="E479">
        <v>12243.48722615</v>
      </c>
      <c r="F479">
        <v>351.65</v>
      </c>
      <c r="G479">
        <v>36.738481022015399</v>
      </c>
      <c r="H479">
        <v>23.145008082164502</v>
      </c>
      <c r="I479">
        <v>50.058184879131801</v>
      </c>
      <c r="J479">
        <v>-2.5188046125005301</v>
      </c>
      <c r="K479">
        <v>291.913597869998</v>
      </c>
      <c r="L479">
        <v>245.28448153834799</v>
      </c>
      <c r="M479">
        <v>76.735113470265802</v>
      </c>
      <c r="N479">
        <v>1.449544075593</v>
      </c>
      <c r="O479">
        <v>4.9054457557230204</v>
      </c>
      <c r="P479">
        <v>95.0901525658807</v>
      </c>
      <c r="Q479">
        <v>0.16258290863385</v>
      </c>
    </row>
    <row r="480" spans="1:17" x14ac:dyDescent="0.3">
      <c r="A480" t="s">
        <v>1081</v>
      </c>
      <c r="B480" t="s">
        <v>1082</v>
      </c>
      <c r="C480" t="s">
        <v>6781</v>
      </c>
      <c r="D480" t="s">
        <v>83</v>
      </c>
      <c r="E480">
        <v>12220.097774894901</v>
      </c>
      <c r="F480">
        <v>339.8</v>
      </c>
      <c r="G480">
        <v>-30.3174219620253</v>
      </c>
      <c r="H480">
        <v>-6.0040602473909104</v>
      </c>
      <c r="I480">
        <v>-12.1831676290857</v>
      </c>
      <c r="J480">
        <v>-3.2688975279511001</v>
      </c>
      <c r="K480">
        <v>341.07150136128399</v>
      </c>
      <c r="L480">
        <v>341.97547721498</v>
      </c>
      <c r="M480">
        <v>57.804843422511901</v>
      </c>
      <c r="N480">
        <v>0.40408060861363998</v>
      </c>
      <c r="O480">
        <v>17.127722189523201</v>
      </c>
      <c r="P480">
        <v>16.649502231376498</v>
      </c>
      <c r="Q480">
        <v>-0.11553330152878501</v>
      </c>
    </row>
    <row r="481" spans="1:17" x14ac:dyDescent="0.3">
      <c r="A481" t="s">
        <v>1083</v>
      </c>
      <c r="B481" t="s">
        <v>1084</v>
      </c>
      <c r="C481" t="s">
        <v>10640</v>
      </c>
      <c r="D481" t="s">
        <v>54</v>
      </c>
      <c r="E481">
        <v>12077.3320356899</v>
      </c>
      <c r="F481">
        <v>1340.05</v>
      </c>
      <c r="G481">
        <v>174.98922442417299</v>
      </c>
      <c r="H481">
        <v>22.561639148962701</v>
      </c>
      <c r="I481">
        <v>54.568495386181198</v>
      </c>
      <c r="J481">
        <v>-1.27726619787768</v>
      </c>
      <c r="K481">
        <v>1110.70398880998</v>
      </c>
      <c r="L481">
        <v>858.79962124591702</v>
      </c>
      <c r="M481">
        <v>70.840301974182907</v>
      </c>
      <c r="N481">
        <v>1.00655299933249</v>
      </c>
      <c r="O481">
        <v>0.59326144546845105</v>
      </c>
      <c r="P481">
        <v>208.980862347244</v>
      </c>
      <c r="Q481">
        <v>8.096197188781E-2</v>
      </c>
    </row>
    <row r="482" spans="1:17" x14ac:dyDescent="0.3">
      <c r="A482" t="s">
        <v>1085</v>
      </c>
      <c r="B482" t="s">
        <v>1086</v>
      </c>
      <c r="C482" t="s">
        <v>10635</v>
      </c>
      <c r="D482" t="s">
        <v>21</v>
      </c>
      <c r="E482">
        <v>12013.457053619901</v>
      </c>
      <c r="F482">
        <v>812.3</v>
      </c>
      <c r="G482">
        <v>-41.048757055348801</v>
      </c>
      <c r="H482">
        <v>-3.0492967003063902</v>
      </c>
      <c r="I482">
        <v>-17.207305267275199</v>
      </c>
      <c r="J482">
        <v>-0.93548965381106497</v>
      </c>
      <c r="K482">
        <v>805.60799304784496</v>
      </c>
      <c r="L482">
        <v>833.01957630023901</v>
      </c>
      <c r="M482">
        <v>57.958479479193301</v>
      </c>
      <c r="N482">
        <v>0.48986493791103503</v>
      </c>
      <c r="O482">
        <v>19.414009602363599</v>
      </c>
      <c r="P482">
        <v>9.6221322537112002</v>
      </c>
      <c r="Q482">
        <v>-0.159088758435531</v>
      </c>
    </row>
    <row r="483" spans="1:17" x14ac:dyDescent="0.3">
      <c r="A483" t="s">
        <v>1087</v>
      </c>
      <c r="B483" t="s">
        <v>1088</v>
      </c>
      <c r="C483" t="s">
        <v>10636</v>
      </c>
      <c r="D483" t="s">
        <v>547</v>
      </c>
      <c r="E483">
        <v>11756.177696250001</v>
      </c>
      <c r="F483">
        <v>863.55</v>
      </c>
      <c r="G483">
        <v>-15.2415199136877</v>
      </c>
      <c r="H483">
        <v>1.7038440969986799</v>
      </c>
      <c r="I483">
        <v>-4.0107425897487197</v>
      </c>
      <c r="J483">
        <v>2.4773650074512399</v>
      </c>
      <c r="K483">
        <v>837.50494794844803</v>
      </c>
      <c r="L483">
        <v>793.63921993359895</v>
      </c>
      <c r="M483">
        <v>80.298325162760804</v>
      </c>
      <c r="N483">
        <v>0.65569388815365004</v>
      </c>
      <c r="O483">
        <v>8.6213884546349302</v>
      </c>
      <c r="P483">
        <v>26.992647058823501</v>
      </c>
      <c r="Q483">
        <v>3.4333938398103003E-2</v>
      </c>
    </row>
    <row r="484" spans="1:17" x14ac:dyDescent="0.3">
      <c r="A484" t="s">
        <v>1089</v>
      </c>
      <c r="B484" t="s">
        <v>1090</v>
      </c>
      <c r="C484" t="s">
        <v>10639</v>
      </c>
      <c r="D484" t="s">
        <v>46</v>
      </c>
      <c r="E484">
        <v>11687.924357399999</v>
      </c>
      <c r="F484">
        <v>449.65</v>
      </c>
      <c r="G484">
        <v>7.1144323909229303</v>
      </c>
      <c r="H484">
        <v>-12.9883095210375</v>
      </c>
      <c r="I484">
        <v>-7.7509627074844598</v>
      </c>
      <c r="J484">
        <v>-4.5820038044803297</v>
      </c>
      <c r="K484">
        <v>478.28619353416002</v>
      </c>
      <c r="L484">
        <v>440.22439415250199</v>
      </c>
      <c r="M484">
        <v>32.098899506265901</v>
      </c>
      <c r="N484">
        <v>0.51438500935217801</v>
      </c>
      <c r="O484">
        <v>27.832758812409601</v>
      </c>
      <c r="P484">
        <v>45.001612383102199</v>
      </c>
      <c r="Q484">
        <v>4.583791404606E-3</v>
      </c>
    </row>
    <row r="485" spans="1:17" x14ac:dyDescent="0.3">
      <c r="A485" t="s">
        <v>1091</v>
      </c>
      <c r="B485" t="s">
        <v>1092</v>
      </c>
      <c r="C485" t="s">
        <v>10638</v>
      </c>
      <c r="D485" t="s">
        <v>991</v>
      </c>
      <c r="E485">
        <v>11677.2463006</v>
      </c>
      <c r="F485">
        <v>598.65</v>
      </c>
      <c r="G485">
        <v>20.987512932642499</v>
      </c>
      <c r="H485">
        <v>21.638944695213699</v>
      </c>
      <c r="I485">
        <v>47.720672364204297</v>
      </c>
      <c r="J485">
        <v>-1.72319577485051</v>
      </c>
      <c r="K485">
        <v>491.89616859628302</v>
      </c>
      <c r="L485">
        <v>429.15415272642201</v>
      </c>
      <c r="M485">
        <v>70.054478552962706</v>
      </c>
      <c r="N485">
        <v>1.4830354244934101</v>
      </c>
      <c r="O485">
        <v>4.4015701996157999</v>
      </c>
      <c r="P485">
        <v>74.279475982532702</v>
      </c>
      <c r="Q485">
        <v>3.6376772052738003E-2</v>
      </c>
    </row>
    <row r="486" spans="1:17" x14ac:dyDescent="0.3">
      <c r="A486" t="s">
        <v>1093</v>
      </c>
      <c r="B486" t="s">
        <v>1094</v>
      </c>
      <c r="C486" t="s">
        <v>10649</v>
      </c>
      <c r="D486" t="s">
        <v>568</v>
      </c>
      <c r="E486">
        <v>11666.412278095</v>
      </c>
      <c r="F486">
        <v>890.25</v>
      </c>
      <c r="G486">
        <v>-44.644586049186202</v>
      </c>
      <c r="H486">
        <v>-5.0318657493463999</v>
      </c>
      <c r="I486">
        <v>-10.594512911890201</v>
      </c>
      <c r="J486">
        <v>-5.6976587823924003</v>
      </c>
      <c r="K486">
        <v>885.92405236505897</v>
      </c>
      <c r="L486">
        <v>876.87197081241095</v>
      </c>
      <c r="M486">
        <v>40.8925706077478</v>
      </c>
      <c r="N486">
        <v>0.70863092635248204</v>
      </c>
      <c r="O486">
        <v>18.764392024712102</v>
      </c>
      <c r="P486">
        <v>16.899743943273599</v>
      </c>
      <c r="Q486">
        <v>-3.2051470522134001E-2</v>
      </c>
    </row>
    <row r="487" spans="1:17" x14ac:dyDescent="0.3">
      <c r="A487" t="s">
        <v>1095</v>
      </c>
      <c r="B487" t="s">
        <v>1096</v>
      </c>
      <c r="C487" t="s">
        <v>10643</v>
      </c>
      <c r="D487" t="s">
        <v>136</v>
      </c>
      <c r="E487">
        <v>11659.47</v>
      </c>
      <c r="F487">
        <v>369.05</v>
      </c>
      <c r="G487">
        <v>15.9260158808932</v>
      </c>
      <c r="H487">
        <v>-9.2260516546382707</v>
      </c>
      <c r="I487">
        <v>-20.301245766242001</v>
      </c>
      <c r="J487">
        <v>-3.1935801600551899</v>
      </c>
      <c r="K487">
        <v>383.94208209185399</v>
      </c>
      <c r="L487">
        <v>374.09846336314598</v>
      </c>
      <c r="M487">
        <v>38.6789833700131</v>
      </c>
      <c r="N487">
        <v>0.38289137206340901</v>
      </c>
      <c r="O487">
        <v>37.1087928464977</v>
      </c>
      <c r="P487">
        <v>56.609378315298102</v>
      </c>
      <c r="Q487">
        <v>0.14970583754150099</v>
      </c>
    </row>
    <row r="488" spans="1:17" x14ac:dyDescent="0.3">
      <c r="A488" t="s">
        <v>1097</v>
      </c>
      <c r="B488" t="s">
        <v>1098</v>
      </c>
      <c r="C488" t="s">
        <v>10645</v>
      </c>
      <c r="D488" t="s">
        <v>1099</v>
      </c>
      <c r="E488">
        <v>11638.13371579</v>
      </c>
      <c r="F488">
        <v>782.35</v>
      </c>
      <c r="G488">
        <v>51.2108804178282</v>
      </c>
      <c r="H488">
        <v>7.3245570006060401</v>
      </c>
      <c r="I488">
        <v>41.203656983168301</v>
      </c>
      <c r="J488">
        <v>5.2455590060416002</v>
      </c>
      <c r="K488">
        <v>686.70741996282698</v>
      </c>
      <c r="L488">
        <v>589.40857061254599</v>
      </c>
      <c r="M488">
        <v>72.413043638561206</v>
      </c>
      <c r="N488">
        <v>1.6072351597987899</v>
      </c>
      <c r="O488">
        <v>4.01993992458618</v>
      </c>
      <c r="P488">
        <v>95.416510553265795</v>
      </c>
      <c r="Q488">
        <v>-3.9795914884086001E-2</v>
      </c>
    </row>
    <row r="489" spans="1:17" hidden="1" x14ac:dyDescent="0.3">
      <c r="A489" t="s">
        <v>1100</v>
      </c>
      <c r="B489" t="s">
        <v>1101</v>
      </c>
      <c r="C489" t="s">
        <v>10650</v>
      </c>
      <c r="D489" t="s">
        <v>92</v>
      </c>
      <c r="E489">
        <v>11516.9498752</v>
      </c>
      <c r="F489">
        <v>91.86</v>
      </c>
      <c r="G489">
        <v>-47.236291401197697</v>
      </c>
      <c r="H489">
        <v>-5.812665900951</v>
      </c>
      <c r="I489">
        <v>-17.629261335134299</v>
      </c>
      <c r="J489">
        <v>-2.6193401970768999</v>
      </c>
      <c r="K489">
        <v>94.376542280314197</v>
      </c>
      <c r="L489">
        <v>98.344845205046099</v>
      </c>
      <c r="M489">
        <v>13.715137464591701</v>
      </c>
      <c r="N489">
        <v>0.91646382187489495</v>
      </c>
      <c r="O489">
        <v>20.999346832135799</v>
      </c>
      <c r="P489">
        <v>1.05610561056104</v>
      </c>
    </row>
    <row r="490" spans="1:17" x14ac:dyDescent="0.3">
      <c r="A490" t="s">
        <v>1102</v>
      </c>
      <c r="B490" t="s">
        <v>1103</v>
      </c>
      <c r="C490" t="s">
        <v>10646</v>
      </c>
      <c r="D490" t="s">
        <v>472</v>
      </c>
      <c r="E490">
        <v>11489.36058846</v>
      </c>
      <c r="F490">
        <v>2476.1999999999998</v>
      </c>
      <c r="G490">
        <v>2.76536850800959</v>
      </c>
      <c r="H490">
        <v>10.9736150533568</v>
      </c>
      <c r="I490">
        <v>11.3411812296606</v>
      </c>
      <c r="J490">
        <v>-3.4124540423501601</v>
      </c>
      <c r="K490">
        <v>2223.15761925382</v>
      </c>
      <c r="L490">
        <v>2019.21224522787</v>
      </c>
      <c r="M490">
        <v>55.3179960433513</v>
      </c>
      <c r="N490">
        <v>0.98968198555517894</v>
      </c>
      <c r="O490">
        <v>1.93037719085695</v>
      </c>
      <c r="P490">
        <v>50.200169841077198</v>
      </c>
      <c r="Q490">
        <v>0.194763999170391</v>
      </c>
    </row>
    <row r="491" spans="1:17" x14ac:dyDescent="0.3">
      <c r="A491" t="s">
        <v>1104</v>
      </c>
      <c r="B491" t="s">
        <v>1105</v>
      </c>
      <c r="C491" t="s">
        <v>10635</v>
      </c>
      <c r="D491" t="s">
        <v>300</v>
      </c>
      <c r="E491">
        <v>11382.564546174999</v>
      </c>
      <c r="F491">
        <v>2092.4</v>
      </c>
      <c r="G491">
        <v>-8.5999445209989904</v>
      </c>
      <c r="H491">
        <v>-12.891337062765</v>
      </c>
      <c r="I491">
        <v>1.4571691627933301</v>
      </c>
      <c r="J491">
        <v>-4.9817388188846303</v>
      </c>
      <c r="K491">
        <v>2203.8108573760201</v>
      </c>
      <c r="L491">
        <v>2021.8816882552001</v>
      </c>
      <c r="M491">
        <v>38.7399408411436</v>
      </c>
      <c r="N491">
        <v>0.46170573385337599</v>
      </c>
      <c r="O491">
        <v>31.325272414452201</v>
      </c>
      <c r="P491">
        <v>30.774999999999999</v>
      </c>
      <c r="Q491">
        <v>2.7897983701007E-2</v>
      </c>
    </row>
    <row r="492" spans="1:17" hidden="1" x14ac:dyDescent="0.3">
      <c r="A492" t="s">
        <v>1106</v>
      </c>
      <c r="B492" t="s">
        <v>1107</v>
      </c>
      <c r="C492" t="s">
        <v>10650</v>
      </c>
      <c r="D492" t="s">
        <v>414</v>
      </c>
      <c r="E492">
        <v>11350.60685604</v>
      </c>
      <c r="F492">
        <v>10028.450000000001</v>
      </c>
      <c r="G492">
        <v>71.641213619697197</v>
      </c>
      <c r="H492">
        <v>7.8136852882039403</v>
      </c>
      <c r="I492">
        <v>-11.2989022039016</v>
      </c>
      <c r="J492">
        <v>-3.15246826343673</v>
      </c>
      <c r="K492">
        <v>9339.3560330649907</v>
      </c>
      <c r="L492">
        <v>8293.7706665652895</v>
      </c>
      <c r="M492">
        <v>56.6599561079992</v>
      </c>
      <c r="N492">
        <v>2.1349517523024799</v>
      </c>
      <c r="O492">
        <v>14.6627843784433</v>
      </c>
      <c r="P492">
        <v>104.662244897959</v>
      </c>
      <c r="Q492">
        <v>0.162470086415481</v>
      </c>
    </row>
    <row r="493" spans="1:17" x14ac:dyDescent="0.3">
      <c r="A493" t="s">
        <v>1108</v>
      </c>
      <c r="B493" t="s">
        <v>1109</v>
      </c>
      <c r="C493" t="s">
        <v>10642</v>
      </c>
      <c r="D493" t="s">
        <v>104</v>
      </c>
      <c r="E493">
        <v>11348.118141364999</v>
      </c>
      <c r="F493">
        <v>906.55</v>
      </c>
      <c r="G493">
        <v>170.39432313240701</v>
      </c>
      <c r="H493">
        <v>-9.3535842246391105</v>
      </c>
      <c r="I493">
        <v>-8.8129134376816296</v>
      </c>
      <c r="J493">
        <v>-9.5276315663558098</v>
      </c>
      <c r="K493">
        <v>943.63977396668804</v>
      </c>
      <c r="L493">
        <v>773.08397120186999</v>
      </c>
      <c r="M493">
        <v>23.105185740634401</v>
      </c>
      <c r="N493">
        <v>0.88250448655240199</v>
      </c>
      <c r="O493">
        <v>23.324692515580999</v>
      </c>
      <c r="P493">
        <v>255.045691906005</v>
      </c>
      <c r="Q493">
        <v>0.29848475052996098</v>
      </c>
    </row>
    <row r="494" spans="1:17" hidden="1" x14ac:dyDescent="0.3">
      <c r="A494" t="s">
        <v>1110</v>
      </c>
      <c r="B494" t="s">
        <v>1111</v>
      </c>
      <c r="C494" t="s">
        <v>10650</v>
      </c>
      <c r="D494" t="s">
        <v>127</v>
      </c>
      <c r="E494">
        <v>11343.818388494999</v>
      </c>
      <c r="F494">
        <v>687.55</v>
      </c>
      <c r="G494">
        <v>13.735408678011</v>
      </c>
      <c r="H494">
        <v>-14.1623343258509</v>
      </c>
      <c r="I494">
        <v>17.211651917158001</v>
      </c>
      <c r="J494">
        <v>-9.0251784884663397</v>
      </c>
      <c r="K494">
        <v>718.72177483001099</v>
      </c>
      <c r="L494">
        <v>632.34058738383101</v>
      </c>
      <c r="M494">
        <v>36.698711899222999</v>
      </c>
      <c r="N494">
        <v>0.79427411362391198</v>
      </c>
      <c r="O494">
        <v>20.7184932004945</v>
      </c>
      <c r="P494">
        <v>71.887499999999903</v>
      </c>
      <c r="Q494">
        <v>0.115914374876708</v>
      </c>
    </row>
    <row r="495" spans="1:17" x14ac:dyDescent="0.3">
      <c r="A495" t="s">
        <v>1112</v>
      </c>
      <c r="B495" t="s">
        <v>1113</v>
      </c>
      <c r="C495" t="s">
        <v>10641</v>
      </c>
      <c r="D495" t="s">
        <v>417</v>
      </c>
      <c r="E495">
        <v>11296.497192839999</v>
      </c>
      <c r="F495">
        <v>2756.3</v>
      </c>
      <c r="G495">
        <v>-8.4265124480728701</v>
      </c>
      <c r="H495">
        <v>2.58776927571625</v>
      </c>
      <c r="I495">
        <v>-16.030697459514101</v>
      </c>
      <c r="J495">
        <v>-3.4697799249434298</v>
      </c>
      <c r="K495">
        <v>2682.2674645718298</v>
      </c>
      <c r="L495">
        <v>2512.6109275440199</v>
      </c>
      <c r="M495">
        <v>52.537011687548897</v>
      </c>
      <c r="N495">
        <v>0.80367137993386795</v>
      </c>
      <c r="O495">
        <v>8.7853281573123194</v>
      </c>
      <c r="P495">
        <v>34.038466214408999</v>
      </c>
      <c r="Q495">
        <v>7.5195763893838002E-2</v>
      </c>
    </row>
    <row r="496" spans="1:17" x14ac:dyDescent="0.3">
      <c r="A496" t="s">
        <v>1114</v>
      </c>
      <c r="B496" t="s">
        <v>1115</v>
      </c>
      <c r="C496" t="s">
        <v>6781</v>
      </c>
      <c r="D496" t="s">
        <v>83</v>
      </c>
      <c r="E496">
        <v>11260.114798335</v>
      </c>
      <c r="F496">
        <v>362.7</v>
      </c>
      <c r="G496">
        <v>21.767828329088399</v>
      </c>
      <c r="H496">
        <v>-4.5003968902828397</v>
      </c>
      <c r="I496">
        <v>43.941928764770999</v>
      </c>
      <c r="J496">
        <v>-3.42023162537201</v>
      </c>
      <c r="K496">
        <v>332.08983642252002</v>
      </c>
      <c r="L496">
        <v>268.31558707122099</v>
      </c>
      <c r="M496">
        <v>45.5366728135972</v>
      </c>
      <c r="N496">
        <v>0.22414529470283201</v>
      </c>
      <c r="O496">
        <v>6.1483319547835702</v>
      </c>
      <c r="P496">
        <v>110.199942045783</v>
      </c>
      <c r="Q496">
        <v>7.2242572179188003E-2</v>
      </c>
    </row>
    <row r="497" spans="1:17" x14ac:dyDescent="0.3">
      <c r="A497" t="s">
        <v>1116</v>
      </c>
      <c r="B497" t="s">
        <v>1117</v>
      </c>
      <c r="C497" t="s">
        <v>10647</v>
      </c>
      <c r="D497" t="s">
        <v>264</v>
      </c>
      <c r="E497">
        <v>11194.929206459999</v>
      </c>
      <c r="F497">
        <v>1707.05</v>
      </c>
      <c r="G497">
        <v>44.939957521247699</v>
      </c>
      <c r="H497">
        <v>-7.8776088696890598</v>
      </c>
      <c r="I497">
        <v>32.2066623247674</v>
      </c>
      <c r="J497">
        <v>-4.1555799323766296</v>
      </c>
      <c r="K497">
        <v>1705.1138443578</v>
      </c>
      <c r="L497">
        <v>1430.7114991998901</v>
      </c>
      <c r="M497">
        <v>38.935601571737301</v>
      </c>
      <c r="N497">
        <v>0.42760828578543802</v>
      </c>
      <c r="O497">
        <v>15.4154828505316</v>
      </c>
      <c r="P497">
        <v>102.809789711298</v>
      </c>
      <c r="Q497">
        <v>0.119747603282422</v>
      </c>
    </row>
    <row r="498" spans="1:17" hidden="1" x14ac:dyDescent="0.3">
      <c r="A498" t="s">
        <v>1118</v>
      </c>
      <c r="B498" t="s">
        <v>1119</v>
      </c>
      <c r="C498" t="s">
        <v>10650</v>
      </c>
      <c r="D498" t="s">
        <v>98</v>
      </c>
      <c r="E498">
        <v>11149.53951228</v>
      </c>
      <c r="F498">
        <v>9741.5499999999993</v>
      </c>
      <c r="G498">
        <v>9.6764781451548298</v>
      </c>
      <c r="H498">
        <v>2.56303318474931</v>
      </c>
      <c r="I498">
        <v>16.5968417037626</v>
      </c>
      <c r="J498">
        <v>3.17525428987951</v>
      </c>
      <c r="K498">
        <v>9058.8998208071498</v>
      </c>
      <c r="L498">
        <v>8040.2963201214297</v>
      </c>
      <c r="M498">
        <v>81.167707311227602</v>
      </c>
      <c r="N498">
        <v>0.655134974452662</v>
      </c>
      <c r="O498">
        <v>3.5564155601521299</v>
      </c>
      <c r="P498">
        <v>44.702990151661403</v>
      </c>
      <c r="Q498">
        <v>9.9766050120735E-2</v>
      </c>
    </row>
    <row r="499" spans="1:17" hidden="1" x14ac:dyDescent="0.3">
      <c r="A499" t="s">
        <v>1120</v>
      </c>
      <c r="B499" t="s">
        <v>1121</v>
      </c>
      <c r="C499" t="s">
        <v>10647</v>
      </c>
      <c r="D499" t="s">
        <v>1122</v>
      </c>
      <c r="E499">
        <v>11149.147784700001</v>
      </c>
      <c r="F499">
        <v>1190.05</v>
      </c>
      <c r="G499">
        <v>-14.986111303781801</v>
      </c>
      <c r="H499">
        <v>-7.4876311424063404</v>
      </c>
      <c r="I499">
        <v>8.9809268634684898</v>
      </c>
      <c r="J499">
        <v>-3.96950580213641</v>
      </c>
      <c r="K499">
        <v>1197.92828647752</v>
      </c>
      <c r="M499">
        <v>29.4827403528693</v>
      </c>
      <c r="N499">
        <v>0.25027882573441002</v>
      </c>
      <c r="O499">
        <v>9.2349060963825096</v>
      </c>
      <c r="P499">
        <v>46.341613379242403</v>
      </c>
    </row>
    <row r="500" spans="1:17" hidden="1" x14ac:dyDescent="0.3">
      <c r="A500" t="s">
        <v>1123</v>
      </c>
      <c r="B500" t="s">
        <v>1124</v>
      </c>
      <c r="C500" t="s">
        <v>10650</v>
      </c>
      <c r="D500" t="s">
        <v>329</v>
      </c>
      <c r="E500">
        <v>11099.23803296</v>
      </c>
      <c r="F500">
        <v>959.65</v>
      </c>
      <c r="G500">
        <v>-35.015497506024701</v>
      </c>
      <c r="H500">
        <v>-7.44677880049188</v>
      </c>
      <c r="I500">
        <v>-18.862769298575099</v>
      </c>
      <c r="J500">
        <v>-3.2200766522096398</v>
      </c>
      <c r="K500">
        <v>989.14586458111796</v>
      </c>
      <c r="L500">
        <v>998.70435991744603</v>
      </c>
      <c r="M500">
        <v>43.695062484627201</v>
      </c>
      <c r="N500">
        <v>1.53517333979452</v>
      </c>
      <c r="O500">
        <v>19.626947324545402</v>
      </c>
      <c r="P500">
        <v>17.0090837042004</v>
      </c>
      <c r="Q500">
        <v>-4.9917975909881E-2</v>
      </c>
    </row>
    <row r="501" spans="1:17" x14ac:dyDescent="0.3">
      <c r="A501" t="s">
        <v>1125</v>
      </c>
      <c r="B501" t="s">
        <v>1126</v>
      </c>
      <c r="C501" t="s">
        <v>10649</v>
      </c>
      <c r="D501" t="s">
        <v>387</v>
      </c>
      <c r="E501">
        <v>10976.9381257</v>
      </c>
      <c r="F501">
        <v>201.24</v>
      </c>
      <c r="G501">
        <v>32.776401831788498</v>
      </c>
      <c r="H501">
        <v>-9.3091623183863703</v>
      </c>
      <c r="I501">
        <v>28.0045623720336</v>
      </c>
      <c r="J501">
        <v>-4.0087746510224296</v>
      </c>
      <c r="K501">
        <v>197.36418524125901</v>
      </c>
      <c r="L501">
        <v>167.70245858983699</v>
      </c>
      <c r="M501">
        <v>48.7351430529555</v>
      </c>
      <c r="N501">
        <v>0.32614955644156801</v>
      </c>
      <c r="O501">
        <v>21.745179884714702</v>
      </c>
      <c r="P501">
        <v>71.122448979591795</v>
      </c>
      <c r="Q501">
        <v>9.8478795180156994E-2</v>
      </c>
    </row>
    <row r="502" spans="1:17" x14ac:dyDescent="0.3">
      <c r="A502" t="s">
        <v>1127</v>
      </c>
      <c r="B502" t="s">
        <v>1128</v>
      </c>
      <c r="C502" t="s">
        <v>10645</v>
      </c>
      <c r="D502" t="s">
        <v>86</v>
      </c>
      <c r="E502">
        <v>10970.218437719999</v>
      </c>
      <c r="F502">
        <v>225.51</v>
      </c>
      <c r="G502">
        <v>41.972979880405703</v>
      </c>
      <c r="H502">
        <v>-5.0435019827871397</v>
      </c>
      <c r="I502">
        <v>-7.6398825450264303</v>
      </c>
      <c r="J502">
        <v>-3.7849155901935201</v>
      </c>
      <c r="K502">
        <v>222.635136187293</v>
      </c>
      <c r="L502">
        <v>194.18091020817999</v>
      </c>
      <c r="M502">
        <v>42.659291672686301</v>
      </c>
      <c r="N502">
        <v>0.45265922941567599</v>
      </c>
      <c r="O502">
        <v>11.1658019600017</v>
      </c>
      <c r="P502">
        <v>93.987096774193503</v>
      </c>
      <c r="Q502">
        <v>8.8046635674645005E-2</v>
      </c>
    </row>
    <row r="503" spans="1:17" x14ac:dyDescent="0.3">
      <c r="A503" t="s">
        <v>1129</v>
      </c>
      <c r="B503" t="s">
        <v>1130</v>
      </c>
      <c r="C503" t="s">
        <v>10644</v>
      </c>
      <c r="D503" t="s">
        <v>859</v>
      </c>
      <c r="E503">
        <v>10922.820947639901</v>
      </c>
      <c r="F503">
        <v>79.83</v>
      </c>
      <c r="G503">
        <v>-2.0912255533828801</v>
      </c>
      <c r="H503">
        <v>-9.9834427292066999E-2</v>
      </c>
      <c r="I503">
        <v>-16.497868832034001</v>
      </c>
      <c r="J503">
        <v>-6.3041125920542598</v>
      </c>
      <c r="K503">
        <v>78.921882614985094</v>
      </c>
      <c r="L503">
        <v>73.854728319301003</v>
      </c>
      <c r="M503">
        <v>42.194596854510401</v>
      </c>
      <c r="N503">
        <v>0.97444092923333303</v>
      </c>
      <c r="O503">
        <v>18.8149818364023</v>
      </c>
      <c r="P503">
        <v>65.279503105589995</v>
      </c>
      <c r="Q503">
        <v>5.5127517453760003E-2</v>
      </c>
    </row>
    <row r="504" spans="1:17" hidden="1" x14ac:dyDescent="0.3">
      <c r="A504" t="s">
        <v>1131</v>
      </c>
      <c r="B504" t="s">
        <v>1132</v>
      </c>
      <c r="C504" t="s">
        <v>10650</v>
      </c>
      <c r="D504" t="s">
        <v>21</v>
      </c>
      <c r="E504">
        <v>10777.79537835</v>
      </c>
      <c r="F504">
        <v>1932.5</v>
      </c>
      <c r="G504">
        <v>259.122753539408</v>
      </c>
      <c r="H504">
        <v>16.064255578068501</v>
      </c>
      <c r="I504">
        <v>60.116367228811001</v>
      </c>
      <c r="J504">
        <v>3.5636527132558302</v>
      </c>
      <c r="K504">
        <v>1639.9036106488099</v>
      </c>
      <c r="L504">
        <v>1246.13765163166</v>
      </c>
      <c r="M504">
        <v>71.9443116046791</v>
      </c>
      <c r="N504">
        <v>1.3696120262131699</v>
      </c>
      <c r="O504">
        <v>3.06597671410091</v>
      </c>
      <c r="P504">
        <v>299.19438132617199</v>
      </c>
      <c r="Q504">
        <v>0.26126743388721502</v>
      </c>
    </row>
    <row r="505" spans="1:17" x14ac:dyDescent="0.3">
      <c r="A505" t="s">
        <v>1133</v>
      </c>
      <c r="B505" t="s">
        <v>1134</v>
      </c>
      <c r="C505" t="s">
        <v>10649</v>
      </c>
      <c r="D505" t="s">
        <v>568</v>
      </c>
      <c r="E505">
        <v>10774.5867182</v>
      </c>
      <c r="F505">
        <v>2104.85</v>
      </c>
      <c r="G505">
        <v>-47.010453869593597</v>
      </c>
      <c r="H505">
        <v>0.58586501825056603</v>
      </c>
      <c r="I505">
        <v>-13.8731014489118</v>
      </c>
      <c r="J505">
        <v>-0.99195789313916105</v>
      </c>
      <c r="K505">
        <v>2065.1056692725701</v>
      </c>
      <c r="L505">
        <v>2140.63496998967</v>
      </c>
      <c r="M505">
        <v>61.077226027627802</v>
      </c>
      <c r="N505">
        <v>0.95937850296771199</v>
      </c>
      <c r="O505">
        <v>29.938000332565199</v>
      </c>
      <c r="P505">
        <v>16.418694690265401</v>
      </c>
      <c r="Q505">
        <v>-0.15522992175174799</v>
      </c>
    </row>
    <row r="506" spans="1:17" hidden="1" x14ac:dyDescent="0.3">
      <c r="A506" t="s">
        <v>1135</v>
      </c>
      <c r="B506" t="s">
        <v>1136</v>
      </c>
      <c r="C506" t="s">
        <v>10650</v>
      </c>
      <c r="D506" t="s">
        <v>742</v>
      </c>
      <c r="E506">
        <v>10739.054693185</v>
      </c>
      <c r="F506">
        <v>119</v>
      </c>
      <c r="G506">
        <v>37.596352482868603</v>
      </c>
      <c r="H506">
        <v>-2.35085301684625</v>
      </c>
      <c r="I506">
        <v>3.03785098637896</v>
      </c>
      <c r="J506">
        <v>-0.442417612351927</v>
      </c>
      <c r="K506">
        <v>115.50453432827</v>
      </c>
      <c r="L506">
        <v>102.55838831557401</v>
      </c>
      <c r="M506">
        <v>54.041415573722702</v>
      </c>
      <c r="N506">
        <v>0.57723771514879396</v>
      </c>
      <c r="O506">
        <v>3.6974789915966402</v>
      </c>
      <c r="P506">
        <v>73.595915390226097</v>
      </c>
      <c r="Q506">
        <v>2.1133606920337E-2</v>
      </c>
    </row>
    <row r="507" spans="1:17" hidden="1" x14ac:dyDescent="0.3">
      <c r="A507" t="s">
        <v>1137</v>
      </c>
      <c r="B507" t="s">
        <v>1138</v>
      </c>
      <c r="C507" t="s">
        <v>10650</v>
      </c>
      <c r="D507" t="s">
        <v>60</v>
      </c>
      <c r="E507">
        <v>10697.21418601</v>
      </c>
      <c r="F507">
        <v>8329.4</v>
      </c>
      <c r="G507">
        <v>116.106087510549</v>
      </c>
      <c r="H507">
        <v>-9.1897244712593604</v>
      </c>
      <c r="I507">
        <v>9.65003742106944</v>
      </c>
      <c r="J507">
        <v>-7.8928745900940003</v>
      </c>
      <c r="K507">
        <v>8498.4183293587994</v>
      </c>
      <c r="L507">
        <v>7040.5447596775302</v>
      </c>
      <c r="M507">
        <v>35.896931243602502</v>
      </c>
      <c r="N507">
        <v>0.86633230921419002</v>
      </c>
      <c r="O507">
        <v>23.3924412322616</v>
      </c>
      <c r="P507">
        <v>161.81555290123799</v>
      </c>
      <c r="Q507">
        <v>0.15697674109926399</v>
      </c>
    </row>
    <row r="508" spans="1:17" x14ac:dyDescent="0.3">
      <c r="A508" t="s">
        <v>1139</v>
      </c>
      <c r="B508" t="s">
        <v>1140</v>
      </c>
      <c r="C508" t="s">
        <v>10640</v>
      </c>
      <c r="D508" t="s">
        <v>282</v>
      </c>
      <c r="E508">
        <v>10652.366044664999</v>
      </c>
      <c r="F508">
        <v>2139.8000000000002</v>
      </c>
      <c r="G508">
        <v>26.8220170395042</v>
      </c>
      <c r="H508">
        <v>-3.6051484911615099</v>
      </c>
      <c r="I508">
        <v>11.942539263242301</v>
      </c>
      <c r="J508">
        <v>-3.4154862086536499</v>
      </c>
      <c r="K508">
        <v>2040.2269853579401</v>
      </c>
      <c r="L508">
        <v>1834.68645330551</v>
      </c>
      <c r="M508">
        <v>49.956960855934703</v>
      </c>
      <c r="N508">
        <v>0.83507273910709601</v>
      </c>
      <c r="O508">
        <v>1.3973268529768801</v>
      </c>
      <c r="P508">
        <v>60.699936164620198</v>
      </c>
      <c r="Q508">
        <v>-6.3432096589943004E-2</v>
      </c>
    </row>
    <row r="509" spans="1:17" hidden="1" x14ac:dyDescent="0.3">
      <c r="A509" t="s">
        <v>1141</v>
      </c>
      <c r="B509" t="s">
        <v>1142</v>
      </c>
      <c r="C509" t="s">
        <v>10650</v>
      </c>
      <c r="D509" t="s">
        <v>163</v>
      </c>
      <c r="E509">
        <v>10652.135034075</v>
      </c>
      <c r="F509">
        <v>744.5</v>
      </c>
      <c r="G509">
        <v>496.512091420724</v>
      </c>
      <c r="H509">
        <v>-6.8304121920329903</v>
      </c>
      <c r="I509">
        <v>99.502293261524898</v>
      </c>
      <c r="J509">
        <v>-3.9979272162486201</v>
      </c>
      <c r="K509">
        <v>711.34548715873598</v>
      </c>
      <c r="L509">
        <v>527.39882605765297</v>
      </c>
      <c r="M509">
        <v>48.949156791658503</v>
      </c>
      <c r="N509">
        <v>0.41888441494156298</v>
      </c>
      <c r="O509">
        <v>13.593015446608399</v>
      </c>
      <c r="P509">
        <v>574.36594202898505</v>
      </c>
      <c r="Q509">
        <v>0.259930863966717</v>
      </c>
    </row>
    <row r="510" spans="1:17" hidden="1" x14ac:dyDescent="0.3">
      <c r="A510" t="s">
        <v>1143</v>
      </c>
      <c r="B510" t="s">
        <v>1144</v>
      </c>
      <c r="C510" t="s">
        <v>10650</v>
      </c>
      <c r="D510" t="s">
        <v>742</v>
      </c>
      <c r="E510">
        <v>10625.948094249999</v>
      </c>
      <c r="F510">
        <v>526.73</v>
      </c>
      <c r="G510">
        <v>-13.5970710644779</v>
      </c>
      <c r="H510">
        <v>-2.0054699969754899</v>
      </c>
      <c r="I510">
        <v>-3.5074056646755301</v>
      </c>
      <c r="J510">
        <v>-1.3007835635479199</v>
      </c>
      <c r="K510">
        <v>521.42484685592603</v>
      </c>
      <c r="L510">
        <v>496.47450014056602</v>
      </c>
      <c r="M510">
        <v>77.9215973242584</v>
      </c>
      <c r="N510">
        <v>0.81272622590970101</v>
      </c>
      <c r="O510">
        <v>3.56159702314278</v>
      </c>
      <c r="P510">
        <v>22.4668681701929</v>
      </c>
      <c r="Q510">
        <v>-1.3416788414562999E-2</v>
      </c>
    </row>
    <row r="511" spans="1:17" hidden="1" x14ac:dyDescent="0.3">
      <c r="A511" t="s">
        <v>1145</v>
      </c>
      <c r="B511" t="s">
        <v>1146</v>
      </c>
      <c r="C511" t="s">
        <v>10647</v>
      </c>
      <c r="D511" t="s">
        <v>1147</v>
      </c>
      <c r="E511">
        <v>10623.867675</v>
      </c>
      <c r="F511">
        <v>1176.1500000000001</v>
      </c>
      <c r="G511">
        <v>-5.3062807771248401</v>
      </c>
      <c r="H511">
        <v>-11.4846322810603</v>
      </c>
      <c r="I511">
        <v>-17.799851261045799</v>
      </c>
      <c r="J511">
        <v>-4.7670670168453704</v>
      </c>
      <c r="K511">
        <v>1250.3157390039701</v>
      </c>
      <c r="M511">
        <v>33.231198883065801</v>
      </c>
      <c r="N511">
        <v>0.56132734897447401</v>
      </c>
      <c r="O511">
        <v>28.121413085065601</v>
      </c>
      <c r="P511">
        <v>46.734451999251398</v>
      </c>
    </row>
    <row r="512" spans="1:17" x14ac:dyDescent="0.3">
      <c r="A512" t="s">
        <v>1148</v>
      </c>
      <c r="B512" t="s">
        <v>1149</v>
      </c>
      <c r="C512" t="s">
        <v>10640</v>
      </c>
      <c r="D512" t="s">
        <v>54</v>
      </c>
      <c r="E512">
        <v>10605.844311384</v>
      </c>
      <c r="F512">
        <v>239.52</v>
      </c>
      <c r="G512">
        <v>86.914995231976604</v>
      </c>
      <c r="H512">
        <v>14.321087737672601</v>
      </c>
      <c r="I512">
        <v>40.078755396993998</v>
      </c>
      <c r="J512">
        <v>-7.8955088256089604E-3</v>
      </c>
      <c r="K512">
        <v>200.567683698194</v>
      </c>
      <c r="L512">
        <v>165.187729246337</v>
      </c>
      <c r="M512">
        <v>66.059501991008602</v>
      </c>
      <c r="N512">
        <v>1.40238405042287</v>
      </c>
      <c r="O512">
        <v>1.3276553106212201</v>
      </c>
      <c r="P512">
        <v>145.78758337609</v>
      </c>
      <c r="Q512">
        <v>0.13249861422781101</v>
      </c>
    </row>
    <row r="513" spans="1:17" x14ac:dyDescent="0.3">
      <c r="A513" t="s">
        <v>1150</v>
      </c>
      <c r="B513" t="s">
        <v>1151</v>
      </c>
      <c r="C513" t="s">
        <v>10644</v>
      </c>
      <c r="D513" t="s">
        <v>305</v>
      </c>
      <c r="E513">
        <v>10570.570357050001</v>
      </c>
      <c r="F513">
        <v>134.47</v>
      </c>
      <c r="G513">
        <v>-8.18982245487366</v>
      </c>
      <c r="H513">
        <v>-10.3158792263675</v>
      </c>
      <c r="I513">
        <v>-17.7017219462351</v>
      </c>
      <c r="J513">
        <v>-2.0358967094419902</v>
      </c>
      <c r="K513">
        <v>136.71195982857799</v>
      </c>
      <c r="L513">
        <v>132.634345909187</v>
      </c>
      <c r="M513">
        <v>57.940983830015398</v>
      </c>
      <c r="N513">
        <v>1.31138198527186</v>
      </c>
      <c r="O513">
        <v>17.498326764333999</v>
      </c>
      <c r="P513">
        <v>33.468982630272897</v>
      </c>
      <c r="Q513">
        <v>0.13816878505286501</v>
      </c>
    </row>
    <row r="514" spans="1:17" x14ac:dyDescent="0.3">
      <c r="A514" t="s">
        <v>1152</v>
      </c>
      <c r="B514" t="s">
        <v>1153</v>
      </c>
      <c r="C514" t="s">
        <v>10644</v>
      </c>
      <c r="D514" t="s">
        <v>872</v>
      </c>
      <c r="E514">
        <v>10557.15060829</v>
      </c>
      <c r="F514">
        <v>230.1</v>
      </c>
      <c r="G514">
        <v>66.825592564889106</v>
      </c>
      <c r="H514">
        <v>-12.2120701974745</v>
      </c>
      <c r="I514">
        <v>31.203764405137399</v>
      </c>
      <c r="J514">
        <v>1.7093041488774801</v>
      </c>
      <c r="K514">
        <v>224.599403618834</v>
      </c>
      <c r="L514">
        <v>191.106996991069</v>
      </c>
      <c r="M514">
        <v>57.344817318322399</v>
      </c>
      <c r="N514">
        <v>1.0144548894623</v>
      </c>
      <c r="O514">
        <v>14.7327249022164</v>
      </c>
      <c r="P514">
        <v>107.29729729729701</v>
      </c>
      <c r="Q514">
        <v>0.14402486452900301</v>
      </c>
    </row>
    <row r="515" spans="1:17" x14ac:dyDescent="0.3">
      <c r="A515" t="s">
        <v>1154</v>
      </c>
      <c r="B515" t="s">
        <v>1155</v>
      </c>
      <c r="C515" t="s">
        <v>10641</v>
      </c>
      <c r="D515" t="s">
        <v>417</v>
      </c>
      <c r="E515">
        <v>10499.34053983</v>
      </c>
      <c r="F515">
        <v>400.3</v>
      </c>
      <c r="G515">
        <v>18.846841217087398</v>
      </c>
      <c r="H515">
        <v>-10.681677171653501</v>
      </c>
      <c r="I515">
        <v>-36.121404439415898</v>
      </c>
      <c r="J515">
        <v>-4.8366022464360299</v>
      </c>
      <c r="K515">
        <v>418.59982474122199</v>
      </c>
      <c r="L515">
        <v>398.53453472371399</v>
      </c>
      <c r="M515">
        <v>39.125473682811403</v>
      </c>
      <c r="N515">
        <v>0.42208491341019799</v>
      </c>
      <c r="O515">
        <v>38.383712215838102</v>
      </c>
      <c r="P515">
        <v>62.723577235772296</v>
      </c>
      <c r="Q515">
        <v>9.7858366704473995E-2</v>
      </c>
    </row>
    <row r="516" spans="1:17" x14ac:dyDescent="0.3">
      <c r="A516" t="s">
        <v>1156</v>
      </c>
      <c r="B516" t="s">
        <v>1157</v>
      </c>
      <c r="C516" t="s">
        <v>10644</v>
      </c>
      <c r="D516" t="s">
        <v>130</v>
      </c>
      <c r="E516">
        <v>10498.64801431</v>
      </c>
      <c r="F516">
        <v>1252.05</v>
      </c>
      <c r="G516">
        <v>37.625125684235499</v>
      </c>
      <c r="H516">
        <v>-4.6234430993774103</v>
      </c>
      <c r="I516">
        <v>22.519415560945902</v>
      </c>
      <c r="J516">
        <v>-8.6225935665536895</v>
      </c>
      <c r="K516">
        <v>1187.92041275985</v>
      </c>
      <c r="L516">
        <v>991.73997261734996</v>
      </c>
      <c r="M516">
        <v>40.191988714976503</v>
      </c>
      <c r="N516">
        <v>0.756946636689526</v>
      </c>
      <c r="O516">
        <v>10.534723054191099</v>
      </c>
      <c r="P516">
        <v>80.657961186061598</v>
      </c>
      <c r="Q516">
        <v>6.8578031572909997E-3</v>
      </c>
    </row>
    <row r="517" spans="1:17" x14ac:dyDescent="0.3">
      <c r="A517" t="s">
        <v>1158</v>
      </c>
      <c r="B517" t="s">
        <v>1159</v>
      </c>
      <c r="C517" t="s">
        <v>10648</v>
      </c>
      <c r="D517" t="s">
        <v>141</v>
      </c>
      <c r="E517">
        <v>10451.18666202</v>
      </c>
      <c r="F517">
        <v>459.95</v>
      </c>
      <c r="G517">
        <v>292.11869635750298</v>
      </c>
      <c r="H517">
        <v>-5.8709199064783597</v>
      </c>
      <c r="I517">
        <v>75.573566241147802</v>
      </c>
      <c r="J517">
        <v>-7.7760665526403798</v>
      </c>
      <c r="K517">
        <v>453.76094781531401</v>
      </c>
      <c r="L517">
        <v>341.67869549064301</v>
      </c>
      <c r="M517">
        <v>31.952671523852501</v>
      </c>
      <c r="N517">
        <v>0.443676496116157</v>
      </c>
      <c r="O517">
        <v>23.8395477769322</v>
      </c>
      <c r="P517">
        <v>337.00712589073601</v>
      </c>
      <c r="Q517">
        <v>0.12922509880920299</v>
      </c>
    </row>
    <row r="518" spans="1:17" hidden="1" x14ac:dyDescent="0.3">
      <c r="A518" t="s">
        <v>1160</v>
      </c>
      <c r="B518" t="s">
        <v>1161</v>
      </c>
      <c r="C518" t="s">
        <v>10650</v>
      </c>
      <c r="D518" t="s">
        <v>329</v>
      </c>
      <c r="E518">
        <v>10446.640715</v>
      </c>
      <c r="F518">
        <v>1562</v>
      </c>
      <c r="G518">
        <v>47.580564358153701</v>
      </c>
      <c r="H518">
        <v>25.9282164904937</v>
      </c>
      <c r="I518">
        <v>60.972925615512999</v>
      </c>
      <c r="J518">
        <v>-10.3732173373959</v>
      </c>
      <c r="K518">
        <v>1382.54828405423</v>
      </c>
      <c r="L518">
        <v>1111.7639121622501</v>
      </c>
      <c r="M518">
        <v>35.307866267786203</v>
      </c>
      <c r="N518">
        <v>0.693849465399351</v>
      </c>
      <c r="O518">
        <v>11.9558258642765</v>
      </c>
      <c r="P518">
        <v>90.487804878048706</v>
      </c>
      <c r="Q518">
        <v>3.1488809317550999E-2</v>
      </c>
    </row>
    <row r="519" spans="1:17" x14ac:dyDescent="0.3">
      <c r="A519" t="s">
        <v>1162</v>
      </c>
      <c r="B519" t="s">
        <v>1163</v>
      </c>
      <c r="C519" t="s">
        <v>10639</v>
      </c>
      <c r="D519" t="s">
        <v>972</v>
      </c>
      <c r="E519">
        <v>10440.822772449999</v>
      </c>
      <c r="F519">
        <v>1378.95</v>
      </c>
      <c r="G519">
        <v>66.220456028764701</v>
      </c>
      <c r="H519">
        <v>-3.76742275828469</v>
      </c>
      <c r="I519">
        <v>43.259235178598502</v>
      </c>
      <c r="J519">
        <v>-2.9214112458659498</v>
      </c>
      <c r="K519">
        <v>1370.8428237298599</v>
      </c>
      <c r="L519">
        <v>1112.0241158374399</v>
      </c>
      <c r="M519">
        <v>45.1324000725864</v>
      </c>
      <c r="N519">
        <v>0.68988798015571395</v>
      </c>
      <c r="O519">
        <v>15.395772145473</v>
      </c>
      <c r="P519">
        <v>110.205792682926</v>
      </c>
      <c r="Q519">
        <v>6.5321352964631998E-2</v>
      </c>
    </row>
    <row r="520" spans="1:17" x14ac:dyDescent="0.3">
      <c r="A520" t="s">
        <v>1164</v>
      </c>
      <c r="B520" t="s">
        <v>1165</v>
      </c>
      <c r="C520" t="s">
        <v>10648</v>
      </c>
      <c r="D520" t="s">
        <v>141</v>
      </c>
      <c r="E520">
        <v>10429.538095178999</v>
      </c>
      <c r="F520">
        <v>196.72</v>
      </c>
      <c r="G520">
        <v>-0.243351123425497</v>
      </c>
      <c r="H520">
        <v>-10.958732291490699</v>
      </c>
      <c r="I520">
        <v>-39.634591970423998</v>
      </c>
      <c r="J520">
        <v>-8.7881519759051798</v>
      </c>
      <c r="K520">
        <v>203.09927720839099</v>
      </c>
      <c r="L520">
        <v>198.51082461228299</v>
      </c>
      <c r="M520">
        <v>32.839192149789802</v>
      </c>
      <c r="N520">
        <v>0.58737351694534801</v>
      </c>
      <c r="O520">
        <v>44.8251321675477</v>
      </c>
      <c r="P520">
        <v>45.127259313906201</v>
      </c>
      <c r="Q520">
        <v>0.15947774597610501</v>
      </c>
    </row>
    <row r="521" spans="1:17" x14ac:dyDescent="0.3">
      <c r="A521" t="s">
        <v>1166</v>
      </c>
      <c r="B521" t="s">
        <v>1167</v>
      </c>
      <c r="C521" t="s">
        <v>10652</v>
      </c>
      <c r="D521" t="s">
        <v>1168</v>
      </c>
      <c r="E521">
        <v>10408.762175898</v>
      </c>
      <c r="F521">
        <v>95.16</v>
      </c>
      <c r="G521">
        <v>7.9792684542172303</v>
      </c>
      <c r="H521">
        <v>3.9623173210617102</v>
      </c>
      <c r="I521">
        <v>-20.084834104313298</v>
      </c>
      <c r="J521">
        <v>-1.81341016656133</v>
      </c>
      <c r="K521">
        <v>91.492796554558495</v>
      </c>
      <c r="L521">
        <v>87.397084418222903</v>
      </c>
      <c r="M521">
        <v>59.6378005502959</v>
      </c>
      <c r="N521">
        <v>1.93316646013062</v>
      </c>
      <c r="O521">
        <v>42.601933585540102</v>
      </c>
      <c r="P521">
        <v>51.528662420382098</v>
      </c>
      <c r="Q521">
        <v>6.2303551247203999E-2</v>
      </c>
    </row>
    <row r="522" spans="1:17" x14ac:dyDescent="0.3">
      <c r="A522" t="s">
        <v>1169</v>
      </c>
      <c r="B522" t="s">
        <v>1170</v>
      </c>
      <c r="C522" t="s">
        <v>10639</v>
      </c>
      <c r="D522" t="s">
        <v>46</v>
      </c>
      <c r="E522">
        <v>10374.7281383399</v>
      </c>
      <c r="F522">
        <v>6778.8</v>
      </c>
      <c r="G522">
        <v>30.1826665838867</v>
      </c>
      <c r="H522">
        <v>1.34367734035276</v>
      </c>
      <c r="I522">
        <v>19.311715273810702</v>
      </c>
      <c r="J522">
        <v>9.6302345365752703E-2</v>
      </c>
      <c r="K522">
        <v>5903.4353326272503</v>
      </c>
      <c r="L522">
        <v>5052.5320036541498</v>
      </c>
      <c r="M522">
        <v>57.482164064205499</v>
      </c>
      <c r="N522">
        <v>1.96525769949522</v>
      </c>
      <c r="O522">
        <v>9.9014574851006003</v>
      </c>
      <c r="P522">
        <v>101.45321624392599</v>
      </c>
      <c r="Q522">
        <v>0.22512185963530901</v>
      </c>
    </row>
    <row r="523" spans="1:17" hidden="1" x14ac:dyDescent="0.3">
      <c r="A523" t="s">
        <v>1171</v>
      </c>
      <c r="B523" t="s">
        <v>1172</v>
      </c>
      <c r="C523" t="s">
        <v>10650</v>
      </c>
      <c r="D523" t="s">
        <v>264</v>
      </c>
      <c r="E523">
        <v>10334.662455600001</v>
      </c>
      <c r="F523">
        <v>5414.3</v>
      </c>
      <c r="G523">
        <v>19.690025199093899</v>
      </c>
      <c r="H523">
        <v>-4.86496929408524</v>
      </c>
      <c r="I523">
        <v>50.402486520464599</v>
      </c>
      <c r="J523">
        <v>-4.3925445142872297</v>
      </c>
      <c r="K523">
        <v>5116.8361411475898</v>
      </c>
      <c r="L523">
        <v>4323.6301998273502</v>
      </c>
      <c r="M523">
        <v>43.650106243966199</v>
      </c>
      <c r="N523">
        <v>0.94617137034822796</v>
      </c>
      <c r="O523">
        <v>6.0774245978242698</v>
      </c>
      <c r="P523">
        <v>81.800782364890907</v>
      </c>
      <c r="Q523">
        <v>0.16828235910094599</v>
      </c>
    </row>
    <row r="524" spans="1:17" x14ac:dyDescent="0.3">
      <c r="A524" t="s">
        <v>1173</v>
      </c>
      <c r="B524" t="s">
        <v>1174</v>
      </c>
      <c r="C524" t="s">
        <v>10649</v>
      </c>
      <c r="D524" t="s">
        <v>568</v>
      </c>
      <c r="E524">
        <v>10279.39624736</v>
      </c>
      <c r="F524">
        <v>2939.35</v>
      </c>
      <c r="G524">
        <v>-21.487742761368999</v>
      </c>
      <c r="H524">
        <v>0.19560137514669701</v>
      </c>
      <c r="I524">
        <v>7.0606419850847697</v>
      </c>
      <c r="J524">
        <v>-3.2275429384307799</v>
      </c>
      <c r="K524">
        <v>2829.45301963272</v>
      </c>
      <c r="L524">
        <v>2700.8583776785899</v>
      </c>
      <c r="M524">
        <v>53.064363691833101</v>
      </c>
      <c r="N524">
        <v>0.53716689651185101</v>
      </c>
      <c r="O524">
        <v>9.1414768571282892</v>
      </c>
      <c r="P524">
        <v>30.812194036493</v>
      </c>
      <c r="Q524">
        <v>-6.9637791351779998E-2</v>
      </c>
    </row>
    <row r="525" spans="1:17" hidden="1" x14ac:dyDescent="0.3">
      <c r="A525" t="s">
        <v>1175</v>
      </c>
      <c r="B525" t="s">
        <v>1176</v>
      </c>
      <c r="C525" t="s">
        <v>10650</v>
      </c>
      <c r="D525" t="s">
        <v>264</v>
      </c>
      <c r="E525">
        <v>10270.9016892</v>
      </c>
      <c r="F525">
        <v>84.64</v>
      </c>
      <c r="G525">
        <v>142.15731559226401</v>
      </c>
      <c r="H525">
        <v>-1.2323961451032299</v>
      </c>
      <c r="I525">
        <v>38.038860620251398</v>
      </c>
      <c r="J525">
        <v>-12.561522711662199</v>
      </c>
      <c r="K525">
        <v>81.680255035187699</v>
      </c>
      <c r="L525">
        <v>63.807849036066798</v>
      </c>
      <c r="M525">
        <v>40.970359473464903</v>
      </c>
      <c r="N525">
        <v>0.52882807361456796</v>
      </c>
      <c r="O525">
        <v>24.054820415879</v>
      </c>
      <c r="P525">
        <v>188.381601362862</v>
      </c>
      <c r="Q525">
        <v>9.8979540307538999E-2</v>
      </c>
    </row>
    <row r="526" spans="1:17" x14ac:dyDescent="0.3">
      <c r="A526" t="s">
        <v>1177</v>
      </c>
      <c r="B526" t="s">
        <v>1178</v>
      </c>
      <c r="C526" t="s">
        <v>10647</v>
      </c>
      <c r="D526" t="s">
        <v>127</v>
      </c>
      <c r="E526">
        <v>10266.758316900001</v>
      </c>
      <c r="F526">
        <v>331.35</v>
      </c>
      <c r="G526">
        <v>-32.839680244824102</v>
      </c>
      <c r="H526">
        <v>-10.7389386052938</v>
      </c>
      <c r="I526">
        <v>-10.129316901480999</v>
      </c>
      <c r="J526">
        <v>-1.5290129383731299</v>
      </c>
      <c r="K526">
        <v>354.53191016994202</v>
      </c>
      <c r="L526">
        <v>339.08090209960801</v>
      </c>
      <c r="M526">
        <v>45.609076548441301</v>
      </c>
      <c r="N526">
        <v>1.14396186734478</v>
      </c>
      <c r="O526">
        <v>29.108193752829301</v>
      </c>
      <c r="P526">
        <v>31.071993670885998</v>
      </c>
      <c r="Q526">
        <v>0.17700532884501599</v>
      </c>
    </row>
    <row r="527" spans="1:17" x14ac:dyDescent="0.3">
      <c r="A527" t="s">
        <v>1179</v>
      </c>
      <c r="B527" t="s">
        <v>1180</v>
      </c>
      <c r="C527" t="s">
        <v>629</v>
      </c>
      <c r="D527" t="s">
        <v>472</v>
      </c>
      <c r="E527">
        <v>10240.20479525</v>
      </c>
      <c r="F527">
        <v>402.4</v>
      </c>
      <c r="G527">
        <v>100.829090815763</v>
      </c>
      <c r="H527">
        <v>3.0892056457188</v>
      </c>
      <c r="I527">
        <v>30.8735487856597</v>
      </c>
      <c r="J527">
        <v>-5.6033467169541504</v>
      </c>
      <c r="K527">
        <v>385.022769285994</v>
      </c>
      <c r="L527">
        <v>318.26666148143403</v>
      </c>
      <c r="M527">
        <v>37.0017588202019</v>
      </c>
      <c r="N527">
        <v>0.497414022202608</v>
      </c>
      <c r="O527">
        <v>4.6968190854870899</v>
      </c>
      <c r="P527">
        <v>158.77813504823101</v>
      </c>
      <c r="Q527">
        <v>0.16907871944352601</v>
      </c>
    </row>
    <row r="528" spans="1:17" x14ac:dyDescent="0.3">
      <c r="A528" t="s">
        <v>1181</v>
      </c>
      <c r="B528" t="s">
        <v>1182</v>
      </c>
      <c r="C528" t="s">
        <v>10644</v>
      </c>
      <c r="D528" t="s">
        <v>491</v>
      </c>
      <c r="E528">
        <v>10203.24246933</v>
      </c>
      <c r="F528">
        <v>1667.65</v>
      </c>
      <c r="G528">
        <v>-11.287632946457601</v>
      </c>
      <c r="H528">
        <v>-0.92875419688032701</v>
      </c>
      <c r="I528">
        <v>-1.94423533356556</v>
      </c>
      <c r="J528">
        <v>-3.1805260655859602</v>
      </c>
      <c r="K528">
        <v>1577.0272721204601</v>
      </c>
      <c r="L528">
        <v>1489.3760884737701</v>
      </c>
      <c r="M528">
        <v>49.2316003464991</v>
      </c>
      <c r="N528">
        <v>0.58435548434213103</v>
      </c>
      <c r="O528">
        <v>8.9677090516595097</v>
      </c>
      <c r="P528">
        <v>37.481450948062601</v>
      </c>
      <c r="Q528">
        <v>1.2971649340028001E-2</v>
      </c>
    </row>
    <row r="529" spans="1:17" x14ac:dyDescent="0.3">
      <c r="A529" t="s">
        <v>1183</v>
      </c>
      <c r="B529" t="s">
        <v>1184</v>
      </c>
      <c r="C529" t="s">
        <v>10647</v>
      </c>
      <c r="D529" t="s">
        <v>227</v>
      </c>
      <c r="E529">
        <v>10197.62912883</v>
      </c>
      <c r="F529">
        <v>517.1</v>
      </c>
      <c r="G529">
        <v>-21.053997254162098</v>
      </c>
      <c r="H529">
        <v>-1.81917786918754</v>
      </c>
      <c r="I529">
        <v>-27.114942456654202</v>
      </c>
      <c r="J529">
        <v>-5.4241710655126498</v>
      </c>
      <c r="K529">
        <v>541.66611466176403</v>
      </c>
      <c r="L529">
        <v>546.50299355129596</v>
      </c>
      <c r="M529">
        <v>40.204429236343898</v>
      </c>
      <c r="N529">
        <v>0.558036643827585</v>
      </c>
      <c r="O529">
        <v>37.188164765035701</v>
      </c>
      <c r="P529">
        <v>19.092584062643901</v>
      </c>
      <c r="Q529">
        <v>-5.3044592047645001E-2</v>
      </c>
    </row>
    <row r="530" spans="1:17" x14ac:dyDescent="0.3">
      <c r="A530" t="s">
        <v>1185</v>
      </c>
      <c r="B530" t="s">
        <v>1186</v>
      </c>
      <c r="C530" t="s">
        <v>10636</v>
      </c>
      <c r="D530" t="s">
        <v>531</v>
      </c>
      <c r="E530">
        <v>10189.290590156999</v>
      </c>
      <c r="F530">
        <v>106.59</v>
      </c>
      <c r="G530">
        <v>8.2634868253061509</v>
      </c>
      <c r="H530">
        <v>2.4663716506303199</v>
      </c>
      <c r="I530">
        <v>-5.7357675232751797</v>
      </c>
      <c r="J530">
        <v>12.7502017743143</v>
      </c>
      <c r="K530">
        <v>95.160060852637699</v>
      </c>
      <c r="L530">
        <v>89.115357645058694</v>
      </c>
      <c r="M530">
        <v>73.3949863111973</v>
      </c>
      <c r="N530">
        <v>2.2993738840367</v>
      </c>
      <c r="O530">
        <v>7.7493198236232104</v>
      </c>
      <c r="P530">
        <v>54.478260869565197</v>
      </c>
      <c r="Q530">
        <v>-2.0371790594329998E-3</v>
      </c>
    </row>
    <row r="531" spans="1:17" x14ac:dyDescent="0.3">
      <c r="A531" t="s">
        <v>1187</v>
      </c>
      <c r="B531" t="s">
        <v>1188</v>
      </c>
      <c r="C531" t="s">
        <v>10649</v>
      </c>
      <c r="D531" t="s">
        <v>568</v>
      </c>
      <c r="E531">
        <v>10162.107058559999</v>
      </c>
      <c r="F531">
        <v>657.2</v>
      </c>
      <c r="G531">
        <v>-3.48916921589707</v>
      </c>
      <c r="H531">
        <v>3.8676975945368302</v>
      </c>
      <c r="I531">
        <v>24.621117848412698</v>
      </c>
      <c r="J531">
        <v>-8.0519342629059292</v>
      </c>
      <c r="K531">
        <v>610.54316506606199</v>
      </c>
      <c r="L531">
        <v>532.56871674073</v>
      </c>
      <c r="M531">
        <v>44.778730517102403</v>
      </c>
      <c r="N531">
        <v>0.91694338867460401</v>
      </c>
      <c r="O531">
        <v>10.468654899573901</v>
      </c>
      <c r="P531">
        <v>61.812138372522398</v>
      </c>
      <c r="Q531">
        <v>-4.2867036303790997E-2</v>
      </c>
    </row>
    <row r="532" spans="1:17" x14ac:dyDescent="0.3">
      <c r="A532" t="s">
        <v>1189</v>
      </c>
      <c r="B532" t="s">
        <v>1190</v>
      </c>
      <c r="C532" t="s">
        <v>10638</v>
      </c>
      <c r="D532" t="s">
        <v>991</v>
      </c>
      <c r="E532">
        <v>10091.1700137929</v>
      </c>
      <c r="F532">
        <v>49.97</v>
      </c>
      <c r="G532">
        <v>-25.013336072058099</v>
      </c>
      <c r="H532">
        <v>-8.3430623729809703</v>
      </c>
      <c r="I532">
        <v>-5.3911270214916103</v>
      </c>
      <c r="J532">
        <v>-3.1177613417988201</v>
      </c>
      <c r="K532">
        <v>47.475928193239703</v>
      </c>
      <c r="L532">
        <v>46.724681729745498</v>
      </c>
      <c r="M532">
        <v>50.354589585511903</v>
      </c>
      <c r="N532">
        <v>0.72432283499427497</v>
      </c>
      <c r="O532">
        <v>14.5687412447468</v>
      </c>
      <c r="P532">
        <v>36.716826265389798</v>
      </c>
      <c r="Q532">
        <v>5.8489555465831997E-2</v>
      </c>
    </row>
    <row r="533" spans="1:17" x14ac:dyDescent="0.3">
      <c r="A533" t="s">
        <v>1191</v>
      </c>
      <c r="B533" t="s">
        <v>1192</v>
      </c>
      <c r="C533" t="s">
        <v>10646</v>
      </c>
      <c r="D533" t="s">
        <v>1193</v>
      </c>
      <c r="E533">
        <v>10088.20021821</v>
      </c>
      <c r="F533">
        <v>926.25</v>
      </c>
      <c r="G533">
        <v>-46.558613050314598</v>
      </c>
      <c r="H533">
        <v>-11.7093991667272</v>
      </c>
      <c r="I533">
        <v>-24.859774346617101</v>
      </c>
      <c r="J533">
        <v>-4.2809480151674197</v>
      </c>
      <c r="K533">
        <v>957.35849278017099</v>
      </c>
      <c r="L533">
        <v>1011.22080778932</v>
      </c>
      <c r="M533">
        <v>37.223803922461499</v>
      </c>
      <c r="N533">
        <v>0.48359407210162902</v>
      </c>
      <c r="O533">
        <v>40.026990553306298</v>
      </c>
      <c r="P533">
        <v>8.4601873536299603</v>
      </c>
      <c r="Q533">
        <v>-7.0408540966102995E-2</v>
      </c>
    </row>
    <row r="534" spans="1:17" x14ac:dyDescent="0.3">
      <c r="A534" t="s">
        <v>1194</v>
      </c>
      <c r="B534" t="s">
        <v>1195</v>
      </c>
      <c r="C534" t="s">
        <v>6781</v>
      </c>
      <c r="D534" t="s">
        <v>83</v>
      </c>
      <c r="E534">
        <v>10076.149654950001</v>
      </c>
      <c r="F534">
        <v>1330.8</v>
      </c>
      <c r="G534">
        <v>-14.0659170842736</v>
      </c>
      <c r="H534">
        <v>-16.9974002049745</v>
      </c>
      <c r="I534">
        <v>-32.241233439793398</v>
      </c>
      <c r="J534">
        <v>-3.6404386115130301</v>
      </c>
      <c r="K534">
        <v>1424.46122407658</v>
      </c>
      <c r="L534">
        <v>1429.4010387815699</v>
      </c>
      <c r="M534">
        <v>38.923494738219297</v>
      </c>
      <c r="N534">
        <v>0.73288124537967603</v>
      </c>
      <c r="O534">
        <v>35.407273820258503</v>
      </c>
      <c r="P534">
        <v>17.463259631934299</v>
      </c>
      <c r="Q534">
        <v>-2.6524379944239E-2</v>
      </c>
    </row>
    <row r="535" spans="1:17" hidden="1" x14ac:dyDescent="0.3">
      <c r="A535" t="s">
        <v>1196</v>
      </c>
      <c r="B535" t="s">
        <v>1197</v>
      </c>
      <c r="C535" t="s">
        <v>10650</v>
      </c>
      <c r="D535" t="s">
        <v>141</v>
      </c>
      <c r="E535">
        <v>10068.0286896</v>
      </c>
      <c r="F535">
        <v>675.15</v>
      </c>
      <c r="G535">
        <v>108.091485055845</v>
      </c>
      <c r="H535">
        <v>19.511816689072798</v>
      </c>
      <c r="I535">
        <v>137.364536189994</v>
      </c>
      <c r="J535">
        <v>5.2229966173512601</v>
      </c>
      <c r="K535">
        <v>546.62578063592696</v>
      </c>
      <c r="L535">
        <v>379.04187900795699</v>
      </c>
      <c r="M535">
        <v>73.300908890371701</v>
      </c>
      <c r="N535">
        <v>1.52492653057743</v>
      </c>
      <c r="O535">
        <v>3.4955195141820301</v>
      </c>
      <c r="P535">
        <v>178.12564366632299</v>
      </c>
    </row>
    <row r="536" spans="1:17" x14ac:dyDescent="0.3">
      <c r="A536" t="s">
        <v>1198</v>
      </c>
      <c r="B536" t="s">
        <v>1199</v>
      </c>
      <c r="C536" t="s">
        <v>10635</v>
      </c>
      <c r="D536" t="s">
        <v>21</v>
      </c>
      <c r="E536">
        <v>10065.053094319999</v>
      </c>
      <c r="F536">
        <v>483.45</v>
      </c>
      <c r="G536">
        <v>-16.709094925522201</v>
      </c>
      <c r="H536">
        <v>-8.7039448833516193</v>
      </c>
      <c r="I536">
        <v>-19.358944283517101</v>
      </c>
      <c r="J536">
        <v>-6.7889759733167896</v>
      </c>
      <c r="K536">
        <v>502.61511608480203</v>
      </c>
      <c r="L536">
        <v>483.00445454685899</v>
      </c>
      <c r="M536">
        <v>38.855738911744098</v>
      </c>
      <c r="N536">
        <v>1.0379138764043001</v>
      </c>
      <c r="O536">
        <v>18.9368083566035</v>
      </c>
      <c r="P536">
        <v>23.062237495227102</v>
      </c>
      <c r="Q536">
        <v>-8.3581007585161002E-2</v>
      </c>
    </row>
    <row r="537" spans="1:17" x14ac:dyDescent="0.3">
      <c r="A537" t="s">
        <v>1200</v>
      </c>
      <c r="B537" t="s">
        <v>1201</v>
      </c>
      <c r="C537" t="s">
        <v>10652</v>
      </c>
      <c r="D537" t="s">
        <v>1168</v>
      </c>
      <c r="E537">
        <v>10030.763894399999</v>
      </c>
      <c r="F537">
        <v>508.45</v>
      </c>
      <c r="G537">
        <v>2.47545362311969</v>
      </c>
      <c r="H537">
        <v>-7.1926841983987702</v>
      </c>
      <c r="I537">
        <v>12.729225152184201</v>
      </c>
      <c r="J537">
        <v>-2.9870151241787499</v>
      </c>
      <c r="K537">
        <v>515.94074370649798</v>
      </c>
      <c r="L537">
        <v>453.21911248187098</v>
      </c>
      <c r="M537">
        <v>53.749092771263498</v>
      </c>
      <c r="N537">
        <v>0.56283791073655698</v>
      </c>
      <c r="O537">
        <v>14.3475267971285</v>
      </c>
      <c r="P537">
        <v>64.2280361757105</v>
      </c>
      <c r="Q537">
        <v>4.7265656293902003E-2</v>
      </c>
    </row>
    <row r="538" spans="1:17" hidden="1" x14ac:dyDescent="0.3">
      <c r="A538" t="s">
        <v>1202</v>
      </c>
      <c r="B538" t="s">
        <v>1203</v>
      </c>
      <c r="C538" t="s">
        <v>10650</v>
      </c>
      <c r="D538" t="s">
        <v>245</v>
      </c>
      <c r="E538">
        <v>9975.6973455999996</v>
      </c>
      <c r="F538">
        <v>2435.65</v>
      </c>
      <c r="G538">
        <v>73.171828537811805</v>
      </c>
      <c r="H538">
        <v>0.31422106994224902</v>
      </c>
      <c r="I538">
        <v>69.956104323653094</v>
      </c>
      <c r="J538">
        <v>-1.5438711978036399</v>
      </c>
      <c r="K538">
        <v>2193.47165112632</v>
      </c>
      <c r="L538">
        <v>1688.1311180432499</v>
      </c>
      <c r="M538">
        <v>50.8969724467742</v>
      </c>
      <c r="N538">
        <v>2.7092524023456299</v>
      </c>
      <c r="O538">
        <v>12.4012070699813</v>
      </c>
      <c r="P538">
        <v>130.038723082735</v>
      </c>
      <c r="Q538">
        <v>0.17826727170450299</v>
      </c>
    </row>
    <row r="539" spans="1:17" x14ac:dyDescent="0.3">
      <c r="A539" t="s">
        <v>1204</v>
      </c>
      <c r="B539" t="s">
        <v>1205</v>
      </c>
      <c r="C539" t="s">
        <v>10639</v>
      </c>
      <c r="D539" t="s">
        <v>46</v>
      </c>
      <c r="E539">
        <v>9953.2579274750005</v>
      </c>
      <c r="F539">
        <v>1562.35</v>
      </c>
      <c r="G539">
        <v>35.984620741469797</v>
      </c>
      <c r="H539">
        <v>-9.7743253466154307</v>
      </c>
      <c r="I539">
        <v>60.557793811412502</v>
      </c>
      <c r="J539">
        <v>-6.4476750992882703</v>
      </c>
      <c r="K539">
        <v>1582.61260559179</v>
      </c>
      <c r="L539">
        <v>1298.5496379983899</v>
      </c>
      <c r="M539">
        <v>36.7380269817684</v>
      </c>
      <c r="N539">
        <v>0.64264105003868</v>
      </c>
      <c r="O539">
        <v>20.325151214516598</v>
      </c>
      <c r="P539">
        <v>94.056638926841302</v>
      </c>
      <c r="Q539">
        <v>0.11026125392357999</v>
      </c>
    </row>
    <row r="540" spans="1:17" x14ac:dyDescent="0.3">
      <c r="A540" t="s">
        <v>1206</v>
      </c>
      <c r="B540" t="s">
        <v>1207</v>
      </c>
      <c r="C540" t="s">
        <v>10636</v>
      </c>
      <c r="D540" t="s">
        <v>414</v>
      </c>
      <c r="E540">
        <v>9943.6720945800007</v>
      </c>
      <c r="F540">
        <v>109.36</v>
      </c>
      <c r="G540">
        <v>65.550386082109</v>
      </c>
      <c r="H540">
        <v>69.208613497551298</v>
      </c>
      <c r="I540">
        <v>31.1151535499361</v>
      </c>
      <c r="J540">
        <v>10.9645288612787</v>
      </c>
      <c r="K540">
        <v>81.897829286505896</v>
      </c>
      <c r="L540">
        <v>71.592076641476794</v>
      </c>
      <c r="M540">
        <v>74.6800923078696</v>
      </c>
      <c r="N540">
        <v>1.93913002689724</v>
      </c>
      <c r="O540">
        <v>6.0716898317483503</v>
      </c>
      <c r="P540">
        <v>110.30769230769199</v>
      </c>
      <c r="Q540">
        <v>9.3339669743661993E-2</v>
      </c>
    </row>
    <row r="541" spans="1:17" x14ac:dyDescent="0.3">
      <c r="A541" t="s">
        <v>1208</v>
      </c>
      <c r="B541" t="s">
        <v>1209</v>
      </c>
      <c r="C541" t="s">
        <v>10637</v>
      </c>
      <c r="D541" t="s">
        <v>21</v>
      </c>
      <c r="E541">
        <v>9938.7967302800007</v>
      </c>
      <c r="F541">
        <v>1581</v>
      </c>
      <c r="G541">
        <v>-29.030620467713199</v>
      </c>
      <c r="H541">
        <v>-4.7975760725611298</v>
      </c>
      <c r="I541">
        <v>-13.8033898412639</v>
      </c>
      <c r="J541">
        <v>-0.77707358281694106</v>
      </c>
      <c r="K541">
        <v>1608.1339679789201</v>
      </c>
      <c r="L541">
        <v>1579.7280210496499</v>
      </c>
      <c r="M541">
        <v>52.819516998912299</v>
      </c>
      <c r="N541">
        <v>0.19177295035345901</v>
      </c>
      <c r="O541">
        <v>22.862112586970198</v>
      </c>
      <c r="P541">
        <v>14.065149164893</v>
      </c>
      <c r="Q541">
        <v>-6.8378278286179997E-2</v>
      </c>
    </row>
    <row r="542" spans="1:17" x14ac:dyDescent="0.3">
      <c r="A542" t="s">
        <v>1210</v>
      </c>
      <c r="B542" t="s">
        <v>1211</v>
      </c>
      <c r="C542" t="s">
        <v>10649</v>
      </c>
      <c r="D542" t="s">
        <v>387</v>
      </c>
      <c r="E542">
        <v>9932.4554673849998</v>
      </c>
      <c r="F542">
        <v>683.5</v>
      </c>
      <c r="G542">
        <v>-17.413367120212399</v>
      </c>
      <c r="H542">
        <v>-3.50759443515159</v>
      </c>
      <c r="I542">
        <v>-4.7947594426636302</v>
      </c>
      <c r="J542">
        <v>-0.91082670508617503</v>
      </c>
      <c r="K542">
        <v>675.70432202786799</v>
      </c>
      <c r="L542">
        <v>671.36525496996603</v>
      </c>
      <c r="M542">
        <v>57.806397252793801</v>
      </c>
      <c r="N542">
        <v>0.43874104031241501</v>
      </c>
      <c r="O542">
        <v>19.224579370885099</v>
      </c>
      <c r="P542">
        <v>15.798390512494599</v>
      </c>
      <c r="Q542">
        <v>7.0536819819778995E-2</v>
      </c>
    </row>
    <row r="543" spans="1:17" x14ac:dyDescent="0.3">
      <c r="A543" t="s">
        <v>1212</v>
      </c>
      <c r="B543" t="s">
        <v>1213</v>
      </c>
      <c r="C543" t="s">
        <v>10636</v>
      </c>
      <c r="D543" t="s">
        <v>547</v>
      </c>
      <c r="E543">
        <v>9878.0154830399897</v>
      </c>
      <c r="F543">
        <v>1153</v>
      </c>
      <c r="G543">
        <v>10.4407691845334</v>
      </c>
      <c r="H543">
        <v>0.51002485573114198</v>
      </c>
      <c r="I543">
        <v>14.195274558042501</v>
      </c>
      <c r="J543">
        <v>3.6098872321286799</v>
      </c>
      <c r="K543">
        <v>1033.7945799138599</v>
      </c>
      <c r="L543">
        <v>951.53411570578601</v>
      </c>
      <c r="M543">
        <v>74.971474633226904</v>
      </c>
      <c r="N543">
        <v>0.70928436367949599</v>
      </c>
      <c r="O543">
        <v>3.6426712922809901</v>
      </c>
      <c r="P543">
        <v>48.458121418914502</v>
      </c>
      <c r="Q543">
        <v>6.0644530806933002E-2</v>
      </c>
    </row>
    <row r="544" spans="1:17" hidden="1" x14ac:dyDescent="0.3">
      <c r="A544" t="s">
        <v>1214</v>
      </c>
      <c r="B544" t="s">
        <v>1215</v>
      </c>
      <c r="C544" t="s">
        <v>10650</v>
      </c>
      <c r="D544" t="s">
        <v>63</v>
      </c>
      <c r="E544">
        <v>9871.1730029459995</v>
      </c>
      <c r="F544">
        <v>137.91</v>
      </c>
      <c r="G544">
        <v>423.42014468641798</v>
      </c>
      <c r="H544">
        <v>41.072940876884601</v>
      </c>
      <c r="I544">
        <v>151.479537731069</v>
      </c>
      <c r="J544">
        <v>16.282232494215101</v>
      </c>
      <c r="K544">
        <v>102.48408407089499</v>
      </c>
      <c r="L544">
        <v>71.508380784867995</v>
      </c>
      <c r="M544">
        <v>85.708595323289103</v>
      </c>
      <c r="N544">
        <v>1.3736674840619001</v>
      </c>
      <c r="O544">
        <v>1.6605032267420701</v>
      </c>
      <c r="P544">
        <v>462.89795918367298</v>
      </c>
      <c r="Q544">
        <v>0.11834521421481201</v>
      </c>
    </row>
    <row r="545" spans="1:17" hidden="1" x14ac:dyDescent="0.3">
      <c r="A545" t="s">
        <v>1216</v>
      </c>
      <c r="B545" t="s">
        <v>1217</v>
      </c>
      <c r="C545" t="s">
        <v>10650</v>
      </c>
      <c r="D545" t="s">
        <v>141</v>
      </c>
      <c r="E545">
        <v>9717.1900299270001</v>
      </c>
      <c r="F545">
        <v>266.16000000000003</v>
      </c>
      <c r="G545">
        <v>-22.991388739388402</v>
      </c>
      <c r="H545">
        <v>-1.89113724121038</v>
      </c>
      <c r="I545">
        <v>-7.8257690159954096</v>
      </c>
      <c r="J545">
        <v>-1.7559590260045601</v>
      </c>
      <c r="K545">
        <v>266.52571878671898</v>
      </c>
      <c r="L545">
        <v>260.30697741680802</v>
      </c>
      <c r="M545">
        <v>22.227502817667499</v>
      </c>
      <c r="N545">
        <v>1.4294118818261601</v>
      </c>
      <c r="O545">
        <v>3.3438533213104802</v>
      </c>
      <c r="P545">
        <v>14.6747091770788</v>
      </c>
    </row>
    <row r="546" spans="1:17" hidden="1" x14ac:dyDescent="0.3">
      <c r="A546" t="s">
        <v>1218</v>
      </c>
      <c r="B546" t="s">
        <v>1219</v>
      </c>
      <c r="C546" t="s">
        <v>10650</v>
      </c>
      <c r="D546" t="s">
        <v>258</v>
      </c>
      <c r="E546">
        <v>9629.0219481749991</v>
      </c>
      <c r="F546">
        <v>359.4</v>
      </c>
      <c r="G546">
        <v>-17.3808573715141</v>
      </c>
      <c r="H546">
        <v>8.4609317395835895</v>
      </c>
      <c r="I546">
        <v>8.52517031244239E-2</v>
      </c>
      <c r="J546">
        <v>0.47341919435012197</v>
      </c>
      <c r="M546">
        <v>71.424337855053295</v>
      </c>
      <c r="O546">
        <v>1.3633834168057899</v>
      </c>
      <c r="P546">
        <v>27.424215564616102</v>
      </c>
    </row>
    <row r="547" spans="1:17" hidden="1" x14ac:dyDescent="0.3">
      <c r="A547" t="s">
        <v>1220</v>
      </c>
      <c r="B547" t="s">
        <v>1221</v>
      </c>
      <c r="C547" t="s">
        <v>10650</v>
      </c>
      <c r="D547" t="s">
        <v>227</v>
      </c>
      <c r="E547">
        <v>9612.1162329500003</v>
      </c>
      <c r="F547">
        <v>12022.9</v>
      </c>
      <c r="G547">
        <v>39.651160392686002</v>
      </c>
      <c r="H547">
        <v>-6.0300639699510699</v>
      </c>
      <c r="I547">
        <v>24.2182554099447</v>
      </c>
      <c r="J547">
        <v>-0.95885872659873606</v>
      </c>
      <c r="K547">
        <v>11619.110066466999</v>
      </c>
      <c r="L547">
        <v>9998.69039537963</v>
      </c>
      <c r="M547">
        <v>61.6212859557683</v>
      </c>
      <c r="N547">
        <v>0.79297887840835601</v>
      </c>
      <c r="O547">
        <v>8.1103560704987903</v>
      </c>
      <c r="P547">
        <v>86.546159813809098</v>
      </c>
      <c r="Q547">
        <v>0.134405482452088</v>
      </c>
    </row>
    <row r="548" spans="1:17" x14ac:dyDescent="0.3">
      <c r="A548" t="s">
        <v>1222</v>
      </c>
      <c r="B548" t="s">
        <v>1223</v>
      </c>
      <c r="C548" t="s">
        <v>10638</v>
      </c>
      <c r="D548" t="s">
        <v>991</v>
      </c>
      <c r="E548">
        <v>9611.8097748799992</v>
      </c>
      <c r="F548">
        <v>476.85</v>
      </c>
      <c r="G548">
        <v>13.131831059177999</v>
      </c>
      <c r="H548">
        <v>5.0545760833907796</v>
      </c>
      <c r="I548">
        <v>34.937159617734601</v>
      </c>
      <c r="J548">
        <v>-7.0291416914286096</v>
      </c>
      <c r="K548">
        <v>410.99622957741502</v>
      </c>
      <c r="L548">
        <v>367.49183674699799</v>
      </c>
      <c r="M548">
        <v>54.111912472994803</v>
      </c>
      <c r="N548">
        <v>1.7805448682968801</v>
      </c>
      <c r="O548">
        <v>1.4994232987312499</v>
      </c>
      <c r="P548">
        <v>78.261682242990602</v>
      </c>
      <c r="Q548">
        <v>9.6134393144413993E-2</v>
      </c>
    </row>
    <row r="549" spans="1:17" x14ac:dyDescent="0.3">
      <c r="A549" t="s">
        <v>1224</v>
      </c>
      <c r="B549" t="s">
        <v>1225</v>
      </c>
      <c r="C549" t="s">
        <v>10638</v>
      </c>
      <c r="D549" t="s">
        <v>230</v>
      </c>
      <c r="E549">
        <v>9610.6720420000001</v>
      </c>
      <c r="F549">
        <v>720.3</v>
      </c>
      <c r="G549">
        <v>-11.6033047162401</v>
      </c>
      <c r="H549">
        <v>14.5520965872193</v>
      </c>
      <c r="I549">
        <v>1.7008949573796499</v>
      </c>
      <c r="J549">
        <v>-1.8021740637827901</v>
      </c>
      <c r="K549">
        <v>651.13781610300498</v>
      </c>
      <c r="L549">
        <v>618.97005656918998</v>
      </c>
      <c r="M549">
        <v>77.057710635117004</v>
      </c>
      <c r="N549">
        <v>0.79675403827571301</v>
      </c>
      <c r="O549">
        <v>2.3878939330834501</v>
      </c>
      <c r="P549">
        <v>30.583756345177601</v>
      </c>
      <c r="Q549">
        <v>5.6865084964479E-2</v>
      </c>
    </row>
    <row r="550" spans="1:17" hidden="1" x14ac:dyDescent="0.3">
      <c r="A550" t="s">
        <v>1226</v>
      </c>
      <c r="B550" t="s">
        <v>1227</v>
      </c>
      <c r="C550" t="s">
        <v>10650</v>
      </c>
      <c r="D550" t="s">
        <v>1228</v>
      </c>
      <c r="E550">
        <v>9610.1138508000004</v>
      </c>
      <c r="F550">
        <v>503.4</v>
      </c>
      <c r="G550">
        <v>-32.153355875767502</v>
      </c>
      <c r="H550">
        <v>0.57351460802183696</v>
      </c>
      <c r="I550">
        <v>-2.4532513504975699</v>
      </c>
      <c r="J550">
        <v>-4.27060551833869</v>
      </c>
      <c r="K550">
        <v>482.07940011311501</v>
      </c>
      <c r="L550">
        <v>477.12164277284597</v>
      </c>
      <c r="M550">
        <v>51.983872771636101</v>
      </c>
      <c r="N550">
        <v>1.3500363702743099</v>
      </c>
      <c r="O550">
        <v>16.8057210965435</v>
      </c>
      <c r="P550">
        <v>26.753115951151901</v>
      </c>
      <c r="Q550">
        <v>-9.9847642730459991E-3</v>
      </c>
    </row>
    <row r="551" spans="1:17" hidden="1" x14ac:dyDescent="0.3">
      <c r="A551" t="s">
        <v>1229</v>
      </c>
      <c r="B551" t="s">
        <v>1230</v>
      </c>
      <c r="C551" t="s">
        <v>10650</v>
      </c>
      <c r="D551" t="s">
        <v>92</v>
      </c>
      <c r="E551">
        <v>9591.9028099999996</v>
      </c>
      <c r="F551">
        <v>137.63</v>
      </c>
      <c r="G551">
        <v>-29.960755172324099</v>
      </c>
      <c r="H551">
        <v>-3.1372642359206599</v>
      </c>
      <c r="I551">
        <v>-9.8909773924362305</v>
      </c>
      <c r="J551">
        <v>0.723145155708251</v>
      </c>
      <c r="K551">
        <v>138.14272658217101</v>
      </c>
      <c r="L551">
        <v>136.16373230054</v>
      </c>
      <c r="M551">
        <v>19.599037825510401</v>
      </c>
      <c r="N551">
        <v>3.3658850582578399</v>
      </c>
      <c r="O551">
        <v>3.9017656034294901</v>
      </c>
      <c r="P551">
        <v>9.2301587301587293</v>
      </c>
      <c r="Q551">
        <v>-1.3388827299693999E-2</v>
      </c>
    </row>
    <row r="552" spans="1:17" x14ac:dyDescent="0.3">
      <c r="A552" t="s">
        <v>1231</v>
      </c>
      <c r="B552" t="s">
        <v>1232</v>
      </c>
      <c r="C552" t="s">
        <v>10636</v>
      </c>
      <c r="D552" t="s">
        <v>547</v>
      </c>
      <c r="E552">
        <v>9548.2896144369897</v>
      </c>
      <c r="F552">
        <v>161.79</v>
      </c>
      <c r="G552">
        <v>-36.537756274500303</v>
      </c>
      <c r="H552">
        <v>-5.6339755653195303</v>
      </c>
      <c r="I552">
        <v>-27.659386749839399</v>
      </c>
      <c r="J552">
        <v>-9.6797355069677895</v>
      </c>
      <c r="K552">
        <v>165.79471848682201</v>
      </c>
      <c r="L552">
        <v>165.10304036896301</v>
      </c>
      <c r="M552">
        <v>42.888220012270097</v>
      </c>
      <c r="N552">
        <v>1.0927763914744699</v>
      </c>
      <c r="O552">
        <v>29.3636060801987</v>
      </c>
      <c r="P552">
        <v>22.8940372199012</v>
      </c>
      <c r="Q552">
        <v>-3.0549525242028999E-2</v>
      </c>
    </row>
    <row r="553" spans="1:17" hidden="1" x14ac:dyDescent="0.3">
      <c r="A553" t="s">
        <v>1233</v>
      </c>
      <c r="B553" t="s">
        <v>1234</v>
      </c>
      <c r="C553" t="s">
        <v>10650</v>
      </c>
      <c r="D553" t="s">
        <v>141</v>
      </c>
      <c r="E553">
        <v>9513.8350300000002</v>
      </c>
      <c r="F553">
        <v>734.3</v>
      </c>
      <c r="G553">
        <v>-8.4787913667125405</v>
      </c>
      <c r="H553">
        <v>6.5075674026287302</v>
      </c>
      <c r="I553">
        <v>-4.11141090248901</v>
      </c>
      <c r="J553">
        <v>-2.4652883645070198</v>
      </c>
      <c r="K553">
        <v>716.32609268709302</v>
      </c>
      <c r="L553">
        <v>666.04004177513696</v>
      </c>
      <c r="M553">
        <v>55.996084203499301</v>
      </c>
      <c r="N553">
        <v>1.9487974716810601</v>
      </c>
      <c r="O553">
        <v>7.6331199782105399</v>
      </c>
      <c r="P553">
        <v>41.756756756756701</v>
      </c>
    </row>
    <row r="554" spans="1:17" x14ac:dyDescent="0.3">
      <c r="A554" t="s">
        <v>1235</v>
      </c>
      <c r="B554" t="s">
        <v>1236</v>
      </c>
      <c r="C554" t="s">
        <v>10639</v>
      </c>
      <c r="D554" t="s">
        <v>46</v>
      </c>
      <c r="E554">
        <v>9470.6495059200006</v>
      </c>
      <c r="F554">
        <v>554.45000000000005</v>
      </c>
      <c r="G554">
        <v>130.48237005849501</v>
      </c>
      <c r="H554">
        <v>1.50437768113223</v>
      </c>
      <c r="I554">
        <v>56.717136588464797</v>
      </c>
      <c r="J554">
        <v>-1.7986196403900001</v>
      </c>
      <c r="K554">
        <v>512.10799294499202</v>
      </c>
      <c r="L554">
        <v>395.74247046743602</v>
      </c>
      <c r="M554">
        <v>53.566189577656502</v>
      </c>
      <c r="N554">
        <v>0.42797791153118397</v>
      </c>
      <c r="O554">
        <v>6.4027414554964404</v>
      </c>
      <c r="P554">
        <v>194.92021276595699</v>
      </c>
      <c r="Q554">
        <v>0.23101487061599699</v>
      </c>
    </row>
    <row r="555" spans="1:17" x14ac:dyDescent="0.3">
      <c r="A555" t="s">
        <v>1237</v>
      </c>
      <c r="B555" t="s">
        <v>1238</v>
      </c>
      <c r="C555" t="s">
        <v>10639</v>
      </c>
      <c r="D555" t="s">
        <v>46</v>
      </c>
      <c r="E555">
        <v>9391.8294669999996</v>
      </c>
      <c r="F555">
        <v>330.95</v>
      </c>
      <c r="G555">
        <v>-7.8838976261382498</v>
      </c>
      <c r="H555">
        <v>-16.222966105600999</v>
      </c>
      <c r="I555">
        <v>8.7259966266177393</v>
      </c>
      <c r="J555">
        <v>-4.4146552174262403</v>
      </c>
      <c r="K555">
        <v>346.50312853809498</v>
      </c>
      <c r="L555">
        <v>307.02219100180599</v>
      </c>
      <c r="M555">
        <v>37.595117886532698</v>
      </c>
      <c r="N555">
        <v>0.35930540490991802</v>
      </c>
      <c r="O555">
        <v>25.517449765825599</v>
      </c>
      <c r="P555">
        <v>39.788806758183703</v>
      </c>
      <c r="Q555">
        <v>-2.9660058869411001E-2</v>
      </c>
    </row>
    <row r="556" spans="1:17" hidden="1" x14ac:dyDescent="0.3">
      <c r="A556" t="s">
        <v>1239</v>
      </c>
      <c r="B556" t="s">
        <v>1240</v>
      </c>
      <c r="C556" t="s">
        <v>10650</v>
      </c>
      <c r="D556" t="s">
        <v>141</v>
      </c>
      <c r="E556">
        <v>9375</v>
      </c>
      <c r="F556">
        <v>4589.95</v>
      </c>
      <c r="G556">
        <v>-36.352897653582602</v>
      </c>
      <c r="H556">
        <v>-0.69495873670833097</v>
      </c>
      <c r="I556">
        <v>-23.117258796518801</v>
      </c>
      <c r="J556">
        <v>-0.38148672316061599</v>
      </c>
      <c r="K556">
        <v>4640.8274044207501</v>
      </c>
      <c r="L556">
        <v>4777.8627383490903</v>
      </c>
      <c r="M556">
        <v>59.741626146874601</v>
      </c>
      <c r="N556">
        <v>1.0545200076340699</v>
      </c>
      <c r="O556">
        <v>51.940652948289198</v>
      </c>
      <c r="P556">
        <v>9.2520083308539096</v>
      </c>
      <c r="Q556">
        <v>6.1968594138412998E-2</v>
      </c>
    </row>
    <row r="557" spans="1:17" hidden="1" x14ac:dyDescent="0.3">
      <c r="A557" t="s">
        <v>1241</v>
      </c>
      <c r="B557" t="s">
        <v>1242</v>
      </c>
      <c r="C557" t="s">
        <v>10650</v>
      </c>
      <c r="D557" t="s">
        <v>264</v>
      </c>
      <c r="E557">
        <v>9345.1794071000004</v>
      </c>
      <c r="F557">
        <v>6038.8</v>
      </c>
      <c r="G557">
        <v>-21.2078887590758</v>
      </c>
      <c r="H557">
        <v>-6.9077092041372197</v>
      </c>
      <c r="I557">
        <v>6.3593768264666801</v>
      </c>
      <c r="J557">
        <v>-3.8737481420492701</v>
      </c>
      <c r="K557">
        <v>6137.8966450855796</v>
      </c>
      <c r="L557">
        <v>5655.0940705870298</v>
      </c>
      <c r="M557">
        <v>38.117916933928498</v>
      </c>
      <c r="N557">
        <v>0.76432728970129205</v>
      </c>
      <c r="O557">
        <v>15.900510035106301</v>
      </c>
      <c r="P557">
        <v>30.7099567099567</v>
      </c>
      <c r="Q557">
        <v>0.11546542008914699</v>
      </c>
    </row>
    <row r="558" spans="1:17" hidden="1" x14ac:dyDescent="0.3">
      <c r="A558" t="s">
        <v>1243</v>
      </c>
      <c r="B558" t="s">
        <v>1244</v>
      </c>
      <c r="C558" t="s">
        <v>10647</v>
      </c>
      <c r="D558" t="s">
        <v>261</v>
      </c>
      <c r="E558">
        <v>9310.0008325350009</v>
      </c>
      <c r="F558">
        <v>1542.95</v>
      </c>
      <c r="G558">
        <v>97.306420416645906</v>
      </c>
      <c r="H558">
        <v>-5.3723001687281799</v>
      </c>
      <c r="I558">
        <v>8.4416988170415799</v>
      </c>
      <c r="J558">
        <v>-5.5031629061623804</v>
      </c>
      <c r="K558">
        <v>1620.5211730485601</v>
      </c>
      <c r="M558">
        <v>34.490926776076499</v>
      </c>
      <c r="N558">
        <v>0.54170181709924103</v>
      </c>
      <c r="O558">
        <v>34.806701448523903</v>
      </c>
      <c r="P558">
        <v>140.18524283935199</v>
      </c>
    </row>
    <row r="559" spans="1:17" x14ac:dyDescent="0.3">
      <c r="A559" t="s">
        <v>1245</v>
      </c>
      <c r="B559" t="s">
        <v>1246</v>
      </c>
      <c r="C559" t="s">
        <v>10652</v>
      </c>
      <c r="D559" t="s">
        <v>1168</v>
      </c>
      <c r="E559">
        <v>9285.0475396500005</v>
      </c>
      <c r="F559">
        <v>752.8</v>
      </c>
      <c r="G559">
        <v>89.804262114286701</v>
      </c>
      <c r="H559">
        <v>16.591613733005101</v>
      </c>
      <c r="I559">
        <v>35.424287623295101</v>
      </c>
      <c r="J559">
        <v>-0.551651269972675</v>
      </c>
      <c r="K559">
        <v>626.81968850194505</v>
      </c>
      <c r="L559">
        <v>480.82284618916901</v>
      </c>
      <c r="M559">
        <v>51.499082185236396</v>
      </c>
      <c r="N559">
        <v>0.74541108909557696</v>
      </c>
      <c r="O559">
        <v>4.2707226354941703</v>
      </c>
      <c r="P559">
        <v>163.77014716187799</v>
      </c>
      <c r="Q559">
        <v>0.19291383268419701</v>
      </c>
    </row>
    <row r="560" spans="1:17" x14ac:dyDescent="0.3">
      <c r="A560" t="s">
        <v>1247</v>
      </c>
      <c r="B560" t="s">
        <v>1248</v>
      </c>
      <c r="C560" t="s">
        <v>10646</v>
      </c>
      <c r="D560" t="s">
        <v>111</v>
      </c>
      <c r="E560">
        <v>9274.0384995000004</v>
      </c>
      <c r="F560">
        <v>678.3</v>
      </c>
      <c r="G560">
        <v>13.8531722657853</v>
      </c>
      <c r="H560">
        <v>-10.4297028207382</v>
      </c>
      <c r="I560">
        <v>-1.52580967382078</v>
      </c>
      <c r="J560">
        <v>-5.8765050088106303</v>
      </c>
      <c r="K560">
        <v>706.51277516554205</v>
      </c>
      <c r="L560">
        <v>636.83831108005199</v>
      </c>
      <c r="M560">
        <v>37.386403388391699</v>
      </c>
      <c r="N560">
        <v>1.14855296143839</v>
      </c>
      <c r="O560">
        <v>19.423558897243002</v>
      </c>
      <c r="P560">
        <v>65.016421359931797</v>
      </c>
    </row>
    <row r="561" spans="1:17" x14ac:dyDescent="0.3">
      <c r="A561" t="s">
        <v>1249</v>
      </c>
      <c r="B561" t="s">
        <v>1250</v>
      </c>
      <c r="C561" t="s">
        <v>10649</v>
      </c>
      <c r="D561" t="s">
        <v>387</v>
      </c>
      <c r="E561">
        <v>9261.4147522599997</v>
      </c>
      <c r="F561">
        <v>230.08</v>
      </c>
      <c r="G561">
        <v>1.52916234581461</v>
      </c>
      <c r="H561">
        <v>-4.2640236433491001</v>
      </c>
      <c r="I561">
        <v>-8.3159953079957791</v>
      </c>
      <c r="J561">
        <v>-6.3422521895569099</v>
      </c>
      <c r="K561">
        <v>234.186099270108</v>
      </c>
      <c r="L561">
        <v>224.75898124253899</v>
      </c>
      <c r="M561">
        <v>48.604368236709099</v>
      </c>
      <c r="N561">
        <v>0.39901158461553399</v>
      </c>
      <c r="O561">
        <v>40.059979137691201</v>
      </c>
      <c r="P561">
        <v>40.894060012247401</v>
      </c>
      <c r="Q561">
        <v>7.8586364164376005E-2</v>
      </c>
    </row>
    <row r="562" spans="1:17" x14ac:dyDescent="0.3">
      <c r="A562" t="s">
        <v>1251</v>
      </c>
      <c r="B562" t="s">
        <v>1252</v>
      </c>
      <c r="C562" t="s">
        <v>10649</v>
      </c>
      <c r="D562" t="s">
        <v>295</v>
      </c>
      <c r="E562">
        <v>9236.2631296500003</v>
      </c>
      <c r="F562">
        <v>742.85</v>
      </c>
      <c r="G562">
        <v>-16.027453190071</v>
      </c>
      <c r="H562">
        <v>-4.3026755833872699</v>
      </c>
      <c r="I562">
        <v>-11.389788737941799</v>
      </c>
      <c r="J562">
        <v>-9.8166368519102196</v>
      </c>
      <c r="K562">
        <v>727.868015316065</v>
      </c>
      <c r="L562">
        <v>668.34977801459502</v>
      </c>
      <c r="M562">
        <v>44.368708440730202</v>
      </c>
      <c r="N562">
        <v>0.62777647844074502</v>
      </c>
      <c r="O562">
        <v>12.7683920037692</v>
      </c>
      <c r="P562">
        <v>45.642584060386199</v>
      </c>
    </row>
    <row r="563" spans="1:17" x14ac:dyDescent="0.3">
      <c r="A563" t="s">
        <v>1253</v>
      </c>
      <c r="B563" t="s">
        <v>1254</v>
      </c>
      <c r="C563" t="s">
        <v>6781</v>
      </c>
      <c r="D563" t="s">
        <v>83</v>
      </c>
      <c r="E563">
        <v>9209.4477154899996</v>
      </c>
      <c r="F563">
        <v>787.85</v>
      </c>
      <c r="G563">
        <v>-10.8103149596358</v>
      </c>
      <c r="H563">
        <v>-13.0130570652102</v>
      </c>
      <c r="I563">
        <v>-29.311084570234399</v>
      </c>
      <c r="J563">
        <v>-2.1649235811854899</v>
      </c>
      <c r="K563">
        <v>821.85628489746705</v>
      </c>
      <c r="L563">
        <v>817.29783363195997</v>
      </c>
      <c r="M563">
        <v>40.167065250391303</v>
      </c>
      <c r="N563">
        <v>0.61897201055244799</v>
      </c>
      <c r="O563">
        <v>26.915021895030701</v>
      </c>
      <c r="P563">
        <v>25.463810812962802</v>
      </c>
      <c r="Q563">
        <v>-7.2220248987289997E-3</v>
      </c>
    </row>
    <row r="564" spans="1:17" x14ac:dyDescent="0.3">
      <c r="A564" t="s">
        <v>1255</v>
      </c>
      <c r="B564" t="s">
        <v>1256</v>
      </c>
      <c r="C564" t="s">
        <v>10636</v>
      </c>
      <c r="D564" t="s">
        <v>24</v>
      </c>
      <c r="E564">
        <v>9164.3507202019991</v>
      </c>
      <c r="F564">
        <v>81.31</v>
      </c>
      <c r="G564">
        <v>-36.760161792954896</v>
      </c>
      <c r="H564">
        <v>-4.4635614020718402</v>
      </c>
      <c r="I564">
        <v>-32.860793541453198</v>
      </c>
      <c r="J564">
        <v>-5.28846538455391</v>
      </c>
      <c r="K564">
        <v>86.140238083724398</v>
      </c>
      <c r="L564">
        <v>91.871393956244304</v>
      </c>
      <c r="M564">
        <v>42.137582365341601</v>
      </c>
      <c r="N564">
        <v>0.93776277285671195</v>
      </c>
      <c r="O564">
        <v>43.278809494527103</v>
      </c>
      <c r="P564">
        <v>8.9946380697051005</v>
      </c>
      <c r="Q564">
        <v>1.3817825820552E-2</v>
      </c>
    </row>
    <row r="565" spans="1:17" x14ac:dyDescent="0.3">
      <c r="A565" t="s">
        <v>1257</v>
      </c>
      <c r="B565" t="s">
        <v>1258</v>
      </c>
      <c r="C565" t="s">
        <v>10638</v>
      </c>
      <c r="D565" t="s">
        <v>121</v>
      </c>
      <c r="E565">
        <v>9156.1161775799992</v>
      </c>
      <c r="F565">
        <v>1608.5</v>
      </c>
      <c r="G565">
        <v>26.2622388301637</v>
      </c>
      <c r="H565">
        <v>7.8508106886461499</v>
      </c>
      <c r="I565">
        <v>33.865466242916803</v>
      </c>
      <c r="J565">
        <v>-3.7408158094304401E-2</v>
      </c>
      <c r="K565">
        <v>1432.7026783651099</v>
      </c>
      <c r="L565">
        <v>1244.03505956604</v>
      </c>
      <c r="M565">
        <v>66.041296492343903</v>
      </c>
      <c r="N565">
        <v>1.1371302381402699</v>
      </c>
      <c r="O565">
        <v>1.4609884986011901</v>
      </c>
      <c r="P565">
        <v>75.2178649237472</v>
      </c>
      <c r="Q565">
        <v>0.15854394997292001</v>
      </c>
    </row>
    <row r="566" spans="1:17" x14ac:dyDescent="0.3">
      <c r="A566" t="s">
        <v>1259</v>
      </c>
      <c r="B566" t="s">
        <v>1260</v>
      </c>
      <c r="C566" t="s">
        <v>10640</v>
      </c>
      <c r="D566" t="s">
        <v>282</v>
      </c>
      <c r="E566">
        <v>9152.8802613000007</v>
      </c>
      <c r="F566">
        <v>912.6</v>
      </c>
      <c r="G566">
        <v>43.305835301220398</v>
      </c>
      <c r="H566">
        <v>11.246204591382</v>
      </c>
      <c r="I566">
        <v>31.521015734854899</v>
      </c>
      <c r="J566">
        <v>-3.0144107327321299</v>
      </c>
      <c r="K566">
        <v>823.39357365653598</v>
      </c>
      <c r="L566">
        <v>711.16580992464799</v>
      </c>
      <c r="M566">
        <v>62.1715913064508</v>
      </c>
      <c r="N566">
        <v>2.0212016285212102</v>
      </c>
      <c r="O566">
        <v>2.8928336620644299</v>
      </c>
      <c r="P566">
        <v>101.45695364238399</v>
      </c>
      <c r="Q566">
        <v>2.3710464309147E-2</v>
      </c>
    </row>
    <row r="567" spans="1:17" hidden="1" x14ac:dyDescent="0.3">
      <c r="A567" t="s">
        <v>1261</v>
      </c>
      <c r="B567" t="s">
        <v>1262</v>
      </c>
      <c r="C567" t="s">
        <v>10650</v>
      </c>
      <c r="D567" t="s">
        <v>198</v>
      </c>
      <c r="E567">
        <v>9123.15904864</v>
      </c>
      <c r="F567">
        <v>2149.1</v>
      </c>
      <c r="G567">
        <v>69.499600662710193</v>
      </c>
      <c r="H567">
        <v>8.9556295847334795</v>
      </c>
      <c r="I567">
        <v>14.1814651354865</v>
      </c>
      <c r="J567">
        <v>-3.1333506163778999</v>
      </c>
      <c r="K567">
        <v>1969.1437144509</v>
      </c>
      <c r="L567">
        <v>1730.07051933868</v>
      </c>
      <c r="M567">
        <v>61.555624319219298</v>
      </c>
      <c r="N567">
        <v>1.67989026743556</v>
      </c>
      <c r="O567">
        <v>2.6476199339258302</v>
      </c>
      <c r="P567">
        <v>126.483296448519</v>
      </c>
      <c r="Q567">
        <v>0.145500486444372</v>
      </c>
    </row>
    <row r="568" spans="1:17" hidden="1" x14ac:dyDescent="0.3">
      <c r="A568" t="s">
        <v>1263</v>
      </c>
      <c r="B568" t="s">
        <v>1264</v>
      </c>
      <c r="C568" t="s">
        <v>10650</v>
      </c>
      <c r="D568" t="s">
        <v>127</v>
      </c>
      <c r="E568">
        <v>9057.6866752999995</v>
      </c>
      <c r="F568">
        <v>378.95</v>
      </c>
      <c r="G568">
        <v>305.64067236675999</v>
      </c>
      <c r="H568">
        <v>15.6956561804781</v>
      </c>
      <c r="I568">
        <v>62.673937520428503</v>
      </c>
      <c r="J568">
        <v>1.9560221493029599</v>
      </c>
      <c r="K568">
        <v>335.56982188184497</v>
      </c>
      <c r="L568">
        <v>253.36042269750499</v>
      </c>
      <c r="M568">
        <v>70.376765868205894</v>
      </c>
      <c r="N568">
        <v>0.68364961873890195</v>
      </c>
      <c r="O568">
        <v>1.49096186832036</v>
      </c>
      <c r="P568">
        <v>381.20634920634899</v>
      </c>
      <c r="Q568">
        <v>0.15859089554432201</v>
      </c>
    </row>
    <row r="569" spans="1:17" x14ac:dyDescent="0.3">
      <c r="A569" t="s">
        <v>1265</v>
      </c>
      <c r="B569" t="s">
        <v>1266</v>
      </c>
      <c r="C569" t="s">
        <v>10635</v>
      </c>
      <c r="D569" t="s">
        <v>21</v>
      </c>
      <c r="E569">
        <v>9057.0401979449998</v>
      </c>
      <c r="F569">
        <v>2940.8</v>
      </c>
      <c r="G569">
        <v>-2.1001253529356698</v>
      </c>
      <c r="H569">
        <v>5.30001087361895</v>
      </c>
      <c r="I569">
        <v>-12.9793681908965</v>
      </c>
      <c r="J569">
        <v>-2.2289871571981701</v>
      </c>
      <c r="K569">
        <v>2814.5124400549698</v>
      </c>
      <c r="L569">
        <v>2641.6421471389299</v>
      </c>
      <c r="M569">
        <v>53.656046779694698</v>
      </c>
      <c r="N569">
        <v>1.21711397301555</v>
      </c>
      <c r="O569">
        <v>6.9436887921653803</v>
      </c>
      <c r="P569">
        <v>39.835001545374503</v>
      </c>
      <c r="Q569">
        <v>-1.2475184616344E-2</v>
      </c>
    </row>
    <row r="570" spans="1:17" hidden="1" x14ac:dyDescent="0.3">
      <c r="A570" t="s">
        <v>1267</v>
      </c>
      <c r="B570" t="s">
        <v>1268</v>
      </c>
      <c r="C570" t="s">
        <v>10641</v>
      </c>
      <c r="D570" t="s">
        <v>198</v>
      </c>
      <c r="E570">
        <v>9035.0453579999994</v>
      </c>
      <c r="F570">
        <v>461.6</v>
      </c>
      <c r="G570">
        <v>18.4199309970919</v>
      </c>
      <c r="H570">
        <v>6.337579280031</v>
      </c>
      <c r="I570">
        <v>43.531933955985203</v>
      </c>
      <c r="J570">
        <v>6.1725317365632701</v>
      </c>
      <c r="K570">
        <v>397.63555759835498</v>
      </c>
      <c r="M570">
        <v>70.344984238934302</v>
      </c>
      <c r="N570">
        <v>0.88626967351670805</v>
      </c>
      <c r="O570">
        <v>2.8596187175043299</v>
      </c>
      <c r="P570">
        <v>92.253227821740893</v>
      </c>
    </row>
    <row r="571" spans="1:17" x14ac:dyDescent="0.3">
      <c r="A571" t="s">
        <v>1269</v>
      </c>
      <c r="B571" t="s">
        <v>1270</v>
      </c>
      <c r="C571" t="s">
        <v>10647</v>
      </c>
      <c r="D571" t="s">
        <v>445</v>
      </c>
      <c r="E571">
        <v>9033.5595735799998</v>
      </c>
      <c r="F571">
        <v>671.9</v>
      </c>
      <c r="G571">
        <v>-0.53677530868974399</v>
      </c>
      <c r="H571">
        <v>5.17997677243764</v>
      </c>
      <c r="I571">
        <v>-42.642603136072701</v>
      </c>
      <c r="J571">
        <v>2.53352819078638</v>
      </c>
      <c r="K571">
        <v>657.21539938287299</v>
      </c>
      <c r="L571">
        <v>725.03114418844098</v>
      </c>
      <c r="M571">
        <v>64.985164633400998</v>
      </c>
      <c r="N571">
        <v>1.4774640402445101</v>
      </c>
      <c r="O571">
        <v>63.268343503497498</v>
      </c>
      <c r="P571">
        <v>31.0768630511119</v>
      </c>
      <c r="Q571">
        <v>0.157077692727599</v>
      </c>
    </row>
    <row r="572" spans="1:17" x14ac:dyDescent="0.3">
      <c r="A572" t="s">
        <v>1271</v>
      </c>
      <c r="B572" t="s">
        <v>1272</v>
      </c>
      <c r="C572" t="s">
        <v>10647</v>
      </c>
      <c r="D572" t="s">
        <v>264</v>
      </c>
      <c r="E572">
        <v>9033.0473000479997</v>
      </c>
      <c r="F572">
        <v>80.63</v>
      </c>
      <c r="G572">
        <v>60.722547824225899</v>
      </c>
      <c r="H572">
        <v>-16.0716974133733</v>
      </c>
      <c r="I572">
        <v>25.451432932679399</v>
      </c>
      <c r="J572">
        <v>-3.96474257910358</v>
      </c>
      <c r="K572">
        <v>77.867394604412894</v>
      </c>
      <c r="L572">
        <v>62.170121725294202</v>
      </c>
      <c r="M572">
        <v>42.282510656406799</v>
      </c>
      <c r="N572">
        <v>0.38665268480682902</v>
      </c>
      <c r="O572">
        <v>15.8377775021704</v>
      </c>
      <c r="P572">
        <v>112.20938274827</v>
      </c>
      <c r="Q572">
        <v>0.231230218891222</v>
      </c>
    </row>
    <row r="573" spans="1:17" x14ac:dyDescent="0.3">
      <c r="A573" t="s">
        <v>1273</v>
      </c>
      <c r="B573" t="s">
        <v>1274</v>
      </c>
      <c r="C573" t="s">
        <v>10636</v>
      </c>
      <c r="D573" t="s">
        <v>124</v>
      </c>
      <c r="E573">
        <v>9023.6731329249997</v>
      </c>
      <c r="F573">
        <v>84.38</v>
      </c>
      <c r="G573">
        <v>-35.785809810199197</v>
      </c>
      <c r="H573">
        <v>-0.74278169467189203</v>
      </c>
      <c r="I573">
        <v>-12.516786973308699</v>
      </c>
      <c r="J573">
        <v>-4.9350287712208996</v>
      </c>
      <c r="K573">
        <v>83.621499067684695</v>
      </c>
      <c r="L573">
        <v>84.880714595528104</v>
      </c>
      <c r="M573">
        <v>45.557604444664399</v>
      </c>
      <c r="N573">
        <v>1.5051670366691401</v>
      </c>
      <c r="O573">
        <v>16.141265702773101</v>
      </c>
      <c r="P573">
        <v>16.546961325966802</v>
      </c>
    </row>
    <row r="574" spans="1:17" x14ac:dyDescent="0.3">
      <c r="A574" t="s">
        <v>1275</v>
      </c>
      <c r="B574" t="s">
        <v>1276</v>
      </c>
      <c r="C574" t="s">
        <v>10638</v>
      </c>
      <c r="D574" t="s">
        <v>355</v>
      </c>
      <c r="E574">
        <v>9006.5173711499992</v>
      </c>
      <c r="F574">
        <v>678.3</v>
      </c>
      <c r="G574">
        <v>27.566120623710901</v>
      </c>
      <c r="H574">
        <v>-7.47030873024248</v>
      </c>
      <c r="I574">
        <v>14.9154474589257</v>
      </c>
      <c r="J574">
        <v>-7.6968775196765398</v>
      </c>
      <c r="K574">
        <v>655.71813336615696</v>
      </c>
      <c r="L574">
        <v>557.053995730422</v>
      </c>
      <c r="M574">
        <v>35.995323537736901</v>
      </c>
      <c r="N574">
        <v>0.30390976273736198</v>
      </c>
      <c r="O574">
        <v>16.9099218634822</v>
      </c>
      <c r="P574">
        <v>75.770925110132097</v>
      </c>
      <c r="Q574">
        <v>-4.1365506461810003E-3</v>
      </c>
    </row>
    <row r="575" spans="1:17" x14ac:dyDescent="0.3">
      <c r="A575" t="s">
        <v>1277</v>
      </c>
      <c r="B575" t="s">
        <v>1278</v>
      </c>
      <c r="C575" t="s">
        <v>10648</v>
      </c>
      <c r="D575" t="s">
        <v>141</v>
      </c>
      <c r="E575">
        <v>8988.2952361499993</v>
      </c>
      <c r="F575">
        <v>568.79999999999995</v>
      </c>
      <c r="G575">
        <v>-28.7458160188318</v>
      </c>
      <c r="H575">
        <v>-7.7453519100714203</v>
      </c>
      <c r="I575">
        <v>-16.0614245063183</v>
      </c>
      <c r="J575">
        <v>-1.54213511932262</v>
      </c>
      <c r="K575">
        <v>591.85523968238999</v>
      </c>
      <c r="L575">
        <v>575.18644635494798</v>
      </c>
      <c r="M575">
        <v>44.963906975176599</v>
      </c>
      <c r="N575">
        <v>0.62457157369056004</v>
      </c>
      <c r="O575">
        <v>19.338959212376899</v>
      </c>
      <c r="P575">
        <v>19.747368421052599</v>
      </c>
      <c r="Q575">
        <v>8.7476140092947005E-2</v>
      </c>
    </row>
    <row r="576" spans="1:17" x14ac:dyDescent="0.3">
      <c r="A576" t="s">
        <v>1279</v>
      </c>
      <c r="B576" t="s">
        <v>1280</v>
      </c>
      <c r="C576" t="s">
        <v>6781</v>
      </c>
      <c r="D576" t="s">
        <v>83</v>
      </c>
      <c r="E576">
        <v>8886.3106481619998</v>
      </c>
      <c r="F576">
        <v>228.24</v>
      </c>
      <c r="G576">
        <v>14.9868319515673</v>
      </c>
      <c r="H576">
        <v>1.3554108533753499</v>
      </c>
      <c r="I576">
        <v>-3.9720332552025601</v>
      </c>
      <c r="J576">
        <v>-4.2511434261702803</v>
      </c>
      <c r="K576">
        <v>214.127594367585</v>
      </c>
      <c r="L576">
        <v>200.70946488515801</v>
      </c>
      <c r="M576">
        <v>58.833317654530497</v>
      </c>
      <c r="N576">
        <v>1.22399685409661</v>
      </c>
      <c r="O576">
        <v>12.1626358219418</v>
      </c>
      <c r="P576">
        <v>55.265306122448898</v>
      </c>
      <c r="Q576">
        <v>7.8604963510161996E-2</v>
      </c>
    </row>
    <row r="577" spans="1:17" x14ac:dyDescent="0.3">
      <c r="A577" t="s">
        <v>1281</v>
      </c>
      <c r="B577" t="s">
        <v>1282</v>
      </c>
      <c r="C577" t="s">
        <v>10652</v>
      </c>
      <c r="D577" t="s">
        <v>597</v>
      </c>
      <c r="E577">
        <v>8844.3840654399992</v>
      </c>
      <c r="F577">
        <v>51.23</v>
      </c>
      <c r="G577">
        <v>-22.731727939785401</v>
      </c>
      <c r="H577">
        <v>7.4775400279322097</v>
      </c>
      <c r="I577">
        <v>-23.0130660819671</v>
      </c>
      <c r="J577">
        <v>1.91081722140567</v>
      </c>
      <c r="K577">
        <v>46.1091426076853</v>
      </c>
      <c r="L577">
        <v>46.518011911821297</v>
      </c>
      <c r="M577">
        <v>71.825170008184102</v>
      </c>
      <c r="N577">
        <v>2.0563513878544102</v>
      </c>
      <c r="O577">
        <v>34.101112629318699</v>
      </c>
      <c r="P577">
        <v>32.54851228978</v>
      </c>
      <c r="Q577">
        <v>3.3340054901536E-2</v>
      </c>
    </row>
    <row r="578" spans="1:17" x14ac:dyDescent="0.3">
      <c r="A578" t="s">
        <v>1283</v>
      </c>
      <c r="B578" t="s">
        <v>1284</v>
      </c>
      <c r="C578" t="s">
        <v>10647</v>
      </c>
      <c r="D578" t="s">
        <v>365</v>
      </c>
      <c r="E578">
        <v>8834.3485393800001</v>
      </c>
      <c r="F578">
        <v>400.5</v>
      </c>
      <c r="G578">
        <v>129.62965806460599</v>
      </c>
      <c r="H578">
        <v>13.0948952869112</v>
      </c>
      <c r="I578">
        <v>69.907544403077395</v>
      </c>
      <c r="J578">
        <v>-1.8422495605709599</v>
      </c>
      <c r="K578">
        <v>345.87880287968102</v>
      </c>
      <c r="L578">
        <v>266.47037063510498</v>
      </c>
      <c r="M578">
        <v>62.835419338966297</v>
      </c>
      <c r="N578">
        <v>0.62962362995783405</v>
      </c>
      <c r="O578">
        <v>1.78526841448189</v>
      </c>
      <c r="P578">
        <v>188.96103896103801</v>
      </c>
      <c r="Q578">
        <v>0.17004398107715599</v>
      </c>
    </row>
    <row r="579" spans="1:17" x14ac:dyDescent="0.3">
      <c r="A579" t="s">
        <v>1285</v>
      </c>
      <c r="B579" t="s">
        <v>1286</v>
      </c>
      <c r="C579" t="s">
        <v>10645</v>
      </c>
      <c r="D579" t="s">
        <v>300</v>
      </c>
      <c r="E579">
        <v>8819.2747378349995</v>
      </c>
      <c r="F579">
        <v>549.54999999999995</v>
      </c>
      <c r="G579">
        <v>24.2803761528249</v>
      </c>
      <c r="H579">
        <v>-9.0256544204095004</v>
      </c>
      <c r="I579">
        <v>24.797189557388698</v>
      </c>
      <c r="J579">
        <v>-7.6731700133474403</v>
      </c>
      <c r="K579">
        <v>531.67642409812402</v>
      </c>
      <c r="L579">
        <v>449.41623043579398</v>
      </c>
      <c r="M579">
        <v>32.191333532909297</v>
      </c>
      <c r="N579">
        <v>0.75549804171722701</v>
      </c>
      <c r="O579">
        <v>9.5259757983805002</v>
      </c>
      <c r="P579">
        <v>61.016700849692299</v>
      </c>
      <c r="Q579">
        <v>0.115839353709026</v>
      </c>
    </row>
    <row r="580" spans="1:17" hidden="1" x14ac:dyDescent="0.3">
      <c r="A580" t="s">
        <v>1287</v>
      </c>
      <c r="B580" t="s">
        <v>1288</v>
      </c>
      <c r="C580" t="s">
        <v>10650</v>
      </c>
      <c r="D580" t="s">
        <v>118</v>
      </c>
      <c r="E580">
        <v>8780.9440372499994</v>
      </c>
      <c r="F580">
        <v>2777.15</v>
      </c>
      <c r="G580">
        <v>-36.358610118642098</v>
      </c>
      <c r="H580">
        <v>-4.7314418916831302</v>
      </c>
      <c r="I580">
        <v>-7.5164520099105898</v>
      </c>
      <c r="J580">
        <v>-6.9778251860251297</v>
      </c>
      <c r="K580">
        <v>2768.6248332453602</v>
      </c>
      <c r="L580">
        <v>2708.44774177515</v>
      </c>
      <c r="M580">
        <v>37.842590019943302</v>
      </c>
      <c r="N580">
        <v>0.659846939285472</v>
      </c>
      <c r="O580">
        <v>26.0284824370307</v>
      </c>
      <c r="P580">
        <v>18.226905065985498</v>
      </c>
      <c r="Q580">
        <v>4.3162554544599999E-4</v>
      </c>
    </row>
    <row r="581" spans="1:17" x14ac:dyDescent="0.3">
      <c r="A581" t="s">
        <v>1289</v>
      </c>
      <c r="B581" t="s">
        <v>1290</v>
      </c>
      <c r="C581" t="s">
        <v>10639</v>
      </c>
      <c r="D581" t="s">
        <v>46</v>
      </c>
      <c r="E581">
        <v>8768.0017284000005</v>
      </c>
      <c r="F581">
        <v>1285.4000000000001</v>
      </c>
      <c r="G581">
        <v>47.3763151977628</v>
      </c>
      <c r="H581">
        <v>-8.1074264108911205</v>
      </c>
      <c r="I581">
        <v>-2.8470861094549198</v>
      </c>
      <c r="J581">
        <v>-3.4666721101199398</v>
      </c>
      <c r="K581">
        <v>1308.04074862893</v>
      </c>
      <c r="L581">
        <v>1108.77370232719</v>
      </c>
      <c r="M581">
        <v>49.094501038392401</v>
      </c>
      <c r="N581">
        <v>0.48748083977302198</v>
      </c>
      <c r="O581">
        <v>19.997666096156799</v>
      </c>
      <c r="P581">
        <v>97.753846153846098</v>
      </c>
      <c r="Q581">
        <v>0.13952264291924199</v>
      </c>
    </row>
    <row r="582" spans="1:17" x14ac:dyDescent="0.3">
      <c r="A582" t="s">
        <v>1291</v>
      </c>
      <c r="B582" t="s">
        <v>1292</v>
      </c>
      <c r="C582" t="s">
        <v>10636</v>
      </c>
      <c r="D582" t="s">
        <v>531</v>
      </c>
      <c r="E582">
        <v>8763.7039449999993</v>
      </c>
      <c r="F582">
        <v>450.95</v>
      </c>
      <c r="G582">
        <v>118.467717342158</v>
      </c>
      <c r="H582">
        <v>10.378637341374199</v>
      </c>
      <c r="I582">
        <v>51.731343396443201</v>
      </c>
      <c r="J582">
        <v>0.60573459425357901</v>
      </c>
      <c r="K582">
        <v>395.95440972244802</v>
      </c>
      <c r="L582">
        <v>321.22082450627499</v>
      </c>
      <c r="M582">
        <v>83.291481463763702</v>
      </c>
      <c r="N582">
        <v>1.2089854885676801</v>
      </c>
      <c r="O582">
        <v>0.83157778024172102</v>
      </c>
      <c r="P582">
        <v>149.79919678714799</v>
      </c>
      <c r="Q582">
        <v>0.335960062830918</v>
      </c>
    </row>
    <row r="583" spans="1:17" x14ac:dyDescent="0.3">
      <c r="A583" t="s">
        <v>1293</v>
      </c>
      <c r="B583" t="s">
        <v>1294</v>
      </c>
      <c r="C583" t="s">
        <v>10635</v>
      </c>
      <c r="D583" t="s">
        <v>300</v>
      </c>
      <c r="E583">
        <v>8736.7259570799997</v>
      </c>
      <c r="F583">
        <v>737.65</v>
      </c>
      <c r="G583">
        <v>-7.9122307417118103</v>
      </c>
      <c r="H583">
        <v>-10.587241985840899</v>
      </c>
      <c r="I583">
        <v>-21.124556084813101</v>
      </c>
      <c r="J583">
        <v>-3.0657811988243302</v>
      </c>
      <c r="K583">
        <v>759.42178258772299</v>
      </c>
      <c r="L583">
        <v>714.00970402781695</v>
      </c>
      <c r="M583">
        <v>45.594138549454698</v>
      </c>
      <c r="N583">
        <v>1.0106568528845801</v>
      </c>
      <c r="O583">
        <v>24.950857452721401</v>
      </c>
      <c r="P583">
        <v>39.693210870182703</v>
      </c>
      <c r="Q583">
        <v>8.2206355511966006E-2</v>
      </c>
    </row>
    <row r="584" spans="1:17" x14ac:dyDescent="0.3">
      <c r="A584" t="s">
        <v>1295</v>
      </c>
      <c r="B584" t="s">
        <v>1296</v>
      </c>
      <c r="C584" t="s">
        <v>10640</v>
      </c>
      <c r="D584" t="s">
        <v>282</v>
      </c>
      <c r="E584">
        <v>8736.3446013899993</v>
      </c>
      <c r="F584">
        <v>1337.85</v>
      </c>
      <c r="G584">
        <v>-4.4310387144793797</v>
      </c>
      <c r="H584">
        <v>-3.00897792056195</v>
      </c>
      <c r="I584">
        <v>-10.9016493294661</v>
      </c>
      <c r="J584">
        <v>-1.6816125224598399</v>
      </c>
      <c r="K584">
        <v>1304.9644839170201</v>
      </c>
      <c r="L584">
        <v>1211.8215782882701</v>
      </c>
      <c r="M584">
        <v>53.323018989940799</v>
      </c>
      <c r="N584">
        <v>0.42678512027147603</v>
      </c>
      <c r="O584">
        <v>23.6274619725679</v>
      </c>
      <c r="P584">
        <v>36.948510594738401</v>
      </c>
    </row>
    <row r="585" spans="1:17" x14ac:dyDescent="0.3">
      <c r="A585" t="s">
        <v>1297</v>
      </c>
      <c r="B585" t="s">
        <v>1298</v>
      </c>
      <c r="C585" t="s">
        <v>10646</v>
      </c>
      <c r="D585" t="s">
        <v>89</v>
      </c>
      <c r="E585">
        <v>8714.5976898850004</v>
      </c>
      <c r="F585">
        <v>292.95</v>
      </c>
      <c r="G585">
        <v>-71.031444495005204</v>
      </c>
      <c r="H585">
        <v>-8.3147736178199807</v>
      </c>
      <c r="I585">
        <v>-19.0598875923029</v>
      </c>
      <c r="J585">
        <v>-3.12869608090053</v>
      </c>
      <c r="K585">
        <v>297.777146054078</v>
      </c>
      <c r="L585">
        <v>340.69443044778302</v>
      </c>
      <c r="M585">
        <v>48.077871592096301</v>
      </c>
      <c r="N585">
        <v>0.60524956696070498</v>
      </c>
      <c r="O585">
        <v>81.942310974568997</v>
      </c>
      <c r="P585">
        <v>12.241379310344801</v>
      </c>
      <c r="Q585">
        <v>-9.0151604282009995E-2</v>
      </c>
    </row>
    <row r="586" spans="1:17" hidden="1" x14ac:dyDescent="0.3">
      <c r="A586" t="s">
        <v>1299</v>
      </c>
      <c r="B586" t="s">
        <v>1300</v>
      </c>
      <c r="C586" t="s">
        <v>10644</v>
      </c>
      <c r="D586" t="s">
        <v>305</v>
      </c>
      <c r="E586">
        <v>8710.9683335999998</v>
      </c>
      <c r="F586">
        <v>406.7</v>
      </c>
      <c r="G586">
        <v>-29.140133787376701</v>
      </c>
      <c r="H586">
        <v>-11.5584859875775</v>
      </c>
      <c r="I586">
        <v>-28.565307803244899</v>
      </c>
      <c r="J586">
        <v>-3.89601300143118</v>
      </c>
      <c r="K586">
        <v>415.473171534578</v>
      </c>
      <c r="M586">
        <v>45.647805992332202</v>
      </c>
      <c r="N586">
        <v>0.72271722674806904</v>
      </c>
      <c r="O586">
        <v>32.345709368084499</v>
      </c>
      <c r="P586">
        <v>11.424657534246499</v>
      </c>
    </row>
    <row r="587" spans="1:17" x14ac:dyDescent="0.3">
      <c r="A587" t="s">
        <v>1301</v>
      </c>
      <c r="B587" t="s">
        <v>1302</v>
      </c>
      <c r="C587" t="s">
        <v>10636</v>
      </c>
      <c r="D587" t="s">
        <v>531</v>
      </c>
      <c r="E587">
        <v>8688.4142627149995</v>
      </c>
      <c r="F587">
        <v>275.10000000000002</v>
      </c>
      <c r="G587">
        <v>-13.346534714735499</v>
      </c>
      <c r="H587">
        <v>0.43427052156343598</v>
      </c>
      <c r="I587">
        <v>4.51962131197849</v>
      </c>
      <c r="J587">
        <v>-4.0198522103339602</v>
      </c>
      <c r="K587">
        <v>246.534231090849</v>
      </c>
      <c r="L587">
        <v>228.48534334313101</v>
      </c>
      <c r="M587">
        <v>57.043564197694103</v>
      </c>
      <c r="N587">
        <v>1.09767649119126</v>
      </c>
      <c r="O587">
        <v>1.9992729916394001</v>
      </c>
      <c r="P587">
        <v>36.4583333333333</v>
      </c>
      <c r="Q587">
        <v>4.5567562942569001E-2</v>
      </c>
    </row>
    <row r="588" spans="1:17" hidden="1" x14ac:dyDescent="0.3">
      <c r="A588" t="s">
        <v>1303</v>
      </c>
      <c r="B588" t="s">
        <v>1304</v>
      </c>
      <c r="C588" t="s">
        <v>10650</v>
      </c>
      <c r="D588" t="s">
        <v>300</v>
      </c>
      <c r="E588">
        <v>8672.6746440000006</v>
      </c>
      <c r="F588">
        <v>513.4</v>
      </c>
      <c r="G588">
        <v>106.15458475082301</v>
      </c>
      <c r="H588">
        <v>3.8367836689927</v>
      </c>
      <c r="I588">
        <v>82.054573764718597</v>
      </c>
      <c r="J588">
        <v>-3.6570643753857799</v>
      </c>
      <c r="K588">
        <v>454.230713887901</v>
      </c>
      <c r="L588">
        <v>324.30745605724701</v>
      </c>
      <c r="M588">
        <v>45.547201668947203</v>
      </c>
      <c r="N588">
        <v>0.32297695225482498</v>
      </c>
      <c r="O588">
        <v>13.751460849240299</v>
      </c>
      <c r="P588">
        <v>190.631191621851</v>
      </c>
      <c r="Q588">
        <v>8.8283411923678001E-2</v>
      </c>
    </row>
    <row r="589" spans="1:17" hidden="1" x14ac:dyDescent="0.3">
      <c r="A589" t="s">
        <v>1305</v>
      </c>
      <c r="B589" t="s">
        <v>1306</v>
      </c>
      <c r="C589" t="s">
        <v>10650</v>
      </c>
      <c r="D589" t="s">
        <v>1307</v>
      </c>
      <c r="E589">
        <v>8671.1389907399898</v>
      </c>
      <c r="F589">
        <v>2190.3000000000002</v>
      </c>
      <c r="G589">
        <v>117.61681812990901</v>
      </c>
      <c r="H589">
        <v>17.858521779363901</v>
      </c>
      <c r="I589">
        <v>84.800583767312602</v>
      </c>
      <c r="J589">
        <v>8.0045866465518305</v>
      </c>
      <c r="K589">
        <v>1730.1168209940599</v>
      </c>
      <c r="M589">
        <v>72.982790367534406</v>
      </c>
      <c r="N589">
        <v>0.86058725473470699</v>
      </c>
      <c r="O589">
        <v>1.58425786421949</v>
      </c>
      <c r="P589">
        <v>182.619354838709</v>
      </c>
    </row>
    <row r="590" spans="1:17" hidden="1" x14ac:dyDescent="0.3">
      <c r="A590" t="s">
        <v>1308</v>
      </c>
      <c r="B590" t="s">
        <v>1309</v>
      </c>
      <c r="C590" t="s">
        <v>10650</v>
      </c>
      <c r="D590" t="s">
        <v>264</v>
      </c>
      <c r="E590">
        <v>8663.0770644999993</v>
      </c>
      <c r="F590">
        <v>4471.6499999999996</v>
      </c>
      <c r="G590">
        <v>388.70908940125003</v>
      </c>
      <c r="H590">
        <v>-2.12080183915424</v>
      </c>
      <c r="I590">
        <v>222.67729482529501</v>
      </c>
      <c r="J590">
        <v>-6.1902518931173498</v>
      </c>
      <c r="K590">
        <v>4083.0308264656301</v>
      </c>
      <c r="L590">
        <v>2607.2382111021402</v>
      </c>
      <c r="M590">
        <v>36.921916758633898</v>
      </c>
      <c r="N590">
        <v>0.40926143786756303</v>
      </c>
      <c r="O590">
        <v>13.5028457057238</v>
      </c>
      <c r="P590">
        <v>518.22895064288605</v>
      </c>
      <c r="Q590">
        <v>0.15589919901980601</v>
      </c>
    </row>
    <row r="591" spans="1:17" hidden="1" x14ac:dyDescent="0.3">
      <c r="A591" t="s">
        <v>1310</v>
      </c>
      <c r="B591" t="s">
        <v>1311</v>
      </c>
      <c r="C591" t="s">
        <v>10650</v>
      </c>
      <c r="D591" t="s">
        <v>54</v>
      </c>
      <c r="E591">
        <v>8644.54316105</v>
      </c>
      <c r="F591">
        <v>5217.7</v>
      </c>
      <c r="G591">
        <v>-22.6337852956113</v>
      </c>
      <c r="H591">
        <v>-1.12345974951365</v>
      </c>
      <c r="I591">
        <v>-10.809556381655501</v>
      </c>
      <c r="J591">
        <v>-2.36563291195103</v>
      </c>
      <c r="K591">
        <v>5160.2285774934899</v>
      </c>
      <c r="L591">
        <v>5035.1020410915899</v>
      </c>
      <c r="M591">
        <v>46.784105146816998</v>
      </c>
      <c r="N591">
        <v>1.2033681506327001</v>
      </c>
      <c r="O591">
        <v>8.1482262299480599</v>
      </c>
      <c r="P591">
        <v>12.534104021308901</v>
      </c>
      <c r="Q591">
        <v>-6.1969936724237E-2</v>
      </c>
    </row>
    <row r="592" spans="1:17" hidden="1" x14ac:dyDescent="0.3">
      <c r="A592" t="s">
        <v>1312</v>
      </c>
      <c r="B592" t="s">
        <v>1313</v>
      </c>
      <c r="C592" t="s">
        <v>10650</v>
      </c>
      <c r="D592" t="s">
        <v>742</v>
      </c>
      <c r="E592">
        <v>8642.3479203879997</v>
      </c>
      <c r="F592">
        <v>527.20000000000005</v>
      </c>
      <c r="G592">
        <v>-13.8084298186628</v>
      </c>
      <c r="H592">
        <v>-1.0814462656427399</v>
      </c>
      <c r="I592">
        <v>-3.5234548262501701</v>
      </c>
      <c r="J592">
        <v>-0.48660627309127702</v>
      </c>
      <c r="K592">
        <v>521.90356121434604</v>
      </c>
      <c r="L592">
        <v>496.96277845333401</v>
      </c>
      <c r="M592">
        <v>73.886051750125603</v>
      </c>
      <c r="N592">
        <v>1.9977020182198399</v>
      </c>
      <c r="O592">
        <v>4.7799696509863203</v>
      </c>
      <c r="P592">
        <v>22.8532146435812</v>
      </c>
      <c r="Q592">
        <v>-1.0545973830429E-2</v>
      </c>
    </row>
    <row r="593" spans="1:17" x14ac:dyDescent="0.3">
      <c r="A593" t="s">
        <v>1314</v>
      </c>
      <c r="B593" t="s">
        <v>1315</v>
      </c>
      <c r="C593" t="s">
        <v>10640</v>
      </c>
      <c r="D593" t="s">
        <v>54</v>
      </c>
      <c r="E593">
        <v>8605.3269898199997</v>
      </c>
      <c r="F593">
        <v>543.15</v>
      </c>
      <c r="G593">
        <v>10.1314931860071</v>
      </c>
      <c r="H593">
        <v>-1.42830708966401</v>
      </c>
      <c r="I593">
        <v>9.4032551902278598</v>
      </c>
      <c r="J593">
        <v>-2.0213205996155801</v>
      </c>
      <c r="K593">
        <v>498.83896961039397</v>
      </c>
      <c r="L593">
        <v>449.44748389581599</v>
      </c>
      <c r="M593">
        <v>59.214940012055301</v>
      </c>
      <c r="N593">
        <v>1.1689329431822399</v>
      </c>
      <c r="O593">
        <v>1.26116174169199</v>
      </c>
      <c r="P593">
        <v>58.214389746577297</v>
      </c>
      <c r="Q593">
        <v>3.1104747188827001E-2</v>
      </c>
    </row>
    <row r="594" spans="1:17" x14ac:dyDescent="0.3">
      <c r="A594" t="s">
        <v>1316</v>
      </c>
      <c r="B594" t="s">
        <v>1317</v>
      </c>
      <c r="C594" t="s">
        <v>10648</v>
      </c>
      <c r="D594" t="s">
        <v>141</v>
      </c>
      <c r="E594">
        <v>8586.801133248</v>
      </c>
      <c r="F594">
        <v>132.76</v>
      </c>
      <c r="G594">
        <v>35.722420121073498</v>
      </c>
      <c r="H594">
        <v>-2.9537507538284098</v>
      </c>
      <c r="I594">
        <v>-2.5199166777695399</v>
      </c>
      <c r="J594">
        <v>-6.8512760369147303</v>
      </c>
      <c r="K594">
        <v>135.17736375954499</v>
      </c>
      <c r="L594">
        <v>119.96255453738701</v>
      </c>
      <c r="M594">
        <v>48.291165007511502</v>
      </c>
      <c r="N594">
        <v>0.78756825513102102</v>
      </c>
      <c r="O594">
        <v>23.802350105453399</v>
      </c>
      <c r="P594">
        <v>92.405797101449195</v>
      </c>
      <c r="Q594">
        <v>-2.6680256296249998E-3</v>
      </c>
    </row>
    <row r="595" spans="1:17" x14ac:dyDescent="0.3">
      <c r="A595" t="s">
        <v>1318</v>
      </c>
      <c r="B595" t="s">
        <v>1319</v>
      </c>
      <c r="C595" t="s">
        <v>10636</v>
      </c>
      <c r="D595" t="s">
        <v>21</v>
      </c>
      <c r="E595">
        <v>8583.2708223119898</v>
      </c>
      <c r="F595">
        <v>31.19</v>
      </c>
      <c r="G595">
        <v>85.412473864723694</v>
      </c>
      <c r="H595">
        <v>-2.2279960944337298</v>
      </c>
      <c r="I595">
        <v>-26.8089469312145</v>
      </c>
      <c r="J595">
        <v>-5.7184899352633503</v>
      </c>
      <c r="K595">
        <v>31.148587806649399</v>
      </c>
      <c r="L595">
        <v>29.2789427239654</v>
      </c>
      <c r="M595">
        <v>46.001677844823902</v>
      </c>
      <c r="N595">
        <v>0.81237026777061405</v>
      </c>
      <c r="O595">
        <v>36.261622314844402</v>
      </c>
      <c r="P595">
        <v>117.35191637630599</v>
      </c>
      <c r="Q595">
        <v>2.8611307184050999E-2</v>
      </c>
    </row>
    <row r="596" spans="1:17" x14ac:dyDescent="0.3">
      <c r="A596" t="s">
        <v>1320</v>
      </c>
      <c r="B596" t="s">
        <v>1321</v>
      </c>
      <c r="C596" t="s">
        <v>10636</v>
      </c>
      <c r="D596" t="s">
        <v>24</v>
      </c>
      <c r="E596">
        <v>8578.7857222380007</v>
      </c>
      <c r="F596">
        <v>227.49</v>
      </c>
      <c r="G596">
        <v>-28.8545670204219</v>
      </c>
      <c r="H596">
        <v>-8.2827901051774901</v>
      </c>
      <c r="I596">
        <v>-15.605589924405599</v>
      </c>
      <c r="J596">
        <v>1.1615338079268001</v>
      </c>
      <c r="K596">
        <v>223.70638739940301</v>
      </c>
      <c r="L596">
        <v>222.10302219904301</v>
      </c>
      <c r="M596">
        <v>65.336674900550193</v>
      </c>
      <c r="N596">
        <v>0.96007073558893796</v>
      </c>
      <c r="O596">
        <v>25.961580728823201</v>
      </c>
      <c r="P596">
        <v>18.484374999999901</v>
      </c>
      <c r="Q596">
        <v>0.13383082578750899</v>
      </c>
    </row>
    <row r="597" spans="1:17" x14ac:dyDescent="0.3">
      <c r="A597" t="s">
        <v>1322</v>
      </c>
      <c r="B597" t="s">
        <v>1323</v>
      </c>
      <c r="C597" t="s">
        <v>10642</v>
      </c>
      <c r="D597" t="s">
        <v>63</v>
      </c>
      <c r="E597">
        <v>8554.5786349800001</v>
      </c>
      <c r="F597">
        <v>16.2</v>
      </c>
      <c r="G597">
        <v>118.795492230441</v>
      </c>
      <c r="H597">
        <v>-5.0361162301820501</v>
      </c>
      <c r="I597">
        <v>50.667195710673901</v>
      </c>
      <c r="J597">
        <v>-6.50147205850313</v>
      </c>
      <c r="K597">
        <v>15.965224065184801</v>
      </c>
      <c r="L597">
        <v>12.6823479667891</v>
      </c>
      <c r="M597">
        <v>49.5879429075571</v>
      </c>
      <c r="N597">
        <v>0.68784409854341499</v>
      </c>
      <c r="O597">
        <v>30.2469135802469</v>
      </c>
      <c r="P597">
        <v>167.76859504132199</v>
      </c>
      <c r="Q597">
        <v>0.10821857430550499</v>
      </c>
    </row>
    <row r="598" spans="1:17" x14ac:dyDescent="0.3">
      <c r="A598" t="s">
        <v>1324</v>
      </c>
      <c r="B598" t="s">
        <v>1325</v>
      </c>
      <c r="C598" t="s">
        <v>10644</v>
      </c>
      <c r="D598" t="s">
        <v>77</v>
      </c>
      <c r="E598">
        <v>8549.7047238199993</v>
      </c>
      <c r="F598">
        <v>810.15</v>
      </c>
      <c r="G598">
        <v>-17.6167280517138</v>
      </c>
      <c r="H598">
        <v>-0.69954152070853004</v>
      </c>
      <c r="I598">
        <v>-3.8580568145785601</v>
      </c>
      <c r="J598">
        <v>-4.5181200818023104</v>
      </c>
      <c r="K598">
        <v>769.25412941903403</v>
      </c>
      <c r="L598">
        <v>742.68176265502495</v>
      </c>
      <c r="M598">
        <v>49.511828350733701</v>
      </c>
      <c r="N598">
        <v>0.58483705276228404</v>
      </c>
      <c r="O598">
        <v>13.5592174288712</v>
      </c>
      <c r="P598">
        <v>31.5178571428571</v>
      </c>
      <c r="Q598">
        <v>0.13937077980263701</v>
      </c>
    </row>
    <row r="599" spans="1:17" x14ac:dyDescent="0.3">
      <c r="A599" t="s">
        <v>1326</v>
      </c>
      <c r="B599" t="s">
        <v>1327</v>
      </c>
      <c r="C599" t="s">
        <v>10649</v>
      </c>
      <c r="D599" t="s">
        <v>568</v>
      </c>
      <c r="E599">
        <v>8529.7618700799994</v>
      </c>
      <c r="F599">
        <v>778.8</v>
      </c>
      <c r="G599">
        <v>-53.387394135270803</v>
      </c>
      <c r="H599">
        <v>-2.0546340052406902</v>
      </c>
      <c r="I599">
        <v>-31.696013738369</v>
      </c>
      <c r="J599">
        <v>-4.5088248068046797</v>
      </c>
      <c r="K599">
        <v>785.33487533822904</v>
      </c>
      <c r="L599">
        <v>841.77141070525101</v>
      </c>
      <c r="M599">
        <v>40.603880023186797</v>
      </c>
      <c r="N599">
        <v>0.476485229247814</v>
      </c>
      <c r="O599">
        <v>42.0518746789933</v>
      </c>
      <c r="P599">
        <v>8.1066074403109294</v>
      </c>
      <c r="Q599">
        <v>-2.9934759583834E-2</v>
      </c>
    </row>
    <row r="600" spans="1:17" x14ac:dyDescent="0.3">
      <c r="A600" t="s">
        <v>1328</v>
      </c>
      <c r="B600" t="s">
        <v>1329</v>
      </c>
      <c r="C600" t="s">
        <v>10646</v>
      </c>
      <c r="D600" t="s">
        <v>89</v>
      </c>
      <c r="E600">
        <v>8522.2664232000006</v>
      </c>
      <c r="F600">
        <v>1089.0999999999999</v>
      </c>
      <c r="G600">
        <v>138.113607230962</v>
      </c>
      <c r="H600">
        <v>13.6554776090495</v>
      </c>
      <c r="I600">
        <v>18.303055300972101</v>
      </c>
      <c r="J600">
        <v>-2.7453063594329001</v>
      </c>
      <c r="K600">
        <v>1026.52394272318</v>
      </c>
      <c r="L600">
        <v>853.918839153774</v>
      </c>
      <c r="M600">
        <v>60.905209178711601</v>
      </c>
      <c r="N600">
        <v>0.80808995894255897</v>
      </c>
      <c r="O600">
        <v>8.0708842163254193</v>
      </c>
      <c r="P600">
        <v>186.605263157894</v>
      </c>
    </row>
    <row r="601" spans="1:17" x14ac:dyDescent="0.3">
      <c r="A601" t="s">
        <v>1330</v>
      </c>
      <c r="B601" t="s">
        <v>1331</v>
      </c>
      <c r="C601" t="s">
        <v>10645</v>
      </c>
      <c r="D601" t="s">
        <v>411</v>
      </c>
      <c r="E601">
        <v>8469.3056689099994</v>
      </c>
      <c r="F601">
        <v>192.43</v>
      </c>
      <c r="G601">
        <v>-34.424293475615201</v>
      </c>
      <c r="H601">
        <v>-3.40574688074632</v>
      </c>
      <c r="I601">
        <v>-5.9149259229080204</v>
      </c>
      <c r="J601">
        <v>-3.2139039803466098</v>
      </c>
      <c r="K601">
        <v>187.86179864052599</v>
      </c>
      <c r="L601">
        <v>191.000100568064</v>
      </c>
      <c r="M601">
        <v>49.400900111107099</v>
      </c>
      <c r="N601">
        <v>0.86926750262297703</v>
      </c>
      <c r="O601">
        <v>34.074728472691298</v>
      </c>
      <c r="P601">
        <v>32.710344827586198</v>
      </c>
    </row>
    <row r="602" spans="1:17" x14ac:dyDescent="0.3">
      <c r="A602" t="s">
        <v>1332</v>
      </c>
      <c r="B602" t="s">
        <v>1333</v>
      </c>
      <c r="C602" t="s">
        <v>10646</v>
      </c>
      <c r="D602" t="s">
        <v>472</v>
      </c>
      <c r="E602">
        <v>8464.5802655250009</v>
      </c>
      <c r="F602">
        <v>278.39999999999998</v>
      </c>
      <c r="G602">
        <v>-38.219311448821003</v>
      </c>
      <c r="H602">
        <v>-11.765029303392801</v>
      </c>
      <c r="I602">
        <v>0.73309876820454301</v>
      </c>
      <c r="J602">
        <v>-4.4914685099470697</v>
      </c>
      <c r="K602">
        <v>287.48521945448499</v>
      </c>
      <c r="L602">
        <v>281.46646477919501</v>
      </c>
      <c r="M602">
        <v>28.117556024390201</v>
      </c>
      <c r="N602">
        <v>0.33607071377052899</v>
      </c>
      <c r="O602">
        <v>15.086206896551699</v>
      </c>
      <c r="P602">
        <v>30.704225352112601</v>
      </c>
      <c r="Q602">
        <v>-8.2112860952840996E-2</v>
      </c>
    </row>
    <row r="603" spans="1:17" x14ac:dyDescent="0.3">
      <c r="A603" t="s">
        <v>1334</v>
      </c>
      <c r="B603" t="s">
        <v>1335</v>
      </c>
      <c r="C603" t="s">
        <v>10644</v>
      </c>
      <c r="D603" t="s">
        <v>329</v>
      </c>
      <c r="E603">
        <v>8436.3861043739998</v>
      </c>
      <c r="F603">
        <v>224.27</v>
      </c>
      <c r="G603">
        <v>23.543439099912</v>
      </c>
      <c r="H603">
        <v>-4.0697604861884997</v>
      </c>
      <c r="I603">
        <v>-9.9749084538182498</v>
      </c>
      <c r="J603">
        <v>-4.2916535396609801</v>
      </c>
      <c r="K603">
        <v>222.743036956678</v>
      </c>
      <c r="L603">
        <v>203.715134387619</v>
      </c>
      <c r="M603">
        <v>45.032842879579299</v>
      </c>
      <c r="N603">
        <v>3.7757872185346901</v>
      </c>
      <c r="O603">
        <v>16.8234717082088</v>
      </c>
      <c r="P603">
        <v>80.136546184738904</v>
      </c>
    </row>
    <row r="604" spans="1:17" x14ac:dyDescent="0.3">
      <c r="A604" t="s">
        <v>1336</v>
      </c>
      <c r="B604" t="s">
        <v>1337</v>
      </c>
      <c r="C604" t="s">
        <v>10640</v>
      </c>
      <c r="D604" t="s">
        <v>54</v>
      </c>
      <c r="E604">
        <v>8422.6137108750008</v>
      </c>
      <c r="F604">
        <v>488.85</v>
      </c>
      <c r="G604">
        <v>-12.1841884662208</v>
      </c>
      <c r="H604">
        <v>7.5882672603431702</v>
      </c>
      <c r="I604">
        <v>27.991039686766999</v>
      </c>
      <c r="J604">
        <v>0.21729223502796399</v>
      </c>
      <c r="K604">
        <v>452.367771168628</v>
      </c>
      <c r="L604">
        <v>393.15916259093899</v>
      </c>
      <c r="M604">
        <v>55.8683216392037</v>
      </c>
      <c r="N604">
        <v>0.61177251942403799</v>
      </c>
      <c r="O604">
        <v>10.1564897207732</v>
      </c>
      <c r="P604">
        <v>53.004694835680702</v>
      </c>
    </row>
    <row r="605" spans="1:17" hidden="1" x14ac:dyDescent="0.3">
      <c r="A605" t="s">
        <v>1338</v>
      </c>
      <c r="B605" t="s">
        <v>1339</v>
      </c>
      <c r="C605" t="s">
        <v>10650</v>
      </c>
      <c r="D605" t="s">
        <v>411</v>
      </c>
      <c r="E605">
        <v>8412.1876640999999</v>
      </c>
      <c r="F605">
        <v>1085.9000000000001</v>
      </c>
      <c r="G605">
        <v>4.3670319811130502</v>
      </c>
      <c r="H605">
        <v>6.4969061804781596</v>
      </c>
      <c r="I605">
        <v>18.750870890419002</v>
      </c>
      <c r="J605">
        <v>-9.1917612254102892</v>
      </c>
      <c r="K605">
        <v>1001.36849413236</v>
      </c>
      <c r="L605">
        <v>898.94702934520399</v>
      </c>
      <c r="M605">
        <v>55.506113689947398</v>
      </c>
      <c r="N605">
        <v>1.91626788116451</v>
      </c>
      <c r="O605">
        <v>14.0068146238143</v>
      </c>
      <c r="P605">
        <v>43.324754174090899</v>
      </c>
      <c r="Q605">
        <v>0.10368201643137399</v>
      </c>
    </row>
    <row r="606" spans="1:17" x14ac:dyDescent="0.3">
      <c r="A606" t="s">
        <v>1340</v>
      </c>
      <c r="B606" t="s">
        <v>1341</v>
      </c>
      <c r="C606" t="s">
        <v>10642</v>
      </c>
      <c r="D606" t="s">
        <v>217</v>
      </c>
      <c r="E606">
        <v>8398.3333426499994</v>
      </c>
      <c r="F606">
        <v>209.21</v>
      </c>
      <c r="G606">
        <v>-19.182950491421</v>
      </c>
      <c r="H606">
        <v>4.4958871994591796</v>
      </c>
      <c r="I606">
        <v>-19.2580816994858</v>
      </c>
      <c r="J606">
        <v>-12.147347594697701</v>
      </c>
      <c r="K606">
        <v>206.62105164819201</v>
      </c>
      <c r="L606">
        <v>198.69983857709599</v>
      </c>
      <c r="M606">
        <v>45.194801231845901</v>
      </c>
      <c r="N606">
        <v>1.8540180195400899</v>
      </c>
      <c r="O606">
        <v>47.220496152191501</v>
      </c>
      <c r="P606">
        <v>44.832121841467597</v>
      </c>
      <c r="Q606">
        <v>0.10203835696546899</v>
      </c>
    </row>
    <row r="607" spans="1:17" x14ac:dyDescent="0.3">
      <c r="A607" t="s">
        <v>1342</v>
      </c>
      <c r="B607" t="s">
        <v>1343</v>
      </c>
      <c r="C607" t="s">
        <v>10636</v>
      </c>
      <c r="D607" t="s">
        <v>24</v>
      </c>
      <c r="E607">
        <v>8379.9755155759995</v>
      </c>
      <c r="F607">
        <v>43.91</v>
      </c>
      <c r="G607">
        <v>-42.276579136645601</v>
      </c>
      <c r="H607">
        <v>-3.9988984560287002</v>
      </c>
      <c r="I607">
        <v>-30.198197143408802</v>
      </c>
      <c r="J607">
        <v>-2.0993432634367299</v>
      </c>
      <c r="K607">
        <v>44.686948920910503</v>
      </c>
      <c r="L607">
        <v>47.934053212038101</v>
      </c>
      <c r="M607">
        <v>50.511255179227099</v>
      </c>
      <c r="N607">
        <v>0.85835948810756801</v>
      </c>
      <c r="O607">
        <v>43.475290366659003</v>
      </c>
      <c r="P607">
        <v>9.7750000000000004</v>
      </c>
      <c r="Q607">
        <v>8.0648421112102006E-2</v>
      </c>
    </row>
    <row r="608" spans="1:17" hidden="1" x14ac:dyDescent="0.3">
      <c r="A608" t="s">
        <v>1344</v>
      </c>
      <c r="B608" t="s">
        <v>1345</v>
      </c>
      <c r="C608" t="s">
        <v>10650</v>
      </c>
      <c r="D608" t="s">
        <v>742</v>
      </c>
      <c r="E608">
        <v>8375.5088797930002</v>
      </c>
      <c r="F608">
        <v>265.79000000000002</v>
      </c>
      <c r="G608">
        <v>1.33310334769618</v>
      </c>
      <c r="H608">
        <v>-0.109896316553742</v>
      </c>
      <c r="I608">
        <v>1.0206249293088401</v>
      </c>
      <c r="J608">
        <v>-0.32718394933605</v>
      </c>
      <c r="K608">
        <v>256.254237408596</v>
      </c>
      <c r="L608">
        <v>237.431022742176</v>
      </c>
      <c r="M608">
        <v>59.785019392106697</v>
      </c>
      <c r="N608">
        <v>0.34792523677922998</v>
      </c>
      <c r="O608">
        <v>2.01662967004023</v>
      </c>
      <c r="P608">
        <v>34.987303199593697</v>
      </c>
      <c r="Q608">
        <v>1.1816369177710001E-3</v>
      </c>
    </row>
    <row r="609" spans="1:17" x14ac:dyDescent="0.3">
      <c r="A609" t="s">
        <v>1346</v>
      </c>
      <c r="B609" t="s">
        <v>1347</v>
      </c>
      <c r="C609" t="s">
        <v>10641</v>
      </c>
      <c r="D609" t="s">
        <v>198</v>
      </c>
      <c r="E609">
        <v>8373.4586519999993</v>
      </c>
      <c r="F609">
        <v>568.85</v>
      </c>
      <c r="G609">
        <v>-2.9373125941400202</v>
      </c>
      <c r="H609">
        <v>-15.1479953167637</v>
      </c>
      <c r="I609">
        <v>-0.93568688186888704</v>
      </c>
      <c r="J609">
        <v>-10.5185747875364</v>
      </c>
      <c r="K609">
        <v>591.02278421618598</v>
      </c>
      <c r="L609">
        <v>546.77287420835398</v>
      </c>
      <c r="M609">
        <v>41.024151490611899</v>
      </c>
      <c r="N609">
        <v>2.00930595096168</v>
      </c>
      <c r="O609">
        <v>24.426474466027901</v>
      </c>
      <c r="P609">
        <v>40.804455445544498</v>
      </c>
      <c r="Q609">
        <v>6.6399629659044002E-2</v>
      </c>
    </row>
    <row r="610" spans="1:17" hidden="1" x14ac:dyDescent="0.3">
      <c r="A610" t="s">
        <v>1348</v>
      </c>
      <c r="B610" t="s">
        <v>1349</v>
      </c>
      <c r="C610" t="s">
        <v>10650</v>
      </c>
      <c r="D610" t="s">
        <v>1350</v>
      </c>
      <c r="E610">
        <v>8369.7008711939998</v>
      </c>
      <c r="F610">
        <v>1230.3900000000001</v>
      </c>
      <c r="K610">
        <v>1221.0284065276701</v>
      </c>
      <c r="L610">
        <v>1201.49851616978</v>
      </c>
      <c r="M610">
        <v>68.273684852772604</v>
      </c>
      <c r="N610">
        <v>1</v>
      </c>
      <c r="Q610">
        <v>-6.1080809493942997E-2</v>
      </c>
    </row>
    <row r="611" spans="1:17" x14ac:dyDescent="0.3">
      <c r="A611" t="s">
        <v>1351</v>
      </c>
      <c r="B611" t="s">
        <v>1352</v>
      </c>
      <c r="C611" t="s">
        <v>10648</v>
      </c>
      <c r="D611" t="s">
        <v>141</v>
      </c>
      <c r="E611">
        <v>8356.3177718549996</v>
      </c>
      <c r="F611">
        <v>569.35</v>
      </c>
      <c r="G611">
        <v>26.0870597694312</v>
      </c>
      <c r="H611">
        <v>-6.2257333116701803</v>
      </c>
      <c r="I611">
        <v>8.5310454759321797</v>
      </c>
      <c r="J611">
        <v>-9.2073328835148907</v>
      </c>
      <c r="K611">
        <v>572.60417238959405</v>
      </c>
      <c r="L611">
        <v>497.84663966544201</v>
      </c>
      <c r="M611">
        <v>36.585237818280497</v>
      </c>
      <c r="N611">
        <v>0.54756460685245201</v>
      </c>
      <c r="O611">
        <v>22.771581628172399</v>
      </c>
      <c r="P611">
        <v>58.1527777777777</v>
      </c>
      <c r="Q611">
        <v>3.5203114928698001E-2</v>
      </c>
    </row>
    <row r="612" spans="1:17" x14ac:dyDescent="0.3">
      <c r="A612" t="s">
        <v>1353</v>
      </c>
      <c r="B612" t="s">
        <v>1354</v>
      </c>
      <c r="C612" t="s">
        <v>6781</v>
      </c>
      <c r="D612" t="s">
        <v>83</v>
      </c>
      <c r="E612">
        <v>8327.0279029399899</v>
      </c>
      <c r="F612">
        <v>164.81</v>
      </c>
      <c r="G612">
        <v>-0.15069202009106</v>
      </c>
      <c r="H612">
        <v>0.973808287045695</v>
      </c>
      <c r="I612">
        <v>-16.7859172691387</v>
      </c>
      <c r="J612">
        <v>-1.0301204928910599</v>
      </c>
      <c r="K612">
        <v>163.13450918951099</v>
      </c>
      <c r="L612">
        <v>160.39613432925699</v>
      </c>
      <c r="M612">
        <v>53.5943808494591</v>
      </c>
      <c r="N612">
        <v>1.1527700954762801</v>
      </c>
      <c r="O612">
        <v>20.745100418663899</v>
      </c>
      <c r="P612">
        <v>37.341666666666598</v>
      </c>
      <c r="Q612">
        <v>4.8269101329919996E-3</v>
      </c>
    </row>
    <row r="613" spans="1:17" x14ac:dyDescent="0.3">
      <c r="A613" t="s">
        <v>1355</v>
      </c>
      <c r="B613" t="s">
        <v>1356</v>
      </c>
      <c r="C613" t="s">
        <v>10647</v>
      </c>
      <c r="D613" t="s">
        <v>930</v>
      </c>
      <c r="E613">
        <v>8285.3761231200006</v>
      </c>
      <c r="F613">
        <v>904.6</v>
      </c>
      <c r="G613">
        <v>104.73955726458701</v>
      </c>
      <c r="H613">
        <v>-4.5619827084107296</v>
      </c>
      <c r="I613">
        <v>34.323838668790501</v>
      </c>
      <c r="J613">
        <v>-2.4641719525285999</v>
      </c>
      <c r="K613">
        <v>871.09147374154804</v>
      </c>
      <c r="L613">
        <v>725.42254470518799</v>
      </c>
      <c r="M613">
        <v>49.732494451028501</v>
      </c>
      <c r="N613">
        <v>0.53742832320607803</v>
      </c>
      <c r="O613">
        <v>17.068317488392601</v>
      </c>
      <c r="P613">
        <v>137.42782152230899</v>
      </c>
      <c r="Q613">
        <v>0.17495652031050299</v>
      </c>
    </row>
    <row r="614" spans="1:17" x14ac:dyDescent="0.3">
      <c r="A614" t="s">
        <v>1357</v>
      </c>
      <c r="B614" t="s">
        <v>1358</v>
      </c>
      <c r="C614" t="s">
        <v>10644</v>
      </c>
      <c r="D614" t="s">
        <v>305</v>
      </c>
      <c r="E614">
        <v>8279.9701867999993</v>
      </c>
      <c r="F614">
        <v>407.65</v>
      </c>
      <c r="G614">
        <v>-28.497292504204101</v>
      </c>
      <c r="H614">
        <v>-12.6151525484897</v>
      </c>
      <c r="I614">
        <v>-13.7480409937193</v>
      </c>
      <c r="J614">
        <v>-0.75046460709035501</v>
      </c>
      <c r="K614">
        <v>425.772634776183</v>
      </c>
      <c r="L614">
        <v>408.97518411648798</v>
      </c>
      <c r="M614">
        <v>47.243544950112202</v>
      </c>
      <c r="N614">
        <v>0.80817638142302195</v>
      </c>
      <c r="O614">
        <v>23.880780080951801</v>
      </c>
      <c r="P614">
        <v>17.225017972681499</v>
      </c>
      <c r="Q614">
        <v>5.9278157941127001E-2</v>
      </c>
    </row>
    <row r="615" spans="1:17" x14ac:dyDescent="0.3">
      <c r="A615" t="s">
        <v>1359</v>
      </c>
      <c r="B615" t="s">
        <v>1360</v>
      </c>
      <c r="C615" t="s">
        <v>10654</v>
      </c>
      <c r="D615" t="s">
        <v>1361</v>
      </c>
      <c r="E615">
        <v>8268.3020670000005</v>
      </c>
      <c r="F615">
        <v>648.95000000000005</v>
      </c>
      <c r="G615">
        <v>-4.6210079037791401</v>
      </c>
      <c r="H615">
        <v>-10.1123843876109</v>
      </c>
      <c r="I615">
        <v>20.959219237657699</v>
      </c>
      <c r="J615">
        <v>-7.3289615395690504</v>
      </c>
      <c r="K615">
        <v>651.12242799785997</v>
      </c>
      <c r="L615">
        <v>567.189697925357</v>
      </c>
      <c r="M615">
        <v>40.586945961702099</v>
      </c>
      <c r="N615">
        <v>0.79014555032734202</v>
      </c>
      <c r="O615">
        <v>18.406656907311799</v>
      </c>
      <c r="P615">
        <v>59.466764958840102</v>
      </c>
      <c r="Q615">
        <v>0.14200956051299299</v>
      </c>
    </row>
    <row r="616" spans="1:17" x14ac:dyDescent="0.3">
      <c r="A616" t="s">
        <v>1362</v>
      </c>
      <c r="B616" t="s">
        <v>1363</v>
      </c>
      <c r="C616" t="s">
        <v>10636</v>
      </c>
      <c r="D616" t="s">
        <v>414</v>
      </c>
      <c r="E616">
        <v>8226.0546214839997</v>
      </c>
      <c r="F616">
        <v>275.58</v>
      </c>
      <c r="G616">
        <v>221.96881507128299</v>
      </c>
      <c r="H616">
        <v>32.6733797321154</v>
      </c>
      <c r="I616">
        <v>67.3252383549776</v>
      </c>
      <c r="J616">
        <v>0.59443531565325503</v>
      </c>
      <c r="K616">
        <v>219.65941001199201</v>
      </c>
      <c r="L616">
        <v>169.57835625761501</v>
      </c>
      <c r="M616">
        <v>65.871455560691103</v>
      </c>
      <c r="N616">
        <v>1.4160324143318299</v>
      </c>
      <c r="O616">
        <v>3.1279483271645199</v>
      </c>
      <c r="P616">
        <v>293.68571428571403</v>
      </c>
      <c r="Q616">
        <v>0.105869722751747</v>
      </c>
    </row>
    <row r="617" spans="1:17" x14ac:dyDescent="0.3">
      <c r="A617" t="s">
        <v>1364</v>
      </c>
      <c r="B617" t="s">
        <v>1365</v>
      </c>
      <c r="C617" t="s">
        <v>10649</v>
      </c>
      <c r="D617" t="s">
        <v>568</v>
      </c>
      <c r="E617">
        <v>8194.5914088899899</v>
      </c>
      <c r="F617">
        <v>297.8</v>
      </c>
      <c r="G617">
        <v>-32.377983618701599</v>
      </c>
      <c r="H617">
        <v>12.636027737018299</v>
      </c>
      <c r="I617">
        <v>3.5410042182853001</v>
      </c>
      <c r="J617">
        <v>2.7049727369155199</v>
      </c>
      <c r="K617">
        <v>268.58830940166598</v>
      </c>
      <c r="L617">
        <v>262.98442189530601</v>
      </c>
      <c r="M617">
        <v>69.632846932280202</v>
      </c>
      <c r="N617">
        <v>1.8855314126957501</v>
      </c>
      <c r="O617">
        <v>7.7736736064472698</v>
      </c>
      <c r="P617">
        <v>35.363636363636303</v>
      </c>
      <c r="Q617">
        <v>-9.7371237447163E-2</v>
      </c>
    </row>
    <row r="618" spans="1:17" hidden="1" x14ac:dyDescent="0.3">
      <c r="A618" t="s">
        <v>1366</v>
      </c>
      <c r="B618" t="s">
        <v>1367</v>
      </c>
      <c r="C618" t="s">
        <v>10650</v>
      </c>
      <c r="D618" t="s">
        <v>629</v>
      </c>
      <c r="E618">
        <v>8176.6705370999998</v>
      </c>
      <c r="F618">
        <v>101.14</v>
      </c>
      <c r="G618">
        <v>297.76116669145802</v>
      </c>
      <c r="H618">
        <v>218.19147637629601</v>
      </c>
      <c r="I618">
        <v>315.227275766096</v>
      </c>
      <c r="J618">
        <v>19.858620235290601</v>
      </c>
      <c r="M618">
        <v>100</v>
      </c>
      <c r="O618">
        <v>0</v>
      </c>
      <c r="P618">
        <v>349.51111111111101</v>
      </c>
    </row>
    <row r="619" spans="1:17" hidden="1" x14ac:dyDescent="0.3">
      <c r="A619" t="s">
        <v>1368</v>
      </c>
      <c r="B619" t="s">
        <v>1369</v>
      </c>
      <c r="C619" t="s">
        <v>10650</v>
      </c>
      <c r="D619" t="s">
        <v>264</v>
      </c>
      <c r="E619">
        <v>8158.1556612000004</v>
      </c>
      <c r="F619">
        <v>1299.5</v>
      </c>
      <c r="G619">
        <v>72.675069983104095</v>
      </c>
      <c r="H619">
        <v>-11.3490097638732</v>
      </c>
      <c r="I619">
        <v>64.098552472184593</v>
      </c>
      <c r="J619">
        <v>-8.22880011693284</v>
      </c>
      <c r="K619">
        <v>1278.0686683813201</v>
      </c>
      <c r="L619">
        <v>1010.56646669978</v>
      </c>
      <c r="M619">
        <v>35.610877004796102</v>
      </c>
      <c r="N619">
        <v>0.70145286841377297</v>
      </c>
      <c r="O619">
        <v>11.9469026548672</v>
      </c>
      <c r="P619">
        <v>140.18112928564801</v>
      </c>
    </row>
    <row r="620" spans="1:17" x14ac:dyDescent="0.3">
      <c r="A620" t="s">
        <v>1370</v>
      </c>
      <c r="B620" t="s">
        <v>1371</v>
      </c>
      <c r="C620" t="s">
        <v>629</v>
      </c>
      <c r="D620" t="s">
        <v>629</v>
      </c>
      <c r="E620">
        <v>8154.8874495</v>
      </c>
      <c r="F620">
        <v>408.9</v>
      </c>
      <c r="G620">
        <v>35.245436127710597</v>
      </c>
      <c r="H620">
        <v>-1.6564918306787599</v>
      </c>
      <c r="I620">
        <v>7.2955379566632601</v>
      </c>
      <c r="J620">
        <v>-1.30936242982861</v>
      </c>
      <c r="K620">
        <v>391.68082812746599</v>
      </c>
      <c r="L620">
        <v>342.945477710452</v>
      </c>
      <c r="M620">
        <v>59.0247404793013</v>
      </c>
      <c r="N620">
        <v>0.97051595420766001</v>
      </c>
      <c r="O620">
        <v>10.210320371729001</v>
      </c>
      <c r="P620">
        <v>90.009293680297404</v>
      </c>
      <c r="Q620">
        <v>4.9731659549186E-2</v>
      </c>
    </row>
    <row r="621" spans="1:17" x14ac:dyDescent="0.3">
      <c r="A621" t="s">
        <v>1372</v>
      </c>
      <c r="B621" t="s">
        <v>1373</v>
      </c>
      <c r="C621" t="s">
        <v>10641</v>
      </c>
      <c r="D621" t="s">
        <v>198</v>
      </c>
      <c r="E621">
        <v>8148.3470915999997</v>
      </c>
      <c r="F621">
        <v>1503.35</v>
      </c>
      <c r="G621">
        <v>27.1981507023036</v>
      </c>
      <c r="H621">
        <v>4.52047610317668</v>
      </c>
      <c r="I621">
        <v>34.548249403326103</v>
      </c>
      <c r="J621">
        <v>-3.3565734560023501</v>
      </c>
      <c r="K621">
        <v>1383.3271225655899</v>
      </c>
      <c r="L621">
        <v>1150.63339981545</v>
      </c>
      <c r="M621">
        <v>64.317426540734004</v>
      </c>
      <c r="N621">
        <v>0.51016632245292004</v>
      </c>
      <c r="O621">
        <v>3.1030698107559802</v>
      </c>
      <c r="P621">
        <v>83.2236441194393</v>
      </c>
      <c r="Q621">
        <v>6.6897837448280997E-2</v>
      </c>
    </row>
    <row r="622" spans="1:17" hidden="1" x14ac:dyDescent="0.3">
      <c r="A622" t="s">
        <v>1374</v>
      </c>
      <c r="B622" t="s">
        <v>1375</v>
      </c>
      <c r="C622" t="s">
        <v>10650</v>
      </c>
      <c r="D622" t="s">
        <v>227</v>
      </c>
      <c r="E622">
        <v>8141.96636253</v>
      </c>
      <c r="F622">
        <v>1517</v>
      </c>
      <c r="G622">
        <v>6380.2943367335702</v>
      </c>
      <c r="H622">
        <v>6.7229565535471298</v>
      </c>
      <c r="I622">
        <v>285.29809382280001</v>
      </c>
      <c r="J622">
        <v>2.3354875431917699</v>
      </c>
      <c r="K622">
        <v>1352.3397586667299</v>
      </c>
      <c r="L622">
        <v>742.18094426235302</v>
      </c>
      <c r="M622">
        <v>63.9234860220581</v>
      </c>
      <c r="N622">
        <v>0.46903358182622801</v>
      </c>
      <c r="O622">
        <v>8.4377059986816096</v>
      </c>
    </row>
    <row r="623" spans="1:17" x14ac:dyDescent="0.3">
      <c r="A623" t="s">
        <v>1376</v>
      </c>
      <c r="B623" t="s">
        <v>1377</v>
      </c>
      <c r="C623" t="s">
        <v>10654</v>
      </c>
      <c r="D623" t="s">
        <v>1378</v>
      </c>
      <c r="E623">
        <v>8131.0875088599996</v>
      </c>
      <c r="F623">
        <v>1272.55</v>
      </c>
      <c r="G623">
        <v>138.09008755091401</v>
      </c>
      <c r="H623">
        <v>-2.4738513952794099</v>
      </c>
      <c r="I623">
        <v>60.710373496447602</v>
      </c>
      <c r="J623">
        <v>-4.2372780293699197</v>
      </c>
      <c r="K623">
        <v>1259.8034057228001</v>
      </c>
      <c r="L623">
        <v>956.53491822092496</v>
      </c>
      <c r="M623">
        <v>42.767251188333397</v>
      </c>
      <c r="N623">
        <v>0.55044760702186402</v>
      </c>
      <c r="O623">
        <v>11.586971042395099</v>
      </c>
      <c r="P623">
        <v>192.23791480078</v>
      </c>
      <c r="Q623">
        <v>0.159000915133025</v>
      </c>
    </row>
    <row r="624" spans="1:17" x14ac:dyDescent="0.3">
      <c r="A624" t="s">
        <v>1379</v>
      </c>
      <c r="B624" t="s">
        <v>1380</v>
      </c>
      <c r="C624" t="s">
        <v>10646</v>
      </c>
      <c r="D624" t="s">
        <v>198</v>
      </c>
      <c r="E624">
        <v>8126.24713178</v>
      </c>
      <c r="F624">
        <v>1969.2</v>
      </c>
      <c r="G624">
        <v>80.365986180103206</v>
      </c>
      <c r="H624">
        <v>7.7414117647876104</v>
      </c>
      <c r="I624">
        <v>29.026794001048099</v>
      </c>
      <c r="J624">
        <v>-2.6721404659801302</v>
      </c>
      <c r="K624">
        <v>1837.2123630052599</v>
      </c>
      <c r="L624">
        <v>1469.7130245809501</v>
      </c>
      <c r="M624">
        <v>48.884760690127102</v>
      </c>
      <c r="N624">
        <v>0.46098595367352102</v>
      </c>
      <c r="O624">
        <v>10.2985984156002</v>
      </c>
      <c r="P624">
        <v>131.67058823529399</v>
      </c>
      <c r="Q624">
        <v>5.876619693975E-2</v>
      </c>
    </row>
    <row r="625" spans="1:17" x14ac:dyDescent="0.3">
      <c r="A625" t="s">
        <v>1381</v>
      </c>
      <c r="B625" t="s">
        <v>1382</v>
      </c>
      <c r="C625" t="s">
        <v>10634</v>
      </c>
      <c r="D625" t="s">
        <v>136</v>
      </c>
      <c r="E625">
        <v>8110.6588215899901</v>
      </c>
      <c r="F625">
        <v>502.75</v>
      </c>
      <c r="G625">
        <v>99.340774187971604</v>
      </c>
      <c r="H625">
        <v>-15.3843053528963</v>
      </c>
      <c r="I625">
        <v>10.952449032653901</v>
      </c>
      <c r="J625">
        <v>-4.65183884583056</v>
      </c>
      <c r="K625">
        <v>529.23378306588302</v>
      </c>
      <c r="L625">
        <v>460.84239132807699</v>
      </c>
      <c r="M625">
        <v>35.569457110573197</v>
      </c>
      <c r="N625">
        <v>0.78222547072208903</v>
      </c>
      <c r="O625">
        <v>26.265539532570799</v>
      </c>
      <c r="P625">
        <v>131.842287295365</v>
      </c>
    </row>
    <row r="626" spans="1:17" x14ac:dyDescent="0.3">
      <c r="A626" t="s">
        <v>1383</v>
      </c>
      <c r="B626" t="s">
        <v>1384</v>
      </c>
      <c r="C626" t="s">
        <v>10643</v>
      </c>
      <c r="D626" t="s">
        <v>1385</v>
      </c>
      <c r="E626">
        <v>8098.7113977999998</v>
      </c>
      <c r="F626">
        <v>400.6</v>
      </c>
      <c r="G626">
        <v>44.575644799584403</v>
      </c>
      <c r="H626">
        <v>-21.763574781445602</v>
      </c>
      <c r="I626">
        <v>33.448960729280998</v>
      </c>
      <c r="J626">
        <v>-3.14791089593527</v>
      </c>
      <c r="K626">
        <v>449.50841722055799</v>
      </c>
      <c r="L626">
        <v>388.66964721945698</v>
      </c>
      <c r="M626">
        <v>26.5101415514346</v>
      </c>
      <c r="N626">
        <v>0.55002558184151695</v>
      </c>
      <c r="O626">
        <v>46.779830254617998</v>
      </c>
      <c r="P626">
        <v>93.479835788456796</v>
      </c>
      <c r="Q626">
        <v>8.3626793093265997E-2</v>
      </c>
    </row>
    <row r="627" spans="1:17" x14ac:dyDescent="0.3">
      <c r="A627" t="s">
        <v>1386</v>
      </c>
      <c r="B627" t="s">
        <v>1387</v>
      </c>
      <c r="C627" t="s">
        <v>629</v>
      </c>
      <c r="D627" t="s">
        <v>629</v>
      </c>
      <c r="E627">
        <v>8087.5016648849996</v>
      </c>
      <c r="F627">
        <v>546.95000000000005</v>
      </c>
      <c r="G627">
        <v>40.995533217505901</v>
      </c>
      <c r="H627">
        <v>-9.7894903722245796E-2</v>
      </c>
      <c r="I627">
        <v>-8.0185778844347393</v>
      </c>
      <c r="J627">
        <v>-2.4835558147363002</v>
      </c>
      <c r="K627">
        <v>547.70902059906598</v>
      </c>
      <c r="L627">
        <v>506.80187469291099</v>
      </c>
      <c r="M627">
        <v>49.226331018748198</v>
      </c>
      <c r="N627">
        <v>1.3332290514660501</v>
      </c>
      <c r="O627">
        <v>21.7661577840753</v>
      </c>
      <c r="P627">
        <v>71.996855345911897</v>
      </c>
      <c r="Q627">
        <v>8.6316305868314E-2</v>
      </c>
    </row>
    <row r="628" spans="1:17" x14ac:dyDescent="0.3">
      <c r="A628" t="s">
        <v>1388</v>
      </c>
      <c r="B628" t="s">
        <v>1389</v>
      </c>
      <c r="C628" t="s">
        <v>10644</v>
      </c>
      <c r="D628" t="s">
        <v>130</v>
      </c>
      <c r="E628">
        <v>8026.1229947000002</v>
      </c>
      <c r="F628">
        <v>679.4</v>
      </c>
      <c r="G628">
        <v>-54.192431079556101</v>
      </c>
      <c r="H628">
        <v>-3.06178080662617</v>
      </c>
      <c r="I628">
        <v>-15.389275645617801</v>
      </c>
      <c r="J628">
        <v>3.39548169678346</v>
      </c>
      <c r="K628">
        <v>666.245267658496</v>
      </c>
      <c r="L628">
        <v>701.22054204089204</v>
      </c>
      <c r="M628">
        <v>68.128327944370099</v>
      </c>
      <c r="N628">
        <v>4.4597598977901702</v>
      </c>
      <c r="O628">
        <v>32.4698263173388</v>
      </c>
      <c r="P628">
        <v>13.498162378884</v>
      </c>
      <c r="Q628">
        <v>-0.10543802148260301</v>
      </c>
    </row>
    <row r="629" spans="1:17" x14ac:dyDescent="0.3">
      <c r="A629" t="s">
        <v>1390</v>
      </c>
      <c r="B629" t="s">
        <v>1391</v>
      </c>
      <c r="C629" t="s">
        <v>10636</v>
      </c>
      <c r="D629" t="s">
        <v>245</v>
      </c>
      <c r="E629">
        <v>7997.3708328000002</v>
      </c>
      <c r="F629">
        <v>7234.95</v>
      </c>
      <c r="G629">
        <v>33.190292639964397</v>
      </c>
      <c r="H629">
        <v>0.93428971444326703</v>
      </c>
      <c r="I629">
        <v>-1.2074606707831701</v>
      </c>
      <c r="J629">
        <v>-1.51672621974859</v>
      </c>
      <c r="K629">
        <v>6920.14617498391</v>
      </c>
      <c r="L629">
        <v>6335.7984970533898</v>
      </c>
      <c r="M629">
        <v>67.813800296109306</v>
      </c>
      <c r="N629">
        <v>1.0305966311700001</v>
      </c>
      <c r="O629">
        <v>8.1555504875638398</v>
      </c>
      <c r="P629">
        <v>64.842788790157201</v>
      </c>
      <c r="Q629">
        <v>2.81689206222E-2</v>
      </c>
    </row>
    <row r="630" spans="1:17" x14ac:dyDescent="0.3">
      <c r="A630" t="s">
        <v>1392</v>
      </c>
      <c r="B630" t="s">
        <v>1393</v>
      </c>
      <c r="C630" t="s">
        <v>10639</v>
      </c>
      <c r="D630" t="s">
        <v>46</v>
      </c>
      <c r="E630">
        <v>7978.5496254500003</v>
      </c>
      <c r="F630">
        <v>587.70000000000005</v>
      </c>
      <c r="G630">
        <v>75.683573290625702</v>
      </c>
      <c r="H630">
        <v>7.0775570405432404</v>
      </c>
      <c r="I630">
        <v>65.4732185932112</v>
      </c>
      <c r="J630">
        <v>-2.37680522365434</v>
      </c>
      <c r="K630">
        <v>526.84992017317904</v>
      </c>
      <c r="L630">
        <v>407.29999817755998</v>
      </c>
      <c r="M630">
        <v>56.274924649740598</v>
      </c>
      <c r="N630">
        <v>1.2134673520438799</v>
      </c>
      <c r="O630">
        <v>5.3258465203334904</v>
      </c>
      <c r="P630">
        <v>143.60621761658001</v>
      </c>
      <c r="Q630">
        <v>0.21024300989893999</v>
      </c>
    </row>
    <row r="631" spans="1:17" x14ac:dyDescent="0.3">
      <c r="A631" t="s">
        <v>1394</v>
      </c>
      <c r="B631" t="s">
        <v>1395</v>
      </c>
      <c r="C631" t="s">
        <v>10649</v>
      </c>
      <c r="D631" t="s">
        <v>387</v>
      </c>
      <c r="E631">
        <v>7963.4447692800004</v>
      </c>
      <c r="F631">
        <v>1825.9</v>
      </c>
      <c r="G631">
        <v>100.224146951162</v>
      </c>
      <c r="H631">
        <v>7.8976369179347E-2</v>
      </c>
      <c r="I631">
        <v>64.630287380214398</v>
      </c>
      <c r="J631">
        <v>-4.4313424751320296</v>
      </c>
      <c r="K631">
        <v>1703.62030237777</v>
      </c>
      <c r="L631">
        <v>1357.4566284718801</v>
      </c>
      <c r="M631">
        <v>38.669420816912996</v>
      </c>
      <c r="N631">
        <v>0.49541945704937901</v>
      </c>
      <c r="O631">
        <v>5.4712744400021904</v>
      </c>
      <c r="P631">
        <v>138.80460371436001</v>
      </c>
      <c r="Q631">
        <v>8.1937106684023001E-2</v>
      </c>
    </row>
    <row r="632" spans="1:17" x14ac:dyDescent="0.3">
      <c r="A632" t="s">
        <v>1396</v>
      </c>
      <c r="B632" t="s">
        <v>1397</v>
      </c>
      <c r="C632" t="s">
        <v>10639</v>
      </c>
      <c r="D632" t="s">
        <v>46</v>
      </c>
      <c r="E632">
        <v>7959.9430212399902</v>
      </c>
      <c r="F632">
        <v>561.25</v>
      </c>
      <c r="G632">
        <v>52.919835707936997</v>
      </c>
      <c r="H632">
        <v>4.1856440445558203</v>
      </c>
      <c r="I632">
        <v>9.7755012924623195</v>
      </c>
      <c r="J632">
        <v>1.78616873530575</v>
      </c>
      <c r="K632">
        <v>520.44636681308702</v>
      </c>
      <c r="L632">
        <v>449.05083959169701</v>
      </c>
      <c r="M632">
        <v>53.266079100672599</v>
      </c>
      <c r="N632">
        <v>0.81998207048093497</v>
      </c>
      <c r="O632">
        <v>4.7661469933184701</v>
      </c>
      <c r="P632">
        <v>96.069868995633101</v>
      </c>
      <c r="Q632">
        <v>-4.2839986221149999E-3</v>
      </c>
    </row>
    <row r="633" spans="1:17" x14ac:dyDescent="0.3">
      <c r="A633" t="s">
        <v>1398</v>
      </c>
      <c r="B633" t="s">
        <v>1399</v>
      </c>
      <c r="C633" t="s">
        <v>10653</v>
      </c>
      <c r="D633" t="s">
        <v>680</v>
      </c>
      <c r="E633">
        <v>7927.1826874799999</v>
      </c>
      <c r="F633">
        <v>458.95</v>
      </c>
      <c r="G633">
        <v>-3.2670863658033999</v>
      </c>
      <c r="H633">
        <v>-11.5673075834587</v>
      </c>
      <c r="I633">
        <v>10.9374195473124</v>
      </c>
      <c r="J633">
        <v>-2.9287187055905899</v>
      </c>
      <c r="K633">
        <v>487.53964539481001</v>
      </c>
      <c r="L633">
        <v>433.06872726337201</v>
      </c>
      <c r="M633">
        <v>34.882075469236398</v>
      </c>
      <c r="N633">
        <v>0.24568682834369199</v>
      </c>
      <c r="O633">
        <v>39.176380869375699</v>
      </c>
      <c r="P633">
        <v>43.826386712629201</v>
      </c>
      <c r="Q633">
        <v>6.6720481107996998E-2</v>
      </c>
    </row>
    <row r="634" spans="1:17" x14ac:dyDescent="0.3">
      <c r="A634" t="s">
        <v>1400</v>
      </c>
      <c r="B634" t="s">
        <v>1401</v>
      </c>
      <c r="C634" t="s">
        <v>10639</v>
      </c>
      <c r="D634" t="s">
        <v>46</v>
      </c>
      <c r="E634">
        <v>7917.2781349919997</v>
      </c>
      <c r="F634">
        <v>47.19</v>
      </c>
      <c r="G634">
        <v>37.053438232216301</v>
      </c>
      <c r="H634">
        <v>-16.327866053795098</v>
      </c>
      <c r="I634">
        <v>4.6236553985066697</v>
      </c>
      <c r="J634">
        <v>-5.47908891169602</v>
      </c>
      <c r="K634">
        <v>47.732300931766403</v>
      </c>
      <c r="L634">
        <v>39.590959573586503</v>
      </c>
      <c r="M634">
        <v>41.493827491326897</v>
      </c>
      <c r="N634">
        <v>0.39711221259594798</v>
      </c>
      <c r="O634">
        <v>21.847849120576399</v>
      </c>
      <c r="P634">
        <v>110.526500731271</v>
      </c>
      <c r="Q634">
        <v>0.13649836282155001</v>
      </c>
    </row>
    <row r="635" spans="1:17" hidden="1" x14ac:dyDescent="0.3">
      <c r="A635" t="s">
        <v>1402</v>
      </c>
      <c r="B635" t="s">
        <v>1403</v>
      </c>
      <c r="C635" t="s">
        <v>10650</v>
      </c>
      <c r="D635" t="s">
        <v>264</v>
      </c>
      <c r="E635">
        <v>7906.512493145</v>
      </c>
      <c r="F635">
        <v>3476.8</v>
      </c>
      <c r="G635">
        <v>32.197855600923397</v>
      </c>
      <c r="H635">
        <v>-3.03191793782509</v>
      </c>
      <c r="I635">
        <v>72.040809458905201</v>
      </c>
      <c r="J635">
        <v>-11.5227100250628</v>
      </c>
      <c r="K635">
        <v>3223.2005141118698</v>
      </c>
      <c r="L635">
        <v>2572.5014520367399</v>
      </c>
      <c r="M635">
        <v>40.822636535929398</v>
      </c>
      <c r="N635">
        <v>0.93126761741451602</v>
      </c>
      <c r="O635">
        <v>13.121260929590401</v>
      </c>
      <c r="P635">
        <v>126.871125611745</v>
      </c>
      <c r="Q635">
        <v>0.145033724710524</v>
      </c>
    </row>
    <row r="636" spans="1:17" x14ac:dyDescent="0.3">
      <c r="A636" t="s">
        <v>1404</v>
      </c>
      <c r="B636" t="s">
        <v>1405</v>
      </c>
      <c r="C636" t="s">
        <v>10641</v>
      </c>
      <c r="D636" t="s">
        <v>198</v>
      </c>
      <c r="E636">
        <v>7900.8790575149997</v>
      </c>
      <c r="F636">
        <v>2711</v>
      </c>
      <c r="G636">
        <v>142.809696038022</v>
      </c>
      <c r="H636">
        <v>10.2529483754269</v>
      </c>
      <c r="I636">
        <v>85.051357256005602</v>
      </c>
      <c r="J636">
        <v>-2.24017125874528</v>
      </c>
      <c r="K636">
        <v>2416.38393530756</v>
      </c>
      <c r="L636">
        <v>1781.7454548619401</v>
      </c>
      <c r="M636">
        <v>66.479441103940303</v>
      </c>
      <c r="N636">
        <v>0.63004882022268704</v>
      </c>
      <c r="O636">
        <v>8.8933972703799196</v>
      </c>
      <c r="P636">
        <v>213.55540134166</v>
      </c>
      <c r="Q636">
        <v>0.15766503000305199</v>
      </c>
    </row>
    <row r="637" spans="1:17" hidden="1" x14ac:dyDescent="0.3">
      <c r="A637" t="s">
        <v>1406</v>
      </c>
      <c r="B637" t="s">
        <v>1407</v>
      </c>
      <c r="C637" t="s">
        <v>10650</v>
      </c>
      <c r="D637" t="s">
        <v>46</v>
      </c>
      <c r="E637">
        <v>7832.3387064999997</v>
      </c>
      <c r="F637">
        <v>750.6</v>
      </c>
      <c r="G637">
        <v>237.05554307311101</v>
      </c>
      <c r="H637">
        <v>56.001178025138302</v>
      </c>
      <c r="I637">
        <v>234.04886258748601</v>
      </c>
      <c r="J637">
        <v>12.275104957287301</v>
      </c>
      <c r="K637">
        <v>520.04212753587694</v>
      </c>
      <c r="L637">
        <v>341.21081756370103</v>
      </c>
      <c r="M637">
        <v>72.825907144025507</v>
      </c>
      <c r="N637">
        <v>1.35097903083952</v>
      </c>
      <c r="O637">
        <v>13.2027711164401</v>
      </c>
      <c r="P637">
        <v>385.668068586218</v>
      </c>
    </row>
    <row r="638" spans="1:17" x14ac:dyDescent="0.3">
      <c r="A638" t="s">
        <v>1408</v>
      </c>
      <c r="B638" t="s">
        <v>1409</v>
      </c>
      <c r="C638" t="s">
        <v>10646</v>
      </c>
      <c r="D638" t="s">
        <v>89</v>
      </c>
      <c r="E638">
        <v>7823.582376155</v>
      </c>
      <c r="F638">
        <v>3273.5</v>
      </c>
      <c r="G638">
        <v>70.5409017815971</v>
      </c>
      <c r="H638">
        <v>-1.7120441302748299</v>
      </c>
      <c r="I638">
        <v>14.0583834906859</v>
      </c>
      <c r="J638">
        <v>-0.52986891420827098</v>
      </c>
      <c r="K638">
        <v>3008.0183594535702</v>
      </c>
      <c r="L638">
        <v>2519.1733087673201</v>
      </c>
      <c r="M638">
        <v>53.059110159607698</v>
      </c>
      <c r="N638">
        <v>1.9680386985289999</v>
      </c>
      <c r="O638">
        <v>6.4609744921337997</v>
      </c>
      <c r="P638">
        <v>111.05057864027501</v>
      </c>
      <c r="Q638">
        <v>0.18815785239212801</v>
      </c>
    </row>
    <row r="639" spans="1:17" x14ac:dyDescent="0.3">
      <c r="A639" t="s">
        <v>1410</v>
      </c>
      <c r="B639" t="s">
        <v>1411</v>
      </c>
      <c r="C639" t="s">
        <v>10647</v>
      </c>
      <c r="D639" t="s">
        <v>723</v>
      </c>
      <c r="E639">
        <v>7821.4384485</v>
      </c>
      <c r="F639">
        <v>243</v>
      </c>
      <c r="G639">
        <v>46.163560208974097</v>
      </c>
      <c r="H639">
        <v>-14.8766327747723</v>
      </c>
      <c r="I639">
        <v>16.389362816924098</v>
      </c>
      <c r="J639">
        <v>-2.1541628724842701</v>
      </c>
      <c r="K639">
        <v>245.25526747562299</v>
      </c>
      <c r="L639">
        <v>198.84574775244101</v>
      </c>
      <c r="M639">
        <v>40.894255600704803</v>
      </c>
      <c r="N639">
        <v>0.34633977837718399</v>
      </c>
      <c r="O639">
        <v>22.012345679012299</v>
      </c>
      <c r="P639">
        <v>119.512195121951</v>
      </c>
      <c r="Q639">
        <v>0.185410786095802</v>
      </c>
    </row>
    <row r="640" spans="1:17" x14ac:dyDescent="0.3">
      <c r="A640" t="s">
        <v>1412</v>
      </c>
      <c r="B640" t="s">
        <v>1413</v>
      </c>
      <c r="C640" t="s">
        <v>10649</v>
      </c>
      <c r="D640" t="s">
        <v>295</v>
      </c>
      <c r="E640">
        <v>7809.9754484699997</v>
      </c>
      <c r="F640">
        <v>1860.55</v>
      </c>
      <c r="G640">
        <v>50.807721392346203</v>
      </c>
      <c r="H640">
        <v>9.3282021436781104</v>
      </c>
      <c r="I640">
        <v>43.814349391239602</v>
      </c>
      <c r="J640">
        <v>-8.5185602007071708</v>
      </c>
      <c r="K640">
        <v>1697.0856605142801</v>
      </c>
      <c r="L640">
        <v>1353.11261818705</v>
      </c>
      <c r="M640">
        <v>48.553633800254701</v>
      </c>
      <c r="N640">
        <v>0.73027601640389495</v>
      </c>
      <c r="O640">
        <v>8.8925317782376094</v>
      </c>
      <c r="P640">
        <v>113.341359935787</v>
      </c>
      <c r="Q640">
        <v>9.3880782407075994E-2</v>
      </c>
    </row>
    <row r="641" spans="1:17" x14ac:dyDescent="0.3">
      <c r="A641" t="s">
        <v>1414</v>
      </c>
      <c r="B641" t="s">
        <v>1415</v>
      </c>
      <c r="C641" t="s">
        <v>10647</v>
      </c>
      <c r="D641" t="s">
        <v>133</v>
      </c>
      <c r="E641">
        <v>7806.6401607600001</v>
      </c>
      <c r="F641">
        <v>438.35</v>
      </c>
      <c r="G641">
        <v>-49.707836852998497</v>
      </c>
      <c r="H641">
        <v>-10.244024052079901</v>
      </c>
      <c r="I641">
        <v>-31.210331779088801</v>
      </c>
      <c r="J641">
        <v>-2.1156609318084199</v>
      </c>
      <c r="K641">
        <v>453.06233065683602</v>
      </c>
      <c r="L641">
        <v>480.72966782035598</v>
      </c>
      <c r="M641">
        <v>53.091225736477099</v>
      </c>
      <c r="N641">
        <v>0.53924729136820104</v>
      </c>
      <c r="O641">
        <v>60.876012318923202</v>
      </c>
      <c r="P641">
        <v>13.5327635327635</v>
      </c>
      <c r="Q641">
        <v>3.0360486388867E-2</v>
      </c>
    </row>
    <row r="642" spans="1:17" x14ac:dyDescent="0.3">
      <c r="A642" t="s">
        <v>1416</v>
      </c>
      <c r="B642" t="s">
        <v>1417</v>
      </c>
      <c r="C642" t="s">
        <v>10647</v>
      </c>
      <c r="D642" t="s">
        <v>1418</v>
      </c>
      <c r="E642">
        <v>7799.2748958449902</v>
      </c>
      <c r="F642">
        <v>249.09</v>
      </c>
      <c r="G642">
        <v>-4.3775846926358897</v>
      </c>
      <c r="H642">
        <v>7.3580903383658702</v>
      </c>
      <c r="I642">
        <v>17.992977184720399</v>
      </c>
      <c r="J642">
        <v>-4.9745173349007903</v>
      </c>
      <c r="K642">
        <v>227.14435061675101</v>
      </c>
      <c r="L642">
        <v>204.77307579841599</v>
      </c>
      <c r="M642">
        <v>50.193971931775998</v>
      </c>
      <c r="N642">
        <v>1.26170147366452</v>
      </c>
      <c r="O642">
        <v>6.94929543538478</v>
      </c>
      <c r="P642">
        <v>46.869103773584897</v>
      </c>
      <c r="Q642">
        <v>-2.9610685579613001E-2</v>
      </c>
    </row>
    <row r="643" spans="1:17" x14ac:dyDescent="0.3">
      <c r="A643" t="s">
        <v>1419</v>
      </c>
      <c r="B643" t="s">
        <v>1420</v>
      </c>
      <c r="C643" t="s">
        <v>10649</v>
      </c>
      <c r="D643" t="s">
        <v>445</v>
      </c>
      <c r="E643">
        <v>7781.3626844099999</v>
      </c>
      <c r="F643">
        <v>502.3</v>
      </c>
      <c r="G643">
        <v>-32.910764817044999</v>
      </c>
      <c r="H643">
        <v>-9.7387072024214607</v>
      </c>
      <c r="I643">
        <v>-10.865295580939099</v>
      </c>
      <c r="J643">
        <v>-2.8434708061388099</v>
      </c>
      <c r="K643">
        <v>515.88976562856999</v>
      </c>
      <c r="L643">
        <v>495.78859075899101</v>
      </c>
      <c r="M643">
        <v>36.985604769639302</v>
      </c>
      <c r="N643">
        <v>0.76273588430728301</v>
      </c>
      <c r="O643">
        <v>26.199482381047101</v>
      </c>
      <c r="P643">
        <v>24.7020854021847</v>
      </c>
      <c r="Q643">
        <v>-3.0651573719355001E-2</v>
      </c>
    </row>
    <row r="644" spans="1:17" hidden="1" x14ac:dyDescent="0.3">
      <c r="A644" t="s">
        <v>1421</v>
      </c>
      <c r="B644" t="s">
        <v>1422</v>
      </c>
      <c r="C644" t="s">
        <v>10636</v>
      </c>
      <c r="D644" t="s">
        <v>547</v>
      </c>
      <c r="E644">
        <v>7740.0721574850004</v>
      </c>
      <c r="F644">
        <v>735.15</v>
      </c>
      <c r="G644">
        <v>4.5289234769987399</v>
      </c>
      <c r="H644">
        <v>-4.7421798410272196</v>
      </c>
      <c r="I644">
        <v>1.7904324489590899</v>
      </c>
      <c r="J644">
        <v>-7.9611552498455902</v>
      </c>
      <c r="K644">
        <v>717.34793751667098</v>
      </c>
      <c r="M644">
        <v>40.1899993007356</v>
      </c>
      <c r="N644">
        <v>0.96375089562869798</v>
      </c>
      <c r="O644">
        <v>7.8691423519009698</v>
      </c>
      <c r="P644">
        <v>41.606472117884998</v>
      </c>
    </row>
    <row r="645" spans="1:17" x14ac:dyDescent="0.3">
      <c r="A645" t="s">
        <v>1423</v>
      </c>
      <c r="B645" t="s">
        <v>1424</v>
      </c>
      <c r="C645" t="s">
        <v>10647</v>
      </c>
      <c r="D645" t="s">
        <v>227</v>
      </c>
      <c r="E645">
        <v>7711.5750763300002</v>
      </c>
      <c r="F645">
        <v>1998.45</v>
      </c>
      <c r="G645">
        <v>-16.202232329145801</v>
      </c>
      <c r="H645">
        <v>-7.1834711780124003</v>
      </c>
      <c r="I645">
        <v>8.5540914236566401</v>
      </c>
      <c r="J645">
        <v>-3.5249277924039801</v>
      </c>
      <c r="K645">
        <v>2099.5258897690901</v>
      </c>
      <c r="L645">
        <v>1997.3440766900101</v>
      </c>
      <c r="M645">
        <v>37.2200989439078</v>
      </c>
      <c r="N645">
        <v>0.46979910143438303</v>
      </c>
      <c r="O645">
        <v>37.256373689609397</v>
      </c>
      <c r="P645">
        <v>36.702236815103603</v>
      </c>
      <c r="Q645">
        <v>-2.8384084064859001E-2</v>
      </c>
    </row>
    <row r="646" spans="1:17" hidden="1" x14ac:dyDescent="0.3">
      <c r="A646" t="s">
        <v>1425</v>
      </c>
      <c r="B646" t="s">
        <v>1426</v>
      </c>
      <c r="C646" t="s">
        <v>10650</v>
      </c>
      <c r="D646" t="s">
        <v>1427</v>
      </c>
      <c r="E646">
        <v>7549.5168000000003</v>
      </c>
      <c r="F646">
        <v>3607.85</v>
      </c>
      <c r="G646">
        <v>780.06314571260498</v>
      </c>
      <c r="H646">
        <v>3.8594412934503199</v>
      </c>
      <c r="I646">
        <v>134.56771029043301</v>
      </c>
      <c r="J646">
        <v>2.7752779647375299</v>
      </c>
      <c r="K646">
        <v>3124.5083436555701</v>
      </c>
      <c r="L646">
        <v>2055.03148303747</v>
      </c>
      <c r="M646">
        <v>65.873979164562698</v>
      </c>
      <c r="N646">
        <v>0.85689247333082896</v>
      </c>
      <c r="O646">
        <v>9.4834873955402799</v>
      </c>
      <c r="P646">
        <v>945.75362318840496</v>
      </c>
    </row>
    <row r="647" spans="1:17" hidden="1" x14ac:dyDescent="0.3">
      <c r="A647" t="s">
        <v>1428</v>
      </c>
      <c r="B647" t="s">
        <v>1429</v>
      </c>
      <c r="C647" t="s">
        <v>10650</v>
      </c>
      <c r="D647" t="s">
        <v>414</v>
      </c>
      <c r="E647">
        <v>7515.6605430899899</v>
      </c>
      <c r="F647">
        <v>404.7</v>
      </c>
      <c r="G647">
        <v>206.11357954852801</v>
      </c>
      <c r="H647">
        <v>23.5678152713872</v>
      </c>
      <c r="I647">
        <v>72.545386280132007</v>
      </c>
      <c r="J647">
        <v>6.63253118101286</v>
      </c>
      <c r="K647">
        <v>291.69626966078698</v>
      </c>
      <c r="L647">
        <v>231.19414705150999</v>
      </c>
      <c r="M647">
        <v>70.336989023643795</v>
      </c>
      <c r="N647">
        <v>2.0275578785656401</v>
      </c>
      <c r="O647">
        <v>0.97603162836668</v>
      </c>
      <c r="P647">
        <v>258.77659574467998</v>
      </c>
      <c r="Q647">
        <v>0.16806242946362199</v>
      </c>
    </row>
    <row r="648" spans="1:17" hidden="1" x14ac:dyDescent="0.3">
      <c r="A648" t="s">
        <v>1430</v>
      </c>
      <c r="B648" t="s">
        <v>1431</v>
      </c>
      <c r="C648" t="s">
        <v>10650</v>
      </c>
      <c r="D648" t="s">
        <v>629</v>
      </c>
      <c r="E648">
        <v>7486.7292957449999</v>
      </c>
      <c r="F648">
        <v>3833.35</v>
      </c>
      <c r="G648">
        <v>-10.9250589211088</v>
      </c>
      <c r="H648">
        <v>-4.3456126107474899</v>
      </c>
      <c r="I648">
        <v>-3.83775529686771</v>
      </c>
      <c r="J648">
        <v>0.94356244446387005</v>
      </c>
      <c r="K648">
        <v>3756.8863507659999</v>
      </c>
      <c r="L648">
        <v>3543.3269132489399</v>
      </c>
      <c r="M648">
        <v>50.405695789485698</v>
      </c>
      <c r="N648">
        <v>0.64821310441441804</v>
      </c>
      <c r="O648">
        <v>11.881252690205701</v>
      </c>
      <c r="P648">
        <v>26.657415208736001</v>
      </c>
      <c r="Q648">
        <v>-2.3199401499199999E-2</v>
      </c>
    </row>
    <row r="649" spans="1:17" x14ac:dyDescent="0.3">
      <c r="A649" t="s">
        <v>1432</v>
      </c>
      <c r="B649" t="s">
        <v>1433</v>
      </c>
      <c r="C649" t="s">
        <v>10647</v>
      </c>
      <c r="D649" t="s">
        <v>158</v>
      </c>
      <c r="E649">
        <v>7410.2336999999998</v>
      </c>
      <c r="F649">
        <v>414.75</v>
      </c>
      <c r="G649">
        <v>-27.430185729994101</v>
      </c>
      <c r="H649">
        <v>-21.342007300407101</v>
      </c>
      <c r="I649">
        <v>-14.7453668599703</v>
      </c>
      <c r="J649">
        <v>-7.6769133244800098</v>
      </c>
      <c r="K649">
        <v>446.524314474638</v>
      </c>
      <c r="L649">
        <v>424.43023825687101</v>
      </c>
      <c r="M649">
        <v>22.803144722700502</v>
      </c>
      <c r="N649">
        <v>0.40552371131186599</v>
      </c>
      <c r="O649">
        <v>32.007233273056002</v>
      </c>
      <c r="P649">
        <v>20.2173913043478</v>
      </c>
      <c r="Q649">
        <v>7.4509178265266998E-2</v>
      </c>
    </row>
    <row r="650" spans="1:17" hidden="1" x14ac:dyDescent="0.3">
      <c r="A650" t="s">
        <v>1434</v>
      </c>
      <c r="B650" t="s">
        <v>1435</v>
      </c>
      <c r="C650" t="s">
        <v>10650</v>
      </c>
      <c r="D650" t="s">
        <v>21</v>
      </c>
      <c r="E650">
        <v>7401.3641948000004</v>
      </c>
      <c r="F650">
        <v>131.19999999999999</v>
      </c>
      <c r="G650">
        <v>31.940960623434101</v>
      </c>
      <c r="H650">
        <v>-7.5342255449392699</v>
      </c>
      <c r="I650">
        <v>-7.6806678053141004</v>
      </c>
      <c r="J650">
        <v>12.436336718015299</v>
      </c>
      <c r="K650">
        <v>123.836297804634</v>
      </c>
      <c r="L650">
        <v>109.25065707948499</v>
      </c>
      <c r="M650">
        <v>63.2892626578559</v>
      </c>
      <c r="N650">
        <v>2.2221788127322202</v>
      </c>
      <c r="O650">
        <v>9.1463414634146396</v>
      </c>
      <c r="P650">
        <v>72.043010752688105</v>
      </c>
      <c r="Q650">
        <v>0.27722899919565402</v>
      </c>
    </row>
    <row r="651" spans="1:17" x14ac:dyDescent="0.3">
      <c r="A651" t="s">
        <v>1436</v>
      </c>
      <c r="B651" t="s">
        <v>1437</v>
      </c>
      <c r="C651" t="s">
        <v>10636</v>
      </c>
      <c r="D651" t="s">
        <v>24</v>
      </c>
      <c r="E651">
        <v>7393.4293872600001</v>
      </c>
      <c r="F651">
        <v>470.8</v>
      </c>
      <c r="G651">
        <v>-42.680366747532403</v>
      </c>
      <c r="H651">
        <v>-0.61163548618850805</v>
      </c>
      <c r="I651">
        <v>-15.7064884504288</v>
      </c>
      <c r="J651">
        <v>-1.4364448899748199</v>
      </c>
      <c r="K651">
        <v>463.987793072888</v>
      </c>
      <c r="L651">
        <v>478.41732546649098</v>
      </c>
      <c r="M651">
        <v>66.747023187453493</v>
      </c>
      <c r="N651">
        <v>0.60351209164632003</v>
      </c>
      <c r="O651">
        <v>29.853440951571699</v>
      </c>
      <c r="P651">
        <v>7.4763154890994103</v>
      </c>
    </row>
    <row r="652" spans="1:17" hidden="1" x14ac:dyDescent="0.3">
      <c r="A652" t="s">
        <v>1438</v>
      </c>
      <c r="B652" t="s">
        <v>1439</v>
      </c>
      <c r="C652" t="s">
        <v>10650</v>
      </c>
      <c r="D652" t="s">
        <v>46</v>
      </c>
      <c r="E652">
        <v>7387.1481059349999</v>
      </c>
      <c r="F652">
        <v>3444.95</v>
      </c>
      <c r="G652">
        <v>2168.7225895950401</v>
      </c>
      <c r="H652">
        <v>11.7103498890874</v>
      </c>
      <c r="I652">
        <v>268.53138578416599</v>
      </c>
      <c r="J652">
        <v>1.8062240031824699</v>
      </c>
      <c r="K652">
        <v>2872.5123771953399</v>
      </c>
      <c r="L652">
        <v>1643.83422164534</v>
      </c>
      <c r="M652">
        <v>58.234449283335898</v>
      </c>
      <c r="N652">
        <v>0.80324293749803599</v>
      </c>
      <c r="O652">
        <v>9.4326477887922895</v>
      </c>
      <c r="P652">
        <v>2317.5087719298199</v>
      </c>
    </row>
    <row r="653" spans="1:17" x14ac:dyDescent="0.3">
      <c r="A653" t="s">
        <v>1440</v>
      </c>
      <c r="B653" t="s">
        <v>1441</v>
      </c>
      <c r="C653" t="s">
        <v>10641</v>
      </c>
      <c r="D653" t="s">
        <v>198</v>
      </c>
      <c r="E653">
        <v>7377.5527584000001</v>
      </c>
      <c r="F653">
        <v>548.35</v>
      </c>
      <c r="G653">
        <v>43.230597900701099</v>
      </c>
      <c r="H653">
        <v>-0.301178171118204</v>
      </c>
      <c r="I653">
        <v>46.1573555798239</v>
      </c>
      <c r="J653">
        <v>-5.7613526154223003</v>
      </c>
      <c r="K653">
        <v>487.88149044107303</v>
      </c>
      <c r="L653">
        <v>403.87128513157899</v>
      </c>
      <c r="M653">
        <v>46.038866296392001</v>
      </c>
      <c r="N653">
        <v>1.2192409593400899</v>
      </c>
      <c r="O653">
        <v>0.30090270812437298</v>
      </c>
      <c r="P653">
        <v>101.93334560854299</v>
      </c>
      <c r="Q653">
        <v>0.14776872159186</v>
      </c>
    </row>
    <row r="654" spans="1:17" x14ac:dyDescent="0.3">
      <c r="A654" t="s">
        <v>1442</v>
      </c>
      <c r="B654" t="s">
        <v>1443</v>
      </c>
      <c r="C654" t="s">
        <v>629</v>
      </c>
      <c r="D654" t="s">
        <v>629</v>
      </c>
      <c r="E654">
        <v>7361.1038840000001</v>
      </c>
      <c r="F654">
        <v>376.55</v>
      </c>
      <c r="G654">
        <v>-33.034863135868797</v>
      </c>
      <c r="H654">
        <v>-4.4596017560297803</v>
      </c>
      <c r="I654">
        <v>-25.734139546215498</v>
      </c>
      <c r="J654">
        <v>-1.6627623810837799</v>
      </c>
      <c r="K654">
        <v>361.00469997844499</v>
      </c>
      <c r="L654">
        <v>348.04040427280501</v>
      </c>
      <c r="M654">
        <v>49.258707669434799</v>
      </c>
      <c r="N654">
        <v>1.02633183607728</v>
      </c>
      <c r="O654">
        <v>16.0403664851945</v>
      </c>
      <c r="P654">
        <v>40.634920634920597</v>
      </c>
      <c r="Q654">
        <v>0.152735366815235</v>
      </c>
    </row>
    <row r="655" spans="1:17" hidden="1" x14ac:dyDescent="0.3">
      <c r="A655" t="s">
        <v>1444</v>
      </c>
      <c r="B655" t="s">
        <v>1445</v>
      </c>
      <c r="C655" t="s">
        <v>10650</v>
      </c>
      <c r="D655" t="s">
        <v>43</v>
      </c>
      <c r="E655">
        <v>7333.0403315000003</v>
      </c>
      <c r="F655">
        <v>4567.6000000000004</v>
      </c>
      <c r="G655">
        <v>0.46260427996617798</v>
      </c>
      <c r="H655">
        <v>5.7605191766405204</v>
      </c>
      <c r="I655">
        <v>9.5802330911730795</v>
      </c>
      <c r="J655">
        <v>3.44087598716317</v>
      </c>
      <c r="K655">
        <v>4288.2883157104898</v>
      </c>
      <c r="L655">
        <v>3915.1088846009802</v>
      </c>
      <c r="M655">
        <v>80.672971057445594</v>
      </c>
      <c r="N655">
        <v>1.5610580838394601</v>
      </c>
      <c r="O655">
        <v>7.7152114896225497</v>
      </c>
      <c r="P655">
        <v>44.590060145615702</v>
      </c>
      <c r="Q655">
        <v>1.1927765968491001E-2</v>
      </c>
    </row>
    <row r="656" spans="1:17" x14ac:dyDescent="0.3">
      <c r="A656" t="s">
        <v>1446</v>
      </c>
      <c r="B656" t="s">
        <v>1447</v>
      </c>
      <c r="C656" t="s">
        <v>10640</v>
      </c>
      <c r="D656" t="s">
        <v>54</v>
      </c>
      <c r="E656">
        <v>7326.7238922759998</v>
      </c>
      <c r="F656">
        <v>221.36</v>
      </c>
      <c r="G656">
        <v>-41.8026443676955</v>
      </c>
      <c r="H656">
        <v>-2.0561804350826698</v>
      </c>
      <c r="I656">
        <v>-54.685860922003499</v>
      </c>
      <c r="J656">
        <v>1.9537413593357</v>
      </c>
      <c r="K656">
        <v>228.76856506233901</v>
      </c>
      <c r="L656">
        <v>260.26036632512597</v>
      </c>
      <c r="M656">
        <v>56.983626460281201</v>
      </c>
      <c r="N656">
        <v>1.11898775689446</v>
      </c>
      <c r="O656">
        <v>113.58872425009</v>
      </c>
      <c r="P656">
        <v>12.881183069862301</v>
      </c>
      <c r="Q656">
        <v>-3.0368031952547E-2</v>
      </c>
    </row>
    <row r="657" spans="1:17" x14ac:dyDescent="0.3">
      <c r="A657" t="s">
        <v>1448</v>
      </c>
      <c r="B657" t="s">
        <v>1449</v>
      </c>
      <c r="C657" t="s">
        <v>10640</v>
      </c>
      <c r="D657" t="s">
        <v>54</v>
      </c>
      <c r="E657">
        <v>7316.2267820199904</v>
      </c>
      <c r="F657">
        <v>767.4</v>
      </c>
      <c r="G657">
        <v>81.582957562456698</v>
      </c>
      <c r="H657">
        <v>9.7425218854156892</v>
      </c>
      <c r="I657">
        <v>70.050149985114004</v>
      </c>
      <c r="J657">
        <v>2.3336234960360298</v>
      </c>
      <c r="K657">
        <v>661.68327387845898</v>
      </c>
      <c r="L657">
        <v>520.39359732455205</v>
      </c>
      <c r="M657">
        <v>66.284724351004897</v>
      </c>
      <c r="N657">
        <v>1.08136568037279</v>
      </c>
      <c r="O657">
        <v>3.9744592129267602</v>
      </c>
      <c r="P657">
        <v>158.55795148247901</v>
      </c>
      <c r="Q657">
        <v>1.0808767995106E-2</v>
      </c>
    </row>
    <row r="658" spans="1:17" x14ac:dyDescent="0.3">
      <c r="A658" t="s">
        <v>1450</v>
      </c>
      <c r="B658" t="s">
        <v>1451</v>
      </c>
      <c r="C658" t="s">
        <v>10638</v>
      </c>
      <c r="D658" t="s">
        <v>121</v>
      </c>
      <c r="E658">
        <v>7280.3599901199996</v>
      </c>
      <c r="F658">
        <v>1276.45</v>
      </c>
      <c r="G658">
        <v>42.291380645138602</v>
      </c>
      <c r="H658">
        <v>-2.8919462785382302</v>
      </c>
      <c r="I658">
        <v>15.582118644631</v>
      </c>
      <c r="J658">
        <v>-3.7777871919517598</v>
      </c>
      <c r="K658">
        <v>1154.61626408091</v>
      </c>
      <c r="L658">
        <v>976.42859461097896</v>
      </c>
      <c r="M658">
        <v>50.629991441484201</v>
      </c>
      <c r="N658">
        <v>0.353214448653697</v>
      </c>
      <c r="O658">
        <v>5.4565396216067903</v>
      </c>
      <c r="P658">
        <v>96</v>
      </c>
      <c r="Q658">
        <v>8.8782993215308997E-2</v>
      </c>
    </row>
    <row r="659" spans="1:17" x14ac:dyDescent="0.3">
      <c r="A659" t="s">
        <v>1452</v>
      </c>
      <c r="B659" t="s">
        <v>1453</v>
      </c>
      <c r="C659" t="s">
        <v>10639</v>
      </c>
      <c r="D659" t="s">
        <v>46</v>
      </c>
      <c r="E659">
        <v>7269.4541803049997</v>
      </c>
      <c r="F659">
        <v>197.2</v>
      </c>
      <c r="G659">
        <v>4.2641765515843399</v>
      </c>
      <c r="H659">
        <v>-7.6955799862839003</v>
      </c>
      <c r="I659">
        <v>-22.009758331593702</v>
      </c>
      <c r="J659">
        <v>-4.7996117433726502</v>
      </c>
      <c r="K659">
        <v>195.77826659283301</v>
      </c>
      <c r="L659">
        <v>190.14328434428501</v>
      </c>
      <c r="M659">
        <v>53.070610608603197</v>
      </c>
      <c r="N659">
        <v>0.77044113119402802</v>
      </c>
      <c r="O659">
        <v>26.419878296145999</v>
      </c>
      <c r="P659">
        <v>43.731778425655897</v>
      </c>
      <c r="Q659">
        <v>0.15191257775733999</v>
      </c>
    </row>
    <row r="660" spans="1:17" x14ac:dyDescent="0.3">
      <c r="A660" t="s">
        <v>1454</v>
      </c>
      <c r="B660" t="s">
        <v>1455</v>
      </c>
      <c r="C660" t="s">
        <v>10641</v>
      </c>
      <c r="D660" t="s">
        <v>198</v>
      </c>
      <c r="E660">
        <v>7225.0077338999999</v>
      </c>
      <c r="F660">
        <v>524.15</v>
      </c>
      <c r="G660">
        <v>-2.3595286802304698</v>
      </c>
      <c r="H660">
        <v>-5.2083251855512103</v>
      </c>
      <c r="I660">
        <v>8.2916764930494793</v>
      </c>
      <c r="J660">
        <v>-10.076603940894</v>
      </c>
      <c r="K660">
        <v>522.43019389503604</v>
      </c>
      <c r="L660">
        <v>457.50779201806</v>
      </c>
      <c r="M660">
        <v>36.782586010438798</v>
      </c>
      <c r="N660">
        <v>2.0293289455886199</v>
      </c>
      <c r="O660">
        <v>22.0261375560431</v>
      </c>
      <c r="P660">
        <v>48.169611307420404</v>
      </c>
      <c r="Q660">
        <v>4.1856443850090998E-2</v>
      </c>
    </row>
    <row r="661" spans="1:17" hidden="1" x14ac:dyDescent="0.3">
      <c r="A661" t="s">
        <v>1456</v>
      </c>
      <c r="B661" t="s">
        <v>1457</v>
      </c>
      <c r="C661" t="s">
        <v>10650</v>
      </c>
      <c r="D661" t="s">
        <v>163</v>
      </c>
      <c r="E661">
        <v>7211.9474880309999</v>
      </c>
      <c r="F661">
        <v>199.71</v>
      </c>
      <c r="G661">
        <v>155.06865437922801</v>
      </c>
      <c r="H661">
        <v>15.2576069000723</v>
      </c>
      <c r="I661">
        <v>34.690721168580197</v>
      </c>
      <c r="J661">
        <v>-8.3064817322720099</v>
      </c>
      <c r="K661">
        <v>177.42078140896501</v>
      </c>
      <c r="L661">
        <v>138.286804521774</v>
      </c>
      <c r="M661">
        <v>53.7343536969734</v>
      </c>
      <c r="N661">
        <v>1.52149969331727</v>
      </c>
      <c r="O661">
        <v>8.0516749286465306</v>
      </c>
      <c r="P661">
        <v>230.64569536423801</v>
      </c>
    </row>
    <row r="662" spans="1:17" x14ac:dyDescent="0.3">
      <c r="A662" t="s">
        <v>1458</v>
      </c>
      <c r="B662" t="s">
        <v>1459</v>
      </c>
      <c r="C662" t="s">
        <v>10652</v>
      </c>
      <c r="D662" t="s">
        <v>1460</v>
      </c>
      <c r="E662">
        <v>7206.0126977999998</v>
      </c>
      <c r="F662">
        <v>928.7</v>
      </c>
      <c r="G662">
        <v>-6.9543569099146998</v>
      </c>
      <c r="H662">
        <v>2.2636992573164298</v>
      </c>
      <c r="I662">
        <v>10.3314162485004</v>
      </c>
      <c r="J662">
        <v>-3.2927712625424199</v>
      </c>
      <c r="K662">
        <v>898.11080235701297</v>
      </c>
      <c r="L662">
        <v>807.45860973768299</v>
      </c>
      <c r="M662">
        <v>51.174628493392902</v>
      </c>
      <c r="N662">
        <v>0.748780453082034</v>
      </c>
      <c r="O662">
        <v>11.4353397221923</v>
      </c>
      <c r="P662">
        <v>57.007607776838498</v>
      </c>
      <c r="Q662">
        <v>-1.72903814476E-3</v>
      </c>
    </row>
    <row r="663" spans="1:17" x14ac:dyDescent="0.3">
      <c r="A663" t="s">
        <v>1461</v>
      </c>
      <c r="B663" t="s">
        <v>1462</v>
      </c>
      <c r="C663" t="s">
        <v>10647</v>
      </c>
      <c r="D663" t="s">
        <v>295</v>
      </c>
      <c r="E663">
        <v>7205.2946751600002</v>
      </c>
      <c r="F663">
        <v>3297.4</v>
      </c>
      <c r="G663">
        <v>153.28525302892601</v>
      </c>
      <c r="H663">
        <v>23.533357793381299</v>
      </c>
      <c r="I663">
        <v>58.725703201620902</v>
      </c>
      <c r="J663">
        <v>-8.6393670601479702</v>
      </c>
      <c r="K663">
        <v>2693.8847826188598</v>
      </c>
      <c r="L663">
        <v>2006.4558183768099</v>
      </c>
      <c r="M663">
        <v>49.269381485352802</v>
      </c>
      <c r="N663">
        <v>0.89093894161492604</v>
      </c>
      <c r="O663">
        <v>7.5999272153817996</v>
      </c>
      <c r="P663">
        <v>190.31519633738299</v>
      </c>
      <c r="Q663">
        <v>0.12986212937136399</v>
      </c>
    </row>
    <row r="664" spans="1:17" x14ac:dyDescent="0.3">
      <c r="A664" t="s">
        <v>1463</v>
      </c>
      <c r="B664" t="s">
        <v>1464</v>
      </c>
      <c r="C664" t="s">
        <v>10647</v>
      </c>
      <c r="D664" t="s">
        <v>127</v>
      </c>
      <c r="E664">
        <v>7199.95223136</v>
      </c>
      <c r="F664">
        <v>675.85</v>
      </c>
      <c r="G664">
        <v>8.8290955527317507</v>
      </c>
      <c r="H664">
        <v>9.3560912852623197</v>
      </c>
      <c r="I664">
        <v>3.88913586959</v>
      </c>
      <c r="J664">
        <v>-4.9120702639338401</v>
      </c>
      <c r="K664">
        <v>633.72793924658299</v>
      </c>
      <c r="L664">
        <v>590.18841241581595</v>
      </c>
      <c r="M664">
        <v>50.672973252694803</v>
      </c>
      <c r="N664">
        <v>1.1067765675401799</v>
      </c>
      <c r="O664">
        <v>24.5320707257527</v>
      </c>
      <c r="P664">
        <v>50.205578397599702</v>
      </c>
      <c r="Q664">
        <v>8.6813057332380997E-2</v>
      </c>
    </row>
    <row r="665" spans="1:17" hidden="1" x14ac:dyDescent="0.3">
      <c r="A665" t="s">
        <v>1465</v>
      </c>
      <c r="B665" t="s">
        <v>1466</v>
      </c>
      <c r="C665" t="s">
        <v>10650</v>
      </c>
      <c r="D665" t="s">
        <v>991</v>
      </c>
      <c r="E665">
        <v>7196.6719747999996</v>
      </c>
      <c r="F665">
        <v>800.95</v>
      </c>
      <c r="G665">
        <v>562.66787287852196</v>
      </c>
      <c r="H665">
        <v>-6.7591186642423304</v>
      </c>
      <c r="I665">
        <v>102.397866223275</v>
      </c>
      <c r="J665">
        <v>-2.7198311229774199</v>
      </c>
      <c r="K665">
        <v>762.67551227315005</v>
      </c>
      <c r="L665">
        <v>553.14428075736703</v>
      </c>
      <c r="M665">
        <v>46.7605334152137</v>
      </c>
      <c r="N665">
        <v>1.6581593240466701</v>
      </c>
      <c r="O665">
        <v>13.7024783070104</v>
      </c>
      <c r="P665">
        <v>743.105263157894</v>
      </c>
      <c r="Q665">
        <v>0.242335410234611</v>
      </c>
    </row>
    <row r="666" spans="1:17" x14ac:dyDescent="0.3">
      <c r="A666" t="s">
        <v>1467</v>
      </c>
      <c r="B666" t="s">
        <v>1468</v>
      </c>
      <c r="C666" t="s">
        <v>10644</v>
      </c>
      <c r="D666" t="s">
        <v>629</v>
      </c>
      <c r="E666">
        <v>7196.5633345249998</v>
      </c>
      <c r="F666">
        <v>532.35</v>
      </c>
      <c r="G666">
        <v>36.080206265233201</v>
      </c>
      <c r="H666">
        <v>6.5917751018309696</v>
      </c>
      <c r="I666">
        <v>2.62088744289137</v>
      </c>
      <c r="J666">
        <v>3.80331863404554</v>
      </c>
      <c r="K666">
        <v>496.97245931946998</v>
      </c>
      <c r="L666">
        <v>456.408079864314</v>
      </c>
      <c r="M666">
        <v>82.993594730592903</v>
      </c>
      <c r="N666">
        <v>1.3073850948538199</v>
      </c>
      <c r="O666">
        <v>5.1563820794589796</v>
      </c>
      <c r="P666">
        <v>78.132842563158704</v>
      </c>
      <c r="Q666">
        <v>8.1593190588598E-2</v>
      </c>
    </row>
    <row r="667" spans="1:17" x14ac:dyDescent="0.3">
      <c r="A667" t="s">
        <v>1469</v>
      </c>
      <c r="B667" t="s">
        <v>1470</v>
      </c>
      <c r="C667" t="s">
        <v>10648</v>
      </c>
      <c r="D667" t="s">
        <v>141</v>
      </c>
      <c r="E667">
        <v>7156.2800637999999</v>
      </c>
      <c r="F667">
        <v>845.6</v>
      </c>
      <c r="G667">
        <v>62.646124986199901</v>
      </c>
      <c r="H667">
        <v>-9.7075380262191704</v>
      </c>
      <c r="I667">
        <v>-11.065094655022</v>
      </c>
      <c r="J667">
        <v>-3.86776494504024</v>
      </c>
      <c r="K667">
        <v>893.75696478775103</v>
      </c>
      <c r="L667">
        <v>758.75879237422305</v>
      </c>
      <c r="M667">
        <v>39.524063976985097</v>
      </c>
      <c r="N667">
        <v>0.54737336658653901</v>
      </c>
      <c r="O667">
        <v>31.267738883632902</v>
      </c>
      <c r="P667">
        <v>133.72028745163001</v>
      </c>
      <c r="Q667">
        <v>0.156568076804358</v>
      </c>
    </row>
    <row r="668" spans="1:17" x14ac:dyDescent="0.3">
      <c r="A668" t="s">
        <v>1471</v>
      </c>
      <c r="B668" t="s">
        <v>1472</v>
      </c>
      <c r="C668" t="s">
        <v>10649</v>
      </c>
      <c r="D668" t="s">
        <v>568</v>
      </c>
      <c r="E668">
        <v>7155.11283</v>
      </c>
      <c r="F668">
        <v>2224.35</v>
      </c>
      <c r="G668">
        <v>-34.425694818007699</v>
      </c>
      <c r="H668">
        <v>-10.2710277038193</v>
      </c>
      <c r="I668">
        <v>-11.671265063472299</v>
      </c>
      <c r="J668">
        <v>-0.95819982550541705</v>
      </c>
      <c r="K668">
        <v>2252.4839624077399</v>
      </c>
      <c r="L668">
        <v>2260.0113019315199</v>
      </c>
      <c r="M668">
        <v>50.930878971730699</v>
      </c>
      <c r="N668">
        <v>0.65982219702382505</v>
      </c>
      <c r="O668">
        <v>22.957268415492099</v>
      </c>
      <c r="P668">
        <v>13.4872448979591</v>
      </c>
      <c r="Q668">
        <v>-9.5713626153275999E-2</v>
      </c>
    </row>
    <row r="669" spans="1:17" hidden="1" x14ac:dyDescent="0.3">
      <c r="A669" t="s">
        <v>1473</v>
      </c>
      <c r="B669" t="s">
        <v>1474</v>
      </c>
      <c r="C669" t="s">
        <v>10650</v>
      </c>
      <c r="D669" t="s">
        <v>1475</v>
      </c>
      <c r="E669">
        <v>7138.3948327050002</v>
      </c>
      <c r="F669">
        <v>561.4</v>
      </c>
      <c r="G669">
        <v>-4.6031577579209504</v>
      </c>
      <c r="H669">
        <v>-2.5815301799238499</v>
      </c>
      <c r="I669">
        <v>-8.7939962797442206</v>
      </c>
      <c r="J669">
        <v>-7.8131040667329703</v>
      </c>
      <c r="K669">
        <v>576.27430757513105</v>
      </c>
      <c r="L669">
        <v>546.31108572173798</v>
      </c>
      <c r="M669">
        <v>34.966846845997097</v>
      </c>
      <c r="N669">
        <v>0.50892110202067498</v>
      </c>
      <c r="O669">
        <v>17.919486996793701</v>
      </c>
      <c r="P669">
        <v>44.6161772282328</v>
      </c>
      <c r="Q669">
        <v>6.6922038006612006E-2</v>
      </c>
    </row>
    <row r="670" spans="1:17" hidden="1" x14ac:dyDescent="0.3">
      <c r="A670" t="s">
        <v>1476</v>
      </c>
      <c r="B670" t="s">
        <v>1477</v>
      </c>
      <c r="C670" t="s">
        <v>10650</v>
      </c>
      <c r="D670" t="s">
        <v>54</v>
      </c>
      <c r="E670">
        <v>7121.9767241</v>
      </c>
      <c r="F670">
        <v>1520.95</v>
      </c>
      <c r="G670">
        <v>153.58899937688901</v>
      </c>
      <c r="H670">
        <v>-0.60068470394940299</v>
      </c>
      <c r="I670">
        <v>16.473385265799699</v>
      </c>
      <c r="J670">
        <v>-1.2307969383191999</v>
      </c>
      <c r="K670">
        <v>1316.18195312789</v>
      </c>
      <c r="L670">
        <v>1044.4640482796001</v>
      </c>
      <c r="M670">
        <v>54.2243864971311</v>
      </c>
      <c r="N670">
        <v>0.78336015931521596</v>
      </c>
      <c r="O670">
        <v>4.5399257043295203</v>
      </c>
      <c r="P670">
        <v>252.03101492882701</v>
      </c>
      <c r="Q670">
        <v>0.120601124724634</v>
      </c>
    </row>
    <row r="671" spans="1:17" x14ac:dyDescent="0.3">
      <c r="A671" t="s">
        <v>1478</v>
      </c>
      <c r="B671" t="s">
        <v>1479</v>
      </c>
      <c r="C671" t="s">
        <v>10644</v>
      </c>
      <c r="D671" t="s">
        <v>77</v>
      </c>
      <c r="E671">
        <v>7102.9631814699997</v>
      </c>
      <c r="F671">
        <v>3601</v>
      </c>
      <c r="G671">
        <v>34.917730527122799</v>
      </c>
      <c r="H671">
        <v>4.3281264098224703</v>
      </c>
      <c r="I671">
        <v>73.210807774230105</v>
      </c>
      <c r="J671">
        <v>-3.0326253947824098</v>
      </c>
      <c r="K671">
        <v>3315.4607669469601</v>
      </c>
      <c r="L671">
        <v>2631.9958709443599</v>
      </c>
      <c r="M671">
        <v>46.6427154930131</v>
      </c>
      <c r="N671">
        <v>0.29555864380275099</v>
      </c>
      <c r="O671">
        <v>6.0830324909747198</v>
      </c>
      <c r="P671">
        <v>125.76802507836901</v>
      </c>
      <c r="Q671">
        <v>-2.9080314259853999E-2</v>
      </c>
    </row>
    <row r="672" spans="1:17" x14ac:dyDescent="0.3">
      <c r="A672" t="s">
        <v>1480</v>
      </c>
      <c r="B672" t="s">
        <v>1481</v>
      </c>
      <c r="C672" t="s">
        <v>10646</v>
      </c>
      <c r="D672" t="s">
        <v>1482</v>
      </c>
      <c r="E672">
        <v>7073.1246723199902</v>
      </c>
      <c r="F672">
        <v>265.89999999999998</v>
      </c>
      <c r="G672">
        <v>-21.303325430453398</v>
      </c>
      <c r="H672">
        <v>-10.884214420819999</v>
      </c>
      <c r="I672">
        <v>-27.962774063797099</v>
      </c>
      <c r="J672">
        <v>-2.0008540414894802</v>
      </c>
      <c r="K672">
        <v>283.634730539911</v>
      </c>
      <c r="L672">
        <v>285.08639925341498</v>
      </c>
      <c r="M672">
        <v>38.565186416933599</v>
      </c>
      <c r="N672">
        <v>0.92560569862835096</v>
      </c>
      <c r="O672">
        <v>37.250846182775398</v>
      </c>
      <c r="P672">
        <v>10.5613305613305</v>
      </c>
      <c r="Q672">
        <v>6.9291751721312994E-2</v>
      </c>
    </row>
    <row r="673" spans="1:17" x14ac:dyDescent="0.3">
      <c r="A673" t="s">
        <v>1483</v>
      </c>
      <c r="B673" t="s">
        <v>1484</v>
      </c>
      <c r="C673" t="s">
        <v>10645</v>
      </c>
      <c r="D673" t="s">
        <v>411</v>
      </c>
      <c r="E673">
        <v>7012.15025496</v>
      </c>
      <c r="F673">
        <v>70.02</v>
      </c>
      <c r="G673">
        <v>-27.8794366488086</v>
      </c>
      <c r="H673">
        <v>9.0970612192378404</v>
      </c>
      <c r="I673">
        <v>-30.930503602315301</v>
      </c>
      <c r="J673">
        <v>3.0788700323043301</v>
      </c>
      <c r="K673">
        <v>65.508105048687099</v>
      </c>
      <c r="L673">
        <v>68.887807805102995</v>
      </c>
      <c r="M673">
        <v>73.374492334836503</v>
      </c>
      <c r="N673">
        <v>2.7712584792089201</v>
      </c>
      <c r="O673">
        <v>39.960011425307002</v>
      </c>
      <c r="P673">
        <v>19.4269145488657</v>
      </c>
      <c r="Q673">
        <v>4.7146655083389E-2</v>
      </c>
    </row>
    <row r="674" spans="1:17" x14ac:dyDescent="0.3">
      <c r="A674" t="s">
        <v>1485</v>
      </c>
      <c r="B674" t="s">
        <v>1486</v>
      </c>
      <c r="C674" t="s">
        <v>10647</v>
      </c>
      <c r="D674" t="s">
        <v>629</v>
      </c>
      <c r="E674">
        <v>7004.1393424999997</v>
      </c>
      <c r="F674">
        <v>370.2</v>
      </c>
      <c r="G674">
        <v>28.996247547475399</v>
      </c>
      <c r="H674">
        <v>2.6435728471448199</v>
      </c>
      <c r="I674">
        <v>4.2198159299608502</v>
      </c>
      <c r="J674">
        <v>2.7255354912566299</v>
      </c>
      <c r="K674">
        <v>365.362199619526</v>
      </c>
      <c r="L674">
        <v>326.73806928115198</v>
      </c>
      <c r="M674">
        <v>71.465046220337697</v>
      </c>
      <c r="N674">
        <v>0.92158593188898896</v>
      </c>
      <c r="O674">
        <v>18.3954619124797</v>
      </c>
      <c r="P674">
        <v>82.319625707953605</v>
      </c>
      <c r="Q674">
        <v>0.107322875258948</v>
      </c>
    </row>
    <row r="675" spans="1:17" x14ac:dyDescent="0.3">
      <c r="A675" t="s">
        <v>1487</v>
      </c>
      <c r="B675" t="s">
        <v>1488</v>
      </c>
      <c r="C675" t="s">
        <v>10644</v>
      </c>
      <c r="D675" t="s">
        <v>872</v>
      </c>
      <c r="E675">
        <v>6987.156156774</v>
      </c>
      <c r="F675">
        <v>39.72</v>
      </c>
      <c r="G675">
        <v>-34.6089802572642</v>
      </c>
      <c r="H675">
        <v>-7.70915139744237</v>
      </c>
      <c r="I675">
        <v>-31.659034865300701</v>
      </c>
      <c r="J675">
        <v>-2.41785928518647</v>
      </c>
      <c r="K675">
        <v>40.820828171094199</v>
      </c>
      <c r="L675">
        <v>42.796038946226297</v>
      </c>
      <c r="M675">
        <v>41.779068055568501</v>
      </c>
      <c r="N675">
        <v>1.0528786358697999</v>
      </c>
      <c r="O675">
        <v>35.951661631419903</v>
      </c>
      <c r="P675">
        <v>7.3513513513513402</v>
      </c>
      <c r="Q675">
        <v>2.7952584002131999E-2</v>
      </c>
    </row>
    <row r="676" spans="1:17" x14ac:dyDescent="0.3">
      <c r="A676" t="s">
        <v>1489</v>
      </c>
      <c r="B676" t="s">
        <v>1490</v>
      </c>
      <c r="C676" t="s">
        <v>10649</v>
      </c>
      <c r="D676" t="s">
        <v>175</v>
      </c>
      <c r="E676">
        <v>6976.0299825000002</v>
      </c>
      <c r="F676">
        <v>1033.05</v>
      </c>
      <c r="G676">
        <v>68.515132243773806</v>
      </c>
      <c r="H676">
        <v>9.2080771535402803</v>
      </c>
      <c r="I676">
        <v>62.183426174005099</v>
      </c>
      <c r="J676">
        <v>-5.8397366912645596</v>
      </c>
      <c r="K676">
        <v>933.48273377657995</v>
      </c>
      <c r="L676">
        <v>741.98325104456501</v>
      </c>
      <c r="M676">
        <v>56.574465399542298</v>
      </c>
      <c r="N676">
        <v>0.80378090468113705</v>
      </c>
      <c r="O676">
        <v>4.7383960118096899</v>
      </c>
      <c r="P676">
        <v>136.34179821551101</v>
      </c>
      <c r="Q676">
        <v>3.1322472843261999E-2</v>
      </c>
    </row>
    <row r="677" spans="1:17" x14ac:dyDescent="0.3">
      <c r="A677" t="s">
        <v>1491</v>
      </c>
      <c r="B677" t="s">
        <v>1492</v>
      </c>
      <c r="C677" t="s">
        <v>10649</v>
      </c>
      <c r="D677" t="s">
        <v>387</v>
      </c>
      <c r="E677">
        <v>6950.87662902599</v>
      </c>
      <c r="F677">
        <v>83.29</v>
      </c>
      <c r="G677">
        <v>-10.7657367704431</v>
      </c>
      <c r="H677">
        <v>-2.4981373482508</v>
      </c>
      <c r="I677">
        <v>-4.37725136767141</v>
      </c>
      <c r="J677">
        <v>-6.5356437370159899</v>
      </c>
      <c r="K677">
        <v>84.319026918452593</v>
      </c>
      <c r="L677">
        <v>76.1642264848373</v>
      </c>
      <c r="M677">
        <v>42.942511944637602</v>
      </c>
      <c r="N677">
        <v>0.46403351092739797</v>
      </c>
      <c r="O677">
        <v>18.081402329211102</v>
      </c>
      <c r="P677">
        <v>42.011935208866099</v>
      </c>
      <c r="Q677">
        <v>6.7310008227336002E-2</v>
      </c>
    </row>
    <row r="678" spans="1:17" x14ac:dyDescent="0.3">
      <c r="A678" t="s">
        <v>1493</v>
      </c>
      <c r="B678" t="s">
        <v>1494</v>
      </c>
      <c r="C678" t="s">
        <v>10649</v>
      </c>
      <c r="D678" t="s">
        <v>387</v>
      </c>
      <c r="E678">
        <v>6908.5073172499997</v>
      </c>
      <c r="F678">
        <v>352.4</v>
      </c>
      <c r="G678">
        <v>19.4583852710456</v>
      </c>
      <c r="H678">
        <v>2.7322253294143302</v>
      </c>
      <c r="I678">
        <v>26.236836419560099</v>
      </c>
      <c r="J678">
        <v>0.12806856447495199</v>
      </c>
      <c r="K678">
        <v>333.02640813542001</v>
      </c>
      <c r="L678">
        <v>287.43545738848297</v>
      </c>
      <c r="M678">
        <v>61.350406334142903</v>
      </c>
      <c r="N678">
        <v>0.498798103416558</v>
      </c>
      <c r="O678">
        <v>5.9023836549375801</v>
      </c>
      <c r="P678">
        <v>71.818625060945806</v>
      </c>
      <c r="Q678">
        <v>4.8667135586429999E-3</v>
      </c>
    </row>
    <row r="679" spans="1:17" hidden="1" x14ac:dyDescent="0.3">
      <c r="A679" t="s">
        <v>1495</v>
      </c>
      <c r="B679" t="s">
        <v>1496</v>
      </c>
      <c r="C679" t="s">
        <v>10650</v>
      </c>
      <c r="D679" t="s">
        <v>264</v>
      </c>
      <c r="E679">
        <v>6886.1122655999998</v>
      </c>
      <c r="F679">
        <v>3132.9</v>
      </c>
      <c r="G679">
        <v>-18.767333103409602</v>
      </c>
      <c r="H679">
        <v>-9.3987186357523491</v>
      </c>
      <c r="I679">
        <v>23.217230387683799</v>
      </c>
      <c r="J679">
        <v>1.57117501595081</v>
      </c>
      <c r="K679">
        <v>3178.0139737334098</v>
      </c>
      <c r="L679">
        <v>2886.6285693588002</v>
      </c>
      <c r="M679">
        <v>54.846884410006297</v>
      </c>
      <c r="N679">
        <v>0.756363129746076</v>
      </c>
      <c r="O679">
        <v>24.166108078776801</v>
      </c>
      <c r="P679">
        <v>49.256788947117599</v>
      </c>
      <c r="Q679">
        <v>8.4849087855804001E-2</v>
      </c>
    </row>
    <row r="680" spans="1:17" x14ac:dyDescent="0.3">
      <c r="A680" t="s">
        <v>1497</v>
      </c>
      <c r="B680" t="s">
        <v>1498</v>
      </c>
      <c r="C680" t="s">
        <v>629</v>
      </c>
      <c r="D680" t="s">
        <v>472</v>
      </c>
      <c r="E680">
        <v>6868.2215819949997</v>
      </c>
      <c r="F680">
        <v>2376.6</v>
      </c>
      <c r="G680">
        <v>33.169170044727302</v>
      </c>
      <c r="H680">
        <v>7.3920230140499203</v>
      </c>
      <c r="I680">
        <v>93.628823989814293</v>
      </c>
      <c r="J680">
        <v>-4.8195636022506898</v>
      </c>
      <c r="K680">
        <v>2019.6823921699199</v>
      </c>
      <c r="L680">
        <v>1615.59200459555</v>
      </c>
      <c r="M680">
        <v>53.220631860273699</v>
      </c>
      <c r="N680">
        <v>0.75017057655657204</v>
      </c>
      <c r="O680">
        <v>4.8977530926533603</v>
      </c>
      <c r="P680">
        <v>121.749475157452</v>
      </c>
      <c r="Q680">
        <v>-8.6471299472471994E-2</v>
      </c>
    </row>
    <row r="681" spans="1:17" x14ac:dyDescent="0.3">
      <c r="A681" t="s">
        <v>1499</v>
      </c>
      <c r="B681" t="s">
        <v>1500</v>
      </c>
      <c r="C681" t="s">
        <v>10638</v>
      </c>
      <c r="D681" t="s">
        <v>355</v>
      </c>
      <c r="E681">
        <v>6851.8189170199903</v>
      </c>
      <c r="F681">
        <v>306.10000000000002</v>
      </c>
      <c r="G681">
        <v>-54.063021511306196</v>
      </c>
      <c r="H681">
        <v>-5.26907452691733</v>
      </c>
      <c r="I681">
        <v>-15.329614496662501</v>
      </c>
      <c r="J681">
        <v>-0.87151658983798697</v>
      </c>
      <c r="K681">
        <v>297.84718665650598</v>
      </c>
      <c r="L681">
        <v>316.16225837548302</v>
      </c>
      <c r="M681">
        <v>60.9494084183684</v>
      </c>
      <c r="N681">
        <v>0.54699747163866097</v>
      </c>
      <c r="O681">
        <v>53.838614831754299</v>
      </c>
      <c r="P681">
        <v>18.574472206081701</v>
      </c>
      <c r="Q681">
        <v>-2.8203793100089998E-3</v>
      </c>
    </row>
    <row r="682" spans="1:17" x14ac:dyDescent="0.3">
      <c r="A682" t="s">
        <v>1501</v>
      </c>
      <c r="B682" t="s">
        <v>1502</v>
      </c>
      <c r="C682" t="s">
        <v>10646</v>
      </c>
      <c r="D682" t="s">
        <v>101</v>
      </c>
      <c r="E682">
        <v>6843.3739368349998</v>
      </c>
      <c r="F682">
        <v>1450.5</v>
      </c>
      <c r="G682">
        <v>-38.284455870122599</v>
      </c>
      <c r="H682">
        <v>-4.8074207685372103</v>
      </c>
      <c r="I682">
        <v>-9.4322822409757201</v>
      </c>
      <c r="J682">
        <v>-3.7151477241155901</v>
      </c>
      <c r="K682">
        <v>1442.2600720409</v>
      </c>
      <c r="L682">
        <v>1420.8607092159</v>
      </c>
      <c r="M682">
        <v>38.071634629745503</v>
      </c>
      <c r="N682">
        <v>0.44127748229123198</v>
      </c>
      <c r="O682">
        <v>10.651499482936901</v>
      </c>
      <c r="P682">
        <v>16.04</v>
      </c>
      <c r="Q682">
        <v>-0.14347992225706599</v>
      </c>
    </row>
    <row r="683" spans="1:17" x14ac:dyDescent="0.3">
      <c r="A683" t="s">
        <v>1503</v>
      </c>
      <c r="B683" t="s">
        <v>1504</v>
      </c>
      <c r="C683" t="s">
        <v>10634</v>
      </c>
      <c r="D683" t="s">
        <v>295</v>
      </c>
      <c r="E683">
        <v>6816.6502864349904</v>
      </c>
      <c r="F683">
        <v>1415.7</v>
      </c>
      <c r="G683">
        <v>112.207622991102</v>
      </c>
      <c r="H683">
        <v>14.4996948859299</v>
      </c>
      <c r="I683">
        <v>27.4842275800397</v>
      </c>
      <c r="J683">
        <v>-3.8366754245620398</v>
      </c>
      <c r="K683">
        <v>1239.3924685407501</v>
      </c>
      <c r="L683">
        <v>991.81977914941399</v>
      </c>
      <c r="M683">
        <v>65.020847339427306</v>
      </c>
      <c r="N683">
        <v>0.859099139973725</v>
      </c>
      <c r="O683">
        <v>3.7719855901674002</v>
      </c>
      <c r="P683">
        <v>171.18092136768499</v>
      </c>
      <c r="Q683">
        <v>8.6833632673446001E-2</v>
      </c>
    </row>
    <row r="684" spans="1:17" x14ac:dyDescent="0.3">
      <c r="A684" t="s">
        <v>1505</v>
      </c>
      <c r="B684" t="s">
        <v>1506</v>
      </c>
      <c r="C684" t="s">
        <v>10646</v>
      </c>
      <c r="D684" t="s">
        <v>472</v>
      </c>
      <c r="E684">
        <v>6792.0109961600001</v>
      </c>
      <c r="F684">
        <v>486.75</v>
      </c>
      <c r="G684">
        <v>-58.9202160839667</v>
      </c>
      <c r="H684">
        <v>0.69912840270037702</v>
      </c>
      <c r="I684">
        <v>-25.589219985648299</v>
      </c>
      <c r="J684">
        <v>1.4517973775108799</v>
      </c>
      <c r="K684">
        <v>469.125792936371</v>
      </c>
      <c r="L684">
        <v>521.40698641184304</v>
      </c>
      <c r="M684">
        <v>73.145721057193796</v>
      </c>
      <c r="N684">
        <v>1.27241165508197</v>
      </c>
      <c r="O684">
        <v>48.505392912172503</v>
      </c>
      <c r="P684">
        <v>13.5939323220536</v>
      </c>
      <c r="Q684">
        <v>-3.6541091505831999E-2</v>
      </c>
    </row>
    <row r="685" spans="1:17" x14ac:dyDescent="0.3">
      <c r="A685" t="s">
        <v>1507</v>
      </c>
      <c r="B685" t="s">
        <v>1508</v>
      </c>
      <c r="C685" t="s">
        <v>10647</v>
      </c>
      <c r="D685" t="s">
        <v>1509</v>
      </c>
      <c r="E685">
        <v>6784.0492061499999</v>
      </c>
      <c r="F685">
        <v>513.5</v>
      </c>
      <c r="G685">
        <v>-13.491528423694101</v>
      </c>
      <c r="H685">
        <v>-3.4757397963164598</v>
      </c>
      <c r="I685">
        <v>-22.738979909523799</v>
      </c>
      <c r="J685">
        <v>1.51373156372464</v>
      </c>
      <c r="K685">
        <v>513.07532107413795</v>
      </c>
      <c r="L685">
        <v>504.80440236891002</v>
      </c>
      <c r="M685">
        <v>55.046370247687598</v>
      </c>
      <c r="N685">
        <v>0.40243161300355101</v>
      </c>
      <c r="O685">
        <v>30.350535540408899</v>
      </c>
      <c r="P685">
        <v>31.313131313131301</v>
      </c>
      <c r="Q685">
        <v>4.8765459999731003E-2</v>
      </c>
    </row>
    <row r="686" spans="1:17" hidden="1" x14ac:dyDescent="0.3">
      <c r="A686" t="s">
        <v>1510</v>
      </c>
      <c r="B686" t="s">
        <v>1511</v>
      </c>
      <c r="C686" t="s">
        <v>10650</v>
      </c>
      <c r="D686" t="s">
        <v>46</v>
      </c>
      <c r="E686">
        <v>6779.1821658150002</v>
      </c>
      <c r="F686">
        <v>394.05</v>
      </c>
      <c r="G686">
        <v>-28.5477527598627</v>
      </c>
      <c r="H686">
        <v>-4.4782060389732097</v>
      </c>
      <c r="I686">
        <v>-11.081643685224201</v>
      </c>
      <c r="J686">
        <v>-4.8953870236301</v>
      </c>
      <c r="M686">
        <v>45.4008010203586</v>
      </c>
      <c r="O686">
        <v>7.8035782261134301</v>
      </c>
      <c r="P686">
        <v>7.0206409560021799</v>
      </c>
    </row>
    <row r="687" spans="1:17" x14ac:dyDescent="0.3">
      <c r="A687" t="s">
        <v>1512</v>
      </c>
      <c r="B687" t="s">
        <v>1513</v>
      </c>
      <c r="C687" t="s">
        <v>10649</v>
      </c>
      <c r="D687" t="s">
        <v>387</v>
      </c>
      <c r="E687">
        <v>6757.2268815999996</v>
      </c>
      <c r="F687">
        <v>138.75</v>
      </c>
      <c r="G687">
        <v>71.824198218330693</v>
      </c>
      <c r="H687">
        <v>-7.9115673821152699</v>
      </c>
      <c r="I687">
        <v>27.040922891666501</v>
      </c>
      <c r="J687">
        <v>-5.7435423253734701</v>
      </c>
      <c r="K687">
        <v>135.26178150785501</v>
      </c>
      <c r="L687">
        <v>111.88115697584399</v>
      </c>
      <c r="M687">
        <v>47.5121261777279</v>
      </c>
      <c r="N687">
        <v>0.27166752026386998</v>
      </c>
      <c r="O687">
        <v>22.486486486486399</v>
      </c>
      <c r="P687">
        <v>113.297463489623</v>
      </c>
      <c r="Q687">
        <v>8.4560209706632999E-2</v>
      </c>
    </row>
    <row r="688" spans="1:17" hidden="1" x14ac:dyDescent="0.3">
      <c r="A688" t="s">
        <v>1514</v>
      </c>
      <c r="B688" t="s">
        <v>1515</v>
      </c>
      <c r="C688" t="s">
        <v>10650</v>
      </c>
      <c r="D688" t="s">
        <v>1048</v>
      </c>
      <c r="E688">
        <v>6746.8437323999997</v>
      </c>
      <c r="F688">
        <v>130.5</v>
      </c>
      <c r="G688">
        <v>-21.5037244126821</v>
      </c>
      <c r="H688">
        <v>-1.1384784349064501</v>
      </c>
      <c r="I688">
        <v>-7.3097071532825799</v>
      </c>
      <c r="J688">
        <v>-1.2781469964684</v>
      </c>
      <c r="K688">
        <v>121.609538422565</v>
      </c>
      <c r="M688">
        <v>1.05563603616817</v>
      </c>
      <c r="N688">
        <v>1.2037037037036999</v>
      </c>
      <c r="O688">
        <v>1.42528735632185</v>
      </c>
      <c r="P688">
        <v>10.126582278480999</v>
      </c>
    </row>
    <row r="689" spans="1:17" x14ac:dyDescent="0.3">
      <c r="A689" t="s">
        <v>1516</v>
      </c>
      <c r="B689" t="s">
        <v>1517</v>
      </c>
      <c r="C689" t="s">
        <v>10636</v>
      </c>
      <c r="D689" t="s">
        <v>24</v>
      </c>
      <c r="E689">
        <v>6700.0005472140001</v>
      </c>
      <c r="F689">
        <v>25.63</v>
      </c>
      <c r="G689">
        <v>-10.171470743245401</v>
      </c>
      <c r="H689">
        <v>-8.1581649095692299</v>
      </c>
      <c r="I689">
        <v>-33.619322724451202</v>
      </c>
      <c r="J689">
        <v>-6.8109105292319301</v>
      </c>
      <c r="K689">
        <v>26.255719516048899</v>
      </c>
      <c r="L689">
        <v>26.110873264705301</v>
      </c>
      <c r="M689">
        <v>47.883425335766702</v>
      </c>
      <c r="N689">
        <v>0.595354034800885</v>
      </c>
      <c r="O689">
        <v>43.900605022963099</v>
      </c>
      <c r="P689">
        <v>25.398665400643502</v>
      </c>
      <c r="Q689">
        <v>0.105652963923656</v>
      </c>
    </row>
    <row r="690" spans="1:17" hidden="1" x14ac:dyDescent="0.3">
      <c r="A690" t="s">
        <v>1518</v>
      </c>
      <c r="B690" t="s">
        <v>1519</v>
      </c>
      <c r="C690" t="s">
        <v>10650</v>
      </c>
      <c r="D690" t="s">
        <v>264</v>
      </c>
      <c r="E690">
        <v>6694.0842561600002</v>
      </c>
      <c r="F690">
        <v>2464.35</v>
      </c>
      <c r="G690">
        <v>-17.134433341561699</v>
      </c>
      <c r="H690">
        <v>-0.54600831431958896</v>
      </c>
      <c r="I690">
        <v>6.6768970352269701</v>
      </c>
      <c r="J690">
        <v>0.67828466774672602</v>
      </c>
      <c r="K690">
        <v>2377.4554122347699</v>
      </c>
      <c r="L690">
        <v>2256.5435156351</v>
      </c>
      <c r="M690">
        <v>59.816721387945897</v>
      </c>
      <c r="N690">
        <v>1.40566835155317</v>
      </c>
      <c r="O690">
        <v>12.2851867632438</v>
      </c>
      <c r="P690">
        <v>43.276162790697597</v>
      </c>
      <c r="Q690">
        <v>9.4969402771868994E-2</v>
      </c>
    </row>
    <row r="691" spans="1:17" x14ac:dyDescent="0.3">
      <c r="A691" t="s">
        <v>1520</v>
      </c>
      <c r="B691" t="s">
        <v>1521</v>
      </c>
      <c r="C691" t="s">
        <v>10635</v>
      </c>
      <c r="D691" t="s">
        <v>21</v>
      </c>
      <c r="E691">
        <v>6678.7641695499997</v>
      </c>
      <c r="F691">
        <v>814.25</v>
      </c>
      <c r="G691">
        <v>33.960038969790901</v>
      </c>
      <c r="H691">
        <v>-12.593774159140301</v>
      </c>
      <c r="I691">
        <v>25.214964445969201</v>
      </c>
      <c r="J691">
        <v>2.1405711667635501</v>
      </c>
      <c r="K691">
        <v>822.878816414109</v>
      </c>
      <c r="L691">
        <v>697.47799415374698</v>
      </c>
      <c r="M691">
        <v>51.3515266563005</v>
      </c>
      <c r="N691">
        <v>0.61430569452647499</v>
      </c>
      <c r="O691">
        <v>13.9330672397912</v>
      </c>
      <c r="P691">
        <v>96.204819277108399</v>
      </c>
      <c r="Q691">
        <v>0.122012650792515</v>
      </c>
    </row>
    <row r="692" spans="1:17" hidden="1" x14ac:dyDescent="0.3">
      <c r="A692" t="s">
        <v>1522</v>
      </c>
      <c r="B692" t="s">
        <v>1523</v>
      </c>
      <c r="C692" t="s">
        <v>10650</v>
      </c>
      <c r="D692" t="s">
        <v>1350</v>
      </c>
      <c r="E692">
        <v>6636.6662775300001</v>
      </c>
      <c r="F692">
        <v>1400.83</v>
      </c>
      <c r="G692">
        <v>-22.006027737597201</v>
      </c>
      <c r="H692">
        <v>0.77798144929535795</v>
      </c>
      <c r="I692">
        <v>-8.9574364139581597</v>
      </c>
      <c r="J692">
        <v>0.35019028307620897</v>
      </c>
      <c r="K692">
        <v>1389.14299436751</v>
      </c>
      <c r="L692">
        <v>1355.5460730903999</v>
      </c>
      <c r="M692">
        <v>77.088001342421407</v>
      </c>
      <c r="N692">
        <v>1.2068328771352701</v>
      </c>
      <c r="O692">
        <v>3.44938357973487</v>
      </c>
      <c r="P692">
        <v>11.784702549575</v>
      </c>
      <c r="Q692">
        <v>-5.5078309021881003E-2</v>
      </c>
    </row>
    <row r="693" spans="1:17" x14ac:dyDescent="0.3">
      <c r="A693" t="s">
        <v>1524</v>
      </c>
      <c r="B693" t="s">
        <v>1525</v>
      </c>
      <c r="C693" t="s">
        <v>10649</v>
      </c>
      <c r="D693" t="s">
        <v>295</v>
      </c>
      <c r="E693">
        <v>6613.7830690199999</v>
      </c>
      <c r="F693">
        <v>698.15</v>
      </c>
      <c r="G693">
        <v>-13.911868838766001</v>
      </c>
      <c r="H693">
        <v>23.151996433185701</v>
      </c>
      <c r="I693">
        <v>24.4484090844471</v>
      </c>
      <c r="J693">
        <v>-2.4456396345492601</v>
      </c>
      <c r="K693">
        <v>604.98079517051701</v>
      </c>
      <c r="L693">
        <v>553.741204895294</v>
      </c>
      <c r="M693">
        <v>65.739118756942503</v>
      </c>
      <c r="N693">
        <v>1.28548142989494</v>
      </c>
      <c r="O693">
        <v>4.1037026426985399</v>
      </c>
      <c r="P693">
        <v>60.5127026094953</v>
      </c>
      <c r="Q693">
        <v>6.8983274782694004E-2</v>
      </c>
    </row>
    <row r="694" spans="1:17" x14ac:dyDescent="0.3">
      <c r="A694" t="s">
        <v>1526</v>
      </c>
      <c r="B694" t="s">
        <v>1527</v>
      </c>
      <c r="C694" t="s">
        <v>629</v>
      </c>
      <c r="D694" t="s">
        <v>472</v>
      </c>
      <c r="E694">
        <v>6603.1095961599904</v>
      </c>
      <c r="F694">
        <v>939.8</v>
      </c>
      <c r="G694">
        <v>-22.082247658078799</v>
      </c>
      <c r="H694">
        <v>-8.5220867701764202</v>
      </c>
      <c r="I694">
        <v>-1.7107329783711001</v>
      </c>
      <c r="J694">
        <v>-2.3616871122665799</v>
      </c>
      <c r="K694">
        <v>922.58759954753305</v>
      </c>
      <c r="L694">
        <v>842.17196514390196</v>
      </c>
      <c r="M694">
        <v>46.246421175854898</v>
      </c>
      <c r="N694">
        <v>0.41484017275282498</v>
      </c>
      <c r="O694">
        <v>20.025537348372001</v>
      </c>
      <c r="P694">
        <v>36.857434105140499</v>
      </c>
      <c r="Q694">
        <v>0.15139582705202501</v>
      </c>
    </row>
    <row r="695" spans="1:17" x14ac:dyDescent="0.3">
      <c r="A695" t="s">
        <v>1528</v>
      </c>
      <c r="B695" t="s">
        <v>1529</v>
      </c>
      <c r="C695" t="s">
        <v>10647</v>
      </c>
      <c r="D695" t="s">
        <v>163</v>
      </c>
      <c r="E695">
        <v>6596.6250662399998</v>
      </c>
      <c r="F695">
        <v>426.7</v>
      </c>
      <c r="G695">
        <v>33.838062749431103</v>
      </c>
      <c r="H695">
        <v>3.8316086279871699</v>
      </c>
      <c r="I695">
        <v>32.488476526329997</v>
      </c>
      <c r="J695">
        <v>-2.59734182033612</v>
      </c>
      <c r="K695">
        <v>397.64995341692099</v>
      </c>
      <c r="L695">
        <v>330.90253774030998</v>
      </c>
      <c r="M695">
        <v>50.6069647724891</v>
      </c>
      <c r="N695">
        <v>1.0136098908025499</v>
      </c>
      <c r="O695">
        <v>5.6948675884696396</v>
      </c>
      <c r="P695">
        <v>88.763547887635397</v>
      </c>
      <c r="Q695">
        <v>0.18579954310466801</v>
      </c>
    </row>
    <row r="696" spans="1:17" x14ac:dyDescent="0.3">
      <c r="A696" t="s">
        <v>1530</v>
      </c>
      <c r="B696" t="s">
        <v>1531</v>
      </c>
      <c r="C696" t="s">
        <v>10645</v>
      </c>
      <c r="D696" t="s">
        <v>141</v>
      </c>
      <c r="E696">
        <v>6582.0171633999998</v>
      </c>
      <c r="F696">
        <v>945.1</v>
      </c>
      <c r="G696">
        <v>1.0751940217270299</v>
      </c>
      <c r="H696">
        <v>-0.92000297896397798</v>
      </c>
      <c r="I696">
        <v>-3.2842610609534</v>
      </c>
      <c r="J696">
        <v>-5.79350950752056</v>
      </c>
      <c r="K696">
        <v>913.74145449506705</v>
      </c>
      <c r="L696">
        <v>852.97304067143205</v>
      </c>
      <c r="M696">
        <v>55.463164349922103</v>
      </c>
      <c r="N696">
        <v>0.93270191520998802</v>
      </c>
      <c r="O696">
        <v>6.1263358374774999</v>
      </c>
      <c r="P696">
        <v>53.412872331791199</v>
      </c>
      <c r="Q696">
        <v>3.2957161030719002E-2</v>
      </c>
    </row>
    <row r="697" spans="1:17" hidden="1" x14ac:dyDescent="0.3">
      <c r="A697" t="s">
        <v>1532</v>
      </c>
      <c r="B697" t="s">
        <v>1533</v>
      </c>
      <c r="C697" t="s">
        <v>10650</v>
      </c>
      <c r="D697" t="s">
        <v>121</v>
      </c>
      <c r="E697">
        <v>6572.5003948449903</v>
      </c>
      <c r="F697">
        <v>580.15</v>
      </c>
      <c r="G697">
        <v>-24.3458557696433</v>
      </c>
      <c r="H697">
        <v>-5.4525648522674199</v>
      </c>
      <c r="I697">
        <v>-0.24207184097189899</v>
      </c>
      <c r="J697">
        <v>-2.8203297618716099</v>
      </c>
      <c r="K697">
        <v>559.64544418324601</v>
      </c>
      <c r="L697">
        <v>537.69063564949397</v>
      </c>
      <c r="M697">
        <v>51.466958958628702</v>
      </c>
      <c r="N697">
        <v>0.32973921493278102</v>
      </c>
      <c r="O697">
        <v>8.5839868999396796</v>
      </c>
      <c r="P697">
        <v>24.229122055674502</v>
      </c>
      <c r="Q697">
        <v>2.5747571051868999E-2</v>
      </c>
    </row>
    <row r="698" spans="1:17" x14ac:dyDescent="0.3">
      <c r="A698" t="s">
        <v>1534</v>
      </c>
      <c r="B698" t="s">
        <v>1535</v>
      </c>
      <c r="C698" t="s">
        <v>10638</v>
      </c>
      <c r="D698" t="s">
        <v>966</v>
      </c>
      <c r="E698">
        <v>6545.6889888599999</v>
      </c>
      <c r="F698">
        <v>143.05000000000001</v>
      </c>
      <c r="G698">
        <v>-22.1256044657834</v>
      </c>
      <c r="H698">
        <v>0.41262046619245102</v>
      </c>
      <c r="I698">
        <v>-41.479912553375797</v>
      </c>
      <c r="J698">
        <v>1.9078886095541501</v>
      </c>
      <c r="K698">
        <v>138.891374143799</v>
      </c>
      <c r="L698">
        <v>152.073512587408</v>
      </c>
      <c r="M698">
        <v>65.053640219957003</v>
      </c>
      <c r="N698">
        <v>2.0089523244044201</v>
      </c>
      <c r="O698">
        <v>47.221251310730402</v>
      </c>
      <c r="P698">
        <v>14.44</v>
      </c>
      <c r="Q698">
        <v>4.0680214427307002E-2</v>
      </c>
    </row>
    <row r="699" spans="1:17" x14ac:dyDescent="0.3">
      <c r="A699" t="s">
        <v>1536</v>
      </c>
      <c r="B699" t="s">
        <v>1537</v>
      </c>
      <c r="C699" t="s">
        <v>10647</v>
      </c>
      <c r="D699" t="s">
        <v>445</v>
      </c>
      <c r="E699">
        <v>6519.7868286299999</v>
      </c>
      <c r="F699">
        <v>587.04999999999995</v>
      </c>
      <c r="G699">
        <v>-47.943883759268701</v>
      </c>
      <c r="H699">
        <v>-13.495029929388901</v>
      </c>
      <c r="I699">
        <v>-10.140301223990599</v>
      </c>
      <c r="J699">
        <v>-5.4480454615210396</v>
      </c>
      <c r="K699">
        <v>626.93418821545004</v>
      </c>
      <c r="L699">
        <v>640.53600589977805</v>
      </c>
      <c r="M699">
        <v>39.436394945784699</v>
      </c>
      <c r="N699">
        <v>0.608452707080259</v>
      </c>
      <c r="O699">
        <v>32.186355506345301</v>
      </c>
      <c r="P699">
        <v>12.601898916274999</v>
      </c>
      <c r="Q699">
        <v>-6.0474634610732998E-2</v>
      </c>
    </row>
    <row r="700" spans="1:17" hidden="1" x14ac:dyDescent="0.3">
      <c r="A700" t="s">
        <v>1538</v>
      </c>
      <c r="B700" t="s">
        <v>1539</v>
      </c>
      <c r="C700" t="s">
        <v>10650</v>
      </c>
      <c r="D700" t="s">
        <v>1350</v>
      </c>
      <c r="E700">
        <v>6496.9056107910001</v>
      </c>
      <c r="F700">
        <v>1175.8699999999999</v>
      </c>
      <c r="G700">
        <v>-21.970190753672</v>
      </c>
      <c r="H700">
        <v>-0.53341196225614795</v>
      </c>
      <c r="I700">
        <v>-9.0469061292973105</v>
      </c>
      <c r="J700">
        <v>-1.2781502837512799</v>
      </c>
      <c r="K700">
        <v>1163.34384914773</v>
      </c>
      <c r="L700">
        <v>1135.4249805197901</v>
      </c>
      <c r="M700">
        <v>63.340787818078198</v>
      </c>
      <c r="N700">
        <v>1.0678079018772999</v>
      </c>
      <c r="O700">
        <v>12.714840926292799</v>
      </c>
      <c r="P700">
        <v>35.811552188124402</v>
      </c>
    </row>
    <row r="701" spans="1:17" x14ac:dyDescent="0.3">
      <c r="A701" t="s">
        <v>1540</v>
      </c>
      <c r="B701" t="s">
        <v>1541</v>
      </c>
      <c r="C701" t="s">
        <v>10639</v>
      </c>
      <c r="D701" t="s">
        <v>46</v>
      </c>
      <c r="E701">
        <v>6483.3026966150001</v>
      </c>
      <c r="F701">
        <v>233.5</v>
      </c>
      <c r="G701">
        <v>100.410002287857</v>
      </c>
      <c r="H701">
        <v>-11.0892305569327</v>
      </c>
      <c r="I701">
        <v>11.997382783435301</v>
      </c>
      <c r="J701">
        <v>-2.8817529713318701</v>
      </c>
      <c r="K701">
        <v>231.08076759990101</v>
      </c>
      <c r="L701">
        <v>188.999403866205</v>
      </c>
      <c r="M701">
        <v>36.4496747965539</v>
      </c>
      <c r="N701">
        <v>0.418901876229543</v>
      </c>
      <c r="O701">
        <v>16.4453961456102</v>
      </c>
      <c r="P701">
        <v>133.96793587174301</v>
      </c>
      <c r="Q701">
        <v>8.7046874240815003E-2</v>
      </c>
    </row>
    <row r="702" spans="1:17" x14ac:dyDescent="0.3">
      <c r="A702" t="s">
        <v>1542</v>
      </c>
      <c r="B702" t="s">
        <v>1543</v>
      </c>
      <c r="C702" t="s">
        <v>10648</v>
      </c>
      <c r="D702" t="s">
        <v>141</v>
      </c>
      <c r="E702">
        <v>6458.1832914750003</v>
      </c>
      <c r="F702">
        <v>229.24</v>
      </c>
      <c r="G702">
        <v>127.427490153777</v>
      </c>
      <c r="H702">
        <v>8.2513422707037201</v>
      </c>
      <c r="I702">
        <v>29.5930211290367</v>
      </c>
      <c r="J702">
        <v>0.103036875421794</v>
      </c>
      <c r="K702">
        <v>207.63764611734101</v>
      </c>
      <c r="L702">
        <v>165.948676316606</v>
      </c>
      <c r="M702">
        <v>52.514959544074998</v>
      </c>
      <c r="N702">
        <v>0.405943379498521</v>
      </c>
      <c r="O702">
        <v>4.2444599546326902</v>
      </c>
      <c r="P702">
        <v>175.52884615384599</v>
      </c>
      <c r="Q702">
        <v>0.168194905136378</v>
      </c>
    </row>
    <row r="703" spans="1:17" x14ac:dyDescent="0.3">
      <c r="A703" t="s">
        <v>1544</v>
      </c>
      <c r="B703" t="s">
        <v>1545</v>
      </c>
      <c r="C703" t="s">
        <v>10644</v>
      </c>
      <c r="D703" t="s">
        <v>1546</v>
      </c>
      <c r="E703">
        <v>6437.3650113900003</v>
      </c>
      <c r="F703">
        <v>494.35</v>
      </c>
      <c r="G703">
        <v>-3.0911245016161999</v>
      </c>
      <c r="H703">
        <v>-4.8789358493970099</v>
      </c>
      <c r="I703">
        <v>-17.211298676294899</v>
      </c>
      <c r="J703">
        <v>-1.8740448657658</v>
      </c>
      <c r="K703">
        <v>468.96460169994299</v>
      </c>
      <c r="L703">
        <v>451.02770404767</v>
      </c>
      <c r="M703">
        <v>49.887202814027098</v>
      </c>
      <c r="N703">
        <v>0.90493017748808902</v>
      </c>
      <c r="O703">
        <v>16.698695256397201</v>
      </c>
      <c r="P703">
        <v>44.420099328074699</v>
      </c>
    </row>
    <row r="704" spans="1:17" x14ac:dyDescent="0.3">
      <c r="A704" t="s">
        <v>1547</v>
      </c>
      <c r="B704" t="s">
        <v>1548</v>
      </c>
      <c r="C704" t="s">
        <v>10637</v>
      </c>
      <c r="D704" t="s">
        <v>644</v>
      </c>
      <c r="E704">
        <v>6435.6141403290003</v>
      </c>
      <c r="F704">
        <v>131.68</v>
      </c>
      <c r="G704">
        <v>-51.038231477265199</v>
      </c>
      <c r="H704">
        <v>-13.3962156893048</v>
      </c>
      <c r="I704">
        <v>-19.146581534524699</v>
      </c>
      <c r="J704">
        <v>-5.6845805629019601</v>
      </c>
      <c r="K704">
        <v>137.304697357272</v>
      </c>
      <c r="L704">
        <v>139.18690671576201</v>
      </c>
      <c r="M704">
        <v>32.633936952830801</v>
      </c>
      <c r="N704">
        <v>0.49263122177007301</v>
      </c>
      <c r="O704">
        <v>35.973572296476299</v>
      </c>
      <c r="P704">
        <v>20.255707762557002</v>
      </c>
      <c r="Q704">
        <v>-9.7714272487581993E-2</v>
      </c>
    </row>
    <row r="705" spans="1:17" x14ac:dyDescent="0.3">
      <c r="A705" t="s">
        <v>1549</v>
      </c>
      <c r="B705" t="s">
        <v>1550</v>
      </c>
      <c r="C705" t="s">
        <v>6781</v>
      </c>
      <c r="D705" t="s">
        <v>417</v>
      </c>
      <c r="E705">
        <v>6426.3885328180004</v>
      </c>
      <c r="F705">
        <v>208.85</v>
      </c>
      <c r="G705">
        <v>103.964274065889</v>
      </c>
      <c r="H705">
        <v>-6.16514425053645</v>
      </c>
      <c r="I705">
        <v>7.9280824361048197</v>
      </c>
      <c r="J705">
        <v>-3.2704488346606402</v>
      </c>
      <c r="K705">
        <v>205.70234808837401</v>
      </c>
      <c r="L705">
        <v>174.03559305788701</v>
      </c>
      <c r="M705">
        <v>42.658718945086797</v>
      </c>
      <c r="N705">
        <v>1.4501317182675499</v>
      </c>
      <c r="O705">
        <v>6.3634187215704898</v>
      </c>
      <c r="P705">
        <v>192.917251051893</v>
      </c>
      <c r="Q705">
        <v>0.116011574791741</v>
      </c>
    </row>
    <row r="706" spans="1:17" hidden="1" x14ac:dyDescent="0.3">
      <c r="A706" t="s">
        <v>1551</v>
      </c>
      <c r="B706" t="s">
        <v>1552</v>
      </c>
      <c r="C706" t="s">
        <v>10650</v>
      </c>
      <c r="D706" t="s">
        <v>130</v>
      </c>
      <c r="E706">
        <v>6415.3402720300001</v>
      </c>
      <c r="F706">
        <v>164.79</v>
      </c>
      <c r="G706">
        <v>-30.996464545585201</v>
      </c>
      <c r="H706">
        <v>-10.0369059742179</v>
      </c>
      <c r="I706">
        <v>-13.5303554709467</v>
      </c>
      <c r="J706">
        <v>-2.7440049139392202</v>
      </c>
      <c r="K706">
        <v>167.20877262591301</v>
      </c>
      <c r="M706">
        <v>49.558205661363303</v>
      </c>
      <c r="O706">
        <v>19.8495054311548</v>
      </c>
      <c r="P706">
        <v>22.066666666666599</v>
      </c>
    </row>
    <row r="707" spans="1:17" hidden="1" x14ac:dyDescent="0.3">
      <c r="A707" t="s">
        <v>1553</v>
      </c>
      <c r="B707" t="s">
        <v>1554</v>
      </c>
      <c r="C707" t="s">
        <v>10650</v>
      </c>
      <c r="D707" t="s">
        <v>46</v>
      </c>
      <c r="E707">
        <v>6347.84</v>
      </c>
      <c r="F707">
        <v>90</v>
      </c>
      <c r="G707">
        <v>-36.685277000328199</v>
      </c>
      <c r="H707">
        <v>-1.52309381952183</v>
      </c>
      <c r="I707">
        <v>-15.143080969167899</v>
      </c>
      <c r="J707">
        <v>-1.6627623810837799</v>
      </c>
      <c r="K707">
        <v>90.645791063892602</v>
      </c>
      <c r="L707">
        <v>92.275219946512806</v>
      </c>
      <c r="M707">
        <v>53.081674366169402</v>
      </c>
      <c r="N707">
        <v>0.58095238095238</v>
      </c>
      <c r="O707">
        <v>9.44444444444445</v>
      </c>
      <c r="P707">
        <v>5.8823529411764701</v>
      </c>
    </row>
    <row r="708" spans="1:17" x14ac:dyDescent="0.3">
      <c r="A708" t="s">
        <v>1555</v>
      </c>
      <c r="B708" t="s">
        <v>1556</v>
      </c>
      <c r="C708" t="s">
        <v>10640</v>
      </c>
      <c r="D708" t="s">
        <v>195</v>
      </c>
      <c r="E708">
        <v>6339.2892596000002</v>
      </c>
      <c r="F708">
        <v>688.55</v>
      </c>
      <c r="G708">
        <v>36.283851328969597</v>
      </c>
      <c r="H708">
        <v>14.489842576530799</v>
      </c>
      <c r="I708">
        <v>26.568779181413301</v>
      </c>
      <c r="J708">
        <v>2.7402226935430698</v>
      </c>
      <c r="K708">
        <v>616.71240750002801</v>
      </c>
      <c r="L708">
        <v>537.330986272367</v>
      </c>
      <c r="M708">
        <v>78.729084569934003</v>
      </c>
      <c r="N708">
        <v>1.8703274062525701</v>
      </c>
      <c r="O708">
        <v>4.8144651804516698</v>
      </c>
      <c r="P708">
        <v>85.542980328752293</v>
      </c>
    </row>
    <row r="709" spans="1:17" hidden="1" x14ac:dyDescent="0.3">
      <c r="A709" t="s">
        <v>1557</v>
      </c>
      <c r="B709" t="s">
        <v>1558</v>
      </c>
      <c r="C709" t="s">
        <v>10650</v>
      </c>
      <c r="D709" t="s">
        <v>127</v>
      </c>
      <c r="E709">
        <v>6336.6021572</v>
      </c>
      <c r="F709">
        <v>404.7</v>
      </c>
      <c r="G709">
        <v>-14.922218630126901</v>
      </c>
      <c r="H709">
        <v>10.891848549593499</v>
      </c>
      <c r="I709">
        <v>2.5438904445115398</v>
      </c>
      <c r="J709">
        <v>12.6249688062662</v>
      </c>
      <c r="M709">
        <v>82.703561695726194</v>
      </c>
      <c r="O709">
        <v>2.7180627625401601</v>
      </c>
      <c r="P709">
        <v>24.4847739157182</v>
      </c>
    </row>
    <row r="710" spans="1:17" x14ac:dyDescent="0.3">
      <c r="A710" t="s">
        <v>1559</v>
      </c>
      <c r="B710" t="s">
        <v>1560</v>
      </c>
      <c r="C710" t="s">
        <v>10644</v>
      </c>
      <c r="D710" t="s">
        <v>472</v>
      </c>
      <c r="E710">
        <v>6267.7425931999996</v>
      </c>
      <c r="F710">
        <v>1186</v>
      </c>
      <c r="G710">
        <v>-39.599294922435902</v>
      </c>
      <c r="H710">
        <v>-2.7616940316109</v>
      </c>
      <c r="I710">
        <v>-8.4987869523357809</v>
      </c>
      <c r="J710">
        <v>0.45565867154779999</v>
      </c>
      <c r="K710">
        <v>1112.3385695767699</v>
      </c>
      <c r="L710">
        <v>1118.98081219083</v>
      </c>
      <c r="M710">
        <v>55.713235984371401</v>
      </c>
      <c r="N710">
        <v>0.60582223716871997</v>
      </c>
      <c r="O710">
        <v>18.440134907251199</v>
      </c>
      <c r="P710">
        <v>27.0759669988214</v>
      </c>
      <c r="Q710">
        <v>-5.3876843029100001E-2</v>
      </c>
    </row>
    <row r="711" spans="1:17" x14ac:dyDescent="0.3">
      <c r="A711" t="s">
        <v>1561</v>
      </c>
      <c r="B711" t="s">
        <v>1562</v>
      </c>
      <c r="C711" t="s">
        <v>10639</v>
      </c>
      <c r="D711" t="s">
        <v>46</v>
      </c>
      <c r="E711">
        <v>6266.23887939</v>
      </c>
      <c r="F711">
        <v>850.8</v>
      </c>
      <c r="G711">
        <v>76.672804791297807</v>
      </c>
      <c r="H711">
        <v>-3.5986659323477999</v>
      </c>
      <c r="I711">
        <v>18.195558814462899</v>
      </c>
      <c r="J711">
        <v>-5.9236168645202198</v>
      </c>
      <c r="K711">
        <v>826.52170002961304</v>
      </c>
      <c r="L711">
        <v>682.17326326879004</v>
      </c>
      <c r="M711">
        <v>38.802689091613203</v>
      </c>
      <c r="N711">
        <v>0.45748186961772402</v>
      </c>
      <c r="O711">
        <v>10.108133521391601</v>
      </c>
      <c r="P711">
        <v>121.56249999999901</v>
      </c>
      <c r="Q711">
        <v>0.15495564533324999</v>
      </c>
    </row>
    <row r="712" spans="1:17" hidden="1" x14ac:dyDescent="0.3">
      <c r="A712" t="s">
        <v>1563</v>
      </c>
      <c r="B712" t="s">
        <v>1564</v>
      </c>
      <c r="C712" t="s">
        <v>10650</v>
      </c>
      <c r="D712" t="s">
        <v>1048</v>
      </c>
      <c r="E712">
        <v>6266.1528877000001</v>
      </c>
      <c r="F712">
        <v>113</v>
      </c>
      <c r="G712">
        <v>-32.174407435110801</v>
      </c>
      <c r="H712">
        <v>-1.52309381952183</v>
      </c>
      <c r="I712">
        <v>-14.708298360472201</v>
      </c>
      <c r="J712">
        <v>-1.6627623810837799</v>
      </c>
      <c r="M712">
        <v>50</v>
      </c>
      <c r="N712">
        <v>0.2</v>
      </c>
      <c r="O712">
        <v>1.76991150442478</v>
      </c>
      <c r="P712">
        <v>0</v>
      </c>
    </row>
    <row r="713" spans="1:17" x14ac:dyDescent="0.3">
      <c r="A713" t="s">
        <v>1565</v>
      </c>
      <c r="B713" t="s">
        <v>1566</v>
      </c>
      <c r="C713" t="s">
        <v>10642</v>
      </c>
      <c r="D713" t="s">
        <v>859</v>
      </c>
      <c r="E713">
        <v>6245.1835564579997</v>
      </c>
      <c r="F713">
        <v>213</v>
      </c>
      <c r="G713">
        <v>23.689180307920701</v>
      </c>
      <c r="H713">
        <v>-7.5579221275430397</v>
      </c>
      <c r="I713">
        <v>-5.9070920272227099</v>
      </c>
      <c r="J713">
        <v>-0.16663499377441701</v>
      </c>
      <c r="K713">
        <v>212.30825623345001</v>
      </c>
      <c r="L713">
        <v>196.091791324479</v>
      </c>
      <c r="M713">
        <v>52.804297136151902</v>
      </c>
      <c r="N713">
        <v>0.650744149227515</v>
      </c>
      <c r="O713">
        <v>19.530516431924799</v>
      </c>
      <c r="P713">
        <v>69.585987261146499</v>
      </c>
      <c r="Q713">
        <v>6.4770565891345E-2</v>
      </c>
    </row>
    <row r="714" spans="1:17" hidden="1" x14ac:dyDescent="0.3">
      <c r="A714" t="s">
        <v>1567</v>
      </c>
      <c r="B714" t="s">
        <v>1568</v>
      </c>
      <c r="C714" t="s">
        <v>10650</v>
      </c>
      <c r="D714" t="s">
        <v>1569</v>
      </c>
      <c r="E714">
        <v>6242.731186</v>
      </c>
      <c r="F714">
        <v>486.1</v>
      </c>
      <c r="G714">
        <v>71.689507298721594</v>
      </c>
      <c r="H714">
        <v>-0.75780094183370805</v>
      </c>
      <c r="I714">
        <v>23.367058918046698</v>
      </c>
      <c r="J714">
        <v>-0.97797300569471102</v>
      </c>
      <c r="K714">
        <v>447.35496045459502</v>
      </c>
      <c r="L714">
        <v>370.51635740004002</v>
      </c>
      <c r="M714">
        <v>60.116923342655298</v>
      </c>
      <c r="N714">
        <v>1.32311304881536</v>
      </c>
      <c r="O714">
        <v>3.8870602756634298</v>
      </c>
      <c r="P714">
        <v>125.568445475638</v>
      </c>
      <c r="Q714">
        <v>0.14804016128886099</v>
      </c>
    </row>
    <row r="715" spans="1:17" x14ac:dyDescent="0.3">
      <c r="A715" t="s">
        <v>1570</v>
      </c>
      <c r="B715" t="s">
        <v>1571</v>
      </c>
      <c r="C715" t="s">
        <v>10647</v>
      </c>
      <c r="D715" t="s">
        <v>264</v>
      </c>
      <c r="E715">
        <v>6236.6908993999996</v>
      </c>
      <c r="F715">
        <v>1370.85</v>
      </c>
      <c r="G715">
        <v>-42.855018255718697</v>
      </c>
      <c r="H715">
        <v>-6.5092244314871799</v>
      </c>
      <c r="I715">
        <v>-9.5595198285297993</v>
      </c>
      <c r="J715">
        <v>-0.40363829349254499</v>
      </c>
      <c r="K715">
        <v>1370.8820494294901</v>
      </c>
      <c r="L715">
        <v>1416.58321810235</v>
      </c>
      <c r="M715">
        <v>59.152672321124101</v>
      </c>
      <c r="N715">
        <v>2.9948087400501202</v>
      </c>
      <c r="O715">
        <v>38.450596345333203</v>
      </c>
      <c r="P715">
        <v>19.9238911731257</v>
      </c>
      <c r="Q715">
        <v>-4.6581183894353E-2</v>
      </c>
    </row>
    <row r="716" spans="1:17" hidden="1" x14ac:dyDescent="0.3">
      <c r="A716" t="s">
        <v>1572</v>
      </c>
      <c r="B716" t="s">
        <v>1573</v>
      </c>
      <c r="C716" t="s">
        <v>10650</v>
      </c>
      <c r="D716" t="s">
        <v>872</v>
      </c>
      <c r="E716">
        <v>6230.2892160000001</v>
      </c>
      <c r="F716">
        <v>730.55</v>
      </c>
      <c r="G716">
        <v>58.973589994745602</v>
      </c>
      <c r="H716">
        <v>-17.2392857322676</v>
      </c>
      <c r="I716">
        <v>-15.158215991026299</v>
      </c>
      <c r="J716">
        <v>-7.9095357419510997</v>
      </c>
      <c r="K716">
        <v>762.31228068712403</v>
      </c>
      <c r="L716">
        <v>662.65310085631199</v>
      </c>
      <c r="M716">
        <v>36.365981272126902</v>
      </c>
      <c r="N716">
        <v>0.24883319882680699</v>
      </c>
      <c r="O716">
        <v>27.410854835397899</v>
      </c>
      <c r="P716">
        <v>97.686375321336698</v>
      </c>
      <c r="Q716">
        <v>6.0990447015618003E-2</v>
      </c>
    </row>
    <row r="717" spans="1:17" hidden="1" x14ac:dyDescent="0.3">
      <c r="A717" t="s">
        <v>1574</v>
      </c>
      <c r="B717" t="s">
        <v>1575</v>
      </c>
      <c r="C717" t="s">
        <v>10650</v>
      </c>
      <c r="D717" t="s">
        <v>24</v>
      </c>
      <c r="E717">
        <v>6193.8360855000001</v>
      </c>
      <c r="F717">
        <v>596.5</v>
      </c>
      <c r="G717">
        <v>31.591070955667899</v>
      </c>
      <c r="H717">
        <v>-11.4341001327491</v>
      </c>
      <c r="I717">
        <v>18.014582623278201</v>
      </c>
      <c r="J717">
        <v>-4.0286019656192504</v>
      </c>
      <c r="K717">
        <v>616.45035127984795</v>
      </c>
      <c r="M717">
        <v>46.9416299611554</v>
      </c>
      <c r="N717">
        <v>1.4647069522841301</v>
      </c>
      <c r="O717">
        <v>27.5607711651299</v>
      </c>
      <c r="P717">
        <v>63.424657534246499</v>
      </c>
    </row>
    <row r="718" spans="1:17" hidden="1" x14ac:dyDescent="0.3">
      <c r="A718" t="s">
        <v>1576</v>
      </c>
      <c r="B718" t="s">
        <v>1577</v>
      </c>
      <c r="C718" t="s">
        <v>10650</v>
      </c>
      <c r="D718" t="s">
        <v>300</v>
      </c>
      <c r="E718">
        <v>6168.3344100000004</v>
      </c>
      <c r="F718">
        <v>3340.9</v>
      </c>
      <c r="G718">
        <v>625.79515269748697</v>
      </c>
      <c r="H718">
        <v>10.023747139083801</v>
      </c>
      <c r="I718">
        <v>148.028449354885</v>
      </c>
      <c r="J718">
        <v>1.23112829415737</v>
      </c>
      <c r="K718">
        <v>2550.57163767157</v>
      </c>
      <c r="L718">
        <v>1605.0574416742199</v>
      </c>
      <c r="M718">
        <v>55.576467249307697</v>
      </c>
      <c r="N718">
        <v>1.0009443598589201</v>
      </c>
      <c r="O718">
        <v>7.0669580053279004</v>
      </c>
      <c r="P718">
        <v>735.22500000000002</v>
      </c>
      <c r="Q718">
        <v>0.32798548290669499</v>
      </c>
    </row>
    <row r="719" spans="1:17" hidden="1" x14ac:dyDescent="0.3">
      <c r="A719" t="s">
        <v>1578</v>
      </c>
      <c r="B719" t="s">
        <v>1579</v>
      </c>
      <c r="C719" t="s">
        <v>10650</v>
      </c>
      <c r="D719" t="s">
        <v>245</v>
      </c>
      <c r="E719">
        <v>6161.8732087500002</v>
      </c>
      <c r="F719">
        <v>5495.6</v>
      </c>
      <c r="G719">
        <v>144.39968999307001</v>
      </c>
      <c r="H719">
        <v>8.3213331202182008</v>
      </c>
      <c r="I719">
        <v>46.619634490386503</v>
      </c>
      <c r="J719">
        <v>-2.14981012246679</v>
      </c>
      <c r="K719">
        <v>4951.3495392275099</v>
      </c>
      <c r="L719">
        <v>3907.0377901909101</v>
      </c>
      <c r="M719">
        <v>72.952304416252602</v>
      </c>
      <c r="N719">
        <v>0.91797920809942601</v>
      </c>
      <c r="O719">
        <v>4.1742484897008403</v>
      </c>
      <c r="P719">
        <v>177.12167818062599</v>
      </c>
      <c r="Q719">
        <v>0.13837696752079701</v>
      </c>
    </row>
    <row r="720" spans="1:17" x14ac:dyDescent="0.3">
      <c r="A720" t="s">
        <v>1580</v>
      </c>
      <c r="B720" t="s">
        <v>1581</v>
      </c>
      <c r="C720" t="s">
        <v>10641</v>
      </c>
      <c r="D720" t="s">
        <v>198</v>
      </c>
      <c r="E720">
        <v>6143.4369066899999</v>
      </c>
      <c r="F720">
        <v>517</v>
      </c>
      <c r="G720">
        <v>22.954427791245699</v>
      </c>
      <c r="H720">
        <v>-0.42099984096257698</v>
      </c>
      <c r="I720">
        <v>15.1755835924662</v>
      </c>
      <c r="J720">
        <v>-6.5812585650091497</v>
      </c>
      <c r="K720">
        <v>496.07199376757501</v>
      </c>
      <c r="L720">
        <v>426.14003429940601</v>
      </c>
      <c r="M720">
        <v>42.558863112834899</v>
      </c>
      <c r="N720">
        <v>0.68802168297007704</v>
      </c>
      <c r="O720">
        <v>4.9323017408123802</v>
      </c>
      <c r="P720">
        <v>78.861788617886106</v>
      </c>
      <c r="Q720">
        <v>0.20477811315502001</v>
      </c>
    </row>
    <row r="721" spans="1:17" x14ac:dyDescent="0.3">
      <c r="A721" t="s">
        <v>1582</v>
      </c>
      <c r="B721" t="s">
        <v>1583</v>
      </c>
      <c r="C721" t="s">
        <v>10647</v>
      </c>
      <c r="D721" t="s">
        <v>1418</v>
      </c>
      <c r="E721">
        <v>6100.9630282999997</v>
      </c>
      <c r="F721">
        <v>945.85</v>
      </c>
      <c r="G721">
        <v>-2.14093993691688</v>
      </c>
      <c r="H721">
        <v>17.542562746134699</v>
      </c>
      <c r="I721">
        <v>-5.9120088990909103</v>
      </c>
      <c r="J721">
        <v>1.9522249829421401</v>
      </c>
      <c r="K721">
        <v>827.87068828537394</v>
      </c>
      <c r="L721">
        <v>778.12397398018595</v>
      </c>
      <c r="M721">
        <v>72.538227682423894</v>
      </c>
      <c r="N721">
        <v>1.0374850057476499</v>
      </c>
      <c r="O721">
        <v>15.134535074271801</v>
      </c>
      <c r="P721">
        <v>54.955766710353799</v>
      </c>
      <c r="Q721">
        <v>0.127121930544116</v>
      </c>
    </row>
    <row r="722" spans="1:17" x14ac:dyDescent="0.3">
      <c r="A722" t="s">
        <v>1584</v>
      </c>
      <c r="B722" t="s">
        <v>1585</v>
      </c>
      <c r="C722" t="s">
        <v>10636</v>
      </c>
      <c r="D722" t="s">
        <v>531</v>
      </c>
      <c r="E722">
        <v>6082.6963268999998</v>
      </c>
      <c r="F722">
        <v>289.95</v>
      </c>
      <c r="G722">
        <v>-25.251354777299799</v>
      </c>
      <c r="H722">
        <v>-6.7424707563999897</v>
      </c>
      <c r="I722">
        <v>-36.6303758662931</v>
      </c>
      <c r="J722">
        <v>-3.3378892846370798</v>
      </c>
      <c r="K722">
        <v>299.89893215948001</v>
      </c>
      <c r="L722">
        <v>313.15203178254899</v>
      </c>
      <c r="M722">
        <v>42.6505576451355</v>
      </c>
      <c r="N722">
        <v>0.55858230536508202</v>
      </c>
      <c r="O722">
        <v>39.775823417830601</v>
      </c>
      <c r="P722">
        <v>13.9068945197407</v>
      </c>
      <c r="Q722">
        <v>0.105779301846583</v>
      </c>
    </row>
    <row r="723" spans="1:17" hidden="1" x14ac:dyDescent="0.3">
      <c r="A723" t="s">
        <v>1586</v>
      </c>
      <c r="B723" t="s">
        <v>1587</v>
      </c>
      <c r="C723" t="s">
        <v>10650</v>
      </c>
      <c r="D723" t="s">
        <v>163</v>
      </c>
      <c r="E723">
        <v>6014.8987924000003</v>
      </c>
      <c r="F723">
        <v>5384.2</v>
      </c>
      <c r="G723">
        <v>129.52657993905299</v>
      </c>
      <c r="H723">
        <v>8.0766756542815408</v>
      </c>
      <c r="I723">
        <v>67.401207407634701</v>
      </c>
      <c r="J723">
        <v>9.0421306011717597</v>
      </c>
      <c r="K723">
        <v>4797.45226416476</v>
      </c>
      <c r="L723">
        <v>3677.7474348783599</v>
      </c>
      <c r="M723">
        <v>73.364651926133902</v>
      </c>
      <c r="N723">
        <v>0.77946339882071403</v>
      </c>
      <c r="O723">
        <v>5.6730804947810096</v>
      </c>
      <c r="P723">
        <v>214.405839416058</v>
      </c>
      <c r="Q723">
        <v>0.216087412955242</v>
      </c>
    </row>
    <row r="724" spans="1:17" hidden="1" x14ac:dyDescent="0.3">
      <c r="A724" t="s">
        <v>1588</v>
      </c>
      <c r="B724" t="s">
        <v>1589</v>
      </c>
      <c r="C724" t="s">
        <v>10650</v>
      </c>
      <c r="D724" t="s">
        <v>282</v>
      </c>
      <c r="E724">
        <v>6013.8671952000004</v>
      </c>
      <c r="F724">
        <v>5395.1</v>
      </c>
      <c r="G724">
        <v>71.378960084922198</v>
      </c>
      <c r="H724">
        <v>23.414391972703601</v>
      </c>
      <c r="I724">
        <v>27.382028744445599</v>
      </c>
      <c r="J724">
        <v>-5.8176213425870298</v>
      </c>
      <c r="K724">
        <v>4777.3170129517302</v>
      </c>
      <c r="L724">
        <v>3971.5679938222702</v>
      </c>
      <c r="M724">
        <v>66.220897224033394</v>
      </c>
      <c r="N724">
        <v>1.14790457271798</v>
      </c>
      <c r="O724">
        <v>6.9488980741784196</v>
      </c>
      <c r="P724">
        <v>126.951876156823</v>
      </c>
      <c r="Q724">
        <v>0.14395109035852899</v>
      </c>
    </row>
    <row r="725" spans="1:17" x14ac:dyDescent="0.3">
      <c r="A725" t="s">
        <v>1590</v>
      </c>
      <c r="B725" t="s">
        <v>1591</v>
      </c>
      <c r="C725" t="s">
        <v>10647</v>
      </c>
      <c r="D725" t="s">
        <v>264</v>
      </c>
      <c r="E725">
        <v>5974.1303209199996</v>
      </c>
      <c r="F725">
        <v>747.15</v>
      </c>
      <c r="G725">
        <v>3.9079757192618199</v>
      </c>
      <c r="H725">
        <v>-9.7914815448019201</v>
      </c>
      <c r="I725">
        <v>-20.201599015831199</v>
      </c>
      <c r="J725">
        <v>-11.230589511936101</v>
      </c>
      <c r="K725">
        <v>762.183327163076</v>
      </c>
      <c r="L725">
        <v>704.19993536205095</v>
      </c>
      <c r="M725">
        <v>35.360240916522002</v>
      </c>
      <c r="N725">
        <v>1.00019589834295</v>
      </c>
      <c r="O725">
        <v>18.2895001003814</v>
      </c>
      <c r="P725">
        <v>36.341240875912398</v>
      </c>
    </row>
    <row r="726" spans="1:17" hidden="1" x14ac:dyDescent="0.3">
      <c r="A726" t="s">
        <v>1592</v>
      </c>
      <c r="B726" t="s">
        <v>1593</v>
      </c>
      <c r="C726" t="s">
        <v>10650</v>
      </c>
      <c r="D726" t="s">
        <v>54</v>
      </c>
      <c r="E726">
        <v>5875.57298403</v>
      </c>
      <c r="F726">
        <v>1368.05</v>
      </c>
      <c r="G726">
        <v>-11.4278393073179</v>
      </c>
      <c r="H726">
        <v>12.946018967530099</v>
      </c>
      <c r="I726">
        <v>21.482920526398701</v>
      </c>
      <c r="J726">
        <v>4.0913379046640497</v>
      </c>
      <c r="K726">
        <v>1204.0976450501801</v>
      </c>
      <c r="M726">
        <v>78.240122438310806</v>
      </c>
      <c r="N726">
        <v>1.0608331155183499</v>
      </c>
      <c r="O726">
        <v>0.57380943678959595</v>
      </c>
      <c r="P726">
        <v>41.036082474226802</v>
      </c>
    </row>
    <row r="727" spans="1:17" hidden="1" x14ac:dyDescent="0.3">
      <c r="A727" t="s">
        <v>1594</v>
      </c>
      <c r="B727" t="s">
        <v>1595</v>
      </c>
      <c r="C727" t="s">
        <v>10650</v>
      </c>
      <c r="D727" t="s">
        <v>21</v>
      </c>
      <c r="E727">
        <v>5862.5272169749996</v>
      </c>
      <c r="F727">
        <v>519.6</v>
      </c>
      <c r="G727">
        <v>-23.675466028476901</v>
      </c>
      <c r="H727">
        <v>0.78928359350592703</v>
      </c>
      <c r="I727">
        <v>-1.71769592055103</v>
      </c>
      <c r="J727">
        <v>-1.9043325874249999</v>
      </c>
      <c r="K727">
        <v>483.06400571325003</v>
      </c>
      <c r="L727">
        <v>469.10184047780598</v>
      </c>
      <c r="M727">
        <v>66.221886359991601</v>
      </c>
      <c r="N727">
        <v>1.1022557478467401</v>
      </c>
      <c r="O727">
        <v>15.2809853733641</v>
      </c>
      <c r="P727">
        <v>33.196616252242997</v>
      </c>
      <c r="Q727">
        <v>8.8203948096679002E-2</v>
      </c>
    </row>
    <row r="728" spans="1:17" x14ac:dyDescent="0.3">
      <c r="A728" t="s">
        <v>1596</v>
      </c>
      <c r="B728" t="s">
        <v>1597</v>
      </c>
      <c r="C728" t="s">
        <v>6781</v>
      </c>
      <c r="D728" t="s">
        <v>83</v>
      </c>
      <c r="E728">
        <v>5855.1491607999997</v>
      </c>
      <c r="F728">
        <v>305.3</v>
      </c>
      <c r="G728">
        <v>26.410343343879301</v>
      </c>
      <c r="H728">
        <v>-18.429620931020601</v>
      </c>
      <c r="I728">
        <v>17.6963574327524</v>
      </c>
      <c r="J728">
        <v>-16.349329545262801</v>
      </c>
      <c r="K728">
        <v>306.59765894186899</v>
      </c>
      <c r="L728">
        <v>253.80237376830101</v>
      </c>
      <c r="M728">
        <v>24.875707471696099</v>
      </c>
      <c r="N728">
        <v>0.61300896720733999</v>
      </c>
      <c r="O728">
        <v>21.061251228300002</v>
      </c>
      <c r="P728">
        <v>89.686237962099995</v>
      </c>
      <c r="Q728">
        <v>5.4413503732005E-2</v>
      </c>
    </row>
    <row r="729" spans="1:17" hidden="1" x14ac:dyDescent="0.3">
      <c r="A729" t="s">
        <v>1598</v>
      </c>
      <c r="B729" t="s">
        <v>1599</v>
      </c>
      <c r="C729" t="s">
        <v>10650</v>
      </c>
      <c r="D729" t="s">
        <v>565</v>
      </c>
      <c r="E729">
        <v>5832.47136598</v>
      </c>
      <c r="F729">
        <v>404.95</v>
      </c>
      <c r="G729">
        <v>-43.095688948996298</v>
      </c>
      <c r="H729">
        <v>-6.3908186872466999</v>
      </c>
      <c r="I729">
        <v>-21.7333900728114</v>
      </c>
      <c r="J729">
        <v>-5.0538071572031802</v>
      </c>
      <c r="K729">
        <v>427.52757975076503</v>
      </c>
      <c r="L729">
        <v>437.250192481125</v>
      </c>
      <c r="M729">
        <v>21.5598167605045</v>
      </c>
      <c r="N729">
        <v>1.32552262781315</v>
      </c>
      <c r="O729">
        <v>39.412273120138202</v>
      </c>
      <c r="P729">
        <v>3.0407124681933699</v>
      </c>
      <c r="Q729">
        <v>-6.2788722630749E-2</v>
      </c>
    </row>
    <row r="730" spans="1:17" hidden="1" x14ac:dyDescent="0.3">
      <c r="A730" t="s">
        <v>1600</v>
      </c>
      <c r="B730" t="s">
        <v>1601</v>
      </c>
      <c r="C730" t="s">
        <v>10650</v>
      </c>
      <c r="D730" t="s">
        <v>568</v>
      </c>
      <c r="E730">
        <v>5774.8351415099996</v>
      </c>
      <c r="F730">
        <v>1470</v>
      </c>
      <c r="G730">
        <v>-2.0397839441661101</v>
      </c>
      <c r="H730">
        <v>-9.7746700151238706</v>
      </c>
      <c r="I730">
        <v>10.539486082040099</v>
      </c>
      <c r="J730">
        <v>-5.18152046646542</v>
      </c>
      <c r="K730">
        <v>1464.89007611544</v>
      </c>
      <c r="L730">
        <v>1304.50045543785</v>
      </c>
      <c r="M730">
        <v>43.733456949293704</v>
      </c>
      <c r="N730">
        <v>0.50584726259492196</v>
      </c>
      <c r="O730">
        <v>17.006802721088398</v>
      </c>
      <c r="P730">
        <v>50.769230769230703</v>
      </c>
      <c r="Q730">
        <v>-2.6656915926744001E-2</v>
      </c>
    </row>
    <row r="731" spans="1:17" x14ac:dyDescent="0.3">
      <c r="A731" t="s">
        <v>1602</v>
      </c>
      <c r="B731" t="s">
        <v>1603</v>
      </c>
      <c r="C731" t="s">
        <v>10646</v>
      </c>
      <c r="D731" t="s">
        <v>329</v>
      </c>
      <c r="E731">
        <v>5736.3421946150002</v>
      </c>
      <c r="F731">
        <v>268.3</v>
      </c>
      <c r="G731">
        <v>-16.119128725935301</v>
      </c>
      <c r="H731">
        <v>-3.9709632664846599</v>
      </c>
      <c r="I731">
        <v>15.557778182094699</v>
      </c>
      <c r="J731">
        <v>-3.1640439629219399</v>
      </c>
      <c r="K731">
        <v>263.30637002715599</v>
      </c>
      <c r="L731">
        <v>241.347022078885</v>
      </c>
      <c r="M731">
        <v>51.0417097959415</v>
      </c>
      <c r="N731">
        <v>0.579343337521396</v>
      </c>
      <c r="O731">
        <v>10.734252702199001</v>
      </c>
      <c r="P731">
        <v>41.957671957671899</v>
      </c>
      <c r="Q731">
        <v>-8.2770539773245999E-2</v>
      </c>
    </row>
    <row r="732" spans="1:17" x14ac:dyDescent="0.3">
      <c r="A732" t="s">
        <v>1604</v>
      </c>
      <c r="B732" t="s">
        <v>1605</v>
      </c>
      <c r="C732" t="s">
        <v>10645</v>
      </c>
      <c r="D732" t="s">
        <v>141</v>
      </c>
      <c r="E732">
        <v>5724.7950000000001</v>
      </c>
      <c r="F732">
        <v>207.12</v>
      </c>
      <c r="G732">
        <v>43.6883043363678</v>
      </c>
      <c r="H732">
        <v>-9.9688549863404301</v>
      </c>
      <c r="I732">
        <v>-14.2465749800271</v>
      </c>
      <c r="J732">
        <v>-1.8714165616193199</v>
      </c>
      <c r="K732">
        <v>203.984140666565</v>
      </c>
      <c r="L732">
        <v>187.54023844617001</v>
      </c>
      <c r="M732">
        <v>47.524352574409399</v>
      </c>
      <c r="N732">
        <v>0.46123318371400901</v>
      </c>
      <c r="O732">
        <v>27.921011973734998</v>
      </c>
      <c r="P732">
        <v>88.978102189780998</v>
      </c>
      <c r="Q732">
        <v>3.0542966339920999E-2</v>
      </c>
    </row>
    <row r="733" spans="1:17" x14ac:dyDescent="0.3">
      <c r="A733" t="s">
        <v>1606</v>
      </c>
      <c r="B733" t="s">
        <v>1607</v>
      </c>
      <c r="C733" t="s">
        <v>10636</v>
      </c>
      <c r="D733" t="s">
        <v>51</v>
      </c>
      <c r="E733">
        <v>5684.6183934000001</v>
      </c>
      <c r="F733">
        <v>63.82</v>
      </c>
      <c r="G733">
        <v>72.490001219067594</v>
      </c>
      <c r="H733">
        <v>-9.6374790713726206</v>
      </c>
      <c r="I733">
        <v>-43.810086868039001</v>
      </c>
      <c r="J733">
        <v>-1.85197713983497</v>
      </c>
      <c r="K733">
        <v>66.964681912578897</v>
      </c>
      <c r="L733">
        <v>62.278210796485197</v>
      </c>
      <c r="M733">
        <v>45.377252086643203</v>
      </c>
      <c r="N733">
        <v>1.07906026397355</v>
      </c>
      <c r="O733">
        <v>56.110937010341502</v>
      </c>
      <c r="P733">
        <v>124.718309859154</v>
      </c>
      <c r="Q733">
        <v>5.6661933244360002E-2</v>
      </c>
    </row>
    <row r="734" spans="1:17" x14ac:dyDescent="0.3">
      <c r="A734" t="s">
        <v>1608</v>
      </c>
      <c r="B734" t="s">
        <v>1609</v>
      </c>
      <c r="C734" t="s">
        <v>10652</v>
      </c>
      <c r="D734" t="s">
        <v>1610</v>
      </c>
      <c r="E734">
        <v>5672.5345452800002</v>
      </c>
      <c r="F734">
        <v>335.35</v>
      </c>
      <c r="G734">
        <v>13.029963641383</v>
      </c>
      <c r="H734">
        <v>-9.9328359398656794</v>
      </c>
      <c r="I734">
        <v>3.9793935390008301</v>
      </c>
      <c r="J734">
        <v>-7.5650290870007701</v>
      </c>
      <c r="K734">
        <v>333.56342522777402</v>
      </c>
      <c r="L734">
        <v>295.68758533407902</v>
      </c>
      <c r="M734">
        <v>27.109299187632001</v>
      </c>
      <c r="N734">
        <v>0.53830900881416399</v>
      </c>
      <c r="O734">
        <v>20.441329953779601</v>
      </c>
      <c r="P734">
        <v>64.791154791154796</v>
      </c>
      <c r="Q734">
        <v>0.12502455864373699</v>
      </c>
    </row>
    <row r="735" spans="1:17" hidden="1" x14ac:dyDescent="0.3">
      <c r="A735" t="s">
        <v>1611</v>
      </c>
      <c r="B735" t="s">
        <v>1612</v>
      </c>
      <c r="C735" t="s">
        <v>10650</v>
      </c>
      <c r="D735" t="s">
        <v>531</v>
      </c>
      <c r="E735">
        <v>5658.9132185600001</v>
      </c>
      <c r="F735">
        <v>5703.35</v>
      </c>
      <c r="G735">
        <v>29.5711756080686</v>
      </c>
      <c r="H735">
        <v>-4.0424886161443503</v>
      </c>
      <c r="I735">
        <v>22.618270263735901</v>
      </c>
      <c r="J735">
        <v>-5.7767638145337603</v>
      </c>
      <c r="K735">
        <v>5777.0767164950503</v>
      </c>
      <c r="L735">
        <v>4933.1233303116096</v>
      </c>
      <c r="M735">
        <v>42.860392160563599</v>
      </c>
      <c r="N735">
        <v>0.80461541286425098</v>
      </c>
      <c r="O735">
        <v>17.455530521535501</v>
      </c>
      <c r="P735">
        <v>99.585316349384101</v>
      </c>
      <c r="Q735">
        <v>0.14441880723291001</v>
      </c>
    </row>
    <row r="736" spans="1:17" x14ac:dyDescent="0.3">
      <c r="A736" t="s">
        <v>1613</v>
      </c>
      <c r="B736" t="s">
        <v>1614</v>
      </c>
      <c r="C736" t="s">
        <v>10649</v>
      </c>
      <c r="D736" t="s">
        <v>295</v>
      </c>
      <c r="E736">
        <v>5648.7685017599997</v>
      </c>
      <c r="F736">
        <v>770.45</v>
      </c>
      <c r="G736">
        <v>-19.762289856752801</v>
      </c>
      <c r="H736">
        <v>-4.5243548535697498</v>
      </c>
      <c r="I736">
        <v>-17.9691679256896</v>
      </c>
      <c r="J736">
        <v>-3.0726572798276899</v>
      </c>
      <c r="K736">
        <v>768.22308832984504</v>
      </c>
      <c r="L736">
        <v>761.58644598684202</v>
      </c>
      <c r="M736">
        <v>51.713302930847803</v>
      </c>
      <c r="N736">
        <v>0.70885822264212694</v>
      </c>
      <c r="O736">
        <v>12.765267051723001</v>
      </c>
      <c r="P736">
        <v>19.449612403100701</v>
      </c>
      <c r="Q736">
        <v>5.0005933077097997E-2</v>
      </c>
    </row>
    <row r="737" spans="1:17" x14ac:dyDescent="0.3">
      <c r="A737" t="s">
        <v>1615</v>
      </c>
      <c r="B737" t="s">
        <v>1616</v>
      </c>
      <c r="C737" t="s">
        <v>10645</v>
      </c>
      <c r="D737" t="s">
        <v>72</v>
      </c>
      <c r="E737">
        <v>5642.2079999999996</v>
      </c>
      <c r="F737">
        <v>818.7</v>
      </c>
      <c r="G737">
        <v>77.014361920234293</v>
      </c>
      <c r="H737">
        <v>-15.870641110320101</v>
      </c>
      <c r="I737">
        <v>-27.9580054730651</v>
      </c>
      <c r="J737">
        <v>-4.49964181370789</v>
      </c>
      <c r="K737">
        <v>859.81442585255797</v>
      </c>
      <c r="L737">
        <v>788.85757271405396</v>
      </c>
      <c r="M737">
        <v>30.800922617901801</v>
      </c>
      <c r="N737">
        <v>0.71061943269369399</v>
      </c>
      <c r="O737">
        <v>42.298766336875502</v>
      </c>
      <c r="P737">
        <v>110.192554557124</v>
      </c>
      <c r="Q737">
        <v>0.103550052204243</v>
      </c>
    </row>
    <row r="738" spans="1:17" x14ac:dyDescent="0.3">
      <c r="A738" t="s">
        <v>1617</v>
      </c>
      <c r="B738" t="s">
        <v>1618</v>
      </c>
      <c r="C738" t="s">
        <v>10649</v>
      </c>
      <c r="D738" t="s">
        <v>295</v>
      </c>
      <c r="E738">
        <v>5632.4447405339997</v>
      </c>
      <c r="F738">
        <v>169.75</v>
      </c>
      <c r="G738">
        <v>-25.359449083274601</v>
      </c>
      <c r="H738">
        <v>-1.2176131366826499</v>
      </c>
      <c r="I738">
        <v>-19.236423585546099</v>
      </c>
      <c r="J738">
        <v>-0.23332567605652199</v>
      </c>
      <c r="K738">
        <v>164.58666964781099</v>
      </c>
      <c r="L738">
        <v>165.424682247855</v>
      </c>
      <c r="M738">
        <v>57.865227477668</v>
      </c>
      <c r="N738">
        <v>1.0056966791941799</v>
      </c>
      <c r="O738">
        <v>29.366715758468299</v>
      </c>
      <c r="P738">
        <v>30.526720492118301</v>
      </c>
      <c r="Q738">
        <v>-5.5231910225349998E-2</v>
      </c>
    </row>
    <row r="739" spans="1:17" hidden="1" x14ac:dyDescent="0.3">
      <c r="A739" t="s">
        <v>1619</v>
      </c>
      <c r="B739" t="s">
        <v>1620</v>
      </c>
      <c r="C739" t="s">
        <v>10650</v>
      </c>
      <c r="D739" t="s">
        <v>542</v>
      </c>
      <c r="E739">
        <v>5624.2974078899997</v>
      </c>
      <c r="F739">
        <v>5991.3</v>
      </c>
      <c r="G739">
        <v>-29.377691735678798</v>
      </c>
      <c r="H739">
        <v>0.896908274207454</v>
      </c>
      <c r="I739">
        <v>-8.4919203648522892</v>
      </c>
      <c r="J739">
        <v>-3.40443274423167</v>
      </c>
      <c r="K739">
        <v>5793.0606937171096</v>
      </c>
      <c r="L739">
        <v>5586.4210953282</v>
      </c>
      <c r="M739">
        <v>45.568878871086802</v>
      </c>
      <c r="N739">
        <v>0.55400487241492302</v>
      </c>
      <c r="O739">
        <v>7.6561013469530703</v>
      </c>
      <c r="P739">
        <v>20.225147489665702</v>
      </c>
      <c r="Q739">
        <v>4.5387224660467997E-2</v>
      </c>
    </row>
    <row r="740" spans="1:17" hidden="1" x14ac:dyDescent="0.3">
      <c r="A740" t="s">
        <v>1621</v>
      </c>
      <c r="B740" t="s">
        <v>1622</v>
      </c>
      <c r="C740" t="s">
        <v>10650</v>
      </c>
      <c r="D740" t="s">
        <v>89</v>
      </c>
      <c r="E740">
        <v>5602.3913097000004</v>
      </c>
      <c r="F740">
        <v>2035.9</v>
      </c>
      <c r="G740">
        <v>35.8174711472167</v>
      </c>
      <c r="H740">
        <v>11.326782490342801</v>
      </c>
      <c r="I740">
        <v>38.286404139689203</v>
      </c>
      <c r="J740">
        <v>4.1766536773103704</v>
      </c>
      <c r="K740">
        <v>1753.52706306241</v>
      </c>
      <c r="L740">
        <v>1457.6690666208899</v>
      </c>
      <c r="M740">
        <v>75.970381884581798</v>
      </c>
      <c r="N740">
        <v>1.1680852320319799</v>
      </c>
      <c r="O740">
        <v>5.5159880151284204</v>
      </c>
      <c r="P740">
        <v>78.587719298245602</v>
      </c>
      <c r="Q740">
        <v>0.120556731531948</v>
      </c>
    </row>
    <row r="741" spans="1:17" x14ac:dyDescent="0.3">
      <c r="A741" t="s">
        <v>1623</v>
      </c>
      <c r="B741" t="s">
        <v>1624</v>
      </c>
      <c r="C741" t="s">
        <v>10640</v>
      </c>
      <c r="D741" t="s">
        <v>54</v>
      </c>
      <c r="E741">
        <v>5579.4429370750004</v>
      </c>
      <c r="F741">
        <v>1381.05</v>
      </c>
      <c r="G741">
        <v>-25.4084698973965</v>
      </c>
      <c r="H741">
        <v>-1.4055893213027699</v>
      </c>
      <c r="I741">
        <v>10.5207949660705</v>
      </c>
      <c r="J741">
        <v>1.6450581705985401</v>
      </c>
      <c r="K741">
        <v>1304.0141524266801</v>
      </c>
      <c r="L741">
        <v>1228.40656290525</v>
      </c>
      <c r="M741">
        <v>65.549747576807704</v>
      </c>
      <c r="N741">
        <v>0.93317557474982205</v>
      </c>
      <c r="O741">
        <v>6.3683429274827104</v>
      </c>
      <c r="P741">
        <v>37.4931554582109</v>
      </c>
      <c r="Q741">
        <v>-5.8128055873429996E-3</v>
      </c>
    </row>
    <row r="742" spans="1:17" x14ac:dyDescent="0.3">
      <c r="A742" t="s">
        <v>1625</v>
      </c>
      <c r="B742" t="s">
        <v>1626</v>
      </c>
      <c r="C742" t="s">
        <v>10647</v>
      </c>
      <c r="D742" t="s">
        <v>1418</v>
      </c>
      <c r="E742">
        <v>5497.4604291799997</v>
      </c>
      <c r="F742">
        <v>762.55</v>
      </c>
      <c r="G742">
        <v>33.885897184864902</v>
      </c>
      <c r="H742">
        <v>31.641153163161299</v>
      </c>
      <c r="I742">
        <v>63.792538147560201</v>
      </c>
      <c r="J742">
        <v>-1.8463207919924101</v>
      </c>
      <c r="K742">
        <v>618.395111734181</v>
      </c>
      <c r="L742">
        <v>511.23224760908897</v>
      </c>
      <c r="M742">
        <v>60.600121482114702</v>
      </c>
      <c r="N742">
        <v>2.9668847229687598</v>
      </c>
      <c r="O742">
        <v>12.753262081174899</v>
      </c>
      <c r="P742">
        <v>103.346666666666</v>
      </c>
      <c r="Q742">
        <v>3.7939297147551003E-2</v>
      </c>
    </row>
    <row r="743" spans="1:17" x14ac:dyDescent="0.3">
      <c r="A743" t="s">
        <v>1627</v>
      </c>
      <c r="B743" t="s">
        <v>1628</v>
      </c>
      <c r="C743" t="s">
        <v>10644</v>
      </c>
      <c r="D743" t="s">
        <v>491</v>
      </c>
      <c r="E743">
        <v>5486.0241205900002</v>
      </c>
      <c r="F743">
        <v>109.94</v>
      </c>
      <c r="G743">
        <v>-41.630753575449297</v>
      </c>
      <c r="H743">
        <v>-2.5563373055955001</v>
      </c>
      <c r="I743">
        <v>-11.407967001902099</v>
      </c>
      <c r="J743">
        <v>-1.73533790498834</v>
      </c>
      <c r="K743">
        <v>108.504941900942</v>
      </c>
      <c r="L743">
        <v>108.819801727585</v>
      </c>
      <c r="M743">
        <v>53.181482067434096</v>
      </c>
      <c r="N743">
        <v>0.82358857881079295</v>
      </c>
      <c r="O743">
        <v>25.250136438057101</v>
      </c>
      <c r="P743">
        <v>20.153005464480799</v>
      </c>
      <c r="Q743">
        <v>-8.8915643206073994E-2</v>
      </c>
    </row>
    <row r="744" spans="1:17" x14ac:dyDescent="0.3">
      <c r="A744" t="s">
        <v>1629</v>
      </c>
      <c r="B744" t="s">
        <v>1630</v>
      </c>
      <c r="C744" t="s">
        <v>10647</v>
      </c>
      <c r="D744" t="s">
        <v>264</v>
      </c>
      <c r="E744">
        <v>5481.2053182449999</v>
      </c>
      <c r="F744">
        <v>1826.3</v>
      </c>
      <c r="G744">
        <v>-50.814568553461697</v>
      </c>
      <c r="H744">
        <v>-9.1916862701034603</v>
      </c>
      <c r="I744">
        <v>-16.992080924612299</v>
      </c>
      <c r="J744">
        <v>-1.06434874176913</v>
      </c>
      <c r="K744">
        <v>1836.30582719781</v>
      </c>
      <c r="L744">
        <v>1931.5548489915</v>
      </c>
      <c r="M744">
        <v>46.414198801904</v>
      </c>
      <c r="N744">
        <v>0.53429052801519605</v>
      </c>
      <c r="O744">
        <v>59.9052729562503</v>
      </c>
      <c r="P744">
        <v>14.143749999999899</v>
      </c>
      <c r="Q744">
        <v>1.8971938513692999E-2</v>
      </c>
    </row>
    <row r="745" spans="1:17" x14ac:dyDescent="0.3">
      <c r="A745" t="s">
        <v>1631</v>
      </c>
      <c r="B745" t="s">
        <v>1632</v>
      </c>
      <c r="C745" t="s">
        <v>10636</v>
      </c>
      <c r="D745" t="s">
        <v>24</v>
      </c>
      <c r="E745">
        <v>5455.5160709250003</v>
      </c>
      <c r="F745">
        <v>323.64999999999998</v>
      </c>
      <c r="G745">
        <v>-32.448598223458703</v>
      </c>
      <c r="H745">
        <v>-9.6000168964449202</v>
      </c>
      <c r="I745">
        <v>-20.866151420282701</v>
      </c>
      <c r="J745">
        <v>-4.2442841202142203</v>
      </c>
      <c r="K745">
        <v>338.986484757352</v>
      </c>
      <c r="L745">
        <v>347.88644223950598</v>
      </c>
      <c r="M745">
        <v>39.454531265262098</v>
      </c>
      <c r="N745">
        <v>0.56799466776367402</v>
      </c>
      <c r="O745">
        <v>30.465008496833001</v>
      </c>
      <c r="P745">
        <v>3.8338145652871298</v>
      </c>
      <c r="Q745">
        <v>-2.7357596304526E-2</v>
      </c>
    </row>
    <row r="746" spans="1:17" hidden="1" x14ac:dyDescent="0.3">
      <c r="A746" t="s">
        <v>1633</v>
      </c>
      <c r="B746" t="s">
        <v>1634</v>
      </c>
      <c r="C746" t="s">
        <v>10650</v>
      </c>
      <c r="D746" t="s">
        <v>387</v>
      </c>
      <c r="E746">
        <v>5444.7390662999996</v>
      </c>
      <c r="F746">
        <v>12855.45</v>
      </c>
      <c r="G746">
        <v>6.17368754953152</v>
      </c>
      <c r="H746">
        <v>13.148834087268799</v>
      </c>
      <c r="I746">
        <v>24.860585318905301</v>
      </c>
      <c r="J746">
        <v>3.0519563548408399</v>
      </c>
      <c r="K746">
        <v>11639.207558599501</v>
      </c>
      <c r="L746">
        <v>10331.372918282999</v>
      </c>
      <c r="M746">
        <v>57.1982764928064</v>
      </c>
      <c r="N746">
        <v>0.81397061246228397</v>
      </c>
      <c r="O746">
        <v>6.7430545021761104</v>
      </c>
      <c r="P746">
        <v>54.276199333953301</v>
      </c>
      <c r="Q746">
        <v>-3.1203857936883E-2</v>
      </c>
    </row>
    <row r="747" spans="1:17" x14ac:dyDescent="0.3">
      <c r="A747" t="s">
        <v>1635</v>
      </c>
      <c r="B747" t="s">
        <v>1636</v>
      </c>
      <c r="C747" t="s">
        <v>10640</v>
      </c>
      <c r="D747" t="s">
        <v>54</v>
      </c>
      <c r="E747">
        <v>5371.7620500000003</v>
      </c>
      <c r="F747">
        <v>582.79999999999995</v>
      </c>
      <c r="G747">
        <v>-30.443855536829801</v>
      </c>
      <c r="H747">
        <v>12.1650081359212</v>
      </c>
      <c r="I747">
        <v>2.9417310401018799</v>
      </c>
      <c r="J747">
        <v>2.14819968696274</v>
      </c>
      <c r="K747">
        <v>530.82627314753199</v>
      </c>
      <c r="L747">
        <v>509.04698262558401</v>
      </c>
      <c r="M747">
        <v>70.655033273616198</v>
      </c>
      <c r="N747">
        <v>3.4682614992047398</v>
      </c>
      <c r="O747">
        <v>8.9567604667124296</v>
      </c>
      <c r="P747">
        <v>35.204732629625298</v>
      </c>
      <c r="Q747">
        <v>-3.2259743552350999E-2</v>
      </c>
    </row>
    <row r="748" spans="1:17" x14ac:dyDescent="0.3">
      <c r="A748" t="s">
        <v>1637</v>
      </c>
      <c r="B748" t="s">
        <v>1638</v>
      </c>
      <c r="C748" t="s">
        <v>10636</v>
      </c>
      <c r="D748" t="s">
        <v>414</v>
      </c>
      <c r="E748">
        <v>5361.6566430449902</v>
      </c>
      <c r="F748">
        <v>49</v>
      </c>
      <c r="G748">
        <v>-29.103331110629899</v>
      </c>
      <c r="H748">
        <v>-3.6695331374757001</v>
      </c>
      <c r="I748">
        <v>-20.078172665026099</v>
      </c>
      <c r="J748">
        <v>-5.9969455542549897</v>
      </c>
      <c r="K748">
        <v>50.119122603887199</v>
      </c>
      <c r="L748">
        <v>51.628219102181902</v>
      </c>
      <c r="M748">
        <v>38.904500625203497</v>
      </c>
      <c r="N748">
        <v>0.55764201463859198</v>
      </c>
      <c r="O748">
        <v>39.387755102040799</v>
      </c>
      <c r="P748">
        <v>9.2530657748048899</v>
      </c>
    </row>
    <row r="749" spans="1:17" x14ac:dyDescent="0.3">
      <c r="A749" t="s">
        <v>1639</v>
      </c>
      <c r="B749" t="s">
        <v>1640</v>
      </c>
      <c r="C749" t="s">
        <v>10638</v>
      </c>
      <c r="D749" t="s">
        <v>1641</v>
      </c>
      <c r="E749">
        <v>5350.9961894400003</v>
      </c>
      <c r="F749">
        <v>1050.5999999999999</v>
      </c>
      <c r="G749">
        <v>62.1586735037964</v>
      </c>
      <c r="H749">
        <v>-9.1138528954294298</v>
      </c>
      <c r="I749">
        <v>43.673146074608503</v>
      </c>
      <c r="J749">
        <v>-7.99639306797049</v>
      </c>
      <c r="K749">
        <v>1025.5191283526599</v>
      </c>
      <c r="L749">
        <v>836.22214333257796</v>
      </c>
      <c r="M749">
        <v>40.589017924546098</v>
      </c>
      <c r="N749">
        <v>0.59125261103402205</v>
      </c>
      <c r="O749">
        <v>12.3167713687416</v>
      </c>
      <c r="P749">
        <v>96.373831775700907</v>
      </c>
      <c r="Q749">
        <v>5.0272228166079E-2</v>
      </c>
    </row>
    <row r="750" spans="1:17" hidden="1" x14ac:dyDescent="0.3">
      <c r="A750" t="s">
        <v>1642</v>
      </c>
      <c r="B750" t="s">
        <v>1643</v>
      </c>
      <c r="C750" t="s">
        <v>10650</v>
      </c>
      <c r="D750" t="s">
        <v>1644</v>
      </c>
      <c r="E750">
        <v>5346.7481880629903</v>
      </c>
      <c r="F750">
        <v>42.26</v>
      </c>
      <c r="G750">
        <v>5.75550611278811</v>
      </c>
      <c r="H750">
        <v>12.844253119253599</v>
      </c>
      <c r="I750">
        <v>-1.3179129719248099</v>
      </c>
      <c r="J750">
        <v>-1.56750160470846</v>
      </c>
      <c r="K750">
        <v>37.632999869517597</v>
      </c>
      <c r="L750">
        <v>34.284582532314801</v>
      </c>
      <c r="M750">
        <v>61.305579254175299</v>
      </c>
      <c r="N750">
        <v>1.56508623558966</v>
      </c>
      <c r="O750">
        <v>12.991008045433</v>
      </c>
      <c r="P750">
        <v>54.798534798534703</v>
      </c>
      <c r="Q750">
        <v>0.135943491317839</v>
      </c>
    </row>
    <row r="751" spans="1:17" hidden="1" x14ac:dyDescent="0.3">
      <c r="A751" t="s">
        <v>1645</v>
      </c>
      <c r="B751" t="s">
        <v>1646</v>
      </c>
      <c r="C751" t="s">
        <v>10650</v>
      </c>
      <c r="D751" t="s">
        <v>282</v>
      </c>
      <c r="E751">
        <v>5326.6640015949997</v>
      </c>
      <c r="F751">
        <v>387.2</v>
      </c>
      <c r="G751">
        <v>-20.200401555488298</v>
      </c>
      <c r="H751">
        <v>5.5049905733801996</v>
      </c>
      <c r="I751">
        <v>-1.76870841965865</v>
      </c>
      <c r="J751">
        <v>-2.7091388182366098</v>
      </c>
      <c r="K751">
        <v>367.905800418659</v>
      </c>
      <c r="L751">
        <v>358.92290722355199</v>
      </c>
      <c r="M751">
        <v>57.457113235835401</v>
      </c>
      <c r="N751">
        <v>1.60771781000751</v>
      </c>
      <c r="O751">
        <v>4.8553719008264498</v>
      </c>
      <c r="P751">
        <v>23.312101910828002</v>
      </c>
      <c r="Q751">
        <v>3.6882474985353998E-2</v>
      </c>
    </row>
    <row r="752" spans="1:17" x14ac:dyDescent="0.3">
      <c r="A752" t="s">
        <v>1647</v>
      </c>
      <c r="B752" t="s">
        <v>1648</v>
      </c>
      <c r="C752" t="s">
        <v>10645</v>
      </c>
      <c r="D752" t="s">
        <v>1099</v>
      </c>
      <c r="E752">
        <v>5318.0141624999997</v>
      </c>
      <c r="F752">
        <v>3147.95</v>
      </c>
      <c r="G752">
        <v>-1.10821566348914</v>
      </c>
      <c r="H752">
        <v>-10.8802366766646</v>
      </c>
      <c r="I752">
        <v>-6.4557774098629697</v>
      </c>
      <c r="J752">
        <v>-1.65015243814377</v>
      </c>
      <c r="K752">
        <v>3109.0868716821001</v>
      </c>
      <c r="L752">
        <v>2977.6635367027302</v>
      </c>
      <c r="M752">
        <v>52.674692634025902</v>
      </c>
      <c r="N752">
        <v>0.78339981940324199</v>
      </c>
      <c r="O752">
        <v>17.5368096697851</v>
      </c>
      <c r="P752">
        <v>36.867391304347798</v>
      </c>
      <c r="Q752">
        <v>-5.7976020970827997E-2</v>
      </c>
    </row>
    <row r="753" spans="1:17" hidden="1" x14ac:dyDescent="0.3">
      <c r="A753" t="s">
        <v>1649</v>
      </c>
      <c r="B753" t="s">
        <v>1650</v>
      </c>
      <c r="C753" t="s">
        <v>10650</v>
      </c>
      <c r="D753" t="s">
        <v>565</v>
      </c>
      <c r="E753">
        <v>5265.8327088899996</v>
      </c>
      <c r="F753">
        <v>749.65</v>
      </c>
      <c r="G753">
        <v>47.312203734704298</v>
      </c>
      <c r="H753">
        <v>6.9031497482311499</v>
      </c>
      <c r="I753">
        <v>64.778312809342907</v>
      </c>
      <c r="J753">
        <v>-14.4630842571614</v>
      </c>
      <c r="K753">
        <v>649.67311598190895</v>
      </c>
      <c r="M753">
        <v>49.065769890509102</v>
      </c>
      <c r="N753">
        <v>1.3888283769215499</v>
      </c>
      <c r="O753">
        <v>26.192223037417399</v>
      </c>
      <c r="P753">
        <v>101.844372644049</v>
      </c>
    </row>
    <row r="754" spans="1:17" hidden="1" x14ac:dyDescent="0.3">
      <c r="A754" t="s">
        <v>1651</v>
      </c>
      <c r="B754" t="s">
        <v>1652</v>
      </c>
      <c r="C754" t="s">
        <v>10650</v>
      </c>
      <c r="D754" t="s">
        <v>151</v>
      </c>
      <c r="E754">
        <v>5254.9379996910002</v>
      </c>
      <c r="F754">
        <v>62.56</v>
      </c>
      <c r="G754">
        <v>67.289122493982703</v>
      </c>
      <c r="H754">
        <v>12.1764769959288</v>
      </c>
      <c r="I754">
        <v>-15.295475497898799</v>
      </c>
      <c r="J754">
        <v>0.229545311223911</v>
      </c>
      <c r="K754">
        <v>58.443851816321299</v>
      </c>
      <c r="L754">
        <v>55.629255120021497</v>
      </c>
      <c r="M754">
        <v>65.5207951449066</v>
      </c>
      <c r="N754">
        <v>2.12152978517882</v>
      </c>
      <c r="O754">
        <v>23.881074168797898</v>
      </c>
      <c r="P754">
        <v>102.328589909443</v>
      </c>
      <c r="Q754">
        <v>-1.1911252500851E-2</v>
      </c>
    </row>
    <row r="755" spans="1:17" x14ac:dyDescent="0.3">
      <c r="A755" t="s">
        <v>1653</v>
      </c>
      <c r="B755" t="s">
        <v>1654</v>
      </c>
      <c r="C755" t="s">
        <v>10646</v>
      </c>
      <c r="D755" t="s">
        <v>472</v>
      </c>
      <c r="E755">
        <v>5218.9561538400003</v>
      </c>
      <c r="F755">
        <v>317.35000000000002</v>
      </c>
      <c r="G755">
        <v>-61.4818523427939</v>
      </c>
      <c r="H755">
        <v>-7.0486193450473502</v>
      </c>
      <c r="I755">
        <v>-38.856603703363596</v>
      </c>
      <c r="J755">
        <v>-10.062820613723099</v>
      </c>
      <c r="K755">
        <v>325.94033654718601</v>
      </c>
      <c r="L755">
        <v>362.34283156849898</v>
      </c>
      <c r="M755">
        <v>42.762154489138602</v>
      </c>
      <c r="N755">
        <v>2.1660672066206201</v>
      </c>
      <c r="O755">
        <v>70.915393099101905</v>
      </c>
      <c r="P755">
        <v>20.826194555492101</v>
      </c>
      <c r="Q755">
        <v>-0.11341556230114599</v>
      </c>
    </row>
    <row r="756" spans="1:17" x14ac:dyDescent="0.3">
      <c r="A756" t="s">
        <v>1655</v>
      </c>
      <c r="B756" t="s">
        <v>1656</v>
      </c>
      <c r="C756" t="s">
        <v>10636</v>
      </c>
      <c r="D756" t="s">
        <v>414</v>
      </c>
      <c r="E756">
        <v>5209.5264536699997</v>
      </c>
      <c r="F756">
        <v>290.25</v>
      </c>
      <c r="G756">
        <v>-23.548884070849201</v>
      </c>
      <c r="H756">
        <v>-2.0588698305830202</v>
      </c>
      <c r="I756">
        <v>-25.107808761167199</v>
      </c>
      <c r="J756">
        <v>1.0317415446835201</v>
      </c>
      <c r="K756">
        <v>287.54844487435201</v>
      </c>
      <c r="L756">
        <v>292.06307575443702</v>
      </c>
      <c r="M756">
        <v>60.6814065864219</v>
      </c>
      <c r="N756">
        <v>1.28370722782743</v>
      </c>
      <c r="O756">
        <v>33.660637381567597</v>
      </c>
      <c r="P756">
        <v>9.4801030992644808</v>
      </c>
      <c r="Q756">
        <v>-6.615336797647E-3</v>
      </c>
    </row>
    <row r="757" spans="1:17" hidden="1" x14ac:dyDescent="0.3">
      <c r="A757" t="s">
        <v>1657</v>
      </c>
      <c r="B757" t="s">
        <v>1658</v>
      </c>
      <c r="C757" t="s">
        <v>10650</v>
      </c>
      <c r="D757" t="s">
        <v>104</v>
      </c>
      <c r="E757">
        <v>5198.7237986399996</v>
      </c>
      <c r="F757">
        <v>493.7</v>
      </c>
      <c r="G757">
        <v>23379.088532523401</v>
      </c>
      <c r="H757">
        <v>46.158629183768603</v>
      </c>
      <c r="I757">
        <v>1708.80204978648</v>
      </c>
      <c r="J757">
        <v>-1.6627623810837799</v>
      </c>
      <c r="K757">
        <v>206.29689486214301</v>
      </c>
      <c r="L757">
        <v>69.635060626035497</v>
      </c>
      <c r="M757">
        <v>99.992621279401902</v>
      </c>
      <c r="N757">
        <v>0.83874092009685197</v>
      </c>
      <c r="O757">
        <v>0</v>
      </c>
      <c r="P757">
        <v>24585</v>
      </c>
      <c r="Q757">
        <v>0.12875308657901199</v>
      </c>
    </row>
    <row r="758" spans="1:17" x14ac:dyDescent="0.3">
      <c r="A758" t="s">
        <v>1659</v>
      </c>
      <c r="B758" t="s">
        <v>1660</v>
      </c>
      <c r="C758" t="s">
        <v>10638</v>
      </c>
      <c r="D758" t="s">
        <v>991</v>
      </c>
      <c r="E758">
        <v>5196.7126837080004</v>
      </c>
      <c r="F758">
        <v>42.65</v>
      </c>
      <c r="G758">
        <v>44.359804966884901</v>
      </c>
      <c r="H758">
        <v>-8.6154541387920691</v>
      </c>
      <c r="I758">
        <v>11.1938597307877</v>
      </c>
      <c r="J758">
        <v>-5.0079581106211402</v>
      </c>
      <c r="K758">
        <v>40.221595084006303</v>
      </c>
      <c r="L758">
        <v>34.338136920108703</v>
      </c>
      <c r="M758">
        <v>47.754970611791997</v>
      </c>
      <c r="N758">
        <v>0.74749444497639905</v>
      </c>
      <c r="O758">
        <v>8.0890973036342295</v>
      </c>
      <c r="P758">
        <v>89.5555555555555</v>
      </c>
      <c r="Q758">
        <v>9.3616623039465996E-2</v>
      </c>
    </row>
    <row r="759" spans="1:17" hidden="1" x14ac:dyDescent="0.3">
      <c r="A759" t="s">
        <v>1661</v>
      </c>
      <c r="B759" t="s">
        <v>1662</v>
      </c>
      <c r="C759" t="s">
        <v>10650</v>
      </c>
      <c r="D759" t="s">
        <v>198</v>
      </c>
      <c r="E759">
        <v>5192.1600451449904</v>
      </c>
      <c r="F759">
        <v>7977.85</v>
      </c>
      <c r="G759">
        <v>76.464538866265798</v>
      </c>
      <c r="H759">
        <v>1.3174897974205699</v>
      </c>
      <c r="I759">
        <v>-2.74285293612115</v>
      </c>
      <c r="J759">
        <v>-0.19797252490314901</v>
      </c>
      <c r="K759">
        <v>7277.0391965734798</v>
      </c>
      <c r="L759">
        <v>6652.6196173125099</v>
      </c>
      <c r="M759">
        <v>67.950999426330398</v>
      </c>
      <c r="N759">
        <v>2.0156440094931201</v>
      </c>
      <c r="O759">
        <v>13.8514762749362</v>
      </c>
      <c r="P759">
        <v>121.606944444444</v>
      </c>
      <c r="Q759">
        <v>0.120404855211822</v>
      </c>
    </row>
    <row r="760" spans="1:17" x14ac:dyDescent="0.3">
      <c r="A760" t="s">
        <v>1663</v>
      </c>
      <c r="B760" t="s">
        <v>1664</v>
      </c>
      <c r="C760" t="s">
        <v>6781</v>
      </c>
      <c r="D760" t="s">
        <v>83</v>
      </c>
      <c r="E760">
        <v>5186.0411596599997</v>
      </c>
      <c r="F760">
        <v>231.01</v>
      </c>
      <c r="G760">
        <v>-7.4594984536154101</v>
      </c>
      <c r="H760">
        <v>-5.3635913194167903</v>
      </c>
      <c r="I760">
        <v>-1.09991853101655</v>
      </c>
      <c r="J760">
        <v>-2.3398163283950999</v>
      </c>
      <c r="K760">
        <v>224.08674447665399</v>
      </c>
      <c r="L760">
        <v>211.769090412975</v>
      </c>
      <c r="M760">
        <v>55.379761766720698</v>
      </c>
      <c r="N760">
        <v>0.68754822911955804</v>
      </c>
      <c r="O760">
        <v>6.9217782779966202</v>
      </c>
      <c r="P760">
        <v>31.143911439114301</v>
      </c>
      <c r="Q760">
        <v>-8.6147634751066002E-2</v>
      </c>
    </row>
    <row r="761" spans="1:17" hidden="1" x14ac:dyDescent="0.3">
      <c r="A761" t="s">
        <v>1665</v>
      </c>
      <c r="B761" t="s">
        <v>1666</v>
      </c>
      <c r="C761" t="s">
        <v>10650</v>
      </c>
      <c r="D761" t="s">
        <v>1667</v>
      </c>
      <c r="E761">
        <v>5168.879891351</v>
      </c>
      <c r="F761">
        <v>60.66</v>
      </c>
      <c r="G761">
        <v>-9.9346810527716105</v>
      </c>
      <c r="H761">
        <v>1.69283267358687</v>
      </c>
      <c r="I761">
        <v>1.70001921986798</v>
      </c>
      <c r="J761">
        <v>-0.84840306581040303</v>
      </c>
      <c r="K761">
        <v>60.168398089037701</v>
      </c>
      <c r="L761">
        <v>57.550522121284402</v>
      </c>
      <c r="M761">
        <v>56.425916595309197</v>
      </c>
      <c r="N761">
        <v>0.92174969025956199</v>
      </c>
      <c r="O761">
        <v>6.8249258160237396</v>
      </c>
      <c r="P761">
        <v>26.903765690376499</v>
      </c>
      <c r="Q761">
        <v>-3.0196124243903E-2</v>
      </c>
    </row>
    <row r="762" spans="1:17" hidden="1" x14ac:dyDescent="0.3">
      <c r="A762" t="s">
        <v>1668</v>
      </c>
      <c r="B762" t="s">
        <v>1669</v>
      </c>
      <c r="C762" t="s">
        <v>10650</v>
      </c>
      <c r="D762" t="s">
        <v>198</v>
      </c>
      <c r="E762">
        <v>5140.5771000000004</v>
      </c>
      <c r="F762">
        <v>792.65</v>
      </c>
      <c r="G762">
        <v>61.8621514324714</v>
      </c>
      <c r="H762">
        <v>11.5315319193856</v>
      </c>
      <c r="I762">
        <v>19.880911685472601</v>
      </c>
      <c r="J762">
        <v>4.4468632873654101</v>
      </c>
      <c r="K762">
        <v>701.95934891710499</v>
      </c>
      <c r="L762">
        <v>604.11262438854101</v>
      </c>
      <c r="M762">
        <v>66.424965694268494</v>
      </c>
      <c r="N762">
        <v>1.99681039444909</v>
      </c>
      <c r="O762">
        <v>4.3840282596353903</v>
      </c>
      <c r="P762">
        <v>126.051618422928</v>
      </c>
      <c r="Q762">
        <v>9.4357356188500996E-2</v>
      </c>
    </row>
    <row r="763" spans="1:17" hidden="1" x14ac:dyDescent="0.3">
      <c r="A763" t="s">
        <v>1670</v>
      </c>
      <c r="B763" t="s">
        <v>1671</v>
      </c>
      <c r="C763" t="s">
        <v>10650</v>
      </c>
      <c r="D763" t="s">
        <v>1509</v>
      </c>
      <c r="E763">
        <v>5103.581362545</v>
      </c>
      <c r="F763">
        <v>415.9</v>
      </c>
      <c r="G763">
        <v>-13.968199408507999</v>
      </c>
      <c r="H763">
        <v>17.158377381033301</v>
      </c>
      <c r="I763">
        <v>-5.0833054094769601</v>
      </c>
      <c r="J763">
        <v>-1.5925458802060699</v>
      </c>
      <c r="K763">
        <v>387.38622238987699</v>
      </c>
      <c r="L763">
        <v>361.25976889808101</v>
      </c>
      <c r="M763">
        <v>57.925656908435201</v>
      </c>
      <c r="N763">
        <v>1.0540838784958499</v>
      </c>
      <c r="O763">
        <v>8.1389757153161799</v>
      </c>
      <c r="P763">
        <v>45.8019281332164</v>
      </c>
      <c r="Q763">
        <v>8.5705806747031002E-2</v>
      </c>
    </row>
    <row r="764" spans="1:17" x14ac:dyDescent="0.3">
      <c r="A764" t="s">
        <v>1672</v>
      </c>
      <c r="B764" t="s">
        <v>1673</v>
      </c>
      <c r="C764" t="s">
        <v>10646</v>
      </c>
      <c r="D764" t="s">
        <v>329</v>
      </c>
      <c r="E764">
        <v>5094.2121174000004</v>
      </c>
      <c r="F764">
        <v>1925.85</v>
      </c>
      <c r="G764">
        <v>20.665111372038499</v>
      </c>
      <c r="H764">
        <v>-15.6783449610743</v>
      </c>
      <c r="I764">
        <v>61.505374563891699</v>
      </c>
      <c r="J764">
        <v>-1.9280143704737001</v>
      </c>
      <c r="K764">
        <v>1886.65967756896</v>
      </c>
      <c r="L764">
        <v>1537.4031738701999</v>
      </c>
      <c r="M764">
        <v>41.189285904564301</v>
      </c>
      <c r="N764">
        <v>0.349883604903725</v>
      </c>
      <c r="O764">
        <v>17.820702546927301</v>
      </c>
      <c r="P764">
        <v>102.433384138329</v>
      </c>
      <c r="Q764">
        <v>-3.3867060636764E-2</v>
      </c>
    </row>
    <row r="765" spans="1:17" x14ac:dyDescent="0.3">
      <c r="A765" t="s">
        <v>1674</v>
      </c>
      <c r="B765" t="s">
        <v>1675</v>
      </c>
      <c r="C765" t="s">
        <v>10638</v>
      </c>
      <c r="D765" t="s">
        <v>121</v>
      </c>
      <c r="E765">
        <v>5088.00468</v>
      </c>
      <c r="F765">
        <v>563.95000000000005</v>
      </c>
      <c r="G765">
        <v>94.201249588000806</v>
      </c>
      <c r="H765">
        <v>-4.4785415477970902</v>
      </c>
      <c r="I765">
        <v>50.850730404012502</v>
      </c>
      <c r="J765">
        <v>-1.0315301059030899</v>
      </c>
      <c r="K765">
        <v>538.306425839648</v>
      </c>
      <c r="L765">
        <v>417.35788858702801</v>
      </c>
      <c r="M765">
        <v>47.3340458957042</v>
      </c>
      <c r="N765">
        <v>0.17155525165906499</v>
      </c>
      <c r="O765">
        <v>28.974199840411298</v>
      </c>
      <c r="P765">
        <v>169.445771619684</v>
      </c>
      <c r="Q765">
        <v>7.8629506440766994E-2</v>
      </c>
    </row>
    <row r="766" spans="1:17" hidden="1" x14ac:dyDescent="0.3">
      <c r="A766" t="s">
        <v>1676</v>
      </c>
      <c r="B766" t="s">
        <v>1677</v>
      </c>
      <c r="C766" t="s">
        <v>10650</v>
      </c>
      <c r="D766" t="s">
        <v>89</v>
      </c>
      <c r="E766">
        <v>5070.1100430239903</v>
      </c>
      <c r="F766">
        <v>110.87</v>
      </c>
      <c r="G766">
        <v>282.48837290656201</v>
      </c>
      <c r="H766">
        <v>25.033597630292199</v>
      </c>
      <c r="I766">
        <v>69.984627453848205</v>
      </c>
      <c r="J766">
        <v>-3.87102090891144</v>
      </c>
      <c r="K766">
        <v>85.383418906368902</v>
      </c>
      <c r="L766">
        <v>61.322330530173197</v>
      </c>
      <c r="M766">
        <v>60.522461672419197</v>
      </c>
      <c r="N766">
        <v>1.4931270650945601</v>
      </c>
      <c r="O766">
        <v>11.833679083611401</v>
      </c>
      <c r="P766">
        <v>335.63850687622698</v>
      </c>
      <c r="Q766">
        <v>0.112665400708359</v>
      </c>
    </row>
    <row r="767" spans="1:17" hidden="1" x14ac:dyDescent="0.3">
      <c r="A767" t="s">
        <v>1678</v>
      </c>
      <c r="B767" t="s">
        <v>1679</v>
      </c>
      <c r="C767" t="s">
        <v>10650</v>
      </c>
      <c r="D767" t="s">
        <v>387</v>
      </c>
      <c r="E767">
        <v>5047.83669525</v>
      </c>
      <c r="F767">
        <v>562.6</v>
      </c>
      <c r="G767">
        <v>-5.3157395823364304</v>
      </c>
      <c r="H767">
        <v>-0.64803743702296301</v>
      </c>
      <c r="I767">
        <v>45.599039515122001</v>
      </c>
      <c r="J767">
        <v>-6.8357610242316804</v>
      </c>
      <c r="K767">
        <v>527.99123925709796</v>
      </c>
      <c r="L767">
        <v>455.63626367491599</v>
      </c>
      <c r="M767">
        <v>44.056616004449602</v>
      </c>
      <c r="N767">
        <v>0.88468093034451101</v>
      </c>
      <c r="O767">
        <v>13.197653750444299</v>
      </c>
      <c r="P767">
        <v>76.890426033642498</v>
      </c>
      <c r="Q767">
        <v>5.4504845913872002E-2</v>
      </c>
    </row>
    <row r="768" spans="1:17" x14ac:dyDescent="0.3">
      <c r="A768" t="s">
        <v>1680</v>
      </c>
      <c r="B768" t="s">
        <v>1681</v>
      </c>
      <c r="C768" t="s">
        <v>10641</v>
      </c>
      <c r="D768" t="s">
        <v>198</v>
      </c>
      <c r="E768">
        <v>5013.9707346799996</v>
      </c>
      <c r="F768">
        <v>125.71</v>
      </c>
      <c r="G768">
        <v>-21.8305253804578</v>
      </c>
      <c r="H768">
        <v>-10.4836153696848</v>
      </c>
      <c r="I768">
        <v>-16.417708632294801</v>
      </c>
      <c r="J768">
        <v>-3.07474857499655</v>
      </c>
      <c r="K768">
        <v>128.54234013134999</v>
      </c>
      <c r="L768">
        <v>124.041863315725</v>
      </c>
      <c r="M768">
        <v>43.853436219389899</v>
      </c>
      <c r="N768">
        <v>0.71551708677475001</v>
      </c>
      <c r="O768">
        <v>19.051785856336</v>
      </c>
      <c r="P768">
        <v>22.8236443575964</v>
      </c>
      <c r="Q768">
        <v>2.4941948679757998E-2</v>
      </c>
    </row>
    <row r="769" spans="1:17" hidden="1" x14ac:dyDescent="0.3">
      <c r="A769" t="s">
        <v>1682</v>
      </c>
      <c r="B769" t="s">
        <v>1683</v>
      </c>
      <c r="C769" t="s">
        <v>10650</v>
      </c>
      <c r="D769" t="s">
        <v>1460</v>
      </c>
      <c r="E769">
        <v>4999.6424656290001</v>
      </c>
      <c r="F769">
        <v>92.44</v>
      </c>
      <c r="G769">
        <v>30.469857899584699</v>
      </c>
      <c r="H769">
        <v>9.2821946420166093</v>
      </c>
      <c r="I769">
        <v>-0.30615756615280099</v>
      </c>
      <c r="J769">
        <v>-8.1637765798667399</v>
      </c>
      <c r="K769">
        <v>86.298616074197</v>
      </c>
      <c r="L769">
        <v>75.184613583075105</v>
      </c>
      <c r="M769">
        <v>45.744453701482897</v>
      </c>
      <c r="N769">
        <v>1.4617650706896801</v>
      </c>
      <c r="O769">
        <v>11.6940718303764</v>
      </c>
      <c r="P769">
        <v>115.477855477855</v>
      </c>
      <c r="Q769">
        <v>0.18611826512183999</v>
      </c>
    </row>
    <row r="770" spans="1:17" x14ac:dyDescent="0.3">
      <c r="A770" t="s">
        <v>1684</v>
      </c>
      <c r="B770" t="s">
        <v>1685</v>
      </c>
      <c r="C770" t="s">
        <v>10645</v>
      </c>
      <c r="D770" t="s">
        <v>411</v>
      </c>
      <c r="E770">
        <v>4994.9394284919999</v>
      </c>
      <c r="F770">
        <v>99.96</v>
      </c>
      <c r="G770">
        <v>-13.7958370936771</v>
      </c>
      <c r="H770">
        <v>-12.5600319592637</v>
      </c>
      <c r="I770">
        <v>-19.548607178026099</v>
      </c>
      <c r="J770">
        <v>-2.9369623020636202</v>
      </c>
      <c r="K770">
        <v>103.57523886871</v>
      </c>
      <c r="L770">
        <v>101.142110017908</v>
      </c>
      <c r="M770">
        <v>42.452389392591598</v>
      </c>
      <c r="N770">
        <v>0.65054324890320403</v>
      </c>
      <c r="O770">
        <v>21.598639455782301</v>
      </c>
      <c r="P770">
        <v>23.712871287128699</v>
      </c>
      <c r="Q770">
        <v>1.6054217714323998E-2</v>
      </c>
    </row>
    <row r="771" spans="1:17" x14ac:dyDescent="0.3">
      <c r="A771" t="s">
        <v>1686</v>
      </c>
      <c r="B771" t="s">
        <v>1687</v>
      </c>
      <c r="C771" t="s">
        <v>10649</v>
      </c>
      <c r="D771" t="s">
        <v>568</v>
      </c>
      <c r="E771">
        <v>4964.1467478099903</v>
      </c>
      <c r="F771">
        <v>880.95</v>
      </c>
      <c r="G771">
        <v>-23.5108929731404</v>
      </c>
      <c r="H771">
        <v>5.3880318427199496</v>
      </c>
      <c r="I771">
        <v>5.56554682135015</v>
      </c>
      <c r="J771">
        <v>-3.1762521814786</v>
      </c>
      <c r="K771">
        <v>855.92558040751203</v>
      </c>
      <c r="L771">
        <v>793.24672449478896</v>
      </c>
      <c r="M771">
        <v>45.556215460797702</v>
      </c>
      <c r="N771">
        <v>0.83379646866123902</v>
      </c>
      <c r="O771">
        <v>9.6543504171632897</v>
      </c>
      <c r="P771">
        <v>34.096963239211497</v>
      </c>
      <c r="Q771">
        <v>-0.12932681979636701</v>
      </c>
    </row>
    <row r="772" spans="1:17" x14ac:dyDescent="0.3">
      <c r="A772" t="s">
        <v>1688</v>
      </c>
      <c r="B772" t="s">
        <v>1689</v>
      </c>
      <c r="C772" t="s">
        <v>10637</v>
      </c>
      <c r="D772" t="s">
        <v>935</v>
      </c>
      <c r="E772">
        <v>4962.5456397999997</v>
      </c>
      <c r="F772">
        <v>586.20000000000005</v>
      </c>
      <c r="G772">
        <v>39.453144967502503</v>
      </c>
      <c r="H772">
        <v>26.169383812202401</v>
      </c>
      <c r="I772">
        <v>82.953291967358396</v>
      </c>
      <c r="J772">
        <v>-1.0885497484058699</v>
      </c>
      <c r="K772">
        <v>460.08063879706799</v>
      </c>
      <c r="L772">
        <v>348.906951251142</v>
      </c>
      <c r="M772">
        <v>64.265510892715298</v>
      </c>
      <c r="N772">
        <v>1.0641387780732301</v>
      </c>
      <c r="O772">
        <v>4.7082906857727602</v>
      </c>
      <c r="P772">
        <v>171.640407784986</v>
      </c>
      <c r="Q772">
        <v>8.6813486156009007E-2</v>
      </c>
    </row>
    <row r="773" spans="1:17" x14ac:dyDescent="0.3">
      <c r="A773" t="s">
        <v>1690</v>
      </c>
      <c r="B773" t="s">
        <v>1691</v>
      </c>
      <c r="C773" t="s">
        <v>10640</v>
      </c>
      <c r="D773" t="s">
        <v>568</v>
      </c>
      <c r="E773">
        <v>4944.3014761249997</v>
      </c>
      <c r="F773">
        <v>446.05</v>
      </c>
      <c r="G773">
        <v>6.0340514377932299</v>
      </c>
      <c r="H773">
        <v>3.2517876970658302</v>
      </c>
      <c r="I773">
        <v>3.2199438221613401</v>
      </c>
      <c r="J773">
        <v>-4.4762583696539604</v>
      </c>
      <c r="K773">
        <v>416.57624366352798</v>
      </c>
      <c r="L773">
        <v>378.09520048484802</v>
      </c>
      <c r="M773">
        <v>47.097317105593497</v>
      </c>
      <c r="N773">
        <v>1.4068631753324901</v>
      </c>
      <c r="O773">
        <v>8.9563950229794909</v>
      </c>
      <c r="P773">
        <v>53.229130882858101</v>
      </c>
      <c r="Q773">
        <v>-1.3734043207688E-2</v>
      </c>
    </row>
    <row r="774" spans="1:17" x14ac:dyDescent="0.3">
      <c r="A774" t="s">
        <v>1692</v>
      </c>
      <c r="B774" t="s">
        <v>1693</v>
      </c>
      <c r="C774" t="s">
        <v>10638</v>
      </c>
      <c r="D774" t="s">
        <v>258</v>
      </c>
      <c r="E774">
        <v>4930.0353556999999</v>
      </c>
      <c r="F774">
        <v>274.35000000000002</v>
      </c>
      <c r="G774">
        <v>-11.4597240317601</v>
      </c>
      <c r="H774">
        <v>-2.83634217796138</v>
      </c>
      <c r="I774">
        <v>13.8099448284693</v>
      </c>
      <c r="J774">
        <v>2.2835354220081499</v>
      </c>
      <c r="K774">
        <v>245.692626987355</v>
      </c>
      <c r="L774">
        <v>230.18587623934999</v>
      </c>
      <c r="M774">
        <v>60.590625332623702</v>
      </c>
      <c r="N774">
        <v>1.28066041434272</v>
      </c>
      <c r="O774">
        <v>6.2146892655366903</v>
      </c>
      <c r="P774">
        <v>55</v>
      </c>
      <c r="Q774">
        <v>0.18007301874397699</v>
      </c>
    </row>
    <row r="775" spans="1:17" hidden="1" x14ac:dyDescent="0.3">
      <c r="A775" t="s">
        <v>1694</v>
      </c>
      <c r="B775" t="s">
        <v>1695</v>
      </c>
      <c r="C775" t="s">
        <v>10650</v>
      </c>
      <c r="D775" t="s">
        <v>355</v>
      </c>
      <c r="E775">
        <v>4919.0075917499998</v>
      </c>
      <c r="F775">
        <v>828.85</v>
      </c>
      <c r="G775">
        <v>91.289082316990203</v>
      </c>
      <c r="H775">
        <v>17.334711659533099</v>
      </c>
      <c r="I775">
        <v>87.949553137020899</v>
      </c>
      <c r="J775">
        <v>-8.8448326736866498</v>
      </c>
      <c r="K775">
        <v>730.61644168729299</v>
      </c>
      <c r="L775">
        <v>562.37542855741594</v>
      </c>
      <c r="M775">
        <v>53.363077427627303</v>
      </c>
      <c r="N775">
        <v>1.27381705935469</v>
      </c>
      <c r="O775">
        <v>9.8811606442661404</v>
      </c>
      <c r="P775">
        <v>174.86320676504701</v>
      </c>
      <c r="Q775">
        <v>0.16117449891104199</v>
      </c>
    </row>
    <row r="776" spans="1:17" hidden="1" x14ac:dyDescent="0.3">
      <c r="A776" t="s">
        <v>1696</v>
      </c>
      <c r="B776" t="s">
        <v>1697</v>
      </c>
      <c r="C776" t="s">
        <v>10650</v>
      </c>
      <c r="D776" t="s">
        <v>387</v>
      </c>
      <c r="E776">
        <v>4884.0729650000003</v>
      </c>
      <c r="F776">
        <v>404.75</v>
      </c>
      <c r="G776">
        <v>201.13677182411601</v>
      </c>
      <c r="H776">
        <v>4.7648177922632602</v>
      </c>
      <c r="I776">
        <v>118.47525110450199</v>
      </c>
      <c r="J776">
        <v>-6.6494484135214504</v>
      </c>
      <c r="K776">
        <v>331.36271334910799</v>
      </c>
      <c r="L776">
        <v>232.74037135217401</v>
      </c>
      <c r="M776">
        <v>52.929545078818997</v>
      </c>
      <c r="N776">
        <v>0.70480722828447695</v>
      </c>
      <c r="O776">
        <v>10.6114885731933</v>
      </c>
      <c r="P776">
        <v>256.62363980792099</v>
      </c>
      <c r="Q776">
        <v>0.18493055969633301</v>
      </c>
    </row>
    <row r="777" spans="1:17" x14ac:dyDescent="0.3">
      <c r="A777" t="s">
        <v>1698</v>
      </c>
      <c r="B777" t="s">
        <v>1699</v>
      </c>
      <c r="C777" t="s">
        <v>10639</v>
      </c>
      <c r="D777" t="s">
        <v>46</v>
      </c>
      <c r="E777">
        <v>4866.3346520750001</v>
      </c>
      <c r="F777">
        <v>711.5</v>
      </c>
      <c r="G777">
        <v>-2.5711382636942002</v>
      </c>
      <c r="H777">
        <v>-5.3176143674670504</v>
      </c>
      <c r="I777">
        <v>6.4000125121930598</v>
      </c>
      <c r="J777">
        <v>-4.4518827354335802</v>
      </c>
      <c r="K777">
        <v>671.35806017126799</v>
      </c>
      <c r="L777">
        <v>610.83647183714595</v>
      </c>
      <c r="M777">
        <v>47.068611047821598</v>
      </c>
      <c r="N777">
        <v>0.42553130529682798</v>
      </c>
      <c r="O777">
        <v>41.820098383696397</v>
      </c>
      <c r="P777">
        <v>66.725248974809602</v>
      </c>
      <c r="Q777">
        <v>0.13602098065089799</v>
      </c>
    </row>
    <row r="778" spans="1:17" hidden="1" x14ac:dyDescent="0.3">
      <c r="A778" t="s">
        <v>1700</v>
      </c>
      <c r="B778" t="s">
        <v>1701</v>
      </c>
      <c r="C778" t="s">
        <v>10650</v>
      </c>
      <c r="D778" t="s">
        <v>264</v>
      </c>
      <c r="E778">
        <v>4862.9355699199996</v>
      </c>
      <c r="F778">
        <v>1366.3</v>
      </c>
      <c r="G778">
        <v>83.266138499789093</v>
      </c>
      <c r="H778">
        <v>13.2951106900047</v>
      </c>
      <c r="I778">
        <v>58.4181878194182</v>
      </c>
      <c r="J778">
        <v>-0.56756440298774202</v>
      </c>
      <c r="K778">
        <v>1208.37377077413</v>
      </c>
      <c r="L778">
        <v>918.78441654375297</v>
      </c>
      <c r="M778">
        <v>58.043874064224497</v>
      </c>
      <c r="N778">
        <v>0.80526203917167405</v>
      </c>
      <c r="O778">
        <v>5.90646270950743</v>
      </c>
      <c r="P778">
        <v>152.364240857037</v>
      </c>
      <c r="Q778">
        <v>0.230318301330939</v>
      </c>
    </row>
    <row r="779" spans="1:17" hidden="1" x14ac:dyDescent="0.3">
      <c r="A779" t="s">
        <v>1702</v>
      </c>
      <c r="B779" t="s">
        <v>1703</v>
      </c>
      <c r="C779" t="s">
        <v>10650</v>
      </c>
      <c r="D779" t="s">
        <v>127</v>
      </c>
      <c r="E779">
        <v>4857.6575705499999</v>
      </c>
      <c r="F779">
        <v>2429.9</v>
      </c>
      <c r="G779">
        <v>26.161683046945299</v>
      </c>
      <c r="H779">
        <v>6.1133682010855503</v>
      </c>
      <c r="I779">
        <v>14.644927972634999</v>
      </c>
      <c r="J779">
        <v>2.8057045102462399</v>
      </c>
      <c r="K779">
        <v>2165.98508258416</v>
      </c>
      <c r="L779">
        <v>1857.878964734</v>
      </c>
      <c r="M779">
        <v>78.419416722246794</v>
      </c>
      <c r="N779">
        <v>1.1438034897640399</v>
      </c>
      <c r="O779">
        <v>0.84159841968804905</v>
      </c>
      <c r="P779">
        <v>101.986699916874</v>
      </c>
      <c r="Q779">
        <v>0.309394965631548</v>
      </c>
    </row>
    <row r="780" spans="1:17" x14ac:dyDescent="0.3">
      <c r="A780" t="s">
        <v>1704</v>
      </c>
      <c r="B780" t="s">
        <v>1705</v>
      </c>
      <c r="C780" t="s">
        <v>10646</v>
      </c>
      <c r="D780" t="s">
        <v>897</v>
      </c>
      <c r="E780">
        <v>4829.6799520750001</v>
      </c>
      <c r="F780">
        <v>395.4</v>
      </c>
      <c r="G780">
        <v>-22.579303186907602</v>
      </c>
      <c r="H780">
        <v>16.359083659970999</v>
      </c>
      <c r="I780">
        <v>-7.44474839006116</v>
      </c>
      <c r="J780">
        <v>1.86048581799938</v>
      </c>
      <c r="K780">
        <v>349.69166758304698</v>
      </c>
      <c r="L780">
        <v>341.35927073311001</v>
      </c>
      <c r="M780">
        <v>75.782528111424099</v>
      </c>
      <c r="N780">
        <v>0.86786359013909398</v>
      </c>
      <c r="O780">
        <v>13.783510369246301</v>
      </c>
      <c r="P780">
        <v>47.564844187348299</v>
      </c>
      <c r="Q780">
        <v>3.3170523226831998E-2</v>
      </c>
    </row>
    <row r="781" spans="1:17" x14ac:dyDescent="0.3">
      <c r="A781" t="s">
        <v>1706</v>
      </c>
      <c r="B781" t="s">
        <v>1707</v>
      </c>
      <c r="C781" t="s">
        <v>10641</v>
      </c>
      <c r="D781" t="s">
        <v>198</v>
      </c>
      <c r="E781">
        <v>4825.7209087499996</v>
      </c>
      <c r="F781">
        <v>678.35</v>
      </c>
      <c r="G781">
        <v>2.8489355942292098</v>
      </c>
      <c r="H781">
        <v>-12.4141829284327</v>
      </c>
      <c r="I781">
        <v>-11.7833087371455</v>
      </c>
      <c r="J781">
        <v>-3.1154231592427801</v>
      </c>
      <c r="K781">
        <v>674.09717638383097</v>
      </c>
      <c r="L781">
        <v>611.36407357334394</v>
      </c>
      <c r="M781">
        <v>49.727751398279104</v>
      </c>
      <c r="N781">
        <v>0.44596540464176998</v>
      </c>
      <c r="O781">
        <v>17.8079162674135</v>
      </c>
      <c r="P781">
        <v>65.1491174680462</v>
      </c>
      <c r="Q781">
        <v>0.11892277504686399</v>
      </c>
    </row>
    <row r="782" spans="1:17" x14ac:dyDescent="0.3">
      <c r="A782" t="s">
        <v>1708</v>
      </c>
      <c r="B782" t="s">
        <v>1709</v>
      </c>
      <c r="C782" t="s">
        <v>10647</v>
      </c>
      <c r="D782" t="s">
        <v>1710</v>
      </c>
      <c r="E782">
        <v>4770.9292990759996</v>
      </c>
      <c r="F782">
        <v>70.73</v>
      </c>
      <c r="G782">
        <v>-21.284042432426901</v>
      </c>
      <c r="H782">
        <v>-6.0691633635618798</v>
      </c>
      <c r="I782">
        <v>11.5554799616342</v>
      </c>
      <c r="J782">
        <v>-1.27858480567115</v>
      </c>
      <c r="K782">
        <v>70.203646661241606</v>
      </c>
      <c r="L782">
        <v>64.302933194578699</v>
      </c>
      <c r="M782">
        <v>50.807212303494197</v>
      </c>
      <c r="N782">
        <v>0.85797182596298405</v>
      </c>
      <c r="O782">
        <v>19.030114520005601</v>
      </c>
      <c r="P782">
        <v>62.224770642201797</v>
      </c>
      <c r="Q782">
        <v>7.7171271691824E-2</v>
      </c>
    </row>
    <row r="783" spans="1:17" hidden="1" x14ac:dyDescent="0.3">
      <c r="A783" t="s">
        <v>1711</v>
      </c>
      <c r="B783" t="s">
        <v>1712</v>
      </c>
      <c r="C783" t="s">
        <v>10650</v>
      </c>
      <c r="D783" t="s">
        <v>46</v>
      </c>
      <c r="E783">
        <v>4763.4326244599997</v>
      </c>
      <c r="F783">
        <v>846.8</v>
      </c>
      <c r="G783">
        <v>172.10134322117901</v>
      </c>
      <c r="H783">
        <v>3.1504876325830899</v>
      </c>
      <c r="I783">
        <v>57.293222744864202</v>
      </c>
      <c r="J783">
        <v>0.37125688857244099</v>
      </c>
      <c r="K783">
        <v>757.30003263215394</v>
      </c>
      <c r="L783">
        <v>552.32589964989199</v>
      </c>
      <c r="M783">
        <v>53.295130388606502</v>
      </c>
      <c r="N783">
        <v>0.50106822239090598</v>
      </c>
      <c r="O783">
        <v>10.415682569674001</v>
      </c>
      <c r="P783">
        <v>243.529411764705</v>
      </c>
    </row>
    <row r="784" spans="1:17" hidden="1" x14ac:dyDescent="0.3">
      <c r="A784" t="s">
        <v>1713</v>
      </c>
      <c r="B784" t="s">
        <v>1714</v>
      </c>
      <c r="C784" t="s">
        <v>10650</v>
      </c>
      <c r="D784" t="s">
        <v>264</v>
      </c>
      <c r="E784">
        <v>4760.6962504499998</v>
      </c>
      <c r="F784">
        <v>539.20000000000005</v>
      </c>
      <c r="G784">
        <v>-13.026458274144201</v>
      </c>
      <c r="H784">
        <v>-3.5791685858769702</v>
      </c>
      <c r="I784">
        <v>19.463596411778099</v>
      </c>
      <c r="J784">
        <v>-4.9748760447058897</v>
      </c>
      <c r="K784">
        <v>532.36779837112795</v>
      </c>
      <c r="L784">
        <v>474.25982090774698</v>
      </c>
      <c r="M784">
        <v>38.398767534866003</v>
      </c>
      <c r="N784">
        <v>0.41443844597274099</v>
      </c>
      <c r="O784">
        <v>13.8445845697329</v>
      </c>
      <c r="P784">
        <v>49.7361843932241</v>
      </c>
    </row>
    <row r="785" spans="1:17" x14ac:dyDescent="0.3">
      <c r="A785" t="s">
        <v>1715</v>
      </c>
      <c r="B785" t="s">
        <v>1716</v>
      </c>
      <c r="C785" t="s">
        <v>10646</v>
      </c>
      <c r="D785" t="s">
        <v>897</v>
      </c>
      <c r="E785">
        <v>4754.9744403750001</v>
      </c>
      <c r="F785">
        <v>383.9</v>
      </c>
      <c r="G785">
        <v>109.127905526972</v>
      </c>
      <c r="H785">
        <v>18.931451635023599</v>
      </c>
      <c r="I785">
        <v>30.3305707827836</v>
      </c>
      <c r="J785">
        <v>-6.96159170948797</v>
      </c>
      <c r="K785">
        <v>348.23235504881899</v>
      </c>
      <c r="L785">
        <v>277.589684982135</v>
      </c>
      <c r="M785">
        <v>51.465642940787099</v>
      </c>
      <c r="N785">
        <v>0.97145491145547602</v>
      </c>
      <c r="O785">
        <v>7.30659025787965</v>
      </c>
      <c r="P785">
        <v>157.91064830366099</v>
      </c>
      <c r="Q785">
        <v>8.1188209706188993E-2</v>
      </c>
    </row>
    <row r="786" spans="1:17" x14ac:dyDescent="0.3">
      <c r="A786" t="s">
        <v>1717</v>
      </c>
      <c r="B786" t="s">
        <v>1718</v>
      </c>
      <c r="C786" t="s">
        <v>10647</v>
      </c>
      <c r="D786" t="s">
        <v>95</v>
      </c>
      <c r="E786">
        <v>4746.6974243099903</v>
      </c>
      <c r="F786">
        <v>1272.3499999999999</v>
      </c>
      <c r="G786">
        <v>40.476134108544002</v>
      </c>
      <c r="H786">
        <v>-9.3185483649763903</v>
      </c>
      <c r="I786">
        <v>61.792180882771198</v>
      </c>
      <c r="J786">
        <v>-9.10762930123588</v>
      </c>
      <c r="K786">
        <v>1233.83154484595</v>
      </c>
      <c r="L786">
        <v>973.82127649191204</v>
      </c>
      <c r="M786">
        <v>40.215888960495597</v>
      </c>
      <c r="N786">
        <v>9.3410266877667902E-2</v>
      </c>
      <c r="O786">
        <v>25.177820568239799</v>
      </c>
      <c r="P786">
        <v>108.581967213114</v>
      </c>
      <c r="Q786">
        <v>7.5741564374306E-2</v>
      </c>
    </row>
    <row r="787" spans="1:17" x14ac:dyDescent="0.3">
      <c r="A787" t="s">
        <v>1719</v>
      </c>
      <c r="B787" t="s">
        <v>1720</v>
      </c>
      <c r="C787" t="s">
        <v>10649</v>
      </c>
      <c r="D787" t="s">
        <v>295</v>
      </c>
      <c r="E787">
        <v>4732.7566434749997</v>
      </c>
      <c r="F787">
        <v>282.64999999999998</v>
      </c>
      <c r="G787">
        <v>-4.5613068377809096</v>
      </c>
      <c r="H787">
        <v>-9.3015933323506701</v>
      </c>
      <c r="I787">
        <v>-5.5997472229356404</v>
      </c>
      <c r="J787">
        <v>-5.70128891031663</v>
      </c>
      <c r="K787">
        <v>289.67201516793398</v>
      </c>
      <c r="L787">
        <v>269.994164909809</v>
      </c>
      <c r="M787">
        <v>39.4091090158228</v>
      </c>
      <c r="N787">
        <v>0.30725268410691398</v>
      </c>
      <c r="O787">
        <v>18.874933663541398</v>
      </c>
      <c r="P787">
        <v>34.403233475986603</v>
      </c>
      <c r="Q787">
        <v>-3.5056049555532001E-2</v>
      </c>
    </row>
    <row r="788" spans="1:17" hidden="1" x14ac:dyDescent="0.3">
      <c r="A788" t="s">
        <v>1721</v>
      </c>
      <c r="B788" t="s">
        <v>1722</v>
      </c>
      <c r="C788" t="s">
        <v>10650</v>
      </c>
      <c r="D788" t="s">
        <v>568</v>
      </c>
      <c r="E788">
        <v>4727.2682990000003</v>
      </c>
      <c r="F788">
        <v>103.71</v>
      </c>
      <c r="G788">
        <v>24.993722624999599</v>
      </c>
      <c r="H788">
        <v>16.351411550743801</v>
      </c>
      <c r="I788">
        <v>-2.2861369758497601</v>
      </c>
      <c r="J788">
        <v>-0.232662176783758</v>
      </c>
      <c r="K788">
        <v>93.677773238351193</v>
      </c>
      <c r="L788">
        <v>83.899704962977694</v>
      </c>
      <c r="M788">
        <v>61.416872243673701</v>
      </c>
      <c r="N788">
        <v>1.85041263050602</v>
      </c>
      <c r="O788">
        <v>8.37913412399962</v>
      </c>
      <c r="P788">
        <v>85.0312221231043</v>
      </c>
      <c r="Q788">
        <v>0.13403956905620801</v>
      </c>
    </row>
    <row r="789" spans="1:17" x14ac:dyDescent="0.3">
      <c r="A789" t="s">
        <v>1723</v>
      </c>
      <c r="B789" t="s">
        <v>1724</v>
      </c>
      <c r="C789" t="s">
        <v>10644</v>
      </c>
      <c r="D789" t="s">
        <v>1460</v>
      </c>
      <c r="E789">
        <v>4722.7406701199998</v>
      </c>
      <c r="F789">
        <v>846.6</v>
      </c>
      <c r="G789">
        <v>1.6951440189817</v>
      </c>
      <c r="H789">
        <v>-5.8994864379300997</v>
      </c>
      <c r="I789">
        <v>-23.286964535859099</v>
      </c>
      <c r="J789">
        <v>-3.0590154740495001</v>
      </c>
      <c r="K789">
        <v>857.23236982406104</v>
      </c>
      <c r="L789">
        <v>850.26919639394896</v>
      </c>
      <c r="M789">
        <v>53.323808957669897</v>
      </c>
      <c r="N789">
        <v>0.88904804808318405</v>
      </c>
      <c r="O789">
        <v>30.628395936687902</v>
      </c>
      <c r="P789">
        <v>40.736430886875503</v>
      </c>
      <c r="Q789">
        <v>0.14215372474171301</v>
      </c>
    </row>
    <row r="790" spans="1:17" hidden="1" x14ac:dyDescent="0.3">
      <c r="A790" t="s">
        <v>1725</v>
      </c>
      <c r="B790" t="s">
        <v>1726</v>
      </c>
      <c r="C790" t="s">
        <v>10650</v>
      </c>
      <c r="D790" t="s">
        <v>472</v>
      </c>
      <c r="E790">
        <v>4720.1226505650002</v>
      </c>
      <c r="F790">
        <v>1027.8</v>
      </c>
      <c r="G790">
        <v>133.28914406580799</v>
      </c>
      <c r="H790">
        <v>-2.1601287116602399</v>
      </c>
      <c r="I790">
        <v>42.1938755525712</v>
      </c>
      <c r="J790">
        <v>2.8075035007915998</v>
      </c>
      <c r="K790">
        <v>893.35363969617299</v>
      </c>
      <c r="L790">
        <v>692.23349773837595</v>
      </c>
      <c r="M790">
        <v>56.921710661297503</v>
      </c>
      <c r="N790">
        <v>0.55284323908177102</v>
      </c>
      <c r="O790">
        <v>6.5382370110916597</v>
      </c>
      <c r="P790">
        <v>178.21614671448799</v>
      </c>
      <c r="Q790">
        <v>0.169204211443926</v>
      </c>
    </row>
    <row r="791" spans="1:17" hidden="1" x14ac:dyDescent="0.3">
      <c r="A791" t="s">
        <v>1727</v>
      </c>
      <c r="B791" t="s">
        <v>1728</v>
      </c>
      <c r="C791" t="s">
        <v>10650</v>
      </c>
      <c r="D791" t="s">
        <v>295</v>
      </c>
      <c r="E791">
        <v>4716.0249843749998</v>
      </c>
      <c r="F791">
        <v>2643.05</v>
      </c>
      <c r="G791">
        <v>107.142251089559</v>
      </c>
      <c r="H791">
        <v>-0.94724927879068899</v>
      </c>
      <c r="I791">
        <v>69.285003912677396</v>
      </c>
      <c r="J791">
        <v>-2.3664660847874899</v>
      </c>
      <c r="K791">
        <v>2465.33093903282</v>
      </c>
      <c r="L791">
        <v>1889.51797002272</v>
      </c>
      <c r="M791">
        <v>51.582568466975701</v>
      </c>
      <c r="N791">
        <v>0.50077396624371995</v>
      </c>
      <c r="O791">
        <v>8.9650214714061391</v>
      </c>
      <c r="P791">
        <v>159.10984755649201</v>
      </c>
      <c r="Q791">
        <v>8.4102961734572004E-2</v>
      </c>
    </row>
    <row r="792" spans="1:17" x14ac:dyDescent="0.3">
      <c r="A792" t="s">
        <v>1729</v>
      </c>
      <c r="B792" t="s">
        <v>1730</v>
      </c>
      <c r="C792" t="s">
        <v>10643</v>
      </c>
      <c r="D792" t="s">
        <v>136</v>
      </c>
      <c r="E792">
        <v>4714.5600000000004</v>
      </c>
      <c r="F792">
        <v>8176.7</v>
      </c>
      <c r="G792">
        <v>45.617861692089598</v>
      </c>
      <c r="H792">
        <v>-0.52566451360923805</v>
      </c>
      <c r="I792">
        <v>8.7713219127678492</v>
      </c>
      <c r="J792">
        <v>2.68852813213344</v>
      </c>
      <c r="K792">
        <v>7381.8478694590904</v>
      </c>
      <c r="L792">
        <v>6606.4818064665697</v>
      </c>
      <c r="M792">
        <v>56.306988106820199</v>
      </c>
      <c r="N792">
        <v>1.3088508488317101</v>
      </c>
      <c r="O792">
        <v>5.9963065784485101</v>
      </c>
      <c r="P792">
        <v>81.906562847608399</v>
      </c>
      <c r="Q792">
        <v>9.7967572687321994E-2</v>
      </c>
    </row>
    <row r="793" spans="1:17" hidden="1" x14ac:dyDescent="0.3">
      <c r="A793" t="s">
        <v>1731</v>
      </c>
      <c r="B793" t="s">
        <v>1732</v>
      </c>
      <c r="C793" t="s">
        <v>10650</v>
      </c>
      <c r="D793" t="s">
        <v>300</v>
      </c>
      <c r="E793">
        <v>4699.8435360000003</v>
      </c>
      <c r="F793">
        <v>212.65</v>
      </c>
      <c r="G793">
        <v>154.541940903718</v>
      </c>
      <c r="H793">
        <v>-8.5364731893966699</v>
      </c>
      <c r="I793">
        <v>245.57070730614299</v>
      </c>
      <c r="J793">
        <v>0.93247571415430297</v>
      </c>
      <c r="K793">
        <v>207.18423450103401</v>
      </c>
      <c r="L793">
        <v>131.48771750420701</v>
      </c>
      <c r="M793">
        <v>41.0930458581132</v>
      </c>
      <c r="N793">
        <v>0.14392084146801001</v>
      </c>
      <c r="O793">
        <v>22.736891605925202</v>
      </c>
      <c r="P793">
        <v>361.480034722222</v>
      </c>
      <c r="Q793">
        <v>0.22086210784601301</v>
      </c>
    </row>
    <row r="794" spans="1:17" hidden="1" x14ac:dyDescent="0.3">
      <c r="A794" t="s">
        <v>1733</v>
      </c>
      <c r="B794" t="s">
        <v>1734</v>
      </c>
      <c r="C794" t="s">
        <v>10650</v>
      </c>
      <c r="D794" t="s">
        <v>264</v>
      </c>
      <c r="E794">
        <v>4697.2916991000002</v>
      </c>
      <c r="F794">
        <v>1054.55</v>
      </c>
      <c r="G794">
        <v>186.28444909289601</v>
      </c>
      <c r="H794">
        <v>19.8157687397198</v>
      </c>
      <c r="I794">
        <v>80.971061959367702</v>
      </c>
      <c r="J794">
        <v>2.9706986661703501</v>
      </c>
      <c r="K794">
        <v>873.43194260883001</v>
      </c>
      <c r="L794">
        <v>643.56066927823701</v>
      </c>
      <c r="M794">
        <v>68.654114369967104</v>
      </c>
      <c r="N794">
        <v>1.9192920395861499</v>
      </c>
      <c r="O794">
        <v>0.65430752453654595</v>
      </c>
      <c r="P794">
        <v>240.506942202131</v>
      </c>
      <c r="Q794">
        <v>0.101613523326334</v>
      </c>
    </row>
    <row r="795" spans="1:17" x14ac:dyDescent="0.3">
      <c r="A795" t="s">
        <v>1735</v>
      </c>
      <c r="B795" t="s">
        <v>1736</v>
      </c>
      <c r="C795" t="s">
        <v>10651</v>
      </c>
      <c r="D795" t="s">
        <v>118</v>
      </c>
      <c r="E795">
        <v>4696.6206303899999</v>
      </c>
      <c r="F795">
        <v>279.7</v>
      </c>
      <c r="G795">
        <v>49.725753595484903</v>
      </c>
      <c r="H795">
        <v>-5.5419650409092203</v>
      </c>
      <c r="I795">
        <v>1.96816513368982</v>
      </c>
      <c r="J795">
        <v>-2.86779835230681</v>
      </c>
      <c r="K795">
        <v>275.40226131329899</v>
      </c>
      <c r="L795">
        <v>246.33463516858799</v>
      </c>
      <c r="M795">
        <v>50.0570238560448</v>
      </c>
      <c r="N795">
        <v>0.44460951902995299</v>
      </c>
      <c r="O795">
        <v>14.569181265641699</v>
      </c>
      <c r="P795">
        <v>116.151468315301</v>
      </c>
      <c r="Q795">
        <v>7.7336814406372995E-2</v>
      </c>
    </row>
    <row r="796" spans="1:17" hidden="1" x14ac:dyDescent="0.3">
      <c r="A796" t="s">
        <v>1737</v>
      </c>
      <c r="B796" t="s">
        <v>1738</v>
      </c>
      <c r="C796" t="s">
        <v>10650</v>
      </c>
      <c r="D796" t="s">
        <v>1739</v>
      </c>
      <c r="E796">
        <v>4686.7003750000003</v>
      </c>
      <c r="F796">
        <v>413.1</v>
      </c>
      <c r="G796">
        <v>82.692375164612201</v>
      </c>
      <c r="H796">
        <v>13.380752334324299</v>
      </c>
      <c r="I796">
        <v>-38.996565185963597</v>
      </c>
      <c r="J796">
        <v>3.59708410186574</v>
      </c>
      <c r="K796">
        <v>403.70101358663601</v>
      </c>
      <c r="L796">
        <v>405.10746757701099</v>
      </c>
      <c r="M796">
        <v>75.874256862206593</v>
      </c>
      <c r="N796">
        <v>0.83627195584956704</v>
      </c>
      <c r="O796">
        <v>54.563059791817899</v>
      </c>
      <c r="P796">
        <v>113.12765216494</v>
      </c>
      <c r="Q796">
        <v>0.26338929562171298</v>
      </c>
    </row>
    <row r="797" spans="1:17" hidden="1" x14ac:dyDescent="0.3">
      <c r="A797" t="s">
        <v>1740</v>
      </c>
      <c r="B797" t="s">
        <v>1741</v>
      </c>
      <c r="C797" t="s">
        <v>10650</v>
      </c>
      <c r="D797" t="s">
        <v>133</v>
      </c>
      <c r="E797">
        <v>4682.9314679999998</v>
      </c>
      <c r="F797">
        <v>6020.4</v>
      </c>
      <c r="G797">
        <v>235.70785599141499</v>
      </c>
      <c r="H797">
        <v>-1.35833036112052</v>
      </c>
      <c r="I797">
        <v>35.890352145520701</v>
      </c>
      <c r="J797">
        <v>-1.2621475599705601</v>
      </c>
      <c r="K797">
        <v>6039.2513064477298</v>
      </c>
      <c r="L797">
        <v>4655.4781997292002</v>
      </c>
      <c r="M797">
        <v>41.269059739347497</v>
      </c>
      <c r="N797">
        <v>0.60046717749152201</v>
      </c>
      <c r="O797">
        <v>17.135074081456299</v>
      </c>
      <c r="P797">
        <v>333.730773387125</v>
      </c>
      <c r="Q797">
        <v>0.31715919278768001</v>
      </c>
    </row>
    <row r="798" spans="1:17" hidden="1" x14ac:dyDescent="0.3">
      <c r="A798" t="s">
        <v>1742</v>
      </c>
      <c r="B798" t="s">
        <v>1743</v>
      </c>
      <c r="C798" t="s">
        <v>10650</v>
      </c>
      <c r="D798" t="s">
        <v>629</v>
      </c>
      <c r="E798">
        <v>4672.9568845499998</v>
      </c>
      <c r="F798">
        <v>1814.8</v>
      </c>
      <c r="G798">
        <v>43.713077284289398</v>
      </c>
      <c r="H798">
        <v>15.091326243174001</v>
      </c>
      <c r="I798">
        <v>58.4567046478709</v>
      </c>
      <c r="J798">
        <v>-8.9524820072520104</v>
      </c>
      <c r="K798">
        <v>1603.06660832392</v>
      </c>
      <c r="L798">
        <v>1260.42760529673</v>
      </c>
      <c r="M798">
        <v>55.044654649562503</v>
      </c>
      <c r="N798">
        <v>1.3573518742723001</v>
      </c>
      <c r="O798">
        <v>12.932554551465699</v>
      </c>
      <c r="P798">
        <v>123.731738889231</v>
      </c>
      <c r="Q798">
        <v>0.147606472630086</v>
      </c>
    </row>
    <row r="799" spans="1:17" hidden="1" x14ac:dyDescent="0.3">
      <c r="A799" t="s">
        <v>1744</v>
      </c>
      <c r="B799" t="s">
        <v>1745</v>
      </c>
      <c r="C799" t="s">
        <v>10650</v>
      </c>
      <c r="D799" t="s">
        <v>198</v>
      </c>
      <c r="E799">
        <v>4646.67921621</v>
      </c>
      <c r="F799">
        <v>601.70000000000005</v>
      </c>
      <c r="G799">
        <v>2.7873511409316198</v>
      </c>
      <c r="H799">
        <v>-8.0852576430964493</v>
      </c>
      <c r="I799">
        <v>0.76299349572609398</v>
      </c>
      <c r="J799">
        <v>-3.28884441328182</v>
      </c>
      <c r="K799">
        <v>604.701237984778</v>
      </c>
      <c r="L799">
        <v>554.65070066038004</v>
      </c>
      <c r="M799">
        <v>46.426892002305401</v>
      </c>
      <c r="N799">
        <v>0.419602053272359</v>
      </c>
      <c r="O799">
        <v>16.8356323749376</v>
      </c>
      <c r="P799">
        <v>49.9563862928349</v>
      </c>
      <c r="Q799">
        <v>0.13965848034964901</v>
      </c>
    </row>
    <row r="800" spans="1:17" x14ac:dyDescent="0.3">
      <c r="A800" t="s">
        <v>1746</v>
      </c>
      <c r="B800" t="s">
        <v>1747</v>
      </c>
      <c r="C800" t="s">
        <v>10645</v>
      </c>
      <c r="D800" t="s">
        <v>411</v>
      </c>
      <c r="E800">
        <v>4628.8327553999998</v>
      </c>
      <c r="F800">
        <v>529.45000000000005</v>
      </c>
      <c r="G800">
        <v>-52.783039289396399</v>
      </c>
      <c r="H800">
        <v>-9.2841309603767694</v>
      </c>
      <c r="I800">
        <v>-17.5211780212368</v>
      </c>
      <c r="J800">
        <v>-2.6872947619466498</v>
      </c>
      <c r="K800">
        <v>550.483446224457</v>
      </c>
      <c r="L800">
        <v>593.224077342393</v>
      </c>
      <c r="M800">
        <v>44.225780121527102</v>
      </c>
      <c r="N800">
        <v>1.04207767804173</v>
      </c>
      <c r="O800">
        <v>50.911323071111497</v>
      </c>
      <c r="P800">
        <v>3.5599022004890002</v>
      </c>
      <c r="Q800">
        <v>4.1535361574155001E-2</v>
      </c>
    </row>
    <row r="801" spans="1:17" hidden="1" x14ac:dyDescent="0.3">
      <c r="A801" t="s">
        <v>1748</v>
      </c>
      <c r="B801" t="s">
        <v>1749</v>
      </c>
      <c r="C801" t="s">
        <v>10650</v>
      </c>
      <c r="D801" t="s">
        <v>133</v>
      </c>
      <c r="E801">
        <v>4627.5783883000004</v>
      </c>
      <c r="F801">
        <v>385.55</v>
      </c>
      <c r="G801">
        <v>40.958366031456599</v>
      </c>
      <c r="H801">
        <v>-20.891514872153401</v>
      </c>
      <c r="I801">
        <v>58.424475106095102</v>
      </c>
      <c r="J801">
        <v>-6.3654247349031303</v>
      </c>
      <c r="K801">
        <v>400.23177716294498</v>
      </c>
      <c r="M801">
        <v>30.031041873875399</v>
      </c>
      <c r="N801">
        <v>9.5444070137231302E-2</v>
      </c>
      <c r="O801">
        <v>37.465957722733698</v>
      </c>
      <c r="P801">
        <v>127.597402597402</v>
      </c>
    </row>
    <row r="802" spans="1:17" hidden="1" x14ac:dyDescent="0.3">
      <c r="A802" t="s">
        <v>1750</v>
      </c>
      <c r="B802" t="s">
        <v>1751</v>
      </c>
      <c r="C802" t="s">
        <v>10650</v>
      </c>
      <c r="D802" t="s">
        <v>217</v>
      </c>
      <c r="E802">
        <v>4606.0937155900001</v>
      </c>
      <c r="F802">
        <v>418</v>
      </c>
      <c r="G802">
        <v>59.512277542172498</v>
      </c>
      <c r="H802">
        <v>10.857352514165701</v>
      </c>
      <c r="I802">
        <v>11.6395666100086</v>
      </c>
      <c r="J802">
        <v>-7.3799138354468701</v>
      </c>
      <c r="K802">
        <v>391.64449554479398</v>
      </c>
      <c r="L802">
        <v>318.51992331147198</v>
      </c>
      <c r="M802">
        <v>48.227581703056401</v>
      </c>
      <c r="N802">
        <v>0.732145944790487</v>
      </c>
      <c r="O802">
        <v>10.7655502392344</v>
      </c>
      <c r="P802">
        <v>128.129494325237</v>
      </c>
      <c r="Q802">
        <v>0.15925522529354</v>
      </c>
    </row>
    <row r="803" spans="1:17" hidden="1" x14ac:dyDescent="0.3">
      <c r="A803" t="s">
        <v>1752</v>
      </c>
      <c r="B803" t="s">
        <v>1753</v>
      </c>
      <c r="C803" t="s">
        <v>10650</v>
      </c>
      <c r="D803" t="s">
        <v>282</v>
      </c>
      <c r="E803">
        <v>4578.2568955199904</v>
      </c>
      <c r="F803">
        <v>861.8</v>
      </c>
      <c r="G803">
        <v>28.454734944907401</v>
      </c>
      <c r="H803">
        <v>8.6109202200441999</v>
      </c>
      <c r="I803">
        <v>13.4964568450198</v>
      </c>
      <c r="J803">
        <v>-5.6836733426543304</v>
      </c>
      <c r="K803">
        <v>777.18135713236404</v>
      </c>
      <c r="L803">
        <v>669.30777675059903</v>
      </c>
      <c r="M803">
        <v>48.5570748712491</v>
      </c>
      <c r="N803">
        <v>0.68096288265154503</v>
      </c>
      <c r="O803">
        <v>8.0703179391970306</v>
      </c>
      <c r="P803">
        <v>70.047355958958093</v>
      </c>
      <c r="Q803">
        <v>-8.0560956574536005E-2</v>
      </c>
    </row>
    <row r="804" spans="1:17" hidden="1" x14ac:dyDescent="0.3">
      <c r="A804" t="s">
        <v>1754</v>
      </c>
      <c r="B804" t="s">
        <v>1755</v>
      </c>
      <c r="C804" t="s">
        <v>10650</v>
      </c>
      <c r="D804" t="s">
        <v>127</v>
      </c>
      <c r="E804">
        <v>4536.5037959680003</v>
      </c>
      <c r="F804">
        <v>46.23</v>
      </c>
      <c r="G804">
        <v>16.559953524314</v>
      </c>
      <c r="H804">
        <v>-3.5776011570480502</v>
      </c>
      <c r="I804">
        <v>-29.446132695337301</v>
      </c>
      <c r="J804">
        <v>-2.8889780259040698</v>
      </c>
      <c r="K804">
        <v>47.668598413913102</v>
      </c>
      <c r="L804">
        <v>46.254602502047199</v>
      </c>
      <c r="M804">
        <v>43.512863902313399</v>
      </c>
      <c r="N804">
        <v>0.73549263865876302</v>
      </c>
      <c r="O804">
        <v>41.4665801427644</v>
      </c>
      <c r="P804">
        <v>53.5880398671096</v>
      </c>
      <c r="Q804">
        <v>6.5564315643999005E-2</v>
      </c>
    </row>
    <row r="805" spans="1:17" x14ac:dyDescent="0.3">
      <c r="A805" t="s">
        <v>1756</v>
      </c>
      <c r="B805" t="s">
        <v>1757</v>
      </c>
      <c r="C805" t="s">
        <v>10640</v>
      </c>
      <c r="D805" t="s">
        <v>282</v>
      </c>
      <c r="E805">
        <v>4522.1610232749999</v>
      </c>
      <c r="F805">
        <v>523.9</v>
      </c>
      <c r="G805">
        <v>7.89192888202472</v>
      </c>
      <c r="H805">
        <v>10.814291550493</v>
      </c>
      <c r="I805">
        <v>4.9732003768767399</v>
      </c>
      <c r="J805">
        <v>2.0281825008059702</v>
      </c>
      <c r="K805">
        <v>462.98073217521801</v>
      </c>
      <c r="L805">
        <v>423.65076799227597</v>
      </c>
      <c r="M805">
        <v>73.916596858710193</v>
      </c>
      <c r="N805">
        <v>1.8861940488712401</v>
      </c>
      <c r="O805">
        <v>3.8270662340141399</v>
      </c>
      <c r="P805">
        <v>52.252252252252198</v>
      </c>
    </row>
    <row r="806" spans="1:17" x14ac:dyDescent="0.3">
      <c r="A806" t="s">
        <v>1758</v>
      </c>
      <c r="B806" t="s">
        <v>1759</v>
      </c>
      <c r="C806" t="s">
        <v>10634</v>
      </c>
      <c r="D806" t="s">
        <v>295</v>
      </c>
      <c r="E806">
        <v>4510.9456897999999</v>
      </c>
      <c r="F806">
        <v>2609.4</v>
      </c>
      <c r="G806">
        <v>98.492231732260507</v>
      </c>
      <c r="H806">
        <v>-1.86102045189521</v>
      </c>
      <c r="I806">
        <v>47.658717577542099</v>
      </c>
      <c r="J806">
        <v>1.4408734175489</v>
      </c>
      <c r="K806">
        <v>2385.3402301702699</v>
      </c>
      <c r="L806">
        <v>1877.4714835514101</v>
      </c>
      <c r="M806">
        <v>67.843561947419303</v>
      </c>
      <c r="N806">
        <v>0.57619804483383597</v>
      </c>
      <c r="O806">
        <v>7.3043611558212396</v>
      </c>
      <c r="P806">
        <v>135.45228964583799</v>
      </c>
      <c r="Q806">
        <v>3.0021913997904999E-2</v>
      </c>
    </row>
    <row r="807" spans="1:17" hidden="1" x14ac:dyDescent="0.3">
      <c r="A807" t="s">
        <v>1760</v>
      </c>
      <c r="B807" t="s">
        <v>1761</v>
      </c>
      <c r="C807" t="s">
        <v>10650</v>
      </c>
      <c r="D807" t="s">
        <v>127</v>
      </c>
      <c r="E807">
        <v>4505.9418158999997</v>
      </c>
      <c r="F807">
        <v>430.5</v>
      </c>
      <c r="G807">
        <v>-17.264929997173599</v>
      </c>
      <c r="K807">
        <v>425.76520424318301</v>
      </c>
      <c r="L807">
        <v>384.46648021701702</v>
      </c>
      <c r="M807">
        <v>38.331602171758398</v>
      </c>
      <c r="N807">
        <v>1</v>
      </c>
      <c r="O807">
        <v>7.2938443670151001</v>
      </c>
      <c r="P807">
        <v>18.939079983423099</v>
      </c>
      <c r="Q807">
        <v>9.3594908740256E-2</v>
      </c>
    </row>
    <row r="808" spans="1:17" x14ac:dyDescent="0.3">
      <c r="A808" t="s">
        <v>1762</v>
      </c>
      <c r="B808" t="s">
        <v>1763</v>
      </c>
      <c r="C808" t="s">
        <v>10644</v>
      </c>
      <c r="D808" t="s">
        <v>305</v>
      </c>
      <c r="E808">
        <v>4482.0320900480001</v>
      </c>
      <c r="F808">
        <v>206.63</v>
      </c>
      <c r="G808">
        <v>13.6581679090162</v>
      </c>
      <c r="H808">
        <v>8.2123730195493199</v>
      </c>
      <c r="I808">
        <v>-19.724583088144499</v>
      </c>
      <c r="J808">
        <v>-5.5419506774499903</v>
      </c>
      <c r="K808">
        <v>193.15049347234299</v>
      </c>
      <c r="L808">
        <v>185.68404274390801</v>
      </c>
      <c r="M808">
        <v>57.703552695818701</v>
      </c>
      <c r="N808">
        <v>1.0066050851200199</v>
      </c>
      <c r="O808">
        <v>15.1091322654019</v>
      </c>
      <c r="P808">
        <v>62.381139489194503</v>
      </c>
    </row>
    <row r="809" spans="1:17" x14ac:dyDescent="0.3">
      <c r="A809" t="s">
        <v>1764</v>
      </c>
      <c r="B809" t="s">
        <v>1765</v>
      </c>
      <c r="C809" t="s">
        <v>10647</v>
      </c>
      <c r="D809" t="s">
        <v>127</v>
      </c>
      <c r="E809">
        <v>4482.0232058519996</v>
      </c>
      <c r="F809">
        <v>239.47</v>
      </c>
      <c r="G809">
        <v>-12.0030316986467</v>
      </c>
      <c r="H809">
        <v>7.5220385937567897</v>
      </c>
      <c r="I809">
        <v>-20.616680459434299</v>
      </c>
      <c r="J809">
        <v>3.59850050203426</v>
      </c>
      <c r="K809">
        <v>220.299907283153</v>
      </c>
      <c r="L809">
        <v>217.72389653336</v>
      </c>
      <c r="M809">
        <v>66.613522053669598</v>
      </c>
      <c r="N809">
        <v>1.6196367727921299</v>
      </c>
      <c r="O809">
        <v>16.089698083267201</v>
      </c>
      <c r="P809">
        <v>43.481126423007701</v>
      </c>
      <c r="Q809">
        <v>7.2455383388233E-2</v>
      </c>
    </row>
    <row r="810" spans="1:17" hidden="1" x14ac:dyDescent="0.3">
      <c r="A810" t="s">
        <v>1766</v>
      </c>
      <c r="B810" t="s">
        <v>1767</v>
      </c>
      <c r="C810" t="s">
        <v>10650</v>
      </c>
      <c r="D810" t="s">
        <v>742</v>
      </c>
      <c r="E810">
        <v>4449.3999170859997</v>
      </c>
      <c r="F810">
        <v>281.08</v>
      </c>
      <c r="G810">
        <v>1.19345766296671</v>
      </c>
      <c r="H810">
        <v>0.35837372516301003</v>
      </c>
      <c r="I810">
        <v>0.89755275488557495</v>
      </c>
      <c r="J810">
        <v>0.203962168514638</v>
      </c>
      <c r="K810">
        <v>271.04097344278199</v>
      </c>
      <c r="L810">
        <v>251.14004409533601</v>
      </c>
      <c r="M810">
        <v>58.987597709054498</v>
      </c>
      <c r="N810">
        <v>0.64636062466164701</v>
      </c>
      <c r="O810">
        <v>0.23836630140885401</v>
      </c>
      <c r="P810">
        <v>35.689114168476898</v>
      </c>
      <c r="Q810">
        <v>3.7892634135868998E-2</v>
      </c>
    </row>
    <row r="811" spans="1:17" hidden="1" x14ac:dyDescent="0.3">
      <c r="A811" t="s">
        <v>1768</v>
      </c>
      <c r="B811" t="s">
        <v>1769</v>
      </c>
      <c r="C811" t="s">
        <v>10636</v>
      </c>
      <c r="D811" t="s">
        <v>414</v>
      </c>
      <c r="E811">
        <v>4436.902513602</v>
      </c>
      <c r="F811">
        <v>119.97</v>
      </c>
      <c r="G811">
        <v>-44.8951700484565</v>
      </c>
      <c r="H811">
        <v>-5.5906179352774599</v>
      </c>
      <c r="I811">
        <v>-15.2737281862759</v>
      </c>
      <c r="J811">
        <v>-4.1547960439647298</v>
      </c>
      <c r="K811">
        <v>122.032736783781</v>
      </c>
      <c r="M811">
        <v>42.935980825909198</v>
      </c>
      <c r="N811">
        <v>2.0924755935724701</v>
      </c>
      <c r="O811">
        <v>28.032008002000399</v>
      </c>
      <c r="P811">
        <v>10.3172413793103</v>
      </c>
    </row>
    <row r="812" spans="1:17" hidden="1" x14ac:dyDescent="0.3">
      <c r="A812" t="s">
        <v>1770</v>
      </c>
      <c r="B812" t="s">
        <v>1771</v>
      </c>
      <c r="C812" t="s">
        <v>10650</v>
      </c>
      <c r="D812" t="s">
        <v>264</v>
      </c>
      <c r="E812">
        <v>4431.3241959999996</v>
      </c>
      <c r="F812">
        <v>451.15</v>
      </c>
      <c r="G812">
        <v>16.631696089822199</v>
      </c>
      <c r="H812">
        <v>-14.273093819521799</v>
      </c>
      <c r="I812">
        <v>26.894115443553702</v>
      </c>
      <c r="J812">
        <v>-4.5211287230171999</v>
      </c>
      <c r="K812">
        <v>455.81553841957702</v>
      </c>
      <c r="L812">
        <v>392.60754355512103</v>
      </c>
      <c r="M812">
        <v>38.730504128586901</v>
      </c>
      <c r="N812">
        <v>0.571169043428294</v>
      </c>
      <c r="O812">
        <v>20.359082345118001</v>
      </c>
      <c r="P812">
        <v>63.5786802030456</v>
      </c>
      <c r="Q812">
        <v>0.14687764741270301</v>
      </c>
    </row>
    <row r="813" spans="1:17" hidden="1" x14ac:dyDescent="0.3">
      <c r="A813" t="s">
        <v>1772</v>
      </c>
      <c r="B813" t="s">
        <v>1773</v>
      </c>
      <c r="C813" t="s">
        <v>10650</v>
      </c>
      <c r="D813" t="s">
        <v>1509</v>
      </c>
      <c r="E813">
        <v>4423.1514912000002</v>
      </c>
      <c r="F813">
        <v>8399.85</v>
      </c>
      <c r="G813">
        <v>-8.23075535228352</v>
      </c>
      <c r="H813">
        <v>-6.4680082792631</v>
      </c>
      <c r="I813">
        <v>11.2880491067287</v>
      </c>
      <c r="J813">
        <v>-6.0645018195948799</v>
      </c>
      <c r="K813">
        <v>8268.4654478262892</v>
      </c>
      <c r="L813">
        <v>7445.2200555854897</v>
      </c>
      <c r="M813">
        <v>37.890594229233699</v>
      </c>
      <c r="N813">
        <v>0.41739566396607403</v>
      </c>
      <c r="O813">
        <v>8.3233629171949506</v>
      </c>
      <c r="P813">
        <v>44.574487310780398</v>
      </c>
      <c r="Q813">
        <v>-1.842201658292E-3</v>
      </c>
    </row>
    <row r="814" spans="1:17" x14ac:dyDescent="0.3">
      <c r="A814" t="s">
        <v>1774</v>
      </c>
      <c r="B814" t="s">
        <v>1775</v>
      </c>
      <c r="C814" t="s">
        <v>629</v>
      </c>
      <c r="D814" t="s">
        <v>629</v>
      </c>
      <c r="E814">
        <v>4420.2599297999996</v>
      </c>
      <c r="F814">
        <v>215.69</v>
      </c>
      <c r="G814">
        <v>30.467371265244299</v>
      </c>
      <c r="H814">
        <v>-8.5517645406339007</v>
      </c>
      <c r="I814">
        <v>3.4941150116753401</v>
      </c>
      <c r="J814">
        <v>-4.3765220974345196</v>
      </c>
      <c r="K814">
        <v>211.58299887807499</v>
      </c>
      <c r="L814">
        <v>180.22403794394199</v>
      </c>
      <c r="M814">
        <v>40.339175466663796</v>
      </c>
      <c r="N814">
        <v>0.54774938836676901</v>
      </c>
      <c r="O814">
        <v>12.7544160600862</v>
      </c>
      <c r="P814">
        <v>70.035474970437505</v>
      </c>
      <c r="Q814">
        <v>8.4489837474307994E-2</v>
      </c>
    </row>
    <row r="815" spans="1:17" hidden="1" x14ac:dyDescent="0.3">
      <c r="A815" t="s">
        <v>1776</v>
      </c>
      <c r="B815" t="s">
        <v>1777</v>
      </c>
      <c r="C815" t="s">
        <v>10650</v>
      </c>
      <c r="D815" t="s">
        <v>629</v>
      </c>
      <c r="E815">
        <v>4411.7953119900003</v>
      </c>
      <c r="F815">
        <v>2209.4499999999998</v>
      </c>
      <c r="G815">
        <v>73.784151782368795</v>
      </c>
      <c r="H815">
        <v>20.537345740917701</v>
      </c>
      <c r="I815">
        <v>46.035545830562299</v>
      </c>
      <c r="J815">
        <v>10.573886939383</v>
      </c>
      <c r="K815">
        <v>1890.19951554249</v>
      </c>
      <c r="L815">
        <v>1613.45250329792</v>
      </c>
      <c r="M815">
        <v>89.272249590867204</v>
      </c>
      <c r="N815">
        <v>1.45264189193189</v>
      </c>
      <c r="O815">
        <v>2.6952408970558301</v>
      </c>
      <c r="P815">
        <v>129.25551232166001</v>
      </c>
      <c r="Q815">
        <v>0.17868930080095999</v>
      </c>
    </row>
    <row r="816" spans="1:17" x14ac:dyDescent="0.3">
      <c r="A816" t="s">
        <v>1778</v>
      </c>
      <c r="B816" t="s">
        <v>1779</v>
      </c>
      <c r="C816" t="s">
        <v>10636</v>
      </c>
      <c r="D816" t="s">
        <v>51</v>
      </c>
      <c r="E816">
        <v>4411.2927335599998</v>
      </c>
      <c r="F816">
        <v>628.9</v>
      </c>
      <c r="G816">
        <v>-51.817863411978898</v>
      </c>
      <c r="H816">
        <v>-9.6833312082458693</v>
      </c>
      <c r="I816">
        <v>-44.266961240087703</v>
      </c>
      <c r="J816">
        <v>-2.7019310461517301</v>
      </c>
      <c r="K816">
        <v>670.42981598400695</v>
      </c>
      <c r="L816">
        <v>782.06652977227895</v>
      </c>
      <c r="M816">
        <v>48.875436103328703</v>
      </c>
      <c r="N816">
        <v>0.88254925672628404</v>
      </c>
      <c r="O816">
        <v>97.678486245825994</v>
      </c>
      <c r="P816">
        <v>7.25675790909865</v>
      </c>
      <c r="Q816">
        <v>-1.1218900392224E-2</v>
      </c>
    </row>
    <row r="817" spans="1:17" x14ac:dyDescent="0.3">
      <c r="A817" t="s">
        <v>1780</v>
      </c>
      <c r="B817" t="s">
        <v>1781</v>
      </c>
      <c r="C817" t="s">
        <v>10640</v>
      </c>
      <c r="D817" t="s">
        <v>54</v>
      </c>
      <c r="E817">
        <v>4398.3850199999997</v>
      </c>
      <c r="F817">
        <v>545.75</v>
      </c>
      <c r="G817">
        <v>72.031797753891695</v>
      </c>
      <c r="H817">
        <v>32.472247605021401</v>
      </c>
      <c r="I817">
        <v>44.7392557125129</v>
      </c>
      <c r="J817">
        <v>-2.5693806947737201</v>
      </c>
      <c r="K817">
        <v>457.792197877381</v>
      </c>
      <c r="L817">
        <v>376.06912611758997</v>
      </c>
      <c r="M817">
        <v>64.593360865332698</v>
      </c>
      <c r="N817">
        <v>0.77174875353878403</v>
      </c>
      <c r="O817">
        <v>5.5428309665597801</v>
      </c>
      <c r="P817">
        <v>132.332907620263</v>
      </c>
      <c r="Q817">
        <v>-2.681924950221E-3</v>
      </c>
    </row>
    <row r="818" spans="1:17" hidden="1" x14ac:dyDescent="0.3">
      <c r="A818" t="s">
        <v>1782</v>
      </c>
      <c r="B818" t="s">
        <v>1783</v>
      </c>
      <c r="C818" t="s">
        <v>10650</v>
      </c>
      <c r="D818" t="s">
        <v>300</v>
      </c>
      <c r="E818">
        <v>4372.7983052999998</v>
      </c>
      <c r="F818">
        <v>242.1</v>
      </c>
      <c r="G818">
        <v>129.71946187781401</v>
      </c>
      <c r="H818">
        <v>-16.3939425280089</v>
      </c>
      <c r="I818">
        <v>139.03457934192701</v>
      </c>
      <c r="J818">
        <v>-8.6385688326966896</v>
      </c>
      <c r="K818">
        <v>241.99436487485701</v>
      </c>
      <c r="L818">
        <v>172.96057923028499</v>
      </c>
      <c r="M818">
        <v>29.3700796327124</v>
      </c>
      <c r="N818">
        <v>0.19973160593782899</v>
      </c>
      <c r="O818">
        <v>34.985543163981802</v>
      </c>
      <c r="P818">
        <v>214.41558441558399</v>
      </c>
      <c r="Q818">
        <v>0.13893547108017801</v>
      </c>
    </row>
    <row r="819" spans="1:17" hidden="1" x14ac:dyDescent="0.3">
      <c r="A819" t="s">
        <v>1784</v>
      </c>
      <c r="B819" t="s">
        <v>1785</v>
      </c>
      <c r="C819" t="s">
        <v>10650</v>
      </c>
      <c r="D819" t="s">
        <v>300</v>
      </c>
      <c r="E819">
        <v>4360.5108064349997</v>
      </c>
      <c r="F819">
        <v>353.6</v>
      </c>
      <c r="G819">
        <v>94.162133798534995</v>
      </c>
      <c r="H819">
        <v>4.0423558688129697</v>
      </c>
      <c r="I819">
        <v>-13.5874928273197</v>
      </c>
      <c r="J819">
        <v>-5.2806485599455799</v>
      </c>
      <c r="K819">
        <v>333.40827458471301</v>
      </c>
      <c r="L819">
        <v>283.70778987728698</v>
      </c>
      <c r="M819">
        <v>47.285294599361997</v>
      </c>
      <c r="N819">
        <v>1.15404299491517</v>
      </c>
      <c r="O819">
        <v>11.5526018099547</v>
      </c>
      <c r="P819">
        <v>127.68834513844099</v>
      </c>
    </row>
    <row r="820" spans="1:17" hidden="1" x14ac:dyDescent="0.3">
      <c r="A820" t="s">
        <v>1786</v>
      </c>
      <c r="B820" t="s">
        <v>1787</v>
      </c>
      <c r="C820" t="s">
        <v>10650</v>
      </c>
      <c r="D820" t="s">
        <v>1788</v>
      </c>
      <c r="E820">
        <v>4335.7551520320003</v>
      </c>
      <c r="F820">
        <v>143.09</v>
      </c>
      <c r="G820">
        <v>34.5099679564441</v>
      </c>
      <c r="H820">
        <v>-6.7650293033928097</v>
      </c>
      <c r="I820">
        <v>14.8468213552393</v>
      </c>
      <c r="J820">
        <v>-3.7392954736596602</v>
      </c>
      <c r="K820">
        <v>135.79998114239899</v>
      </c>
      <c r="L820">
        <v>117.085282502537</v>
      </c>
      <c r="M820">
        <v>48.555156652270803</v>
      </c>
      <c r="N820">
        <v>0.36463777300074102</v>
      </c>
      <c r="O820">
        <v>14.6131805157593</v>
      </c>
      <c r="P820">
        <v>80.669191919191903</v>
      </c>
      <c r="Q820">
        <v>6.6420720488879995E-2</v>
      </c>
    </row>
    <row r="821" spans="1:17" x14ac:dyDescent="0.3">
      <c r="A821" t="s">
        <v>1789</v>
      </c>
      <c r="B821" t="s">
        <v>1790</v>
      </c>
      <c r="C821" t="s">
        <v>10639</v>
      </c>
      <c r="D821" t="s">
        <v>46</v>
      </c>
      <c r="E821">
        <v>4331.0672701049998</v>
      </c>
      <c r="F821">
        <v>57.21</v>
      </c>
      <c r="G821">
        <v>-30.154821259749699</v>
      </c>
      <c r="H821">
        <v>-12.521766679508501</v>
      </c>
      <c r="I821">
        <v>-29.0835374271559</v>
      </c>
      <c r="J821">
        <v>-3.0776833660157998</v>
      </c>
      <c r="K821">
        <v>57.894873227770503</v>
      </c>
      <c r="L821">
        <v>57.420600810969802</v>
      </c>
      <c r="M821">
        <v>41.698191528543099</v>
      </c>
      <c r="N821">
        <v>0.77079222447955598</v>
      </c>
      <c r="O821">
        <v>38.087746897395498</v>
      </c>
      <c r="P821">
        <v>36.052318668251999</v>
      </c>
      <c r="Q821">
        <v>0.12118698154534099</v>
      </c>
    </row>
    <row r="822" spans="1:17" hidden="1" x14ac:dyDescent="0.3">
      <c r="A822" t="s">
        <v>1791</v>
      </c>
      <c r="B822" t="s">
        <v>1792</v>
      </c>
      <c r="C822" t="s">
        <v>10650</v>
      </c>
      <c r="D822" t="s">
        <v>411</v>
      </c>
      <c r="E822">
        <v>4317.1931946000004</v>
      </c>
      <c r="F822">
        <v>1129.7</v>
      </c>
      <c r="G822">
        <v>-50.294816602357002</v>
      </c>
      <c r="H822">
        <v>-8.2283918327668708</v>
      </c>
      <c r="I822">
        <v>-13.4799561247209</v>
      </c>
      <c r="J822">
        <v>2.7374228898749902</v>
      </c>
      <c r="K822">
        <v>1137.5564618394999</v>
      </c>
      <c r="L822">
        <v>1206.6941835371499</v>
      </c>
      <c r="M822">
        <v>57.7191444900524</v>
      </c>
      <c r="N822">
        <v>1.37459482479657</v>
      </c>
      <c r="O822">
        <v>37.638311056032499</v>
      </c>
      <c r="P822">
        <v>13.213408828982301</v>
      </c>
      <c r="Q822">
        <v>-6.7140304533156003E-2</v>
      </c>
    </row>
    <row r="823" spans="1:17" hidden="1" x14ac:dyDescent="0.3">
      <c r="A823" t="s">
        <v>1793</v>
      </c>
      <c r="B823" t="s">
        <v>1794</v>
      </c>
      <c r="C823" t="s">
        <v>10650</v>
      </c>
      <c r="D823" t="s">
        <v>930</v>
      </c>
      <c r="E823">
        <v>4298.0869394399997</v>
      </c>
      <c r="F823">
        <v>177.65</v>
      </c>
      <c r="G823">
        <v>83.945253973123101</v>
      </c>
      <c r="H823">
        <v>-12.866377401611301</v>
      </c>
      <c r="I823">
        <v>44.3128152527078</v>
      </c>
      <c r="J823">
        <v>-9.0576592266899905</v>
      </c>
      <c r="K823">
        <v>180.028176931822</v>
      </c>
      <c r="L823">
        <v>138.318905309049</v>
      </c>
      <c r="M823">
        <v>29.768778513797798</v>
      </c>
      <c r="N823">
        <v>0.40554707600750201</v>
      </c>
      <c r="O823">
        <v>25.978046721080698</v>
      </c>
      <c r="P823">
        <v>163.64086074696999</v>
      </c>
    </row>
    <row r="824" spans="1:17" x14ac:dyDescent="0.3">
      <c r="A824" t="s">
        <v>1795</v>
      </c>
      <c r="B824" t="s">
        <v>1796</v>
      </c>
      <c r="C824" t="s">
        <v>10641</v>
      </c>
      <c r="D824" t="s">
        <v>198</v>
      </c>
      <c r="E824">
        <v>4296.8316017339903</v>
      </c>
      <c r="F824">
        <v>170.77</v>
      </c>
      <c r="G824">
        <v>-4.4986988292367496</v>
      </c>
      <c r="H824">
        <v>-20.9605193260772</v>
      </c>
      <c r="I824">
        <v>-6.37116542881075</v>
      </c>
      <c r="J824">
        <v>-3.0746643647477399</v>
      </c>
      <c r="K824">
        <v>185.57178764620701</v>
      </c>
      <c r="L824">
        <v>171.55880730999999</v>
      </c>
      <c r="M824">
        <v>31.188581783321801</v>
      </c>
      <c r="N824">
        <v>0.91381505469698898</v>
      </c>
      <c r="O824">
        <v>32.166071324002999</v>
      </c>
      <c r="P824">
        <v>35.477984926616401</v>
      </c>
      <c r="Q824">
        <v>4.4314516009514998E-2</v>
      </c>
    </row>
    <row r="825" spans="1:17" hidden="1" x14ac:dyDescent="0.3">
      <c r="A825" t="s">
        <v>1797</v>
      </c>
      <c r="B825" t="s">
        <v>1798</v>
      </c>
      <c r="C825" t="s">
        <v>10650</v>
      </c>
      <c r="D825" t="s">
        <v>776</v>
      </c>
      <c r="E825">
        <v>4269.3991558750004</v>
      </c>
      <c r="F825">
        <v>912.05</v>
      </c>
      <c r="G825">
        <v>-40.151174842339699</v>
      </c>
      <c r="H825">
        <v>9.7193304229024005</v>
      </c>
      <c r="I825">
        <v>-12.6777670020037</v>
      </c>
      <c r="J825">
        <v>3.7106804112693799</v>
      </c>
      <c r="K825">
        <v>837.87255527093998</v>
      </c>
      <c r="L825">
        <v>887.36633474493101</v>
      </c>
      <c r="M825">
        <v>70.728223941090704</v>
      </c>
      <c r="N825">
        <v>3.3485286668423999</v>
      </c>
      <c r="O825">
        <v>16.769913930157301</v>
      </c>
      <c r="P825">
        <v>26.885086254869201</v>
      </c>
      <c r="Q825">
        <v>-6.8313321343438996E-2</v>
      </c>
    </row>
    <row r="826" spans="1:17" x14ac:dyDescent="0.3">
      <c r="A826" t="s">
        <v>1799</v>
      </c>
      <c r="B826" t="s">
        <v>1800</v>
      </c>
      <c r="C826" t="s">
        <v>10641</v>
      </c>
      <c r="D826" t="s">
        <v>264</v>
      </c>
      <c r="E826">
        <v>4231.5407147199903</v>
      </c>
      <c r="F826">
        <v>1378.1</v>
      </c>
      <c r="G826">
        <v>8.8581985138982802</v>
      </c>
      <c r="H826">
        <v>-8.0877055972076697</v>
      </c>
      <c r="I826">
        <v>3.9725775874844</v>
      </c>
      <c r="J826">
        <v>0.988752770431364</v>
      </c>
      <c r="K826">
        <v>1340.3448476482899</v>
      </c>
      <c r="L826">
        <v>1251.21850216082</v>
      </c>
      <c r="M826">
        <v>59.4633164180254</v>
      </c>
      <c r="N826">
        <v>0.99946488076753603</v>
      </c>
      <c r="O826">
        <v>10.775705681735699</v>
      </c>
      <c r="P826">
        <v>42.971262579105698</v>
      </c>
      <c r="Q826">
        <v>0.13787613460150799</v>
      </c>
    </row>
    <row r="827" spans="1:17" hidden="1" x14ac:dyDescent="0.3">
      <c r="A827" t="s">
        <v>1801</v>
      </c>
      <c r="B827" t="s">
        <v>1802</v>
      </c>
      <c r="C827" t="s">
        <v>10650</v>
      </c>
      <c r="D827" t="s">
        <v>54</v>
      </c>
      <c r="E827">
        <v>4226.3668803869996</v>
      </c>
      <c r="F827">
        <v>79.709999999999994</v>
      </c>
      <c r="G827">
        <v>71.107074453527602</v>
      </c>
      <c r="H827">
        <v>27.0269061804781</v>
      </c>
      <c r="I827">
        <v>49.043027196261498</v>
      </c>
      <c r="J827">
        <v>-4.3378412454371</v>
      </c>
      <c r="K827">
        <v>62.981068210997002</v>
      </c>
      <c r="L827">
        <v>51.514570422699002</v>
      </c>
      <c r="M827">
        <v>66.147610871986501</v>
      </c>
      <c r="N827">
        <v>2.9405316397453301</v>
      </c>
      <c r="O827">
        <v>7.8911052565550301</v>
      </c>
      <c r="P827">
        <v>154.66453674121399</v>
      </c>
      <c r="Q827">
        <v>3.1177223645404002E-2</v>
      </c>
    </row>
    <row r="828" spans="1:17" x14ac:dyDescent="0.3">
      <c r="A828" t="s">
        <v>1803</v>
      </c>
      <c r="B828" t="s">
        <v>1804</v>
      </c>
      <c r="C828" t="s">
        <v>10649</v>
      </c>
      <c r="D828" t="s">
        <v>568</v>
      </c>
      <c r="E828">
        <v>4214.8686482100002</v>
      </c>
      <c r="F828">
        <v>370.6</v>
      </c>
      <c r="G828">
        <v>-12.8031551149131</v>
      </c>
      <c r="H828">
        <v>-3.7558854696737698</v>
      </c>
      <c r="I828">
        <v>-26.065662239208201</v>
      </c>
      <c r="J828">
        <v>-2.28054374020277</v>
      </c>
      <c r="K828">
        <v>370.74541278960999</v>
      </c>
      <c r="L828">
        <v>358.98846540858801</v>
      </c>
      <c r="M828">
        <v>46.780588676725799</v>
      </c>
      <c r="N828">
        <v>0.63896221165632705</v>
      </c>
      <c r="O828">
        <v>23.812736103615698</v>
      </c>
      <c r="P828">
        <v>31.628485171372699</v>
      </c>
      <c r="Q828">
        <v>0.121764247771165</v>
      </c>
    </row>
    <row r="829" spans="1:17" hidden="1" x14ac:dyDescent="0.3">
      <c r="A829" t="s">
        <v>1805</v>
      </c>
      <c r="B829" t="s">
        <v>1806</v>
      </c>
      <c r="C829" t="s">
        <v>10650</v>
      </c>
      <c r="D829" t="s">
        <v>121</v>
      </c>
      <c r="E829">
        <v>4125.0276688499998</v>
      </c>
      <c r="F829">
        <v>337.8</v>
      </c>
      <c r="G829">
        <v>-37.300454833247898</v>
      </c>
      <c r="H829">
        <v>-5.0211261763211397</v>
      </c>
      <c r="I829">
        <v>-19.834345758609398</v>
      </c>
      <c r="J829">
        <v>-4.72279166366065</v>
      </c>
      <c r="K829">
        <v>337.40421034324203</v>
      </c>
      <c r="M829">
        <v>37.478939642090403</v>
      </c>
      <c r="N829">
        <v>1.0764032894724</v>
      </c>
      <c r="O829">
        <v>16.296625222024801</v>
      </c>
      <c r="P829">
        <v>12.207274539113101</v>
      </c>
    </row>
    <row r="830" spans="1:17" hidden="1" x14ac:dyDescent="0.3">
      <c r="A830" t="s">
        <v>1807</v>
      </c>
      <c r="B830" t="s">
        <v>1808</v>
      </c>
      <c r="C830" t="s">
        <v>10650</v>
      </c>
      <c r="D830" t="s">
        <v>46</v>
      </c>
      <c r="E830">
        <v>4117.6163374500002</v>
      </c>
      <c r="F830">
        <v>748.85</v>
      </c>
      <c r="G830">
        <v>-22.6172653381008</v>
      </c>
      <c r="H830">
        <v>-6.1325688515320804</v>
      </c>
      <c r="I830">
        <v>-5.15115626346231</v>
      </c>
      <c r="J830">
        <v>-3.6364465916100999</v>
      </c>
      <c r="K830">
        <v>737.44581727121295</v>
      </c>
      <c r="M830">
        <v>44.018433425060003</v>
      </c>
      <c r="N830">
        <v>0.16561161354203799</v>
      </c>
      <c r="O830">
        <v>19.8170528143152</v>
      </c>
      <c r="P830">
        <v>36.154545454545399</v>
      </c>
    </row>
    <row r="831" spans="1:17" hidden="1" x14ac:dyDescent="0.3">
      <c r="A831" t="s">
        <v>1809</v>
      </c>
      <c r="B831" t="s">
        <v>1810</v>
      </c>
      <c r="C831" t="s">
        <v>10650</v>
      </c>
      <c r="D831" t="s">
        <v>37</v>
      </c>
      <c r="E831">
        <v>4117.3032569199904</v>
      </c>
      <c r="F831">
        <v>590.04999999999995</v>
      </c>
      <c r="G831">
        <v>-3.2967292735452101</v>
      </c>
      <c r="H831">
        <v>-0.60384983326754005</v>
      </c>
      <c r="I831">
        <v>2.7609487753008</v>
      </c>
      <c r="J831">
        <v>1.02080405248265</v>
      </c>
      <c r="K831">
        <v>555.45322641666701</v>
      </c>
      <c r="M831">
        <v>58.734947933907897</v>
      </c>
      <c r="N831">
        <v>1.67113024393521</v>
      </c>
      <c r="O831">
        <v>8.2959071265147095</v>
      </c>
      <c r="P831">
        <v>37.045639298571501</v>
      </c>
    </row>
    <row r="832" spans="1:17" x14ac:dyDescent="0.3">
      <c r="A832" t="s">
        <v>1811</v>
      </c>
      <c r="B832" t="s">
        <v>1812</v>
      </c>
      <c r="C832" t="s">
        <v>10640</v>
      </c>
      <c r="D832" t="s">
        <v>54</v>
      </c>
      <c r="E832">
        <v>4107.3666457600002</v>
      </c>
      <c r="F832">
        <v>402.35</v>
      </c>
      <c r="G832">
        <v>3.4359590668819</v>
      </c>
      <c r="H832">
        <v>14.314010252876299</v>
      </c>
      <c r="I832">
        <v>13.1791311807533</v>
      </c>
      <c r="J832">
        <v>1.4201619928938101</v>
      </c>
      <c r="K832">
        <v>361.17275958759501</v>
      </c>
      <c r="L832">
        <v>327.49948424618998</v>
      </c>
      <c r="M832">
        <v>79.516777503548994</v>
      </c>
      <c r="N832">
        <v>2.1127222392098699</v>
      </c>
      <c r="O832">
        <v>4.1133341617994201</v>
      </c>
      <c r="P832">
        <v>69.517590056878007</v>
      </c>
      <c r="Q832">
        <v>7.7468351152437998E-2</v>
      </c>
    </row>
    <row r="833" spans="1:17" hidden="1" x14ac:dyDescent="0.3">
      <c r="A833" t="s">
        <v>1813</v>
      </c>
      <c r="B833" t="s">
        <v>1814</v>
      </c>
      <c r="C833" t="s">
        <v>10650</v>
      </c>
      <c r="D833" t="s">
        <v>295</v>
      </c>
      <c r="E833">
        <v>4096.6181032750001</v>
      </c>
      <c r="F833">
        <v>608.79999999999995</v>
      </c>
      <c r="G833">
        <v>56.255922018377603</v>
      </c>
      <c r="H833">
        <v>-5.9868759482785698</v>
      </c>
      <c r="I833">
        <v>23.624953680771998</v>
      </c>
      <c r="J833">
        <v>-4.0742850148286296</v>
      </c>
      <c r="K833">
        <v>584.22460412297505</v>
      </c>
      <c r="L833">
        <v>492.10453894659003</v>
      </c>
      <c r="M833">
        <v>45.540908358579401</v>
      </c>
      <c r="N833">
        <v>0.58442558983335402</v>
      </c>
      <c r="O833">
        <v>7.5886990801576903</v>
      </c>
      <c r="P833">
        <v>94.504792332268295</v>
      </c>
      <c r="Q833">
        <v>5.5769615245385998E-2</v>
      </c>
    </row>
    <row r="834" spans="1:17" hidden="1" x14ac:dyDescent="0.3">
      <c r="A834" t="s">
        <v>1815</v>
      </c>
      <c r="B834" t="s">
        <v>1816</v>
      </c>
      <c r="C834" t="s">
        <v>10650</v>
      </c>
      <c r="D834" t="s">
        <v>227</v>
      </c>
      <c r="E834">
        <v>4083.4023634300002</v>
      </c>
      <c r="F834">
        <v>626.75</v>
      </c>
      <c r="G834">
        <v>156.93290273373799</v>
      </c>
      <c r="H834">
        <v>2.9259193383728799</v>
      </c>
      <c r="I834">
        <v>69.411160897240606</v>
      </c>
      <c r="J834">
        <v>-7.6996048757201798</v>
      </c>
      <c r="K834">
        <v>568.27630305405603</v>
      </c>
      <c r="L834">
        <v>409.15696629536899</v>
      </c>
      <c r="M834">
        <v>52.783484873768501</v>
      </c>
      <c r="N834">
        <v>0.57943406805491804</v>
      </c>
      <c r="O834">
        <v>10.729956122856001</v>
      </c>
      <c r="P834">
        <v>250.13966480446899</v>
      </c>
      <c r="Q834">
        <v>0.192263673362428</v>
      </c>
    </row>
    <row r="835" spans="1:17" x14ac:dyDescent="0.3">
      <c r="A835" t="s">
        <v>1817</v>
      </c>
      <c r="B835" t="s">
        <v>1818</v>
      </c>
      <c r="C835" t="s">
        <v>10638</v>
      </c>
      <c r="D835" t="s">
        <v>258</v>
      </c>
      <c r="E835">
        <v>4063.4201382050001</v>
      </c>
      <c r="F835">
        <v>499.35</v>
      </c>
      <c r="G835">
        <v>-32.273295478802702</v>
      </c>
      <c r="H835">
        <v>-5.0014418548065196</v>
      </c>
      <c r="I835">
        <v>-23.3433938971515</v>
      </c>
      <c r="J835">
        <v>-2.9544076911811699</v>
      </c>
      <c r="K835">
        <v>492.84440624609698</v>
      </c>
      <c r="L835">
        <v>504.39640973448502</v>
      </c>
      <c r="M835">
        <v>42.434593141678903</v>
      </c>
      <c r="N835">
        <v>1.05680827488086</v>
      </c>
      <c r="O835">
        <v>39.981976569540301</v>
      </c>
      <c r="P835">
        <v>11.711409395973099</v>
      </c>
    </row>
    <row r="836" spans="1:17" hidden="1" x14ac:dyDescent="0.3">
      <c r="A836" t="s">
        <v>1819</v>
      </c>
      <c r="B836" t="s">
        <v>1820</v>
      </c>
      <c r="C836" t="s">
        <v>10650</v>
      </c>
      <c r="D836" t="s">
        <v>1048</v>
      </c>
      <c r="E836">
        <v>4060.8879999999999</v>
      </c>
      <c r="F836">
        <v>118</v>
      </c>
      <c r="G836">
        <v>-28.711139069293701</v>
      </c>
      <c r="I836">
        <v>-9.4603959958651007</v>
      </c>
      <c r="K836">
        <v>104.378999999999</v>
      </c>
      <c r="M836">
        <v>99.990560428137201</v>
      </c>
      <c r="N836">
        <v>1</v>
      </c>
      <c r="O836">
        <v>0</v>
      </c>
      <c r="P836">
        <v>5.3571428571428603</v>
      </c>
    </row>
    <row r="837" spans="1:17" hidden="1" x14ac:dyDescent="0.3">
      <c r="A837" t="s">
        <v>1821</v>
      </c>
      <c r="B837" t="s">
        <v>1822</v>
      </c>
      <c r="C837" t="s">
        <v>10650</v>
      </c>
      <c r="D837" t="s">
        <v>127</v>
      </c>
      <c r="E837">
        <v>4060.1434538079998</v>
      </c>
      <c r="F837">
        <v>221.09</v>
      </c>
      <c r="G837">
        <v>54.577275300926999</v>
      </c>
      <c r="H837">
        <v>16.009306387839398</v>
      </c>
      <c r="I837">
        <v>13.6574071029472</v>
      </c>
      <c r="J837">
        <v>8.3314157675674796</v>
      </c>
      <c r="K837">
        <v>194.06164484900199</v>
      </c>
      <c r="L837">
        <v>170.91930309922</v>
      </c>
      <c r="M837">
        <v>74.374763868170803</v>
      </c>
      <c r="N837">
        <v>2.06499415429934</v>
      </c>
      <c r="O837">
        <v>7.1961644579130599</v>
      </c>
      <c r="P837">
        <v>95.222958057395104</v>
      </c>
      <c r="Q837">
        <v>0.116706946387744</v>
      </c>
    </row>
    <row r="838" spans="1:17" x14ac:dyDescent="0.3">
      <c r="A838" t="s">
        <v>1823</v>
      </c>
      <c r="B838" t="s">
        <v>1824</v>
      </c>
      <c r="C838" t="s">
        <v>10640</v>
      </c>
      <c r="D838" t="s">
        <v>54</v>
      </c>
      <c r="E838">
        <v>4054.1286599999999</v>
      </c>
      <c r="F838">
        <v>329.3</v>
      </c>
      <c r="G838">
        <v>-17.757774861748199</v>
      </c>
      <c r="H838">
        <v>-8.0783819407167901</v>
      </c>
      <c r="I838">
        <v>5.1229963203207198</v>
      </c>
      <c r="J838">
        <v>-3.9718209956486201</v>
      </c>
      <c r="K838">
        <v>327.76797689081098</v>
      </c>
      <c r="L838">
        <v>310.51970804057601</v>
      </c>
      <c r="M838">
        <v>53.246168056802802</v>
      </c>
      <c r="N838">
        <v>0.32442703095529601</v>
      </c>
      <c r="O838">
        <v>14.773762526571399</v>
      </c>
      <c r="P838">
        <v>31.6673330667732</v>
      </c>
      <c r="Q838">
        <v>-8.3417940047655001E-2</v>
      </c>
    </row>
    <row r="839" spans="1:17" hidden="1" x14ac:dyDescent="0.3">
      <c r="A839" t="s">
        <v>1825</v>
      </c>
      <c r="B839" t="s">
        <v>1826</v>
      </c>
      <c r="C839" t="s">
        <v>10650</v>
      </c>
      <c r="D839" t="s">
        <v>111</v>
      </c>
      <c r="E839">
        <v>4039.68913539</v>
      </c>
      <c r="F839">
        <v>1147.6500000000001</v>
      </c>
      <c r="G839">
        <v>677.52044766241795</v>
      </c>
      <c r="H839">
        <v>30.724097191714101</v>
      </c>
      <c r="I839">
        <v>187.81709861866801</v>
      </c>
      <c r="J839">
        <v>8.0296886906776308</v>
      </c>
      <c r="K839">
        <v>898.05309087032197</v>
      </c>
      <c r="L839">
        <v>573.00871902154302</v>
      </c>
      <c r="M839">
        <v>68.896920064555303</v>
      </c>
      <c r="N839">
        <v>1.3407093003124499</v>
      </c>
      <c r="O839">
        <v>8.6568204591992206</v>
      </c>
      <c r="P839">
        <v>749.16759156492697</v>
      </c>
      <c r="Q839">
        <v>0.19831225488500501</v>
      </c>
    </row>
    <row r="840" spans="1:17" x14ac:dyDescent="0.3">
      <c r="A840" t="s">
        <v>1827</v>
      </c>
      <c r="B840" t="s">
        <v>1828</v>
      </c>
      <c r="C840" t="s">
        <v>10641</v>
      </c>
      <c r="D840" t="s">
        <v>198</v>
      </c>
      <c r="E840">
        <v>4039.1466218999999</v>
      </c>
      <c r="F840">
        <v>1523.3</v>
      </c>
      <c r="G840">
        <v>27.7844524276274</v>
      </c>
      <c r="H840">
        <v>11.898036692463901</v>
      </c>
      <c r="I840">
        <v>15.9328841157742</v>
      </c>
      <c r="J840">
        <v>-0.129497487220151</v>
      </c>
      <c r="K840">
        <v>1372.1119704868299</v>
      </c>
      <c r="L840">
        <v>1203.3740836135401</v>
      </c>
      <c r="M840">
        <v>67.079730645992797</v>
      </c>
      <c r="N840">
        <v>1.0020428115998199</v>
      </c>
      <c r="O840">
        <v>6.2791308343727401</v>
      </c>
      <c r="P840">
        <v>85.316301703163006</v>
      </c>
      <c r="Q840">
        <v>0.115283693822981</v>
      </c>
    </row>
    <row r="841" spans="1:17" x14ac:dyDescent="0.3">
      <c r="A841" t="s">
        <v>1829</v>
      </c>
      <c r="B841" t="s">
        <v>1830</v>
      </c>
      <c r="C841" t="s">
        <v>10649</v>
      </c>
      <c r="D841" t="s">
        <v>295</v>
      </c>
      <c r="E841">
        <v>4036.7330796599999</v>
      </c>
      <c r="F841">
        <v>165.46</v>
      </c>
      <c r="G841">
        <v>53.2051225557206</v>
      </c>
      <c r="H841">
        <v>3.88336533961782</v>
      </c>
      <c r="I841">
        <v>58.580857994476197</v>
      </c>
      <c r="J841">
        <v>-3.2283913634249299</v>
      </c>
      <c r="K841">
        <v>143.511371825683</v>
      </c>
      <c r="L841">
        <v>116.101864198204</v>
      </c>
      <c r="M841">
        <v>59.820427091289403</v>
      </c>
      <c r="N841">
        <v>1.39343252164127</v>
      </c>
      <c r="O841">
        <v>5.1009307385470697</v>
      </c>
      <c r="P841">
        <v>102.769607843137</v>
      </c>
      <c r="Q841">
        <v>3.3731307495381002E-2</v>
      </c>
    </row>
    <row r="842" spans="1:17" hidden="1" x14ac:dyDescent="0.3">
      <c r="A842" t="s">
        <v>1831</v>
      </c>
      <c r="B842" t="s">
        <v>1832</v>
      </c>
      <c r="C842" t="s">
        <v>10650</v>
      </c>
      <c r="D842" t="s">
        <v>1833</v>
      </c>
      <c r="E842">
        <v>4036.473</v>
      </c>
      <c r="F842">
        <v>1587.25</v>
      </c>
      <c r="G842">
        <v>118.701436231503</v>
      </c>
      <c r="H842">
        <v>0.38405316564479802</v>
      </c>
      <c r="I842">
        <v>29.916910302693999</v>
      </c>
      <c r="J842">
        <v>4.5656923864787098</v>
      </c>
      <c r="K842">
        <v>1444.0901352205899</v>
      </c>
      <c r="L842">
        <v>1182.5302728706599</v>
      </c>
      <c r="M842">
        <v>66.775396557853895</v>
      </c>
      <c r="N842">
        <v>0.83733339711855304</v>
      </c>
      <c r="O842">
        <v>5.2102693337533399</v>
      </c>
      <c r="P842">
        <v>159.73654066437501</v>
      </c>
      <c r="Q842">
        <v>6.0089755704866001E-2</v>
      </c>
    </row>
    <row r="843" spans="1:17" hidden="1" x14ac:dyDescent="0.3">
      <c r="A843" t="s">
        <v>1834</v>
      </c>
      <c r="B843" t="s">
        <v>1835</v>
      </c>
      <c r="C843" t="s">
        <v>10650</v>
      </c>
      <c r="D843" t="s">
        <v>1610</v>
      </c>
      <c r="E843">
        <v>4034.6982604650002</v>
      </c>
      <c r="F843">
        <v>2391.9</v>
      </c>
      <c r="G843">
        <v>21.910189704553801</v>
      </c>
      <c r="H843">
        <v>11.026941499526901</v>
      </c>
      <c r="I843">
        <v>34.356137731666102</v>
      </c>
      <c r="J843">
        <v>3.9365278490681499E-2</v>
      </c>
      <c r="K843">
        <v>2126.9738250140399</v>
      </c>
      <c r="L843">
        <v>1800.3900097109099</v>
      </c>
      <c r="M843">
        <v>65.957179138040004</v>
      </c>
      <c r="N843">
        <v>0.96856286711349804</v>
      </c>
      <c r="O843">
        <v>3.22337890380031</v>
      </c>
      <c r="P843">
        <v>68.913527064722302</v>
      </c>
      <c r="Q843">
        <v>0.118216656155587</v>
      </c>
    </row>
    <row r="844" spans="1:17" x14ac:dyDescent="0.3">
      <c r="A844" t="s">
        <v>1836</v>
      </c>
      <c r="B844" t="s">
        <v>1837</v>
      </c>
      <c r="C844" t="s">
        <v>10644</v>
      </c>
      <c r="D844" t="s">
        <v>130</v>
      </c>
      <c r="E844">
        <v>4030.9132436999998</v>
      </c>
      <c r="F844">
        <v>848.2</v>
      </c>
      <c r="G844">
        <v>31.034359397920401</v>
      </c>
      <c r="H844">
        <v>-5.3379922393863897</v>
      </c>
      <c r="I844">
        <v>-3.7143215290901899</v>
      </c>
      <c r="J844">
        <v>-9.95439541847953</v>
      </c>
      <c r="K844">
        <v>858.59758978022296</v>
      </c>
      <c r="L844">
        <v>774.250226160583</v>
      </c>
      <c r="M844">
        <v>37.404127421108697</v>
      </c>
      <c r="N844">
        <v>0.687147202168509</v>
      </c>
      <c r="O844">
        <v>14.7842489978778</v>
      </c>
      <c r="P844">
        <v>64.555242991560704</v>
      </c>
      <c r="Q844">
        <v>-5.6269180215759003E-2</v>
      </c>
    </row>
    <row r="845" spans="1:17" hidden="1" x14ac:dyDescent="0.3">
      <c r="A845" t="s">
        <v>1838</v>
      </c>
      <c r="B845" t="s">
        <v>1839</v>
      </c>
      <c r="C845" t="s">
        <v>10650</v>
      </c>
      <c r="D845" t="s">
        <v>510</v>
      </c>
      <c r="E845">
        <v>4030.2162638999998</v>
      </c>
      <c r="F845">
        <v>3405</v>
      </c>
      <c r="G845">
        <v>37.721175170149301</v>
      </c>
      <c r="H845">
        <v>9.4857581073200699</v>
      </c>
      <c r="I845">
        <v>21.030556597637201</v>
      </c>
      <c r="J845">
        <v>7.1091674434776104</v>
      </c>
      <c r="K845">
        <v>2987.7478986052502</v>
      </c>
      <c r="L845">
        <v>2583.8520428174702</v>
      </c>
      <c r="M845">
        <v>73.351120464941204</v>
      </c>
      <c r="N845">
        <v>1.2034096668663301</v>
      </c>
      <c r="O845">
        <v>1.9089574155653299</v>
      </c>
      <c r="P845">
        <v>77.500912266068894</v>
      </c>
      <c r="Q845">
        <v>7.9705280659415997E-2</v>
      </c>
    </row>
    <row r="846" spans="1:17" hidden="1" x14ac:dyDescent="0.3">
      <c r="A846" t="s">
        <v>1840</v>
      </c>
      <c r="B846" t="s">
        <v>1841</v>
      </c>
      <c r="C846" t="s">
        <v>10650</v>
      </c>
      <c r="D846" t="s">
        <v>355</v>
      </c>
      <c r="E846">
        <v>4025.9542471199902</v>
      </c>
      <c r="F846">
        <v>1215.1500000000001</v>
      </c>
      <c r="G846">
        <v>57.726692649718203</v>
      </c>
      <c r="H846">
        <v>58.5821693383728</v>
      </c>
      <c r="I846">
        <v>58.251065975958902</v>
      </c>
      <c r="J846">
        <v>26.6375328529946</v>
      </c>
      <c r="K846">
        <v>859.68992933254697</v>
      </c>
      <c r="L846">
        <v>725.43242010080905</v>
      </c>
      <c r="M846">
        <v>80.147646285458194</v>
      </c>
      <c r="N846">
        <v>3.2664618073703302</v>
      </c>
      <c r="O846">
        <v>11.9203390527918</v>
      </c>
      <c r="P846">
        <v>137.47312878639801</v>
      </c>
      <c r="Q846">
        <v>4.8190027353738001E-2</v>
      </c>
    </row>
    <row r="847" spans="1:17" hidden="1" x14ac:dyDescent="0.3">
      <c r="A847" t="s">
        <v>1842</v>
      </c>
      <c r="B847" t="s">
        <v>1843</v>
      </c>
      <c r="C847" t="s">
        <v>10650</v>
      </c>
      <c r="D847" t="s">
        <v>141</v>
      </c>
      <c r="E847">
        <v>4025.9008434299999</v>
      </c>
      <c r="F847">
        <v>85.94</v>
      </c>
      <c r="G847">
        <v>63.123281558230303</v>
      </c>
      <c r="H847">
        <v>-16.050388123319301</v>
      </c>
      <c r="I847">
        <v>80.589390632868799</v>
      </c>
      <c r="J847">
        <v>-4.8441223004295697</v>
      </c>
      <c r="K847">
        <v>87.763045630840097</v>
      </c>
      <c r="M847">
        <v>30.764066297951398</v>
      </c>
      <c r="N847">
        <v>0.23847805128886601</v>
      </c>
      <c r="O847">
        <v>26.309052827554101</v>
      </c>
      <c r="P847">
        <v>138.722222222222</v>
      </c>
    </row>
    <row r="848" spans="1:17" hidden="1" x14ac:dyDescent="0.3">
      <c r="A848" t="s">
        <v>1844</v>
      </c>
      <c r="B848" t="s">
        <v>1845</v>
      </c>
      <c r="C848" t="s">
        <v>10650</v>
      </c>
      <c r="D848" t="s">
        <v>261</v>
      </c>
      <c r="E848">
        <v>4015.0897901099902</v>
      </c>
      <c r="F848">
        <v>948.3</v>
      </c>
      <c r="G848">
        <v>674.38705802505206</v>
      </c>
      <c r="H848">
        <v>57.513050758791401</v>
      </c>
      <c r="I848">
        <v>125.626881891897</v>
      </c>
      <c r="J848">
        <v>-3.7098452879415098</v>
      </c>
      <c r="K848">
        <v>738.75356322852895</v>
      </c>
      <c r="L848">
        <v>518.84307910561495</v>
      </c>
      <c r="M848">
        <v>64.266017442414594</v>
      </c>
      <c r="N848">
        <v>1.7630600299160399</v>
      </c>
      <c r="O848">
        <v>5.3464093641252699</v>
      </c>
      <c r="P848">
        <v>727.12603576101105</v>
      </c>
      <c r="Q848">
        <v>0.202573189220111</v>
      </c>
    </row>
    <row r="849" spans="1:17" x14ac:dyDescent="0.3">
      <c r="A849" t="s">
        <v>1846</v>
      </c>
      <c r="B849" t="s">
        <v>1847</v>
      </c>
      <c r="C849" t="s">
        <v>10653</v>
      </c>
      <c r="D849" t="s">
        <v>680</v>
      </c>
      <c r="E849">
        <v>4009.1687155999998</v>
      </c>
      <c r="F849">
        <v>609.75</v>
      </c>
      <c r="G849">
        <v>-29.940839423072301</v>
      </c>
      <c r="H849">
        <v>-4.24745279388081</v>
      </c>
      <c r="I849">
        <v>-16.006458217492099</v>
      </c>
      <c r="J849">
        <v>-2.9635753892138599</v>
      </c>
      <c r="K849">
        <v>627.170024855365</v>
      </c>
      <c r="L849">
        <v>636.99381992313602</v>
      </c>
      <c r="M849">
        <v>44.7785234128798</v>
      </c>
      <c r="N849">
        <v>0.48573141690889698</v>
      </c>
      <c r="O849">
        <v>33.661336613366103</v>
      </c>
      <c r="P849">
        <v>10.5420594633792</v>
      </c>
      <c r="Q849">
        <v>0.10272695705877501</v>
      </c>
    </row>
    <row r="850" spans="1:17" hidden="1" x14ac:dyDescent="0.3">
      <c r="A850" t="s">
        <v>1848</v>
      </c>
      <c r="B850" t="s">
        <v>1849</v>
      </c>
      <c r="C850" t="s">
        <v>10650</v>
      </c>
      <c r="D850" t="s">
        <v>568</v>
      </c>
      <c r="E850">
        <v>3997.6150612199999</v>
      </c>
      <c r="F850">
        <v>1488</v>
      </c>
      <c r="G850">
        <v>-44.515595734629599</v>
      </c>
      <c r="H850">
        <v>-11.6421414385694</v>
      </c>
      <c r="I850">
        <v>-0.90409788502088995</v>
      </c>
      <c r="J850">
        <v>-6.4456863650671297</v>
      </c>
      <c r="K850">
        <v>1577.92115450865</v>
      </c>
      <c r="L850">
        <v>1518.40494640213</v>
      </c>
      <c r="M850">
        <v>31.783599723186299</v>
      </c>
      <c r="N850">
        <v>0.63793713656015105</v>
      </c>
      <c r="O850">
        <v>24.952956989247301</v>
      </c>
      <c r="P850">
        <v>26.530612244897899</v>
      </c>
      <c r="Q850">
        <v>3.3073968974043001E-2</v>
      </c>
    </row>
    <row r="851" spans="1:17" hidden="1" x14ac:dyDescent="0.3">
      <c r="A851" t="s">
        <v>1850</v>
      </c>
      <c r="B851" t="s">
        <v>1851</v>
      </c>
      <c r="C851" t="s">
        <v>10650</v>
      </c>
      <c r="D851" t="s">
        <v>54</v>
      </c>
      <c r="E851">
        <v>3994.24133454</v>
      </c>
      <c r="F851">
        <v>158.36000000000001</v>
      </c>
      <c r="G851">
        <v>64.349470847150201</v>
      </c>
      <c r="H851">
        <v>0.60414667683428203</v>
      </c>
      <c r="I851">
        <v>46.829015727186203</v>
      </c>
      <c r="J851">
        <v>-7.6975575967416203</v>
      </c>
      <c r="K851">
        <v>139.59898799454101</v>
      </c>
      <c r="L851">
        <v>110.346283671648</v>
      </c>
      <c r="M851">
        <v>53.660854221480598</v>
      </c>
      <c r="N851">
        <v>0.99915370653360203</v>
      </c>
      <c r="O851">
        <v>6.7188684011113704</v>
      </c>
      <c r="P851">
        <v>113.56709372892701</v>
      </c>
      <c r="Q851">
        <v>1.7200020355019999E-2</v>
      </c>
    </row>
    <row r="852" spans="1:17" x14ac:dyDescent="0.3">
      <c r="A852" t="s">
        <v>1852</v>
      </c>
      <c r="B852" t="s">
        <v>1853</v>
      </c>
      <c r="C852" t="s">
        <v>10649</v>
      </c>
      <c r="D852" t="s">
        <v>295</v>
      </c>
      <c r="E852">
        <v>3988.4604300000001</v>
      </c>
      <c r="F852">
        <v>1387.6</v>
      </c>
      <c r="G852">
        <v>49.901327067512398</v>
      </c>
      <c r="H852">
        <v>4.5059608740869503</v>
      </c>
      <c r="I852">
        <v>50.914143754952804</v>
      </c>
      <c r="J852">
        <v>-1.1595441247935501</v>
      </c>
      <c r="K852">
        <v>1135.9814683602201</v>
      </c>
      <c r="L852">
        <v>921.54864754013101</v>
      </c>
      <c r="M852">
        <v>56.671159851453197</v>
      </c>
      <c r="N852">
        <v>0.713890087509085</v>
      </c>
      <c r="O852">
        <v>0.82156240991639795</v>
      </c>
      <c r="P852">
        <v>123.28425456593401</v>
      </c>
      <c r="Q852">
        <v>5.4967284927331002E-2</v>
      </c>
    </row>
    <row r="853" spans="1:17" x14ac:dyDescent="0.3">
      <c r="A853" t="s">
        <v>1854</v>
      </c>
      <c r="B853" t="s">
        <v>1855</v>
      </c>
      <c r="C853" t="s">
        <v>10640</v>
      </c>
      <c r="D853" t="s">
        <v>54</v>
      </c>
      <c r="E853">
        <v>3982.4800343349998</v>
      </c>
      <c r="F853">
        <v>163.63</v>
      </c>
      <c r="G853">
        <v>44.757442485753103</v>
      </c>
      <c r="H853">
        <v>10.3791676101497</v>
      </c>
      <c r="I853">
        <v>12.610264154126099</v>
      </c>
      <c r="J853">
        <v>-6.0992347278700203</v>
      </c>
      <c r="K853">
        <v>143.31918820998999</v>
      </c>
      <c r="L853">
        <v>125.87806016382601</v>
      </c>
      <c r="M853">
        <v>55.356842278658398</v>
      </c>
      <c r="N853">
        <v>2.3151688799753098</v>
      </c>
      <c r="O853">
        <v>6.9486035568049997</v>
      </c>
      <c r="P853">
        <v>89.386574074074005</v>
      </c>
      <c r="Q853">
        <v>-3.9207403131167003E-2</v>
      </c>
    </row>
    <row r="854" spans="1:17" hidden="1" x14ac:dyDescent="0.3">
      <c r="A854" t="s">
        <v>1856</v>
      </c>
      <c r="B854" t="s">
        <v>1857</v>
      </c>
      <c r="C854" t="s">
        <v>10650</v>
      </c>
      <c r="D854" t="s">
        <v>54</v>
      </c>
      <c r="E854">
        <v>3977.9248750000002</v>
      </c>
      <c r="F854">
        <v>579.15</v>
      </c>
      <c r="G854">
        <v>8.1670922709413603</v>
      </c>
      <c r="H854">
        <v>3.90702373972429</v>
      </c>
      <c r="I854">
        <v>-0.39262987534465599</v>
      </c>
      <c r="J854">
        <v>-4.7834756869822801</v>
      </c>
      <c r="K854">
        <v>557.65353056103095</v>
      </c>
      <c r="L854">
        <v>512.37696159381005</v>
      </c>
      <c r="M854">
        <v>44.478966544227198</v>
      </c>
      <c r="N854">
        <v>0.70778302349097599</v>
      </c>
      <c r="O854">
        <v>8.9527756194422992</v>
      </c>
      <c r="P854">
        <v>46.6202531645569</v>
      </c>
      <c r="Q854">
        <v>6.2885942360894995E-2</v>
      </c>
    </row>
    <row r="855" spans="1:17" hidden="1" x14ac:dyDescent="0.3">
      <c r="A855" t="s">
        <v>1858</v>
      </c>
      <c r="B855" t="s">
        <v>1859</v>
      </c>
      <c r="C855" t="s">
        <v>10650</v>
      </c>
      <c r="D855" t="s">
        <v>264</v>
      </c>
      <c r="E855">
        <v>3972.8887646349999</v>
      </c>
      <c r="F855">
        <v>3845.9</v>
      </c>
      <c r="G855">
        <v>14.986612474649499</v>
      </c>
      <c r="H855">
        <v>-3.2394227825730901</v>
      </c>
      <c r="I855">
        <v>39.277378133452899</v>
      </c>
      <c r="J855">
        <v>5.6481965230258</v>
      </c>
      <c r="K855">
        <v>3684.8130847834</v>
      </c>
      <c r="L855">
        <v>3029.0785348079798</v>
      </c>
      <c r="M855">
        <v>66.253823507091795</v>
      </c>
      <c r="N855">
        <v>2.10963159637729</v>
      </c>
      <c r="O855">
        <v>10.377284900803399</v>
      </c>
      <c r="P855">
        <v>78.381261595547301</v>
      </c>
      <c r="Q855">
        <v>0.113708638220246</v>
      </c>
    </row>
    <row r="856" spans="1:17" hidden="1" x14ac:dyDescent="0.3">
      <c r="A856" t="s">
        <v>1860</v>
      </c>
      <c r="B856" t="s">
        <v>1861</v>
      </c>
      <c r="C856" t="s">
        <v>10650</v>
      </c>
      <c r="D856" t="s">
        <v>141</v>
      </c>
      <c r="E856">
        <v>3959.3360874</v>
      </c>
      <c r="F856">
        <v>438.5</v>
      </c>
      <c r="G856">
        <v>-32.490224509821097</v>
      </c>
      <c r="H856">
        <v>0.178295069367054</v>
      </c>
      <c r="I856">
        <v>-11.323363567785099</v>
      </c>
      <c r="J856">
        <v>-1.81048965381105</v>
      </c>
      <c r="K856">
        <v>428.79115886388098</v>
      </c>
      <c r="L856">
        <v>423.38348490092602</v>
      </c>
      <c r="M856">
        <v>69.353846951498795</v>
      </c>
      <c r="N856">
        <v>5.4316553409747401</v>
      </c>
      <c r="O856">
        <v>9.2360319270239302</v>
      </c>
      <c r="P856">
        <v>15.0918635170603</v>
      </c>
      <c r="Q856">
        <v>1.6789232738826002E-2</v>
      </c>
    </row>
    <row r="857" spans="1:17" x14ac:dyDescent="0.3">
      <c r="A857" t="s">
        <v>1862</v>
      </c>
      <c r="B857" t="s">
        <v>1863</v>
      </c>
      <c r="C857" t="s">
        <v>10635</v>
      </c>
      <c r="D857" t="s">
        <v>21</v>
      </c>
      <c r="E857">
        <v>3954.2280418250002</v>
      </c>
      <c r="F857">
        <v>692.55</v>
      </c>
      <c r="G857">
        <v>-7.7840771420088997</v>
      </c>
      <c r="H857">
        <v>0.432766150036763</v>
      </c>
      <c r="I857">
        <v>2.6485282345774301</v>
      </c>
      <c r="J857">
        <v>17.252558052077902</v>
      </c>
      <c r="K857">
        <v>607.54019127193499</v>
      </c>
      <c r="L857">
        <v>596.328147899398</v>
      </c>
      <c r="M857">
        <v>68.090945980137207</v>
      </c>
      <c r="N857">
        <v>2.6179392288566099</v>
      </c>
      <c r="O857">
        <v>14.287777055808199</v>
      </c>
      <c r="P857">
        <v>53.899999999999899</v>
      </c>
      <c r="Q857">
        <v>7.5592041723564998E-2</v>
      </c>
    </row>
    <row r="858" spans="1:17" hidden="1" x14ac:dyDescent="0.3">
      <c r="A858" t="s">
        <v>1864</v>
      </c>
      <c r="B858" t="s">
        <v>1865</v>
      </c>
      <c r="C858" t="s">
        <v>10650</v>
      </c>
      <c r="D858" t="s">
        <v>89</v>
      </c>
      <c r="E858">
        <v>3935.6517686399998</v>
      </c>
      <c r="F858">
        <v>3180.3</v>
      </c>
      <c r="G858">
        <v>34.873868723090901</v>
      </c>
      <c r="H858">
        <v>-10.2168465499718</v>
      </c>
      <c r="I858">
        <v>9.3641782296359501</v>
      </c>
      <c r="J858">
        <v>-5.6443856582660201</v>
      </c>
      <c r="K858">
        <v>3187.7432124623201</v>
      </c>
      <c r="L858">
        <v>2729.3297233987701</v>
      </c>
      <c r="M858">
        <v>36.993598150226198</v>
      </c>
      <c r="N858">
        <v>1.33517804590559</v>
      </c>
      <c r="O858">
        <v>13.8257397100902</v>
      </c>
      <c r="P858">
        <v>82.613189400246895</v>
      </c>
      <c r="Q858">
        <v>0.18768140965934699</v>
      </c>
    </row>
    <row r="859" spans="1:17" x14ac:dyDescent="0.3">
      <c r="A859" t="s">
        <v>1866</v>
      </c>
      <c r="B859" t="s">
        <v>1867</v>
      </c>
      <c r="C859" t="s">
        <v>10647</v>
      </c>
      <c r="D859" t="s">
        <v>264</v>
      </c>
      <c r="E859">
        <v>3923.12676375</v>
      </c>
      <c r="F859">
        <v>167.96</v>
      </c>
      <c r="G859">
        <v>-13.877331129405199</v>
      </c>
      <c r="H859">
        <v>-0.46913849285557702</v>
      </c>
      <c r="I859">
        <v>-3.1913901479118798</v>
      </c>
      <c r="J859">
        <v>-4.4005145424670697</v>
      </c>
      <c r="K859">
        <v>160.84527716554601</v>
      </c>
      <c r="L859">
        <v>147.784509868795</v>
      </c>
      <c r="M859">
        <v>45.072226670130398</v>
      </c>
      <c r="N859">
        <v>1.03977581501033</v>
      </c>
      <c r="O859">
        <v>9.6987377947130096</v>
      </c>
      <c r="P859">
        <v>49.897367246764802</v>
      </c>
      <c r="Q859">
        <v>8.7611776914239999E-3</v>
      </c>
    </row>
    <row r="860" spans="1:17" x14ac:dyDescent="0.3">
      <c r="A860" t="s">
        <v>1868</v>
      </c>
      <c r="B860" t="s">
        <v>1869</v>
      </c>
      <c r="C860" t="s">
        <v>10643</v>
      </c>
      <c r="D860" t="s">
        <v>127</v>
      </c>
      <c r="E860">
        <v>3917.06970228</v>
      </c>
      <c r="F860">
        <v>215.25</v>
      </c>
      <c r="G860">
        <v>-26.122216665944801</v>
      </c>
      <c r="H860">
        <v>-13.0615553579833</v>
      </c>
      <c r="I860">
        <v>-7.1692170778154898</v>
      </c>
      <c r="J860">
        <v>-6.1662773195723597</v>
      </c>
      <c r="K860">
        <v>230.399555579875</v>
      </c>
      <c r="L860">
        <v>214.41591752922901</v>
      </c>
      <c r="M860">
        <v>32.679407913416298</v>
      </c>
      <c r="N860">
        <v>0.43271457979130701</v>
      </c>
      <c r="O860">
        <v>27.735191637630599</v>
      </c>
      <c r="P860">
        <v>35.334800377239802</v>
      </c>
      <c r="Q860">
        <v>8.4505759138072997E-2</v>
      </c>
    </row>
    <row r="861" spans="1:17" hidden="1" x14ac:dyDescent="0.3">
      <c r="A861" t="s">
        <v>1870</v>
      </c>
      <c r="B861" t="s">
        <v>1871</v>
      </c>
      <c r="C861" t="s">
        <v>10650</v>
      </c>
      <c r="D861" t="s">
        <v>295</v>
      </c>
      <c r="E861">
        <v>3910.8311707299999</v>
      </c>
      <c r="F861">
        <v>3345.7</v>
      </c>
      <c r="G861">
        <v>9.7016892188596202</v>
      </c>
      <c r="H861">
        <v>16.312942216514099</v>
      </c>
      <c r="I861">
        <v>60.055940030765697</v>
      </c>
      <c r="J861">
        <v>-3.7542049824371699</v>
      </c>
      <c r="K861">
        <v>2784.1103631443102</v>
      </c>
      <c r="L861">
        <v>2294.50332559872</v>
      </c>
      <c r="M861">
        <v>56.000470391255597</v>
      </c>
      <c r="N861">
        <v>1.6856145740047499</v>
      </c>
      <c r="O861">
        <v>6.7848282870550198</v>
      </c>
      <c r="P861">
        <v>121.76780565406099</v>
      </c>
      <c r="Q861">
        <v>0.101098219055134</v>
      </c>
    </row>
    <row r="862" spans="1:17" hidden="1" x14ac:dyDescent="0.3">
      <c r="A862" t="s">
        <v>1872</v>
      </c>
      <c r="B862" t="s">
        <v>1873</v>
      </c>
      <c r="C862" t="s">
        <v>10650</v>
      </c>
      <c r="D862" t="s">
        <v>46</v>
      </c>
      <c r="E862">
        <v>3907.399707</v>
      </c>
      <c r="F862">
        <v>2088.75</v>
      </c>
      <c r="G862">
        <v>426.41622926466698</v>
      </c>
      <c r="H862">
        <v>-10.589426847516201</v>
      </c>
      <c r="I862">
        <v>145.07641858366799</v>
      </c>
      <c r="J862">
        <v>-9.6623103015177794</v>
      </c>
      <c r="K862">
        <v>2160.8002680516402</v>
      </c>
      <c r="L862">
        <v>1453.80921627408</v>
      </c>
      <c r="M862">
        <v>37.552472146942598</v>
      </c>
      <c r="N862">
        <v>0.56400169694164803</v>
      </c>
      <c r="O862">
        <v>42.8605625374027</v>
      </c>
      <c r="P862">
        <v>643.32740213523095</v>
      </c>
    </row>
    <row r="863" spans="1:17" hidden="1" x14ac:dyDescent="0.3">
      <c r="A863" t="s">
        <v>1874</v>
      </c>
      <c r="B863" t="s">
        <v>1875</v>
      </c>
      <c r="C863" t="s">
        <v>10650</v>
      </c>
      <c r="D863" t="s">
        <v>991</v>
      </c>
      <c r="E863">
        <v>3890.6300204999998</v>
      </c>
      <c r="F863">
        <v>3322.1</v>
      </c>
      <c r="G863">
        <v>-8.0517809605418798</v>
      </c>
      <c r="H863">
        <v>-4.9995000281684803</v>
      </c>
      <c r="I863">
        <v>15.6896756512438</v>
      </c>
      <c r="J863">
        <v>-5.8343879085262396</v>
      </c>
      <c r="K863">
        <v>3076.7582417889198</v>
      </c>
      <c r="L863">
        <v>2802.0859730861098</v>
      </c>
      <c r="M863">
        <v>44.633975759762698</v>
      </c>
      <c r="N863">
        <v>1.30126430808154</v>
      </c>
      <c r="O863">
        <v>5.0510219439511204</v>
      </c>
      <c r="P863">
        <v>51.749497533345497</v>
      </c>
      <c r="Q863">
        <v>5.0551239558845003E-2</v>
      </c>
    </row>
    <row r="864" spans="1:17" hidden="1" x14ac:dyDescent="0.3">
      <c r="A864" t="s">
        <v>1876</v>
      </c>
      <c r="B864" t="s">
        <v>1877</v>
      </c>
      <c r="C864" t="s">
        <v>10650</v>
      </c>
      <c r="D864" t="s">
        <v>355</v>
      </c>
      <c r="E864">
        <v>3885.406789572</v>
      </c>
      <c r="F864">
        <v>259.2</v>
      </c>
      <c r="G864">
        <v>104.45371257828501</v>
      </c>
      <c r="H864">
        <v>43.727871431443297</v>
      </c>
      <c r="I864">
        <v>115.40087612717301</v>
      </c>
      <c r="J864">
        <v>8.7291889917940004</v>
      </c>
      <c r="K864">
        <v>200.20579634545601</v>
      </c>
      <c r="L864">
        <v>153.792571157791</v>
      </c>
      <c r="M864">
        <v>83.526197521845901</v>
      </c>
      <c r="N864">
        <v>1.9755707003096801</v>
      </c>
      <c r="O864">
        <v>6.75154320987654</v>
      </c>
      <c r="P864">
        <v>172.84210526315701</v>
      </c>
      <c r="Q864">
        <v>0.15788435967110001</v>
      </c>
    </row>
    <row r="865" spans="1:17" hidden="1" x14ac:dyDescent="0.3">
      <c r="A865" t="s">
        <v>1878</v>
      </c>
      <c r="B865" t="s">
        <v>1879</v>
      </c>
      <c r="C865" t="s">
        <v>10650</v>
      </c>
      <c r="D865" t="s">
        <v>54</v>
      </c>
      <c r="E865">
        <v>3853.556596725</v>
      </c>
      <c r="F865">
        <v>347.3</v>
      </c>
      <c r="G865">
        <v>191.238078973737</v>
      </c>
      <c r="H865">
        <v>5.8605094193445497</v>
      </c>
      <c r="I865">
        <v>30.286709978888901</v>
      </c>
      <c r="J865">
        <v>1.44219388713778</v>
      </c>
      <c r="K865">
        <v>332.95730427804102</v>
      </c>
      <c r="L865">
        <v>260.83330069888899</v>
      </c>
      <c r="M865">
        <v>48.385564250598598</v>
      </c>
      <c r="N865">
        <v>0.35666487358795002</v>
      </c>
      <c r="O865">
        <v>12.2660524042614</v>
      </c>
      <c r="P865">
        <v>238.01583181936101</v>
      </c>
      <c r="Q865">
        <v>0.164055764333392</v>
      </c>
    </row>
    <row r="866" spans="1:17" hidden="1" x14ac:dyDescent="0.3">
      <c r="A866" t="s">
        <v>1880</v>
      </c>
      <c r="B866" t="s">
        <v>1881</v>
      </c>
      <c r="C866" t="s">
        <v>10636</v>
      </c>
      <c r="D866" t="s">
        <v>1882</v>
      </c>
      <c r="E866">
        <v>3828.3926066199901</v>
      </c>
      <c r="F866">
        <v>227.29</v>
      </c>
      <c r="G866">
        <v>-45.036066029071399</v>
      </c>
      <c r="H866">
        <v>-6.9954631113815298</v>
      </c>
      <c r="I866">
        <v>-16.578158595748999</v>
      </c>
      <c r="J866">
        <v>-3.2432964034782601</v>
      </c>
      <c r="K866">
        <v>231.79731196866399</v>
      </c>
      <c r="M866">
        <v>48.985406076404701</v>
      </c>
      <c r="N866">
        <v>1.18262652211509</v>
      </c>
      <c r="O866">
        <v>23.6306040740903</v>
      </c>
      <c r="P866">
        <v>15.6103763987792</v>
      </c>
    </row>
    <row r="867" spans="1:17" hidden="1" x14ac:dyDescent="0.3">
      <c r="A867" t="s">
        <v>1883</v>
      </c>
      <c r="B867" t="s">
        <v>1884</v>
      </c>
      <c r="C867" t="s">
        <v>10650</v>
      </c>
      <c r="D867" t="s">
        <v>46</v>
      </c>
      <c r="E867">
        <v>3824.711836556</v>
      </c>
      <c r="F867">
        <v>25.78</v>
      </c>
      <c r="G867">
        <v>55.180722056102603</v>
      </c>
      <c r="H867">
        <v>18.969517017916498</v>
      </c>
      <c r="I867">
        <v>13.1579871149297</v>
      </c>
      <c r="J867">
        <v>10.797007733858701</v>
      </c>
      <c r="K867">
        <v>20.590671485561799</v>
      </c>
      <c r="L867">
        <v>18.922724625466302</v>
      </c>
      <c r="M867">
        <v>64.728478464204002</v>
      </c>
      <c r="N867">
        <v>2.9113786501590999</v>
      </c>
      <c r="O867">
        <v>6.6718386346004497</v>
      </c>
      <c r="P867">
        <v>116.92472178884</v>
      </c>
      <c r="Q867">
        <v>0.129206652286567</v>
      </c>
    </row>
    <row r="868" spans="1:17" x14ac:dyDescent="0.3">
      <c r="A868" t="s">
        <v>1885</v>
      </c>
      <c r="B868" t="s">
        <v>1886</v>
      </c>
      <c r="C868" t="s">
        <v>10647</v>
      </c>
      <c r="D868" t="s">
        <v>295</v>
      </c>
      <c r="E868">
        <v>3821.7183238799998</v>
      </c>
      <c r="F868">
        <v>1243.3</v>
      </c>
      <c r="G868">
        <v>-28.249035527491799</v>
      </c>
      <c r="H868">
        <v>10.674500761373</v>
      </c>
      <c r="I868">
        <v>28.984362930050398</v>
      </c>
      <c r="J868">
        <v>-9.4250080908235105</v>
      </c>
      <c r="K868">
        <v>1130.0479406899501</v>
      </c>
      <c r="L868">
        <v>1050.6698246303799</v>
      </c>
      <c r="M868">
        <v>43.302322118651297</v>
      </c>
      <c r="N868">
        <v>1.7278847010691301</v>
      </c>
      <c r="O868">
        <v>10.5927772862543</v>
      </c>
      <c r="P868">
        <v>65.409432581653704</v>
      </c>
      <c r="Q868">
        <v>-3.5084213911858002E-2</v>
      </c>
    </row>
    <row r="869" spans="1:17" x14ac:dyDescent="0.3">
      <c r="A869" t="s">
        <v>1887</v>
      </c>
      <c r="B869" t="s">
        <v>1888</v>
      </c>
      <c r="C869" t="s">
        <v>10636</v>
      </c>
      <c r="D869" t="s">
        <v>24</v>
      </c>
      <c r="E869">
        <v>3809.277093315</v>
      </c>
      <c r="F869">
        <v>122.95</v>
      </c>
      <c r="G869">
        <v>-25.841487123679901</v>
      </c>
      <c r="H869">
        <v>-4.6941558862894297</v>
      </c>
      <c r="I869">
        <v>-18.210015709890001</v>
      </c>
      <c r="J869">
        <v>-3.96983633606771</v>
      </c>
      <c r="K869">
        <v>126.23130153973599</v>
      </c>
      <c r="L869">
        <v>127.58120591342301</v>
      </c>
      <c r="M869">
        <v>43.405782214601203</v>
      </c>
      <c r="N869">
        <v>0.52078963712211401</v>
      </c>
      <c r="O869">
        <v>32.940219601464001</v>
      </c>
      <c r="P869">
        <v>11.874431301182801</v>
      </c>
      <c r="Q869">
        <v>1.3639370998399E-2</v>
      </c>
    </row>
    <row r="870" spans="1:17" x14ac:dyDescent="0.3">
      <c r="A870" t="s">
        <v>1889</v>
      </c>
      <c r="B870" t="s">
        <v>1890</v>
      </c>
      <c r="C870" t="s">
        <v>10638</v>
      </c>
      <c r="D870" t="s">
        <v>183</v>
      </c>
      <c r="E870">
        <v>3792.6034076800001</v>
      </c>
      <c r="F870">
        <v>264.05</v>
      </c>
      <c r="G870">
        <v>-28.1101462117213</v>
      </c>
      <c r="H870">
        <v>-6.2781370471875597</v>
      </c>
      <c r="I870">
        <v>-2.3491427895354899</v>
      </c>
      <c r="J870">
        <v>-5.9869889054188796</v>
      </c>
      <c r="K870">
        <v>266.82461720745403</v>
      </c>
      <c r="L870">
        <v>243.58540524279201</v>
      </c>
      <c r="M870">
        <v>34.173280537953403</v>
      </c>
      <c r="N870">
        <v>0.63961261218935905</v>
      </c>
      <c r="O870">
        <v>8.6536640787729393</v>
      </c>
      <c r="P870">
        <v>32.190237797246503</v>
      </c>
      <c r="Q870">
        <v>-2.9076896783057998E-2</v>
      </c>
    </row>
    <row r="871" spans="1:17" hidden="1" x14ac:dyDescent="0.3">
      <c r="A871" t="s">
        <v>1891</v>
      </c>
      <c r="B871" t="s">
        <v>1892</v>
      </c>
      <c r="C871" t="s">
        <v>10650</v>
      </c>
      <c r="D871" t="s">
        <v>27</v>
      </c>
      <c r="E871">
        <v>3791.97</v>
      </c>
      <c r="F871">
        <v>60.32</v>
      </c>
      <c r="G871">
        <v>135.291595246367</v>
      </c>
      <c r="H871">
        <v>-32.813048157421299</v>
      </c>
      <c r="I871">
        <v>24.747727051479199</v>
      </c>
      <c r="J871">
        <v>-8.8628857236678105</v>
      </c>
      <c r="K871">
        <v>60.119517496915201</v>
      </c>
      <c r="L871">
        <v>45.0474777509679</v>
      </c>
      <c r="M871">
        <v>37.314887319718601</v>
      </c>
      <c r="N871">
        <v>0.55904382359867</v>
      </c>
      <c r="O871">
        <v>68.982095490716105</v>
      </c>
      <c r="P871">
        <v>169.28571428571399</v>
      </c>
      <c r="Q871">
        <v>0.101670085727026</v>
      </c>
    </row>
    <row r="872" spans="1:17" hidden="1" x14ac:dyDescent="0.3">
      <c r="A872" t="s">
        <v>1893</v>
      </c>
      <c r="B872" t="s">
        <v>1894</v>
      </c>
      <c r="C872" t="s">
        <v>10650</v>
      </c>
      <c r="D872" t="s">
        <v>472</v>
      </c>
      <c r="E872">
        <v>3788.4082478750001</v>
      </c>
      <c r="F872">
        <v>621.25</v>
      </c>
      <c r="G872">
        <v>-40.633311114233898</v>
      </c>
      <c r="H872">
        <v>-9.7012314713436893</v>
      </c>
      <c r="I872">
        <v>-30.646236765549201</v>
      </c>
      <c r="J872">
        <v>-3.1552996945166099</v>
      </c>
      <c r="K872">
        <v>657.76416001192104</v>
      </c>
      <c r="L872">
        <v>681.43732905305603</v>
      </c>
      <c r="M872">
        <v>32.632202799074499</v>
      </c>
      <c r="N872">
        <v>0.436345608286689</v>
      </c>
      <c r="O872">
        <v>33.1911468812877</v>
      </c>
      <c r="P872">
        <v>4.2103497441918902</v>
      </c>
      <c r="Q872">
        <v>0.13915861412915501</v>
      </c>
    </row>
    <row r="873" spans="1:17" hidden="1" x14ac:dyDescent="0.3">
      <c r="A873" t="s">
        <v>1895</v>
      </c>
      <c r="B873" t="s">
        <v>1896</v>
      </c>
      <c r="C873" t="s">
        <v>10650</v>
      </c>
      <c r="D873" t="s">
        <v>21</v>
      </c>
      <c r="E873">
        <v>3776.3484595199998</v>
      </c>
      <c r="F873">
        <v>708.5</v>
      </c>
      <c r="G873">
        <v>190.588737498992</v>
      </c>
      <c r="H873">
        <v>16.811924717721102</v>
      </c>
      <c r="I873">
        <v>13.9339307667695</v>
      </c>
      <c r="J873">
        <v>11.695862205242699</v>
      </c>
      <c r="K873">
        <v>580.53957602440096</v>
      </c>
      <c r="L873">
        <v>474.43674906464798</v>
      </c>
      <c r="M873">
        <v>74.649828468008494</v>
      </c>
      <c r="N873">
        <v>2.0038922665893502</v>
      </c>
      <c r="O873">
        <v>4.5659844742413602</v>
      </c>
      <c r="P873">
        <v>242.601547388781</v>
      </c>
      <c r="Q873">
        <v>0.11474245351064</v>
      </c>
    </row>
    <row r="874" spans="1:17" hidden="1" x14ac:dyDescent="0.3">
      <c r="A874" t="s">
        <v>1897</v>
      </c>
      <c r="B874" t="s">
        <v>1898</v>
      </c>
      <c r="C874" t="s">
        <v>10650</v>
      </c>
      <c r="D874" t="s">
        <v>127</v>
      </c>
      <c r="E874">
        <v>3770.1666964400001</v>
      </c>
      <c r="F874">
        <v>1163.8499999999999</v>
      </c>
      <c r="G874">
        <v>71.727307679192293</v>
      </c>
      <c r="H874">
        <v>19.6533148720128</v>
      </c>
      <c r="I874">
        <v>5.8152778795767102</v>
      </c>
      <c r="J874">
        <v>26.292793174471701</v>
      </c>
      <c r="K874">
        <v>940.53565242084596</v>
      </c>
      <c r="L874">
        <v>879.64433891015199</v>
      </c>
      <c r="M874">
        <v>91.350759205343607</v>
      </c>
      <c r="N874">
        <v>2.1783546867196799</v>
      </c>
      <c r="O874">
        <v>1.3017141384199</v>
      </c>
      <c r="P874">
        <v>109.81611681990201</v>
      </c>
      <c r="Q874">
        <v>0.132928323043498</v>
      </c>
    </row>
    <row r="875" spans="1:17" x14ac:dyDescent="0.3">
      <c r="A875" t="s">
        <v>1899</v>
      </c>
      <c r="B875" t="s">
        <v>1900</v>
      </c>
      <c r="C875" t="s">
        <v>10647</v>
      </c>
      <c r="D875" t="s">
        <v>513</v>
      </c>
      <c r="E875">
        <v>3768.2028254100001</v>
      </c>
      <c r="F875">
        <v>339.6</v>
      </c>
      <c r="G875">
        <v>-27.040544164280099</v>
      </c>
      <c r="H875">
        <v>-14.219868013070201</v>
      </c>
      <c r="I875">
        <v>-10.1224083860167</v>
      </c>
      <c r="J875">
        <v>-3.8881959070953398</v>
      </c>
      <c r="K875">
        <v>356.94122493851</v>
      </c>
      <c r="L875">
        <v>332.81190935680797</v>
      </c>
      <c r="M875">
        <v>44.547249656321</v>
      </c>
      <c r="N875">
        <v>0.56053054496527799</v>
      </c>
      <c r="O875">
        <v>33.068315665488797</v>
      </c>
      <c r="P875">
        <v>44.326391840203897</v>
      </c>
    </row>
    <row r="876" spans="1:17" x14ac:dyDescent="0.3">
      <c r="A876" t="s">
        <v>1901</v>
      </c>
      <c r="B876" t="s">
        <v>1902</v>
      </c>
      <c r="C876" t="s">
        <v>10652</v>
      </c>
      <c r="D876" t="s">
        <v>1903</v>
      </c>
      <c r="E876">
        <v>3766.7823760000001</v>
      </c>
      <c r="F876">
        <v>21.11</v>
      </c>
      <c r="G876">
        <v>-2.8824069096937799</v>
      </c>
      <c r="H876">
        <v>-13.2609619240427</v>
      </c>
      <c r="I876">
        <v>-19.768284923482099</v>
      </c>
      <c r="J876">
        <v>-3.5530343958371202</v>
      </c>
      <c r="K876">
        <v>21.973752044253299</v>
      </c>
      <c r="L876">
        <v>21.350527933448198</v>
      </c>
      <c r="M876">
        <v>42.870605873231703</v>
      </c>
      <c r="N876">
        <v>0.71403601724919397</v>
      </c>
      <c r="O876">
        <v>32.401705352913297</v>
      </c>
      <c r="P876">
        <v>28.719512195121901</v>
      </c>
      <c r="Q876">
        <v>-4.6758876855982998E-2</v>
      </c>
    </row>
    <row r="877" spans="1:17" hidden="1" x14ac:dyDescent="0.3">
      <c r="A877" t="s">
        <v>1904</v>
      </c>
      <c r="B877" t="s">
        <v>1905</v>
      </c>
      <c r="C877" t="s">
        <v>10650</v>
      </c>
      <c r="D877" t="s">
        <v>305</v>
      </c>
      <c r="E877">
        <v>3759.6542145199901</v>
      </c>
      <c r="F877">
        <v>173.02</v>
      </c>
      <c r="G877">
        <v>-45.434048800868602</v>
      </c>
      <c r="H877">
        <v>-10.2144646409781</v>
      </c>
      <c r="I877">
        <v>-33.5839878385137</v>
      </c>
      <c r="J877">
        <v>-4.0831445466888798</v>
      </c>
      <c r="K877">
        <v>182.402255307296</v>
      </c>
      <c r="M877">
        <v>37.745058856259902</v>
      </c>
      <c r="N877">
        <v>0.59541349709483005</v>
      </c>
      <c r="O877">
        <v>35.822448271875999</v>
      </c>
      <c r="P877">
        <v>18.102389078498302</v>
      </c>
    </row>
    <row r="878" spans="1:17" x14ac:dyDescent="0.3">
      <c r="A878" t="s">
        <v>1906</v>
      </c>
      <c r="B878" t="s">
        <v>1907</v>
      </c>
      <c r="C878" t="s">
        <v>10635</v>
      </c>
      <c r="D878" t="s">
        <v>300</v>
      </c>
      <c r="E878">
        <v>3740.3845088399999</v>
      </c>
      <c r="F878">
        <v>1379.85</v>
      </c>
      <c r="G878">
        <v>41.519361917984398</v>
      </c>
      <c r="H878">
        <v>-0.56878283941866703</v>
      </c>
      <c r="I878">
        <v>17.457600825196401</v>
      </c>
      <c r="J878">
        <v>-1.3332006981221201</v>
      </c>
      <c r="K878">
        <v>1353.72059382252</v>
      </c>
      <c r="L878">
        <v>1215.22819407732</v>
      </c>
      <c r="M878">
        <v>66.839930178853095</v>
      </c>
      <c r="N878">
        <v>0.31997252207389498</v>
      </c>
      <c r="O878">
        <v>2.54737833822518</v>
      </c>
      <c r="P878">
        <v>76.903846153846104</v>
      </c>
      <c r="Q878">
        <v>0.10654753540089</v>
      </c>
    </row>
    <row r="879" spans="1:17" x14ac:dyDescent="0.3">
      <c r="A879" t="s">
        <v>1908</v>
      </c>
      <c r="B879" t="s">
        <v>1909</v>
      </c>
      <c r="C879" t="s">
        <v>10635</v>
      </c>
      <c r="D879" t="s">
        <v>300</v>
      </c>
      <c r="E879">
        <v>3732.6029654599902</v>
      </c>
      <c r="F879">
        <v>1400.15</v>
      </c>
      <c r="G879">
        <v>9.3560568654864795</v>
      </c>
      <c r="H879">
        <v>-8.9654174709741099</v>
      </c>
      <c r="I879">
        <v>-13.3746165866421</v>
      </c>
      <c r="J879">
        <v>-3.87913972634066</v>
      </c>
      <c r="K879">
        <v>1362.9397843352299</v>
      </c>
      <c r="L879">
        <v>1316.2139766139001</v>
      </c>
      <c r="M879">
        <v>56.748280945366702</v>
      </c>
      <c r="N879">
        <v>2.69226896932933</v>
      </c>
      <c r="O879">
        <v>30.1967646323608</v>
      </c>
      <c r="P879">
        <v>45.545738045737998</v>
      </c>
      <c r="Q879">
        <v>8.4507082286553001E-2</v>
      </c>
    </row>
    <row r="880" spans="1:17" hidden="1" x14ac:dyDescent="0.3">
      <c r="A880" t="s">
        <v>1910</v>
      </c>
      <c r="B880" t="s">
        <v>1911</v>
      </c>
      <c r="C880" t="s">
        <v>10650</v>
      </c>
      <c r="D880" t="s">
        <v>1048</v>
      </c>
      <c r="E880">
        <v>3730.8735000000001</v>
      </c>
      <c r="F880">
        <v>63.24</v>
      </c>
      <c r="G880">
        <v>-39.794600491800097</v>
      </c>
      <c r="H880">
        <v>-7.1520853537561999</v>
      </c>
      <c r="I880">
        <v>-20.485985708667101</v>
      </c>
      <c r="J880">
        <v>-0.88560139773723301</v>
      </c>
      <c r="K880">
        <v>64.808236328359399</v>
      </c>
      <c r="L880">
        <v>66.739906211816901</v>
      </c>
      <c r="M880">
        <v>80.428401478298795</v>
      </c>
      <c r="N880">
        <v>0.86977245047057805</v>
      </c>
      <c r="O880">
        <v>18.105629348513499</v>
      </c>
      <c r="P880">
        <v>1.8521501046867299</v>
      </c>
      <c r="Q880">
        <v>-6.679688381315E-3</v>
      </c>
    </row>
    <row r="881" spans="1:17" hidden="1" x14ac:dyDescent="0.3">
      <c r="A881" t="s">
        <v>1912</v>
      </c>
      <c r="B881" t="s">
        <v>1913</v>
      </c>
      <c r="C881" t="s">
        <v>10650</v>
      </c>
      <c r="D881" t="s">
        <v>124</v>
      </c>
      <c r="E881">
        <v>3727.1701930049999</v>
      </c>
      <c r="F881">
        <v>57.71</v>
      </c>
      <c r="G881">
        <v>70.644862372494003</v>
      </c>
      <c r="H881">
        <v>-1.2466120500385001</v>
      </c>
      <c r="I881">
        <v>15.9917259290589</v>
      </c>
      <c r="J881">
        <v>-1.2300867147632599</v>
      </c>
      <c r="K881">
        <v>53.122497718904299</v>
      </c>
      <c r="L881">
        <v>43.949595371538301</v>
      </c>
      <c r="M881">
        <v>55.488283789388397</v>
      </c>
      <c r="N881">
        <v>1.01330754464164</v>
      </c>
      <c r="O881">
        <v>17.743891873158901</v>
      </c>
      <c r="P881">
        <v>133.643724696356</v>
      </c>
      <c r="Q881">
        <v>0.11768458998702699</v>
      </c>
    </row>
    <row r="882" spans="1:17" hidden="1" x14ac:dyDescent="0.3">
      <c r="A882" t="s">
        <v>1914</v>
      </c>
      <c r="B882" t="s">
        <v>1915</v>
      </c>
      <c r="C882" t="s">
        <v>10650</v>
      </c>
      <c r="D882" t="s">
        <v>54</v>
      </c>
      <c r="E882">
        <v>3725.6290025449998</v>
      </c>
      <c r="F882">
        <v>657.9</v>
      </c>
      <c r="G882">
        <v>-8.9169910749495607</v>
      </c>
      <c r="H882">
        <v>-0.74790002107222697</v>
      </c>
      <c r="I882">
        <v>10.5221507040616</v>
      </c>
      <c r="J882">
        <v>-5.5373556966708897</v>
      </c>
      <c r="K882">
        <v>602.40730502556505</v>
      </c>
      <c r="M882">
        <v>43.992951195224997</v>
      </c>
      <c r="N882">
        <v>0.92184443449098197</v>
      </c>
      <c r="O882">
        <v>10.199118407052699</v>
      </c>
      <c r="P882">
        <v>56.140975436098202</v>
      </c>
    </row>
    <row r="883" spans="1:17" hidden="1" x14ac:dyDescent="0.3">
      <c r="A883" t="s">
        <v>1916</v>
      </c>
      <c r="B883" t="s">
        <v>1917</v>
      </c>
      <c r="C883" t="s">
        <v>10650</v>
      </c>
      <c r="D883" t="s">
        <v>742</v>
      </c>
      <c r="E883">
        <v>3724.7253936799998</v>
      </c>
      <c r="F883">
        <v>159.94</v>
      </c>
      <c r="G883">
        <v>-0.62438502727407297</v>
      </c>
      <c r="H883">
        <v>-0.28255688969170401</v>
      </c>
      <c r="I883">
        <v>-3.2333188690858901</v>
      </c>
      <c r="J883">
        <v>-2.0695462849576201</v>
      </c>
      <c r="K883">
        <v>157.670658155464</v>
      </c>
      <c r="L883">
        <v>146.76724565271701</v>
      </c>
      <c r="M883">
        <v>58.331342908403499</v>
      </c>
      <c r="N883">
        <v>0.84123921972328197</v>
      </c>
      <c r="O883">
        <v>9.4160310116293502</v>
      </c>
      <c r="P883">
        <v>41.7279574656623</v>
      </c>
      <c r="Q883">
        <v>8.2626113561340003E-3</v>
      </c>
    </row>
    <row r="884" spans="1:17" x14ac:dyDescent="0.3">
      <c r="A884" t="s">
        <v>1918</v>
      </c>
      <c r="B884" t="s">
        <v>1919</v>
      </c>
      <c r="C884" t="s">
        <v>10647</v>
      </c>
      <c r="D884" t="s">
        <v>565</v>
      </c>
      <c r="E884">
        <v>3711.9459999999999</v>
      </c>
      <c r="F884">
        <v>897.85</v>
      </c>
      <c r="G884">
        <v>-8.8330558315058294</v>
      </c>
      <c r="H884">
        <v>-25.476623439954601</v>
      </c>
      <c r="I884">
        <v>-37.920060223094197</v>
      </c>
      <c r="J884">
        <v>-2.5298144042051698</v>
      </c>
      <c r="K884">
        <v>985.70587005351001</v>
      </c>
      <c r="L884">
        <v>984.12863217967094</v>
      </c>
      <c r="M884">
        <v>44.702968204826</v>
      </c>
      <c r="N884">
        <v>1.02415793742789</v>
      </c>
      <c r="O884">
        <v>66.503313471069703</v>
      </c>
      <c r="P884">
        <v>46.539905337032799</v>
      </c>
      <c r="Q884">
        <v>0.15882745387202499</v>
      </c>
    </row>
    <row r="885" spans="1:17" hidden="1" x14ac:dyDescent="0.3">
      <c r="A885" t="s">
        <v>1920</v>
      </c>
      <c r="B885" t="s">
        <v>1921</v>
      </c>
      <c r="C885" t="s">
        <v>10650</v>
      </c>
      <c r="D885" t="s">
        <v>51</v>
      </c>
      <c r="E885">
        <v>3683.6665156499998</v>
      </c>
      <c r="F885">
        <v>271.89999999999998</v>
      </c>
      <c r="G885">
        <v>17.015916058239998</v>
      </c>
      <c r="H885">
        <v>4.6545880788896099</v>
      </c>
      <c r="I885">
        <v>8.6591031546055408</v>
      </c>
      <c r="J885">
        <v>-4.6202816497699297</v>
      </c>
      <c r="K885">
        <v>253.527947880532</v>
      </c>
      <c r="L885">
        <v>223.22419428633401</v>
      </c>
      <c r="M885">
        <v>53.818116640551601</v>
      </c>
      <c r="N885">
        <v>1.59308582900284</v>
      </c>
      <c r="O885">
        <v>9.7278411180581301</v>
      </c>
      <c r="P885">
        <v>72.634920634920604</v>
      </c>
      <c r="Q885">
        <v>-6.6615624051940001E-3</v>
      </c>
    </row>
    <row r="886" spans="1:17" hidden="1" x14ac:dyDescent="0.3">
      <c r="A886" t="s">
        <v>1922</v>
      </c>
      <c r="B886" t="s">
        <v>1923</v>
      </c>
      <c r="C886" t="s">
        <v>10650</v>
      </c>
      <c r="D886" t="s">
        <v>295</v>
      </c>
      <c r="E886">
        <v>3678.6578206250001</v>
      </c>
      <c r="F886">
        <v>310.05</v>
      </c>
      <c r="G886">
        <v>95.994285549879905</v>
      </c>
      <c r="H886">
        <v>18.883859953690301</v>
      </c>
      <c r="I886">
        <v>123.963431799207</v>
      </c>
      <c r="J886">
        <v>0.77421240883217901</v>
      </c>
      <c r="K886">
        <v>249.21840487440801</v>
      </c>
      <c r="L886">
        <v>177.159264819642</v>
      </c>
      <c r="M886">
        <v>64.709025573485107</v>
      </c>
      <c r="N886">
        <v>0.73311406084643205</v>
      </c>
      <c r="O886">
        <v>4.1767456861796504</v>
      </c>
      <c r="P886">
        <v>202.72407732864599</v>
      </c>
      <c r="Q886">
        <v>0.19619467671691701</v>
      </c>
    </row>
    <row r="887" spans="1:17" hidden="1" x14ac:dyDescent="0.3">
      <c r="A887" t="s">
        <v>1924</v>
      </c>
      <c r="B887" t="s">
        <v>1925</v>
      </c>
      <c r="C887" t="s">
        <v>10650</v>
      </c>
      <c r="D887" t="s">
        <v>63</v>
      </c>
      <c r="E887">
        <v>3666.933801872</v>
      </c>
      <c r="F887">
        <v>242.76</v>
      </c>
      <c r="G887">
        <v>71.192629976415901</v>
      </c>
      <c r="H887">
        <v>-0.24479153862953301</v>
      </c>
      <c r="I887">
        <v>15.509265522312401</v>
      </c>
      <c r="J887">
        <v>6.2946673735584202</v>
      </c>
      <c r="K887">
        <v>227.75904948913799</v>
      </c>
      <c r="L887">
        <v>197.15006621364199</v>
      </c>
      <c r="M887">
        <v>71.793434934889007</v>
      </c>
      <c r="N887">
        <v>0.79981712685917905</v>
      </c>
      <c r="O887">
        <v>11.179766024056599</v>
      </c>
      <c r="P887">
        <v>104.17157275021</v>
      </c>
      <c r="Q887">
        <v>0.12494561909306701</v>
      </c>
    </row>
    <row r="888" spans="1:17" hidden="1" x14ac:dyDescent="0.3">
      <c r="A888" t="s">
        <v>1926</v>
      </c>
      <c r="B888" t="s">
        <v>1927</v>
      </c>
      <c r="C888" t="s">
        <v>10650</v>
      </c>
      <c r="D888" t="s">
        <v>46</v>
      </c>
      <c r="E888">
        <v>3666.09480798</v>
      </c>
      <c r="F888">
        <v>958.95</v>
      </c>
      <c r="G888">
        <v>34.753778725892701</v>
      </c>
      <c r="H888">
        <v>-3.9011549407523498</v>
      </c>
      <c r="I888">
        <v>-30.333121564364301</v>
      </c>
      <c r="J888">
        <v>1.2056530593086301</v>
      </c>
      <c r="K888">
        <v>966.64051347329905</v>
      </c>
      <c r="L888">
        <v>901.59038518063699</v>
      </c>
      <c r="M888">
        <v>55.865948612942901</v>
      </c>
      <c r="N888">
        <v>1.04851457974767</v>
      </c>
      <c r="O888">
        <v>43.4902758225141</v>
      </c>
      <c r="P888">
        <v>66.484375</v>
      </c>
    </row>
    <row r="889" spans="1:17" x14ac:dyDescent="0.3">
      <c r="A889" t="s">
        <v>1928</v>
      </c>
      <c r="B889" t="s">
        <v>1929</v>
      </c>
      <c r="C889" t="s">
        <v>10647</v>
      </c>
      <c r="D889" t="s">
        <v>510</v>
      </c>
      <c r="E889">
        <v>3641.38826144</v>
      </c>
      <c r="F889">
        <v>4273.6499999999996</v>
      </c>
      <c r="G889">
        <v>-9.6898570928611107</v>
      </c>
      <c r="H889">
        <v>-4.9817955465821697</v>
      </c>
      <c r="I889">
        <v>18.303581686510999</v>
      </c>
      <c r="J889">
        <v>7.4808790203715398</v>
      </c>
      <c r="K889">
        <v>3969.2692257578601</v>
      </c>
      <c r="L889">
        <v>3633.7528505472001</v>
      </c>
      <c r="M889">
        <v>73.850833243572495</v>
      </c>
      <c r="N889">
        <v>0.44898346370263897</v>
      </c>
      <c r="O889">
        <v>2.7692955670211599</v>
      </c>
      <c r="P889">
        <v>42.626151381657898</v>
      </c>
      <c r="Q889">
        <v>3.5113177400362003E-2</v>
      </c>
    </row>
    <row r="890" spans="1:17" hidden="1" x14ac:dyDescent="0.3">
      <c r="A890" t="s">
        <v>1930</v>
      </c>
      <c r="B890" t="s">
        <v>1931</v>
      </c>
      <c r="C890" t="s">
        <v>10650</v>
      </c>
      <c r="D890" t="s">
        <v>565</v>
      </c>
      <c r="E890">
        <v>3636.8274674999998</v>
      </c>
      <c r="F890">
        <v>286.05</v>
      </c>
      <c r="G890">
        <v>92.779705442121994</v>
      </c>
      <c r="H890">
        <v>1.7495523134424901E-2</v>
      </c>
      <c r="I890">
        <v>52.425454797640697</v>
      </c>
      <c r="J890">
        <v>-4.0630578020586698</v>
      </c>
      <c r="K890">
        <v>235.904979205492</v>
      </c>
      <c r="L890">
        <v>190.53348924183399</v>
      </c>
      <c r="M890">
        <v>55.601358138883697</v>
      </c>
      <c r="N890">
        <v>0.99525590720576795</v>
      </c>
      <c r="O890">
        <v>1.1711239293829601</v>
      </c>
      <c r="P890">
        <v>130.87167070217899</v>
      </c>
      <c r="Q890">
        <v>0.231629430144459</v>
      </c>
    </row>
    <row r="891" spans="1:17" hidden="1" x14ac:dyDescent="0.3">
      <c r="A891" t="s">
        <v>1932</v>
      </c>
      <c r="B891" t="s">
        <v>1933</v>
      </c>
      <c r="C891" t="s">
        <v>10650</v>
      </c>
      <c r="D891" t="s">
        <v>198</v>
      </c>
      <c r="E891">
        <v>3633.11113488</v>
      </c>
      <c r="F891">
        <v>608.25</v>
      </c>
      <c r="G891">
        <v>26.068003586317801</v>
      </c>
      <c r="H891">
        <v>-5.3421578357998101</v>
      </c>
      <c r="I891">
        <v>3.4868918100943702</v>
      </c>
      <c r="J891">
        <v>-5.3536956935201001</v>
      </c>
      <c r="K891">
        <v>608.09806274922596</v>
      </c>
      <c r="L891">
        <v>525.66018798028301</v>
      </c>
      <c r="M891">
        <v>30.688328344855801</v>
      </c>
      <c r="N891">
        <v>0.40278900965040099</v>
      </c>
      <c r="O891">
        <v>14.6732429099876</v>
      </c>
      <c r="P891">
        <v>76.151172893136405</v>
      </c>
      <c r="Q891">
        <v>7.8198313146991993E-2</v>
      </c>
    </row>
    <row r="892" spans="1:17" x14ac:dyDescent="0.3">
      <c r="A892" t="s">
        <v>1934</v>
      </c>
      <c r="B892" t="s">
        <v>1935</v>
      </c>
      <c r="C892" t="s">
        <v>629</v>
      </c>
      <c r="D892" t="s">
        <v>472</v>
      </c>
      <c r="E892">
        <v>3628.18733793</v>
      </c>
      <c r="F892">
        <v>571.15</v>
      </c>
      <c r="G892">
        <v>7.2907900360836404</v>
      </c>
      <c r="H892">
        <v>-7.3475400869541598</v>
      </c>
      <c r="I892">
        <v>34.082840313239203</v>
      </c>
      <c r="J892">
        <v>0.83723761891621296</v>
      </c>
      <c r="K892">
        <v>553.95524616399302</v>
      </c>
      <c r="L892">
        <v>480.735232542777</v>
      </c>
      <c r="M892">
        <v>53.763351646799499</v>
      </c>
      <c r="N892">
        <v>1.71960522040089</v>
      </c>
      <c r="O892">
        <v>8.3603256587586294</v>
      </c>
      <c r="P892">
        <v>73.601823708206595</v>
      </c>
      <c r="Q892">
        <v>-3.7075323355498999E-2</v>
      </c>
    </row>
    <row r="893" spans="1:17" x14ac:dyDescent="0.3">
      <c r="A893" t="s">
        <v>1936</v>
      </c>
      <c r="B893" t="s">
        <v>1937</v>
      </c>
      <c r="C893" t="s">
        <v>10646</v>
      </c>
      <c r="D893" t="s">
        <v>1509</v>
      </c>
      <c r="E893">
        <v>3628.0349999999999</v>
      </c>
      <c r="F893">
        <v>331.7</v>
      </c>
      <c r="G893">
        <v>-54.808282016287997</v>
      </c>
      <c r="H893">
        <v>0.186573572458266</v>
      </c>
      <c r="I893">
        <v>-14.454169410691099</v>
      </c>
      <c r="J893">
        <v>-1.12504537386301</v>
      </c>
      <c r="K893">
        <v>320.40608379754099</v>
      </c>
      <c r="L893">
        <v>340.734965536934</v>
      </c>
      <c r="M893">
        <v>68.163697196263698</v>
      </c>
      <c r="N893">
        <v>0.72099263462873497</v>
      </c>
      <c r="O893">
        <v>40.699427193246898</v>
      </c>
      <c r="P893">
        <v>14.221763085399401</v>
      </c>
      <c r="Q893">
        <v>-2.1174659607379999E-2</v>
      </c>
    </row>
    <row r="894" spans="1:17" x14ac:dyDescent="0.3">
      <c r="A894" t="s">
        <v>1938</v>
      </c>
      <c r="B894" t="s">
        <v>1939</v>
      </c>
      <c r="C894" t="s">
        <v>10643</v>
      </c>
      <c r="D894" t="s">
        <v>127</v>
      </c>
      <c r="E894">
        <v>3619.5112010099901</v>
      </c>
      <c r="F894">
        <v>668.9</v>
      </c>
      <c r="G894">
        <v>46.921212460098602</v>
      </c>
      <c r="H894">
        <v>-8.2754383836065895</v>
      </c>
      <c r="I894">
        <v>-5.59297400964505</v>
      </c>
      <c r="J894">
        <v>-7.0012673176141096</v>
      </c>
      <c r="K894">
        <v>702.73846645213303</v>
      </c>
      <c r="L894">
        <v>633.74804834331496</v>
      </c>
      <c r="M894">
        <v>34.720961624303897</v>
      </c>
      <c r="N894">
        <v>0.28693178483716902</v>
      </c>
      <c r="O894">
        <v>31.5592764239796</v>
      </c>
      <c r="P894">
        <v>84.779005524861802</v>
      </c>
      <c r="Q894">
        <v>6.4687386615907005E-2</v>
      </c>
    </row>
    <row r="895" spans="1:17" x14ac:dyDescent="0.3">
      <c r="A895" t="s">
        <v>1940</v>
      </c>
      <c r="B895" t="s">
        <v>1941</v>
      </c>
      <c r="C895" t="s">
        <v>10644</v>
      </c>
      <c r="D895" t="s">
        <v>1460</v>
      </c>
      <c r="E895">
        <v>3619.4619181489902</v>
      </c>
      <c r="F895">
        <v>133.49</v>
      </c>
      <c r="G895">
        <v>-57.089123154174302</v>
      </c>
      <c r="H895">
        <v>-1.90632029162738</v>
      </c>
      <c r="I895">
        <v>-16.656036612558299</v>
      </c>
      <c r="J895">
        <v>2.6753310191477602</v>
      </c>
      <c r="K895">
        <v>131.09255582347299</v>
      </c>
      <c r="L895">
        <v>138.30211213111599</v>
      </c>
      <c r="M895">
        <v>68.669884187690997</v>
      </c>
      <c r="N895">
        <v>0.54818412113186499</v>
      </c>
      <c r="O895">
        <v>42.932054835568202</v>
      </c>
      <c r="P895">
        <v>27.802776448061199</v>
      </c>
      <c r="Q895">
        <v>-5.8266710383200998E-2</v>
      </c>
    </row>
    <row r="896" spans="1:17" hidden="1" x14ac:dyDescent="0.3">
      <c r="A896" t="s">
        <v>1942</v>
      </c>
      <c r="B896" t="s">
        <v>1943</v>
      </c>
      <c r="C896" t="s">
        <v>10650</v>
      </c>
      <c r="D896" t="s">
        <v>198</v>
      </c>
      <c r="E896">
        <v>3606.2241715499999</v>
      </c>
      <c r="F896">
        <v>526.25</v>
      </c>
      <c r="G896">
        <v>10.820930220178999</v>
      </c>
      <c r="H896">
        <v>-10.0390775325946</v>
      </c>
      <c r="I896">
        <v>-2.4588781314855499</v>
      </c>
      <c r="J896">
        <v>-3.884984603306</v>
      </c>
      <c r="K896">
        <v>540.10015752956599</v>
      </c>
      <c r="L896">
        <v>476.70559671354499</v>
      </c>
      <c r="M896">
        <v>39.466058310858003</v>
      </c>
      <c r="N896">
        <v>0.34829190561319701</v>
      </c>
      <c r="O896">
        <v>15.9049881235154</v>
      </c>
      <c r="P896">
        <v>58.342109222205401</v>
      </c>
      <c r="Q896">
        <v>0.14112449700131499</v>
      </c>
    </row>
    <row r="897" spans="1:17" hidden="1" x14ac:dyDescent="0.3">
      <c r="A897" t="s">
        <v>1944</v>
      </c>
      <c r="B897" t="s">
        <v>1945</v>
      </c>
      <c r="C897" t="s">
        <v>10650</v>
      </c>
      <c r="D897" t="s">
        <v>417</v>
      </c>
      <c r="E897">
        <v>3577.2589042499999</v>
      </c>
      <c r="F897">
        <v>4628.1499999999996</v>
      </c>
      <c r="G897">
        <v>30.225326325252301</v>
      </c>
      <c r="H897">
        <v>4.7658354825922604</v>
      </c>
      <c r="I897">
        <v>-7.0618452712274298</v>
      </c>
      <c r="J897">
        <v>-3.74133994291754</v>
      </c>
      <c r="K897">
        <v>4422.8111995214103</v>
      </c>
      <c r="L897">
        <v>4167.4304373038303</v>
      </c>
      <c r="M897">
        <v>59.025976777424503</v>
      </c>
      <c r="N897">
        <v>1.0513755469411099</v>
      </c>
      <c r="O897">
        <v>10.1303976750969</v>
      </c>
      <c r="P897">
        <v>64.820156695156598</v>
      </c>
      <c r="Q897">
        <v>7.7277091097408004E-2</v>
      </c>
    </row>
    <row r="898" spans="1:17" x14ac:dyDescent="0.3">
      <c r="A898" t="s">
        <v>1946</v>
      </c>
      <c r="B898" t="s">
        <v>1947</v>
      </c>
      <c r="C898" t="s">
        <v>10638</v>
      </c>
      <c r="D898" t="s">
        <v>991</v>
      </c>
      <c r="E898">
        <v>3574.2796204800002</v>
      </c>
      <c r="F898">
        <v>468.05</v>
      </c>
      <c r="G898">
        <v>-3.3168630948420499</v>
      </c>
      <c r="H898">
        <v>6.2236427914333801</v>
      </c>
      <c r="I898">
        <v>8.3816228443388496</v>
      </c>
      <c r="J898">
        <v>-1.3675091446540699</v>
      </c>
      <c r="K898">
        <v>410.95055741802798</v>
      </c>
      <c r="L898">
        <v>399.77533063862001</v>
      </c>
      <c r="M898">
        <v>67.763377627713595</v>
      </c>
      <c r="N898">
        <v>2.6381905786061801</v>
      </c>
      <c r="O898">
        <v>6.61254139515008</v>
      </c>
      <c r="P898">
        <v>38.455849726371802</v>
      </c>
      <c r="Q898">
        <v>-1.3942617603950999E-2</v>
      </c>
    </row>
    <row r="899" spans="1:17" x14ac:dyDescent="0.3">
      <c r="A899" t="s">
        <v>1948</v>
      </c>
      <c r="B899" t="s">
        <v>1949</v>
      </c>
      <c r="C899" t="s">
        <v>10652</v>
      </c>
      <c r="D899" t="s">
        <v>1610</v>
      </c>
      <c r="E899">
        <v>3571.2274884469998</v>
      </c>
      <c r="F899">
        <v>158.72</v>
      </c>
      <c r="G899">
        <v>-28.724286933041999</v>
      </c>
      <c r="H899">
        <v>-4.7593794462457097</v>
      </c>
      <c r="I899">
        <v>-7.2615422180639602</v>
      </c>
      <c r="J899">
        <v>-3.9104403996596302</v>
      </c>
      <c r="K899">
        <v>157.57085573536199</v>
      </c>
      <c r="L899">
        <v>150.83663549836899</v>
      </c>
      <c r="M899">
        <v>45.931687236630403</v>
      </c>
      <c r="N899">
        <v>0.59079566746906897</v>
      </c>
      <c r="O899">
        <v>12.833921370967699</v>
      </c>
      <c r="P899">
        <v>23.038759689922401</v>
      </c>
      <c r="Q899">
        <v>3.7612809050403997E-2</v>
      </c>
    </row>
    <row r="900" spans="1:17" hidden="1" x14ac:dyDescent="0.3">
      <c r="A900" t="s">
        <v>1950</v>
      </c>
      <c r="B900" t="s">
        <v>1951</v>
      </c>
      <c r="C900" t="s">
        <v>10650</v>
      </c>
      <c r="D900" t="s">
        <v>282</v>
      </c>
      <c r="E900">
        <v>3566.0796999999998</v>
      </c>
      <c r="F900">
        <v>395.75</v>
      </c>
      <c r="G900">
        <v>89.548047068598905</v>
      </c>
      <c r="H900">
        <v>42.561653198775801</v>
      </c>
      <c r="I900">
        <v>101.123339512773</v>
      </c>
      <c r="J900">
        <v>-1.9191726374940401</v>
      </c>
      <c r="K900">
        <v>305.53420382383803</v>
      </c>
      <c r="L900">
        <v>234.81793819463601</v>
      </c>
      <c r="M900">
        <v>73.273445335590296</v>
      </c>
      <c r="N900">
        <v>1.43460038633625</v>
      </c>
      <c r="O900">
        <v>4.6114971572962702</v>
      </c>
      <c r="P900">
        <v>165.60402684563701</v>
      </c>
      <c r="Q900">
        <v>0.15276621726158801</v>
      </c>
    </row>
    <row r="901" spans="1:17" hidden="1" x14ac:dyDescent="0.3">
      <c r="A901" t="s">
        <v>1952</v>
      </c>
      <c r="B901" t="s">
        <v>1953</v>
      </c>
      <c r="C901" t="s">
        <v>10650</v>
      </c>
      <c r="D901" t="s">
        <v>355</v>
      </c>
      <c r="E901">
        <v>3554.9364</v>
      </c>
      <c r="F901">
        <v>13986.4</v>
      </c>
      <c r="G901">
        <v>-47.339195819691703</v>
      </c>
      <c r="H901">
        <v>29.2416353821469</v>
      </c>
      <c r="I901">
        <v>-6.4511622062034304</v>
      </c>
      <c r="J901">
        <v>-7.6474664032337696</v>
      </c>
      <c r="K901">
        <v>11474.2360809111</v>
      </c>
      <c r="L901">
        <v>12047.2284032978</v>
      </c>
      <c r="M901">
        <v>67.529924097108307</v>
      </c>
      <c r="N901">
        <v>3.9306185644216001</v>
      </c>
      <c r="O901">
        <v>25.6935308585483</v>
      </c>
      <c r="P901">
        <v>53.696703296703198</v>
      </c>
      <c r="Q901">
        <v>-4.9636169320000999E-2</v>
      </c>
    </row>
    <row r="902" spans="1:17" x14ac:dyDescent="0.3">
      <c r="A902" t="s">
        <v>1954</v>
      </c>
      <c r="B902" t="s">
        <v>1955</v>
      </c>
      <c r="C902" t="s">
        <v>10645</v>
      </c>
      <c r="D902" t="s">
        <v>411</v>
      </c>
      <c r="E902">
        <v>3547.3985391349902</v>
      </c>
      <c r="F902">
        <v>498.1</v>
      </c>
      <c r="G902">
        <v>-2.7337002793949901</v>
      </c>
      <c r="H902">
        <v>-7.23929450891288</v>
      </c>
      <c r="I902">
        <v>1.0386141754776499</v>
      </c>
      <c r="J902">
        <v>-6.0608206335109598</v>
      </c>
      <c r="K902">
        <v>495.97194403613202</v>
      </c>
      <c r="L902">
        <v>455.123043492237</v>
      </c>
      <c r="M902">
        <v>43.5694421222396</v>
      </c>
      <c r="N902">
        <v>0.34446268922395801</v>
      </c>
      <c r="O902">
        <v>11.363180084320399</v>
      </c>
      <c r="P902">
        <v>43.111621893406102</v>
      </c>
      <c r="Q902">
        <v>-8.5064257921278003E-2</v>
      </c>
    </row>
    <row r="903" spans="1:17" hidden="1" x14ac:dyDescent="0.3">
      <c r="A903" t="s">
        <v>1956</v>
      </c>
      <c r="B903" t="s">
        <v>1957</v>
      </c>
      <c r="C903" t="s">
        <v>10650</v>
      </c>
      <c r="D903" t="s">
        <v>227</v>
      </c>
      <c r="E903">
        <v>3546.8054587500001</v>
      </c>
      <c r="F903">
        <v>261.64999999999998</v>
      </c>
      <c r="G903">
        <v>264.806414842572</v>
      </c>
      <c r="H903">
        <v>13.2193954508644</v>
      </c>
      <c r="I903">
        <v>132.826980500801</v>
      </c>
      <c r="J903">
        <v>-8.76998564651554E-3</v>
      </c>
      <c r="K903">
        <v>232.86572452642099</v>
      </c>
      <c r="L903">
        <v>150.730298716123</v>
      </c>
      <c r="M903">
        <v>56.227381908894003</v>
      </c>
      <c r="N903">
        <v>0.40265748766897902</v>
      </c>
      <c r="O903">
        <v>17.714504108541899</v>
      </c>
      <c r="P903">
        <v>374.863883847549</v>
      </c>
      <c r="Q903">
        <v>0.15620803144545001</v>
      </c>
    </row>
    <row r="904" spans="1:17" x14ac:dyDescent="0.3">
      <c r="A904" t="s">
        <v>1958</v>
      </c>
      <c r="B904" t="s">
        <v>1959</v>
      </c>
      <c r="C904" t="s">
        <v>10641</v>
      </c>
      <c r="D904" t="s">
        <v>198</v>
      </c>
      <c r="E904">
        <v>3543.15029985</v>
      </c>
      <c r="F904">
        <v>227.21</v>
      </c>
      <c r="G904">
        <v>-40.003436204308301</v>
      </c>
      <c r="H904">
        <v>-6.6575476010344401</v>
      </c>
      <c r="I904">
        <v>-23.7797665517936</v>
      </c>
      <c r="J904">
        <v>-3.8589937001221202</v>
      </c>
      <c r="K904">
        <v>225.35453373443201</v>
      </c>
      <c r="L904">
        <v>231.13402826859499</v>
      </c>
      <c r="M904">
        <v>49.933961724021003</v>
      </c>
      <c r="N904">
        <v>0.55667176225312898</v>
      </c>
      <c r="O904">
        <v>31.596320584481301</v>
      </c>
      <c r="P904">
        <v>19.239044870112799</v>
      </c>
      <c r="Q904">
        <v>1.892524776529E-3</v>
      </c>
    </row>
    <row r="905" spans="1:17" hidden="1" x14ac:dyDescent="0.3">
      <c r="A905" t="s">
        <v>1960</v>
      </c>
      <c r="B905" t="s">
        <v>1961</v>
      </c>
      <c r="C905" t="s">
        <v>10650</v>
      </c>
      <c r="D905" t="s">
        <v>300</v>
      </c>
      <c r="E905">
        <v>3535.4931768000001</v>
      </c>
      <c r="F905">
        <v>2449.0500000000002</v>
      </c>
      <c r="G905">
        <v>518.14787977933202</v>
      </c>
      <c r="H905">
        <v>37.902620466192403</v>
      </c>
      <c r="I905">
        <v>128.44736319955001</v>
      </c>
      <c r="J905">
        <v>-4.2206697293266</v>
      </c>
      <c r="K905">
        <v>1905.29048563984</v>
      </c>
      <c r="L905">
        <v>1274.79048033719</v>
      </c>
      <c r="M905">
        <v>65.707851168989194</v>
      </c>
      <c r="N905">
        <v>0.95416696000609003</v>
      </c>
      <c r="O905">
        <v>8.5257548845470499</v>
      </c>
      <c r="P905">
        <v>662.468866749688</v>
      </c>
      <c r="Q905">
        <v>0.27389948902075101</v>
      </c>
    </row>
    <row r="906" spans="1:17" hidden="1" x14ac:dyDescent="0.3">
      <c r="A906" t="s">
        <v>1962</v>
      </c>
      <c r="B906" t="s">
        <v>1963</v>
      </c>
      <c r="C906" t="s">
        <v>10650</v>
      </c>
      <c r="D906" t="s">
        <v>1964</v>
      </c>
      <c r="E906">
        <v>3529.148185605</v>
      </c>
      <c r="F906">
        <v>797.6</v>
      </c>
      <c r="G906">
        <v>108.010163956323</v>
      </c>
      <c r="H906">
        <v>8.2991314533177398</v>
      </c>
      <c r="I906">
        <v>120.999737911799</v>
      </c>
      <c r="J906">
        <v>-2.28388039350614</v>
      </c>
      <c r="K906">
        <v>662.66430693846996</v>
      </c>
      <c r="M906">
        <v>62.965832072381303</v>
      </c>
      <c r="N906">
        <v>0.36692260441533298</v>
      </c>
      <c r="O906">
        <v>6.1935807422266604</v>
      </c>
      <c r="P906">
        <v>211.806098514464</v>
      </c>
    </row>
    <row r="907" spans="1:17" hidden="1" x14ac:dyDescent="0.3">
      <c r="A907" t="s">
        <v>1965</v>
      </c>
      <c r="B907" t="s">
        <v>1966</v>
      </c>
      <c r="C907" t="s">
        <v>10647</v>
      </c>
      <c r="D907" t="s">
        <v>198</v>
      </c>
      <c r="E907">
        <v>3524.5336773199901</v>
      </c>
      <c r="F907">
        <v>1744.1</v>
      </c>
      <c r="G907">
        <v>-15.0656722376359</v>
      </c>
      <c r="H907">
        <v>-11.636089624005599</v>
      </c>
      <c r="I907">
        <v>4.7918799795127196</v>
      </c>
      <c r="J907">
        <v>-1.82857141481735</v>
      </c>
      <c r="K907">
        <v>1729.63858483933</v>
      </c>
      <c r="M907">
        <v>49.182462566376202</v>
      </c>
      <c r="N907">
        <v>0.49018115867489098</v>
      </c>
      <c r="O907">
        <v>17.957685912504999</v>
      </c>
      <c r="P907">
        <v>44.8708364482099</v>
      </c>
    </row>
    <row r="908" spans="1:17" hidden="1" x14ac:dyDescent="0.3">
      <c r="A908" t="s">
        <v>1967</v>
      </c>
      <c r="B908" t="s">
        <v>1968</v>
      </c>
      <c r="C908" t="s">
        <v>10650</v>
      </c>
      <c r="D908" t="s">
        <v>568</v>
      </c>
      <c r="E908">
        <v>3494.2947004440002</v>
      </c>
      <c r="F908">
        <v>247.08</v>
      </c>
      <c r="G908">
        <v>21.567183780969799</v>
      </c>
      <c r="H908">
        <v>26.619038160173499</v>
      </c>
      <c r="I908">
        <v>7.0016987895324796</v>
      </c>
      <c r="J908">
        <v>8.4288206978520996</v>
      </c>
      <c r="K908">
        <v>208.722070594651</v>
      </c>
      <c r="L908">
        <v>188.636509741634</v>
      </c>
      <c r="M908">
        <v>85.709933978764695</v>
      </c>
      <c r="N908">
        <v>2.2530739441321201</v>
      </c>
      <c r="O908">
        <v>3.6911121903836701</v>
      </c>
      <c r="P908">
        <v>92.130637636080806</v>
      </c>
      <c r="Q908">
        <v>3.2659009416223003E-2</v>
      </c>
    </row>
    <row r="909" spans="1:17" hidden="1" x14ac:dyDescent="0.3">
      <c r="A909" t="s">
        <v>1969</v>
      </c>
      <c r="B909" t="s">
        <v>1970</v>
      </c>
      <c r="C909" t="s">
        <v>10650</v>
      </c>
      <c r="D909" t="s">
        <v>89</v>
      </c>
      <c r="E909">
        <v>3487.6272050050002</v>
      </c>
      <c r="F909">
        <v>2606.85</v>
      </c>
      <c r="G909">
        <v>784.24893352598701</v>
      </c>
      <c r="H909">
        <v>14.844619184962401</v>
      </c>
      <c r="I909">
        <v>126.498956270525</v>
      </c>
      <c r="J909">
        <v>0.30187416115589899</v>
      </c>
      <c r="K909">
        <v>2140.25262558032</v>
      </c>
      <c r="L909">
        <v>1430.4614905155299</v>
      </c>
      <c r="M909">
        <v>63.293928373567503</v>
      </c>
      <c r="N909">
        <v>1.1509956490935001</v>
      </c>
      <c r="O909">
        <v>5.4913017626637401</v>
      </c>
      <c r="P909">
        <v>834.85745024206506</v>
      </c>
    </row>
    <row r="910" spans="1:17" hidden="1" x14ac:dyDescent="0.3">
      <c r="A910" t="s">
        <v>1971</v>
      </c>
      <c r="B910" t="s">
        <v>1972</v>
      </c>
      <c r="C910" t="s">
        <v>10650</v>
      </c>
      <c r="D910" t="s">
        <v>54</v>
      </c>
      <c r="E910">
        <v>3482.2849509500002</v>
      </c>
      <c r="F910">
        <v>1409.35</v>
      </c>
      <c r="G910">
        <v>108.415113735007</v>
      </c>
      <c r="H910">
        <v>14.2750864947875</v>
      </c>
      <c r="I910">
        <v>53.453457096451103</v>
      </c>
      <c r="J910">
        <v>-0.94333792065213196</v>
      </c>
      <c r="K910">
        <v>1207.5956015059601</v>
      </c>
      <c r="L910">
        <v>953.03666214849295</v>
      </c>
      <c r="M910">
        <v>69.4888466319576</v>
      </c>
      <c r="N910">
        <v>0.65184653077978805</v>
      </c>
      <c r="O910">
        <v>2.1747614148366301</v>
      </c>
      <c r="P910">
        <v>185.534357589059</v>
      </c>
      <c r="Q910">
        <v>0.23363565159055399</v>
      </c>
    </row>
    <row r="911" spans="1:17" x14ac:dyDescent="0.3">
      <c r="A911" t="s">
        <v>1973</v>
      </c>
      <c r="B911" t="s">
        <v>1974</v>
      </c>
      <c r="C911" t="s">
        <v>10649</v>
      </c>
      <c r="D911" t="s">
        <v>295</v>
      </c>
      <c r="E911">
        <v>3476.5886145999998</v>
      </c>
      <c r="F911">
        <v>336.65</v>
      </c>
      <c r="G911">
        <v>17.098939814792299</v>
      </c>
      <c r="H911">
        <v>-4.1331612223613501</v>
      </c>
      <c r="I911">
        <v>18.252816093020101</v>
      </c>
      <c r="J911">
        <v>-2.10258058955761</v>
      </c>
      <c r="K911">
        <v>318.88877117795198</v>
      </c>
      <c r="L911">
        <v>272.251986403964</v>
      </c>
      <c r="M911">
        <v>55.271402633483603</v>
      </c>
      <c r="N911">
        <v>0.77843196238659196</v>
      </c>
      <c r="O911">
        <v>7.7825634932422396</v>
      </c>
      <c r="P911">
        <v>78.452160084813102</v>
      </c>
      <c r="Q911">
        <v>4.9378181433509E-2</v>
      </c>
    </row>
    <row r="912" spans="1:17" hidden="1" x14ac:dyDescent="0.3">
      <c r="A912" t="s">
        <v>1975</v>
      </c>
      <c r="B912" t="s">
        <v>1976</v>
      </c>
      <c r="C912" t="s">
        <v>10650</v>
      </c>
      <c r="D912" t="s">
        <v>1418</v>
      </c>
      <c r="E912">
        <v>3470.292162315</v>
      </c>
      <c r="F912">
        <v>801.4</v>
      </c>
      <c r="G912">
        <v>-15.5474553387985</v>
      </c>
      <c r="H912">
        <v>0.642552329366327</v>
      </c>
      <c r="I912">
        <v>29.324866165219401</v>
      </c>
      <c r="J912">
        <v>-12.2101664442892</v>
      </c>
      <c r="K912">
        <v>772.86911147733599</v>
      </c>
      <c r="L912">
        <v>670.64291072674405</v>
      </c>
      <c r="M912">
        <v>39.438627140988999</v>
      </c>
      <c r="N912">
        <v>2.1783496741841102</v>
      </c>
      <c r="O912">
        <v>22.660344397304701</v>
      </c>
      <c r="P912">
        <v>78.406055209260899</v>
      </c>
      <c r="Q912">
        <v>-3.3558100756766997E-2</v>
      </c>
    </row>
    <row r="913" spans="1:17" hidden="1" x14ac:dyDescent="0.3">
      <c r="A913" t="s">
        <v>1977</v>
      </c>
      <c r="B913" t="s">
        <v>1978</v>
      </c>
      <c r="C913" t="s">
        <v>10650</v>
      </c>
      <c r="D913" t="s">
        <v>54</v>
      </c>
      <c r="E913">
        <v>3454.0078926000001</v>
      </c>
      <c r="F913">
        <v>2105.5500000000002</v>
      </c>
      <c r="G913">
        <v>40.942714209178497</v>
      </c>
      <c r="H913">
        <v>10.432231441573</v>
      </c>
      <c r="I913">
        <v>24.253850843861901</v>
      </c>
      <c r="J913">
        <v>-4.9110222418726499</v>
      </c>
      <c r="K913">
        <v>1913.26808514601</v>
      </c>
      <c r="L913">
        <v>1594.44397003785</v>
      </c>
      <c r="M913">
        <v>46.7909670176156</v>
      </c>
      <c r="N913">
        <v>0.46114106230035601</v>
      </c>
      <c r="O913">
        <v>9.0451425993208296</v>
      </c>
      <c r="P913">
        <v>84.932589697422102</v>
      </c>
      <c r="Q913">
        <v>0.141507346355527</v>
      </c>
    </row>
    <row r="914" spans="1:17" hidden="1" x14ac:dyDescent="0.3">
      <c r="A914" t="s">
        <v>1979</v>
      </c>
      <c r="B914" t="s">
        <v>1980</v>
      </c>
      <c r="C914" t="s">
        <v>10650</v>
      </c>
      <c r="D914" t="s">
        <v>222</v>
      </c>
      <c r="E914">
        <v>3445.0886347430001</v>
      </c>
      <c r="F914">
        <v>2.67</v>
      </c>
      <c r="G914">
        <v>250.99329442824299</v>
      </c>
      <c r="H914">
        <v>-13.326372508046401</v>
      </c>
      <c r="I914">
        <v>17.2747345133347</v>
      </c>
      <c r="J914">
        <v>-7.9345393845681098</v>
      </c>
      <c r="K914">
        <v>2.7264712210589699</v>
      </c>
      <c r="L914">
        <v>2.10160911381691</v>
      </c>
      <c r="M914">
        <v>38.223874889202001</v>
      </c>
      <c r="N914">
        <v>0.60652800905519899</v>
      </c>
      <c r="O914">
        <v>62.172284644194697</v>
      </c>
      <c r="P914">
        <v>281.42857142857099</v>
      </c>
      <c r="Q914">
        <v>5.9712219161317998E-2</v>
      </c>
    </row>
    <row r="915" spans="1:17" hidden="1" x14ac:dyDescent="0.3">
      <c r="A915" t="s">
        <v>1981</v>
      </c>
      <c r="B915" t="s">
        <v>1982</v>
      </c>
      <c r="C915" t="s">
        <v>10650</v>
      </c>
      <c r="D915" t="s">
        <v>89</v>
      </c>
      <c r="E915">
        <v>3442.4339625480002</v>
      </c>
      <c r="F915">
        <v>321.94</v>
      </c>
      <c r="G915">
        <v>121.868798234781</v>
      </c>
      <c r="H915">
        <v>69.234971551034903</v>
      </c>
      <c r="I915">
        <v>59.007327800806003</v>
      </c>
      <c r="J915">
        <v>18.3625578453088</v>
      </c>
      <c r="K915">
        <v>220.27061435873901</v>
      </c>
      <c r="L915">
        <v>182.42213842872701</v>
      </c>
      <c r="M915">
        <v>75.813454992356</v>
      </c>
      <c r="N915">
        <v>1.8294332203071699</v>
      </c>
      <c r="O915">
        <v>9.9583773373920597</v>
      </c>
      <c r="P915">
        <v>167.725571725571</v>
      </c>
      <c r="Q915">
        <v>7.8660809235542001E-2</v>
      </c>
    </row>
    <row r="916" spans="1:17" hidden="1" x14ac:dyDescent="0.3">
      <c r="A916" t="s">
        <v>1983</v>
      </c>
      <c r="B916" t="s">
        <v>1984</v>
      </c>
      <c r="C916" t="s">
        <v>10650</v>
      </c>
      <c r="D916" t="s">
        <v>24</v>
      </c>
      <c r="E916">
        <v>3433.8381720299999</v>
      </c>
      <c r="F916">
        <v>417.3</v>
      </c>
      <c r="G916">
        <v>-16.153475001149701</v>
      </c>
      <c r="H916">
        <v>34.217037759425502</v>
      </c>
      <c r="I916">
        <v>24.345738293461299</v>
      </c>
      <c r="J916">
        <v>2.7527234488757202</v>
      </c>
      <c r="K916">
        <v>343.52314609105599</v>
      </c>
      <c r="L916">
        <v>308.18044238858403</v>
      </c>
      <c r="M916">
        <v>72.542953823703598</v>
      </c>
      <c r="N916">
        <v>1.1843893767095801</v>
      </c>
      <c r="O916">
        <v>6.1586388689192297</v>
      </c>
      <c r="P916">
        <v>67.321571772253407</v>
      </c>
      <c r="Q916">
        <v>-3.3797675563358998E-2</v>
      </c>
    </row>
    <row r="917" spans="1:17" hidden="1" x14ac:dyDescent="0.3">
      <c r="A917" t="s">
        <v>1985</v>
      </c>
      <c r="B917" t="s">
        <v>1986</v>
      </c>
      <c r="C917" t="s">
        <v>10650</v>
      </c>
      <c r="D917" t="s">
        <v>295</v>
      </c>
      <c r="E917">
        <v>3422.4906618</v>
      </c>
      <c r="F917">
        <v>335.95</v>
      </c>
      <c r="G917">
        <v>25.8932478949719</v>
      </c>
      <c r="H917">
        <v>-27.347269643697601</v>
      </c>
      <c r="I917">
        <v>58.696647097304698</v>
      </c>
      <c r="J917">
        <v>-7.6195437288233299</v>
      </c>
      <c r="K917">
        <v>361.59758401079199</v>
      </c>
      <c r="L917">
        <v>284.331612417494</v>
      </c>
      <c r="M917">
        <v>32.777470588913197</v>
      </c>
      <c r="N917">
        <v>0.559198471468487</v>
      </c>
      <c r="O917">
        <v>36.478642655157003</v>
      </c>
      <c r="P917">
        <v>109.96875</v>
      </c>
      <c r="Q917">
        <v>0.22151249352354499</v>
      </c>
    </row>
    <row r="918" spans="1:17" x14ac:dyDescent="0.3">
      <c r="A918" t="s">
        <v>1987</v>
      </c>
      <c r="B918" t="s">
        <v>1988</v>
      </c>
      <c r="C918" t="s">
        <v>10647</v>
      </c>
      <c r="D918" t="s">
        <v>133</v>
      </c>
      <c r="E918">
        <v>3414.2941060650001</v>
      </c>
      <c r="F918">
        <v>521.15</v>
      </c>
      <c r="G918">
        <v>-24.714615675650201</v>
      </c>
      <c r="H918">
        <v>-1.50380555642994</v>
      </c>
      <c r="I918">
        <v>-13.7497486015583</v>
      </c>
      <c r="J918">
        <v>-1.45986383035915</v>
      </c>
      <c r="K918">
        <v>511.21653725958703</v>
      </c>
      <c r="L918">
        <v>511.67286763373301</v>
      </c>
      <c r="M918">
        <v>55.964771614346901</v>
      </c>
      <c r="N918">
        <v>1.2726710709020299</v>
      </c>
      <c r="O918">
        <v>18.967667658063899</v>
      </c>
      <c r="P918">
        <v>22.6235294117647</v>
      </c>
    </row>
    <row r="919" spans="1:17" hidden="1" x14ac:dyDescent="0.3">
      <c r="A919" t="s">
        <v>1989</v>
      </c>
      <c r="B919" t="s">
        <v>1990</v>
      </c>
      <c r="C919" t="s">
        <v>10650</v>
      </c>
      <c r="D919" t="s">
        <v>127</v>
      </c>
      <c r="E919">
        <v>3395.2902942000001</v>
      </c>
      <c r="F919">
        <v>775.45</v>
      </c>
      <c r="G919">
        <v>30.279748906407502</v>
      </c>
      <c r="H919">
        <v>-14.7333846472623</v>
      </c>
      <c r="I919">
        <v>-38.428170136590303</v>
      </c>
      <c r="J919">
        <v>-3.6955906639120699</v>
      </c>
      <c r="K919">
        <v>845.83852133907601</v>
      </c>
      <c r="L919">
        <v>767.23930258403402</v>
      </c>
      <c r="M919">
        <v>37.303260587623299</v>
      </c>
      <c r="N919">
        <v>0.79641147240760302</v>
      </c>
      <c r="O919">
        <v>39.6608420916887</v>
      </c>
      <c r="P919">
        <v>83.1050767414403</v>
      </c>
      <c r="Q919">
        <v>6.7320348132441005E-2</v>
      </c>
    </row>
    <row r="920" spans="1:17" x14ac:dyDescent="0.3">
      <c r="A920" t="s">
        <v>1991</v>
      </c>
      <c r="B920" t="s">
        <v>1992</v>
      </c>
      <c r="C920" t="s">
        <v>10651</v>
      </c>
      <c r="D920" t="s">
        <v>411</v>
      </c>
      <c r="E920">
        <v>3376.8240282000002</v>
      </c>
      <c r="F920">
        <v>22.99</v>
      </c>
      <c r="G920">
        <v>-55.181594512603098</v>
      </c>
      <c r="H920">
        <v>14.904338397384</v>
      </c>
      <c r="I920">
        <v>-53.716590606102002</v>
      </c>
      <c r="J920">
        <v>8.00173436403389</v>
      </c>
      <c r="K920">
        <v>20.488214947156099</v>
      </c>
      <c r="L920">
        <v>23.720758359075202</v>
      </c>
      <c r="M920">
        <v>71.413203029173502</v>
      </c>
      <c r="N920">
        <v>1.0371948434059699</v>
      </c>
      <c r="O920">
        <v>96.3897346672466</v>
      </c>
      <c r="P920">
        <v>37.664670658682603</v>
      </c>
    </row>
    <row r="921" spans="1:17" x14ac:dyDescent="0.3">
      <c r="A921" t="s">
        <v>1993</v>
      </c>
      <c r="B921" t="s">
        <v>1994</v>
      </c>
      <c r="C921" t="s">
        <v>10640</v>
      </c>
      <c r="D921" t="s">
        <v>54</v>
      </c>
      <c r="E921">
        <v>3366.9550376249999</v>
      </c>
      <c r="F921">
        <v>361.45</v>
      </c>
      <c r="G921">
        <v>-17.199061461481001</v>
      </c>
      <c r="H921">
        <v>10.151955715610001</v>
      </c>
      <c r="I921">
        <v>-8.5491188140328696</v>
      </c>
      <c r="J921">
        <v>-0.46110492252024399</v>
      </c>
      <c r="K921">
        <v>337.40057952114699</v>
      </c>
      <c r="L921">
        <v>339.20454973217102</v>
      </c>
      <c r="M921">
        <v>78.828710596020898</v>
      </c>
      <c r="N921">
        <v>1.57907983938061</v>
      </c>
      <c r="O921">
        <v>14.815327154516501</v>
      </c>
      <c r="P921">
        <v>26.116538729937101</v>
      </c>
      <c r="Q921">
        <v>-8.1371560086299005E-2</v>
      </c>
    </row>
    <row r="922" spans="1:17" x14ac:dyDescent="0.3">
      <c r="A922" t="s">
        <v>1995</v>
      </c>
      <c r="B922" t="s">
        <v>1996</v>
      </c>
      <c r="C922" t="s">
        <v>10648</v>
      </c>
      <c r="D922" t="s">
        <v>141</v>
      </c>
      <c r="E922">
        <v>3365.8552525649998</v>
      </c>
      <c r="F922">
        <v>439.9</v>
      </c>
      <c r="G922">
        <v>-33.434174464495797</v>
      </c>
      <c r="H922">
        <v>8.6385977227667201</v>
      </c>
      <c r="I922">
        <v>-22.4826925580048</v>
      </c>
      <c r="J922">
        <v>6.1653359875551299</v>
      </c>
      <c r="K922">
        <v>414.63212037868402</v>
      </c>
      <c r="L922">
        <v>445.594726091013</v>
      </c>
      <c r="M922">
        <v>69.956484321593294</v>
      </c>
      <c r="N922">
        <v>2.2559816267342301</v>
      </c>
      <c r="O922">
        <v>32.984769265742202</v>
      </c>
      <c r="P922">
        <v>27.507246376811501</v>
      </c>
      <c r="Q922">
        <v>4.0196557541309998E-2</v>
      </c>
    </row>
    <row r="923" spans="1:17" x14ac:dyDescent="0.3">
      <c r="A923" t="s">
        <v>1997</v>
      </c>
      <c r="B923" t="s">
        <v>1998</v>
      </c>
      <c r="C923" t="s">
        <v>10634</v>
      </c>
      <c r="D923" t="s">
        <v>57</v>
      </c>
      <c r="E923">
        <v>3360.3019734899999</v>
      </c>
      <c r="F923">
        <v>262.14999999999998</v>
      </c>
      <c r="G923">
        <v>26.776117302520301</v>
      </c>
      <c r="H923">
        <v>-6.4969158090506198</v>
      </c>
      <c r="I923">
        <v>21.951058528247501</v>
      </c>
      <c r="J923">
        <v>-6.17234524466891</v>
      </c>
      <c r="K923">
        <v>244.76876632306099</v>
      </c>
      <c r="L923">
        <v>207.657568433053</v>
      </c>
      <c r="M923">
        <v>40.162996633385603</v>
      </c>
      <c r="N923">
        <v>0.48403392332429102</v>
      </c>
      <c r="O923">
        <v>11.9778752622544</v>
      </c>
      <c r="P923">
        <v>69.457013574660607</v>
      </c>
      <c r="Q923">
        <v>3.4806214163299001E-2</v>
      </c>
    </row>
    <row r="924" spans="1:17" x14ac:dyDescent="0.3">
      <c r="A924" t="s">
        <v>1999</v>
      </c>
      <c r="B924" t="s">
        <v>2000</v>
      </c>
      <c r="C924" t="s">
        <v>10646</v>
      </c>
      <c r="D924" t="s">
        <v>46</v>
      </c>
      <c r="E924">
        <v>3347.4960709000002</v>
      </c>
      <c r="F924">
        <v>1976.85</v>
      </c>
      <c r="G924">
        <v>-11.6020588824477</v>
      </c>
      <c r="H924">
        <v>0.71580872997990697</v>
      </c>
      <c r="I924">
        <v>13.0491912251995</v>
      </c>
      <c r="J924">
        <v>-1.24073563577438</v>
      </c>
      <c r="K924">
        <v>1889.2676700500899</v>
      </c>
      <c r="L924">
        <v>1730.0000422353901</v>
      </c>
      <c r="M924">
        <v>64.682896910729397</v>
      </c>
      <c r="N924">
        <v>0.49960791555370199</v>
      </c>
      <c r="O924">
        <v>5.7237524344284996</v>
      </c>
      <c r="P924">
        <v>39.805516265912203</v>
      </c>
      <c r="Q924">
        <v>6.2540287002102998E-2</v>
      </c>
    </row>
    <row r="925" spans="1:17" x14ac:dyDescent="0.3">
      <c r="A925" t="s">
        <v>2001</v>
      </c>
      <c r="B925" t="s">
        <v>2002</v>
      </c>
      <c r="C925" t="s">
        <v>10643</v>
      </c>
      <c r="D925" t="s">
        <v>127</v>
      </c>
      <c r="E925">
        <v>3346.3726725000001</v>
      </c>
      <c r="F925">
        <v>1150.8499999999999</v>
      </c>
      <c r="G925">
        <v>-16.393756909162299</v>
      </c>
      <c r="H925">
        <v>2.59828299207236</v>
      </c>
      <c r="I925">
        <v>-7.0367305177368102</v>
      </c>
      <c r="J925">
        <v>1.5378481140457201</v>
      </c>
      <c r="K925">
        <v>1125.48012981336</v>
      </c>
      <c r="L925">
        <v>1125.4982858302801</v>
      </c>
      <c r="M925">
        <v>73.205071211755595</v>
      </c>
      <c r="N925">
        <v>1.1233228228391501</v>
      </c>
      <c r="O925">
        <v>18.0866316201068</v>
      </c>
      <c r="P925">
        <v>20.507853403141301</v>
      </c>
      <c r="Q925">
        <v>8.7895792507100003E-4</v>
      </c>
    </row>
    <row r="926" spans="1:17" x14ac:dyDescent="0.3">
      <c r="A926" t="s">
        <v>2003</v>
      </c>
      <c r="B926" t="s">
        <v>2004</v>
      </c>
      <c r="C926" t="s">
        <v>10638</v>
      </c>
      <c r="D926" t="s">
        <v>505</v>
      </c>
      <c r="E926">
        <v>3344.3408325999999</v>
      </c>
      <c r="F926">
        <v>456.5</v>
      </c>
      <c r="G926">
        <v>-23.763936890502201</v>
      </c>
      <c r="H926">
        <v>7.5053421994355096</v>
      </c>
      <c r="I926">
        <v>19.637948995152701</v>
      </c>
      <c r="J926">
        <v>-6.8163389632317903</v>
      </c>
      <c r="K926">
        <v>420.00588355482603</v>
      </c>
      <c r="L926">
        <v>372.30759519741201</v>
      </c>
      <c r="M926">
        <v>49.113880766553002</v>
      </c>
      <c r="N926">
        <v>0.841062303514719</v>
      </c>
      <c r="O926">
        <v>10.624315443592501</v>
      </c>
      <c r="P926">
        <v>54.719539061176</v>
      </c>
      <c r="Q926">
        <v>1.2493529419867E-2</v>
      </c>
    </row>
    <row r="927" spans="1:17" hidden="1" x14ac:dyDescent="0.3">
      <c r="A927" t="s">
        <v>2005</v>
      </c>
      <c r="B927" t="s">
        <v>2006</v>
      </c>
      <c r="C927" t="s">
        <v>10650</v>
      </c>
      <c r="D927" t="s">
        <v>141</v>
      </c>
      <c r="E927">
        <v>3326.36751813</v>
      </c>
      <c r="F927">
        <v>332.2</v>
      </c>
      <c r="G927">
        <v>29.815567186840099</v>
      </c>
      <c r="H927">
        <v>-19.5151415332395</v>
      </c>
      <c r="I927">
        <v>-4.7783195296629701</v>
      </c>
      <c r="J927">
        <v>-11.6954777573106</v>
      </c>
      <c r="K927">
        <v>374.23269661493401</v>
      </c>
      <c r="L927">
        <v>334.09920084602999</v>
      </c>
      <c r="M927">
        <v>23.892107204509301</v>
      </c>
      <c r="N927">
        <v>0.62728364205714904</v>
      </c>
      <c r="O927">
        <v>41.180012040939197</v>
      </c>
      <c r="P927">
        <v>70.1408450704225</v>
      </c>
      <c r="Q927">
        <v>6.4358275739664003E-2</v>
      </c>
    </row>
    <row r="928" spans="1:17" x14ac:dyDescent="0.3">
      <c r="A928" t="s">
        <v>2007</v>
      </c>
      <c r="B928" t="s">
        <v>2008</v>
      </c>
      <c r="C928" t="s">
        <v>10636</v>
      </c>
      <c r="D928" t="s">
        <v>531</v>
      </c>
      <c r="E928">
        <v>3319.7617261680002</v>
      </c>
      <c r="F928">
        <v>57.41</v>
      </c>
      <c r="G928">
        <v>-6.9729114089303703</v>
      </c>
      <c r="H928">
        <v>-0.17481856124832601</v>
      </c>
      <c r="I928">
        <v>28.260844374433301</v>
      </c>
      <c r="J928">
        <v>-0.154519659231805</v>
      </c>
      <c r="K928">
        <v>54.013068567727501</v>
      </c>
      <c r="L928">
        <v>47.654483632946501</v>
      </c>
      <c r="M928">
        <v>55.421945360043303</v>
      </c>
      <c r="N928">
        <v>1.0328116476870299</v>
      </c>
      <c r="O928">
        <v>9.7369796202752195</v>
      </c>
      <c r="P928">
        <v>72.661654135338296</v>
      </c>
      <c r="Q928">
        <v>-5.3450296467728003E-2</v>
      </c>
    </row>
    <row r="929" spans="1:17" hidden="1" x14ac:dyDescent="0.3">
      <c r="A929" t="s">
        <v>2009</v>
      </c>
      <c r="B929" t="s">
        <v>2010</v>
      </c>
      <c r="C929" t="s">
        <v>10650</v>
      </c>
      <c r="D929" t="s">
        <v>227</v>
      </c>
      <c r="E929">
        <v>3310.6500827750001</v>
      </c>
      <c r="F929">
        <v>183.11</v>
      </c>
      <c r="G929">
        <v>48.820719083861697</v>
      </c>
      <c r="H929">
        <v>14.4498673121048</v>
      </c>
      <c r="I929">
        <v>15.2142412447688</v>
      </c>
      <c r="J929">
        <v>7.4276114782038096</v>
      </c>
      <c r="K929">
        <v>159.48062114795999</v>
      </c>
      <c r="L929">
        <v>138.222789530699</v>
      </c>
      <c r="M929">
        <v>70.993123260381296</v>
      </c>
      <c r="N929">
        <v>1.8530783814260401</v>
      </c>
      <c r="O929">
        <v>8.5686199552181801</v>
      </c>
      <c r="P929">
        <v>85.992889791772399</v>
      </c>
      <c r="Q929">
        <v>0.15470102625092</v>
      </c>
    </row>
    <row r="930" spans="1:17" hidden="1" x14ac:dyDescent="0.3">
      <c r="A930" t="s">
        <v>2011</v>
      </c>
      <c r="B930" t="s">
        <v>2012</v>
      </c>
      <c r="C930" t="s">
        <v>10650</v>
      </c>
      <c r="D930" t="s">
        <v>158</v>
      </c>
      <c r="E930">
        <v>3309.9792957</v>
      </c>
      <c r="F930">
        <v>339</v>
      </c>
      <c r="G930">
        <v>20.298382403851399</v>
      </c>
      <c r="H930">
        <v>-8.7616997176451594</v>
      </c>
      <c r="I930">
        <v>-28.0174074946659</v>
      </c>
      <c r="J930">
        <v>0.20680923675811599</v>
      </c>
      <c r="K930">
        <v>357.65483090827399</v>
      </c>
      <c r="L930">
        <v>346.17391289183098</v>
      </c>
      <c r="M930">
        <v>52.623421319592801</v>
      </c>
      <c r="N930">
        <v>1.43034147265516</v>
      </c>
      <c r="O930">
        <v>42.536873156342097</v>
      </c>
      <c r="P930">
        <v>52.668317946408401</v>
      </c>
      <c r="Q930">
        <v>8.1463135019226002E-2</v>
      </c>
    </row>
    <row r="931" spans="1:17" hidden="1" x14ac:dyDescent="0.3">
      <c r="A931" t="s">
        <v>2013</v>
      </c>
      <c r="B931" t="s">
        <v>2014</v>
      </c>
      <c r="C931" t="s">
        <v>10650</v>
      </c>
      <c r="D931" t="s">
        <v>445</v>
      </c>
      <c r="E931">
        <v>3287.4640370000002</v>
      </c>
      <c r="F931">
        <v>193.91</v>
      </c>
      <c r="G931">
        <v>122.710937098888</v>
      </c>
      <c r="H931">
        <v>24.129841021619701</v>
      </c>
      <c r="I931">
        <v>20.531692659508199</v>
      </c>
      <c r="J931">
        <v>0.45430545261423</v>
      </c>
      <c r="K931">
        <v>158.42927418316</v>
      </c>
      <c r="L931">
        <v>133.493081673592</v>
      </c>
      <c r="M931">
        <v>66.376103761035196</v>
      </c>
      <c r="N931">
        <v>1.59762613719803</v>
      </c>
      <c r="O931">
        <v>1.5935227682945601</v>
      </c>
      <c r="P931">
        <v>158.37441705529599</v>
      </c>
      <c r="Q931">
        <v>0.119334586595351</v>
      </c>
    </row>
    <row r="932" spans="1:17" hidden="1" x14ac:dyDescent="0.3">
      <c r="A932" t="s">
        <v>2015</v>
      </c>
      <c r="B932" t="s">
        <v>2016</v>
      </c>
      <c r="C932" t="s">
        <v>10650</v>
      </c>
      <c r="E932">
        <v>3263.5</v>
      </c>
      <c r="F932">
        <v>624.54999999999995</v>
      </c>
      <c r="G932">
        <v>563.50916744411597</v>
      </c>
      <c r="H932">
        <v>-0.621596838296126</v>
      </c>
      <c r="I932">
        <v>26.673090319139799</v>
      </c>
      <c r="J932">
        <v>-6.3502623810837804</v>
      </c>
      <c r="K932">
        <v>621.361313243018</v>
      </c>
      <c r="L932">
        <v>482.020605880696</v>
      </c>
      <c r="M932">
        <v>41.054242093135997</v>
      </c>
      <c r="N932">
        <v>1.9282356270740999</v>
      </c>
      <c r="O932">
        <v>26.915379072932499</v>
      </c>
      <c r="P932">
        <v>834.95508982035904</v>
      </c>
      <c r="Q932">
        <v>0.190593123667232</v>
      </c>
    </row>
    <row r="933" spans="1:17" hidden="1" x14ac:dyDescent="0.3">
      <c r="A933" t="s">
        <v>2017</v>
      </c>
      <c r="B933" t="s">
        <v>2018</v>
      </c>
      <c r="C933" t="s">
        <v>10650</v>
      </c>
      <c r="D933" t="s">
        <v>51</v>
      </c>
      <c r="E933">
        <v>3260.6981874399999</v>
      </c>
      <c r="F933">
        <v>523.1</v>
      </c>
      <c r="G933">
        <v>4.4190669027396003</v>
      </c>
      <c r="H933">
        <v>-5.3997052375697097</v>
      </c>
      <c r="I933">
        <v>7.3805387348418003</v>
      </c>
      <c r="J933">
        <v>3.9203265235384399</v>
      </c>
      <c r="K933">
        <v>509.74188021274801</v>
      </c>
      <c r="L933">
        <v>464.27301108735401</v>
      </c>
      <c r="M933">
        <v>64.980817671984795</v>
      </c>
      <c r="N933">
        <v>0.55437560605359903</v>
      </c>
      <c r="O933">
        <v>10.9921621104951</v>
      </c>
      <c r="P933">
        <v>49.010112519584098</v>
      </c>
      <c r="Q933">
        <v>5.3554972353320997E-2</v>
      </c>
    </row>
    <row r="934" spans="1:17" hidden="1" x14ac:dyDescent="0.3">
      <c r="A934" t="s">
        <v>2019</v>
      </c>
      <c r="B934" t="s">
        <v>2020</v>
      </c>
      <c r="C934" t="s">
        <v>10650</v>
      </c>
      <c r="D934" t="s">
        <v>141</v>
      </c>
      <c r="E934">
        <v>3246.2121735400001</v>
      </c>
      <c r="F934">
        <v>742.6</v>
      </c>
      <c r="G934">
        <v>85.374080744513293</v>
      </c>
      <c r="H934">
        <v>-10.6546677220076</v>
      </c>
      <c r="I934">
        <v>5.0724788713219304</v>
      </c>
      <c r="J934">
        <v>-3.4990180762377201</v>
      </c>
      <c r="K934">
        <v>712.00572560573005</v>
      </c>
      <c r="L934">
        <v>612.01084324426301</v>
      </c>
      <c r="M934">
        <v>48.002689678694502</v>
      </c>
      <c r="N934">
        <v>0.32339438018671701</v>
      </c>
      <c r="O934">
        <v>11.2308106652302</v>
      </c>
      <c r="P934">
        <v>140.323624595469</v>
      </c>
      <c r="Q934">
        <v>0.172112190211791</v>
      </c>
    </row>
    <row r="935" spans="1:17" hidden="1" x14ac:dyDescent="0.3">
      <c r="A935" t="s">
        <v>2021</v>
      </c>
      <c r="B935" t="s">
        <v>2022</v>
      </c>
      <c r="C935" t="s">
        <v>10638</v>
      </c>
      <c r="D935" t="s">
        <v>526</v>
      </c>
      <c r="E935">
        <v>3234.5841508200001</v>
      </c>
      <c r="F935">
        <v>307.7</v>
      </c>
      <c r="G935">
        <v>-62.193981812925202</v>
      </c>
      <c r="H935">
        <v>-5.0288319110168898</v>
      </c>
      <c r="I935">
        <v>-2.9977597770120501</v>
      </c>
      <c r="J935">
        <v>-0.37563366821250699</v>
      </c>
      <c r="K935">
        <v>304.85969217180701</v>
      </c>
      <c r="M935">
        <v>53.089142806457602</v>
      </c>
      <c r="N935">
        <v>0.65025832145907603</v>
      </c>
      <c r="O935">
        <v>67.175820604484798</v>
      </c>
      <c r="P935">
        <v>25.0304754164973</v>
      </c>
    </row>
    <row r="936" spans="1:17" hidden="1" x14ac:dyDescent="0.3">
      <c r="A936" t="s">
        <v>2023</v>
      </c>
      <c r="B936" t="s">
        <v>2024</v>
      </c>
      <c r="C936" t="s">
        <v>10650</v>
      </c>
      <c r="D936" t="s">
        <v>133</v>
      </c>
      <c r="E936">
        <v>3232.8518788799902</v>
      </c>
      <c r="F936">
        <v>104.5</v>
      </c>
      <c r="G936">
        <v>59.564722999671702</v>
      </c>
      <c r="H936">
        <v>-15.0569900405235</v>
      </c>
      <c r="I936">
        <v>-34.779867514167002</v>
      </c>
      <c r="J936">
        <v>-2.75980879458589</v>
      </c>
      <c r="K936">
        <v>109.33098223018899</v>
      </c>
      <c r="L936">
        <v>103.564366930698</v>
      </c>
      <c r="M936">
        <v>36.469016915547698</v>
      </c>
      <c r="N936">
        <v>1.0575728171660601</v>
      </c>
      <c r="O936">
        <v>54.736842105263101</v>
      </c>
      <c r="P936">
        <v>98.669201520912495</v>
      </c>
      <c r="Q936">
        <v>0.18993201934444301</v>
      </c>
    </row>
    <row r="937" spans="1:17" hidden="1" x14ac:dyDescent="0.3">
      <c r="A937" t="s">
        <v>2025</v>
      </c>
      <c r="B937" t="s">
        <v>2026</v>
      </c>
      <c r="C937" t="s">
        <v>10650</v>
      </c>
      <c r="D937" t="s">
        <v>227</v>
      </c>
      <c r="E937">
        <v>3232.3351092900002</v>
      </c>
      <c r="F937">
        <v>142.47999999999999</v>
      </c>
      <c r="G937">
        <v>37.980798649789897</v>
      </c>
      <c r="H937">
        <v>19.3085035473642</v>
      </c>
      <c r="I937">
        <v>29.155520353612001</v>
      </c>
      <c r="J937">
        <v>5.7520524337310199</v>
      </c>
      <c r="K937">
        <v>119.583053864486</v>
      </c>
      <c r="L937">
        <v>94.853293104043004</v>
      </c>
      <c r="M937">
        <v>71.942698695311805</v>
      </c>
      <c r="N937">
        <v>1.2445467682398701</v>
      </c>
      <c r="O937">
        <v>7.83969679955083</v>
      </c>
      <c r="P937">
        <v>105.00719424460399</v>
      </c>
      <c r="Q937">
        <v>0.272466801531765</v>
      </c>
    </row>
    <row r="938" spans="1:17" hidden="1" x14ac:dyDescent="0.3">
      <c r="A938" t="s">
        <v>2027</v>
      </c>
      <c r="B938" t="s">
        <v>2028</v>
      </c>
      <c r="C938" t="s">
        <v>10650</v>
      </c>
      <c r="D938" t="s">
        <v>21</v>
      </c>
      <c r="E938">
        <v>3223.4108132299998</v>
      </c>
      <c r="F938">
        <v>809.45</v>
      </c>
      <c r="G938">
        <v>96.874467453476896</v>
      </c>
      <c r="H938">
        <v>14.8586725622445</v>
      </c>
      <c r="I938">
        <v>23.198718355746902</v>
      </c>
      <c r="J938">
        <v>8.3116621713458798</v>
      </c>
      <c r="K938">
        <v>678.018865113022</v>
      </c>
      <c r="L938">
        <v>566.06976672310896</v>
      </c>
      <c r="M938">
        <v>78.112745292500094</v>
      </c>
      <c r="N938">
        <v>2.1496522207776501</v>
      </c>
      <c r="O938">
        <v>3.0329235900920399</v>
      </c>
      <c r="P938">
        <v>171.127114386199</v>
      </c>
      <c r="Q938">
        <v>0.143328693292916</v>
      </c>
    </row>
    <row r="939" spans="1:17" x14ac:dyDescent="0.3">
      <c r="A939" t="s">
        <v>2029</v>
      </c>
      <c r="B939" t="s">
        <v>2030</v>
      </c>
      <c r="C939" t="s">
        <v>10638</v>
      </c>
      <c r="D939" t="s">
        <v>355</v>
      </c>
      <c r="E939">
        <v>3214.8709485599902</v>
      </c>
      <c r="F939">
        <v>2338.8000000000002</v>
      </c>
      <c r="G939">
        <v>-14.114363600052901</v>
      </c>
      <c r="H939">
        <v>16.1109267990348</v>
      </c>
      <c r="I939">
        <v>18.5016435080212</v>
      </c>
      <c r="J939">
        <v>-2.15764999581268</v>
      </c>
      <c r="K939">
        <v>2088.9708021374299</v>
      </c>
      <c r="L939">
        <v>1930.5513182007801</v>
      </c>
      <c r="M939">
        <v>55.823520469717501</v>
      </c>
      <c r="N939">
        <v>0.58086986056555501</v>
      </c>
      <c r="O939">
        <v>7.7475628527449798</v>
      </c>
      <c r="P939">
        <v>52.762900065316799</v>
      </c>
      <c r="Q939">
        <v>-5.4409746919193001E-2</v>
      </c>
    </row>
    <row r="940" spans="1:17" hidden="1" x14ac:dyDescent="0.3">
      <c r="A940" t="s">
        <v>2031</v>
      </c>
      <c r="B940" t="s">
        <v>2032</v>
      </c>
      <c r="C940" t="s">
        <v>10650</v>
      </c>
      <c r="D940" t="s">
        <v>46</v>
      </c>
      <c r="E940">
        <v>3209.4543712049999</v>
      </c>
      <c r="F940">
        <v>379.7</v>
      </c>
      <c r="G940">
        <v>53.572476816003203</v>
      </c>
      <c r="H940">
        <v>17.209300546675301</v>
      </c>
      <c r="I940">
        <v>29.909477417678101</v>
      </c>
      <c r="J940">
        <v>-4.1434821754282503</v>
      </c>
      <c r="K940">
        <v>334.53047856059902</v>
      </c>
      <c r="L940">
        <v>288.11159739637299</v>
      </c>
      <c r="M940">
        <v>61.320507452499903</v>
      </c>
      <c r="N940">
        <v>2.05098628707138</v>
      </c>
      <c r="O940">
        <v>6.63681854095337</v>
      </c>
      <c r="P940">
        <v>102.722904431393</v>
      </c>
      <c r="Q940">
        <v>9.0401140387344994E-2</v>
      </c>
    </row>
    <row r="941" spans="1:17" x14ac:dyDescent="0.3">
      <c r="A941" t="s">
        <v>2033</v>
      </c>
      <c r="B941" t="s">
        <v>2034</v>
      </c>
      <c r="C941" t="s">
        <v>10647</v>
      </c>
      <c r="D941" t="s">
        <v>127</v>
      </c>
      <c r="E941">
        <v>3181.4799659999999</v>
      </c>
      <c r="F941">
        <v>568.04999999999995</v>
      </c>
      <c r="G941">
        <v>-33.943005894501802</v>
      </c>
      <c r="H941">
        <v>-18.112990368642102</v>
      </c>
      <c r="I941">
        <v>-8.7971525213250992</v>
      </c>
      <c r="J941">
        <v>-11.660317990959101</v>
      </c>
      <c r="K941">
        <v>590.20580795324702</v>
      </c>
      <c r="L941">
        <v>565.90626350223999</v>
      </c>
      <c r="M941">
        <v>32.826137549246802</v>
      </c>
      <c r="N941">
        <v>0.532770996887592</v>
      </c>
      <c r="O941">
        <v>21.811460258779999</v>
      </c>
      <c r="P941">
        <v>23.489130434782599</v>
      </c>
      <c r="Q941">
        <v>0.149071603342144</v>
      </c>
    </row>
    <row r="942" spans="1:17" hidden="1" x14ac:dyDescent="0.3">
      <c r="A942" t="s">
        <v>2035</v>
      </c>
      <c r="B942" t="s">
        <v>2036</v>
      </c>
      <c r="C942" t="s">
        <v>10650</v>
      </c>
      <c r="D942" t="s">
        <v>1418</v>
      </c>
      <c r="E942">
        <v>3181.04884128</v>
      </c>
      <c r="F942">
        <v>216.2</v>
      </c>
      <c r="K942">
        <v>198.53034696656701</v>
      </c>
      <c r="L942">
        <v>172.215069946667</v>
      </c>
      <c r="M942">
        <v>81.1750791682543</v>
      </c>
      <c r="N942">
        <v>1</v>
      </c>
      <c r="Q942">
        <v>0.14788253940821999</v>
      </c>
    </row>
    <row r="943" spans="1:17" x14ac:dyDescent="0.3">
      <c r="A943" t="s">
        <v>2037</v>
      </c>
      <c r="B943" t="s">
        <v>2038</v>
      </c>
      <c r="C943" t="s">
        <v>10640</v>
      </c>
      <c r="D943" t="s">
        <v>195</v>
      </c>
      <c r="E943">
        <v>3139.11112809</v>
      </c>
      <c r="F943">
        <v>203.07</v>
      </c>
      <c r="G943">
        <v>-1.6654608937968201</v>
      </c>
      <c r="H943">
        <v>16.845218329458302</v>
      </c>
      <c r="I943">
        <v>-33.907458756914103</v>
      </c>
      <c r="J943">
        <v>1.60197535680883</v>
      </c>
      <c r="K943">
        <v>184.917005732192</v>
      </c>
      <c r="L943">
        <v>184.758237677534</v>
      </c>
      <c r="M943">
        <v>65.467355129929302</v>
      </c>
      <c r="N943">
        <v>1.2137805084895501</v>
      </c>
      <c r="O943">
        <v>39.3608115428177</v>
      </c>
      <c r="P943">
        <v>52.684210526315702</v>
      </c>
      <c r="Q943">
        <v>1.1715998622050001E-3</v>
      </c>
    </row>
    <row r="944" spans="1:17" hidden="1" x14ac:dyDescent="0.3">
      <c r="A944" t="s">
        <v>2039</v>
      </c>
      <c r="B944" t="s">
        <v>2040</v>
      </c>
      <c r="C944" t="s">
        <v>10650</v>
      </c>
      <c r="D944" t="s">
        <v>46</v>
      </c>
      <c r="E944">
        <v>3127.9411799999998</v>
      </c>
      <c r="F944">
        <v>247.05</v>
      </c>
      <c r="G944">
        <v>41.802197261854303</v>
      </c>
      <c r="H944">
        <v>-6.6316168475790001</v>
      </c>
      <c r="I944">
        <v>24.739862174644699</v>
      </c>
      <c r="J944">
        <v>-6.6059441992655996</v>
      </c>
      <c r="K944">
        <v>232.941211541109</v>
      </c>
      <c r="L944">
        <v>204.23589799846701</v>
      </c>
      <c r="M944">
        <v>47.447832951651399</v>
      </c>
      <c r="N944">
        <v>0.53922541086368703</v>
      </c>
      <c r="O944">
        <v>20.218579234972601</v>
      </c>
      <c r="P944">
        <v>75.212765957446805</v>
      </c>
    </row>
    <row r="945" spans="1:17" hidden="1" x14ac:dyDescent="0.3">
      <c r="A945" t="s">
        <v>2041</v>
      </c>
      <c r="B945" t="s">
        <v>2042</v>
      </c>
      <c r="C945" t="s">
        <v>10650</v>
      </c>
      <c r="E945">
        <v>3124.5159924720001</v>
      </c>
      <c r="F945">
        <v>55.41</v>
      </c>
      <c r="G945">
        <v>5604.5282376227296</v>
      </c>
      <c r="H945">
        <v>-25.057904361019101</v>
      </c>
      <c r="I945">
        <v>198.73384904476899</v>
      </c>
      <c r="J945">
        <v>-20.187489958619398</v>
      </c>
      <c r="K945">
        <v>65.041986857358594</v>
      </c>
      <c r="L945">
        <v>38.020072656877197</v>
      </c>
      <c r="M945">
        <v>8.8808033380587297</v>
      </c>
      <c r="N945">
        <v>0.671243437047091</v>
      </c>
      <c r="O945">
        <v>61.198339649882598</v>
      </c>
      <c r="P945">
        <v>5634.9635146230603</v>
      </c>
      <c r="Q945">
        <v>0.32334450579185903</v>
      </c>
    </row>
    <row r="946" spans="1:17" x14ac:dyDescent="0.3">
      <c r="A946" t="s">
        <v>2043</v>
      </c>
      <c r="B946" t="s">
        <v>2044</v>
      </c>
      <c r="C946" t="s">
        <v>10636</v>
      </c>
      <c r="D946" t="s">
        <v>51</v>
      </c>
      <c r="E946">
        <v>3124.2095232000001</v>
      </c>
      <c r="F946">
        <v>320.60000000000002</v>
      </c>
      <c r="G946">
        <v>-78.966341376632499</v>
      </c>
      <c r="H946">
        <v>-30.493345535768899</v>
      </c>
      <c r="I946">
        <v>-54.8894577807621</v>
      </c>
      <c r="J946">
        <v>6.49054772344582</v>
      </c>
      <c r="K946">
        <v>378.15867945354199</v>
      </c>
      <c r="L946">
        <v>464.85517337149997</v>
      </c>
      <c r="M946">
        <v>45.2257904585747</v>
      </c>
      <c r="N946">
        <v>1.3504160310859801</v>
      </c>
      <c r="O946">
        <v>110.495945102932</v>
      </c>
      <c r="P946">
        <v>14.011379800853399</v>
      </c>
    </row>
    <row r="947" spans="1:17" hidden="1" x14ac:dyDescent="0.3">
      <c r="A947" t="s">
        <v>2045</v>
      </c>
      <c r="B947" t="s">
        <v>2046</v>
      </c>
      <c r="C947" t="s">
        <v>10650</v>
      </c>
      <c r="D947" t="s">
        <v>54</v>
      </c>
      <c r="E947">
        <v>3120.8529639869998</v>
      </c>
      <c r="F947">
        <v>142.66</v>
      </c>
      <c r="G947">
        <v>88.368403981266795</v>
      </c>
      <c r="H947">
        <v>0.70563680409413598</v>
      </c>
      <c r="I947">
        <v>20.983883717502799</v>
      </c>
      <c r="J947">
        <v>-5.9049838598392004</v>
      </c>
      <c r="K947">
        <v>132.558400199538</v>
      </c>
      <c r="L947">
        <v>108.999998259854</v>
      </c>
      <c r="M947">
        <v>46.904466688024598</v>
      </c>
      <c r="N947">
        <v>1.3875023209445501</v>
      </c>
      <c r="O947">
        <v>12.855740922473</v>
      </c>
      <c r="P947">
        <v>134.831275720164</v>
      </c>
      <c r="Q947">
        <v>5.5724809959006E-2</v>
      </c>
    </row>
    <row r="948" spans="1:17" hidden="1" x14ac:dyDescent="0.3">
      <c r="A948" t="s">
        <v>2047</v>
      </c>
      <c r="B948" t="s">
        <v>2048</v>
      </c>
      <c r="C948" t="s">
        <v>10650</v>
      </c>
      <c r="D948" t="s">
        <v>2049</v>
      </c>
      <c r="E948">
        <v>3113.0253044799902</v>
      </c>
      <c r="F948">
        <v>268.85000000000002</v>
      </c>
      <c r="G948">
        <v>11.0647229996717</v>
      </c>
      <c r="H948">
        <v>-10.835993785840399</v>
      </c>
      <c r="I948">
        <v>10.271721370666</v>
      </c>
      <c r="J948">
        <v>-5.0708341299627104</v>
      </c>
      <c r="K948">
        <v>278.16296507985902</v>
      </c>
      <c r="M948">
        <v>39.534320541737301</v>
      </c>
      <c r="N948">
        <v>0.407366234474489</v>
      </c>
      <c r="O948">
        <v>22.7450251069369</v>
      </c>
      <c r="P948">
        <v>148.36027713625799</v>
      </c>
    </row>
    <row r="949" spans="1:17" hidden="1" x14ac:dyDescent="0.3">
      <c r="A949" t="s">
        <v>2050</v>
      </c>
      <c r="B949" t="s">
        <v>2051</v>
      </c>
      <c r="C949" t="s">
        <v>10650</v>
      </c>
      <c r="D949" t="s">
        <v>264</v>
      </c>
      <c r="E949">
        <v>3112.7464901399999</v>
      </c>
      <c r="F949">
        <v>246.15</v>
      </c>
      <c r="G949">
        <v>647.53564588209895</v>
      </c>
      <c r="H949">
        <v>15.494247220940499</v>
      </c>
      <c r="I949">
        <v>135.41630129731701</v>
      </c>
      <c r="J949">
        <v>-4.0542763637260197</v>
      </c>
      <c r="K949">
        <v>219.19070551992499</v>
      </c>
      <c r="L949">
        <v>143.13691031020099</v>
      </c>
      <c r="M949">
        <v>45.2434893420536</v>
      </c>
      <c r="N949">
        <v>0.88661571982291298</v>
      </c>
      <c r="O949">
        <v>21.714401787527901</v>
      </c>
      <c r="P949">
        <v>705.72831423895195</v>
      </c>
      <c r="Q949">
        <v>0.280682895933484</v>
      </c>
    </row>
    <row r="950" spans="1:17" x14ac:dyDescent="0.3">
      <c r="A950" t="s">
        <v>2052</v>
      </c>
      <c r="B950" t="s">
        <v>2053</v>
      </c>
      <c r="C950" t="s">
        <v>10641</v>
      </c>
      <c r="D950" t="s">
        <v>264</v>
      </c>
      <c r="E950">
        <v>3105.4001039999998</v>
      </c>
      <c r="F950">
        <v>323</v>
      </c>
      <c r="G950">
        <v>-13.7234432153236</v>
      </c>
      <c r="H950">
        <v>-4.2257965222245497</v>
      </c>
      <c r="I950">
        <v>-10.348040046420399</v>
      </c>
      <c r="J950">
        <v>-0.52639874472016102</v>
      </c>
      <c r="K950">
        <v>321.52186053587701</v>
      </c>
      <c r="L950">
        <v>306.00143752869099</v>
      </c>
      <c r="M950">
        <v>55.583500321880898</v>
      </c>
      <c r="N950">
        <v>0.46445322169305497</v>
      </c>
      <c r="O950">
        <v>24.318885448916401</v>
      </c>
      <c r="P950">
        <v>31.756067713644601</v>
      </c>
      <c r="Q950">
        <v>8.5013261948367003E-2</v>
      </c>
    </row>
    <row r="951" spans="1:17" hidden="1" x14ac:dyDescent="0.3">
      <c r="A951" t="s">
        <v>2054</v>
      </c>
      <c r="B951" t="s">
        <v>2055</v>
      </c>
      <c r="C951" t="s">
        <v>10650</v>
      </c>
      <c r="D951" t="s">
        <v>531</v>
      </c>
      <c r="E951">
        <v>3080.898361606</v>
      </c>
      <c r="F951">
        <v>131.79</v>
      </c>
      <c r="G951">
        <v>99.966820901769594</v>
      </c>
      <c r="H951">
        <v>9.7290650751241099</v>
      </c>
      <c r="I951">
        <v>63.338524382002603</v>
      </c>
      <c r="J951">
        <v>10.8132285391187</v>
      </c>
      <c r="K951">
        <v>109.546687452344</v>
      </c>
      <c r="L951">
        <v>90.682440091713104</v>
      </c>
      <c r="M951">
        <v>82.578968024230207</v>
      </c>
      <c r="N951">
        <v>1.65886787007436</v>
      </c>
      <c r="O951">
        <v>0.91812732377267703</v>
      </c>
      <c r="P951">
        <v>162.52988047808699</v>
      </c>
      <c r="Q951">
        <v>4.3598051468232001E-2</v>
      </c>
    </row>
    <row r="952" spans="1:17" hidden="1" x14ac:dyDescent="0.3">
      <c r="A952" t="s">
        <v>2056</v>
      </c>
      <c r="B952" t="s">
        <v>2057</v>
      </c>
      <c r="C952" t="s">
        <v>10650</v>
      </c>
      <c r="D952" t="s">
        <v>295</v>
      </c>
      <c r="E952">
        <v>3061.1624433000002</v>
      </c>
      <c r="F952">
        <v>565.15</v>
      </c>
      <c r="G952">
        <v>111.07149621449101</v>
      </c>
      <c r="H952">
        <v>-18.3990062282809</v>
      </c>
      <c r="I952">
        <v>69.037852782178007</v>
      </c>
      <c r="J952">
        <v>-3.4395434747529299</v>
      </c>
      <c r="K952">
        <v>614.104450199393</v>
      </c>
      <c r="L952">
        <v>472.22080385642101</v>
      </c>
      <c r="M952">
        <v>41.208441802381202</v>
      </c>
      <c r="N952">
        <v>0.23597028473662199</v>
      </c>
      <c r="O952">
        <v>60.806865433955501</v>
      </c>
      <c r="P952">
        <v>191.31443298969</v>
      </c>
      <c r="Q952">
        <v>0.188385940782092</v>
      </c>
    </row>
    <row r="953" spans="1:17" hidden="1" x14ac:dyDescent="0.3">
      <c r="A953" t="s">
        <v>2058</v>
      </c>
      <c r="B953" t="s">
        <v>2059</v>
      </c>
      <c r="C953" t="s">
        <v>10650</v>
      </c>
      <c r="D953" t="s">
        <v>1418</v>
      </c>
      <c r="E953">
        <v>3058.6383270000001</v>
      </c>
      <c r="F953">
        <v>407.25</v>
      </c>
      <c r="G953">
        <v>24.944349096581298</v>
      </c>
      <c r="H953">
        <v>6.5943500492173497</v>
      </c>
      <c r="I953">
        <v>7.8048534266234997</v>
      </c>
      <c r="J953">
        <v>-8.3905560773588608</v>
      </c>
      <c r="K953">
        <v>395.57570113538497</v>
      </c>
      <c r="L953">
        <v>340.82136128629401</v>
      </c>
      <c r="M953">
        <v>32.651373830058603</v>
      </c>
      <c r="N953">
        <v>0.468368942992612</v>
      </c>
      <c r="O953">
        <v>10.951503990178001</v>
      </c>
      <c r="P953">
        <v>64.180608748236196</v>
      </c>
      <c r="Q953">
        <v>2.8491556943519E-2</v>
      </c>
    </row>
    <row r="954" spans="1:17" hidden="1" x14ac:dyDescent="0.3">
      <c r="A954" t="s">
        <v>2060</v>
      </c>
      <c r="B954" t="s">
        <v>2061</v>
      </c>
      <c r="C954" t="s">
        <v>10650</v>
      </c>
      <c r="D954" t="s">
        <v>568</v>
      </c>
      <c r="E954">
        <v>3057.932366085</v>
      </c>
      <c r="F954">
        <v>4897.3</v>
      </c>
      <c r="G954">
        <v>1.60656829072843</v>
      </c>
      <c r="H954">
        <v>-3.25810313432111</v>
      </c>
      <c r="I954">
        <v>26.9896786348544</v>
      </c>
      <c r="J954">
        <v>-3.6525937201616601</v>
      </c>
      <c r="K954">
        <v>4579.7936117090403</v>
      </c>
      <c r="L954">
        <v>3872.8566639420801</v>
      </c>
      <c r="M954">
        <v>38.113275037913603</v>
      </c>
      <c r="N954">
        <v>0.353308769760379</v>
      </c>
      <c r="O954">
        <v>10.795744593959901</v>
      </c>
      <c r="P954">
        <v>71.7115758840132</v>
      </c>
      <c r="Q954">
        <v>0.130507911650766</v>
      </c>
    </row>
    <row r="955" spans="1:17" hidden="1" x14ac:dyDescent="0.3">
      <c r="A955" t="s">
        <v>2062</v>
      </c>
      <c r="B955" t="s">
        <v>2063</v>
      </c>
      <c r="C955" t="s">
        <v>10650</v>
      </c>
      <c r="D955" t="s">
        <v>127</v>
      </c>
      <c r="E955">
        <v>3056.3834133</v>
      </c>
      <c r="F955">
        <v>17.739999999999998</v>
      </c>
      <c r="G955">
        <v>28.3829862046851</v>
      </c>
      <c r="H955">
        <v>-5.5361090039036203</v>
      </c>
      <c r="I955">
        <v>-41.0016222867444</v>
      </c>
      <c r="J955">
        <v>-9.1862733528706197</v>
      </c>
      <c r="K955">
        <v>18.368619530414001</v>
      </c>
      <c r="L955">
        <v>17.8853811079107</v>
      </c>
      <c r="M955">
        <v>44.715312884559502</v>
      </c>
      <c r="N955">
        <v>1.6632730225960599</v>
      </c>
      <c r="O955">
        <v>91.375422773393495</v>
      </c>
      <c r="P955">
        <v>103.20733104238199</v>
      </c>
      <c r="Q955">
        <v>9.7402680699978997E-2</v>
      </c>
    </row>
    <row r="956" spans="1:17" hidden="1" x14ac:dyDescent="0.3">
      <c r="A956" t="s">
        <v>2064</v>
      </c>
      <c r="B956" t="s">
        <v>2065</v>
      </c>
      <c r="C956" t="s">
        <v>10650</v>
      </c>
      <c r="D956" t="s">
        <v>531</v>
      </c>
      <c r="E956">
        <v>3055.072773375</v>
      </c>
      <c r="F956">
        <v>788.2</v>
      </c>
      <c r="G956">
        <v>93.1992810930183</v>
      </c>
      <c r="H956">
        <v>16.558786392760101</v>
      </c>
      <c r="I956">
        <v>13.1529218414917</v>
      </c>
      <c r="J956">
        <v>-3.8359927058121199</v>
      </c>
      <c r="K956">
        <v>667.46016512655297</v>
      </c>
      <c r="L956">
        <v>555.83135204381301</v>
      </c>
      <c r="M956">
        <v>58.011306695653197</v>
      </c>
      <c r="N956">
        <v>1.5735381771108301</v>
      </c>
      <c r="O956">
        <v>6.3689418929205601</v>
      </c>
      <c r="P956">
        <v>155.122188056319</v>
      </c>
      <c r="Q956">
        <v>0.14987733045686699</v>
      </c>
    </row>
    <row r="957" spans="1:17" hidden="1" x14ac:dyDescent="0.3">
      <c r="A957" t="s">
        <v>2066</v>
      </c>
      <c r="B957" t="s">
        <v>2067</v>
      </c>
      <c r="C957" t="s">
        <v>10650</v>
      </c>
      <c r="D957" t="s">
        <v>198</v>
      </c>
      <c r="E957">
        <v>3048.4631568750001</v>
      </c>
      <c r="F957">
        <v>2036.65</v>
      </c>
      <c r="G957">
        <v>-36.470018286170998</v>
      </c>
      <c r="H957">
        <v>-5.7646534961742404</v>
      </c>
      <c r="I957">
        <v>-6.6444485312756703</v>
      </c>
      <c r="J957">
        <v>-1.2213548646868699</v>
      </c>
      <c r="K957">
        <v>1996.07892329325</v>
      </c>
      <c r="L957">
        <v>2027.4521016695801</v>
      </c>
      <c r="M957">
        <v>59.0268110261201</v>
      </c>
      <c r="N957">
        <v>0.58098754322550195</v>
      </c>
      <c r="O957">
        <v>20.786585814941098</v>
      </c>
      <c r="P957">
        <v>16.9043997359584</v>
      </c>
      <c r="Q957">
        <v>4.2417097721304003E-2</v>
      </c>
    </row>
    <row r="958" spans="1:17" hidden="1" x14ac:dyDescent="0.3">
      <c r="A958" t="s">
        <v>2068</v>
      </c>
      <c r="B958" t="s">
        <v>2069</v>
      </c>
      <c r="C958" t="s">
        <v>10650</v>
      </c>
      <c r="D958" t="s">
        <v>121</v>
      </c>
      <c r="E958">
        <v>3045.7710842000001</v>
      </c>
      <c r="F958">
        <v>4121.95</v>
      </c>
      <c r="G958">
        <v>27.779975496637999</v>
      </c>
      <c r="H958">
        <v>-2.9152051884313499</v>
      </c>
      <c r="I958">
        <v>2.3623933501916898</v>
      </c>
      <c r="J958">
        <v>4.0809894072296604</v>
      </c>
      <c r="K958">
        <v>4211.7039644629303</v>
      </c>
      <c r="L958">
        <v>3808.84224285239</v>
      </c>
      <c r="M958">
        <v>62.135444629697297</v>
      </c>
      <c r="N958">
        <v>1.1153027301040701</v>
      </c>
      <c r="O958">
        <v>24.771042831669401</v>
      </c>
      <c r="P958">
        <v>93.228483030189395</v>
      </c>
      <c r="Q958">
        <v>0.13708570049639199</v>
      </c>
    </row>
    <row r="959" spans="1:17" x14ac:dyDescent="0.3">
      <c r="A959" t="s">
        <v>2070</v>
      </c>
      <c r="B959" t="s">
        <v>2071</v>
      </c>
      <c r="C959" t="s">
        <v>10647</v>
      </c>
      <c r="D959" t="s">
        <v>95</v>
      </c>
      <c r="E959">
        <v>3034.1159480000001</v>
      </c>
      <c r="F959">
        <v>720.05</v>
      </c>
      <c r="G959">
        <v>-58.191873769666998</v>
      </c>
      <c r="H959">
        <v>-7.2324132472527998</v>
      </c>
      <c r="I959">
        <v>-22.652454222334299</v>
      </c>
      <c r="J959">
        <v>-3.4454921860977001</v>
      </c>
      <c r="K959">
        <v>735.55138278272295</v>
      </c>
      <c r="L959">
        <v>786.24287994813301</v>
      </c>
      <c r="M959">
        <v>44.210552034534402</v>
      </c>
      <c r="N959">
        <v>0.28307181329763198</v>
      </c>
      <c r="O959">
        <v>46.100965210749202</v>
      </c>
      <c r="P959">
        <v>16.3623141564318</v>
      </c>
    </row>
    <row r="960" spans="1:17" hidden="1" x14ac:dyDescent="0.3">
      <c r="A960" t="s">
        <v>2072</v>
      </c>
      <c r="B960" t="s">
        <v>2073</v>
      </c>
      <c r="C960" t="s">
        <v>10650</v>
      </c>
      <c r="D960" t="s">
        <v>1418</v>
      </c>
      <c r="E960">
        <v>3026.6927313349902</v>
      </c>
      <c r="F960">
        <v>3320.3</v>
      </c>
      <c r="G960">
        <v>47.120872732292099</v>
      </c>
      <c r="H960">
        <v>27.511658200270102</v>
      </c>
      <c r="I960">
        <v>37.775406667972298</v>
      </c>
      <c r="J960">
        <v>0.26245785128617799</v>
      </c>
      <c r="K960">
        <v>2850.9180442564698</v>
      </c>
      <c r="L960">
        <v>2374.3025992325502</v>
      </c>
      <c r="M960">
        <v>74.484870947208705</v>
      </c>
      <c r="N960">
        <v>0.646956365729492</v>
      </c>
      <c r="O960">
        <v>2.3537029786464898</v>
      </c>
      <c r="P960">
        <v>93.818224271787997</v>
      </c>
      <c r="Q960">
        <v>0.18854801139532501</v>
      </c>
    </row>
    <row r="961" spans="1:17" hidden="1" x14ac:dyDescent="0.3">
      <c r="A961" t="s">
        <v>2074</v>
      </c>
      <c r="B961" t="s">
        <v>2075</v>
      </c>
      <c r="C961" t="s">
        <v>10650</v>
      </c>
      <c r="D961" t="s">
        <v>127</v>
      </c>
      <c r="E961">
        <v>3011.4818650000002</v>
      </c>
      <c r="F961">
        <v>597.70000000000005</v>
      </c>
      <c r="G961">
        <v>-49.774008444322803</v>
      </c>
      <c r="H961">
        <v>-3.5110505958973102</v>
      </c>
      <c r="I961">
        <v>-21.416743938556301</v>
      </c>
      <c r="J961">
        <v>-1.8140228852854601</v>
      </c>
      <c r="K961">
        <v>591.62331271092</v>
      </c>
      <c r="L961">
        <v>637.45457175581805</v>
      </c>
      <c r="M961">
        <v>47.368257554351402</v>
      </c>
      <c r="N961">
        <v>0.70981110370779099</v>
      </c>
      <c r="O961">
        <v>43.717584072276999</v>
      </c>
      <c r="P961">
        <v>19.301397205588799</v>
      </c>
      <c r="Q961">
        <v>3.5618735933439997E-2</v>
      </c>
    </row>
    <row r="962" spans="1:17" hidden="1" x14ac:dyDescent="0.3">
      <c r="A962" t="s">
        <v>2076</v>
      </c>
      <c r="B962" t="s">
        <v>2077</v>
      </c>
      <c r="C962" t="s">
        <v>10650</v>
      </c>
      <c r="D962" t="s">
        <v>198</v>
      </c>
      <c r="E962">
        <v>3006.3313814399999</v>
      </c>
      <c r="F962">
        <v>977.55</v>
      </c>
      <c r="G962">
        <v>13.9484465060597</v>
      </c>
      <c r="H962">
        <v>13.1853998176489</v>
      </c>
      <c r="I962">
        <v>40.095891183368501</v>
      </c>
      <c r="J962">
        <v>-5.8218049605803399</v>
      </c>
      <c r="K962">
        <v>897.57412490816102</v>
      </c>
      <c r="L962">
        <v>737.15231721488203</v>
      </c>
      <c r="M962">
        <v>44.294432511177199</v>
      </c>
      <c r="N962">
        <v>0.55583663498286795</v>
      </c>
      <c r="O962">
        <v>16.382793718991302</v>
      </c>
      <c r="P962">
        <v>77.076351779730103</v>
      </c>
      <c r="Q962">
        <v>8.1319620326218006E-2</v>
      </c>
    </row>
    <row r="963" spans="1:17" hidden="1" x14ac:dyDescent="0.3">
      <c r="A963" t="s">
        <v>2078</v>
      </c>
      <c r="B963" t="s">
        <v>2079</v>
      </c>
      <c r="C963" t="s">
        <v>10650</v>
      </c>
      <c r="D963" t="s">
        <v>54</v>
      </c>
      <c r="E963">
        <v>3003.262500845</v>
      </c>
      <c r="F963">
        <v>706.05</v>
      </c>
      <c r="G963">
        <v>78.195666871223096</v>
      </c>
      <c r="H963">
        <v>14.265509273687901</v>
      </c>
      <c r="I963">
        <v>56.225655942031302</v>
      </c>
      <c r="J963">
        <v>-2.5266626784920798</v>
      </c>
      <c r="K963">
        <v>611.34681050572897</v>
      </c>
      <c r="L963">
        <v>481.58797408815701</v>
      </c>
      <c r="M963">
        <v>62.928970318085902</v>
      </c>
      <c r="N963">
        <v>0.46849765704311902</v>
      </c>
      <c r="O963">
        <v>7.2445294242617404</v>
      </c>
      <c r="P963">
        <v>167.90109838051399</v>
      </c>
      <c r="Q963">
        <v>-5.4588358815312002E-2</v>
      </c>
    </row>
    <row r="964" spans="1:17" hidden="1" x14ac:dyDescent="0.3">
      <c r="A964" t="s">
        <v>2080</v>
      </c>
      <c r="B964" t="s">
        <v>2081</v>
      </c>
      <c r="C964" t="s">
        <v>10650</v>
      </c>
      <c r="D964" t="s">
        <v>417</v>
      </c>
      <c r="E964">
        <v>2974.7089700000001</v>
      </c>
      <c r="F964">
        <v>1758.55</v>
      </c>
      <c r="G964">
        <v>318.06970638837601</v>
      </c>
      <c r="H964">
        <v>-3.6864741012119802</v>
      </c>
      <c r="I964">
        <v>122.824610567203</v>
      </c>
      <c r="J964">
        <v>-2.4851495883939001</v>
      </c>
      <c r="K964">
        <v>1684.3314837750199</v>
      </c>
      <c r="L964">
        <v>1160.7841421555599</v>
      </c>
      <c r="M964">
        <v>44.986849812160102</v>
      </c>
      <c r="N964">
        <v>0.46094840427209099</v>
      </c>
      <c r="O964">
        <v>23.9202752267493</v>
      </c>
      <c r="P964">
        <v>361.98607644817997</v>
      </c>
      <c r="Q964">
        <v>0.28092202911360598</v>
      </c>
    </row>
    <row r="965" spans="1:17" hidden="1" x14ac:dyDescent="0.3">
      <c r="A965" t="s">
        <v>2082</v>
      </c>
      <c r="B965" t="s">
        <v>2083</v>
      </c>
      <c r="C965" t="s">
        <v>10650</v>
      </c>
      <c r="D965" t="s">
        <v>21</v>
      </c>
      <c r="E965">
        <v>2971.3811249999999</v>
      </c>
      <c r="F965">
        <v>292</v>
      </c>
      <c r="G965">
        <v>-39.990798140176402</v>
      </c>
      <c r="H965">
        <v>-0.59875284040510202</v>
      </c>
      <c r="I965">
        <v>-5.47791079335025</v>
      </c>
      <c r="J965">
        <v>0.68058078850482595</v>
      </c>
      <c r="K965">
        <v>286.63050902135302</v>
      </c>
      <c r="L965">
        <v>283.50659643188499</v>
      </c>
      <c r="M965">
        <v>56.208612564753302</v>
      </c>
      <c r="N965">
        <v>0.421520014088694</v>
      </c>
      <c r="O965">
        <v>37.739726027397197</v>
      </c>
      <c r="P965">
        <v>39.080733507978003</v>
      </c>
      <c r="Q965">
        <v>0.124489294498004</v>
      </c>
    </row>
    <row r="966" spans="1:17" x14ac:dyDescent="0.3">
      <c r="A966" t="s">
        <v>2084</v>
      </c>
      <c r="B966" t="s">
        <v>2085</v>
      </c>
      <c r="C966" t="s">
        <v>6781</v>
      </c>
      <c r="D966" t="s">
        <v>83</v>
      </c>
      <c r="E966">
        <v>2971.1132735880001</v>
      </c>
      <c r="F966">
        <v>231.27</v>
      </c>
      <c r="G966">
        <v>-25.097085244463901</v>
      </c>
      <c r="H966">
        <v>-8.9936581719375894</v>
      </c>
      <c r="I966">
        <v>-18.147519709207501</v>
      </c>
      <c r="J966">
        <v>-4.5228280219345596</v>
      </c>
      <c r="K966">
        <v>235.01113448350699</v>
      </c>
      <c r="L966">
        <v>235.75726046039799</v>
      </c>
      <c r="M966">
        <v>36.753818792156103</v>
      </c>
      <c r="N966">
        <v>0.219942726796409</v>
      </c>
      <c r="O966">
        <v>31.880486012020501</v>
      </c>
      <c r="P966">
        <v>19.211340206185501</v>
      </c>
      <c r="Q966">
        <v>-6.30681237019E-2</v>
      </c>
    </row>
    <row r="967" spans="1:17" hidden="1" x14ac:dyDescent="0.3">
      <c r="A967" t="s">
        <v>2086</v>
      </c>
      <c r="B967" t="s">
        <v>2087</v>
      </c>
      <c r="C967" t="s">
        <v>10650</v>
      </c>
      <c r="D967" t="s">
        <v>387</v>
      </c>
      <c r="E967">
        <v>2956.0839703749998</v>
      </c>
      <c r="F967">
        <v>994.45</v>
      </c>
      <c r="G967">
        <v>71.319642861712794</v>
      </c>
      <c r="H967">
        <v>28.420960304860099</v>
      </c>
      <c r="I967">
        <v>71.718361092789195</v>
      </c>
      <c r="J967">
        <v>8.0899848716634608</v>
      </c>
      <c r="K967">
        <v>812.127569966088</v>
      </c>
      <c r="L967">
        <v>659.19806075169402</v>
      </c>
      <c r="M967">
        <v>76.179392612890595</v>
      </c>
      <c r="N967">
        <v>1.4779295812175</v>
      </c>
      <c r="O967">
        <v>9.0301171501835107</v>
      </c>
      <c r="P967">
        <v>117.866140869755</v>
      </c>
      <c r="Q967">
        <v>6.5078920669542004E-2</v>
      </c>
    </row>
    <row r="968" spans="1:17" hidden="1" x14ac:dyDescent="0.3">
      <c r="A968" t="s">
        <v>2088</v>
      </c>
      <c r="B968" t="s">
        <v>2089</v>
      </c>
      <c r="C968" t="s">
        <v>10650</v>
      </c>
      <c r="D968" t="s">
        <v>83</v>
      </c>
      <c r="E968">
        <v>2948.0153399999999</v>
      </c>
      <c r="F968">
        <v>933.3</v>
      </c>
      <c r="G968">
        <v>54.816807160052797</v>
      </c>
      <c r="H968">
        <v>31.393572847144799</v>
      </c>
      <c r="I968">
        <v>72.706749710836704</v>
      </c>
      <c r="J968">
        <v>3.3981663707001601</v>
      </c>
      <c r="K968">
        <v>779.49149888671798</v>
      </c>
      <c r="L968">
        <v>610.66330993522399</v>
      </c>
      <c r="M968">
        <v>73.133566300835597</v>
      </c>
      <c r="N968">
        <v>1.48187605503092</v>
      </c>
      <c r="O968">
        <v>5.8609236044144497</v>
      </c>
      <c r="P968">
        <v>121.60750326487</v>
      </c>
      <c r="Q968">
        <v>6.3470644370078003E-2</v>
      </c>
    </row>
    <row r="969" spans="1:17" hidden="1" x14ac:dyDescent="0.3">
      <c r="A969" t="s">
        <v>2090</v>
      </c>
      <c r="B969" t="s">
        <v>2091</v>
      </c>
      <c r="C969" t="s">
        <v>10650</v>
      </c>
      <c r="D969" t="s">
        <v>104</v>
      </c>
      <c r="E969">
        <v>2942.7834375000002</v>
      </c>
      <c r="F969">
        <v>788</v>
      </c>
      <c r="G969">
        <v>-4.7173446455100798</v>
      </c>
      <c r="H969">
        <v>-6.6421125224608701</v>
      </c>
      <c r="I969">
        <v>-28.781133737655399</v>
      </c>
      <c r="J969">
        <v>-6.8451156792208101</v>
      </c>
      <c r="K969">
        <v>811.61999965660198</v>
      </c>
      <c r="L969">
        <v>760.23604085445402</v>
      </c>
      <c r="M969">
        <v>40.078837384633502</v>
      </c>
      <c r="N969">
        <v>0.52072081704764905</v>
      </c>
      <c r="O969">
        <v>28.934010152284198</v>
      </c>
      <c r="P969">
        <v>46.700176859350201</v>
      </c>
      <c r="Q969">
        <v>5.8719222811106003E-2</v>
      </c>
    </row>
    <row r="970" spans="1:17" hidden="1" x14ac:dyDescent="0.3">
      <c r="A970" t="s">
        <v>2092</v>
      </c>
      <c r="B970" t="s">
        <v>2093</v>
      </c>
      <c r="C970" t="s">
        <v>10650</v>
      </c>
      <c r="D970" t="s">
        <v>769</v>
      </c>
      <c r="E970">
        <v>2941.8047169000001</v>
      </c>
      <c r="F970">
        <v>720.05</v>
      </c>
      <c r="G970">
        <v>-28.962616346438701</v>
      </c>
      <c r="H970">
        <v>-8.1215826157698796</v>
      </c>
      <c r="I970">
        <v>-2.8529422031021201</v>
      </c>
      <c r="J970">
        <v>-5.0843290275443396</v>
      </c>
      <c r="K970">
        <v>736.44117410963702</v>
      </c>
      <c r="L970">
        <v>702.97457411590801</v>
      </c>
      <c r="M970">
        <v>39.714086432237103</v>
      </c>
      <c r="N970">
        <v>0.506814569911057</v>
      </c>
      <c r="O970">
        <v>21.186028748003601</v>
      </c>
      <c r="P970">
        <v>28.3054169636493</v>
      </c>
      <c r="Q970">
        <v>-2.5288489485354001E-2</v>
      </c>
    </row>
    <row r="971" spans="1:17" x14ac:dyDescent="0.3">
      <c r="A971" t="s">
        <v>2094</v>
      </c>
      <c r="B971" t="s">
        <v>2095</v>
      </c>
      <c r="C971" t="s">
        <v>10636</v>
      </c>
      <c r="D971" t="s">
        <v>542</v>
      </c>
      <c r="E971">
        <v>2940.0421225099999</v>
      </c>
      <c r="F971">
        <v>972</v>
      </c>
      <c r="G971">
        <v>-12.488425890026001</v>
      </c>
      <c r="H971">
        <v>-6.4529438437114903</v>
      </c>
      <c r="I971">
        <v>-29.585793129429899</v>
      </c>
      <c r="J971">
        <v>-3.4077623810837898</v>
      </c>
      <c r="K971">
        <v>1014.37848422088</v>
      </c>
      <c r="L971">
        <v>1007.79280003948</v>
      </c>
      <c r="M971">
        <v>44.211801041080399</v>
      </c>
      <c r="N971">
        <v>0.77653399163090797</v>
      </c>
      <c r="O971">
        <v>30.036008230452602</v>
      </c>
      <c r="P971">
        <v>21.355889880766501</v>
      </c>
      <c r="Q971">
        <v>1.8854997979734001E-2</v>
      </c>
    </row>
    <row r="972" spans="1:17" hidden="1" x14ac:dyDescent="0.3">
      <c r="A972" t="s">
        <v>2096</v>
      </c>
      <c r="B972" t="s">
        <v>2097</v>
      </c>
      <c r="C972" t="s">
        <v>10650</v>
      </c>
      <c r="D972" t="s">
        <v>355</v>
      </c>
      <c r="E972">
        <v>2936.5440307549902</v>
      </c>
      <c r="F972">
        <v>269.19</v>
      </c>
      <c r="G972">
        <v>-7.1910685945045598</v>
      </c>
      <c r="H972">
        <v>12.659485530300801</v>
      </c>
      <c r="I972">
        <v>7.9335942571084397</v>
      </c>
      <c r="J972">
        <v>14.550281097177001</v>
      </c>
      <c r="K972">
        <v>234.43977229143499</v>
      </c>
      <c r="L972">
        <v>217.69538600722501</v>
      </c>
      <c r="M972">
        <v>76.818297823928404</v>
      </c>
      <c r="N972">
        <v>2.6645532002381098</v>
      </c>
      <c r="O972">
        <v>4.0157509565734202</v>
      </c>
      <c r="P972">
        <v>50.385474860335201</v>
      </c>
      <c r="Q972">
        <v>3.5374450120291001E-2</v>
      </c>
    </row>
    <row r="973" spans="1:17" hidden="1" x14ac:dyDescent="0.3">
      <c r="A973" t="s">
        <v>2098</v>
      </c>
      <c r="B973" t="s">
        <v>2099</v>
      </c>
      <c r="C973" t="s">
        <v>10650</v>
      </c>
      <c r="D973" t="s">
        <v>141</v>
      </c>
      <c r="E973">
        <v>2933.4582998999999</v>
      </c>
      <c r="F973">
        <v>584.15</v>
      </c>
      <c r="G973">
        <v>27.913869109728701</v>
      </c>
      <c r="H973">
        <v>-5.3373558427390799</v>
      </c>
      <c r="I973">
        <v>-0.31850743007689802</v>
      </c>
      <c r="J973">
        <v>-2.3051606680216801</v>
      </c>
      <c r="K973">
        <v>566.93758163504003</v>
      </c>
      <c r="L973">
        <v>487.59173200631102</v>
      </c>
      <c r="M973">
        <v>44.060481735432703</v>
      </c>
      <c r="N973">
        <v>0.286521851112225</v>
      </c>
      <c r="O973">
        <v>10.827698365145899</v>
      </c>
      <c r="P973">
        <v>72.978975421972095</v>
      </c>
      <c r="Q973">
        <v>0.17829490319932401</v>
      </c>
    </row>
    <row r="974" spans="1:17" x14ac:dyDescent="0.3">
      <c r="A974" t="s">
        <v>2100</v>
      </c>
      <c r="B974" t="s">
        <v>2101</v>
      </c>
      <c r="C974" t="s">
        <v>10634</v>
      </c>
      <c r="D974" t="s">
        <v>426</v>
      </c>
      <c r="E974">
        <v>2927.3758298729999</v>
      </c>
      <c r="F974">
        <v>90.31</v>
      </c>
      <c r="G974">
        <v>-33.013486277566599</v>
      </c>
      <c r="H974">
        <v>-1.04413384689097</v>
      </c>
      <c r="I974">
        <v>-29.076924544361201</v>
      </c>
      <c r="J974">
        <v>1.75273057666268</v>
      </c>
      <c r="K974">
        <v>85.339740429246802</v>
      </c>
      <c r="L974">
        <v>85.906701844787804</v>
      </c>
      <c r="M974">
        <v>58.214861348198397</v>
      </c>
      <c r="N974">
        <v>1.19332257990031</v>
      </c>
      <c r="O974">
        <v>32.875650537039</v>
      </c>
      <c r="P974">
        <v>44.380495603517197</v>
      </c>
      <c r="Q974">
        <v>5.2713441997549997E-3</v>
      </c>
    </row>
    <row r="975" spans="1:17" hidden="1" x14ac:dyDescent="0.3">
      <c r="A975" t="s">
        <v>2102</v>
      </c>
      <c r="B975" t="s">
        <v>2103</v>
      </c>
      <c r="C975" t="s">
        <v>10650</v>
      </c>
      <c r="D975" t="s">
        <v>83</v>
      </c>
      <c r="E975">
        <v>2924.4475934400002</v>
      </c>
      <c r="F975">
        <v>234.02</v>
      </c>
      <c r="G975">
        <v>76.937341519831307</v>
      </c>
      <c r="H975">
        <v>-11.788531534621301</v>
      </c>
      <c r="I975">
        <v>9.1069927420202994</v>
      </c>
      <c r="J975">
        <v>-7.5773206556586397</v>
      </c>
      <c r="K975">
        <v>231.80052716136501</v>
      </c>
      <c r="L975">
        <v>196.72931346125799</v>
      </c>
      <c r="M975">
        <v>40.065198049338598</v>
      </c>
      <c r="N975">
        <v>0.416367641990049</v>
      </c>
      <c r="O975">
        <v>20.4127852320314</v>
      </c>
      <c r="P975">
        <v>108.017777777777</v>
      </c>
      <c r="Q975">
        <v>4.216904059854E-2</v>
      </c>
    </row>
    <row r="976" spans="1:17" hidden="1" x14ac:dyDescent="0.3">
      <c r="A976" t="s">
        <v>2104</v>
      </c>
      <c r="B976" t="s">
        <v>2105</v>
      </c>
      <c r="C976" t="s">
        <v>10650</v>
      </c>
      <c r="D976" t="s">
        <v>89</v>
      </c>
      <c r="E976">
        <v>2918.8436627999999</v>
      </c>
      <c r="F976">
        <v>1331.95</v>
      </c>
      <c r="G976">
        <v>167.17392867501499</v>
      </c>
      <c r="H976">
        <v>-3.1514974500610702</v>
      </c>
      <c r="I976">
        <v>59.988889469453802</v>
      </c>
      <c r="J976">
        <v>-8.0907378590102805</v>
      </c>
      <c r="K976">
        <v>1287.1646486223001</v>
      </c>
      <c r="L976">
        <v>1024.7354934584</v>
      </c>
      <c r="M976">
        <v>40.285262384623003</v>
      </c>
      <c r="N976">
        <v>1.35421107383656</v>
      </c>
      <c r="O976">
        <v>9.1670107736776707</v>
      </c>
      <c r="P976">
        <v>209.71980002325299</v>
      </c>
      <c r="Q976">
        <v>0.17411356011957199</v>
      </c>
    </row>
    <row r="977" spans="1:17" hidden="1" x14ac:dyDescent="0.3">
      <c r="A977" t="s">
        <v>2106</v>
      </c>
      <c r="B977" t="s">
        <v>2107</v>
      </c>
      <c r="C977" t="s">
        <v>10650</v>
      </c>
      <c r="D977" t="s">
        <v>531</v>
      </c>
      <c r="E977">
        <v>2914.482614</v>
      </c>
      <c r="F977">
        <v>568.79999999999995</v>
      </c>
      <c r="G977">
        <v>82.918061334255398</v>
      </c>
      <c r="H977">
        <v>2.76544018370803</v>
      </c>
      <c r="I977">
        <v>64.199497391239106</v>
      </c>
      <c r="J977">
        <v>-3.1793259666128701</v>
      </c>
      <c r="K977">
        <v>539.50621587397995</v>
      </c>
      <c r="L977">
        <v>425.00777941761402</v>
      </c>
      <c r="M977">
        <v>47.989423312740399</v>
      </c>
      <c r="N977">
        <v>1.6348892744955601</v>
      </c>
      <c r="O977">
        <v>9.8804500703234908</v>
      </c>
      <c r="P977">
        <v>118.76923076923001</v>
      </c>
    </row>
    <row r="978" spans="1:17" hidden="1" x14ac:dyDescent="0.3">
      <c r="A978" t="s">
        <v>2108</v>
      </c>
      <c r="B978" t="s">
        <v>2109</v>
      </c>
      <c r="C978" t="s">
        <v>10650</v>
      </c>
      <c r="D978" t="s">
        <v>46</v>
      </c>
      <c r="E978">
        <v>2913.54218571</v>
      </c>
      <c r="F978">
        <v>2640.55</v>
      </c>
      <c r="G978">
        <v>35.987689627472498</v>
      </c>
      <c r="H978">
        <v>-14.4822560554985</v>
      </c>
      <c r="I978">
        <v>-16.598729969485198</v>
      </c>
      <c r="J978">
        <v>-8.2077373949649601</v>
      </c>
      <c r="K978">
        <v>2917.9038973786901</v>
      </c>
      <c r="L978">
        <v>2568.2773063019599</v>
      </c>
      <c r="M978">
        <v>34.876084508011701</v>
      </c>
      <c r="N978">
        <v>0.38750774515452202</v>
      </c>
      <c r="O978">
        <v>40.421503095945901</v>
      </c>
      <c r="P978">
        <v>68.0273623926185</v>
      </c>
      <c r="Q978">
        <v>0.100495954267441</v>
      </c>
    </row>
    <row r="979" spans="1:17" hidden="1" x14ac:dyDescent="0.3">
      <c r="A979" t="s">
        <v>2110</v>
      </c>
      <c r="B979" t="s">
        <v>2111</v>
      </c>
      <c r="C979" t="s">
        <v>10650</v>
      </c>
      <c r="D979" t="s">
        <v>282</v>
      </c>
      <c r="E979">
        <v>2906.0675867250002</v>
      </c>
      <c r="F979">
        <v>271.8</v>
      </c>
      <c r="G979">
        <v>-10.435277000328201</v>
      </c>
      <c r="H979">
        <v>-7.7159521945434104</v>
      </c>
      <c r="I979">
        <v>-11.0951049571739</v>
      </c>
      <c r="J979">
        <v>-3.78659247467631</v>
      </c>
      <c r="K979">
        <v>274.159268655701</v>
      </c>
      <c r="L979">
        <v>266.54736237697699</v>
      </c>
      <c r="M979">
        <v>47.810005717014299</v>
      </c>
      <c r="N979">
        <v>0.365882735161904</v>
      </c>
      <c r="O979">
        <v>24.908020603384799</v>
      </c>
      <c r="P979">
        <v>29.213216068457299</v>
      </c>
      <c r="Q979">
        <v>1.8956567946431E-2</v>
      </c>
    </row>
    <row r="980" spans="1:17" hidden="1" x14ac:dyDescent="0.3">
      <c r="A980" t="s">
        <v>2112</v>
      </c>
      <c r="B980" t="s">
        <v>2113</v>
      </c>
      <c r="C980" t="s">
        <v>10650</v>
      </c>
      <c r="D980" t="s">
        <v>739</v>
      </c>
      <c r="E980">
        <v>2903.7860999999998</v>
      </c>
      <c r="F980">
        <v>33.24</v>
      </c>
      <c r="G980">
        <v>137.042642528621</v>
      </c>
      <c r="H980">
        <v>-0.36924766567568401</v>
      </c>
      <c r="I980">
        <v>-34.752802257120898</v>
      </c>
      <c r="J980">
        <v>-0.178642464194501</v>
      </c>
      <c r="K980">
        <v>34.809619617200397</v>
      </c>
      <c r="L980">
        <v>32.089174895024598</v>
      </c>
      <c r="M980">
        <v>54.968323161401997</v>
      </c>
      <c r="N980">
        <v>1.37468131431237</v>
      </c>
      <c r="O980">
        <v>36.131167268351298</v>
      </c>
      <c r="P980">
        <v>166.29280993390699</v>
      </c>
      <c r="Q980">
        <v>0.15179440939879299</v>
      </c>
    </row>
    <row r="981" spans="1:17" hidden="1" x14ac:dyDescent="0.3">
      <c r="A981" t="s">
        <v>2114</v>
      </c>
      <c r="B981" t="s">
        <v>2115</v>
      </c>
      <c r="C981" t="s">
        <v>10650</v>
      </c>
      <c r="D981" t="s">
        <v>644</v>
      </c>
      <c r="E981">
        <v>2901.9800771250002</v>
      </c>
      <c r="F981">
        <v>2483.4</v>
      </c>
      <c r="G981">
        <v>-18.205110631566999</v>
      </c>
      <c r="H981">
        <v>-20.167133554621099</v>
      </c>
      <c r="I981">
        <v>-9.9064189217055905</v>
      </c>
      <c r="J981">
        <v>-5.6844038514537303</v>
      </c>
      <c r="K981">
        <v>2576.7496323947598</v>
      </c>
      <c r="L981">
        <v>2418.7008590230398</v>
      </c>
      <c r="M981">
        <v>35.940724628315202</v>
      </c>
      <c r="N981">
        <v>0.93814793588821999</v>
      </c>
      <c r="O981">
        <v>30.063622453088499</v>
      </c>
      <c r="P981">
        <v>27.546801571608299</v>
      </c>
      <c r="Q981">
        <v>7.8381483539867999E-2</v>
      </c>
    </row>
    <row r="982" spans="1:17" hidden="1" x14ac:dyDescent="0.3">
      <c r="A982" t="s">
        <v>2116</v>
      </c>
      <c r="B982" t="s">
        <v>2117</v>
      </c>
      <c r="C982" t="s">
        <v>10650</v>
      </c>
      <c r="D982" t="s">
        <v>127</v>
      </c>
      <c r="E982">
        <v>2893.0334720000001</v>
      </c>
      <c r="F982">
        <v>596.54999999999995</v>
      </c>
      <c r="G982">
        <v>-0.96861756785032604</v>
      </c>
      <c r="H982">
        <v>-4.2710612991966297</v>
      </c>
      <c r="I982">
        <v>14.594180732494801</v>
      </c>
      <c r="J982">
        <v>-2.47536602950832</v>
      </c>
      <c r="K982">
        <v>595.43224232491605</v>
      </c>
      <c r="L982">
        <v>541.07884304654795</v>
      </c>
      <c r="M982">
        <v>55.015799074051998</v>
      </c>
      <c r="N982">
        <v>0.56550944421225702</v>
      </c>
      <c r="O982">
        <v>22.3367697594501</v>
      </c>
      <c r="P982">
        <v>44.618181818181803</v>
      </c>
      <c r="Q982">
        <v>3.3193904886372999E-2</v>
      </c>
    </row>
    <row r="983" spans="1:17" hidden="1" x14ac:dyDescent="0.3">
      <c r="A983" t="s">
        <v>2118</v>
      </c>
      <c r="B983" t="s">
        <v>2119</v>
      </c>
      <c r="C983" t="s">
        <v>10650</v>
      </c>
      <c r="D983" t="s">
        <v>77</v>
      </c>
      <c r="E983">
        <v>2888.20738041</v>
      </c>
      <c r="F983">
        <v>510.75</v>
      </c>
      <c r="G983">
        <v>-22.852338611702599</v>
      </c>
      <c r="H983">
        <v>-15.0072953566695</v>
      </c>
      <c r="I983">
        <v>-5.3862295370640698</v>
      </c>
      <c r="J983">
        <v>-6.5002600327839399</v>
      </c>
      <c r="M983">
        <v>21.919433192382598</v>
      </c>
      <c r="O983">
        <v>22.858541360743999</v>
      </c>
      <c r="P983">
        <v>8.6239897915780492</v>
      </c>
    </row>
    <row r="984" spans="1:17" hidden="1" x14ac:dyDescent="0.3">
      <c r="A984" t="s">
        <v>2120</v>
      </c>
      <c r="B984" t="s">
        <v>2121</v>
      </c>
      <c r="C984" t="s">
        <v>10650</v>
      </c>
      <c r="D984" t="s">
        <v>54</v>
      </c>
      <c r="E984">
        <v>2881.1318410499998</v>
      </c>
      <c r="F984">
        <v>338.75</v>
      </c>
      <c r="G984">
        <v>132.365343635823</v>
      </c>
      <c r="H984">
        <v>20.720279501360199</v>
      </c>
      <c r="I984">
        <v>117.081765860388</v>
      </c>
      <c r="J984">
        <v>9.2004298013266403</v>
      </c>
      <c r="K984">
        <v>281.38916571942099</v>
      </c>
      <c r="L984">
        <v>207.475446102022</v>
      </c>
      <c r="M984">
        <v>67.699324416106293</v>
      </c>
      <c r="N984">
        <v>1.2756914629865199</v>
      </c>
      <c r="O984">
        <v>7.3800738007380096</v>
      </c>
      <c r="P984">
        <v>202.86097451944499</v>
      </c>
      <c r="Q984">
        <v>6.4575600410855E-2</v>
      </c>
    </row>
    <row r="985" spans="1:17" hidden="1" x14ac:dyDescent="0.3">
      <c r="A985" t="s">
        <v>2122</v>
      </c>
      <c r="B985" t="s">
        <v>2123</v>
      </c>
      <c r="C985" t="s">
        <v>10650</v>
      </c>
      <c r="D985" t="s">
        <v>472</v>
      </c>
      <c r="E985">
        <v>2880.8953154000001</v>
      </c>
      <c r="F985">
        <v>506.25</v>
      </c>
      <c r="G985">
        <v>-13.7205795939881</v>
      </c>
      <c r="H985">
        <v>-2.3352268919288801</v>
      </c>
      <c r="I985">
        <v>-13.126943293010401</v>
      </c>
      <c r="J985">
        <v>-3.4169783144041799</v>
      </c>
      <c r="K985">
        <v>520.49337583007798</v>
      </c>
      <c r="L985">
        <v>506.70569877755901</v>
      </c>
      <c r="M985">
        <v>47.465910249063697</v>
      </c>
      <c r="N985">
        <v>0.79403895173098205</v>
      </c>
      <c r="O985">
        <v>30.3604938271605</v>
      </c>
      <c r="P985">
        <v>31.408176508760501</v>
      </c>
      <c r="Q985">
        <v>2.6519374447314E-2</v>
      </c>
    </row>
    <row r="986" spans="1:17" hidden="1" x14ac:dyDescent="0.3">
      <c r="A986" t="s">
        <v>2124</v>
      </c>
      <c r="B986" t="s">
        <v>2125</v>
      </c>
      <c r="C986" t="s">
        <v>10650</v>
      </c>
      <c r="D986" t="s">
        <v>46</v>
      </c>
      <c r="E986">
        <v>2868.2600502149999</v>
      </c>
      <c r="F986">
        <v>422.15</v>
      </c>
      <c r="G986">
        <v>126.581465769839</v>
      </c>
      <c r="H986">
        <v>-17.8729037054534</v>
      </c>
      <c r="I986">
        <v>25.3046610949457</v>
      </c>
      <c r="J986">
        <v>-9.5927977926086196</v>
      </c>
      <c r="K986">
        <v>443.85581711788097</v>
      </c>
      <c r="L986">
        <v>345.35965552341099</v>
      </c>
      <c r="M986">
        <v>34.816613452925203</v>
      </c>
      <c r="N986">
        <v>0.112518753661023</v>
      </c>
      <c r="O986">
        <v>53.026175530024801</v>
      </c>
      <c r="P986">
        <v>167.60697305863701</v>
      </c>
      <c r="Q986">
        <v>2.9709203036181998E-2</v>
      </c>
    </row>
    <row r="987" spans="1:17" hidden="1" x14ac:dyDescent="0.3">
      <c r="A987" t="s">
        <v>2126</v>
      </c>
      <c r="B987" t="s">
        <v>2127</v>
      </c>
      <c r="C987" t="s">
        <v>10650</v>
      </c>
      <c r="D987" t="s">
        <v>192</v>
      </c>
      <c r="E987">
        <v>2868.06316251</v>
      </c>
      <c r="F987">
        <v>2073.4499999999998</v>
      </c>
      <c r="G987">
        <v>23.022888266296398</v>
      </c>
      <c r="H987">
        <v>-7.2102976109910299</v>
      </c>
      <c r="I987">
        <v>-18.817731894358001</v>
      </c>
      <c r="J987">
        <v>-4.3879243021396297</v>
      </c>
      <c r="K987">
        <v>2049.0104853838302</v>
      </c>
      <c r="L987">
        <v>1846.8834760485299</v>
      </c>
      <c r="M987">
        <v>36.9719502791583</v>
      </c>
      <c r="N987">
        <v>0.64871313652557705</v>
      </c>
      <c r="O987">
        <v>19.607417589042399</v>
      </c>
      <c r="P987">
        <v>81.245629370629302</v>
      </c>
      <c r="Q987">
        <v>0.123804245903279</v>
      </c>
    </row>
    <row r="988" spans="1:17" hidden="1" x14ac:dyDescent="0.3">
      <c r="A988" t="s">
        <v>2128</v>
      </c>
      <c r="B988" t="s">
        <v>2129</v>
      </c>
      <c r="C988" t="s">
        <v>10650</v>
      </c>
      <c r="D988" t="s">
        <v>531</v>
      </c>
      <c r="E988">
        <v>2867.3919999999998</v>
      </c>
      <c r="F988">
        <v>160.72999999999999</v>
      </c>
      <c r="G988">
        <v>178.06760207836601</v>
      </c>
      <c r="H988">
        <v>15.525544732098201</v>
      </c>
      <c r="I988">
        <v>110.422075993698</v>
      </c>
      <c r="J988">
        <v>-3.04290765953415</v>
      </c>
      <c r="K988">
        <v>144.985063726091</v>
      </c>
      <c r="L988">
        <v>110.90067462713699</v>
      </c>
      <c r="M988">
        <v>57.8935785100891</v>
      </c>
      <c r="N988">
        <v>1.2742343553555999</v>
      </c>
      <c r="O988">
        <v>9.8114850992347495</v>
      </c>
      <c r="P988">
        <v>257.57508342602802</v>
      </c>
      <c r="Q988">
        <v>4.4531721945063003E-2</v>
      </c>
    </row>
    <row r="989" spans="1:17" hidden="1" x14ac:dyDescent="0.3">
      <c r="A989" t="s">
        <v>2130</v>
      </c>
      <c r="B989" t="s">
        <v>2131</v>
      </c>
      <c r="C989" t="s">
        <v>10650</v>
      </c>
      <c r="D989" t="s">
        <v>72</v>
      </c>
      <c r="E989">
        <v>2846.4177</v>
      </c>
      <c r="F989">
        <v>1082.9000000000001</v>
      </c>
      <c r="G989">
        <v>322.75576715116699</v>
      </c>
      <c r="H989">
        <v>4.2766072268159796</v>
      </c>
      <c r="I989">
        <v>20.9536616563039</v>
      </c>
      <c r="J989">
        <v>6.5745706803903703</v>
      </c>
      <c r="K989">
        <v>1047.97570433033</v>
      </c>
      <c r="L989">
        <v>918.86218769698496</v>
      </c>
      <c r="M989">
        <v>82.985997968273097</v>
      </c>
      <c r="N989">
        <v>1.64702890084072</v>
      </c>
      <c r="O989">
        <v>46.643272693692801</v>
      </c>
      <c r="P989">
        <v>388.23264201983699</v>
      </c>
      <c r="Q989">
        <v>0.19513333034501601</v>
      </c>
    </row>
    <row r="990" spans="1:17" hidden="1" x14ac:dyDescent="0.3">
      <c r="A990" t="s">
        <v>2132</v>
      </c>
      <c r="B990" t="s">
        <v>2133</v>
      </c>
      <c r="C990" t="s">
        <v>10650</v>
      </c>
      <c r="D990" t="s">
        <v>198</v>
      </c>
      <c r="E990">
        <v>2844.42510898</v>
      </c>
      <c r="F990">
        <v>1995.4</v>
      </c>
      <c r="G990">
        <v>70.663236479137595</v>
      </c>
      <c r="H990">
        <v>13.632975544640001</v>
      </c>
      <c r="I990">
        <v>67.626361081460203</v>
      </c>
      <c r="J990">
        <v>1.0279592684007499</v>
      </c>
      <c r="K990">
        <v>1681.01864058866</v>
      </c>
      <c r="L990">
        <v>1381.60702136802</v>
      </c>
      <c r="M990">
        <v>75.536069412681599</v>
      </c>
      <c r="N990">
        <v>2.1771687752401898</v>
      </c>
      <c r="O990">
        <v>3.9891751027362798</v>
      </c>
      <c r="P990">
        <v>104.227009876669</v>
      </c>
      <c r="Q990">
        <v>0.12584731063763299</v>
      </c>
    </row>
    <row r="991" spans="1:17" hidden="1" x14ac:dyDescent="0.3">
      <c r="A991" t="s">
        <v>2134</v>
      </c>
      <c r="B991" t="s">
        <v>2135</v>
      </c>
      <c r="C991" t="s">
        <v>10650</v>
      </c>
      <c r="D991" t="s">
        <v>264</v>
      </c>
      <c r="E991">
        <v>2841.8</v>
      </c>
      <c r="F991">
        <v>14256</v>
      </c>
      <c r="G991">
        <v>-23.564704640044798</v>
      </c>
      <c r="H991">
        <v>-8.2373668642168596</v>
      </c>
      <c r="I991">
        <v>0.26580496892698202</v>
      </c>
      <c r="J991">
        <v>-6.8063829555660798</v>
      </c>
      <c r="K991">
        <v>14905.840882700901</v>
      </c>
      <c r="L991">
        <v>13798.500825274999</v>
      </c>
      <c r="M991">
        <v>28.552238503801899</v>
      </c>
      <c r="N991">
        <v>0.36207966841436701</v>
      </c>
      <c r="O991">
        <v>19.248386644219899</v>
      </c>
      <c r="P991">
        <v>37.0637438707816</v>
      </c>
      <c r="Q991">
        <v>0.13579255860785999</v>
      </c>
    </row>
    <row r="992" spans="1:17" hidden="1" x14ac:dyDescent="0.3">
      <c r="A992" t="s">
        <v>2136</v>
      </c>
      <c r="B992" t="s">
        <v>2137</v>
      </c>
      <c r="C992" t="s">
        <v>10650</v>
      </c>
      <c r="D992" t="s">
        <v>83</v>
      </c>
      <c r="E992">
        <v>2823.14758566</v>
      </c>
      <c r="F992">
        <v>1020.1</v>
      </c>
      <c r="G992">
        <v>166.06232509239001</v>
      </c>
      <c r="H992">
        <v>7.1281575694405301</v>
      </c>
      <c r="I992">
        <v>28.260238138272602</v>
      </c>
      <c r="J992">
        <v>-8.4726269285612305E-2</v>
      </c>
      <c r="K992">
        <v>931.66357517341805</v>
      </c>
      <c r="L992">
        <v>771.73732043495795</v>
      </c>
      <c r="M992">
        <v>66.598536219294701</v>
      </c>
      <c r="N992">
        <v>1.1529919589244699</v>
      </c>
      <c r="O992">
        <v>3.6270953828055799</v>
      </c>
      <c r="P992">
        <v>199.105702976103</v>
      </c>
      <c r="Q992">
        <v>8.6535254964545005E-2</v>
      </c>
    </row>
    <row r="993" spans="1:17" hidden="1" x14ac:dyDescent="0.3">
      <c r="A993" t="s">
        <v>2138</v>
      </c>
      <c r="B993" t="s">
        <v>2139</v>
      </c>
      <c r="C993" t="s">
        <v>10650</v>
      </c>
      <c r="D993" t="s">
        <v>930</v>
      </c>
      <c r="E993">
        <v>2804.1531759999998</v>
      </c>
      <c r="F993">
        <v>1222.45</v>
      </c>
      <c r="G993">
        <v>20.149842487230298</v>
      </c>
      <c r="H993">
        <v>40.357642773446997</v>
      </c>
      <c r="I993">
        <v>47.943034259383303</v>
      </c>
      <c r="J993">
        <v>4.1902028628974302</v>
      </c>
      <c r="K993">
        <v>936.28291191624498</v>
      </c>
      <c r="L993">
        <v>815.55975447134597</v>
      </c>
      <c r="M993">
        <v>73.243754793630103</v>
      </c>
      <c r="N993">
        <v>2.2456178120230299</v>
      </c>
      <c r="O993">
        <v>7.9798764775655497</v>
      </c>
      <c r="P993">
        <v>90.249786008870899</v>
      </c>
      <c r="Q993">
        <v>7.2482675129164995E-2</v>
      </c>
    </row>
    <row r="994" spans="1:17" hidden="1" x14ac:dyDescent="0.3">
      <c r="A994" t="s">
        <v>2140</v>
      </c>
      <c r="B994" t="s">
        <v>2141</v>
      </c>
      <c r="C994" t="s">
        <v>10650</v>
      </c>
      <c r="D994" t="s">
        <v>318</v>
      </c>
      <c r="E994">
        <v>2797.9769166299998</v>
      </c>
      <c r="F994">
        <v>1084.8499999999999</v>
      </c>
      <c r="G994">
        <v>94.404101238013695</v>
      </c>
      <c r="H994">
        <v>18.002333624581599</v>
      </c>
      <c r="I994">
        <v>97.191622465631397</v>
      </c>
      <c r="J994">
        <v>-10.1736684213522</v>
      </c>
      <c r="K994">
        <v>961.09947351202095</v>
      </c>
      <c r="L994">
        <v>732.63794756198502</v>
      </c>
      <c r="M994">
        <v>49.845363523174299</v>
      </c>
      <c r="N994">
        <v>1.1163945838193301</v>
      </c>
      <c r="O994">
        <v>11.997050283449299</v>
      </c>
      <c r="P994">
        <v>169.86318407960101</v>
      </c>
      <c r="Q994">
        <v>0.18371053356702599</v>
      </c>
    </row>
    <row r="995" spans="1:17" hidden="1" x14ac:dyDescent="0.3">
      <c r="A995" t="s">
        <v>2142</v>
      </c>
      <c r="B995" t="s">
        <v>2143</v>
      </c>
      <c r="C995" t="s">
        <v>10650</v>
      </c>
      <c r="D995" t="s">
        <v>227</v>
      </c>
      <c r="E995">
        <v>2788.3514023500002</v>
      </c>
      <c r="F995">
        <v>1847.65</v>
      </c>
      <c r="G995">
        <v>62.038289331251498</v>
      </c>
      <c r="H995">
        <v>-9.4563947581167493</v>
      </c>
      <c r="I995">
        <v>-5.8590229981534296</v>
      </c>
      <c r="J995">
        <v>-15.1225441013588</v>
      </c>
      <c r="K995">
        <v>1907.2252547358701</v>
      </c>
      <c r="L995">
        <v>1567.5580627100101</v>
      </c>
      <c r="M995">
        <v>37.424792809528803</v>
      </c>
      <c r="N995">
        <v>1.16070610978277</v>
      </c>
      <c r="O995">
        <v>36.389467702216301</v>
      </c>
      <c r="P995">
        <v>105.294444444444</v>
      </c>
    </row>
    <row r="996" spans="1:17" hidden="1" x14ac:dyDescent="0.3">
      <c r="A996" t="s">
        <v>2144</v>
      </c>
      <c r="B996" t="s">
        <v>2145</v>
      </c>
      <c r="C996" t="s">
        <v>10650</v>
      </c>
      <c r="D996" t="s">
        <v>972</v>
      </c>
      <c r="E996">
        <v>2784.9649716399999</v>
      </c>
      <c r="F996">
        <v>411</v>
      </c>
      <c r="G996">
        <v>400.53319412441101</v>
      </c>
      <c r="H996">
        <v>22.391560203296301</v>
      </c>
      <c r="I996">
        <v>154.97528738430401</v>
      </c>
      <c r="J996">
        <v>2.3287820108584998</v>
      </c>
      <c r="K996">
        <v>345.99882379834901</v>
      </c>
      <c r="L996">
        <v>229.68017773635299</v>
      </c>
      <c r="M996">
        <v>70.870659069845104</v>
      </c>
      <c r="N996">
        <v>1.07463442173433</v>
      </c>
      <c r="O996">
        <v>5.8759124087591097</v>
      </c>
      <c r="Q996">
        <v>0.186598915702087</v>
      </c>
    </row>
    <row r="997" spans="1:17" x14ac:dyDescent="0.3">
      <c r="A997" t="s">
        <v>2146</v>
      </c>
      <c r="B997" t="s">
        <v>2147</v>
      </c>
      <c r="C997" t="s">
        <v>10647</v>
      </c>
      <c r="D997" t="s">
        <v>264</v>
      </c>
      <c r="E997">
        <v>2779.4290182</v>
      </c>
      <c r="F997">
        <v>409.5</v>
      </c>
      <c r="G997">
        <v>-60.333419600687698</v>
      </c>
      <c r="H997">
        <v>-10.3769106988592</v>
      </c>
      <c r="I997">
        <v>-29.881007227708501</v>
      </c>
      <c r="J997">
        <v>-6.4786595172614598</v>
      </c>
      <c r="K997">
        <v>431.28777350368699</v>
      </c>
      <c r="L997">
        <v>476.40736128152901</v>
      </c>
      <c r="M997">
        <v>33.903644343929798</v>
      </c>
      <c r="N997">
        <v>0.62908638315000198</v>
      </c>
      <c r="O997">
        <v>47.948717948717899</v>
      </c>
      <c r="P997">
        <v>2.9153053531038</v>
      </c>
      <c r="Q997">
        <v>-0.13227435192556</v>
      </c>
    </row>
    <row r="998" spans="1:17" hidden="1" x14ac:dyDescent="0.3">
      <c r="A998" t="s">
        <v>2148</v>
      </c>
      <c r="B998" t="s">
        <v>2149</v>
      </c>
      <c r="C998" t="s">
        <v>10650</v>
      </c>
      <c r="D998" t="s">
        <v>1378</v>
      </c>
      <c r="E998">
        <v>2778.1731409499998</v>
      </c>
      <c r="F998">
        <v>537.25</v>
      </c>
      <c r="G998">
        <v>62.092943748641503</v>
      </c>
      <c r="H998">
        <v>-1.3807923300995799</v>
      </c>
      <c r="I998">
        <v>67.4977450739744</v>
      </c>
      <c r="J998">
        <v>-2.6383721371813502</v>
      </c>
      <c r="K998">
        <v>472.093825603173</v>
      </c>
      <c r="L998">
        <v>351.859453937647</v>
      </c>
      <c r="M998">
        <v>52.059063585588497</v>
      </c>
      <c r="N998">
        <v>0.74042870168177</v>
      </c>
      <c r="O998">
        <v>6.4681247091670402</v>
      </c>
      <c r="P998">
        <v>153.83888495157001</v>
      </c>
      <c r="Q998">
        <v>9.1295858231390997E-2</v>
      </c>
    </row>
    <row r="999" spans="1:17" hidden="1" x14ac:dyDescent="0.3">
      <c r="A999" t="s">
        <v>2150</v>
      </c>
      <c r="B999" t="s">
        <v>2151</v>
      </c>
      <c r="C999" t="s">
        <v>10650</v>
      </c>
      <c r="D999" t="s">
        <v>935</v>
      </c>
      <c r="E999">
        <v>2753.9470003500001</v>
      </c>
      <c r="F999">
        <v>422.5</v>
      </c>
      <c r="G999">
        <v>0.97996405721455504</v>
      </c>
      <c r="H999">
        <v>0.42860171597462299</v>
      </c>
      <c r="I999">
        <v>4.9816975126129499</v>
      </c>
      <c r="J999">
        <v>-5.2391352467967502</v>
      </c>
      <c r="K999">
        <v>396.65425400154299</v>
      </c>
      <c r="M999">
        <v>50.695105221795501</v>
      </c>
      <c r="N999">
        <v>0.69173669680655903</v>
      </c>
      <c r="O999">
        <v>12.4023668639053</v>
      </c>
      <c r="P999">
        <v>49.716513111268597</v>
      </c>
    </row>
    <row r="1000" spans="1:17" hidden="1" x14ac:dyDescent="0.3">
      <c r="A1000" t="s">
        <v>2152</v>
      </c>
      <c r="B1000" t="s">
        <v>2153</v>
      </c>
      <c r="C1000" t="s">
        <v>10650</v>
      </c>
      <c r="D1000" t="s">
        <v>365</v>
      </c>
      <c r="E1000">
        <v>2753.578925625</v>
      </c>
      <c r="F1000">
        <v>1866.5</v>
      </c>
      <c r="G1000">
        <v>-55.421210606951398</v>
      </c>
      <c r="H1000">
        <v>-8.1281571106610802</v>
      </c>
      <c r="I1000">
        <v>-16.8865981738107</v>
      </c>
      <c r="J1000">
        <v>-3.65527055036728</v>
      </c>
      <c r="K1000">
        <v>1888.6440901743099</v>
      </c>
      <c r="L1000">
        <v>1978.9138270462599</v>
      </c>
      <c r="M1000">
        <v>43.504104927360899</v>
      </c>
      <c r="N1000">
        <v>0.51717964462639998</v>
      </c>
      <c r="O1000">
        <v>35.030806321992998</v>
      </c>
      <c r="P1000">
        <v>10.443786982248501</v>
      </c>
      <c r="Q1000">
        <v>-0.10894295662739099</v>
      </c>
    </row>
    <row r="1001" spans="1:17" hidden="1" x14ac:dyDescent="0.3">
      <c r="A1001" t="s">
        <v>2154</v>
      </c>
      <c r="B1001" t="s">
        <v>2155</v>
      </c>
      <c r="C1001" t="s">
        <v>10650</v>
      </c>
      <c r="D1001" t="s">
        <v>54</v>
      </c>
      <c r="E1001">
        <v>2750.4313318149998</v>
      </c>
      <c r="F1001">
        <v>1118</v>
      </c>
      <c r="G1001">
        <v>25.4921985924193</v>
      </c>
      <c r="H1001">
        <v>-9.9040618665670994</v>
      </c>
      <c r="I1001">
        <v>2.8797518194012599</v>
      </c>
      <c r="J1001">
        <v>-3.5173879317445702</v>
      </c>
      <c r="K1001">
        <v>1118.5936584717899</v>
      </c>
      <c r="L1001">
        <v>1000.93553671257</v>
      </c>
      <c r="M1001">
        <v>43.023786688195599</v>
      </c>
      <c r="N1001">
        <v>0.43756561161209401</v>
      </c>
      <c r="O1001">
        <v>10.912343470482901</v>
      </c>
      <c r="P1001">
        <v>86.348862405200407</v>
      </c>
      <c r="Q1001">
        <v>7.9583681218409995E-3</v>
      </c>
    </row>
    <row r="1002" spans="1:17" hidden="1" x14ac:dyDescent="0.3">
      <c r="A1002" t="s">
        <v>2156</v>
      </c>
      <c r="B1002" t="s">
        <v>2157</v>
      </c>
      <c r="C1002" t="s">
        <v>10650</v>
      </c>
      <c r="D1002" t="s">
        <v>629</v>
      </c>
      <c r="E1002">
        <v>2749.23513</v>
      </c>
      <c r="F1002">
        <v>615.35</v>
      </c>
      <c r="G1002">
        <v>-20.285809534115</v>
      </c>
      <c r="H1002">
        <v>-3.3284313391450699</v>
      </c>
      <c r="I1002">
        <v>7.3221036997623896</v>
      </c>
      <c r="J1002">
        <v>-7.7438434621648602</v>
      </c>
      <c r="K1002">
        <v>625.45323702529595</v>
      </c>
      <c r="L1002">
        <v>569.40975469260604</v>
      </c>
      <c r="M1002">
        <v>35.5694317459781</v>
      </c>
      <c r="N1002">
        <v>0.50879541183727495</v>
      </c>
      <c r="O1002">
        <v>13.756398797432301</v>
      </c>
      <c r="P1002">
        <v>35.241758241758198</v>
      </c>
      <c r="Q1002">
        <v>1.2541501660765E-2</v>
      </c>
    </row>
    <row r="1003" spans="1:17" hidden="1" x14ac:dyDescent="0.3">
      <c r="A1003" t="s">
        <v>2158</v>
      </c>
      <c r="B1003" t="s">
        <v>2159</v>
      </c>
      <c r="C1003" t="s">
        <v>10650</v>
      </c>
      <c r="D1003" t="s">
        <v>127</v>
      </c>
      <c r="E1003">
        <v>2746.3919172360002</v>
      </c>
      <c r="F1003">
        <v>52.62</v>
      </c>
      <c r="G1003">
        <v>-0.15550477948147501</v>
      </c>
      <c r="H1003">
        <v>5.5223607259327103</v>
      </c>
      <c r="I1003">
        <v>28.368463017098399</v>
      </c>
      <c r="J1003">
        <v>5.1619798869574502</v>
      </c>
      <c r="K1003">
        <v>45.829930673435598</v>
      </c>
      <c r="L1003">
        <v>40.306953216823999</v>
      </c>
      <c r="M1003">
        <v>71.728579470211699</v>
      </c>
      <c r="N1003">
        <v>0.98911978370834697</v>
      </c>
      <c r="O1003">
        <v>2.5275560623337201</v>
      </c>
      <c r="P1003">
        <v>71.512385919165496</v>
      </c>
      <c r="Q1003">
        <v>0.12780363745434101</v>
      </c>
    </row>
    <row r="1004" spans="1:17" hidden="1" x14ac:dyDescent="0.3">
      <c r="A1004" t="s">
        <v>2160</v>
      </c>
      <c r="B1004" t="s">
        <v>2161</v>
      </c>
      <c r="C1004" t="s">
        <v>10650</v>
      </c>
      <c r="D1004" t="s">
        <v>568</v>
      </c>
      <c r="E1004">
        <v>2741.6880700000002</v>
      </c>
      <c r="F1004">
        <v>1220.1500000000001</v>
      </c>
      <c r="G1004">
        <v>102.92993290691</v>
      </c>
      <c r="H1004">
        <v>19.127938732105701</v>
      </c>
      <c r="I1004">
        <v>82.161169512340095</v>
      </c>
      <c r="J1004">
        <v>6.06079670637547</v>
      </c>
      <c r="K1004">
        <v>978.24284820580101</v>
      </c>
      <c r="L1004">
        <v>764.17853119554502</v>
      </c>
      <c r="M1004">
        <v>71.796712506238805</v>
      </c>
      <c r="N1004">
        <v>1.26943067714683</v>
      </c>
      <c r="O1004">
        <v>1.6268491578904101</v>
      </c>
      <c r="P1004">
        <v>151.57731958762801</v>
      </c>
    </row>
    <row r="1005" spans="1:17" hidden="1" x14ac:dyDescent="0.3">
      <c r="A1005" t="s">
        <v>2162</v>
      </c>
      <c r="B1005" t="s">
        <v>2163</v>
      </c>
      <c r="C1005" t="s">
        <v>10650</v>
      </c>
      <c r="D1005" t="s">
        <v>300</v>
      </c>
      <c r="E1005">
        <v>2740.3866250000001</v>
      </c>
      <c r="F1005">
        <v>4148.8</v>
      </c>
      <c r="G1005">
        <v>1965.9770524589901</v>
      </c>
      <c r="H1005">
        <v>16.507987261559201</v>
      </c>
      <c r="I1005">
        <v>254.37632525653001</v>
      </c>
      <c r="J1005">
        <v>12.6066918028086</v>
      </c>
      <c r="K1005">
        <v>3385.6769930135301</v>
      </c>
      <c r="L1005">
        <v>2090.4915078794102</v>
      </c>
      <c r="M1005">
        <v>68.961328210808702</v>
      </c>
      <c r="N1005">
        <v>1.02197103363683</v>
      </c>
      <c r="O1005">
        <v>15.669591207096</v>
      </c>
      <c r="P1005">
        <v>2445.2760736196301</v>
      </c>
      <c r="Q1005">
        <v>0.23629999789306699</v>
      </c>
    </row>
    <row r="1006" spans="1:17" hidden="1" x14ac:dyDescent="0.3">
      <c r="A1006" t="s">
        <v>2164</v>
      </c>
      <c r="B1006" t="s">
        <v>2165</v>
      </c>
      <c r="C1006" t="s">
        <v>10650</v>
      </c>
      <c r="D1006" t="s">
        <v>198</v>
      </c>
      <c r="E1006">
        <v>2733.1366208200002</v>
      </c>
      <c r="F1006">
        <v>2922.3</v>
      </c>
      <c r="G1006">
        <v>0.53615157110036504</v>
      </c>
      <c r="H1006">
        <v>-1.9152171071930599</v>
      </c>
      <c r="I1006">
        <v>11.391961508103901</v>
      </c>
      <c r="J1006">
        <v>-0.20820424236009</v>
      </c>
      <c r="K1006">
        <v>2813.54518933282</v>
      </c>
      <c r="L1006">
        <v>2585.1700821171698</v>
      </c>
      <c r="M1006">
        <v>67.914896819867707</v>
      </c>
      <c r="N1006">
        <v>1.6862325121366699</v>
      </c>
      <c r="O1006">
        <v>3.81548780070493</v>
      </c>
      <c r="P1006">
        <v>39.223439733206298</v>
      </c>
      <c r="Q1006">
        <v>6.5725389160861999E-2</v>
      </c>
    </row>
    <row r="1007" spans="1:17" x14ac:dyDescent="0.3">
      <c r="A1007" t="s">
        <v>2166</v>
      </c>
      <c r="B1007" t="s">
        <v>2167</v>
      </c>
      <c r="C1007" t="s">
        <v>10652</v>
      </c>
      <c r="D1007" t="s">
        <v>1903</v>
      </c>
      <c r="E1007">
        <v>2721.3765956120001</v>
      </c>
      <c r="F1007">
        <v>14.75</v>
      </c>
      <c r="G1007">
        <v>-53.411778305811197</v>
      </c>
      <c r="H1007">
        <v>-8.0970508359567308</v>
      </c>
      <c r="I1007">
        <v>-42.731072687594398</v>
      </c>
      <c r="J1007">
        <v>-5.6263751166263498</v>
      </c>
      <c r="K1007">
        <v>15.364447523456899</v>
      </c>
      <c r="L1007">
        <v>16.902658698686199</v>
      </c>
      <c r="M1007">
        <v>44.191926635400101</v>
      </c>
      <c r="N1007">
        <v>0.64128806507591696</v>
      </c>
      <c r="O1007">
        <v>76.610169491525397</v>
      </c>
      <c r="P1007">
        <v>14.7859922178988</v>
      </c>
      <c r="Q1007">
        <v>1.7031321379078999E-2</v>
      </c>
    </row>
    <row r="1008" spans="1:17" hidden="1" x14ac:dyDescent="0.3">
      <c r="A1008" t="s">
        <v>2168</v>
      </c>
      <c r="B1008" t="s">
        <v>2169</v>
      </c>
      <c r="C1008" t="s">
        <v>10650</v>
      </c>
      <c r="D1008" t="s">
        <v>46</v>
      </c>
      <c r="E1008">
        <v>2713.4063799999999</v>
      </c>
      <c r="F1008">
        <v>644.70000000000005</v>
      </c>
      <c r="G1008">
        <v>-13.2916411322442</v>
      </c>
      <c r="H1008">
        <v>13.1666224925349</v>
      </c>
      <c r="I1008">
        <v>-15.087136497768901</v>
      </c>
      <c r="J1008">
        <v>5.6092110849195302</v>
      </c>
      <c r="K1008">
        <v>571.45588924618198</v>
      </c>
      <c r="L1008">
        <v>571.29299214028799</v>
      </c>
      <c r="M1008">
        <v>73.790267435743601</v>
      </c>
      <c r="N1008">
        <v>1.1303908128449001</v>
      </c>
      <c r="O1008">
        <v>31.8442686520862</v>
      </c>
      <c r="P1008">
        <v>49.046353022771903</v>
      </c>
      <c r="Q1008">
        <v>0.18755167718006499</v>
      </c>
    </row>
    <row r="1009" spans="1:17" hidden="1" x14ac:dyDescent="0.3">
      <c r="A1009" t="s">
        <v>2170</v>
      </c>
      <c r="B1009" t="s">
        <v>2171</v>
      </c>
      <c r="C1009" t="s">
        <v>10650</v>
      </c>
      <c r="D1009" t="s">
        <v>417</v>
      </c>
      <c r="E1009">
        <v>2708.2385868699998</v>
      </c>
      <c r="F1009">
        <v>1172.45</v>
      </c>
      <c r="G1009">
        <v>-44.174976823753703</v>
      </c>
      <c r="H1009">
        <v>-2.6181995393432498</v>
      </c>
      <c r="I1009">
        <v>-21.3392980495613</v>
      </c>
      <c r="J1009">
        <v>-0.98534855841187197</v>
      </c>
      <c r="K1009">
        <v>1181.05194741521</v>
      </c>
      <c r="L1009">
        <v>1209.48830697223</v>
      </c>
      <c r="M1009">
        <v>49.4348409367324</v>
      </c>
      <c r="N1009">
        <v>0.81103588415305705</v>
      </c>
      <c r="O1009">
        <v>22.819736449315499</v>
      </c>
      <c r="P1009">
        <v>7.4656278643446301</v>
      </c>
      <c r="Q1009">
        <v>-2.3292106754684998E-2</v>
      </c>
    </row>
    <row r="1010" spans="1:17" x14ac:dyDescent="0.3">
      <c r="A1010" t="s">
        <v>2172</v>
      </c>
      <c r="B1010" t="s">
        <v>2173</v>
      </c>
      <c r="C1010" t="s">
        <v>10639</v>
      </c>
      <c r="D1010" t="s">
        <v>46</v>
      </c>
      <c r="E1010">
        <v>2691.6776089</v>
      </c>
      <c r="F1010">
        <v>683.05</v>
      </c>
      <c r="G1010">
        <v>-47.090758667096502</v>
      </c>
      <c r="H1010">
        <v>-2.7818249021760999</v>
      </c>
      <c r="I1010">
        <v>-15.047871961242601</v>
      </c>
      <c r="J1010">
        <v>-3.1723058893209699</v>
      </c>
      <c r="K1010">
        <v>681.36367031055102</v>
      </c>
      <c r="L1010">
        <v>695.01609105325701</v>
      </c>
      <c r="M1010">
        <v>45.882054823877397</v>
      </c>
      <c r="N1010">
        <v>0.50510576342461999</v>
      </c>
      <c r="O1010">
        <v>22.8314179049849</v>
      </c>
      <c r="P1010">
        <v>13.8606434405734</v>
      </c>
      <c r="Q1010">
        <v>2.7460593005633999E-2</v>
      </c>
    </row>
    <row r="1011" spans="1:17" hidden="1" x14ac:dyDescent="0.3">
      <c r="A1011" t="s">
        <v>2174</v>
      </c>
      <c r="B1011" t="s">
        <v>2175</v>
      </c>
      <c r="C1011" t="s">
        <v>10650</v>
      </c>
      <c r="D1011" t="s">
        <v>445</v>
      </c>
      <c r="E1011">
        <v>2691.3654411000002</v>
      </c>
      <c r="F1011">
        <v>415.8</v>
      </c>
      <c r="G1011">
        <v>131.403513931661</v>
      </c>
      <c r="H1011">
        <v>-11.2701903136062</v>
      </c>
      <c r="I1011">
        <v>-8.5885980750558009</v>
      </c>
      <c r="J1011">
        <v>-9.7538422970780392</v>
      </c>
      <c r="K1011">
        <v>433.01203561253101</v>
      </c>
      <c r="L1011">
        <v>367.53065644049599</v>
      </c>
      <c r="M1011">
        <v>30.275987463570999</v>
      </c>
      <c r="N1011">
        <v>0.42437078432722902</v>
      </c>
      <c r="O1011">
        <v>23.544973544973502</v>
      </c>
      <c r="P1011">
        <v>164.25166825548101</v>
      </c>
      <c r="Q1011">
        <v>0.13082048763784501</v>
      </c>
    </row>
    <row r="1012" spans="1:17" hidden="1" x14ac:dyDescent="0.3">
      <c r="A1012" t="s">
        <v>2176</v>
      </c>
      <c r="B1012" t="s">
        <v>2177</v>
      </c>
      <c r="C1012" t="s">
        <v>10650</v>
      </c>
      <c r="D1012" t="s">
        <v>513</v>
      </c>
      <c r="E1012">
        <v>2688.6107487899999</v>
      </c>
      <c r="F1012">
        <v>88.79</v>
      </c>
      <c r="G1012">
        <v>24.521092982219798</v>
      </c>
      <c r="H1012">
        <v>11.5443593736046</v>
      </c>
      <c r="I1012">
        <v>-5.6052017830052598</v>
      </c>
      <c r="J1012">
        <v>8.0969786870103295</v>
      </c>
      <c r="K1012">
        <v>79.457898052402399</v>
      </c>
      <c r="L1012">
        <v>74.602302247316103</v>
      </c>
      <c r="M1012">
        <v>69.403543807274602</v>
      </c>
      <c r="N1012">
        <v>2.5325935900557099</v>
      </c>
      <c r="O1012">
        <v>31.602657956977101</v>
      </c>
      <c r="P1012">
        <v>72.407766990291194</v>
      </c>
      <c r="Q1012">
        <v>0.14824003268787</v>
      </c>
    </row>
    <row r="1013" spans="1:17" x14ac:dyDescent="0.3">
      <c r="A1013" t="s">
        <v>2178</v>
      </c>
      <c r="B1013" t="s">
        <v>2179</v>
      </c>
      <c r="C1013" t="s">
        <v>10646</v>
      </c>
      <c r="D1013" t="s">
        <v>1193</v>
      </c>
      <c r="E1013">
        <v>2685.4495922750002</v>
      </c>
      <c r="F1013">
        <v>369.8</v>
      </c>
      <c r="G1013">
        <v>-65.099587954391794</v>
      </c>
      <c r="H1013">
        <v>-18.505487400979298</v>
      </c>
      <c r="I1013">
        <v>-20.3918741467436</v>
      </c>
      <c r="J1013">
        <v>-6.1499418682632703</v>
      </c>
      <c r="K1013">
        <v>406.34858126357301</v>
      </c>
      <c r="L1013">
        <v>425.45081309004502</v>
      </c>
      <c r="M1013">
        <v>31.593101153678901</v>
      </c>
      <c r="N1013">
        <v>0.84329338902283502</v>
      </c>
      <c r="O1013">
        <v>66.292590589507796</v>
      </c>
      <c r="P1013">
        <v>17.396825396825399</v>
      </c>
      <c r="Q1013">
        <v>-1.5715458428661001E-2</v>
      </c>
    </row>
    <row r="1014" spans="1:17" hidden="1" x14ac:dyDescent="0.3">
      <c r="A1014" t="s">
        <v>2180</v>
      </c>
      <c r="B1014" t="s">
        <v>2181</v>
      </c>
      <c r="C1014" t="s">
        <v>10650</v>
      </c>
      <c r="D1014" t="s">
        <v>46</v>
      </c>
      <c r="E1014">
        <v>2677.1215654749999</v>
      </c>
      <c r="F1014">
        <v>2082.9499999999998</v>
      </c>
      <c r="G1014">
        <v>10.772098770805901</v>
      </c>
      <c r="H1014">
        <v>-18.7081638039697</v>
      </c>
      <c r="I1014">
        <v>6.0293466995388298</v>
      </c>
      <c r="J1014">
        <v>-7.8260294853615102</v>
      </c>
      <c r="K1014">
        <v>2245.1789302756802</v>
      </c>
      <c r="L1014">
        <v>1934.3226679728</v>
      </c>
      <c r="M1014">
        <v>31.486597916200601</v>
      </c>
      <c r="N1014">
        <v>0.77480045186234503</v>
      </c>
      <c r="O1014">
        <v>26.7433207710218</v>
      </c>
      <c r="P1014">
        <v>66.502797761790504</v>
      </c>
      <c r="Q1014">
        <v>0.15540136398191101</v>
      </c>
    </row>
    <row r="1015" spans="1:17" hidden="1" x14ac:dyDescent="0.3">
      <c r="A1015" t="s">
        <v>2182</v>
      </c>
      <c r="B1015" t="s">
        <v>2183</v>
      </c>
      <c r="C1015" t="s">
        <v>10650</v>
      </c>
      <c r="D1015" t="s">
        <v>1833</v>
      </c>
      <c r="E1015">
        <v>2652.1036310999998</v>
      </c>
      <c r="F1015">
        <v>672.4</v>
      </c>
      <c r="G1015">
        <v>4047.2596593152898</v>
      </c>
      <c r="H1015">
        <v>-5.25903868713156</v>
      </c>
      <c r="I1015">
        <v>111.50087046522999</v>
      </c>
      <c r="J1015">
        <v>-8.1988942306400592</v>
      </c>
      <c r="K1015">
        <v>670.28663106195404</v>
      </c>
      <c r="L1015">
        <v>427.409301753492</v>
      </c>
      <c r="M1015">
        <v>38.975437902384499</v>
      </c>
      <c r="N1015">
        <v>0.54093105748734804</v>
      </c>
      <c r="O1015">
        <v>41.091612135633497</v>
      </c>
    </row>
    <row r="1016" spans="1:17" hidden="1" x14ac:dyDescent="0.3">
      <c r="A1016" t="s">
        <v>2184</v>
      </c>
      <c r="B1016" t="s">
        <v>2185</v>
      </c>
      <c r="C1016" t="s">
        <v>10650</v>
      </c>
      <c r="D1016" t="s">
        <v>230</v>
      </c>
      <c r="E1016">
        <v>2652.0701046720001</v>
      </c>
      <c r="F1016">
        <v>54.05</v>
      </c>
      <c r="G1016">
        <v>67.550070985019701</v>
      </c>
      <c r="H1016">
        <v>-5.8279632620059498</v>
      </c>
      <c r="I1016">
        <v>10.1235216666583</v>
      </c>
      <c r="J1016">
        <v>-8.9289617314000793</v>
      </c>
      <c r="K1016">
        <v>52.0860353860622</v>
      </c>
      <c r="L1016">
        <v>43.919227095291703</v>
      </c>
      <c r="M1016">
        <v>44.924396603140899</v>
      </c>
      <c r="N1016">
        <v>0.42580983979991899</v>
      </c>
      <c r="O1016">
        <v>27.4375578168362</v>
      </c>
      <c r="P1016">
        <v>100.18518518518501</v>
      </c>
      <c r="Q1016">
        <v>7.4815866627646999E-2</v>
      </c>
    </row>
    <row r="1017" spans="1:17" hidden="1" x14ac:dyDescent="0.3">
      <c r="A1017" t="s">
        <v>2186</v>
      </c>
      <c r="B1017" t="s">
        <v>2187</v>
      </c>
      <c r="C1017" t="s">
        <v>10650</v>
      </c>
      <c r="D1017" t="s">
        <v>175</v>
      </c>
      <c r="E1017">
        <v>2651.5579456750002</v>
      </c>
      <c r="F1017">
        <v>402.25</v>
      </c>
      <c r="G1017">
        <v>-8.8274633263988402</v>
      </c>
      <c r="H1017">
        <v>-13.555702515174</v>
      </c>
      <c r="I1017">
        <v>20.802032606402101</v>
      </c>
      <c r="J1017">
        <v>-8.1020687394652899</v>
      </c>
      <c r="K1017">
        <v>415.05259726437203</v>
      </c>
      <c r="L1017">
        <v>363.92435882333598</v>
      </c>
      <c r="M1017">
        <v>34.297566322757199</v>
      </c>
      <c r="N1017">
        <v>0.92585727557104902</v>
      </c>
      <c r="O1017">
        <v>20.323182100683599</v>
      </c>
      <c r="P1017">
        <v>62.854251012145703</v>
      </c>
      <c r="Q1017">
        <v>0.12527955283238201</v>
      </c>
    </row>
    <row r="1018" spans="1:17" hidden="1" x14ac:dyDescent="0.3">
      <c r="A1018" t="s">
        <v>2188</v>
      </c>
      <c r="B1018" t="s">
        <v>2189</v>
      </c>
      <c r="C1018" t="s">
        <v>10650</v>
      </c>
      <c r="D1018" t="s">
        <v>329</v>
      </c>
      <c r="E1018">
        <v>2644.9670139750001</v>
      </c>
      <c r="F1018">
        <v>840.95</v>
      </c>
      <c r="G1018">
        <v>27.652889180703799</v>
      </c>
      <c r="H1018">
        <v>27.5390785859293</v>
      </c>
      <c r="I1018">
        <v>55.153582973950499</v>
      </c>
      <c r="J1018">
        <v>3.6956735349191101</v>
      </c>
      <c r="K1018">
        <v>662.41928599320602</v>
      </c>
      <c r="L1018">
        <v>550.49785078447599</v>
      </c>
      <c r="M1018">
        <v>73.422143369966406</v>
      </c>
      <c r="N1018">
        <v>0.85474746741361396</v>
      </c>
      <c r="O1018">
        <v>1.0761638622985801</v>
      </c>
      <c r="P1018">
        <v>105.36019536019499</v>
      </c>
      <c r="Q1018">
        <v>-3.9881514365486002E-2</v>
      </c>
    </row>
    <row r="1019" spans="1:17" hidden="1" x14ac:dyDescent="0.3">
      <c r="A1019" t="s">
        <v>2190</v>
      </c>
      <c r="B1019" t="s">
        <v>2191</v>
      </c>
      <c r="C1019" t="s">
        <v>10650</v>
      </c>
      <c r="D1019" t="s">
        <v>1667</v>
      </c>
      <c r="E1019">
        <v>2644.090741</v>
      </c>
      <c r="F1019">
        <v>62.54</v>
      </c>
      <c r="G1019">
        <v>-10.1197710364959</v>
      </c>
      <c r="H1019">
        <v>0.987984467036508</v>
      </c>
      <c r="I1019">
        <v>1.9940673684279699</v>
      </c>
      <c r="J1019">
        <v>-1.0020049274173799</v>
      </c>
      <c r="K1019">
        <v>62.042772480219597</v>
      </c>
      <c r="L1019">
        <v>59.3012862746805</v>
      </c>
      <c r="M1019">
        <v>53.860821394049402</v>
      </c>
      <c r="N1019">
        <v>0.99810597890264396</v>
      </c>
      <c r="O1019">
        <v>5.4525103933482599</v>
      </c>
      <c r="P1019">
        <v>27.346772551415199</v>
      </c>
      <c r="Q1019">
        <v>-2.7484158448541001E-2</v>
      </c>
    </row>
    <row r="1020" spans="1:17" x14ac:dyDescent="0.3">
      <c r="A1020" t="s">
        <v>2192</v>
      </c>
      <c r="B1020" t="s">
        <v>2193</v>
      </c>
      <c r="C1020" t="s">
        <v>10635</v>
      </c>
      <c r="D1020" t="s">
        <v>300</v>
      </c>
      <c r="E1020">
        <v>2640.530202205</v>
      </c>
      <c r="F1020">
        <v>1756.7</v>
      </c>
      <c r="G1020">
        <v>-20.514431022165901</v>
      </c>
      <c r="H1020">
        <v>-4.9589675014378596</v>
      </c>
      <c r="I1020">
        <v>-17.1970539826611</v>
      </c>
      <c r="J1020">
        <v>-2.9605956122986199</v>
      </c>
      <c r="K1020">
        <v>1770.0282922588999</v>
      </c>
      <c r="L1020">
        <v>1689.8195679527</v>
      </c>
      <c r="M1020">
        <v>48.173349531346098</v>
      </c>
      <c r="N1020">
        <v>0.47835794124456299</v>
      </c>
      <c r="O1020">
        <v>21.102066374452001</v>
      </c>
      <c r="P1020">
        <v>34.099236641221303</v>
      </c>
      <c r="Q1020">
        <v>1.7307512529157999E-2</v>
      </c>
    </row>
    <row r="1021" spans="1:17" hidden="1" x14ac:dyDescent="0.3">
      <c r="A1021" t="s">
        <v>2194</v>
      </c>
      <c r="B1021" t="s">
        <v>2195</v>
      </c>
      <c r="C1021" t="s">
        <v>10650</v>
      </c>
      <c r="D1021" t="s">
        <v>104</v>
      </c>
      <c r="E1021">
        <v>2620.5835499999998</v>
      </c>
      <c r="F1021">
        <v>394.2</v>
      </c>
      <c r="G1021">
        <v>116.093803675093</v>
      </c>
      <c r="H1021">
        <v>-3.01469572476124</v>
      </c>
      <c r="I1021">
        <v>-15.1042225433659</v>
      </c>
      <c r="J1021">
        <v>1.41960907746815</v>
      </c>
      <c r="K1021">
        <v>405.09406491421498</v>
      </c>
      <c r="L1021">
        <v>352.20275410950302</v>
      </c>
      <c r="M1021">
        <v>45.021206267534602</v>
      </c>
      <c r="N1021">
        <v>0.92234605350655197</v>
      </c>
      <c r="O1021">
        <v>30.3652968036529</v>
      </c>
      <c r="P1021">
        <v>156.22359441013899</v>
      </c>
      <c r="Q1021">
        <v>0.235390120374766</v>
      </c>
    </row>
    <row r="1022" spans="1:17" hidden="1" x14ac:dyDescent="0.3">
      <c r="A1022" t="s">
        <v>2196</v>
      </c>
      <c r="B1022" t="s">
        <v>2197</v>
      </c>
      <c r="C1022" t="s">
        <v>10650</v>
      </c>
      <c r="D1022" t="s">
        <v>264</v>
      </c>
      <c r="E1022">
        <v>2617.569</v>
      </c>
      <c r="F1022">
        <v>18002</v>
      </c>
      <c r="G1022">
        <v>-7.6942284309548299</v>
      </c>
      <c r="H1022">
        <v>-14.5243335518556</v>
      </c>
      <c r="I1022">
        <v>11.468763454415599</v>
      </c>
      <c r="J1022">
        <v>-3.4684467409113999</v>
      </c>
      <c r="K1022">
        <v>17840.653808622399</v>
      </c>
      <c r="L1022">
        <v>15500.3777039906</v>
      </c>
      <c r="M1022">
        <v>31.8083881308158</v>
      </c>
      <c r="N1022">
        <v>0.80567595174336704</v>
      </c>
      <c r="O1022">
        <v>16.098211309854399</v>
      </c>
      <c r="P1022">
        <v>42.873015873015802</v>
      </c>
      <c r="Q1022">
        <v>0.13610504009431601</v>
      </c>
    </row>
    <row r="1023" spans="1:17" hidden="1" x14ac:dyDescent="0.3">
      <c r="A1023" t="s">
        <v>2198</v>
      </c>
      <c r="B1023" t="s">
        <v>2199</v>
      </c>
      <c r="C1023" t="s">
        <v>10650</v>
      </c>
      <c r="D1023" t="s">
        <v>365</v>
      </c>
      <c r="E1023">
        <v>2612.2066905500001</v>
      </c>
      <c r="F1023">
        <v>1185.45</v>
      </c>
      <c r="G1023">
        <v>-5.8556216829679801</v>
      </c>
      <c r="H1023">
        <v>12.9556706592426</v>
      </c>
      <c r="I1023">
        <v>-18.224123168656401</v>
      </c>
      <c r="J1023">
        <v>-2.3161381559204299</v>
      </c>
      <c r="K1023">
        <v>1087.0802923854201</v>
      </c>
      <c r="L1023">
        <v>1037.7315146953799</v>
      </c>
      <c r="M1023">
        <v>59.684054715716798</v>
      </c>
      <c r="N1023">
        <v>1.07397639107662</v>
      </c>
      <c r="O1023">
        <v>9.4774136403897202</v>
      </c>
      <c r="P1023">
        <v>37.843023255813897</v>
      </c>
      <c r="Q1023">
        <v>0.139677025787456</v>
      </c>
    </row>
    <row r="1024" spans="1:17" hidden="1" x14ac:dyDescent="0.3">
      <c r="A1024" t="s">
        <v>2200</v>
      </c>
      <c r="B1024" t="s">
        <v>2201</v>
      </c>
      <c r="C1024" t="s">
        <v>10650</v>
      </c>
      <c r="D1024" t="s">
        <v>175</v>
      </c>
      <c r="E1024">
        <v>2607.96451209</v>
      </c>
      <c r="F1024">
        <v>1721.15</v>
      </c>
      <c r="G1024">
        <v>118.411683167386</v>
      </c>
      <c r="H1024">
        <v>14.7252549255243</v>
      </c>
      <c r="I1024">
        <v>13.861088881355</v>
      </c>
      <c r="J1024">
        <v>1.31541326691809</v>
      </c>
      <c r="K1024">
        <v>1551.2187753051001</v>
      </c>
      <c r="L1024">
        <v>1195.6897321188701</v>
      </c>
      <c r="M1024">
        <v>65.950866087954296</v>
      </c>
      <c r="N1024">
        <v>1.2303197936071</v>
      </c>
      <c r="O1024">
        <v>8.2938732823983905</v>
      </c>
      <c r="P1024">
        <v>221.259916005599</v>
      </c>
      <c r="Q1024">
        <v>0.10161051835620501</v>
      </c>
    </row>
    <row r="1025" spans="1:17" hidden="1" x14ac:dyDescent="0.3">
      <c r="A1025" t="s">
        <v>2202</v>
      </c>
      <c r="B1025" t="s">
        <v>2203</v>
      </c>
      <c r="C1025" t="s">
        <v>10650</v>
      </c>
      <c r="D1025" t="s">
        <v>629</v>
      </c>
      <c r="E1025">
        <v>2605.9069322</v>
      </c>
      <c r="F1025">
        <v>1816.6</v>
      </c>
      <c r="G1025">
        <v>226.427468097711</v>
      </c>
      <c r="H1025">
        <v>-9.4650130114410302</v>
      </c>
      <c r="I1025">
        <v>0.165290565933911</v>
      </c>
      <c r="J1025">
        <v>0.68142627697348401</v>
      </c>
      <c r="K1025">
        <v>1830.90557809599</v>
      </c>
      <c r="L1025">
        <v>1437.02129335925</v>
      </c>
      <c r="M1025">
        <v>50.249837083265497</v>
      </c>
      <c r="N1025">
        <v>0.89726782206207001</v>
      </c>
      <c r="O1025">
        <v>23.604535946273199</v>
      </c>
      <c r="P1025">
        <v>277.67151767151699</v>
      </c>
      <c r="Q1025">
        <v>0.243055769036847</v>
      </c>
    </row>
    <row r="1026" spans="1:17" hidden="1" x14ac:dyDescent="0.3">
      <c r="A1026" t="s">
        <v>2204</v>
      </c>
      <c r="B1026" t="s">
        <v>2205</v>
      </c>
      <c r="C1026" t="s">
        <v>10650</v>
      </c>
      <c r="D1026" t="s">
        <v>245</v>
      </c>
      <c r="E1026">
        <v>2601.6555267449999</v>
      </c>
      <c r="F1026">
        <v>2406.6</v>
      </c>
      <c r="G1026">
        <v>134.57958920383399</v>
      </c>
      <c r="H1026">
        <v>19.050355719444902</v>
      </c>
      <c r="I1026">
        <v>65.429646010559296</v>
      </c>
      <c r="J1026">
        <v>7.3399096448599801</v>
      </c>
      <c r="K1026">
        <v>1936.4654871213399</v>
      </c>
      <c r="L1026">
        <v>1517.3785060845601</v>
      </c>
      <c r="M1026">
        <v>83.419653566297697</v>
      </c>
      <c r="N1026">
        <v>1.0396919863976599</v>
      </c>
      <c r="O1026">
        <v>5.9565361921382696</v>
      </c>
      <c r="P1026">
        <v>168.563776364245</v>
      </c>
      <c r="Q1026">
        <v>0.133527687820749</v>
      </c>
    </row>
    <row r="1027" spans="1:17" x14ac:dyDescent="0.3">
      <c r="A1027" t="s">
        <v>2206</v>
      </c>
      <c r="B1027" t="s">
        <v>2207</v>
      </c>
      <c r="C1027" t="s">
        <v>10638</v>
      </c>
      <c r="D1027" t="s">
        <v>258</v>
      </c>
      <c r="E1027">
        <v>2600.4271542500001</v>
      </c>
      <c r="F1027">
        <v>1072.2</v>
      </c>
      <c r="G1027">
        <v>-11.262219314432899</v>
      </c>
      <c r="H1027">
        <v>-0.15166524809326801</v>
      </c>
      <c r="I1027">
        <v>23.347658722330099</v>
      </c>
      <c r="J1027">
        <v>-3.9378684241620601</v>
      </c>
      <c r="K1027">
        <v>879.031461237298</v>
      </c>
      <c r="L1027">
        <v>843.21337225046102</v>
      </c>
      <c r="M1027">
        <v>50.592587592867098</v>
      </c>
      <c r="N1027">
        <v>2.0314015308217601</v>
      </c>
      <c r="O1027">
        <v>0.73680283529191604</v>
      </c>
      <c r="P1027">
        <v>62.135188265537501</v>
      </c>
      <c r="Q1027">
        <v>-2.0967092731204E-2</v>
      </c>
    </row>
    <row r="1028" spans="1:17" hidden="1" x14ac:dyDescent="0.3">
      <c r="A1028" t="s">
        <v>2208</v>
      </c>
      <c r="B1028" t="s">
        <v>2209</v>
      </c>
      <c r="C1028" t="s">
        <v>10650</v>
      </c>
      <c r="D1028" t="s">
        <v>121</v>
      </c>
      <c r="E1028">
        <v>2598.5788808849902</v>
      </c>
      <c r="F1028">
        <v>1922.5</v>
      </c>
      <c r="G1028">
        <v>530.21764396187098</v>
      </c>
      <c r="H1028">
        <v>84.679519356775501</v>
      </c>
      <c r="I1028">
        <v>462.97451092391998</v>
      </c>
      <c r="J1028">
        <v>-20.210126988944602</v>
      </c>
      <c r="K1028">
        <v>1385.04941464115</v>
      </c>
      <c r="L1028">
        <v>710.27228585345097</v>
      </c>
      <c r="M1028">
        <v>50.453285708761499</v>
      </c>
      <c r="N1028">
        <v>0.87489820879694202</v>
      </c>
      <c r="O1028">
        <v>35.690507152145599</v>
      </c>
      <c r="P1028">
        <v>802.58215962441295</v>
      </c>
      <c r="Q1028">
        <v>0.250500330687499</v>
      </c>
    </row>
    <row r="1029" spans="1:17" x14ac:dyDescent="0.3">
      <c r="A1029" t="s">
        <v>2210</v>
      </c>
      <c r="B1029" t="s">
        <v>2211</v>
      </c>
      <c r="C1029" t="s">
        <v>10640</v>
      </c>
      <c r="D1029" t="s">
        <v>295</v>
      </c>
      <c r="E1029">
        <v>2593.02202334</v>
      </c>
      <c r="F1029">
        <v>441.1</v>
      </c>
      <c r="G1029">
        <v>-29.876745141215</v>
      </c>
      <c r="H1029">
        <v>2.0043877227258999</v>
      </c>
      <c r="I1029">
        <v>-5.0019668487100999</v>
      </c>
      <c r="J1029">
        <v>-7.3831465859930701</v>
      </c>
      <c r="K1029">
        <v>418.38151327695903</v>
      </c>
      <c r="L1029">
        <v>410.22568043259901</v>
      </c>
      <c r="M1029">
        <v>57.403233945288697</v>
      </c>
      <c r="N1029">
        <v>2.10976316937125</v>
      </c>
      <c r="O1029">
        <v>21.491725232373501</v>
      </c>
      <c r="P1029">
        <v>33.323258274142297</v>
      </c>
      <c r="Q1029">
        <v>-3.6769071513595E-2</v>
      </c>
    </row>
    <row r="1030" spans="1:17" hidden="1" x14ac:dyDescent="0.3">
      <c r="A1030" t="s">
        <v>2212</v>
      </c>
      <c r="B1030" t="s">
        <v>2213</v>
      </c>
      <c r="C1030" t="s">
        <v>10650</v>
      </c>
      <c r="D1030" t="s">
        <v>245</v>
      </c>
      <c r="E1030">
        <v>2582.8206010200001</v>
      </c>
      <c r="F1030">
        <v>5891.6</v>
      </c>
      <c r="G1030">
        <v>114.14108565482501</v>
      </c>
      <c r="H1030">
        <v>-3.5886675900136402</v>
      </c>
      <c r="I1030">
        <v>21.865481347682501</v>
      </c>
      <c r="J1030">
        <v>-3.0004997881853499</v>
      </c>
      <c r="K1030">
        <v>5724.0886529927502</v>
      </c>
      <c r="L1030">
        <v>4532.4846796290703</v>
      </c>
      <c r="M1030">
        <v>52.701644132065098</v>
      </c>
      <c r="N1030">
        <v>9.7291354838564104E-2</v>
      </c>
      <c r="O1030">
        <v>14.7421753004277</v>
      </c>
      <c r="P1030">
        <v>145.48333333333301</v>
      </c>
      <c r="Q1030">
        <v>0.10878432249398901</v>
      </c>
    </row>
    <row r="1031" spans="1:17" hidden="1" x14ac:dyDescent="0.3">
      <c r="A1031" t="s">
        <v>2214</v>
      </c>
      <c r="B1031" t="s">
        <v>2215</v>
      </c>
      <c r="C1031" t="s">
        <v>10650</v>
      </c>
      <c r="D1031" t="s">
        <v>1350</v>
      </c>
      <c r="E1031">
        <v>2580.8388</v>
      </c>
      <c r="F1031">
        <v>1000</v>
      </c>
      <c r="G1031">
        <v>-30.434276990328101</v>
      </c>
      <c r="H1031">
        <v>-1.52309381952183</v>
      </c>
      <c r="I1031">
        <v>-12.9681679156895</v>
      </c>
      <c r="J1031">
        <v>-1.6627623810837799</v>
      </c>
      <c r="K1031">
        <v>999.99645733579405</v>
      </c>
      <c r="L1031">
        <v>999.99659515012695</v>
      </c>
      <c r="M1031">
        <v>55.379180563809697</v>
      </c>
      <c r="N1031">
        <v>0.69145217796295999</v>
      </c>
      <c r="O1031">
        <v>3</v>
      </c>
      <c r="P1031">
        <v>3.0927835051546202</v>
      </c>
      <c r="Q1031">
        <v>-0.101916752053546</v>
      </c>
    </row>
    <row r="1032" spans="1:17" hidden="1" x14ac:dyDescent="0.3">
      <c r="A1032" t="s">
        <v>2216</v>
      </c>
      <c r="B1032" t="s">
        <v>2217</v>
      </c>
      <c r="C1032" t="s">
        <v>10650</v>
      </c>
      <c r="D1032" t="s">
        <v>472</v>
      </c>
      <c r="E1032">
        <v>2579.3791035999998</v>
      </c>
      <c r="F1032">
        <v>330.25</v>
      </c>
      <c r="G1032">
        <v>-6.1877224480332496</v>
      </c>
      <c r="H1032">
        <v>-2.3334913730386502</v>
      </c>
      <c r="I1032">
        <v>7.4282072110219497</v>
      </c>
      <c r="J1032">
        <v>-9.6355244749977995</v>
      </c>
      <c r="K1032">
        <v>304.83245786102202</v>
      </c>
      <c r="L1032">
        <v>280.17510349943302</v>
      </c>
      <c r="M1032">
        <v>46.265309197910199</v>
      </c>
      <c r="N1032">
        <v>1.5265224334115699</v>
      </c>
      <c r="O1032">
        <v>9.6139288417865298</v>
      </c>
      <c r="P1032">
        <v>45.580780251267299</v>
      </c>
      <c r="Q1032">
        <v>-5.0316835566493003E-2</v>
      </c>
    </row>
    <row r="1033" spans="1:17" x14ac:dyDescent="0.3">
      <c r="A1033" t="s">
        <v>2218</v>
      </c>
      <c r="B1033" t="s">
        <v>2219</v>
      </c>
      <c r="C1033" t="s">
        <v>10636</v>
      </c>
      <c r="D1033" t="s">
        <v>24</v>
      </c>
      <c r="E1033">
        <v>2576.4731892899999</v>
      </c>
      <c r="F1033">
        <v>50.99</v>
      </c>
      <c r="G1033">
        <v>-56.590237174115302</v>
      </c>
      <c r="H1033">
        <v>-1.68160382546596</v>
      </c>
      <c r="I1033">
        <v>-30.9257246433083</v>
      </c>
      <c r="J1033">
        <v>-4.9263446425543203</v>
      </c>
      <c r="K1033">
        <v>51.915305771680003</v>
      </c>
      <c r="L1033">
        <v>60.336762686567099</v>
      </c>
      <c r="M1033">
        <v>38.390165552442397</v>
      </c>
      <c r="N1033">
        <v>0.88001643008104502</v>
      </c>
      <c r="O1033">
        <v>61.600313787017001</v>
      </c>
      <c r="P1033">
        <v>4.0612244897959098</v>
      </c>
    </row>
    <row r="1034" spans="1:17" hidden="1" x14ac:dyDescent="0.3">
      <c r="A1034" t="s">
        <v>2220</v>
      </c>
      <c r="B1034" t="s">
        <v>2221</v>
      </c>
      <c r="C1034" t="s">
        <v>10650</v>
      </c>
      <c r="D1034" t="s">
        <v>295</v>
      </c>
      <c r="E1034">
        <v>2576.4572716409998</v>
      </c>
      <c r="F1034">
        <v>100.75</v>
      </c>
      <c r="G1034">
        <v>-9.2687105541466099</v>
      </c>
      <c r="H1034">
        <v>16.388917353662499</v>
      </c>
      <c r="I1034">
        <v>-8.2938432503649899</v>
      </c>
      <c r="J1034">
        <v>-2.3392329693190699</v>
      </c>
      <c r="K1034">
        <v>90.100825085108596</v>
      </c>
      <c r="L1034">
        <v>85.945499731433998</v>
      </c>
      <c r="M1034">
        <v>63.231682885266899</v>
      </c>
      <c r="N1034">
        <v>1.9708497820081501</v>
      </c>
      <c r="O1034">
        <v>7.5930521091811496</v>
      </c>
      <c r="P1034">
        <v>41.106442577030798</v>
      </c>
      <c r="Q1034">
        <v>-5.0952042718472999E-2</v>
      </c>
    </row>
    <row r="1035" spans="1:17" hidden="1" x14ac:dyDescent="0.3">
      <c r="A1035" t="s">
        <v>2222</v>
      </c>
      <c r="B1035" t="s">
        <v>2223</v>
      </c>
      <c r="C1035" t="s">
        <v>10650</v>
      </c>
      <c r="D1035" t="s">
        <v>46</v>
      </c>
      <c r="E1035">
        <v>2571.9938400000001</v>
      </c>
      <c r="F1035">
        <v>261.45</v>
      </c>
      <c r="G1035">
        <v>1612.56472299967</v>
      </c>
      <c r="H1035">
        <v>36.633011701283102</v>
      </c>
      <c r="I1035">
        <v>122.57137261485001</v>
      </c>
      <c r="J1035">
        <v>23.152962434641001</v>
      </c>
      <c r="K1035">
        <v>195.382313929189</v>
      </c>
      <c r="L1035">
        <v>130.965485563529</v>
      </c>
      <c r="M1035">
        <v>92.431281944057901</v>
      </c>
      <c r="N1035">
        <v>2.2614201471854898</v>
      </c>
      <c r="O1035">
        <v>2.0080321285140501</v>
      </c>
      <c r="P1035">
        <v>1643</v>
      </c>
    </row>
    <row r="1036" spans="1:17" x14ac:dyDescent="0.3">
      <c r="A1036" t="s">
        <v>2224</v>
      </c>
      <c r="B1036" t="s">
        <v>2225</v>
      </c>
      <c r="C1036" t="s">
        <v>10649</v>
      </c>
      <c r="D1036" t="s">
        <v>387</v>
      </c>
      <c r="E1036">
        <v>2569.4130269880002</v>
      </c>
      <c r="F1036">
        <v>223.48</v>
      </c>
      <c r="G1036">
        <v>-49.756576639317302</v>
      </c>
      <c r="H1036">
        <v>0.79278254478156795</v>
      </c>
      <c r="I1036">
        <v>-52.528329521362402</v>
      </c>
      <c r="J1036">
        <v>0.99206415797943703</v>
      </c>
      <c r="K1036">
        <v>219.51286151665201</v>
      </c>
      <c r="L1036">
        <v>252.75555165434301</v>
      </c>
      <c r="M1036">
        <v>63.9870686612242</v>
      </c>
      <c r="N1036">
        <v>0.98371109918759403</v>
      </c>
      <c r="O1036">
        <v>93.194021836405895</v>
      </c>
      <c r="P1036">
        <v>16.699738903394199</v>
      </c>
      <c r="Q1036">
        <v>-3.7404167165444001E-2</v>
      </c>
    </row>
    <row r="1037" spans="1:17" hidden="1" x14ac:dyDescent="0.3">
      <c r="A1037" t="s">
        <v>2226</v>
      </c>
      <c r="B1037" t="s">
        <v>2227</v>
      </c>
      <c r="C1037" t="s">
        <v>10650</v>
      </c>
      <c r="D1037" t="s">
        <v>365</v>
      </c>
      <c r="E1037">
        <v>2567.0997510699999</v>
      </c>
      <c r="F1037">
        <v>782.15</v>
      </c>
      <c r="G1037">
        <v>-50.522122466483999</v>
      </c>
      <c r="H1037">
        <v>-5.5481885459023701</v>
      </c>
      <c r="I1037">
        <v>-20.291876616962799</v>
      </c>
      <c r="J1037">
        <v>-2.1073500099497702</v>
      </c>
      <c r="K1037">
        <v>788.31684810511194</v>
      </c>
      <c r="L1037">
        <v>829.35833517792696</v>
      </c>
      <c r="M1037">
        <v>40.3513194783527</v>
      </c>
      <c r="N1037">
        <v>0.99801637492230899</v>
      </c>
      <c r="O1037">
        <v>26.535830723007098</v>
      </c>
      <c r="P1037">
        <v>9.4528407500699494</v>
      </c>
      <c r="Q1037">
        <v>3.7750695439291999E-2</v>
      </c>
    </row>
    <row r="1038" spans="1:17" hidden="1" x14ac:dyDescent="0.3">
      <c r="A1038" t="s">
        <v>2228</v>
      </c>
      <c r="B1038" t="s">
        <v>2229</v>
      </c>
      <c r="C1038" t="s">
        <v>10650</v>
      </c>
      <c r="D1038" t="s">
        <v>46</v>
      </c>
      <c r="E1038">
        <v>2566.18352</v>
      </c>
      <c r="F1038">
        <v>113.32</v>
      </c>
      <c r="G1038">
        <v>92.855363393760399</v>
      </c>
      <c r="H1038">
        <v>4.0216442426014796</v>
      </c>
      <c r="I1038">
        <v>33.9135281209726</v>
      </c>
      <c r="J1038">
        <v>-3.5165302720994802</v>
      </c>
      <c r="K1038">
        <v>103.526915822457</v>
      </c>
      <c r="L1038">
        <v>81.062152708721101</v>
      </c>
      <c r="M1038">
        <v>52.6518132529078</v>
      </c>
      <c r="N1038">
        <v>0.41921083956010502</v>
      </c>
      <c r="O1038">
        <v>6.4772326156018396</v>
      </c>
      <c r="P1038">
        <v>141.10638297872299</v>
      </c>
      <c r="Q1038">
        <v>0.14652050018757601</v>
      </c>
    </row>
    <row r="1039" spans="1:17" hidden="1" x14ac:dyDescent="0.3">
      <c r="A1039" t="s">
        <v>2230</v>
      </c>
      <c r="B1039" t="s">
        <v>2231</v>
      </c>
      <c r="C1039" t="s">
        <v>10650</v>
      </c>
      <c r="D1039" t="s">
        <v>305</v>
      </c>
      <c r="E1039">
        <v>2561.46943956</v>
      </c>
      <c r="F1039">
        <v>162.59</v>
      </c>
      <c r="G1039">
        <v>56.235216685090798</v>
      </c>
      <c r="H1039">
        <v>0.35168509805863801</v>
      </c>
      <c r="I1039">
        <v>9.2789523750622092</v>
      </c>
      <c r="J1039">
        <v>-3.69691436421189</v>
      </c>
      <c r="K1039">
        <v>139.43679319716199</v>
      </c>
      <c r="L1039">
        <v>128.15303267591301</v>
      </c>
      <c r="M1039">
        <v>55.057679241710602</v>
      </c>
      <c r="N1039">
        <v>1.8624968075755</v>
      </c>
      <c r="O1039">
        <v>1.4822559813026699</v>
      </c>
      <c r="P1039">
        <v>93.559523809523796</v>
      </c>
      <c r="Q1039">
        <v>0.155131228847705</v>
      </c>
    </row>
    <row r="1040" spans="1:17" x14ac:dyDescent="0.3">
      <c r="A1040" t="s">
        <v>2232</v>
      </c>
      <c r="B1040" t="s">
        <v>2233</v>
      </c>
      <c r="C1040" t="s">
        <v>10652</v>
      </c>
      <c r="D1040" t="s">
        <v>1903</v>
      </c>
      <c r="E1040">
        <v>2549.744108072</v>
      </c>
      <c r="F1040">
        <v>53.07</v>
      </c>
      <c r="G1040">
        <v>-4.8258095447069103</v>
      </c>
      <c r="H1040">
        <v>-6.7843869993269799</v>
      </c>
      <c r="I1040">
        <v>-16.8278635778635</v>
      </c>
      <c r="J1040">
        <v>-2.60738175504193</v>
      </c>
      <c r="K1040">
        <v>53.020310253508498</v>
      </c>
      <c r="L1040">
        <v>51.877226340970601</v>
      </c>
      <c r="M1040">
        <v>58.726968655463601</v>
      </c>
      <c r="N1040">
        <v>0.84468448118962103</v>
      </c>
      <c r="O1040">
        <v>30.7706802336536</v>
      </c>
      <c r="P1040">
        <v>30.393120393120299</v>
      </c>
      <c r="Q1040">
        <v>-1.1203250081462999E-2</v>
      </c>
    </row>
    <row r="1041" spans="1:17" hidden="1" x14ac:dyDescent="0.3">
      <c r="A1041" t="s">
        <v>2234</v>
      </c>
      <c r="B1041" t="s">
        <v>2235</v>
      </c>
      <c r="C1041" t="s">
        <v>10650</v>
      </c>
      <c r="D1041" t="s">
        <v>92</v>
      </c>
      <c r="E1041">
        <v>2546.1200710399999</v>
      </c>
      <c r="F1041">
        <v>28.7</v>
      </c>
      <c r="G1041">
        <v>162.705628585217</v>
      </c>
      <c r="H1041">
        <v>6.3287580323300103</v>
      </c>
      <c r="I1041">
        <v>2.4773324765629399</v>
      </c>
      <c r="J1041">
        <v>0.548539830218433</v>
      </c>
      <c r="K1041">
        <v>27.2757728551036</v>
      </c>
      <c r="L1041">
        <v>23.559192024835198</v>
      </c>
      <c r="M1041">
        <v>59.500721917241599</v>
      </c>
      <c r="N1041">
        <v>1.1705606219753999</v>
      </c>
      <c r="O1041">
        <v>16.8989547038327</v>
      </c>
      <c r="P1041">
        <v>198.974555447944</v>
      </c>
      <c r="Q1041">
        <v>8.5114673249946995E-2</v>
      </c>
    </row>
    <row r="1042" spans="1:17" hidden="1" x14ac:dyDescent="0.3">
      <c r="A1042" t="s">
        <v>2236</v>
      </c>
      <c r="B1042" t="s">
        <v>2237</v>
      </c>
      <c r="C1042" t="s">
        <v>10650</v>
      </c>
      <c r="D1042" t="s">
        <v>445</v>
      </c>
      <c r="E1042">
        <v>2545.1353617099999</v>
      </c>
      <c r="F1042">
        <v>819.7</v>
      </c>
      <c r="G1042">
        <v>6.9419704018233802E-2</v>
      </c>
      <c r="H1042">
        <v>12.975513422817899</v>
      </c>
      <c r="I1042">
        <v>46.226792454966699</v>
      </c>
      <c r="J1042">
        <v>-0.90903972650936604</v>
      </c>
      <c r="K1042">
        <v>695.91150978047699</v>
      </c>
      <c r="L1042">
        <v>612.35922672993604</v>
      </c>
      <c r="M1042">
        <v>65.123970682725599</v>
      </c>
      <c r="N1042">
        <v>1.6954291688048</v>
      </c>
      <c r="O1042">
        <v>8.4238135903379199</v>
      </c>
      <c r="P1042">
        <v>86.274287012839395</v>
      </c>
      <c r="Q1042">
        <v>0.16423772443890899</v>
      </c>
    </row>
    <row r="1043" spans="1:17" x14ac:dyDescent="0.3">
      <c r="A1043" t="s">
        <v>2238</v>
      </c>
      <c r="B1043" t="s">
        <v>2239</v>
      </c>
      <c r="C1043" t="s">
        <v>10638</v>
      </c>
      <c r="D1043" t="s">
        <v>355</v>
      </c>
      <c r="E1043">
        <v>2540.9058129800001</v>
      </c>
      <c r="F1043">
        <v>50.77</v>
      </c>
      <c r="G1043">
        <v>-55.164706207148001</v>
      </c>
      <c r="H1043">
        <v>-6.2939076642365297</v>
      </c>
      <c r="I1043">
        <v>-40.4405964971182</v>
      </c>
      <c r="J1043">
        <v>-3.4002141185355201</v>
      </c>
      <c r="K1043">
        <v>52.551616975649402</v>
      </c>
      <c r="L1043">
        <v>59.267002592934702</v>
      </c>
      <c r="M1043">
        <v>43.075916066439703</v>
      </c>
      <c r="N1043">
        <v>0.89304227967023397</v>
      </c>
      <c r="O1043">
        <v>65.550521961788405</v>
      </c>
      <c r="P1043">
        <v>5.7708333333333401</v>
      </c>
    </row>
    <row r="1044" spans="1:17" hidden="1" x14ac:dyDescent="0.3">
      <c r="A1044" t="s">
        <v>2240</v>
      </c>
      <c r="B1044" t="s">
        <v>2241</v>
      </c>
      <c r="C1044" t="s">
        <v>10650</v>
      </c>
      <c r="D1044" t="s">
        <v>329</v>
      </c>
      <c r="E1044">
        <v>2539.3061093400001</v>
      </c>
      <c r="F1044">
        <v>252.9</v>
      </c>
      <c r="G1044">
        <v>-8.6144677517732902</v>
      </c>
      <c r="H1044">
        <v>-3.4867840751720598</v>
      </c>
      <c r="I1044">
        <v>25.7201657732409</v>
      </c>
      <c r="J1044">
        <v>2.1019435012691599</v>
      </c>
      <c r="K1044">
        <v>244.89544054885201</v>
      </c>
      <c r="M1044">
        <v>61.791310468440201</v>
      </c>
      <c r="N1044">
        <v>0.76263457551504199</v>
      </c>
      <c r="O1044">
        <v>13.0881771451166</v>
      </c>
      <c r="P1044">
        <v>67.928286852589594</v>
      </c>
    </row>
    <row r="1045" spans="1:17" hidden="1" x14ac:dyDescent="0.3">
      <c r="A1045" t="s">
        <v>2242</v>
      </c>
      <c r="B1045" t="s">
        <v>2243</v>
      </c>
      <c r="C1045" t="s">
        <v>10650</v>
      </c>
      <c r="D1045" t="s">
        <v>1193</v>
      </c>
      <c r="E1045">
        <v>2526.2894514300001</v>
      </c>
      <c r="F1045">
        <v>899.1</v>
      </c>
      <c r="G1045">
        <v>10.071052113595799</v>
      </c>
      <c r="H1045">
        <v>10.9057846733344</v>
      </c>
      <c r="I1045">
        <v>-17.304966191370301</v>
      </c>
      <c r="J1045">
        <v>1.01029344710166</v>
      </c>
      <c r="K1045">
        <v>837.49659781140895</v>
      </c>
      <c r="L1045">
        <v>836.96563004657003</v>
      </c>
      <c r="M1045">
        <v>63.266049153648702</v>
      </c>
      <c r="N1045">
        <v>1.2513839751136699</v>
      </c>
      <c r="O1045">
        <v>28.011344678011302</v>
      </c>
      <c r="P1045">
        <v>51.606104038445302</v>
      </c>
      <c r="Q1045">
        <v>2.4466399432302E-2</v>
      </c>
    </row>
    <row r="1046" spans="1:17" hidden="1" x14ac:dyDescent="0.3">
      <c r="A1046" t="s">
        <v>2244</v>
      </c>
      <c r="B1046" t="s">
        <v>2245</v>
      </c>
      <c r="C1046" t="s">
        <v>10650</v>
      </c>
      <c r="D1046" t="s">
        <v>2246</v>
      </c>
      <c r="E1046">
        <v>2515.396009395</v>
      </c>
      <c r="F1046">
        <v>5084.7</v>
      </c>
      <c r="G1046">
        <v>42.2728511203198</v>
      </c>
      <c r="H1046">
        <v>-15.5161209428303</v>
      </c>
      <c r="I1046">
        <v>38.5980129372658</v>
      </c>
      <c r="J1046">
        <v>-8.655450184047</v>
      </c>
      <c r="K1046">
        <v>5146.68394235294</v>
      </c>
      <c r="L1046">
        <v>4116.7142307109798</v>
      </c>
      <c r="M1046">
        <v>40.754293339216602</v>
      </c>
      <c r="N1046">
        <v>0.71197283072262596</v>
      </c>
      <c r="O1046">
        <v>26.7134737545971</v>
      </c>
      <c r="P1046">
        <v>114.182813816343</v>
      </c>
      <c r="Q1046">
        <v>0.148591291190282</v>
      </c>
    </row>
    <row r="1047" spans="1:17" hidden="1" x14ac:dyDescent="0.3">
      <c r="A1047" t="s">
        <v>2247</v>
      </c>
      <c r="B1047" t="s">
        <v>2248</v>
      </c>
      <c r="C1047" t="s">
        <v>10650</v>
      </c>
      <c r="D1047" t="s">
        <v>227</v>
      </c>
      <c r="E1047">
        <v>2506.46</v>
      </c>
      <c r="F1047">
        <v>595.5</v>
      </c>
      <c r="G1047">
        <v>61.383051232881598</v>
      </c>
      <c r="H1047">
        <v>32.6068802798424</v>
      </c>
      <c r="I1047">
        <v>95.284023191638497</v>
      </c>
      <c r="J1047">
        <v>15.8756674136134</v>
      </c>
      <c r="K1047">
        <v>447.75979818078599</v>
      </c>
      <c r="L1047">
        <v>360.52621276489998</v>
      </c>
      <c r="M1047">
        <v>88.406019093075301</v>
      </c>
      <c r="N1047">
        <v>2.0126260336893198</v>
      </c>
      <c r="O1047">
        <v>2.4349286314021699</v>
      </c>
      <c r="P1047">
        <v>161.81578368872201</v>
      </c>
      <c r="Q1047">
        <v>0.19833217461784999</v>
      </c>
    </row>
    <row r="1048" spans="1:17" hidden="1" x14ac:dyDescent="0.3">
      <c r="A1048" t="s">
        <v>2249</v>
      </c>
      <c r="B1048" t="s">
        <v>2250</v>
      </c>
      <c r="C1048" t="s">
        <v>10650</v>
      </c>
      <c r="D1048" t="s">
        <v>445</v>
      </c>
      <c r="E1048">
        <v>2503.1000656799902</v>
      </c>
      <c r="F1048">
        <v>605.1</v>
      </c>
      <c r="G1048">
        <v>-42.2347085286424</v>
      </c>
      <c r="H1048">
        <v>-3.8766965185338198</v>
      </c>
      <c r="I1048">
        <v>-25.9857711025745</v>
      </c>
      <c r="J1048">
        <v>5.1937777033043897</v>
      </c>
      <c r="K1048">
        <v>605.80491608249201</v>
      </c>
      <c r="L1048">
        <v>641.41394755213696</v>
      </c>
      <c r="M1048">
        <v>69.655108047690206</v>
      </c>
      <c r="N1048">
        <v>1.07409566590623</v>
      </c>
      <c r="O1048">
        <v>31.986448520905601</v>
      </c>
      <c r="P1048">
        <v>12.325969927603399</v>
      </c>
      <c r="Q1048">
        <v>-2.923294086312E-3</v>
      </c>
    </row>
    <row r="1049" spans="1:17" hidden="1" x14ac:dyDescent="0.3">
      <c r="A1049" t="s">
        <v>2251</v>
      </c>
      <c r="B1049" t="s">
        <v>2252</v>
      </c>
      <c r="C1049" t="s">
        <v>10650</v>
      </c>
      <c r="D1049" t="s">
        <v>2253</v>
      </c>
      <c r="E1049">
        <v>2501.5</v>
      </c>
      <c r="F1049">
        <v>504.05</v>
      </c>
      <c r="G1049">
        <v>109.58853252348101</v>
      </c>
      <c r="H1049">
        <v>-8.5305287637597509</v>
      </c>
      <c r="I1049">
        <v>127.05464159811901</v>
      </c>
      <c r="J1049">
        <v>1.9190181572184899</v>
      </c>
      <c r="K1049">
        <v>528.15086441348399</v>
      </c>
      <c r="M1049">
        <v>44.551166642793497</v>
      </c>
      <c r="N1049">
        <v>0.60887416934312799</v>
      </c>
      <c r="O1049">
        <v>42.198194623549199</v>
      </c>
      <c r="P1049">
        <v>152.02499999999901</v>
      </c>
    </row>
    <row r="1050" spans="1:17" hidden="1" x14ac:dyDescent="0.3">
      <c r="A1050" t="s">
        <v>2254</v>
      </c>
      <c r="B1050" t="s">
        <v>2255</v>
      </c>
      <c r="C1050" t="s">
        <v>10650</v>
      </c>
      <c r="D1050" t="s">
        <v>568</v>
      </c>
      <c r="E1050">
        <v>2490.2189616700002</v>
      </c>
      <c r="F1050">
        <v>415.65</v>
      </c>
      <c r="G1050">
        <v>-7.0420752784935798</v>
      </c>
      <c r="H1050">
        <v>-8.8613042866011895</v>
      </c>
      <c r="I1050">
        <v>4.9624535809069998</v>
      </c>
      <c r="J1050">
        <v>-2.7084354580068601</v>
      </c>
      <c r="K1050">
        <v>403.82726543686999</v>
      </c>
      <c r="L1050">
        <v>363.99058673195299</v>
      </c>
      <c r="M1050">
        <v>47.365254262084498</v>
      </c>
      <c r="N1050">
        <v>0.59973170643058304</v>
      </c>
      <c r="O1050">
        <v>8.8656321424275202</v>
      </c>
      <c r="P1050">
        <v>42.835051546391703</v>
      </c>
      <c r="Q1050">
        <v>3.6587207604963999E-2</v>
      </c>
    </row>
    <row r="1051" spans="1:17" x14ac:dyDescent="0.3">
      <c r="A1051" t="s">
        <v>2256</v>
      </c>
      <c r="B1051" t="s">
        <v>2257</v>
      </c>
      <c r="C1051" t="s">
        <v>10644</v>
      </c>
      <c r="D1051" t="s">
        <v>629</v>
      </c>
      <c r="E1051">
        <v>2488.8882925970001</v>
      </c>
      <c r="F1051">
        <v>170.59</v>
      </c>
      <c r="G1051">
        <v>-60.778274142018702</v>
      </c>
      <c r="H1051">
        <v>-4.8594793065311102</v>
      </c>
      <c r="I1051">
        <v>-38.5082338357726</v>
      </c>
      <c r="J1051">
        <v>-2.9138585517941098</v>
      </c>
      <c r="K1051">
        <v>171.51312704774699</v>
      </c>
      <c r="L1051">
        <v>210.712655129414</v>
      </c>
      <c r="M1051">
        <v>50.595353462189003</v>
      </c>
      <c r="N1051">
        <v>1.3594338629229099</v>
      </c>
      <c r="O1051">
        <v>82.894659710416704</v>
      </c>
      <c r="P1051">
        <v>18.5311284046692</v>
      </c>
    </row>
    <row r="1052" spans="1:17" x14ac:dyDescent="0.3">
      <c r="A1052" t="s">
        <v>2258</v>
      </c>
      <c r="B1052" t="s">
        <v>2259</v>
      </c>
      <c r="C1052" t="s">
        <v>10645</v>
      </c>
      <c r="D1052" t="s">
        <v>411</v>
      </c>
      <c r="E1052">
        <v>2467.1710145699999</v>
      </c>
      <c r="F1052">
        <v>479.4</v>
      </c>
      <c r="G1052">
        <v>-34.727550907295601</v>
      </c>
      <c r="H1052">
        <v>-3.0692126376940201</v>
      </c>
      <c r="I1052">
        <v>-21.889088130876299</v>
      </c>
      <c r="J1052">
        <v>-0.60841455499682495</v>
      </c>
      <c r="K1052">
        <v>469.986911160977</v>
      </c>
      <c r="L1052">
        <v>494.15670728881702</v>
      </c>
      <c r="M1052">
        <v>54.063048430446898</v>
      </c>
      <c r="N1052">
        <v>1.2890940238345401</v>
      </c>
      <c r="O1052">
        <v>21.401752190237801</v>
      </c>
      <c r="P1052">
        <v>10.6903717386284</v>
      </c>
    </row>
    <row r="1053" spans="1:17" x14ac:dyDescent="0.3">
      <c r="A1053" t="s">
        <v>2260</v>
      </c>
      <c r="B1053" t="s">
        <v>2261</v>
      </c>
      <c r="C1053" t="s">
        <v>10644</v>
      </c>
      <c r="D1053" t="s">
        <v>491</v>
      </c>
      <c r="E1053">
        <v>2455.1483105699999</v>
      </c>
      <c r="F1053">
        <v>626.6</v>
      </c>
      <c r="G1053">
        <v>-40.850603328157199</v>
      </c>
      <c r="H1053">
        <v>12.8783627121122</v>
      </c>
      <c r="I1053">
        <v>-5.37988221140394</v>
      </c>
      <c r="J1053">
        <v>-3.9943081959590399</v>
      </c>
      <c r="K1053">
        <v>586.70045848106099</v>
      </c>
      <c r="L1053">
        <v>596.54528717122901</v>
      </c>
      <c r="M1053">
        <v>51.143035955652003</v>
      </c>
      <c r="N1053">
        <v>1.9652596642748501</v>
      </c>
      <c r="O1053">
        <v>26.348547717842301</v>
      </c>
      <c r="P1053">
        <v>35.907168419911002</v>
      </c>
      <c r="Q1053">
        <v>-9.1248545555744007E-2</v>
      </c>
    </row>
    <row r="1054" spans="1:17" hidden="1" x14ac:dyDescent="0.3">
      <c r="A1054" t="s">
        <v>2262</v>
      </c>
      <c r="B1054" t="s">
        <v>2263</v>
      </c>
      <c r="C1054" t="s">
        <v>10650</v>
      </c>
      <c r="D1054" t="s">
        <v>141</v>
      </c>
      <c r="E1054">
        <v>2440.4722781249998</v>
      </c>
      <c r="F1054">
        <v>692.8</v>
      </c>
      <c r="G1054">
        <v>73.084938816804097</v>
      </c>
      <c r="H1054">
        <v>-0.61161400127174703</v>
      </c>
      <c r="I1054">
        <v>-10.4028742148154</v>
      </c>
      <c r="J1054">
        <v>-2.6699566256881</v>
      </c>
      <c r="K1054">
        <v>684.97022652387</v>
      </c>
      <c r="L1054">
        <v>606.44856664652104</v>
      </c>
      <c r="M1054">
        <v>40.2860541580933</v>
      </c>
      <c r="N1054">
        <v>0.49566504396814198</v>
      </c>
      <c r="O1054">
        <v>18.186759346557501</v>
      </c>
      <c r="P1054">
        <v>116.988249171307</v>
      </c>
      <c r="Q1054">
        <v>7.1134615636719994E-2</v>
      </c>
    </row>
    <row r="1055" spans="1:17" hidden="1" x14ac:dyDescent="0.3">
      <c r="A1055" t="s">
        <v>2264</v>
      </c>
      <c r="B1055" t="s">
        <v>2265</v>
      </c>
      <c r="C1055" t="s">
        <v>10650</v>
      </c>
      <c r="D1055" t="s">
        <v>2266</v>
      </c>
      <c r="E1055">
        <v>2439.7800000000002</v>
      </c>
      <c r="F1055">
        <v>879.5</v>
      </c>
      <c r="G1055">
        <v>40.291695726062102</v>
      </c>
      <c r="H1055">
        <v>-31.418339589062501</v>
      </c>
      <c r="I1055">
        <v>10.3223439548738</v>
      </c>
      <c r="J1055">
        <v>-9.0060713964733203</v>
      </c>
      <c r="K1055">
        <v>1037.1452139356199</v>
      </c>
      <c r="L1055">
        <v>863.27472524627001</v>
      </c>
      <c r="M1055">
        <v>29.0733974152146</v>
      </c>
      <c r="N1055">
        <v>0.35365164903271001</v>
      </c>
      <c r="O1055">
        <v>65.7703240477544</v>
      </c>
      <c r="P1055">
        <v>106.40694672612</v>
      </c>
      <c r="Q1055">
        <v>8.3737171780327996E-2</v>
      </c>
    </row>
    <row r="1056" spans="1:17" hidden="1" x14ac:dyDescent="0.3">
      <c r="A1056" t="s">
        <v>2267</v>
      </c>
      <c r="B1056" t="s">
        <v>2268</v>
      </c>
      <c r="C1056" t="s">
        <v>10650</v>
      </c>
      <c r="D1056" t="s">
        <v>1833</v>
      </c>
      <c r="E1056">
        <v>2434.2399999999998</v>
      </c>
      <c r="F1056">
        <v>376.65</v>
      </c>
      <c r="G1056">
        <v>21.531638472740099</v>
      </c>
      <c r="H1056">
        <v>23.1205240733177</v>
      </c>
      <c r="I1056">
        <v>38.113864565284999</v>
      </c>
      <c r="J1056">
        <v>8.0905199735547892</v>
      </c>
      <c r="K1056">
        <v>326.40240691073501</v>
      </c>
      <c r="L1056">
        <v>285.77476707361001</v>
      </c>
      <c r="M1056">
        <v>71.934329121985201</v>
      </c>
      <c r="N1056">
        <v>1.69918238531517</v>
      </c>
      <c r="O1056">
        <v>5.1506703836452896</v>
      </c>
      <c r="P1056">
        <v>65.888570799383302</v>
      </c>
      <c r="Q1056">
        <v>0.181548633744887</v>
      </c>
    </row>
    <row r="1057" spans="1:17" hidden="1" x14ac:dyDescent="0.3">
      <c r="A1057" t="s">
        <v>2269</v>
      </c>
      <c r="B1057" t="s">
        <v>2270</v>
      </c>
      <c r="C1057" t="s">
        <v>10650</v>
      </c>
      <c r="D1057" t="s">
        <v>104</v>
      </c>
      <c r="E1057">
        <v>2434.0407131749998</v>
      </c>
      <c r="F1057">
        <v>20.74</v>
      </c>
      <c r="G1057">
        <v>29.057074328913401</v>
      </c>
      <c r="H1057">
        <v>-3.96785169446306</v>
      </c>
      <c r="I1057">
        <v>-14.469496005872299</v>
      </c>
      <c r="J1057">
        <v>-7.7288556359502403</v>
      </c>
      <c r="K1057">
        <v>20.4812002271278</v>
      </c>
      <c r="L1057">
        <v>18.930963848140301</v>
      </c>
      <c r="M1057">
        <v>41.841631904404601</v>
      </c>
      <c r="N1057">
        <v>1.0880398543943399</v>
      </c>
      <c r="O1057">
        <v>53.735102338046602</v>
      </c>
      <c r="P1057">
        <v>85.964110885962199</v>
      </c>
      <c r="Q1057">
        <v>0.16244221736626499</v>
      </c>
    </row>
    <row r="1058" spans="1:17" hidden="1" x14ac:dyDescent="0.3">
      <c r="A1058" t="s">
        <v>2271</v>
      </c>
      <c r="B1058" t="s">
        <v>2272</v>
      </c>
      <c r="C1058" t="s">
        <v>10650</v>
      </c>
      <c r="D1058" t="s">
        <v>141</v>
      </c>
      <c r="E1058">
        <v>2433.15997371</v>
      </c>
      <c r="F1058">
        <v>9.2799999999999994</v>
      </c>
      <c r="G1058">
        <v>372.267425702374</v>
      </c>
      <c r="H1058">
        <v>-18.770636268136599</v>
      </c>
      <c r="I1058">
        <v>-42.1294732692011</v>
      </c>
      <c r="J1058">
        <v>-9.7976830160044202</v>
      </c>
      <c r="K1058">
        <v>10.306431162615601</v>
      </c>
      <c r="L1058">
        <v>9.5135379827622302</v>
      </c>
      <c r="M1058">
        <v>26.740232589457499</v>
      </c>
      <c r="N1058">
        <v>0.71340482200816502</v>
      </c>
      <c r="O1058">
        <v>113.362068965517</v>
      </c>
      <c r="P1058">
        <v>415.55555555555497</v>
      </c>
      <c r="Q1058">
        <v>0.133163202002056</v>
      </c>
    </row>
    <row r="1059" spans="1:17" hidden="1" x14ac:dyDescent="0.3">
      <c r="A1059" t="s">
        <v>2273</v>
      </c>
      <c r="B1059" t="s">
        <v>2274</v>
      </c>
      <c r="C1059" t="s">
        <v>10650</v>
      </c>
      <c r="D1059" t="s">
        <v>2275</v>
      </c>
      <c r="E1059">
        <v>2431.3423253599999</v>
      </c>
      <c r="F1059">
        <v>479.35</v>
      </c>
      <c r="G1059">
        <v>77.977766477932605</v>
      </c>
      <c r="H1059">
        <v>-7.0453375332549104</v>
      </c>
      <c r="I1059">
        <v>1.57085596917293</v>
      </c>
      <c r="J1059">
        <v>-14.2365944913397</v>
      </c>
      <c r="K1059">
        <v>513.72766274433695</v>
      </c>
      <c r="L1059">
        <v>423.25402390494901</v>
      </c>
      <c r="M1059">
        <v>30.014852431345201</v>
      </c>
      <c r="N1059">
        <v>1.6768634912944</v>
      </c>
      <c r="O1059">
        <v>28.924585376029999</v>
      </c>
      <c r="P1059">
        <v>133.260340632603</v>
      </c>
    </row>
    <row r="1060" spans="1:17" hidden="1" x14ac:dyDescent="0.3">
      <c r="A1060" t="s">
        <v>2276</v>
      </c>
      <c r="B1060" t="s">
        <v>2277</v>
      </c>
      <c r="C1060" t="s">
        <v>10650</v>
      </c>
      <c r="D1060" t="s">
        <v>513</v>
      </c>
      <c r="E1060">
        <v>2429.8910083349901</v>
      </c>
      <c r="F1060">
        <v>714.15</v>
      </c>
      <c r="G1060">
        <v>20.616162663211099</v>
      </c>
      <c r="H1060">
        <v>-20.211241115263999</v>
      </c>
      <c r="I1060">
        <v>50.3584478547562</v>
      </c>
      <c r="J1060">
        <v>1.3401530708112599</v>
      </c>
      <c r="K1060">
        <v>732.28984621983102</v>
      </c>
      <c r="L1060">
        <v>611.29289174030703</v>
      </c>
      <c r="M1060">
        <v>43.103065867379797</v>
      </c>
      <c r="N1060">
        <v>0.71430793769779999</v>
      </c>
      <c r="O1060">
        <v>31.344955541552899</v>
      </c>
      <c r="P1060">
        <v>85.493506493506402</v>
      </c>
      <c r="Q1060">
        <v>0.157526037044663</v>
      </c>
    </row>
    <row r="1061" spans="1:17" hidden="1" x14ac:dyDescent="0.3">
      <c r="A1061" t="s">
        <v>2278</v>
      </c>
      <c r="B1061" t="s">
        <v>2279</v>
      </c>
      <c r="C1061" t="s">
        <v>10650</v>
      </c>
      <c r="D1061" t="s">
        <v>158</v>
      </c>
      <c r="E1061">
        <v>2427.2592210099901</v>
      </c>
      <c r="F1061">
        <v>1334.95</v>
      </c>
      <c r="G1061">
        <v>378.11710395205199</v>
      </c>
      <c r="H1061">
        <v>2.76987493047816</v>
      </c>
      <c r="I1061">
        <v>395.583213026691</v>
      </c>
      <c r="J1061">
        <v>-12.3714343318546</v>
      </c>
      <c r="K1061">
        <v>1299.8937774047399</v>
      </c>
      <c r="M1061">
        <v>39.898975557054897</v>
      </c>
      <c r="N1061">
        <v>0.59405222437137295</v>
      </c>
      <c r="O1061">
        <v>17.532491853627398</v>
      </c>
      <c r="P1061">
        <v>477.02615085368399</v>
      </c>
    </row>
    <row r="1062" spans="1:17" hidden="1" x14ac:dyDescent="0.3">
      <c r="A1062" t="s">
        <v>2280</v>
      </c>
      <c r="B1062" t="s">
        <v>2281</v>
      </c>
      <c r="C1062" t="s">
        <v>10650</v>
      </c>
      <c r="D1062" t="s">
        <v>295</v>
      </c>
      <c r="E1062">
        <v>2418.2050542809998</v>
      </c>
      <c r="F1062">
        <v>81.25</v>
      </c>
      <c r="G1062">
        <v>17.023888153936699</v>
      </c>
      <c r="H1062">
        <v>18.944484477787299</v>
      </c>
      <c r="I1062">
        <v>27.723472766951001</v>
      </c>
      <c r="J1062">
        <v>-2.9519190075898001</v>
      </c>
      <c r="K1062">
        <v>68.829031135226899</v>
      </c>
      <c r="L1062">
        <v>59.252046413878702</v>
      </c>
      <c r="M1062">
        <v>58.678714679997903</v>
      </c>
      <c r="N1062">
        <v>1.07238728821257</v>
      </c>
      <c r="O1062">
        <v>8.8369230769230693</v>
      </c>
      <c r="P1062">
        <v>76.822633297061998</v>
      </c>
      <c r="Q1062">
        <v>8.6164427144219999E-2</v>
      </c>
    </row>
    <row r="1063" spans="1:17" hidden="1" x14ac:dyDescent="0.3">
      <c r="A1063" t="s">
        <v>2282</v>
      </c>
      <c r="B1063" t="s">
        <v>2283</v>
      </c>
      <c r="C1063" t="s">
        <v>10650</v>
      </c>
      <c r="D1063" t="s">
        <v>472</v>
      </c>
      <c r="E1063">
        <v>2415.1469999999999</v>
      </c>
      <c r="F1063">
        <v>367.02</v>
      </c>
      <c r="G1063">
        <v>50.007200875777897</v>
      </c>
      <c r="H1063">
        <v>55.020009628754003</v>
      </c>
      <c r="I1063">
        <v>37.974693888005497</v>
      </c>
      <c r="J1063">
        <v>-6.55211683964081</v>
      </c>
      <c r="K1063">
        <v>274.607765185951</v>
      </c>
      <c r="L1063">
        <v>230.062169399016</v>
      </c>
      <c r="M1063">
        <v>67.007810432635097</v>
      </c>
      <c r="N1063">
        <v>3.1598860711639198</v>
      </c>
      <c r="O1063">
        <v>7.3102283254318596</v>
      </c>
      <c r="P1063">
        <v>107.355932203389</v>
      </c>
      <c r="Q1063">
        <v>7.2935195191458996E-2</v>
      </c>
    </row>
    <row r="1064" spans="1:17" hidden="1" x14ac:dyDescent="0.3">
      <c r="A1064" t="s">
        <v>2284</v>
      </c>
      <c r="B1064" t="s">
        <v>2285</v>
      </c>
      <c r="C1064" t="s">
        <v>10650</v>
      </c>
      <c r="D1064" t="s">
        <v>198</v>
      </c>
      <c r="E1064">
        <v>2408.8712289999999</v>
      </c>
      <c r="F1064">
        <v>436.75</v>
      </c>
      <c r="G1064">
        <v>-10.4325293701592</v>
      </c>
      <c r="H1064">
        <v>-1.1172967180725599</v>
      </c>
      <c r="I1064">
        <v>9.47265994086486</v>
      </c>
      <c r="J1064">
        <v>-12.869570542675</v>
      </c>
      <c r="K1064">
        <v>434.54904418516497</v>
      </c>
      <c r="L1064">
        <v>395.03145856862199</v>
      </c>
      <c r="M1064">
        <v>36.339152898217797</v>
      </c>
      <c r="N1064">
        <v>0.58036091930575695</v>
      </c>
      <c r="O1064">
        <v>11.963365769891199</v>
      </c>
      <c r="P1064">
        <v>39.514454559974403</v>
      </c>
      <c r="Q1064">
        <v>2.7099236294699999E-2</v>
      </c>
    </row>
    <row r="1065" spans="1:17" hidden="1" x14ac:dyDescent="0.3">
      <c r="A1065" t="s">
        <v>2286</v>
      </c>
      <c r="B1065" t="s">
        <v>2287</v>
      </c>
      <c r="C1065" t="s">
        <v>10650</v>
      </c>
      <c r="D1065" t="s">
        <v>127</v>
      </c>
      <c r="E1065">
        <v>2406.900976116</v>
      </c>
      <c r="F1065">
        <v>178</v>
      </c>
      <c r="G1065">
        <v>24.819847290993099</v>
      </c>
      <c r="H1065">
        <v>-13.6610248540045</v>
      </c>
      <c r="I1065">
        <v>16.910438057528101</v>
      </c>
      <c r="J1065">
        <v>-9.8665709245732298</v>
      </c>
      <c r="K1065">
        <v>175.63450746915899</v>
      </c>
      <c r="L1065">
        <v>146.90910057732401</v>
      </c>
      <c r="M1065">
        <v>42.096080403008898</v>
      </c>
      <c r="N1065">
        <v>0.77446533447128996</v>
      </c>
      <c r="O1065">
        <v>14.6741573033707</v>
      </c>
      <c r="P1065">
        <v>89.160467587672699</v>
      </c>
      <c r="Q1065">
        <v>0.17336320034387101</v>
      </c>
    </row>
    <row r="1066" spans="1:17" hidden="1" x14ac:dyDescent="0.3">
      <c r="A1066" t="s">
        <v>2288</v>
      </c>
      <c r="B1066" t="s">
        <v>2289</v>
      </c>
      <c r="C1066" t="s">
        <v>10650</v>
      </c>
      <c r="D1066" t="s">
        <v>305</v>
      </c>
      <c r="E1066">
        <v>2406.3742500599901</v>
      </c>
      <c r="F1066">
        <v>400.9</v>
      </c>
      <c r="G1066">
        <v>36.189826906571199</v>
      </c>
      <c r="H1066">
        <v>-59.921829663609202</v>
      </c>
      <c r="I1066">
        <v>-2.04712324145367</v>
      </c>
      <c r="J1066">
        <v>-8.2505802403386692</v>
      </c>
      <c r="K1066">
        <v>430.92924622038498</v>
      </c>
      <c r="L1066">
        <v>371.45649343037098</v>
      </c>
      <c r="M1066">
        <v>28.8549132246619</v>
      </c>
      <c r="N1066">
        <v>0.44890866334868401</v>
      </c>
      <c r="O1066">
        <v>35.682215016213497</v>
      </c>
      <c r="P1066">
        <v>93.765103914934699</v>
      </c>
      <c r="Q1066">
        <v>9.3337833153950001E-2</v>
      </c>
    </row>
    <row r="1067" spans="1:17" hidden="1" x14ac:dyDescent="0.3">
      <c r="A1067" t="s">
        <v>2290</v>
      </c>
      <c r="B1067" t="s">
        <v>2291</v>
      </c>
      <c r="C1067" t="s">
        <v>10650</v>
      </c>
      <c r="D1067" t="s">
        <v>127</v>
      </c>
      <c r="E1067">
        <v>2394.1048842599998</v>
      </c>
      <c r="F1067">
        <v>345.7</v>
      </c>
      <c r="G1067">
        <v>-27.3397264814209</v>
      </c>
      <c r="H1067">
        <v>-10.9095167960231</v>
      </c>
      <c r="I1067">
        <v>-9.8736174067823494</v>
      </c>
      <c r="J1067">
        <v>-6.2407112400334599</v>
      </c>
      <c r="M1067">
        <v>37.238380093843197</v>
      </c>
      <c r="O1067">
        <v>15.7072606306045</v>
      </c>
      <c r="P1067">
        <v>11.516129032258</v>
      </c>
    </row>
    <row r="1068" spans="1:17" hidden="1" x14ac:dyDescent="0.3">
      <c r="A1068" t="s">
        <v>2292</v>
      </c>
      <c r="B1068" t="s">
        <v>2293</v>
      </c>
      <c r="C1068" t="s">
        <v>10650</v>
      </c>
      <c r="D1068" t="s">
        <v>54</v>
      </c>
      <c r="E1068">
        <v>2386.87226388</v>
      </c>
      <c r="F1068">
        <v>818.9</v>
      </c>
      <c r="G1068">
        <v>2.4167671268619202</v>
      </c>
      <c r="H1068">
        <v>8.8162062071946892</v>
      </c>
      <c r="I1068">
        <v>9.9887900322682803</v>
      </c>
      <c r="J1068">
        <v>6.8786305229898002</v>
      </c>
      <c r="K1068">
        <v>761.23702167607405</v>
      </c>
      <c r="L1068">
        <v>701.90517591479102</v>
      </c>
      <c r="M1068">
        <v>70.637812866078704</v>
      </c>
      <c r="N1068">
        <v>2.6481951528899601</v>
      </c>
      <c r="O1068">
        <v>5.3364269141531402</v>
      </c>
      <c r="P1068">
        <v>45.2207838269196</v>
      </c>
      <c r="Q1068">
        <v>-1.8784959332412001E-2</v>
      </c>
    </row>
    <row r="1069" spans="1:17" x14ac:dyDescent="0.3">
      <c r="A1069" t="s">
        <v>2294</v>
      </c>
      <c r="B1069" t="s">
        <v>2295</v>
      </c>
      <c r="C1069" t="s">
        <v>10640</v>
      </c>
      <c r="D1069" t="s">
        <v>730</v>
      </c>
      <c r="E1069">
        <v>2378.054729295</v>
      </c>
      <c r="F1069">
        <v>452.3</v>
      </c>
      <c r="G1069">
        <v>-41.757696370978103</v>
      </c>
      <c r="H1069">
        <v>-18.552448389389401</v>
      </c>
      <c r="I1069">
        <v>-16.3857812077738</v>
      </c>
      <c r="J1069">
        <v>-5.2668506005566202</v>
      </c>
      <c r="K1069">
        <v>474.77760834980501</v>
      </c>
      <c r="L1069">
        <v>484.19404818774501</v>
      </c>
      <c r="M1069">
        <v>34.831169115738298</v>
      </c>
      <c r="N1069">
        <v>0.97640394484525705</v>
      </c>
      <c r="O1069">
        <v>26.9953570638956</v>
      </c>
      <c r="P1069">
        <v>16.242611153944999</v>
      </c>
      <c r="Q1069">
        <v>-0.10889293799432299</v>
      </c>
    </row>
    <row r="1070" spans="1:17" x14ac:dyDescent="0.3">
      <c r="A1070" t="s">
        <v>2296</v>
      </c>
      <c r="B1070" t="s">
        <v>2297</v>
      </c>
      <c r="C1070" t="s">
        <v>10641</v>
      </c>
      <c r="D1070" t="s">
        <v>1569</v>
      </c>
      <c r="E1070">
        <v>2363.50808835</v>
      </c>
      <c r="F1070">
        <v>580.4</v>
      </c>
      <c r="G1070">
        <v>-48.7290758318901</v>
      </c>
      <c r="H1070">
        <v>-11.5529868339963</v>
      </c>
      <c r="I1070">
        <v>-36.434586268143597</v>
      </c>
      <c r="J1070">
        <v>-9.1303999215368492</v>
      </c>
      <c r="K1070">
        <v>631.32663232239099</v>
      </c>
      <c r="L1070">
        <v>694.49876632013604</v>
      </c>
      <c r="M1070">
        <v>35.713343585299697</v>
      </c>
      <c r="N1070">
        <v>1.2733153905286101</v>
      </c>
      <c r="O1070">
        <v>55.926946933149502</v>
      </c>
      <c r="P1070">
        <v>7.2431633407243003</v>
      </c>
    </row>
    <row r="1071" spans="1:17" hidden="1" x14ac:dyDescent="0.3">
      <c r="A1071" t="s">
        <v>2298</v>
      </c>
      <c r="B1071" t="s">
        <v>2299</v>
      </c>
      <c r="C1071" t="s">
        <v>10650</v>
      </c>
      <c r="D1071" t="s">
        <v>295</v>
      </c>
      <c r="E1071">
        <v>2363.3684607499999</v>
      </c>
      <c r="F1071">
        <v>483.8</v>
      </c>
      <c r="G1071">
        <v>-18.754759918148999</v>
      </c>
      <c r="H1071">
        <v>8.3288950796455996</v>
      </c>
      <c r="I1071">
        <v>-13.165145233580301</v>
      </c>
      <c r="J1071">
        <v>3.86934159581023</v>
      </c>
      <c r="K1071">
        <v>448.50559024495902</v>
      </c>
      <c r="L1071">
        <v>444.75113523274899</v>
      </c>
      <c r="M1071">
        <v>62.182916643475103</v>
      </c>
      <c r="N1071">
        <v>1.3582608636377</v>
      </c>
      <c r="O1071">
        <v>32.461761058288502</v>
      </c>
      <c r="P1071">
        <v>46.606060606060602</v>
      </c>
      <c r="Q1071">
        <v>5.4177852216228999E-2</v>
      </c>
    </row>
    <row r="1072" spans="1:17" hidden="1" x14ac:dyDescent="0.3">
      <c r="A1072" t="s">
        <v>2300</v>
      </c>
      <c r="B1072" t="s">
        <v>2301</v>
      </c>
      <c r="C1072" t="s">
        <v>10650</v>
      </c>
      <c r="D1072" t="s">
        <v>198</v>
      </c>
      <c r="E1072">
        <v>2356.3136088450001</v>
      </c>
      <c r="F1072">
        <v>244.36</v>
      </c>
      <c r="G1072">
        <v>-37.751795111460297</v>
      </c>
      <c r="H1072">
        <v>23.323408445198801</v>
      </c>
      <c r="I1072">
        <v>-1.9973241473063601</v>
      </c>
      <c r="J1072">
        <v>1.5749919990402299</v>
      </c>
      <c r="K1072">
        <v>204.86585325663299</v>
      </c>
      <c r="L1072">
        <v>207.02904621897699</v>
      </c>
      <c r="M1072">
        <v>70.403412540583005</v>
      </c>
      <c r="N1072">
        <v>3.5193023985078402</v>
      </c>
      <c r="O1072">
        <v>30.5450973972826</v>
      </c>
      <c r="P1072">
        <v>41.534897190848497</v>
      </c>
      <c r="Q1072">
        <v>9.9417627590621005E-2</v>
      </c>
    </row>
    <row r="1073" spans="1:17" hidden="1" x14ac:dyDescent="0.3">
      <c r="A1073" t="s">
        <v>2302</v>
      </c>
      <c r="B1073" t="s">
        <v>2303</v>
      </c>
      <c r="C1073" t="s">
        <v>10650</v>
      </c>
      <c r="D1073" t="s">
        <v>629</v>
      </c>
      <c r="E1073">
        <v>2355.0558000000001</v>
      </c>
      <c r="F1073">
        <v>421.85</v>
      </c>
      <c r="G1073">
        <v>-1.95956510753089</v>
      </c>
      <c r="H1073">
        <v>-2.5976008451446999</v>
      </c>
      <c r="I1073">
        <v>4.96485499854853</v>
      </c>
      <c r="J1073">
        <v>-7.5067722709466702</v>
      </c>
      <c r="K1073">
        <v>406.16144613016502</v>
      </c>
      <c r="L1073">
        <v>357.09541030410298</v>
      </c>
      <c r="M1073">
        <v>40.902771465566602</v>
      </c>
      <c r="N1073">
        <v>0.42111895791457299</v>
      </c>
      <c r="O1073">
        <v>12.362214057129201</v>
      </c>
      <c r="P1073">
        <v>61.938579654510498</v>
      </c>
      <c r="Q1073">
        <v>6.4171818424748006E-2</v>
      </c>
    </row>
    <row r="1074" spans="1:17" hidden="1" x14ac:dyDescent="0.3">
      <c r="A1074" t="s">
        <v>2304</v>
      </c>
      <c r="B1074" t="s">
        <v>2305</v>
      </c>
      <c r="C1074" t="s">
        <v>10650</v>
      </c>
      <c r="D1074" t="s">
        <v>387</v>
      </c>
      <c r="E1074">
        <v>2354.8986725250002</v>
      </c>
      <c r="F1074">
        <v>1204.5999999999999</v>
      </c>
      <c r="G1074">
        <v>-46.485175947990001</v>
      </c>
      <c r="H1074">
        <v>-1.1220578098301299</v>
      </c>
      <c r="I1074">
        <v>21.046518785107398</v>
      </c>
      <c r="J1074">
        <v>-5.37269827851968</v>
      </c>
      <c r="K1074">
        <v>1235.43038130022</v>
      </c>
      <c r="L1074">
        <v>1216.50032771626</v>
      </c>
      <c r="M1074">
        <v>44.084484350762501</v>
      </c>
      <c r="N1074">
        <v>0.39229616551091501</v>
      </c>
      <c r="O1074">
        <v>22.397476340693999</v>
      </c>
      <c r="P1074">
        <v>46.0032725289376</v>
      </c>
      <c r="Q1074">
        <v>-3.6354025501070003E-2</v>
      </c>
    </row>
    <row r="1075" spans="1:17" hidden="1" x14ac:dyDescent="0.3">
      <c r="A1075" t="s">
        <v>2306</v>
      </c>
      <c r="B1075" t="s">
        <v>2307</v>
      </c>
      <c r="C1075" t="s">
        <v>10650</v>
      </c>
      <c r="D1075" t="s">
        <v>245</v>
      </c>
      <c r="E1075">
        <v>2353.9548645300001</v>
      </c>
      <c r="F1075">
        <v>4572.05</v>
      </c>
      <c r="G1075">
        <v>48.871348879625501</v>
      </c>
      <c r="H1075">
        <v>2.2735476563366599</v>
      </c>
      <c r="I1075">
        <v>20.542782898530199</v>
      </c>
      <c r="J1075">
        <v>-4.7797137608472502</v>
      </c>
      <c r="K1075">
        <v>4306.0604281883097</v>
      </c>
      <c r="L1075">
        <v>3641.2897515354698</v>
      </c>
      <c r="M1075">
        <v>54.982530538265799</v>
      </c>
      <c r="N1075">
        <v>1.1426383198980601</v>
      </c>
      <c r="O1075">
        <v>8.9226933213766202</v>
      </c>
      <c r="P1075">
        <v>94.513933205700894</v>
      </c>
      <c r="Q1075">
        <v>0.10259135797527399</v>
      </c>
    </row>
    <row r="1076" spans="1:17" hidden="1" x14ac:dyDescent="0.3">
      <c r="A1076" t="s">
        <v>2308</v>
      </c>
      <c r="B1076" t="s">
        <v>2309</v>
      </c>
      <c r="C1076" t="s">
        <v>10650</v>
      </c>
      <c r="D1076" t="s">
        <v>531</v>
      </c>
      <c r="E1076">
        <v>2353.0924716479999</v>
      </c>
      <c r="F1076">
        <v>129.28</v>
      </c>
      <c r="G1076">
        <v>75.260824829425104</v>
      </c>
      <c r="H1076">
        <v>-0.96924766567568599</v>
      </c>
      <c r="I1076">
        <v>4.4513588681341298</v>
      </c>
      <c r="J1076">
        <v>4.0635397864995104</v>
      </c>
      <c r="K1076">
        <v>123.928197063491</v>
      </c>
      <c r="L1076">
        <v>109.812751952699</v>
      </c>
      <c r="M1076">
        <v>70.550116951550393</v>
      </c>
      <c r="N1076">
        <v>0.390608420189821</v>
      </c>
      <c r="O1076">
        <v>15.2537128712871</v>
      </c>
      <c r="P1076">
        <v>106.51757188498399</v>
      </c>
      <c r="Q1076">
        <v>6.6199702818623002E-2</v>
      </c>
    </row>
    <row r="1077" spans="1:17" hidden="1" x14ac:dyDescent="0.3">
      <c r="A1077" t="s">
        <v>2310</v>
      </c>
      <c r="B1077" t="s">
        <v>2311</v>
      </c>
      <c r="C1077" t="s">
        <v>10650</v>
      </c>
      <c r="D1077" t="s">
        <v>300</v>
      </c>
      <c r="E1077">
        <v>2345.7126304799999</v>
      </c>
      <c r="F1077">
        <v>1582.9</v>
      </c>
      <c r="G1077">
        <v>39.622737610759003</v>
      </c>
      <c r="H1077">
        <v>-10.6970576257098</v>
      </c>
      <c r="I1077">
        <v>-20.026886204123102</v>
      </c>
      <c r="J1077">
        <v>-8.2183179366393393</v>
      </c>
      <c r="K1077">
        <v>1629.58439332493</v>
      </c>
      <c r="L1077">
        <v>1502.31666927374</v>
      </c>
      <c r="M1077">
        <v>31.669410087144399</v>
      </c>
      <c r="N1077">
        <v>0.723668259837281</v>
      </c>
      <c r="O1077">
        <v>23.520121296354699</v>
      </c>
      <c r="P1077">
        <v>70.314181192166998</v>
      </c>
      <c r="Q1077">
        <v>-5.6377575856680004E-3</v>
      </c>
    </row>
    <row r="1078" spans="1:17" hidden="1" x14ac:dyDescent="0.3">
      <c r="A1078" t="s">
        <v>2312</v>
      </c>
      <c r="B1078" t="s">
        <v>2313</v>
      </c>
      <c r="C1078" t="s">
        <v>10650</v>
      </c>
      <c r="D1078" t="s">
        <v>198</v>
      </c>
      <c r="E1078">
        <v>2344.8760188000001</v>
      </c>
      <c r="F1078">
        <v>1423.25</v>
      </c>
      <c r="G1078">
        <v>38.938756083094297</v>
      </c>
      <c r="H1078">
        <v>11.945410117486</v>
      </c>
      <c r="I1078">
        <v>41.883405243715103</v>
      </c>
      <c r="J1078">
        <v>1.2693804760590599</v>
      </c>
      <c r="K1078">
        <v>1283.16105790354</v>
      </c>
      <c r="L1078">
        <v>1070.8652570609499</v>
      </c>
      <c r="M1078">
        <v>68.341946618628299</v>
      </c>
      <c r="N1078">
        <v>1.12691763063796</v>
      </c>
      <c r="O1078">
        <v>5.04127876339364</v>
      </c>
      <c r="P1078">
        <v>83.514924892012104</v>
      </c>
      <c r="Q1078">
        <v>5.3503798106344001E-2</v>
      </c>
    </row>
    <row r="1079" spans="1:17" hidden="1" x14ac:dyDescent="0.3">
      <c r="A1079" t="s">
        <v>2314</v>
      </c>
      <c r="B1079" t="s">
        <v>2315</v>
      </c>
      <c r="C1079" t="s">
        <v>10650</v>
      </c>
      <c r="D1079" t="s">
        <v>54</v>
      </c>
      <c r="E1079">
        <v>2343.8016557999999</v>
      </c>
      <c r="F1079">
        <v>252.5</v>
      </c>
      <c r="G1079">
        <v>29.485594667332698</v>
      </c>
      <c r="H1079">
        <v>-2.8475204161702301</v>
      </c>
      <c r="I1079">
        <v>-13.3046721688315</v>
      </c>
      <c r="J1079">
        <v>-5.2288001169328302</v>
      </c>
      <c r="K1079">
        <v>240.79008965277299</v>
      </c>
      <c r="L1079">
        <v>214.56528523641299</v>
      </c>
      <c r="M1079">
        <v>48.016445887149899</v>
      </c>
      <c r="N1079">
        <v>1.9120954686984899</v>
      </c>
      <c r="O1079">
        <v>10.7326732673267</v>
      </c>
      <c r="P1079">
        <v>77.816901408450704</v>
      </c>
      <c r="Q1079">
        <v>8.7258435394925005E-2</v>
      </c>
    </row>
    <row r="1080" spans="1:17" hidden="1" x14ac:dyDescent="0.3">
      <c r="A1080" t="s">
        <v>2316</v>
      </c>
      <c r="B1080" t="s">
        <v>2317</v>
      </c>
      <c r="C1080" t="s">
        <v>10650</v>
      </c>
      <c r="D1080" t="s">
        <v>568</v>
      </c>
      <c r="E1080">
        <v>2339.2445951999998</v>
      </c>
      <c r="F1080">
        <v>464.7</v>
      </c>
      <c r="G1080">
        <v>-42.764302563954203</v>
      </c>
      <c r="H1080">
        <v>-4.4908357550057101</v>
      </c>
      <c r="I1080">
        <v>-14.567897412190399</v>
      </c>
      <c r="J1080">
        <v>0.88269216437075604</v>
      </c>
      <c r="K1080">
        <v>440.23805642935901</v>
      </c>
      <c r="L1080">
        <v>455.62194977651302</v>
      </c>
      <c r="M1080">
        <v>59.678840911477003</v>
      </c>
      <c r="N1080">
        <v>1.0880128521087999</v>
      </c>
      <c r="O1080">
        <v>21.228749731009199</v>
      </c>
      <c r="P1080">
        <v>21.331592689295</v>
      </c>
      <c r="Q1080">
        <v>2.0870865674455001E-2</v>
      </c>
    </row>
    <row r="1081" spans="1:17" hidden="1" x14ac:dyDescent="0.3">
      <c r="A1081" t="s">
        <v>2318</v>
      </c>
      <c r="B1081" t="s">
        <v>2319</v>
      </c>
      <c r="C1081" t="s">
        <v>10650</v>
      </c>
      <c r="D1081" t="s">
        <v>966</v>
      </c>
      <c r="E1081">
        <v>2332.7264</v>
      </c>
      <c r="F1081">
        <v>136.28</v>
      </c>
      <c r="G1081">
        <v>-12.003018375143499</v>
      </c>
      <c r="H1081">
        <v>9.6845517061080493</v>
      </c>
      <c r="I1081">
        <v>5.4630906994950097</v>
      </c>
      <c r="J1081">
        <v>-8.5650825498233303</v>
      </c>
      <c r="M1081">
        <v>52.7812471745575</v>
      </c>
      <c r="O1081">
        <v>5.6648077487525699</v>
      </c>
      <c r="P1081">
        <v>27.245564892623701</v>
      </c>
    </row>
    <row r="1082" spans="1:17" hidden="1" x14ac:dyDescent="0.3">
      <c r="A1082" t="s">
        <v>2320</v>
      </c>
      <c r="B1082" t="s">
        <v>2321</v>
      </c>
      <c r="C1082" t="s">
        <v>10650</v>
      </c>
      <c r="D1082" t="s">
        <v>51</v>
      </c>
      <c r="E1082">
        <v>2331.965978838</v>
      </c>
      <c r="F1082">
        <v>214</v>
      </c>
      <c r="G1082">
        <v>-28.6758856546315</v>
      </c>
      <c r="H1082">
        <v>-5.6246651130250598</v>
      </c>
      <c r="I1082">
        <v>-21.788937844735202</v>
      </c>
      <c r="J1082">
        <v>-2.3157474557106501</v>
      </c>
      <c r="K1082">
        <v>217.57041384111301</v>
      </c>
      <c r="L1082">
        <v>224.00830535806401</v>
      </c>
      <c r="M1082">
        <v>47.547793694901799</v>
      </c>
      <c r="N1082">
        <v>1.1861857550025401</v>
      </c>
      <c r="O1082">
        <v>32.499999999999901</v>
      </c>
      <c r="P1082">
        <v>16.907948647910398</v>
      </c>
      <c r="Q1082">
        <v>9.8237191645996993E-2</v>
      </c>
    </row>
    <row r="1083" spans="1:17" hidden="1" x14ac:dyDescent="0.3">
      <c r="A1083" t="s">
        <v>2322</v>
      </c>
      <c r="B1083" t="s">
        <v>2323</v>
      </c>
      <c r="C1083" t="s">
        <v>10650</v>
      </c>
      <c r="D1083" t="s">
        <v>183</v>
      </c>
      <c r="E1083">
        <v>2330.6630012999999</v>
      </c>
      <c r="F1083">
        <v>85.3</v>
      </c>
      <c r="G1083">
        <v>350.06042782997702</v>
      </c>
      <c r="H1083">
        <v>-11.6337110013682</v>
      </c>
      <c r="I1083">
        <v>-50.551489014523199</v>
      </c>
      <c r="J1083">
        <v>-4.9441861853107003</v>
      </c>
      <c r="K1083">
        <v>91.749468020037995</v>
      </c>
      <c r="L1083">
        <v>83.3504374131942</v>
      </c>
      <c r="M1083">
        <v>33.911845075186598</v>
      </c>
      <c r="N1083">
        <v>0.96064903198446405</v>
      </c>
      <c r="O1083">
        <v>64.126611957796001</v>
      </c>
      <c r="P1083">
        <v>393.13484607602197</v>
      </c>
      <c r="Q1083">
        <v>0.17923744880522899</v>
      </c>
    </row>
    <row r="1084" spans="1:17" hidden="1" x14ac:dyDescent="0.3">
      <c r="A1084" t="s">
        <v>2324</v>
      </c>
      <c r="B1084" t="s">
        <v>2325</v>
      </c>
      <c r="C1084" t="s">
        <v>10650</v>
      </c>
      <c r="D1084" t="s">
        <v>127</v>
      </c>
      <c r="E1084">
        <v>2322.2022476099901</v>
      </c>
      <c r="F1084">
        <v>285.95</v>
      </c>
      <c r="G1084">
        <v>-1.7606326110755499</v>
      </c>
      <c r="H1084">
        <v>-2.4754747719027899</v>
      </c>
      <c r="I1084">
        <v>23.327304905578099</v>
      </c>
      <c r="J1084">
        <v>3.3684531899775298</v>
      </c>
      <c r="K1084">
        <v>281.88341168565699</v>
      </c>
      <c r="L1084">
        <v>256.517153281459</v>
      </c>
      <c r="M1084">
        <v>65.447693663627803</v>
      </c>
      <c r="N1084">
        <v>1.38341678118224</v>
      </c>
      <c r="O1084">
        <v>18.971848225214199</v>
      </c>
      <c r="P1084">
        <v>54.234088457389397</v>
      </c>
      <c r="Q1084">
        <v>8.1767035756834999E-2</v>
      </c>
    </row>
    <row r="1085" spans="1:17" hidden="1" x14ac:dyDescent="0.3">
      <c r="A1085" t="s">
        <v>2326</v>
      </c>
      <c r="B1085" t="s">
        <v>2327</v>
      </c>
      <c r="C1085" t="s">
        <v>10650</v>
      </c>
      <c r="D1085" t="s">
        <v>739</v>
      </c>
      <c r="E1085">
        <v>2311.6527678699999</v>
      </c>
      <c r="F1085">
        <v>894.5</v>
      </c>
      <c r="G1085">
        <v>53.485767514938502</v>
      </c>
      <c r="H1085">
        <v>11.630309884415899</v>
      </c>
      <c r="I1085">
        <v>-12.0724333929503</v>
      </c>
      <c r="J1085">
        <v>0.92749549857237601</v>
      </c>
      <c r="K1085">
        <v>834.27652370180397</v>
      </c>
      <c r="L1085">
        <v>804.24977291035805</v>
      </c>
      <c r="M1085">
        <v>68.913282174787497</v>
      </c>
      <c r="N1085">
        <v>0.93465699171569405</v>
      </c>
      <c r="O1085">
        <v>45.332588038010002</v>
      </c>
      <c r="P1085">
        <v>88.276152388970701</v>
      </c>
      <c r="Q1085">
        <v>0.19365531748109599</v>
      </c>
    </row>
    <row r="1086" spans="1:17" x14ac:dyDescent="0.3">
      <c r="A1086" t="s">
        <v>2328</v>
      </c>
      <c r="B1086" t="s">
        <v>2329</v>
      </c>
      <c r="C1086" t="s">
        <v>6781</v>
      </c>
      <c r="D1086" t="s">
        <v>83</v>
      </c>
      <c r="E1086">
        <v>2304.784572</v>
      </c>
      <c r="F1086">
        <v>88.72</v>
      </c>
      <c r="G1086">
        <v>-49.7440537170176</v>
      </c>
      <c r="H1086">
        <v>-10.3448214078412</v>
      </c>
      <c r="I1086">
        <v>-31.649277916523701</v>
      </c>
      <c r="J1086">
        <v>-4.4496119347524097</v>
      </c>
      <c r="K1086">
        <v>93.693992049854302</v>
      </c>
      <c r="L1086">
        <v>98.538788260186806</v>
      </c>
      <c r="M1086">
        <v>35.912439100641897</v>
      </c>
      <c r="N1086">
        <v>0.36717276298412999</v>
      </c>
      <c r="O1086">
        <v>75.834084761045901</v>
      </c>
      <c r="P1086">
        <v>7.0205066344993696</v>
      </c>
      <c r="Q1086">
        <v>2.0089704288988E-2</v>
      </c>
    </row>
    <row r="1087" spans="1:17" x14ac:dyDescent="0.3">
      <c r="A1087" t="s">
        <v>2330</v>
      </c>
      <c r="B1087" t="s">
        <v>2331</v>
      </c>
      <c r="C1087" t="s">
        <v>10640</v>
      </c>
      <c r="D1087" t="s">
        <v>282</v>
      </c>
      <c r="E1087">
        <v>2303.5516924200001</v>
      </c>
      <c r="F1087">
        <v>722.3</v>
      </c>
      <c r="G1087">
        <v>-14.225800691101201</v>
      </c>
      <c r="H1087">
        <v>2.5318393210636199</v>
      </c>
      <c r="I1087">
        <v>-4.4749884288815602</v>
      </c>
      <c r="J1087">
        <v>-2.8162916312897801</v>
      </c>
      <c r="K1087">
        <v>675.96960583847897</v>
      </c>
      <c r="L1087">
        <v>640.60112523046803</v>
      </c>
      <c r="M1087">
        <v>53.736928668947101</v>
      </c>
      <c r="N1087">
        <v>0.81660008874362899</v>
      </c>
      <c r="O1087">
        <v>6.31316627440121</v>
      </c>
      <c r="P1087">
        <v>36.786289177161201</v>
      </c>
      <c r="Q1087">
        <v>-4.6328482707142002E-2</v>
      </c>
    </row>
    <row r="1088" spans="1:17" hidden="1" x14ac:dyDescent="0.3">
      <c r="A1088" t="s">
        <v>2332</v>
      </c>
      <c r="B1088" t="s">
        <v>2333</v>
      </c>
      <c r="C1088" t="s">
        <v>10650</v>
      </c>
      <c r="D1088" t="s">
        <v>295</v>
      </c>
      <c r="E1088">
        <v>2301.9014274299998</v>
      </c>
      <c r="F1088">
        <v>415.85</v>
      </c>
      <c r="G1088">
        <v>57.562010522275699</v>
      </c>
      <c r="H1088">
        <v>49.902277427361803</v>
      </c>
      <c r="I1088">
        <v>75.028119596914294</v>
      </c>
      <c r="J1088">
        <v>-0.43087832311276603</v>
      </c>
      <c r="K1088">
        <v>315.28941361012602</v>
      </c>
      <c r="M1088">
        <v>67.569836884005596</v>
      </c>
      <c r="N1088">
        <v>0.80065093564996803</v>
      </c>
      <c r="O1088">
        <v>5.5669111458458396</v>
      </c>
      <c r="P1088">
        <v>149.38530734632599</v>
      </c>
    </row>
    <row r="1089" spans="1:17" hidden="1" x14ac:dyDescent="0.3">
      <c r="A1089" t="s">
        <v>2334</v>
      </c>
      <c r="B1089" t="s">
        <v>2335</v>
      </c>
      <c r="C1089" t="s">
        <v>10650</v>
      </c>
      <c r="D1089" t="s">
        <v>264</v>
      </c>
      <c r="E1089">
        <v>2300.3892849599902</v>
      </c>
      <c r="F1089">
        <v>639.95000000000005</v>
      </c>
      <c r="G1089">
        <v>-3.1706851737397601</v>
      </c>
      <c r="H1089">
        <v>1.5806338952269401</v>
      </c>
      <c r="I1089">
        <v>3.5760879475574598</v>
      </c>
      <c r="J1089">
        <v>-1.0061168114635299</v>
      </c>
      <c r="K1089">
        <v>625.99376492702504</v>
      </c>
      <c r="L1089">
        <v>610.25247953473195</v>
      </c>
      <c r="M1089">
        <v>62.571183515094397</v>
      </c>
      <c r="N1089">
        <v>0.90504686899920295</v>
      </c>
      <c r="O1089">
        <v>46.1051644659739</v>
      </c>
      <c r="P1089">
        <v>47.233406188887599</v>
      </c>
      <c r="Q1089">
        <v>6.0719174578082E-2</v>
      </c>
    </row>
    <row r="1090" spans="1:17" hidden="1" x14ac:dyDescent="0.3">
      <c r="A1090" t="s">
        <v>2336</v>
      </c>
      <c r="B1090" t="s">
        <v>2337</v>
      </c>
      <c r="C1090" t="s">
        <v>10650</v>
      </c>
      <c r="D1090" t="s">
        <v>565</v>
      </c>
      <c r="E1090">
        <v>2299.6763721000002</v>
      </c>
      <c r="F1090">
        <v>354.15</v>
      </c>
      <c r="G1090">
        <v>-5.6906486100499398</v>
      </c>
      <c r="H1090">
        <v>5.82065618047816</v>
      </c>
      <c r="I1090">
        <v>-15.272616201551701</v>
      </c>
      <c r="J1090">
        <v>-8.82492454324594</v>
      </c>
      <c r="K1090">
        <v>323.56639385811798</v>
      </c>
      <c r="L1090">
        <v>313.20715604839103</v>
      </c>
      <c r="M1090">
        <v>53.858319577653504</v>
      </c>
      <c r="N1090">
        <v>2.4084850945193299</v>
      </c>
      <c r="O1090">
        <v>8.6827615417196</v>
      </c>
      <c r="P1090">
        <v>50.509987250318702</v>
      </c>
    </row>
    <row r="1091" spans="1:17" hidden="1" x14ac:dyDescent="0.3">
      <c r="A1091" t="s">
        <v>2338</v>
      </c>
      <c r="B1091" t="s">
        <v>2339</v>
      </c>
      <c r="C1091" t="s">
        <v>10650</v>
      </c>
      <c r="D1091" t="s">
        <v>124</v>
      </c>
      <c r="E1091">
        <v>2296.4460749999998</v>
      </c>
      <c r="F1091">
        <v>411.3</v>
      </c>
      <c r="G1091">
        <v>-57.204617336836698</v>
      </c>
      <c r="H1091">
        <v>-0.20373500324563101</v>
      </c>
      <c r="I1091">
        <v>-18.3195303695971</v>
      </c>
      <c r="J1091">
        <v>5.5108387666923901</v>
      </c>
      <c r="K1091">
        <v>400.01835149787001</v>
      </c>
      <c r="L1091">
        <v>433.97245254656099</v>
      </c>
      <c r="M1091">
        <v>56.700312225727203</v>
      </c>
      <c r="N1091">
        <v>0.74905097242097596</v>
      </c>
      <c r="O1091">
        <v>45.878920495988297</v>
      </c>
      <c r="P1091">
        <v>26.553846153846099</v>
      </c>
      <c r="Q1091">
        <v>0.26997546510063603</v>
      </c>
    </row>
    <row r="1092" spans="1:17" hidden="1" x14ac:dyDescent="0.3">
      <c r="A1092" t="s">
        <v>2340</v>
      </c>
      <c r="B1092" t="s">
        <v>2341</v>
      </c>
      <c r="C1092" t="s">
        <v>10650</v>
      </c>
      <c r="D1092" t="s">
        <v>121</v>
      </c>
      <c r="E1092">
        <v>2295.907848586</v>
      </c>
      <c r="F1092">
        <v>190.85</v>
      </c>
      <c r="G1092">
        <v>-34.795086571864097</v>
      </c>
      <c r="H1092">
        <v>-4.8992350857002203</v>
      </c>
      <c r="I1092">
        <v>-35.087103040972202</v>
      </c>
      <c r="J1092">
        <v>-5.0582885120898897</v>
      </c>
      <c r="K1092">
        <v>192.29273868306501</v>
      </c>
      <c r="L1092">
        <v>195.21809470467301</v>
      </c>
      <c r="M1092">
        <v>43.834560891336899</v>
      </c>
      <c r="N1092">
        <v>0.50129325507391198</v>
      </c>
      <c r="O1092">
        <v>51.820801676709401</v>
      </c>
      <c r="P1092">
        <v>27.403204272363102</v>
      </c>
      <c r="Q1092">
        <v>3.1339718499381997E-2</v>
      </c>
    </row>
    <row r="1093" spans="1:17" hidden="1" x14ac:dyDescent="0.3">
      <c r="A1093" t="s">
        <v>2342</v>
      </c>
      <c r="B1093" t="s">
        <v>2343</v>
      </c>
      <c r="C1093" t="s">
        <v>10650</v>
      </c>
      <c r="D1093" t="s">
        <v>141</v>
      </c>
      <c r="E1093">
        <v>2294.8530753800001</v>
      </c>
      <c r="F1093">
        <v>125.09</v>
      </c>
      <c r="G1093">
        <v>143.88489843826801</v>
      </c>
      <c r="H1093">
        <v>-22.611144133987199</v>
      </c>
      <c r="I1093">
        <v>7.1941365891998696</v>
      </c>
      <c r="J1093">
        <v>-5.1473777656991704</v>
      </c>
      <c r="K1093">
        <v>124.139382399604</v>
      </c>
      <c r="L1093">
        <v>102.90405556447701</v>
      </c>
      <c r="M1093">
        <v>44.2333097285251</v>
      </c>
      <c r="N1093">
        <v>0.41766357354567801</v>
      </c>
      <c r="O1093">
        <v>29.866496122791499</v>
      </c>
      <c r="P1093">
        <v>193.29425556858101</v>
      </c>
      <c r="Q1093">
        <v>3.9555762907355997E-2</v>
      </c>
    </row>
    <row r="1094" spans="1:17" hidden="1" x14ac:dyDescent="0.3">
      <c r="A1094" t="s">
        <v>2344</v>
      </c>
      <c r="B1094" t="s">
        <v>2345</v>
      </c>
      <c r="C1094" t="s">
        <v>10650</v>
      </c>
      <c r="D1094" t="s">
        <v>141</v>
      </c>
      <c r="E1094">
        <v>2293.1204811269999</v>
      </c>
      <c r="F1094">
        <v>135.97</v>
      </c>
      <c r="G1094">
        <v>20.642500777449499</v>
      </c>
      <c r="H1094">
        <v>26.069323242089499</v>
      </c>
      <c r="I1094">
        <v>-4.7989213067556999</v>
      </c>
      <c r="J1094">
        <v>3.5506188913876899</v>
      </c>
      <c r="K1094">
        <v>114.3148620023</v>
      </c>
      <c r="L1094">
        <v>110.584729095779</v>
      </c>
      <c r="M1094">
        <v>72.739286261210196</v>
      </c>
      <c r="N1094">
        <v>3.1693432659159702</v>
      </c>
      <c r="O1094">
        <v>5.0599396925792499</v>
      </c>
      <c r="P1094">
        <v>68.906832298136607</v>
      </c>
      <c r="Q1094">
        <v>4.1764674559505E-2</v>
      </c>
    </row>
    <row r="1095" spans="1:17" hidden="1" x14ac:dyDescent="0.3">
      <c r="A1095" t="s">
        <v>2346</v>
      </c>
      <c r="B1095" t="s">
        <v>2347</v>
      </c>
      <c r="C1095" t="s">
        <v>10650</v>
      </c>
      <c r="D1095" t="s">
        <v>198</v>
      </c>
      <c r="E1095">
        <v>2285.7179857599999</v>
      </c>
      <c r="F1095">
        <v>711.35</v>
      </c>
      <c r="G1095">
        <v>-8.3255868449767192</v>
      </c>
      <c r="H1095">
        <v>27.281446797718299</v>
      </c>
      <c r="I1095">
        <v>34.354017328529999</v>
      </c>
      <c r="J1095">
        <v>4.9510524908240203</v>
      </c>
      <c r="K1095">
        <v>603.910560694943</v>
      </c>
      <c r="L1095">
        <v>534.00406764305797</v>
      </c>
      <c r="M1095">
        <v>63.129240707715297</v>
      </c>
      <c r="N1095">
        <v>1.6887432285084101</v>
      </c>
      <c r="O1095">
        <v>11.3586841920292</v>
      </c>
      <c r="P1095">
        <v>76.952736318407901</v>
      </c>
      <c r="Q1095">
        <v>3.0509988687647999E-2</v>
      </c>
    </row>
    <row r="1096" spans="1:17" hidden="1" x14ac:dyDescent="0.3">
      <c r="A1096" t="s">
        <v>2348</v>
      </c>
      <c r="B1096" t="s">
        <v>2349</v>
      </c>
      <c r="C1096" t="s">
        <v>10650</v>
      </c>
      <c r="D1096" t="s">
        <v>127</v>
      </c>
      <c r="E1096">
        <v>2276.0941083759999</v>
      </c>
      <c r="F1096">
        <v>155.41</v>
      </c>
      <c r="G1096">
        <v>-48.294685034154803</v>
      </c>
      <c r="H1096">
        <v>-16.684557759241901</v>
      </c>
      <c r="I1096">
        <v>-21.524625413185898</v>
      </c>
      <c r="J1096">
        <v>-4.4562996282470797</v>
      </c>
      <c r="K1096">
        <v>163.50682783325999</v>
      </c>
      <c r="L1096">
        <v>164.102135028135</v>
      </c>
      <c r="M1096">
        <v>42.5581690939512</v>
      </c>
      <c r="N1096">
        <v>1.05383708004095</v>
      </c>
      <c r="O1096">
        <v>36.928125603242997</v>
      </c>
      <c r="P1096">
        <v>15.118518518518499</v>
      </c>
      <c r="Q1096">
        <v>8.0759075816399996E-4</v>
      </c>
    </row>
    <row r="1097" spans="1:17" hidden="1" x14ac:dyDescent="0.3">
      <c r="A1097" t="s">
        <v>2350</v>
      </c>
      <c r="B1097" t="s">
        <v>2351</v>
      </c>
      <c r="C1097" t="s">
        <v>10650</v>
      </c>
      <c r="D1097" t="s">
        <v>568</v>
      </c>
      <c r="E1097">
        <v>2271.251580225</v>
      </c>
      <c r="F1097">
        <v>959.85</v>
      </c>
      <c r="G1097">
        <v>-75.822321465635</v>
      </c>
      <c r="H1097">
        <v>-3.7330938195218399</v>
      </c>
      <c r="I1097">
        <v>-34.405632014087402</v>
      </c>
      <c r="J1097">
        <v>-7.5434168565409498</v>
      </c>
      <c r="K1097">
        <v>1035.04810622983</v>
      </c>
      <c r="L1097">
        <v>1230.0165835334001</v>
      </c>
      <c r="M1097">
        <v>36.145182017533102</v>
      </c>
      <c r="N1097">
        <v>1.0555281987571401</v>
      </c>
      <c r="O1097">
        <v>84.653852164400604</v>
      </c>
      <c r="P1097">
        <v>1.4855149080143799</v>
      </c>
      <c r="Q1097">
        <v>-0.14253441650833901</v>
      </c>
    </row>
    <row r="1098" spans="1:17" hidden="1" x14ac:dyDescent="0.3">
      <c r="A1098" t="s">
        <v>2352</v>
      </c>
      <c r="B1098" t="s">
        <v>2353</v>
      </c>
      <c r="C1098" t="s">
        <v>10650</v>
      </c>
      <c r="D1098" t="s">
        <v>2354</v>
      </c>
      <c r="E1098">
        <v>2267.8796960999998</v>
      </c>
      <c r="F1098">
        <v>639.75</v>
      </c>
      <c r="G1098">
        <v>1179.72241294437</v>
      </c>
      <c r="H1098">
        <v>-17.8607698295231</v>
      </c>
      <c r="I1098">
        <v>12.804940007073499</v>
      </c>
      <c r="J1098">
        <v>-8.0324236476522692</v>
      </c>
      <c r="K1098">
        <v>654.23950758115598</v>
      </c>
      <c r="L1098">
        <v>452.12845655939498</v>
      </c>
      <c r="M1098">
        <v>30.2454674547227</v>
      </c>
      <c r="N1098">
        <v>0.77975603299516305</v>
      </c>
      <c r="O1098">
        <v>24.7362250879249</v>
      </c>
      <c r="P1098">
        <v>1210.1576899447</v>
      </c>
    </row>
    <row r="1099" spans="1:17" hidden="1" x14ac:dyDescent="0.3">
      <c r="A1099" t="s">
        <v>2355</v>
      </c>
      <c r="B1099" t="s">
        <v>2356</v>
      </c>
      <c r="C1099" t="s">
        <v>10650</v>
      </c>
      <c r="D1099" t="s">
        <v>776</v>
      </c>
      <c r="E1099">
        <v>2258.0710436650002</v>
      </c>
      <c r="F1099">
        <v>20.54</v>
      </c>
      <c r="G1099">
        <v>3.00421344553166</v>
      </c>
      <c r="H1099">
        <v>-4.9793150176785197</v>
      </c>
      <c r="I1099">
        <v>-30.973159941657698</v>
      </c>
      <c r="J1099">
        <v>-4.5821321679234401</v>
      </c>
      <c r="K1099">
        <v>21.824520118961999</v>
      </c>
      <c r="L1099">
        <v>22.127197818168899</v>
      </c>
      <c r="M1099">
        <v>40.176555376065103</v>
      </c>
      <c r="N1099">
        <v>0.63391089406151802</v>
      </c>
      <c r="O1099">
        <v>56.767283349561801</v>
      </c>
      <c r="P1099">
        <v>32.944983818770197</v>
      </c>
      <c r="Q1099">
        <v>-4.1876731404458002E-2</v>
      </c>
    </row>
    <row r="1100" spans="1:17" hidden="1" x14ac:dyDescent="0.3">
      <c r="A1100" t="s">
        <v>2357</v>
      </c>
      <c r="B1100" t="s">
        <v>2358</v>
      </c>
      <c r="C1100" t="s">
        <v>10650</v>
      </c>
      <c r="D1100" t="s">
        <v>21</v>
      </c>
      <c r="E1100">
        <v>2253.5133974549999</v>
      </c>
      <c r="F1100">
        <v>242.9</v>
      </c>
      <c r="G1100">
        <v>-64.069156781748902</v>
      </c>
      <c r="H1100">
        <v>8.9333746730187897</v>
      </c>
      <c r="I1100">
        <v>-49.039703522478703</v>
      </c>
      <c r="J1100">
        <v>1.30552058138715</v>
      </c>
      <c r="K1100">
        <v>239.54014377770599</v>
      </c>
      <c r="M1100">
        <v>71.348498701429605</v>
      </c>
      <c r="N1100">
        <v>2.30891036230341</v>
      </c>
      <c r="O1100">
        <v>74.433923425277797</v>
      </c>
      <c r="P1100">
        <v>18.487804878048699</v>
      </c>
    </row>
    <row r="1101" spans="1:17" hidden="1" x14ac:dyDescent="0.3">
      <c r="A1101" t="s">
        <v>2359</v>
      </c>
      <c r="B1101" t="s">
        <v>2360</v>
      </c>
      <c r="C1101" t="s">
        <v>10650</v>
      </c>
      <c r="D1101" t="s">
        <v>295</v>
      </c>
      <c r="E1101">
        <v>2244.3908472500002</v>
      </c>
      <c r="F1101">
        <v>1797.75</v>
      </c>
      <c r="G1101">
        <v>265.63213873000802</v>
      </c>
      <c r="H1101">
        <v>48.086216238665997</v>
      </c>
      <c r="I1101">
        <v>132.99471222207299</v>
      </c>
      <c r="J1101">
        <v>-2.1713306508460799</v>
      </c>
      <c r="K1101">
        <v>1333.18142925958</v>
      </c>
      <c r="L1101">
        <v>878.01480667332498</v>
      </c>
      <c r="M1101">
        <v>76.915190808641299</v>
      </c>
      <c r="N1101">
        <v>0.69918169760305404</v>
      </c>
      <c r="O1101">
        <v>8.7720762063690803</v>
      </c>
      <c r="P1101">
        <v>370.061445940645</v>
      </c>
    </row>
    <row r="1102" spans="1:17" hidden="1" x14ac:dyDescent="0.3">
      <c r="A1102" t="s">
        <v>2361</v>
      </c>
      <c r="B1102" t="s">
        <v>2362</v>
      </c>
      <c r="C1102" t="s">
        <v>10650</v>
      </c>
      <c r="D1102" t="s">
        <v>680</v>
      </c>
      <c r="E1102">
        <v>2244.2233007700002</v>
      </c>
      <c r="F1102">
        <v>565.4</v>
      </c>
      <c r="G1102">
        <v>-4.0889082852444103</v>
      </c>
      <c r="H1102">
        <v>-3.8764421496827701</v>
      </c>
      <c r="I1102">
        <v>-4.8827599730993496</v>
      </c>
      <c r="J1102">
        <v>-1.20882379630408</v>
      </c>
      <c r="K1102">
        <v>557.64301302657304</v>
      </c>
      <c r="L1102">
        <v>539.58256503671805</v>
      </c>
      <c r="M1102">
        <v>54.7565667744596</v>
      </c>
      <c r="N1102">
        <v>0.73916633980899105</v>
      </c>
      <c r="O1102">
        <v>19.366819950477499</v>
      </c>
      <c r="P1102">
        <v>28.924866035799699</v>
      </c>
      <c r="Q1102">
        <v>0.10319362752643001</v>
      </c>
    </row>
    <row r="1103" spans="1:17" hidden="1" x14ac:dyDescent="0.3">
      <c r="A1103" t="s">
        <v>2363</v>
      </c>
      <c r="B1103" t="s">
        <v>2364</v>
      </c>
      <c r="C1103" t="s">
        <v>10650</v>
      </c>
      <c r="D1103" t="s">
        <v>54</v>
      </c>
      <c r="E1103">
        <v>2243.19036375</v>
      </c>
      <c r="F1103">
        <v>1586.65</v>
      </c>
      <c r="G1103">
        <v>3.6232756590440198</v>
      </c>
      <c r="H1103">
        <v>0.99454257941674595</v>
      </c>
      <c r="I1103">
        <v>-6.6752039677610799</v>
      </c>
      <c r="J1103">
        <v>-6.2870398377311796</v>
      </c>
      <c r="K1103">
        <v>1551.2087281453701</v>
      </c>
      <c r="L1103">
        <v>1455.91731246622</v>
      </c>
      <c r="M1103">
        <v>42.4454047065148</v>
      </c>
      <c r="N1103">
        <v>0.43468558834882698</v>
      </c>
      <c r="O1103">
        <v>13.8184224624208</v>
      </c>
      <c r="P1103">
        <v>44.0837268434435</v>
      </c>
      <c r="Q1103">
        <v>7.9956988654927993E-2</v>
      </c>
    </row>
    <row r="1104" spans="1:17" hidden="1" x14ac:dyDescent="0.3">
      <c r="A1104" t="s">
        <v>2365</v>
      </c>
      <c r="B1104" t="s">
        <v>2366</v>
      </c>
      <c r="C1104" t="s">
        <v>10650</v>
      </c>
      <c r="D1104" t="s">
        <v>2367</v>
      </c>
      <c r="E1104">
        <v>2235.5067391399998</v>
      </c>
      <c r="F1104">
        <v>2093.25</v>
      </c>
      <c r="G1104">
        <v>354.50622653262599</v>
      </c>
      <c r="H1104">
        <v>2.2835163414691801</v>
      </c>
      <c r="I1104">
        <v>37.505276758373299</v>
      </c>
      <c r="J1104">
        <v>1.8272376189162201</v>
      </c>
      <c r="K1104">
        <v>1899.59377379853</v>
      </c>
      <c r="L1104">
        <v>1421.23918081428</v>
      </c>
      <c r="M1104">
        <v>66.070037850289296</v>
      </c>
      <c r="N1104">
        <v>0.774516178498176</v>
      </c>
      <c r="O1104">
        <v>7.9660814522871197</v>
      </c>
      <c r="P1104">
        <v>494.251242015613</v>
      </c>
      <c r="Q1104">
        <v>0.25584380898804099</v>
      </c>
    </row>
    <row r="1105" spans="1:17" hidden="1" x14ac:dyDescent="0.3">
      <c r="A1105" t="s">
        <v>2368</v>
      </c>
      <c r="B1105" t="s">
        <v>2369</v>
      </c>
      <c r="C1105" t="s">
        <v>10650</v>
      </c>
      <c r="D1105" t="s">
        <v>130</v>
      </c>
      <c r="E1105">
        <v>2232.2897616179998</v>
      </c>
      <c r="F1105">
        <v>147.69</v>
      </c>
      <c r="G1105">
        <v>-25.755365300548899</v>
      </c>
      <c r="H1105">
        <v>8.2378471412969105</v>
      </c>
      <c r="I1105">
        <v>-24.796033597331402</v>
      </c>
      <c r="J1105">
        <v>5.5835062756326304</v>
      </c>
      <c r="K1105">
        <v>133.38082711256499</v>
      </c>
      <c r="L1105">
        <v>142.35551157658099</v>
      </c>
      <c r="M1105">
        <v>68.749893011714803</v>
      </c>
      <c r="N1105">
        <v>1.55916240690952</v>
      </c>
      <c r="O1105">
        <v>31.356219107590199</v>
      </c>
      <c r="P1105">
        <v>23.074999999999999</v>
      </c>
    </row>
    <row r="1106" spans="1:17" hidden="1" x14ac:dyDescent="0.3">
      <c r="A1106" t="s">
        <v>2370</v>
      </c>
      <c r="B1106" t="s">
        <v>2371</v>
      </c>
      <c r="C1106" t="s">
        <v>10650</v>
      </c>
      <c r="D1106" t="s">
        <v>411</v>
      </c>
      <c r="E1106">
        <v>2223.469341732</v>
      </c>
      <c r="F1106">
        <v>149.71</v>
      </c>
      <c r="G1106">
        <v>124.39025491456501</v>
      </c>
      <c r="H1106">
        <v>-4.40277823766779</v>
      </c>
      <c r="I1106">
        <v>25.651202444680699</v>
      </c>
      <c r="J1106">
        <v>-4.36973728722882</v>
      </c>
      <c r="K1106">
        <v>133.76803093596399</v>
      </c>
      <c r="L1106">
        <v>108.483792910229</v>
      </c>
      <c r="M1106">
        <v>51.7171814071014</v>
      </c>
      <c r="N1106">
        <v>0.61193380756140003</v>
      </c>
      <c r="O1106">
        <v>9.8123037873221595</v>
      </c>
      <c r="P1106">
        <v>169.020664869721</v>
      </c>
      <c r="Q1106">
        <v>0.10586946029679099</v>
      </c>
    </row>
    <row r="1107" spans="1:17" hidden="1" x14ac:dyDescent="0.3">
      <c r="A1107" t="s">
        <v>2372</v>
      </c>
      <c r="B1107" t="s">
        <v>2373</v>
      </c>
      <c r="C1107" t="s">
        <v>10650</v>
      </c>
      <c r="D1107" t="s">
        <v>295</v>
      </c>
      <c r="E1107">
        <v>2220.0552499999999</v>
      </c>
      <c r="F1107">
        <v>450.5</v>
      </c>
      <c r="G1107">
        <v>-29.971947810589199</v>
      </c>
      <c r="H1107">
        <v>1.48616543973741</v>
      </c>
      <c r="I1107">
        <v>-8.0064465836579792</v>
      </c>
      <c r="J1107">
        <v>-3.12423270880744</v>
      </c>
      <c r="K1107">
        <v>448.47046993964102</v>
      </c>
      <c r="L1107">
        <v>439.68483686214199</v>
      </c>
      <c r="M1107">
        <v>42.884913506190799</v>
      </c>
      <c r="N1107">
        <v>0.48699857454267298</v>
      </c>
      <c r="O1107">
        <v>10.2996670366259</v>
      </c>
      <c r="P1107">
        <v>18.071026077840301</v>
      </c>
      <c r="Q1107">
        <v>3.4606561133239998E-3</v>
      </c>
    </row>
    <row r="1108" spans="1:17" x14ac:dyDescent="0.3">
      <c r="A1108" t="s">
        <v>2374</v>
      </c>
      <c r="B1108" t="s">
        <v>2375</v>
      </c>
      <c r="C1108" t="s">
        <v>10646</v>
      </c>
      <c r="D1108" t="s">
        <v>227</v>
      </c>
      <c r="E1108">
        <v>2216.41050468</v>
      </c>
      <c r="F1108">
        <v>287.10000000000002</v>
      </c>
      <c r="G1108">
        <v>-55.071055973946699</v>
      </c>
      <c r="H1108">
        <v>-14.876568139763499</v>
      </c>
      <c r="I1108">
        <v>-13.832427594197901</v>
      </c>
      <c r="J1108">
        <v>-2.2520171471149699</v>
      </c>
      <c r="K1108">
        <v>297.49613463644499</v>
      </c>
      <c r="L1108">
        <v>315.92533616460599</v>
      </c>
      <c r="M1108">
        <v>34.6074973148434</v>
      </c>
      <c r="N1108">
        <v>0.71304549913826998</v>
      </c>
      <c r="O1108">
        <v>37.269244165795797</v>
      </c>
      <c r="P1108">
        <v>16.968832756162101</v>
      </c>
    </row>
    <row r="1109" spans="1:17" hidden="1" x14ac:dyDescent="0.3">
      <c r="A1109" t="s">
        <v>2376</v>
      </c>
      <c r="B1109" t="s">
        <v>2377</v>
      </c>
      <c r="C1109" t="s">
        <v>10650</v>
      </c>
      <c r="D1109" t="s">
        <v>1546</v>
      </c>
      <c r="E1109">
        <v>2212.0421469299999</v>
      </c>
      <c r="F1109">
        <v>168.1</v>
      </c>
      <c r="G1109">
        <v>79.427394660096198</v>
      </c>
      <c r="H1109">
        <v>26.080340997027701</v>
      </c>
      <c r="I1109">
        <v>21.942549570297398</v>
      </c>
      <c r="J1109">
        <v>31.231546562005601</v>
      </c>
      <c r="K1109">
        <v>124.059276957482</v>
      </c>
      <c r="L1109">
        <v>113.036641595815</v>
      </c>
      <c r="M1109">
        <v>74.263806637176998</v>
      </c>
      <c r="N1109">
        <v>3.4905687425098599</v>
      </c>
      <c r="O1109">
        <v>8.8637715645449102</v>
      </c>
      <c r="P1109">
        <v>111.44654088050299</v>
      </c>
      <c r="Q1109">
        <v>7.9880151198888999E-2</v>
      </c>
    </row>
    <row r="1110" spans="1:17" hidden="1" x14ac:dyDescent="0.3">
      <c r="A1110" t="s">
        <v>2378</v>
      </c>
      <c r="B1110" t="s">
        <v>2379</v>
      </c>
      <c r="C1110" t="s">
        <v>10650</v>
      </c>
      <c r="D1110" t="s">
        <v>472</v>
      </c>
      <c r="E1110">
        <v>2211.4108379999998</v>
      </c>
      <c r="F1110">
        <v>872.5</v>
      </c>
      <c r="G1110">
        <v>18.5317709764516</v>
      </c>
      <c r="H1110">
        <v>-2.20814165963959</v>
      </c>
      <c r="I1110">
        <v>28.2920641636813</v>
      </c>
      <c r="J1110">
        <v>-4.2072068255282202</v>
      </c>
      <c r="K1110">
        <v>829.69940950908006</v>
      </c>
      <c r="L1110">
        <v>676.12952223342097</v>
      </c>
      <c r="M1110">
        <v>45.3097379336198</v>
      </c>
      <c r="N1110">
        <v>0.30863108956865698</v>
      </c>
      <c r="O1110">
        <v>29.868194842406801</v>
      </c>
      <c r="P1110">
        <v>79.878363055355095</v>
      </c>
      <c r="Q1110">
        <v>0.109861109956072</v>
      </c>
    </row>
    <row r="1111" spans="1:17" hidden="1" x14ac:dyDescent="0.3">
      <c r="A1111" t="s">
        <v>2380</v>
      </c>
      <c r="B1111" t="s">
        <v>2381</v>
      </c>
      <c r="C1111" t="s">
        <v>10650</v>
      </c>
      <c r="D1111" t="s">
        <v>680</v>
      </c>
      <c r="E1111">
        <v>2205.1775151000002</v>
      </c>
      <c r="F1111">
        <v>351.25</v>
      </c>
      <c r="G1111">
        <v>-18.980414236564901</v>
      </c>
      <c r="H1111">
        <v>1.2351221429194601</v>
      </c>
      <c r="I1111">
        <v>-7.1709751546053297</v>
      </c>
      <c r="J1111">
        <v>-5.0558658293596501</v>
      </c>
      <c r="K1111">
        <v>346.60068344890499</v>
      </c>
      <c r="L1111">
        <v>334.78955390537902</v>
      </c>
      <c r="M1111">
        <v>46.082239910858803</v>
      </c>
      <c r="N1111">
        <v>0.625820421663705</v>
      </c>
      <c r="O1111">
        <v>20.099644128113798</v>
      </c>
      <c r="P1111">
        <v>25.446428571428498</v>
      </c>
      <c r="Q1111">
        <v>7.1342595684751001E-2</v>
      </c>
    </row>
    <row r="1112" spans="1:17" x14ac:dyDescent="0.3">
      <c r="A1112" t="s">
        <v>2382</v>
      </c>
      <c r="B1112" t="s">
        <v>2383</v>
      </c>
      <c r="C1112" t="s">
        <v>10641</v>
      </c>
      <c r="D1112" t="s">
        <v>264</v>
      </c>
      <c r="E1112">
        <v>2202.4380406599998</v>
      </c>
      <c r="F1112">
        <v>490.95</v>
      </c>
      <c r="G1112">
        <v>-50.048085364974497</v>
      </c>
      <c r="H1112">
        <v>-3.5246871276277898</v>
      </c>
      <c r="I1112">
        <v>-28.351794606144601</v>
      </c>
      <c r="J1112">
        <v>-2.4591333488257199</v>
      </c>
      <c r="K1112">
        <v>501.80938584755398</v>
      </c>
      <c r="L1112">
        <v>531.15376094821897</v>
      </c>
      <c r="M1112">
        <v>49.2955805695265</v>
      </c>
      <c r="N1112">
        <v>1.1437042189614099</v>
      </c>
      <c r="O1112">
        <v>31.388125063652002</v>
      </c>
      <c r="P1112">
        <v>8.1387665198237897</v>
      </c>
    </row>
    <row r="1113" spans="1:17" hidden="1" x14ac:dyDescent="0.3">
      <c r="A1113" t="s">
        <v>2384</v>
      </c>
      <c r="B1113" t="s">
        <v>2385</v>
      </c>
      <c r="C1113" t="s">
        <v>10650</v>
      </c>
      <c r="D1113" t="s">
        <v>568</v>
      </c>
      <c r="E1113">
        <v>2197.309792</v>
      </c>
      <c r="F1113">
        <v>1992.7</v>
      </c>
      <c r="G1113">
        <v>-18.069446401362601</v>
      </c>
      <c r="H1113">
        <v>2.91181688784124</v>
      </c>
      <c r="I1113">
        <v>-18.024437603600798</v>
      </c>
      <c r="J1113">
        <v>4.6767113031267398</v>
      </c>
      <c r="K1113">
        <v>1882.29576807987</v>
      </c>
      <c r="L1113">
        <v>1808.68034240425</v>
      </c>
      <c r="M1113">
        <v>76.021676286950097</v>
      </c>
      <c r="N1113">
        <v>1.35505140586309</v>
      </c>
      <c r="O1113">
        <v>21.776985998895899</v>
      </c>
      <c r="P1113">
        <v>31.531353135313498</v>
      </c>
    </row>
    <row r="1114" spans="1:17" hidden="1" x14ac:dyDescent="0.3">
      <c r="A1114" t="s">
        <v>2386</v>
      </c>
      <c r="B1114" t="s">
        <v>2387</v>
      </c>
      <c r="C1114" t="s">
        <v>10650</v>
      </c>
      <c r="D1114" t="s">
        <v>245</v>
      </c>
      <c r="E1114">
        <v>2196.0227123999998</v>
      </c>
      <c r="F1114">
        <v>581.5</v>
      </c>
      <c r="G1114">
        <v>-10.809685558238099</v>
      </c>
      <c r="H1114">
        <v>-13.3100509991254</v>
      </c>
      <c r="I1114">
        <v>-20.476723198474701</v>
      </c>
      <c r="J1114">
        <v>-3.1331020802556702</v>
      </c>
      <c r="K1114">
        <v>606.26432497697397</v>
      </c>
      <c r="L1114">
        <v>565.27337578936499</v>
      </c>
      <c r="M1114">
        <v>42.00759702621</v>
      </c>
      <c r="N1114">
        <v>0.64043853277985197</v>
      </c>
      <c r="O1114">
        <v>25.193465176268202</v>
      </c>
      <c r="P1114">
        <v>30.089485458612899</v>
      </c>
      <c r="Q1114">
        <v>4.0577412406278997E-2</v>
      </c>
    </row>
    <row r="1115" spans="1:17" hidden="1" x14ac:dyDescent="0.3">
      <c r="A1115" t="s">
        <v>2388</v>
      </c>
      <c r="B1115" t="s">
        <v>2389</v>
      </c>
      <c r="C1115" t="s">
        <v>10650</v>
      </c>
      <c r="D1115" t="s">
        <v>261</v>
      </c>
      <c r="E1115">
        <v>2195.5087140000001</v>
      </c>
      <c r="F1115">
        <v>941.95</v>
      </c>
      <c r="G1115">
        <v>142.23804764868001</v>
      </c>
      <c r="H1115">
        <v>8.7947545912360994</v>
      </c>
      <c r="I1115">
        <v>126.34739711496</v>
      </c>
      <c r="J1115">
        <v>11.846671581180299</v>
      </c>
      <c r="K1115">
        <v>804.34557281047398</v>
      </c>
      <c r="M1115">
        <v>73.889624797908695</v>
      </c>
      <c r="N1115">
        <v>0.60137024443999898</v>
      </c>
      <c r="O1115">
        <v>20.1443813365889</v>
      </c>
      <c r="P1115">
        <v>300.82978723404199</v>
      </c>
    </row>
    <row r="1116" spans="1:17" hidden="1" x14ac:dyDescent="0.3">
      <c r="A1116" t="s">
        <v>2390</v>
      </c>
      <c r="B1116" t="s">
        <v>2391</v>
      </c>
      <c r="C1116" t="s">
        <v>10650</v>
      </c>
      <c r="D1116" t="s">
        <v>18</v>
      </c>
      <c r="E1116">
        <v>2191.30531458</v>
      </c>
      <c r="F1116">
        <v>224.49</v>
      </c>
      <c r="G1116">
        <v>-55.952861605503998</v>
      </c>
      <c r="H1116">
        <v>4.9286724525268397</v>
      </c>
      <c r="I1116">
        <v>-16.268758707511701</v>
      </c>
      <c r="J1116">
        <v>0.57934913085739603</v>
      </c>
      <c r="K1116">
        <v>213.099996148304</v>
      </c>
      <c r="M1116">
        <v>70.042123692766296</v>
      </c>
      <c r="N1116">
        <v>2.0276578585106999</v>
      </c>
      <c r="O1116">
        <v>53.258497037729903</v>
      </c>
      <c r="P1116">
        <v>23.0419292956974</v>
      </c>
    </row>
    <row r="1117" spans="1:17" hidden="1" x14ac:dyDescent="0.3">
      <c r="A1117" t="s">
        <v>2392</v>
      </c>
      <c r="B1117" t="s">
        <v>2393</v>
      </c>
      <c r="C1117" t="s">
        <v>10650</v>
      </c>
      <c r="D1117" t="s">
        <v>118</v>
      </c>
      <c r="E1117">
        <v>2189.76058685</v>
      </c>
      <c r="F1117">
        <v>97.8</v>
      </c>
      <c r="G1117">
        <v>90.282393954309498</v>
      </c>
      <c r="H1117">
        <v>-5.5507229663260098</v>
      </c>
      <c r="I1117">
        <v>39.819458851376297</v>
      </c>
      <c r="J1117">
        <v>6.4468266600121096</v>
      </c>
      <c r="K1117">
        <v>92.570118118787306</v>
      </c>
      <c r="L1117">
        <v>74.848010393972899</v>
      </c>
      <c r="M1117">
        <v>71.111904388834802</v>
      </c>
      <c r="N1117">
        <v>1.0942022224683601</v>
      </c>
      <c r="O1117">
        <v>10.327198364008099</v>
      </c>
      <c r="P1117">
        <v>153.30225330225301</v>
      </c>
      <c r="Q1117">
        <v>7.2917127726707998E-2</v>
      </c>
    </row>
    <row r="1118" spans="1:17" hidden="1" x14ac:dyDescent="0.3">
      <c r="A1118" t="s">
        <v>2394</v>
      </c>
      <c r="B1118" t="s">
        <v>2395</v>
      </c>
      <c r="C1118" t="s">
        <v>10650</v>
      </c>
      <c r="D1118" t="s">
        <v>629</v>
      </c>
      <c r="E1118">
        <v>2187.2919424799902</v>
      </c>
      <c r="F1118">
        <v>487.3</v>
      </c>
      <c r="G1118">
        <v>-37.968483831447699</v>
      </c>
      <c r="H1118">
        <v>-10.423320576891401</v>
      </c>
      <c r="I1118">
        <v>-16.1193219553031</v>
      </c>
      <c r="J1118">
        <v>-5.1945282640252497</v>
      </c>
      <c r="K1118">
        <v>494.408809728498</v>
      </c>
      <c r="L1118">
        <v>497.91647851993901</v>
      </c>
      <c r="M1118">
        <v>36.795031724354999</v>
      </c>
      <c r="N1118">
        <v>0.53775420936664398</v>
      </c>
      <c r="O1118">
        <v>30.309870716191199</v>
      </c>
      <c r="P1118">
        <v>18.9697265625</v>
      </c>
      <c r="Q1118">
        <v>1.8435749458669E-2</v>
      </c>
    </row>
    <row r="1119" spans="1:17" hidden="1" x14ac:dyDescent="0.3">
      <c r="A1119" t="s">
        <v>2396</v>
      </c>
      <c r="B1119" t="s">
        <v>2397</v>
      </c>
      <c r="C1119" t="s">
        <v>10650</v>
      </c>
      <c r="D1119" t="s">
        <v>175</v>
      </c>
      <c r="E1119">
        <v>2183.6771250000002</v>
      </c>
      <c r="F1119">
        <v>2175.8000000000002</v>
      </c>
      <c r="G1119">
        <v>-17.664467422221001</v>
      </c>
      <c r="H1119">
        <v>2.9460066338305801</v>
      </c>
      <c r="I1119">
        <v>3.7958852029998198</v>
      </c>
      <c r="J1119">
        <v>-5.8596070890770502</v>
      </c>
      <c r="K1119">
        <v>2178.5624096164202</v>
      </c>
      <c r="L1119">
        <v>2088.3243720894302</v>
      </c>
      <c r="M1119">
        <v>48.311319752293201</v>
      </c>
      <c r="N1119">
        <v>0.55033435960133603</v>
      </c>
      <c r="O1119">
        <v>27.709348285688002</v>
      </c>
      <c r="P1119">
        <v>28.7455621301775</v>
      </c>
      <c r="Q1119">
        <v>0.12824722693899099</v>
      </c>
    </row>
    <row r="1120" spans="1:17" hidden="1" x14ac:dyDescent="0.3">
      <c r="A1120" t="s">
        <v>2398</v>
      </c>
      <c r="B1120" t="s">
        <v>2399</v>
      </c>
      <c r="C1120" t="s">
        <v>10650</v>
      </c>
      <c r="D1120" t="s">
        <v>83</v>
      </c>
      <c r="E1120">
        <v>2183.6558279249998</v>
      </c>
      <c r="F1120">
        <v>2851.75</v>
      </c>
      <c r="G1120">
        <v>-34.228880670795697</v>
      </c>
      <c r="H1120">
        <v>-5.8386314051312098</v>
      </c>
      <c r="I1120">
        <v>-11.148227106266299</v>
      </c>
      <c r="J1120">
        <v>2.8057060873846802</v>
      </c>
      <c r="K1120">
        <v>2860.8961113386399</v>
      </c>
      <c r="L1120">
        <v>2815.4869274902699</v>
      </c>
      <c r="M1120">
        <v>54.8011531315735</v>
      </c>
      <c r="N1120">
        <v>1.1938724852115401</v>
      </c>
      <c r="O1120">
        <v>12.7728587709301</v>
      </c>
      <c r="P1120">
        <v>21.576108967663501</v>
      </c>
      <c r="Q1120">
        <v>-0.150179915663335</v>
      </c>
    </row>
    <row r="1121" spans="1:17" hidden="1" x14ac:dyDescent="0.3">
      <c r="A1121" t="s">
        <v>2400</v>
      </c>
      <c r="B1121" t="s">
        <v>2401</v>
      </c>
      <c r="C1121" t="s">
        <v>10650</v>
      </c>
      <c r="D1121" t="s">
        <v>742</v>
      </c>
      <c r="E1121">
        <v>2180.653534008</v>
      </c>
      <c r="F1121">
        <v>279.63</v>
      </c>
      <c r="G1121">
        <v>1.38483330938752</v>
      </c>
      <c r="H1121">
        <v>-9.8945212710705693E-2</v>
      </c>
      <c r="I1121">
        <v>0.97948733103404295</v>
      </c>
      <c r="J1121">
        <v>-0.59568921035208</v>
      </c>
      <c r="K1121">
        <v>269.65264558678598</v>
      </c>
      <c r="L1121">
        <v>249.76337149170601</v>
      </c>
      <c r="M1121">
        <v>58.290846172297002</v>
      </c>
      <c r="N1121">
        <v>0.383102027627372</v>
      </c>
      <c r="O1121">
        <v>2.6177448771591099</v>
      </c>
      <c r="P1121">
        <v>34.956563706563699</v>
      </c>
      <c r="Q1121">
        <v>3.2968413234804997E-2</v>
      </c>
    </row>
    <row r="1122" spans="1:17" hidden="1" x14ac:dyDescent="0.3">
      <c r="A1122" t="s">
        <v>2402</v>
      </c>
      <c r="B1122" t="s">
        <v>2403</v>
      </c>
      <c r="C1122" t="s">
        <v>10650</v>
      </c>
      <c r="D1122" t="s">
        <v>531</v>
      </c>
      <c r="E1122">
        <v>2175.0940537649999</v>
      </c>
      <c r="F1122">
        <v>235.35</v>
      </c>
      <c r="G1122">
        <v>-50.921446321367597</v>
      </c>
      <c r="H1122">
        <v>-11.214639897206499</v>
      </c>
      <c r="I1122">
        <v>-25.168384489763501</v>
      </c>
      <c r="J1122">
        <v>-4.2705652558271101</v>
      </c>
      <c r="K1122">
        <v>254.28714157447001</v>
      </c>
      <c r="L1122">
        <v>258.92306884631199</v>
      </c>
      <c r="M1122">
        <v>32.669298523917</v>
      </c>
      <c r="N1122">
        <v>0.58319282904557801</v>
      </c>
      <c r="O1122">
        <v>34.990439770554403</v>
      </c>
      <c r="P1122">
        <v>10.492957746478799</v>
      </c>
      <c r="Q1122">
        <v>6.4222401363192003E-2</v>
      </c>
    </row>
    <row r="1123" spans="1:17" hidden="1" x14ac:dyDescent="0.3">
      <c r="A1123" t="s">
        <v>2404</v>
      </c>
      <c r="B1123" t="s">
        <v>2405</v>
      </c>
      <c r="C1123" t="s">
        <v>10650</v>
      </c>
      <c r="D1123" t="s">
        <v>300</v>
      </c>
      <c r="E1123">
        <v>2173.9688824</v>
      </c>
      <c r="F1123">
        <v>3526.6</v>
      </c>
      <c r="G1123">
        <v>1845.2509975094699</v>
      </c>
      <c r="H1123">
        <v>-16.882353078781101</v>
      </c>
      <c r="I1123">
        <v>200.966827089221</v>
      </c>
      <c r="J1123">
        <v>-9.8836459152203293</v>
      </c>
      <c r="K1123">
        <v>3373.09335660133</v>
      </c>
      <c r="L1123">
        <v>1803.70832416809</v>
      </c>
      <c r="M1123">
        <v>35.036456637556597</v>
      </c>
      <c r="N1123">
        <v>0.29273870783304701</v>
      </c>
      <c r="O1123">
        <v>18.385980831395599</v>
      </c>
      <c r="P1123">
        <v>1986.7455621301699</v>
      </c>
    </row>
    <row r="1124" spans="1:17" hidden="1" x14ac:dyDescent="0.3">
      <c r="A1124" t="s">
        <v>2406</v>
      </c>
      <c r="B1124" t="s">
        <v>2407</v>
      </c>
      <c r="C1124" t="s">
        <v>10650</v>
      </c>
      <c r="D1124" t="s">
        <v>141</v>
      </c>
      <c r="E1124">
        <v>2169.5394748110002</v>
      </c>
      <c r="F1124">
        <v>270.99</v>
      </c>
      <c r="G1124">
        <v>498.31182276765298</v>
      </c>
      <c r="H1124">
        <v>15.631609471486099</v>
      </c>
      <c r="I1124">
        <v>74.178622129558903</v>
      </c>
      <c r="J1124">
        <v>-2.9473797252375098</v>
      </c>
      <c r="K1124">
        <v>229.27384233009201</v>
      </c>
      <c r="L1124">
        <v>156.054350025644</v>
      </c>
      <c r="M1124">
        <v>52.584324113801699</v>
      </c>
      <c r="N1124">
        <v>0.92887383157735104</v>
      </c>
      <c r="O1124">
        <v>9.9671574596848593</v>
      </c>
      <c r="P1124">
        <v>531.67832167832103</v>
      </c>
      <c r="Q1124">
        <v>0.161662146228681</v>
      </c>
    </row>
    <row r="1125" spans="1:17" hidden="1" x14ac:dyDescent="0.3">
      <c r="A1125" t="s">
        <v>2408</v>
      </c>
      <c r="B1125" t="s">
        <v>2409</v>
      </c>
      <c r="C1125" t="s">
        <v>10650</v>
      </c>
      <c r="D1125" t="s">
        <v>127</v>
      </c>
      <c r="E1125">
        <v>2163.27114936</v>
      </c>
      <c r="F1125">
        <v>167.68</v>
      </c>
      <c r="G1125">
        <v>-27.7216475975717</v>
      </c>
      <c r="H1125">
        <v>5.4265897045495102</v>
      </c>
      <c r="I1125">
        <v>3.1527157308200202</v>
      </c>
      <c r="J1125">
        <v>-2.2983430166644099</v>
      </c>
      <c r="K1125">
        <v>158.41640643196899</v>
      </c>
      <c r="L1125">
        <v>153.22316433386499</v>
      </c>
      <c r="M1125">
        <v>51.129332316598699</v>
      </c>
      <c r="N1125">
        <v>1.9108312495430599</v>
      </c>
      <c r="O1125">
        <v>17.098043893129699</v>
      </c>
      <c r="P1125">
        <v>45.808695652173903</v>
      </c>
    </row>
    <row r="1126" spans="1:17" hidden="1" x14ac:dyDescent="0.3">
      <c r="A1126" t="s">
        <v>2410</v>
      </c>
      <c r="B1126" t="s">
        <v>2411</v>
      </c>
      <c r="C1126" t="s">
        <v>10650</v>
      </c>
      <c r="D1126" t="s">
        <v>230</v>
      </c>
      <c r="E1126">
        <v>2159.065605625</v>
      </c>
      <c r="F1126">
        <v>567.20000000000005</v>
      </c>
      <c r="G1126">
        <v>3.7021239692827499</v>
      </c>
      <c r="H1126">
        <v>-8.3302250999108107</v>
      </c>
      <c r="I1126">
        <v>21.661736418008399</v>
      </c>
      <c r="J1126">
        <v>-5.5089162272376297</v>
      </c>
      <c r="K1126">
        <v>563.35039385076095</v>
      </c>
      <c r="L1126">
        <v>487.73776458489101</v>
      </c>
      <c r="M1126">
        <v>40.753956590149599</v>
      </c>
      <c r="N1126">
        <v>0.195572704462046</v>
      </c>
      <c r="O1126">
        <v>17.1368124118476</v>
      </c>
      <c r="P1126">
        <v>66.042154566744699</v>
      </c>
      <c r="Q1126">
        <v>0.128975093319802</v>
      </c>
    </row>
    <row r="1127" spans="1:17" hidden="1" x14ac:dyDescent="0.3">
      <c r="A1127" t="s">
        <v>2412</v>
      </c>
      <c r="B1127" t="s">
        <v>2413</v>
      </c>
      <c r="C1127" t="s">
        <v>10650</v>
      </c>
      <c r="D1127" t="s">
        <v>21</v>
      </c>
      <c r="E1127">
        <v>2148.3097939200002</v>
      </c>
      <c r="F1127">
        <v>326.89999999999998</v>
      </c>
      <c r="G1127">
        <v>-30.189953479935699</v>
      </c>
      <c r="H1127">
        <v>-9.6357227573528803</v>
      </c>
      <c r="I1127">
        <v>-44.184317846783799</v>
      </c>
      <c r="J1127">
        <v>-3.7132824405191398</v>
      </c>
      <c r="K1127">
        <v>352.86720781509598</v>
      </c>
      <c r="L1127">
        <v>367.94106741784498</v>
      </c>
      <c r="M1127">
        <v>34.650717375928899</v>
      </c>
      <c r="N1127">
        <v>0.66419027273229303</v>
      </c>
      <c r="O1127">
        <v>111.30315081064499</v>
      </c>
      <c r="P1127">
        <v>36.749633967789102</v>
      </c>
      <c r="Q1127">
        <v>0.10904709164780101</v>
      </c>
    </row>
    <row r="1128" spans="1:17" hidden="1" x14ac:dyDescent="0.3">
      <c r="A1128" t="s">
        <v>2414</v>
      </c>
      <c r="B1128" t="s">
        <v>2415</v>
      </c>
      <c r="C1128" t="s">
        <v>10650</v>
      </c>
      <c r="D1128" t="s">
        <v>198</v>
      </c>
      <c r="E1128">
        <v>2133.9421455000002</v>
      </c>
      <c r="F1128">
        <v>350.35</v>
      </c>
      <c r="G1128">
        <v>37.880841183673702</v>
      </c>
      <c r="H1128">
        <v>-5.9381048570494297</v>
      </c>
      <c r="I1128">
        <v>13.078682407104001</v>
      </c>
      <c r="J1128">
        <v>-5.1725116847049604</v>
      </c>
      <c r="K1128">
        <v>344.875392966162</v>
      </c>
      <c r="L1128">
        <v>295.387275999368</v>
      </c>
      <c r="M1128">
        <v>37.5437336170965</v>
      </c>
      <c r="N1128">
        <v>0.38173999023980998</v>
      </c>
      <c r="O1128">
        <v>12.9727415441701</v>
      </c>
      <c r="P1128">
        <v>91.647065259012095</v>
      </c>
      <c r="Q1128">
        <v>0.15508756381150901</v>
      </c>
    </row>
    <row r="1129" spans="1:17" hidden="1" x14ac:dyDescent="0.3">
      <c r="A1129" t="s">
        <v>2416</v>
      </c>
      <c r="B1129" t="s">
        <v>2417</v>
      </c>
      <c r="C1129" t="s">
        <v>10650</v>
      </c>
      <c r="D1129" t="s">
        <v>163</v>
      </c>
      <c r="E1129">
        <v>2132.8353000000002</v>
      </c>
      <c r="F1129">
        <v>130.12</v>
      </c>
      <c r="G1129">
        <v>1934.9615483964899</v>
      </c>
      <c r="H1129">
        <v>132.66057964986501</v>
      </c>
      <c r="I1129">
        <v>369.85086918006101</v>
      </c>
      <c r="J1129">
        <v>19.658823521999899</v>
      </c>
      <c r="K1129">
        <v>74.380827315103005</v>
      </c>
      <c r="L1129">
        <v>47.120543864842197</v>
      </c>
      <c r="M1129">
        <v>98.737108619671602</v>
      </c>
      <c r="N1129">
        <v>1.5208336420744999</v>
      </c>
      <c r="O1129">
        <v>0</v>
      </c>
      <c r="P1129">
        <v>2345.86466165413</v>
      </c>
      <c r="Q1129">
        <v>0.23188322087052199</v>
      </c>
    </row>
    <row r="1130" spans="1:17" hidden="1" x14ac:dyDescent="0.3">
      <c r="A1130" t="s">
        <v>2418</v>
      </c>
      <c r="B1130" t="s">
        <v>2419</v>
      </c>
      <c r="C1130" t="s">
        <v>10650</v>
      </c>
      <c r="D1130" t="s">
        <v>565</v>
      </c>
      <c r="E1130">
        <v>2121.4846950000001</v>
      </c>
      <c r="F1130">
        <v>1048.5</v>
      </c>
      <c r="G1130">
        <v>464.121003124423</v>
      </c>
      <c r="H1130">
        <v>41.441795647318202</v>
      </c>
      <c r="I1130">
        <v>97.066889766618004</v>
      </c>
      <c r="J1130">
        <v>8.1180554330856705</v>
      </c>
      <c r="K1130">
        <v>820.82075845651696</v>
      </c>
      <c r="L1130">
        <v>577.26058772005899</v>
      </c>
      <c r="M1130">
        <v>71.023367950054507</v>
      </c>
      <c r="N1130">
        <v>1.8285027435857699</v>
      </c>
      <c r="O1130">
        <v>15.8893657606103</v>
      </c>
      <c r="P1130">
        <v>516.76470588235202</v>
      </c>
      <c r="Q1130">
        <v>0.223752960095734</v>
      </c>
    </row>
    <row r="1131" spans="1:17" hidden="1" x14ac:dyDescent="0.3">
      <c r="A1131" t="s">
        <v>2420</v>
      </c>
      <c r="B1131" t="s">
        <v>2421</v>
      </c>
      <c r="C1131" t="s">
        <v>10650</v>
      </c>
      <c r="D1131" t="s">
        <v>141</v>
      </c>
      <c r="E1131">
        <v>2114.6400693599999</v>
      </c>
      <c r="F1131">
        <v>121.52</v>
      </c>
      <c r="G1131">
        <v>278.03531123496498</v>
      </c>
      <c r="H1131">
        <v>-2.0490263383340399</v>
      </c>
      <c r="I1131">
        <v>36.080261732105001</v>
      </c>
      <c r="J1131">
        <v>-4.0913338096552101</v>
      </c>
      <c r="K1131">
        <v>121.287046776072</v>
      </c>
      <c r="L1131">
        <v>95.954061498583698</v>
      </c>
      <c r="M1131">
        <v>44.700919190923202</v>
      </c>
      <c r="N1131">
        <v>0.94027896965467095</v>
      </c>
      <c r="O1131">
        <v>13.2982225148123</v>
      </c>
      <c r="P1131">
        <v>316.52099400171301</v>
      </c>
    </row>
    <row r="1132" spans="1:17" hidden="1" x14ac:dyDescent="0.3">
      <c r="A1132" t="s">
        <v>2422</v>
      </c>
      <c r="B1132" t="s">
        <v>2423</v>
      </c>
      <c r="C1132" t="s">
        <v>10650</v>
      </c>
      <c r="D1132" t="s">
        <v>163</v>
      </c>
      <c r="E1132">
        <v>2113.8047999999999</v>
      </c>
      <c r="F1132">
        <v>2089.9</v>
      </c>
      <c r="G1132">
        <v>329.74307816866798</v>
      </c>
      <c r="H1132">
        <v>-9.3685202302679696E-2</v>
      </c>
      <c r="I1132">
        <v>76.771628297470698</v>
      </c>
      <c r="J1132">
        <v>2.8119508960859898</v>
      </c>
      <c r="K1132">
        <v>1899.02048835095</v>
      </c>
      <c r="L1132">
        <v>1386.09969652277</v>
      </c>
      <c r="M1132">
        <v>49.6753090016364</v>
      </c>
      <c r="N1132">
        <v>0.61311781732843895</v>
      </c>
      <c r="O1132">
        <v>12.2398200870854</v>
      </c>
      <c r="P1132">
        <v>406.02905569007203</v>
      </c>
      <c r="Q1132">
        <v>0.17747484514067999</v>
      </c>
    </row>
    <row r="1133" spans="1:17" hidden="1" x14ac:dyDescent="0.3">
      <c r="A1133" t="s">
        <v>2424</v>
      </c>
      <c r="B1133" t="s">
        <v>2425</v>
      </c>
      <c r="C1133" t="s">
        <v>10650</v>
      </c>
      <c r="D1133" t="s">
        <v>300</v>
      </c>
      <c r="E1133">
        <v>2113.4192783359999</v>
      </c>
      <c r="F1133">
        <v>219.28</v>
      </c>
      <c r="G1133">
        <v>-32.22507136438</v>
      </c>
      <c r="H1133">
        <v>-13.7273491386707</v>
      </c>
      <c r="I1133">
        <v>-8.58988384343529</v>
      </c>
      <c r="J1133">
        <v>-10.3262711685467</v>
      </c>
      <c r="O1133">
        <v>20.389456402772701</v>
      </c>
      <c r="P1133">
        <v>17.1993586317477</v>
      </c>
    </row>
    <row r="1134" spans="1:17" hidden="1" x14ac:dyDescent="0.3">
      <c r="A1134" t="s">
        <v>2426</v>
      </c>
      <c r="B1134" t="s">
        <v>2427</v>
      </c>
      <c r="C1134" t="s">
        <v>10650</v>
      </c>
      <c r="D1134" t="s">
        <v>83</v>
      </c>
      <c r="E1134">
        <v>2109.54696706</v>
      </c>
      <c r="F1134">
        <v>244.64</v>
      </c>
      <c r="G1134">
        <v>-2.1500121864844699</v>
      </c>
      <c r="H1134">
        <v>-1.1280320911267701</v>
      </c>
      <c r="I1134">
        <v>-4.7213803150702001</v>
      </c>
      <c r="J1134">
        <v>-1.08143894261749</v>
      </c>
      <c r="K1134">
        <v>240.439534337797</v>
      </c>
      <c r="L1134">
        <v>226.95047650379499</v>
      </c>
      <c r="M1134">
        <v>57.189249025753497</v>
      </c>
      <c r="N1134">
        <v>0.75215103646685899</v>
      </c>
      <c r="O1134">
        <v>12.2056899934597</v>
      </c>
      <c r="P1134">
        <v>40.921658986175103</v>
      </c>
      <c r="Q1134">
        <v>-6.3442295600692006E-2</v>
      </c>
    </row>
    <row r="1135" spans="1:17" hidden="1" x14ac:dyDescent="0.3">
      <c r="A1135" t="s">
        <v>2428</v>
      </c>
      <c r="B1135" t="s">
        <v>2429</v>
      </c>
      <c r="C1135" t="s">
        <v>10650</v>
      </c>
      <c r="D1135" t="s">
        <v>300</v>
      </c>
      <c r="E1135">
        <v>2099.2774958349901</v>
      </c>
      <c r="F1135">
        <v>1383.9</v>
      </c>
      <c r="G1135">
        <v>-28.9800517519868</v>
      </c>
      <c r="H1135">
        <v>0.81330177988839703</v>
      </c>
      <c r="I1135">
        <v>-10.583195225656301</v>
      </c>
      <c r="J1135">
        <v>1.24554053862424</v>
      </c>
      <c r="K1135">
        <v>1301.9417749130801</v>
      </c>
      <c r="L1135">
        <v>1314.3418641323799</v>
      </c>
      <c r="M1135">
        <v>60.1598211266178</v>
      </c>
      <c r="N1135">
        <v>1.07456281787158</v>
      </c>
      <c r="O1135">
        <v>10.098272996603701</v>
      </c>
      <c r="P1135">
        <v>20.769700671960901</v>
      </c>
      <c r="Q1135">
        <v>1.2336006588389001E-2</v>
      </c>
    </row>
    <row r="1136" spans="1:17" hidden="1" x14ac:dyDescent="0.3">
      <c r="A1136" t="s">
        <v>2430</v>
      </c>
      <c r="B1136" t="s">
        <v>2431</v>
      </c>
      <c r="C1136" t="s">
        <v>10650</v>
      </c>
      <c r="D1136" t="s">
        <v>180</v>
      </c>
      <c r="E1136">
        <v>2098.95689949199</v>
      </c>
      <c r="F1136">
        <v>185.42</v>
      </c>
      <c r="G1136">
        <v>27.503394209211798</v>
      </c>
      <c r="H1136">
        <v>15.017931661756499</v>
      </c>
      <c r="I1136">
        <v>6.5024815588464104</v>
      </c>
      <c r="J1136">
        <v>-3.4736909412643402</v>
      </c>
      <c r="K1136">
        <v>163.30035357262699</v>
      </c>
      <c r="L1136">
        <v>144.27489690079099</v>
      </c>
      <c r="M1136">
        <v>61.312831662754803</v>
      </c>
      <c r="N1136">
        <v>1.68285623435274</v>
      </c>
      <c r="O1136">
        <v>8.1760327904217593</v>
      </c>
      <c r="P1136">
        <v>71.130595293031803</v>
      </c>
      <c r="Q1136">
        <v>4.8964928540650002E-2</v>
      </c>
    </row>
    <row r="1137" spans="1:17" hidden="1" x14ac:dyDescent="0.3">
      <c r="A1137" t="s">
        <v>2432</v>
      </c>
      <c r="B1137" t="s">
        <v>2433</v>
      </c>
      <c r="C1137" t="s">
        <v>10650</v>
      </c>
      <c r="D1137" t="s">
        <v>935</v>
      </c>
      <c r="E1137">
        <v>2096.2063440000002</v>
      </c>
      <c r="F1137">
        <v>587.85</v>
      </c>
      <c r="G1137">
        <v>47.728081084229999</v>
      </c>
      <c r="H1137">
        <v>-5.6867169020638304</v>
      </c>
      <c r="I1137">
        <v>82.200154783473593</v>
      </c>
      <c r="J1137">
        <v>-1.4165615151359201</v>
      </c>
      <c r="K1137">
        <v>551.294831101662</v>
      </c>
      <c r="L1137">
        <v>423.66028345497301</v>
      </c>
      <c r="M1137">
        <v>52.082520739746201</v>
      </c>
      <c r="N1137">
        <v>0.255615226632735</v>
      </c>
      <c r="O1137">
        <v>16.347707748575299</v>
      </c>
      <c r="P1137">
        <v>130.43904351234801</v>
      </c>
      <c r="Q1137">
        <v>0.15291260832391901</v>
      </c>
    </row>
    <row r="1138" spans="1:17" hidden="1" x14ac:dyDescent="0.3">
      <c r="A1138" t="s">
        <v>2434</v>
      </c>
      <c r="B1138" t="s">
        <v>2435</v>
      </c>
      <c r="C1138" t="s">
        <v>10650</v>
      </c>
      <c r="D1138" t="s">
        <v>136</v>
      </c>
      <c r="E1138">
        <v>2093.18049045</v>
      </c>
      <c r="F1138">
        <v>139.6</v>
      </c>
      <c r="G1138">
        <v>36.450556831112202</v>
      </c>
      <c r="H1138">
        <v>6.72432886089054</v>
      </c>
      <c r="I1138">
        <v>8.1062874082218599</v>
      </c>
      <c r="J1138">
        <v>-6.2082169265383298</v>
      </c>
      <c r="K1138">
        <v>135.91472118149801</v>
      </c>
      <c r="L1138">
        <v>118.309820665491</v>
      </c>
      <c r="M1138">
        <v>39.027205693856899</v>
      </c>
      <c r="N1138">
        <v>0.89965763861020998</v>
      </c>
      <c r="O1138">
        <v>28.008595988538602</v>
      </c>
      <c r="P1138">
        <v>73.308504034761</v>
      </c>
      <c r="Q1138">
        <v>0.16199401472421901</v>
      </c>
    </row>
    <row r="1139" spans="1:17" hidden="1" x14ac:dyDescent="0.3">
      <c r="A1139" t="s">
        <v>1708</v>
      </c>
      <c r="B1139" t="s">
        <v>2436</v>
      </c>
      <c r="C1139" t="s">
        <v>10650</v>
      </c>
      <c r="D1139" t="s">
        <v>1710</v>
      </c>
      <c r="E1139">
        <v>2091.9342556299998</v>
      </c>
      <c r="F1139">
        <v>40.549999999999997</v>
      </c>
      <c r="G1139">
        <v>-15.7252345675135</v>
      </c>
      <c r="H1139">
        <v>-9.30271075023831</v>
      </c>
      <c r="I1139">
        <v>10.658880854798101</v>
      </c>
      <c r="J1139">
        <v>0.21811536186291799</v>
      </c>
      <c r="K1139">
        <v>38.642964693208199</v>
      </c>
      <c r="L1139">
        <v>35.272366909263397</v>
      </c>
      <c r="M1139">
        <v>49.333103027404697</v>
      </c>
      <c r="N1139">
        <v>1.00190228471844</v>
      </c>
      <c r="O1139">
        <v>13.316892725030799</v>
      </c>
      <c r="P1139">
        <v>49.355432780847103</v>
      </c>
      <c r="Q1139">
        <v>7.0291434656782004E-2</v>
      </c>
    </row>
    <row r="1140" spans="1:17" hidden="1" x14ac:dyDescent="0.3">
      <c r="A1140" t="s">
        <v>2437</v>
      </c>
      <c r="B1140" t="s">
        <v>2438</v>
      </c>
      <c r="C1140" t="s">
        <v>10650</v>
      </c>
      <c r="D1140" t="s">
        <v>46</v>
      </c>
      <c r="E1140">
        <v>2091.1670559999998</v>
      </c>
      <c r="F1140">
        <v>176.45</v>
      </c>
      <c r="G1140">
        <v>299.930576658208</v>
      </c>
      <c r="H1140">
        <v>4.9579488345065901</v>
      </c>
      <c r="I1140">
        <v>66.532358015307196</v>
      </c>
      <c r="J1140">
        <v>-5.0543237893073796</v>
      </c>
      <c r="K1140">
        <v>165.81725799984301</v>
      </c>
      <c r="L1140">
        <v>118.147765367753</v>
      </c>
      <c r="M1140">
        <v>44.561060107655003</v>
      </c>
      <c r="N1140">
        <v>0.79456331148570103</v>
      </c>
      <c r="O1140">
        <v>15.6134882402947</v>
      </c>
      <c r="P1140">
        <v>338.93034825870598</v>
      </c>
      <c r="Q1140">
        <v>0.19895461085465099</v>
      </c>
    </row>
    <row r="1141" spans="1:17" hidden="1" x14ac:dyDescent="0.3">
      <c r="A1141" t="s">
        <v>2439</v>
      </c>
      <c r="B1141" t="s">
        <v>2440</v>
      </c>
      <c r="C1141" t="s">
        <v>10650</v>
      </c>
      <c r="D1141" t="s">
        <v>414</v>
      </c>
      <c r="E1141">
        <v>2088.0353340000001</v>
      </c>
      <c r="F1141">
        <v>928</v>
      </c>
      <c r="G1141">
        <v>178.794979580811</v>
      </c>
      <c r="H1141">
        <v>10.5190748551769</v>
      </c>
      <c r="I1141">
        <v>8.6400576017641306</v>
      </c>
      <c r="J1141">
        <v>-6.2881662065286204</v>
      </c>
      <c r="K1141">
        <v>840.433180250139</v>
      </c>
      <c r="L1141">
        <v>673.456886441047</v>
      </c>
      <c r="M1141">
        <v>55.3679119741157</v>
      </c>
      <c r="N1141">
        <v>2.1157163440883999</v>
      </c>
      <c r="O1141">
        <v>8.2974137931034395</v>
      </c>
      <c r="P1141">
        <v>227.741479781034</v>
      </c>
      <c r="Q1141">
        <v>0.170464670979352</v>
      </c>
    </row>
    <row r="1142" spans="1:17" hidden="1" x14ac:dyDescent="0.3">
      <c r="A1142" t="s">
        <v>2441</v>
      </c>
      <c r="B1142" t="s">
        <v>2442</v>
      </c>
      <c r="C1142" t="s">
        <v>10650</v>
      </c>
      <c r="D1142" t="s">
        <v>124</v>
      </c>
      <c r="E1142">
        <v>2087.6698646959999</v>
      </c>
      <c r="F1142">
        <v>127.56</v>
      </c>
      <c r="G1142">
        <v>115.914665062244</v>
      </c>
      <c r="H1142">
        <v>13.801230504802399</v>
      </c>
      <c r="I1142">
        <v>-55.393000017768202</v>
      </c>
      <c r="J1142">
        <v>-4.8468495085985399</v>
      </c>
      <c r="K1142">
        <v>123.51453188385599</v>
      </c>
      <c r="L1142">
        <v>126.231487433813</v>
      </c>
      <c r="M1142">
        <v>51.816512609278398</v>
      </c>
      <c r="N1142">
        <v>1.0335510862077399</v>
      </c>
      <c r="O1142">
        <v>115.11445594230101</v>
      </c>
      <c r="P1142">
        <v>165.75</v>
      </c>
    </row>
    <row r="1143" spans="1:17" hidden="1" x14ac:dyDescent="0.3">
      <c r="A1143" t="s">
        <v>2443</v>
      </c>
      <c r="B1143" t="s">
        <v>2444</v>
      </c>
      <c r="C1143" t="s">
        <v>10650</v>
      </c>
      <c r="D1143" t="s">
        <v>472</v>
      </c>
      <c r="E1143">
        <v>2087.1872881999998</v>
      </c>
      <c r="F1143">
        <v>248.45</v>
      </c>
      <c r="G1143">
        <v>-10.6887954117413</v>
      </c>
      <c r="H1143">
        <v>-14.1762264761546</v>
      </c>
      <c r="I1143">
        <v>-5.4615954462435399</v>
      </c>
      <c r="J1143">
        <v>-5.75576776156033</v>
      </c>
      <c r="K1143">
        <v>259.795156922893</v>
      </c>
      <c r="L1143">
        <v>238.70068163263801</v>
      </c>
      <c r="M1143">
        <v>22.236227315597901</v>
      </c>
      <c r="N1143">
        <v>0.80501215718020602</v>
      </c>
      <c r="O1143">
        <v>24.572348561078599</v>
      </c>
      <c r="P1143">
        <v>37.607310994184402</v>
      </c>
      <c r="Q1143">
        <v>0.11888705079433599</v>
      </c>
    </row>
    <row r="1144" spans="1:17" hidden="1" x14ac:dyDescent="0.3">
      <c r="A1144" t="s">
        <v>2445</v>
      </c>
      <c r="B1144" t="s">
        <v>2446</v>
      </c>
      <c r="C1144" t="s">
        <v>10650</v>
      </c>
      <c r="D1144" t="s">
        <v>526</v>
      </c>
      <c r="E1144">
        <v>2078.7963793499998</v>
      </c>
      <c r="F1144">
        <v>204.74</v>
      </c>
      <c r="G1144">
        <v>5.4691372047829603</v>
      </c>
      <c r="H1144">
        <v>20.7482926111566</v>
      </c>
      <c r="I1144">
        <v>47.989951571165598</v>
      </c>
      <c r="J1144">
        <v>10.9731071841336</v>
      </c>
      <c r="K1144">
        <v>171.23248713920901</v>
      </c>
      <c r="L1144">
        <v>148.778913023645</v>
      </c>
      <c r="M1144">
        <v>79.878287388544393</v>
      </c>
      <c r="N1144">
        <v>1.5987778747704</v>
      </c>
      <c r="O1144">
        <v>3.10637882192048</v>
      </c>
      <c r="P1144">
        <v>86.806569343065703</v>
      </c>
      <c r="Q1144">
        <v>0.117180232025636</v>
      </c>
    </row>
    <row r="1145" spans="1:17" hidden="1" x14ac:dyDescent="0.3">
      <c r="A1145" t="s">
        <v>2447</v>
      </c>
      <c r="B1145" t="s">
        <v>2448</v>
      </c>
      <c r="C1145" t="s">
        <v>10650</v>
      </c>
      <c r="D1145" t="s">
        <v>133</v>
      </c>
      <c r="E1145">
        <v>2077.7400917349901</v>
      </c>
      <c r="F1145">
        <v>1704.9</v>
      </c>
      <c r="G1145">
        <v>-24.54086706244</v>
      </c>
      <c r="H1145">
        <v>-5.8315777181527002</v>
      </c>
      <c r="I1145">
        <v>-20.487475492817399</v>
      </c>
      <c r="J1145">
        <v>2.8220782763053802</v>
      </c>
      <c r="K1145">
        <v>1618.92943282087</v>
      </c>
      <c r="L1145">
        <v>1591.8019549483199</v>
      </c>
      <c r="M1145">
        <v>63.385533746690598</v>
      </c>
      <c r="N1145">
        <v>0.70619672214411799</v>
      </c>
      <c r="O1145">
        <v>23.115725262478701</v>
      </c>
      <c r="P1145">
        <v>33.927729772191597</v>
      </c>
      <c r="Q1145">
        <v>0.116551019773798</v>
      </c>
    </row>
    <row r="1146" spans="1:17" hidden="1" x14ac:dyDescent="0.3">
      <c r="A1146" t="s">
        <v>2449</v>
      </c>
      <c r="B1146" t="s">
        <v>2450</v>
      </c>
      <c r="C1146" t="s">
        <v>10650</v>
      </c>
      <c r="D1146" t="s">
        <v>258</v>
      </c>
      <c r="E1146">
        <v>2076.2368239359998</v>
      </c>
      <c r="F1146">
        <v>112.2</v>
      </c>
      <c r="G1146">
        <v>-42.199982882681098</v>
      </c>
      <c r="H1146">
        <v>-6.9045772679197803</v>
      </c>
      <c r="I1146">
        <v>-9.5018127062134692</v>
      </c>
      <c r="J1146">
        <v>-4.33052164540136</v>
      </c>
      <c r="K1146">
        <v>112.34197481203501</v>
      </c>
      <c r="L1146">
        <v>113.14917220034199</v>
      </c>
      <c r="M1146">
        <v>26.863408340349</v>
      </c>
      <c r="N1146">
        <v>0.50130602335233299</v>
      </c>
      <c r="O1146">
        <v>39.037433155080201</v>
      </c>
      <c r="P1146">
        <v>29.770992366412202</v>
      </c>
      <c r="Q1146">
        <v>0.17667335525502501</v>
      </c>
    </row>
    <row r="1147" spans="1:17" hidden="1" x14ac:dyDescent="0.3">
      <c r="A1147" t="s">
        <v>2451</v>
      </c>
      <c r="B1147" t="s">
        <v>2452</v>
      </c>
      <c r="C1147" t="s">
        <v>10650</v>
      </c>
      <c r="D1147" t="s">
        <v>1610</v>
      </c>
      <c r="E1147">
        <v>2069.4568181759901</v>
      </c>
      <c r="F1147">
        <v>96.05</v>
      </c>
      <c r="G1147">
        <v>-41.9914464294258</v>
      </c>
      <c r="H1147">
        <v>-8.3987059644777595</v>
      </c>
      <c r="I1147">
        <v>-32.424094550427597</v>
      </c>
      <c r="J1147">
        <v>-2.4039670997391802</v>
      </c>
      <c r="K1147">
        <v>94.7396622699695</v>
      </c>
      <c r="L1147">
        <v>96.303711330153504</v>
      </c>
      <c r="M1147">
        <v>56.397615455769099</v>
      </c>
      <c r="N1147">
        <v>0.55321088205858104</v>
      </c>
      <c r="O1147">
        <v>34.825611660593403</v>
      </c>
      <c r="P1147">
        <v>15.722891566265</v>
      </c>
      <c r="Q1147">
        <v>4.1321285783099002E-2</v>
      </c>
    </row>
    <row r="1148" spans="1:17" hidden="1" x14ac:dyDescent="0.3">
      <c r="A1148" t="s">
        <v>2453</v>
      </c>
      <c r="B1148" t="s">
        <v>2454</v>
      </c>
      <c r="C1148" t="s">
        <v>10650</v>
      </c>
      <c r="D1148" t="s">
        <v>568</v>
      </c>
      <c r="E1148">
        <v>2067.1043062499998</v>
      </c>
      <c r="F1148">
        <v>674.3</v>
      </c>
      <c r="G1148">
        <v>-1.4936955871912201</v>
      </c>
      <c r="H1148">
        <v>5.4567932939211898</v>
      </c>
      <c r="I1148">
        <v>31.839164512837101</v>
      </c>
      <c r="J1148">
        <v>-6.9285138770359103</v>
      </c>
      <c r="K1148">
        <v>622.12004555571605</v>
      </c>
      <c r="L1148">
        <v>545.24261983496694</v>
      </c>
      <c r="M1148">
        <v>52.957329961181898</v>
      </c>
      <c r="N1148">
        <v>1.53657608308183</v>
      </c>
      <c r="O1148">
        <v>7.81551238321223</v>
      </c>
      <c r="P1148">
        <v>67.527950310559007</v>
      </c>
      <c r="Q1148">
        <v>-1.7969896049765999E-2</v>
      </c>
    </row>
    <row r="1149" spans="1:17" hidden="1" x14ac:dyDescent="0.3">
      <c r="A1149" t="s">
        <v>2455</v>
      </c>
      <c r="B1149" t="s">
        <v>2456</v>
      </c>
      <c r="C1149" t="s">
        <v>10650</v>
      </c>
      <c r="D1149" t="s">
        <v>305</v>
      </c>
      <c r="E1149">
        <v>2061.6251556000002</v>
      </c>
      <c r="F1149">
        <v>331.65</v>
      </c>
      <c r="G1149">
        <v>7.3217323454661702</v>
      </c>
      <c r="H1149">
        <v>-2.7843550807830901</v>
      </c>
      <c r="I1149">
        <v>-24.162098706249299</v>
      </c>
      <c r="J1149">
        <v>-1.0969266263812201</v>
      </c>
      <c r="K1149">
        <v>325.62598454659798</v>
      </c>
      <c r="L1149">
        <v>313.47977336391699</v>
      </c>
      <c r="M1149">
        <v>62.506421526014101</v>
      </c>
      <c r="N1149">
        <v>0.59554197856394198</v>
      </c>
      <c r="O1149">
        <v>27.4385647519975</v>
      </c>
      <c r="P1149">
        <v>55.923836389280602</v>
      </c>
      <c r="Q1149">
        <v>0.10969834517843501</v>
      </c>
    </row>
    <row r="1150" spans="1:17" hidden="1" x14ac:dyDescent="0.3">
      <c r="A1150" t="s">
        <v>2457</v>
      </c>
      <c r="B1150" t="s">
        <v>2458</v>
      </c>
      <c r="C1150" t="s">
        <v>10650</v>
      </c>
      <c r="D1150" t="s">
        <v>1641</v>
      </c>
      <c r="E1150">
        <v>2047.7460819200001</v>
      </c>
      <c r="F1150">
        <v>193.91</v>
      </c>
      <c r="G1150">
        <v>-45.1251142198618</v>
      </c>
      <c r="H1150">
        <v>-3.4631908243720799</v>
      </c>
      <c r="I1150">
        <v>-28.403097275885901</v>
      </c>
      <c r="J1150">
        <v>-5.2942120125334098</v>
      </c>
      <c r="K1150">
        <v>198.129277257512</v>
      </c>
      <c r="L1150">
        <v>218.82656933667801</v>
      </c>
      <c r="M1150">
        <v>48.792721729621697</v>
      </c>
      <c r="N1150">
        <v>0.97074454898850604</v>
      </c>
      <c r="O1150">
        <v>55.7165695425712</v>
      </c>
      <c r="P1150">
        <v>5.9617486338797701</v>
      </c>
      <c r="Q1150">
        <v>0.14949286079985</v>
      </c>
    </row>
    <row r="1151" spans="1:17" hidden="1" x14ac:dyDescent="0.3">
      <c r="A1151" t="s">
        <v>2459</v>
      </c>
      <c r="B1151" t="s">
        <v>2460</v>
      </c>
      <c r="C1151" t="s">
        <v>10650</v>
      </c>
      <c r="D1151" t="s">
        <v>355</v>
      </c>
      <c r="E1151">
        <v>2047.7430293750001</v>
      </c>
      <c r="F1151">
        <v>856.9</v>
      </c>
      <c r="G1151">
        <v>-37.947419471995701</v>
      </c>
      <c r="H1151">
        <v>-5.9149105862552096</v>
      </c>
      <c r="I1151">
        <v>-36.079222212557603</v>
      </c>
      <c r="J1151">
        <v>-5.9268461040853504</v>
      </c>
      <c r="K1151">
        <v>882.30354065608503</v>
      </c>
      <c r="L1151">
        <v>923.64929535510601</v>
      </c>
      <c r="M1151">
        <v>42.059291444541302</v>
      </c>
      <c r="N1151">
        <v>3.1644866945164098</v>
      </c>
      <c r="O1151">
        <v>69.2146108063951</v>
      </c>
      <c r="P1151">
        <v>14.758269720101699</v>
      </c>
      <c r="Q1151">
        <v>5.3646655014509999E-3</v>
      </c>
    </row>
    <row r="1152" spans="1:17" hidden="1" x14ac:dyDescent="0.3">
      <c r="A1152" t="s">
        <v>2461</v>
      </c>
      <c r="B1152" t="s">
        <v>2462</v>
      </c>
      <c r="C1152" t="s">
        <v>10650</v>
      </c>
      <c r="D1152" t="s">
        <v>198</v>
      </c>
      <c r="E1152">
        <v>2046.2519149349901</v>
      </c>
      <c r="F1152">
        <v>1235.75</v>
      </c>
      <c r="G1152">
        <v>56.700332903510599</v>
      </c>
      <c r="H1152">
        <v>38.813790557743999</v>
      </c>
      <c r="I1152">
        <v>53.260318219050703</v>
      </c>
      <c r="J1152">
        <v>-10.6316480540215</v>
      </c>
      <c r="K1152">
        <v>1006.04145453773</v>
      </c>
      <c r="L1152">
        <v>848.66363579451399</v>
      </c>
      <c r="M1152">
        <v>64.053933649653501</v>
      </c>
      <c r="N1152">
        <v>3.3126535345256398</v>
      </c>
      <c r="O1152">
        <v>23.7305280194213</v>
      </c>
      <c r="P1152">
        <v>95.839936608557807</v>
      </c>
      <c r="Q1152">
        <v>0.11499878870520901</v>
      </c>
    </row>
    <row r="1153" spans="1:17" hidden="1" x14ac:dyDescent="0.3">
      <c r="A1153" t="s">
        <v>2463</v>
      </c>
      <c r="B1153" t="s">
        <v>2464</v>
      </c>
      <c r="C1153" t="s">
        <v>10650</v>
      </c>
      <c r="D1153" t="s">
        <v>1546</v>
      </c>
      <c r="E1153">
        <v>2042.6979789</v>
      </c>
      <c r="F1153">
        <v>297.8</v>
      </c>
      <c r="G1153">
        <v>18.725754805331601</v>
      </c>
      <c r="H1153">
        <v>1.4233347519067301</v>
      </c>
      <c r="I1153">
        <v>19.917936045751599</v>
      </c>
      <c r="J1153">
        <v>0.73510618019507601</v>
      </c>
      <c r="K1153">
        <v>266.661142022891</v>
      </c>
      <c r="L1153">
        <v>234.30166462319301</v>
      </c>
      <c r="M1153">
        <v>51.768195823015098</v>
      </c>
      <c r="N1153">
        <v>0.37103566144848399</v>
      </c>
      <c r="O1153">
        <v>13.1296171927467</v>
      </c>
      <c r="P1153">
        <v>120.592592592592</v>
      </c>
      <c r="Q1153">
        <v>7.2077883469622003E-2</v>
      </c>
    </row>
    <row r="1154" spans="1:17" hidden="1" x14ac:dyDescent="0.3">
      <c r="A1154" t="s">
        <v>2465</v>
      </c>
      <c r="B1154" t="s">
        <v>2466</v>
      </c>
      <c r="C1154" t="s">
        <v>10650</v>
      </c>
      <c r="D1154" t="s">
        <v>355</v>
      </c>
      <c r="E1154">
        <v>2040.0729357599901</v>
      </c>
      <c r="F1154">
        <v>836.3</v>
      </c>
      <c r="G1154">
        <v>-28.5158327251469</v>
      </c>
      <c r="H1154">
        <v>-15.852674167525899</v>
      </c>
      <c r="I1154">
        <v>-10.9937990682332</v>
      </c>
      <c r="J1154">
        <v>-2.7324391141373798</v>
      </c>
      <c r="K1154">
        <v>834.01532103754698</v>
      </c>
      <c r="L1154">
        <v>803.79074515493403</v>
      </c>
      <c r="M1154">
        <v>44.650089456266798</v>
      </c>
      <c r="N1154">
        <v>0.46672176098468698</v>
      </c>
      <c r="O1154">
        <v>30.3360038263781</v>
      </c>
      <c r="P1154">
        <v>29.769570951974501</v>
      </c>
      <c r="Q1154">
        <v>-6.8408389628484001E-2</v>
      </c>
    </row>
    <row r="1155" spans="1:17" x14ac:dyDescent="0.3">
      <c r="A1155" t="s">
        <v>2467</v>
      </c>
      <c r="B1155" t="s">
        <v>2468</v>
      </c>
      <c r="C1155" t="s">
        <v>10639</v>
      </c>
      <c r="D1155" t="s">
        <v>118</v>
      </c>
      <c r="E1155">
        <v>2037.3143812000001</v>
      </c>
      <c r="F1155">
        <v>8.3000000000000007</v>
      </c>
      <c r="G1155">
        <v>-54.288488009502501</v>
      </c>
      <c r="H1155">
        <v>3.5401973197186698</v>
      </c>
      <c r="I1155">
        <v>-69.053824010345707</v>
      </c>
      <c r="J1155">
        <v>-1.6627623810837799</v>
      </c>
      <c r="K1155">
        <v>10.1581668891176</v>
      </c>
      <c r="L1155">
        <v>14.1113453743082</v>
      </c>
      <c r="M1155">
        <v>26.5395755173186</v>
      </c>
      <c r="N1155">
        <v>5.0638313417571301E-2</v>
      </c>
      <c r="O1155">
        <v>227.10843373493901</v>
      </c>
      <c r="P1155">
        <v>23.695976154992501</v>
      </c>
      <c r="Q1155">
        <v>2.7892021854854E-2</v>
      </c>
    </row>
    <row r="1156" spans="1:17" hidden="1" x14ac:dyDescent="0.3">
      <c r="A1156" t="s">
        <v>2469</v>
      </c>
      <c r="B1156" t="s">
        <v>2470</v>
      </c>
      <c r="C1156" t="s">
        <v>10650</v>
      </c>
      <c r="D1156" t="s">
        <v>629</v>
      </c>
      <c r="E1156">
        <v>2021.7117793499999</v>
      </c>
      <c r="F1156">
        <v>417.35</v>
      </c>
      <c r="G1156">
        <v>-6.8126466685746596</v>
      </c>
      <c r="H1156">
        <v>-5.2369049253595099</v>
      </c>
      <c r="I1156">
        <v>-27.830449035440701</v>
      </c>
      <c r="J1156">
        <v>-9.6455268668531406</v>
      </c>
      <c r="K1156">
        <v>410.43907721740999</v>
      </c>
      <c r="L1156">
        <v>401.185406840913</v>
      </c>
      <c r="M1156">
        <v>41.802318879453203</v>
      </c>
      <c r="N1156">
        <v>1.6730411835917001</v>
      </c>
      <c r="O1156">
        <v>50.940457649454899</v>
      </c>
      <c r="P1156">
        <v>52.456621004566202</v>
      </c>
      <c r="Q1156">
        <v>0.100611813809557</v>
      </c>
    </row>
    <row r="1157" spans="1:17" hidden="1" x14ac:dyDescent="0.3">
      <c r="A1157" t="s">
        <v>2471</v>
      </c>
      <c r="B1157" t="s">
        <v>2472</v>
      </c>
      <c r="C1157" t="s">
        <v>10650</v>
      </c>
      <c r="D1157" t="s">
        <v>24</v>
      </c>
      <c r="E1157">
        <v>2017.8510956</v>
      </c>
      <c r="F1157">
        <v>190.88</v>
      </c>
      <c r="G1157">
        <v>-23.679124875048501</v>
      </c>
      <c r="H1157">
        <v>-2.4822264300305901</v>
      </c>
      <c r="I1157">
        <v>-11.4102426796135</v>
      </c>
      <c r="J1157">
        <v>-5.3919881613837504</v>
      </c>
      <c r="K1157">
        <v>191.94985818799</v>
      </c>
      <c r="L1157">
        <v>181.813876333705</v>
      </c>
      <c r="M1157">
        <v>39.533895694140902</v>
      </c>
      <c r="N1157">
        <v>0.99806668306318402</v>
      </c>
      <c r="O1157">
        <v>14.0507124895222</v>
      </c>
      <c r="P1157">
        <v>34.139142656359802</v>
      </c>
      <c r="Q1157">
        <v>2.1367996742103001E-2</v>
      </c>
    </row>
    <row r="1158" spans="1:17" hidden="1" x14ac:dyDescent="0.3">
      <c r="A1158" t="s">
        <v>2473</v>
      </c>
      <c r="B1158" t="s">
        <v>2474</v>
      </c>
      <c r="C1158" t="s">
        <v>10650</v>
      </c>
      <c r="D1158" t="s">
        <v>494</v>
      </c>
      <c r="E1158">
        <v>2016.2971422999999</v>
      </c>
      <c r="F1158">
        <v>2362.15</v>
      </c>
      <c r="G1158">
        <v>7.5810829178721999</v>
      </c>
      <c r="H1158">
        <v>-24.655351884037898</v>
      </c>
      <c r="I1158">
        <v>53.713963711751603</v>
      </c>
      <c r="J1158">
        <v>-7.10136235330544</v>
      </c>
      <c r="K1158">
        <v>2488.7612813692499</v>
      </c>
      <c r="L1158">
        <v>2027.4872274739801</v>
      </c>
      <c r="M1158">
        <v>29.197787995569701</v>
      </c>
      <c r="N1158">
        <v>0.338106787785588</v>
      </c>
      <c r="O1158">
        <v>43.047647270495098</v>
      </c>
      <c r="P1158">
        <v>82.7087442472058</v>
      </c>
      <c r="Q1158">
        <v>-2.3281140332467001E-2</v>
      </c>
    </row>
    <row r="1159" spans="1:17" hidden="1" x14ac:dyDescent="0.3">
      <c r="A1159" t="s">
        <v>2475</v>
      </c>
      <c r="B1159" t="s">
        <v>2476</v>
      </c>
      <c r="C1159" t="s">
        <v>10650</v>
      </c>
      <c r="D1159" t="s">
        <v>411</v>
      </c>
      <c r="E1159">
        <v>2014.6185575</v>
      </c>
      <c r="F1159">
        <v>3324.55</v>
      </c>
      <c r="G1159">
        <v>171.111208260442</v>
      </c>
      <c r="H1159">
        <v>-5.9168170720182696</v>
      </c>
      <c r="I1159">
        <v>94.058263029879001</v>
      </c>
      <c r="J1159">
        <v>-16.869179466320102</v>
      </c>
      <c r="K1159">
        <v>3295.7632112051101</v>
      </c>
      <c r="L1159">
        <v>2373.1258333803999</v>
      </c>
      <c r="M1159">
        <v>31.606284241346501</v>
      </c>
      <c r="N1159">
        <v>1.0842543752176299</v>
      </c>
      <c r="O1159">
        <v>22.881292204960001</v>
      </c>
      <c r="P1159">
        <v>282.13218390804599</v>
      </c>
      <c r="Q1159">
        <v>0.123694803534038</v>
      </c>
    </row>
    <row r="1160" spans="1:17" hidden="1" x14ac:dyDescent="0.3">
      <c r="A1160" t="s">
        <v>2477</v>
      </c>
      <c r="B1160" t="s">
        <v>2478</v>
      </c>
      <c r="C1160" t="s">
        <v>10650</v>
      </c>
      <c r="D1160" t="s">
        <v>568</v>
      </c>
      <c r="E1160">
        <v>2012.2040710199999</v>
      </c>
      <c r="F1160">
        <v>386.55</v>
      </c>
      <c r="G1160">
        <v>7.3722096306878298</v>
      </c>
      <c r="H1160">
        <v>6.3402015403003302</v>
      </c>
      <c r="I1160">
        <v>-13.4198503877035</v>
      </c>
      <c r="J1160">
        <v>3.7547528938652901</v>
      </c>
      <c r="K1160">
        <v>351.37168782018102</v>
      </c>
      <c r="L1160">
        <v>343.57002584733902</v>
      </c>
      <c r="M1160">
        <v>64.125891322810006</v>
      </c>
      <c r="N1160">
        <v>2.4799507204598199</v>
      </c>
      <c r="O1160">
        <v>17.061182253266001</v>
      </c>
      <c r="P1160">
        <v>48.103448275862</v>
      </c>
      <c r="Q1160">
        <v>-3.9290425703147003E-2</v>
      </c>
    </row>
    <row r="1161" spans="1:17" hidden="1" x14ac:dyDescent="0.3">
      <c r="A1161" t="s">
        <v>2479</v>
      </c>
      <c r="B1161" t="s">
        <v>2480</v>
      </c>
      <c r="C1161" t="s">
        <v>10650</v>
      </c>
      <c r="D1161" t="s">
        <v>1418</v>
      </c>
      <c r="E1161">
        <v>2001.91959245</v>
      </c>
      <c r="F1161">
        <v>780.35</v>
      </c>
      <c r="G1161">
        <v>-24.6681314324236</v>
      </c>
      <c r="H1161">
        <v>-16.775286801977899</v>
      </c>
      <c r="I1161">
        <v>37.401773398137202</v>
      </c>
      <c r="J1161">
        <v>-17.811392703839399</v>
      </c>
      <c r="K1161">
        <v>830.34811761338199</v>
      </c>
      <c r="L1161">
        <v>706.31955295391595</v>
      </c>
      <c r="M1161">
        <v>29.324512517600901</v>
      </c>
      <c r="N1161">
        <v>1.71317614945159</v>
      </c>
      <c r="O1161">
        <v>27.955404626129202</v>
      </c>
      <c r="P1161">
        <v>72.834994462901406</v>
      </c>
      <c r="Q1161">
        <v>-2.0756191130395001E-2</v>
      </c>
    </row>
    <row r="1162" spans="1:17" hidden="1" x14ac:dyDescent="0.3">
      <c r="A1162" t="s">
        <v>2481</v>
      </c>
      <c r="B1162" t="s">
        <v>2482</v>
      </c>
      <c r="C1162" t="s">
        <v>10650</v>
      </c>
      <c r="D1162" t="s">
        <v>1546</v>
      </c>
      <c r="E1162">
        <v>2001.23</v>
      </c>
      <c r="F1162">
        <v>123.15</v>
      </c>
      <c r="G1162">
        <v>47.862102469774598</v>
      </c>
      <c r="H1162">
        <v>27.9695616654245</v>
      </c>
      <c r="I1162">
        <v>92.760868826732604</v>
      </c>
      <c r="J1162">
        <v>8.4346689740977805</v>
      </c>
      <c r="K1162">
        <v>109.13829026379901</v>
      </c>
      <c r="L1162">
        <v>85.508476374462802</v>
      </c>
      <c r="M1162">
        <v>55.273422358406897</v>
      </c>
      <c r="N1162">
        <v>1.79877963750699</v>
      </c>
      <c r="O1162">
        <v>27.243199350385598</v>
      </c>
      <c r="P1162">
        <v>136.781388194578</v>
      </c>
      <c r="Q1162">
        <v>0.16330035399037399</v>
      </c>
    </row>
    <row r="1163" spans="1:17" hidden="1" x14ac:dyDescent="0.3">
      <c r="A1163" t="s">
        <v>2483</v>
      </c>
      <c r="B1163" t="s">
        <v>2484</v>
      </c>
      <c r="C1163" t="s">
        <v>10650</v>
      </c>
      <c r="D1163" t="s">
        <v>1667</v>
      </c>
      <c r="E1163">
        <v>1984.1380216</v>
      </c>
      <c r="F1163">
        <v>61.09</v>
      </c>
      <c r="G1163">
        <v>-9.5128700327906</v>
      </c>
      <c r="H1163">
        <v>1.60243414128235</v>
      </c>
      <c r="I1163">
        <v>2.1212616146268402</v>
      </c>
      <c r="J1163">
        <v>-1.1026305853671501</v>
      </c>
      <c r="K1163">
        <v>60.501024600922399</v>
      </c>
      <c r="L1163">
        <v>57.836759233686202</v>
      </c>
      <c r="M1163">
        <v>58.880462682991599</v>
      </c>
      <c r="N1163">
        <v>0.89256685983140804</v>
      </c>
      <c r="O1163">
        <v>4.6816172859715097</v>
      </c>
      <c r="P1163">
        <v>26.874350986500499</v>
      </c>
      <c r="Q1163">
        <v>-2.8254867209200001E-2</v>
      </c>
    </row>
    <row r="1164" spans="1:17" hidden="1" x14ac:dyDescent="0.3">
      <c r="A1164" t="s">
        <v>2485</v>
      </c>
      <c r="B1164" t="s">
        <v>2486</v>
      </c>
      <c r="C1164" t="s">
        <v>10650</v>
      </c>
      <c r="D1164" t="s">
        <v>127</v>
      </c>
      <c r="E1164">
        <v>1983.2075839500001</v>
      </c>
      <c r="F1164">
        <v>285.75</v>
      </c>
      <c r="G1164">
        <v>-3.63252572453499</v>
      </c>
      <c r="H1164">
        <v>7.9692632289778897</v>
      </c>
      <c r="I1164">
        <v>-22.770304289325999</v>
      </c>
      <c r="J1164">
        <v>7.8089357321237598</v>
      </c>
      <c r="K1164">
        <v>262.85122183582303</v>
      </c>
      <c r="L1164">
        <v>269.253212125944</v>
      </c>
      <c r="M1164">
        <v>75.411506792647501</v>
      </c>
      <c r="N1164">
        <v>2.0951217329695102</v>
      </c>
      <c r="O1164">
        <v>40.1924759405074</v>
      </c>
      <c r="P1164">
        <v>27.7665995975855</v>
      </c>
      <c r="Q1164">
        <v>0.132995043449225</v>
      </c>
    </row>
    <row r="1165" spans="1:17" hidden="1" x14ac:dyDescent="0.3">
      <c r="A1165" t="s">
        <v>2487</v>
      </c>
      <c r="B1165" t="s">
        <v>2488</v>
      </c>
      <c r="C1165" t="s">
        <v>10650</v>
      </c>
      <c r="D1165" t="s">
        <v>198</v>
      </c>
      <c r="E1165">
        <v>1977.4863499999999</v>
      </c>
      <c r="F1165">
        <v>802.55</v>
      </c>
      <c r="G1165">
        <v>-16.4447933699042</v>
      </c>
      <c r="H1165">
        <v>-9.7903644876985094</v>
      </c>
      <c r="I1165">
        <v>13.247707123457101</v>
      </c>
      <c r="J1165">
        <v>-7.0531729399811702</v>
      </c>
      <c r="K1165">
        <v>806.18278882101401</v>
      </c>
      <c r="L1165">
        <v>722.62077367641302</v>
      </c>
      <c r="M1165">
        <v>40.5355181396246</v>
      </c>
      <c r="N1165">
        <v>0.57500826596698895</v>
      </c>
      <c r="O1165">
        <v>14.0053579216248</v>
      </c>
      <c r="P1165">
        <v>46.450729927007202</v>
      </c>
      <c r="Q1165">
        <v>-2.4151698328946002E-2</v>
      </c>
    </row>
    <row r="1166" spans="1:17" hidden="1" x14ac:dyDescent="0.3">
      <c r="A1166" t="s">
        <v>2489</v>
      </c>
      <c r="B1166" t="s">
        <v>2490</v>
      </c>
      <c r="C1166" t="s">
        <v>10650</v>
      </c>
      <c r="D1166" t="s">
        <v>387</v>
      </c>
      <c r="E1166">
        <v>1968.6625764</v>
      </c>
      <c r="F1166">
        <v>503.1</v>
      </c>
      <c r="G1166">
        <v>7.3625865986857502</v>
      </c>
      <c r="H1166">
        <v>20.961006442356201</v>
      </c>
      <c r="I1166">
        <v>27.0530975905919</v>
      </c>
      <c r="J1166">
        <v>1.42562524565907E-2</v>
      </c>
      <c r="K1166">
        <v>413.493310166198</v>
      </c>
      <c r="L1166">
        <v>372.40357056301798</v>
      </c>
      <c r="M1166">
        <v>66.511860406177306</v>
      </c>
      <c r="N1166">
        <v>1.6357164995712901</v>
      </c>
      <c r="O1166">
        <v>4.9294374875770099</v>
      </c>
      <c r="P1166">
        <v>79.422253922967201</v>
      </c>
      <c r="Q1166">
        <v>-7.5198023864628996E-2</v>
      </c>
    </row>
    <row r="1167" spans="1:17" hidden="1" x14ac:dyDescent="0.3">
      <c r="A1167" t="s">
        <v>2491</v>
      </c>
      <c r="B1167" t="s">
        <v>2492</v>
      </c>
      <c r="C1167" t="s">
        <v>10650</v>
      </c>
      <c r="D1167" t="s">
        <v>83</v>
      </c>
      <c r="E1167">
        <v>1968.60829704</v>
      </c>
      <c r="F1167">
        <v>34.630000000000003</v>
      </c>
      <c r="G1167">
        <v>-23.041912071418199</v>
      </c>
      <c r="H1167">
        <v>-21.883918561789802</v>
      </c>
      <c r="I1167">
        <v>-24.128736935438202</v>
      </c>
      <c r="J1167">
        <v>-9.2735261755931493</v>
      </c>
      <c r="K1167">
        <v>37.996289245890303</v>
      </c>
      <c r="L1167">
        <v>37.065150642646898</v>
      </c>
      <c r="M1167">
        <v>43.962903443635298</v>
      </c>
      <c r="N1167">
        <v>0.66675978155822901</v>
      </c>
      <c r="O1167">
        <v>40.340745018769802</v>
      </c>
      <c r="P1167">
        <v>20.2430555555555</v>
      </c>
    </row>
    <row r="1168" spans="1:17" hidden="1" x14ac:dyDescent="0.3">
      <c r="A1168" t="s">
        <v>2493</v>
      </c>
      <c r="B1168" t="s">
        <v>2494</v>
      </c>
      <c r="C1168" t="s">
        <v>10650</v>
      </c>
      <c r="D1168" t="s">
        <v>1361</v>
      </c>
      <c r="E1168">
        <v>1966.827450195</v>
      </c>
      <c r="F1168">
        <v>717.35</v>
      </c>
      <c r="G1168">
        <v>80.736345019100696</v>
      </c>
      <c r="H1168">
        <v>-17.4610090266724</v>
      </c>
      <c r="I1168">
        <v>27.083545857988501</v>
      </c>
      <c r="J1168">
        <v>-8.72072178279317</v>
      </c>
      <c r="K1168">
        <v>681.35243700810804</v>
      </c>
      <c r="L1168">
        <v>541.664203598325</v>
      </c>
      <c r="M1168">
        <v>28.324636013691801</v>
      </c>
      <c r="N1168">
        <v>0.25218488966132002</v>
      </c>
      <c r="O1168">
        <v>25.740572942078401</v>
      </c>
      <c r="P1168">
        <v>129.662237874179</v>
      </c>
      <c r="Q1168">
        <v>5.6102503786809997E-2</v>
      </c>
    </row>
    <row r="1169" spans="1:17" hidden="1" x14ac:dyDescent="0.3">
      <c r="A1169" t="s">
        <v>2495</v>
      </c>
      <c r="B1169" t="s">
        <v>2496</v>
      </c>
      <c r="C1169" t="s">
        <v>10650</v>
      </c>
      <c r="D1169" t="s">
        <v>264</v>
      </c>
      <c r="E1169">
        <v>1960.0432353000001</v>
      </c>
      <c r="F1169">
        <v>443.15</v>
      </c>
      <c r="G1169">
        <v>151.825869496487</v>
      </c>
      <c r="H1169">
        <v>5.1827885334193304</v>
      </c>
      <c r="I1169">
        <v>36.139176623435397</v>
      </c>
      <c r="J1169">
        <v>-7.1146543856704598</v>
      </c>
      <c r="K1169">
        <v>431.38882018355798</v>
      </c>
      <c r="L1169">
        <v>353.19786934290499</v>
      </c>
      <c r="M1169">
        <v>50.505338586648499</v>
      </c>
      <c r="N1169">
        <v>1.9065744543126599</v>
      </c>
      <c r="O1169">
        <v>12.839896197675699</v>
      </c>
      <c r="P1169">
        <v>187.57300454250401</v>
      </c>
      <c r="Q1169">
        <v>0.24765272386443701</v>
      </c>
    </row>
    <row r="1170" spans="1:17" hidden="1" x14ac:dyDescent="0.3">
      <c r="A1170" t="s">
        <v>2497</v>
      </c>
      <c r="B1170" t="s">
        <v>2498</v>
      </c>
      <c r="C1170" t="s">
        <v>10650</v>
      </c>
      <c r="D1170" t="s">
        <v>414</v>
      </c>
      <c r="E1170">
        <v>1959.4997476799999</v>
      </c>
      <c r="F1170">
        <v>1493.5</v>
      </c>
      <c r="G1170">
        <v>314.058770618719</v>
      </c>
      <c r="H1170">
        <v>10.382021080404</v>
      </c>
      <c r="I1170">
        <v>53.159864332374802</v>
      </c>
      <c r="J1170">
        <v>7.4320885674256898</v>
      </c>
      <c r="K1170">
        <v>1283.48585542514</v>
      </c>
      <c r="L1170">
        <v>936.18998832246496</v>
      </c>
      <c r="M1170">
        <v>67.675403034090394</v>
      </c>
      <c r="N1170">
        <v>0.53190955208527102</v>
      </c>
      <c r="O1170">
        <v>10.913960495480399</v>
      </c>
      <c r="P1170">
        <v>367.88847117794398</v>
      </c>
      <c r="Q1170">
        <v>0.12534506040025001</v>
      </c>
    </row>
    <row r="1171" spans="1:17" hidden="1" x14ac:dyDescent="0.3">
      <c r="A1171" t="s">
        <v>2499</v>
      </c>
      <c r="B1171" t="s">
        <v>2500</v>
      </c>
      <c r="C1171" t="s">
        <v>10650</v>
      </c>
      <c r="D1171" t="s">
        <v>295</v>
      </c>
      <c r="E1171">
        <v>1955.3856908400001</v>
      </c>
      <c r="F1171">
        <v>60.11</v>
      </c>
      <c r="G1171">
        <v>31.0205382024652</v>
      </c>
      <c r="H1171">
        <v>-13.109809686680499</v>
      </c>
      <c r="I1171">
        <v>-43.3167924911589</v>
      </c>
      <c r="J1171">
        <v>-5.8380943279722803</v>
      </c>
      <c r="K1171">
        <v>62.127932374276099</v>
      </c>
      <c r="L1171">
        <v>60.046852064657102</v>
      </c>
      <c r="M1171">
        <v>35.352312286193502</v>
      </c>
      <c r="N1171">
        <v>0.69212053484079405</v>
      </c>
      <c r="O1171">
        <v>59.540841790051502</v>
      </c>
      <c r="P1171">
        <v>71.497860199714594</v>
      </c>
      <c r="Q1171">
        <v>4.4335572817720001E-3</v>
      </c>
    </row>
    <row r="1172" spans="1:17" hidden="1" x14ac:dyDescent="0.3">
      <c r="A1172" t="s">
        <v>2501</v>
      </c>
      <c r="B1172" t="s">
        <v>2502</v>
      </c>
      <c r="C1172" t="s">
        <v>10650</v>
      </c>
      <c r="D1172" t="s">
        <v>723</v>
      </c>
      <c r="E1172">
        <v>1952.2451349999999</v>
      </c>
      <c r="F1172">
        <v>324.75</v>
      </c>
      <c r="G1172">
        <v>320.29338365199601</v>
      </c>
      <c r="H1172">
        <v>-16.839009575320301</v>
      </c>
      <c r="I1172">
        <v>2.3539854834012299</v>
      </c>
      <c r="J1172">
        <v>-8.8369295347950594</v>
      </c>
      <c r="K1172">
        <v>330.562178500382</v>
      </c>
      <c r="L1172">
        <v>263.29691568207897</v>
      </c>
      <c r="M1172">
        <v>36.324382351092702</v>
      </c>
      <c r="N1172">
        <v>0.62720473986870295</v>
      </c>
      <c r="O1172">
        <v>37.028483448806703</v>
      </c>
      <c r="P1172">
        <v>362.93656450463197</v>
      </c>
      <c r="Q1172">
        <v>0.121033137814479</v>
      </c>
    </row>
    <row r="1173" spans="1:17" hidden="1" x14ac:dyDescent="0.3">
      <c r="A1173" t="s">
        <v>2503</v>
      </c>
      <c r="B1173" t="s">
        <v>2504</v>
      </c>
      <c r="C1173" t="s">
        <v>10650</v>
      </c>
      <c r="D1173" t="s">
        <v>264</v>
      </c>
      <c r="E1173">
        <v>1950.174876</v>
      </c>
      <c r="F1173">
        <v>1501.55</v>
      </c>
      <c r="G1173">
        <v>-7.6793908001974103</v>
      </c>
      <c r="H1173">
        <v>-13.7667998230261</v>
      </c>
      <c r="I1173">
        <v>-3.98745795326986</v>
      </c>
      <c r="J1173">
        <v>-5.4378736120396898</v>
      </c>
      <c r="K1173">
        <v>1471.3872613128499</v>
      </c>
      <c r="L1173">
        <v>1352.00479449258</v>
      </c>
      <c r="M1173">
        <v>27.0189456451963</v>
      </c>
      <c r="N1173">
        <v>0.62062066326353804</v>
      </c>
      <c r="O1173">
        <v>15.274216642802401</v>
      </c>
      <c r="P1173">
        <v>46.0438651947672</v>
      </c>
      <c r="Q1173">
        <v>1.7686086900206999E-2</v>
      </c>
    </row>
    <row r="1174" spans="1:17" hidden="1" x14ac:dyDescent="0.3">
      <c r="A1174" t="s">
        <v>2505</v>
      </c>
      <c r="B1174" t="s">
        <v>2506</v>
      </c>
      <c r="C1174" t="s">
        <v>10650</v>
      </c>
      <c r="D1174" t="s">
        <v>387</v>
      </c>
      <c r="E1174">
        <v>1941.8129904</v>
      </c>
      <c r="F1174">
        <v>219.47</v>
      </c>
      <c r="G1174">
        <v>-60.856137743769601</v>
      </c>
      <c r="H1174">
        <v>-14.1180778740121</v>
      </c>
      <c r="I1174">
        <v>-36.7510745066933</v>
      </c>
      <c r="J1174">
        <v>-2.9917103343261502</v>
      </c>
      <c r="K1174">
        <v>225.546957096341</v>
      </c>
      <c r="L1174">
        <v>245.451000663614</v>
      </c>
      <c r="M1174">
        <v>51.293888708665698</v>
      </c>
      <c r="N1174">
        <v>0.76172803556277702</v>
      </c>
      <c r="O1174">
        <v>58.723287920900297</v>
      </c>
      <c r="P1174">
        <v>5.6871809688914396</v>
      </c>
      <c r="Q1174">
        <v>0.133279711274813</v>
      </c>
    </row>
    <row r="1175" spans="1:17" hidden="1" x14ac:dyDescent="0.3">
      <c r="A1175" t="s">
        <v>2507</v>
      </c>
      <c r="B1175" t="s">
        <v>2508</v>
      </c>
      <c r="C1175" t="s">
        <v>10650</v>
      </c>
      <c r="D1175" t="s">
        <v>2509</v>
      </c>
      <c r="E1175">
        <v>1941.189478305</v>
      </c>
      <c r="F1175">
        <v>1172.5</v>
      </c>
      <c r="G1175">
        <v>-32.375563025250798</v>
      </c>
      <c r="H1175">
        <v>-4.3105938195218396</v>
      </c>
      <c r="I1175">
        <v>-14.909453950612299</v>
      </c>
      <c r="J1175">
        <v>-4.4502623810837898</v>
      </c>
      <c r="O1175">
        <v>12.136460554371</v>
      </c>
      <c r="P1175">
        <v>3.8529672276350801</v>
      </c>
    </row>
    <row r="1176" spans="1:17" hidden="1" x14ac:dyDescent="0.3">
      <c r="A1176" t="s">
        <v>2510</v>
      </c>
      <c r="B1176" t="s">
        <v>2511</v>
      </c>
      <c r="C1176" t="s">
        <v>10650</v>
      </c>
      <c r="D1176" t="s">
        <v>227</v>
      </c>
      <c r="E1176">
        <v>1940.32673100999</v>
      </c>
      <c r="F1176">
        <v>1087.8499999999999</v>
      </c>
      <c r="G1176">
        <v>142.277182262645</v>
      </c>
      <c r="H1176">
        <v>15.5347839939829</v>
      </c>
      <c r="I1176">
        <v>36.996368330169098</v>
      </c>
      <c r="J1176">
        <v>0.121953369149213</v>
      </c>
      <c r="K1176">
        <v>943.08541296817498</v>
      </c>
      <c r="L1176">
        <v>734.70952686822602</v>
      </c>
      <c r="M1176">
        <v>73.1643209651549</v>
      </c>
      <c r="N1176">
        <v>1.13072575466976</v>
      </c>
      <c r="O1176">
        <v>5.0650365399641499</v>
      </c>
      <c r="P1176">
        <v>201.34349030470901</v>
      </c>
      <c r="Q1176">
        <v>0.17910581838358799</v>
      </c>
    </row>
    <row r="1177" spans="1:17" hidden="1" x14ac:dyDescent="0.3">
      <c r="A1177" t="s">
        <v>2512</v>
      </c>
      <c r="B1177" t="s">
        <v>2513</v>
      </c>
      <c r="C1177" t="s">
        <v>10650</v>
      </c>
      <c r="D1177" t="s">
        <v>21</v>
      </c>
      <c r="E1177">
        <v>1938.1166685000001</v>
      </c>
      <c r="F1177">
        <v>1526.6</v>
      </c>
      <c r="G1177">
        <v>93.062270763378606</v>
      </c>
      <c r="H1177">
        <v>13.5712458031196</v>
      </c>
      <c r="I1177">
        <v>57.953969285305099</v>
      </c>
      <c r="J1177">
        <v>-3.9157508757798101</v>
      </c>
      <c r="K1177">
        <v>1358.96149133112</v>
      </c>
      <c r="L1177">
        <v>1063.7835441270299</v>
      </c>
      <c r="M1177">
        <v>56.182289027912702</v>
      </c>
      <c r="N1177">
        <v>1.78807886379588</v>
      </c>
      <c r="O1177">
        <v>13.7757107297262</v>
      </c>
      <c r="P1177">
        <v>157.45847036006401</v>
      </c>
      <c r="Q1177">
        <v>0.18726920911817499</v>
      </c>
    </row>
    <row r="1178" spans="1:17" hidden="1" x14ac:dyDescent="0.3">
      <c r="A1178" t="s">
        <v>2514</v>
      </c>
      <c r="B1178" t="s">
        <v>2515</v>
      </c>
      <c r="C1178" t="s">
        <v>10650</v>
      </c>
      <c r="D1178" t="s">
        <v>198</v>
      </c>
      <c r="E1178">
        <v>1927.75512</v>
      </c>
      <c r="F1178">
        <v>1024.9000000000001</v>
      </c>
      <c r="G1178">
        <v>133.170690077861</v>
      </c>
      <c r="H1178">
        <v>1.3481933091910301</v>
      </c>
      <c r="I1178">
        <v>74.552559272187906</v>
      </c>
      <c r="J1178">
        <v>-1.43123623792344</v>
      </c>
      <c r="K1178">
        <v>972.98060580678305</v>
      </c>
      <c r="L1178">
        <v>794.55825011729803</v>
      </c>
      <c r="M1178">
        <v>66.419926806170494</v>
      </c>
      <c r="N1178">
        <v>1.14672560859933</v>
      </c>
      <c r="O1178">
        <v>24.9341399160893</v>
      </c>
      <c r="P1178">
        <v>192.954123195655</v>
      </c>
      <c r="Q1178">
        <v>0.13169521840175399</v>
      </c>
    </row>
    <row r="1179" spans="1:17" hidden="1" x14ac:dyDescent="0.3">
      <c r="A1179" t="s">
        <v>2516</v>
      </c>
      <c r="B1179" t="s">
        <v>2517</v>
      </c>
      <c r="C1179" t="s">
        <v>10650</v>
      </c>
      <c r="D1179" t="s">
        <v>264</v>
      </c>
      <c r="E1179">
        <v>1912.78083507</v>
      </c>
      <c r="F1179">
        <v>339.6</v>
      </c>
      <c r="G1179">
        <v>174.28878480982601</v>
      </c>
      <c r="H1179">
        <v>-12.9223236012933</v>
      </c>
      <c r="I1179">
        <v>27.100949624320599</v>
      </c>
      <c r="J1179">
        <v>-10.559277692593801</v>
      </c>
      <c r="K1179">
        <v>333.80197631926501</v>
      </c>
      <c r="L1179">
        <v>245.79086659105499</v>
      </c>
      <c r="M1179">
        <v>36.6781974605342</v>
      </c>
      <c r="N1179">
        <v>0.68669455345049102</v>
      </c>
      <c r="O1179">
        <v>29.181389870435702</v>
      </c>
      <c r="P1179">
        <v>206.35994587280101</v>
      </c>
      <c r="Q1179">
        <v>0.13507172616098001</v>
      </c>
    </row>
    <row r="1180" spans="1:17" hidden="1" x14ac:dyDescent="0.3">
      <c r="A1180" t="s">
        <v>2518</v>
      </c>
      <c r="B1180" t="s">
        <v>2519</v>
      </c>
      <c r="C1180" t="s">
        <v>10650</v>
      </c>
      <c r="D1180" t="s">
        <v>329</v>
      </c>
      <c r="E1180">
        <v>1907.6038799999999</v>
      </c>
      <c r="F1180">
        <v>1435.8</v>
      </c>
      <c r="G1180">
        <v>338.12956829262703</v>
      </c>
      <c r="H1180">
        <v>13.8334997205089</v>
      </c>
      <c r="I1180">
        <v>179.27589618992101</v>
      </c>
      <c r="J1180">
        <v>-13.1451986329084</v>
      </c>
      <c r="K1180">
        <v>1290.9294584450299</v>
      </c>
      <c r="L1180">
        <v>867.88673553082106</v>
      </c>
      <c r="M1180">
        <v>47.219778572076002</v>
      </c>
      <c r="N1180">
        <v>2.8846117426103501</v>
      </c>
      <c r="O1180">
        <v>12.822120072433499</v>
      </c>
      <c r="P1180">
        <v>478.71825876662598</v>
      </c>
      <c r="Q1180">
        <v>0.22594725587039299</v>
      </c>
    </row>
    <row r="1181" spans="1:17" hidden="1" x14ac:dyDescent="0.3">
      <c r="A1181" t="s">
        <v>2520</v>
      </c>
      <c r="B1181" t="s">
        <v>2521</v>
      </c>
      <c r="C1181" t="s">
        <v>10650</v>
      </c>
      <c r="D1181" t="s">
        <v>1667</v>
      </c>
      <c r="E1181">
        <v>1906.0882018</v>
      </c>
      <c r="F1181">
        <v>62.84</v>
      </c>
      <c r="G1181">
        <v>-9.3096023665579697</v>
      </c>
      <c r="H1181">
        <v>0.81580052133520897</v>
      </c>
      <c r="I1181">
        <v>2.52430753837944</v>
      </c>
      <c r="J1181">
        <v>-0.95456988148617195</v>
      </c>
      <c r="K1181">
        <v>62.084492865327299</v>
      </c>
      <c r="L1181">
        <v>59.321990908406597</v>
      </c>
      <c r="M1181">
        <v>59.453032016997597</v>
      </c>
      <c r="N1181">
        <v>0.80787805311975003</v>
      </c>
      <c r="O1181">
        <v>4.8854232972628697</v>
      </c>
      <c r="P1181">
        <v>26.949494949494898</v>
      </c>
      <c r="Q1181">
        <v>-2.8326200589973E-2</v>
      </c>
    </row>
    <row r="1182" spans="1:17" hidden="1" x14ac:dyDescent="0.3">
      <c r="A1182" t="s">
        <v>2522</v>
      </c>
      <c r="B1182" t="s">
        <v>2523</v>
      </c>
      <c r="C1182" t="s">
        <v>10650</v>
      </c>
      <c r="D1182" t="s">
        <v>1667</v>
      </c>
      <c r="E1182">
        <v>1905.052968</v>
      </c>
      <c r="F1182">
        <v>62.57</v>
      </c>
      <c r="G1182">
        <v>-9.9693547823844195</v>
      </c>
      <c r="H1182">
        <v>0.60213096386870602</v>
      </c>
      <c r="I1182">
        <v>1.64889399041217</v>
      </c>
      <c r="J1182">
        <v>-1.1963744750046601</v>
      </c>
      <c r="K1182">
        <v>62.0330377398613</v>
      </c>
      <c r="L1182">
        <v>59.288709954202403</v>
      </c>
      <c r="M1182">
        <v>55.931821315525497</v>
      </c>
      <c r="N1182">
        <v>1.14398556297222</v>
      </c>
      <c r="O1182">
        <v>6.5206968195620796</v>
      </c>
      <c r="P1182">
        <v>27.148953464742899</v>
      </c>
      <c r="Q1182">
        <v>-2.9924776916618E-2</v>
      </c>
    </row>
    <row r="1183" spans="1:17" hidden="1" x14ac:dyDescent="0.3">
      <c r="A1183" t="s">
        <v>2524</v>
      </c>
      <c r="B1183" t="s">
        <v>2525</v>
      </c>
      <c r="C1183" t="s">
        <v>10650</v>
      </c>
      <c r="D1183" t="s">
        <v>742</v>
      </c>
      <c r="E1183">
        <v>1901.11000107</v>
      </c>
      <c r="F1183">
        <v>801.8</v>
      </c>
      <c r="G1183">
        <v>38.4002673247928</v>
      </c>
      <c r="H1183">
        <v>-0.25918897223841503</v>
      </c>
      <c r="I1183">
        <v>13.8036434329518</v>
      </c>
      <c r="J1183">
        <v>-1.0480339906685301</v>
      </c>
      <c r="K1183">
        <v>772.37736274221197</v>
      </c>
      <c r="L1183">
        <v>675.93598174006104</v>
      </c>
      <c r="M1183">
        <v>43.078312623575101</v>
      </c>
      <c r="N1183">
        <v>0.70578279352589501</v>
      </c>
      <c r="O1183">
        <v>2.84983786480419</v>
      </c>
      <c r="P1183">
        <v>80.768797204373698</v>
      </c>
      <c r="Q1183">
        <v>-3.6227040049000002E-5</v>
      </c>
    </row>
    <row r="1184" spans="1:17" hidden="1" x14ac:dyDescent="0.3">
      <c r="A1184" t="s">
        <v>2526</v>
      </c>
      <c r="B1184" t="s">
        <v>2527</v>
      </c>
      <c r="C1184" t="s">
        <v>10650</v>
      </c>
      <c r="D1184" t="s">
        <v>198</v>
      </c>
      <c r="E1184">
        <v>1893.84536774</v>
      </c>
      <c r="F1184">
        <v>1583.15</v>
      </c>
      <c r="G1184">
        <v>144.08353694106199</v>
      </c>
      <c r="H1184">
        <v>54.844738073643903</v>
      </c>
      <c r="I1184">
        <v>60.764714104488597</v>
      </c>
      <c r="J1184">
        <v>18.522143279293498</v>
      </c>
      <c r="K1184">
        <v>1135.8520384588601</v>
      </c>
      <c r="L1184">
        <v>876.47513213004402</v>
      </c>
      <c r="M1184">
        <v>78.184977642486203</v>
      </c>
      <c r="N1184">
        <v>1.6881668736092601</v>
      </c>
      <c r="O1184">
        <v>13.823705902788699</v>
      </c>
      <c r="P1184">
        <v>216.63</v>
      </c>
      <c r="Q1184">
        <v>0.198530143667458</v>
      </c>
    </row>
    <row r="1185" spans="1:17" hidden="1" x14ac:dyDescent="0.3">
      <c r="A1185" t="s">
        <v>2528</v>
      </c>
      <c r="B1185" t="s">
        <v>2529</v>
      </c>
      <c r="C1185" t="s">
        <v>10650</v>
      </c>
      <c r="D1185" t="s">
        <v>258</v>
      </c>
      <c r="E1185">
        <v>1892.0679282450001</v>
      </c>
      <c r="F1185">
        <v>877.75</v>
      </c>
      <c r="G1185">
        <v>53.040893568233599</v>
      </c>
      <c r="H1185">
        <v>1.4004490446848401</v>
      </c>
      <c r="I1185">
        <v>64.943512469964503</v>
      </c>
      <c r="J1185">
        <v>-3.8364200006349498</v>
      </c>
      <c r="K1185">
        <v>783.05171069033702</v>
      </c>
      <c r="L1185">
        <v>653.09013097852903</v>
      </c>
      <c r="M1185">
        <v>55.297375913958703</v>
      </c>
      <c r="N1185">
        <v>0.79050520927003098</v>
      </c>
      <c r="O1185">
        <v>8.0034178296781402</v>
      </c>
      <c r="P1185">
        <v>89.1539522454961</v>
      </c>
      <c r="Q1185">
        <v>5.0635369313191E-2</v>
      </c>
    </row>
    <row r="1186" spans="1:17" hidden="1" x14ac:dyDescent="0.3">
      <c r="A1186" t="s">
        <v>2530</v>
      </c>
      <c r="B1186" t="s">
        <v>2531</v>
      </c>
      <c r="C1186" t="s">
        <v>10650</v>
      </c>
      <c r="D1186" t="s">
        <v>1833</v>
      </c>
      <c r="E1186">
        <v>1890.7272249599901</v>
      </c>
      <c r="F1186">
        <v>651</v>
      </c>
      <c r="G1186">
        <v>-12.232825797423001</v>
      </c>
      <c r="H1186">
        <v>0.27125787340997498</v>
      </c>
      <c r="I1186">
        <v>-13.481126357721401</v>
      </c>
      <c r="J1186">
        <v>-5.6368571706039496</v>
      </c>
      <c r="K1186">
        <v>649.16210030531295</v>
      </c>
      <c r="L1186">
        <v>644.89032966098705</v>
      </c>
      <c r="M1186">
        <v>47.820633915807299</v>
      </c>
      <c r="N1186">
        <v>0.40316180405357999</v>
      </c>
      <c r="O1186">
        <v>40.552995391704997</v>
      </c>
      <c r="P1186">
        <v>25.192307692307601</v>
      </c>
      <c r="Q1186">
        <v>0.153115509154474</v>
      </c>
    </row>
    <row r="1187" spans="1:17" hidden="1" x14ac:dyDescent="0.3">
      <c r="A1187" t="s">
        <v>2532</v>
      </c>
      <c r="B1187" t="s">
        <v>2533</v>
      </c>
      <c r="C1187" t="s">
        <v>10650</v>
      </c>
      <c r="D1187" t="s">
        <v>264</v>
      </c>
      <c r="E1187">
        <v>1880.6970958649999</v>
      </c>
      <c r="F1187">
        <v>612.70000000000005</v>
      </c>
      <c r="G1187">
        <v>-63.2237807300342</v>
      </c>
      <c r="H1187">
        <v>-12.400693645596199</v>
      </c>
      <c r="I1187">
        <v>-41.396245783291398</v>
      </c>
      <c r="J1187">
        <v>-3.9044157992077899</v>
      </c>
      <c r="K1187">
        <v>671.52314844902696</v>
      </c>
      <c r="L1187">
        <v>769.45923149335795</v>
      </c>
      <c r="M1187">
        <v>22.2826664569555</v>
      </c>
      <c r="N1187">
        <v>0.84635849814726005</v>
      </c>
      <c r="O1187">
        <v>87.693814264729795</v>
      </c>
      <c r="P1187">
        <v>0.360360360360378</v>
      </c>
    </row>
    <row r="1188" spans="1:17" hidden="1" x14ac:dyDescent="0.3">
      <c r="A1188" t="s">
        <v>2534</v>
      </c>
      <c r="B1188" t="s">
        <v>2535</v>
      </c>
      <c r="C1188" t="s">
        <v>10650</v>
      </c>
      <c r="D1188" t="s">
        <v>417</v>
      </c>
      <c r="E1188">
        <v>1874.9595312599999</v>
      </c>
      <c r="F1188">
        <v>3345</v>
      </c>
      <c r="G1188">
        <v>189.090926297621</v>
      </c>
      <c r="H1188">
        <v>-78.907783430329104</v>
      </c>
      <c r="I1188">
        <v>98.453669849156</v>
      </c>
      <c r="J1188">
        <v>-15.4032391265537</v>
      </c>
      <c r="K1188">
        <v>3560.5549062412701</v>
      </c>
      <c r="L1188">
        <v>2372.3982595380498</v>
      </c>
      <c r="M1188">
        <v>29.2782802720312</v>
      </c>
      <c r="N1188">
        <v>0.611883156396691</v>
      </c>
      <c r="O1188">
        <v>43.9506726457399</v>
      </c>
      <c r="P1188">
        <v>273.15930388219499</v>
      </c>
      <c r="Q1188">
        <v>0.23101268009145301</v>
      </c>
    </row>
    <row r="1189" spans="1:17" hidden="1" x14ac:dyDescent="0.3">
      <c r="A1189" t="s">
        <v>2536</v>
      </c>
      <c r="B1189" t="s">
        <v>2537</v>
      </c>
      <c r="C1189" t="s">
        <v>10650</v>
      </c>
      <c r="D1189" t="s">
        <v>198</v>
      </c>
      <c r="E1189">
        <v>1874.144074</v>
      </c>
      <c r="F1189">
        <v>430.3</v>
      </c>
      <c r="G1189">
        <v>-43.711842728146003</v>
      </c>
      <c r="H1189">
        <v>1.33002347530027</v>
      </c>
      <c r="I1189">
        <v>-11.638660448944099</v>
      </c>
      <c r="J1189">
        <v>-0.50802796999833599</v>
      </c>
      <c r="K1189">
        <v>417.97788330563799</v>
      </c>
      <c r="L1189">
        <v>420.03586601307097</v>
      </c>
      <c r="M1189">
        <v>67.834679182148605</v>
      </c>
      <c r="N1189">
        <v>0.70757266325693602</v>
      </c>
      <c r="O1189">
        <v>35.5449686265396</v>
      </c>
      <c r="P1189">
        <v>20.464725643896902</v>
      </c>
      <c r="Q1189">
        <v>4.2418013471980003E-3</v>
      </c>
    </row>
    <row r="1190" spans="1:17" hidden="1" x14ac:dyDescent="0.3">
      <c r="A1190" t="s">
        <v>2538</v>
      </c>
      <c r="B1190" t="s">
        <v>2539</v>
      </c>
      <c r="C1190" t="s">
        <v>10650</v>
      </c>
      <c r="D1190" t="s">
        <v>568</v>
      </c>
      <c r="E1190">
        <v>1868.6857182000001</v>
      </c>
      <c r="F1190">
        <v>5997.75</v>
      </c>
      <c r="G1190">
        <v>-41.810494225152198</v>
      </c>
      <c r="H1190">
        <v>-2.1133545179969899</v>
      </c>
      <c r="I1190">
        <v>-1.53239485891399</v>
      </c>
      <c r="J1190">
        <v>-2.1877828896974001</v>
      </c>
      <c r="K1190">
        <v>5799.8935556055203</v>
      </c>
      <c r="L1190">
        <v>5776.5754106329396</v>
      </c>
      <c r="M1190">
        <v>55.382428390005401</v>
      </c>
      <c r="N1190">
        <v>1.0950825386432499</v>
      </c>
      <c r="O1190">
        <v>14.809720311783501</v>
      </c>
      <c r="P1190">
        <v>34.358198924731099</v>
      </c>
      <c r="Q1190">
        <v>-7.8535856901837994E-2</v>
      </c>
    </row>
    <row r="1191" spans="1:17" hidden="1" x14ac:dyDescent="0.3">
      <c r="A1191" t="s">
        <v>2540</v>
      </c>
      <c r="B1191" t="s">
        <v>2541</v>
      </c>
      <c r="C1191" t="s">
        <v>10650</v>
      </c>
      <c r="D1191" t="s">
        <v>1903</v>
      </c>
      <c r="E1191">
        <v>1866.773967762</v>
      </c>
      <c r="F1191">
        <v>165.51</v>
      </c>
      <c r="G1191">
        <v>-21.975250788008399</v>
      </c>
      <c r="H1191">
        <v>-1.64314183872951</v>
      </c>
      <c r="I1191">
        <v>-28.975257750607199</v>
      </c>
      <c r="J1191">
        <v>-2.6210386741615701</v>
      </c>
      <c r="K1191">
        <v>166.748841586662</v>
      </c>
      <c r="L1191">
        <v>169.968881567946</v>
      </c>
      <c r="M1191">
        <v>52.924424225137898</v>
      </c>
      <c r="N1191">
        <v>0.72851645884372296</v>
      </c>
      <c r="O1191">
        <v>31.593257205002701</v>
      </c>
      <c r="P1191">
        <v>11.680161943319799</v>
      </c>
      <c r="Q1191">
        <v>-4.7112176437709E-2</v>
      </c>
    </row>
    <row r="1192" spans="1:17" hidden="1" x14ac:dyDescent="0.3">
      <c r="A1192" t="s">
        <v>2542</v>
      </c>
      <c r="B1192" t="s">
        <v>2543</v>
      </c>
      <c r="C1192" t="s">
        <v>10650</v>
      </c>
      <c r="D1192" t="s">
        <v>282</v>
      </c>
      <c r="E1192">
        <v>1866.0645</v>
      </c>
      <c r="F1192">
        <v>3949.5</v>
      </c>
      <c r="G1192">
        <v>43.199647821618498</v>
      </c>
      <c r="H1192">
        <v>-2.2643438195218399</v>
      </c>
      <c r="I1192">
        <v>4.6489862778303799</v>
      </c>
      <c r="J1192">
        <v>-4.3502623810837804</v>
      </c>
      <c r="K1192">
        <v>3732.8417324598799</v>
      </c>
      <c r="L1192">
        <v>3197.74136582754</v>
      </c>
      <c r="M1192">
        <v>49.909108218604302</v>
      </c>
      <c r="N1192">
        <v>0.814732186192486</v>
      </c>
      <c r="O1192">
        <v>6.3159893657424897</v>
      </c>
      <c r="P1192">
        <v>83.697674418604606</v>
      </c>
      <c r="Q1192">
        <v>0.20176768090803901</v>
      </c>
    </row>
    <row r="1193" spans="1:17" hidden="1" x14ac:dyDescent="0.3">
      <c r="A1193" t="s">
        <v>2544</v>
      </c>
      <c r="B1193" t="s">
        <v>2545</v>
      </c>
      <c r="C1193" t="s">
        <v>10650</v>
      </c>
      <c r="D1193" t="s">
        <v>141</v>
      </c>
      <c r="E1193">
        <v>1865.9652212999999</v>
      </c>
      <c r="F1193">
        <v>108.75</v>
      </c>
      <c r="G1193">
        <v>-3.0784436474765799</v>
      </c>
      <c r="H1193">
        <v>4.9051323767082096</v>
      </c>
      <c r="I1193">
        <v>5.6758244373912801</v>
      </c>
      <c r="J1193">
        <v>-3.22735782140564</v>
      </c>
      <c r="K1193">
        <v>104.244235481251</v>
      </c>
      <c r="L1193">
        <v>92.8613819903034</v>
      </c>
      <c r="M1193">
        <v>51.328557875788299</v>
      </c>
      <c r="N1193">
        <v>1.3084131086722199</v>
      </c>
      <c r="O1193">
        <v>14.2528735632183</v>
      </c>
      <c r="P1193">
        <v>55.334952149692803</v>
      </c>
      <c r="Q1193">
        <v>6.8708101467325006E-2</v>
      </c>
    </row>
    <row r="1194" spans="1:17" hidden="1" x14ac:dyDescent="0.3">
      <c r="A1194" t="s">
        <v>2546</v>
      </c>
      <c r="B1194" t="s">
        <v>2547</v>
      </c>
      <c r="C1194" t="s">
        <v>10650</v>
      </c>
      <c r="D1194" t="s">
        <v>264</v>
      </c>
      <c r="E1194">
        <v>1865.9261101</v>
      </c>
      <c r="F1194">
        <v>581.79999999999995</v>
      </c>
      <c r="G1194">
        <v>29.7740029115539</v>
      </c>
      <c r="H1194">
        <v>-12.6125879829459</v>
      </c>
      <c r="I1194">
        <v>31.937432323376299</v>
      </c>
      <c r="J1194">
        <v>-0.55656769081829904</v>
      </c>
      <c r="K1194">
        <v>589.55880806145001</v>
      </c>
      <c r="L1194">
        <v>482.624052428119</v>
      </c>
      <c r="M1194">
        <v>49.205597307940799</v>
      </c>
      <c r="N1194">
        <v>0.40305359453540202</v>
      </c>
      <c r="O1194">
        <v>28.325885183912</v>
      </c>
      <c r="P1194">
        <v>95.103957075788003</v>
      </c>
      <c r="Q1194">
        <v>0.11976949502643799</v>
      </c>
    </row>
    <row r="1195" spans="1:17" hidden="1" x14ac:dyDescent="0.3">
      <c r="A1195" t="s">
        <v>2548</v>
      </c>
      <c r="B1195" t="s">
        <v>2549</v>
      </c>
      <c r="C1195" t="s">
        <v>10650</v>
      </c>
      <c r="D1195" t="s">
        <v>387</v>
      </c>
      <c r="E1195">
        <v>1864.2964770599999</v>
      </c>
      <c r="F1195">
        <v>1510.65</v>
      </c>
      <c r="G1195">
        <v>30.511878337408799</v>
      </c>
      <c r="H1195">
        <v>17.1378012998141</v>
      </c>
      <c r="I1195">
        <v>68.001182478622994</v>
      </c>
      <c r="J1195">
        <v>-2.6731980279282399</v>
      </c>
      <c r="K1195">
        <v>1322.3378219184899</v>
      </c>
      <c r="L1195">
        <v>1084.9112044732799</v>
      </c>
      <c r="M1195">
        <v>58.502831524631702</v>
      </c>
      <c r="N1195">
        <v>0.704762409491696</v>
      </c>
      <c r="O1195">
        <v>5.8484758216661596</v>
      </c>
      <c r="P1195">
        <v>115.86881966276</v>
      </c>
      <c r="Q1195">
        <v>2.1235414499237999E-2</v>
      </c>
    </row>
    <row r="1196" spans="1:17" hidden="1" x14ac:dyDescent="0.3">
      <c r="A1196" t="s">
        <v>2550</v>
      </c>
      <c r="B1196" t="s">
        <v>2551</v>
      </c>
      <c r="C1196" t="s">
        <v>10650</v>
      </c>
      <c r="D1196" t="s">
        <v>264</v>
      </c>
      <c r="E1196">
        <v>1859.36</v>
      </c>
      <c r="F1196">
        <v>578.65</v>
      </c>
      <c r="G1196">
        <v>55.386816769742403</v>
      </c>
      <c r="H1196">
        <v>-8.6163121276934298</v>
      </c>
      <c r="I1196">
        <v>21.381888494091999</v>
      </c>
      <c r="J1196">
        <v>-6.8705863419639899</v>
      </c>
      <c r="K1196">
        <v>586.39928694922298</v>
      </c>
      <c r="L1196">
        <v>491.70435941750702</v>
      </c>
      <c r="M1196">
        <v>36.783040473619401</v>
      </c>
      <c r="N1196">
        <v>0.34471404072689998</v>
      </c>
      <c r="O1196">
        <v>13.3673204873412</v>
      </c>
      <c r="P1196">
        <v>102.395942637285</v>
      </c>
      <c r="Q1196">
        <v>0.14813293230566199</v>
      </c>
    </row>
    <row r="1197" spans="1:17" hidden="1" x14ac:dyDescent="0.3">
      <c r="A1197" t="s">
        <v>2552</v>
      </c>
      <c r="B1197" t="s">
        <v>2553</v>
      </c>
      <c r="C1197" t="s">
        <v>10650</v>
      </c>
      <c r="D1197" t="s">
        <v>264</v>
      </c>
      <c r="E1197">
        <v>1851.1040822349901</v>
      </c>
      <c r="F1197">
        <v>507.35</v>
      </c>
      <c r="G1197">
        <v>8.1849415789067592</v>
      </c>
      <c r="H1197">
        <v>28.713885017127499</v>
      </c>
      <c r="I1197">
        <v>23.819723958915301</v>
      </c>
      <c r="J1197">
        <v>-4.8925175599915001</v>
      </c>
      <c r="K1197">
        <v>430.141827117795</v>
      </c>
      <c r="L1197">
        <v>380.81129768653602</v>
      </c>
      <c r="M1197">
        <v>60.728427380555203</v>
      </c>
      <c r="N1197">
        <v>3.12090553030942</v>
      </c>
      <c r="O1197">
        <v>15.3050162609638</v>
      </c>
      <c r="P1197">
        <v>66.699523574831602</v>
      </c>
      <c r="Q1197">
        <v>8.7195332294996999E-2</v>
      </c>
    </row>
    <row r="1198" spans="1:17" hidden="1" x14ac:dyDescent="0.3">
      <c r="A1198" t="s">
        <v>2554</v>
      </c>
      <c r="B1198" t="s">
        <v>2555</v>
      </c>
      <c r="C1198" t="s">
        <v>10650</v>
      </c>
      <c r="D1198" t="s">
        <v>295</v>
      </c>
      <c r="E1198">
        <v>1840.4063585599999</v>
      </c>
      <c r="F1198">
        <v>1229.5</v>
      </c>
      <c r="G1198">
        <v>0.20277219480540501</v>
      </c>
      <c r="H1198">
        <v>3.3040259708239099</v>
      </c>
      <c r="I1198">
        <v>15.5589525008208</v>
      </c>
      <c r="J1198">
        <v>-4.7915464129575298</v>
      </c>
      <c r="K1198">
        <v>1187.4274943807</v>
      </c>
      <c r="L1198">
        <v>1019.89226174646</v>
      </c>
      <c r="M1198">
        <v>42.517927170208701</v>
      </c>
      <c r="N1198">
        <v>0.54742649079732897</v>
      </c>
      <c r="O1198">
        <v>9.0768605124034103</v>
      </c>
      <c r="P1198">
        <v>58.379492464253502</v>
      </c>
      <c r="Q1198">
        <v>0.13217881278003199</v>
      </c>
    </row>
    <row r="1199" spans="1:17" hidden="1" x14ac:dyDescent="0.3">
      <c r="A1199" t="s">
        <v>2556</v>
      </c>
      <c r="B1199" t="s">
        <v>2557</v>
      </c>
      <c r="C1199" t="s">
        <v>10650</v>
      </c>
      <c r="D1199" t="s">
        <v>227</v>
      </c>
      <c r="E1199">
        <v>1835.5687371270001</v>
      </c>
      <c r="F1199">
        <v>83.31</v>
      </c>
      <c r="G1199">
        <v>167.10043728538599</v>
      </c>
      <c r="H1199">
        <v>-2.58539985914943</v>
      </c>
      <c r="I1199">
        <v>63.722242466675098</v>
      </c>
      <c r="J1199">
        <v>6.1265744199565102</v>
      </c>
      <c r="K1199">
        <v>76.8896794401671</v>
      </c>
      <c r="L1199">
        <v>56.458469639457498</v>
      </c>
      <c r="M1199">
        <v>60.121556351278898</v>
      </c>
      <c r="N1199">
        <v>0.47803024314056802</v>
      </c>
      <c r="O1199">
        <v>19.961589244988499</v>
      </c>
      <c r="P1199">
        <v>264.59518599562301</v>
      </c>
      <c r="Q1199">
        <v>0.135378020024956</v>
      </c>
    </row>
    <row r="1200" spans="1:17" hidden="1" x14ac:dyDescent="0.3">
      <c r="A1200" t="s">
        <v>2558</v>
      </c>
      <c r="B1200" t="s">
        <v>2559</v>
      </c>
      <c r="C1200" t="s">
        <v>10650</v>
      </c>
      <c r="D1200" t="s">
        <v>426</v>
      </c>
      <c r="E1200">
        <v>1833.6685</v>
      </c>
      <c r="F1200">
        <v>1191.6500000000001</v>
      </c>
      <c r="G1200">
        <v>-11.9220994767081</v>
      </c>
      <c r="H1200">
        <v>-6.6742302719158104</v>
      </c>
      <c r="I1200">
        <v>-31.312951116836398</v>
      </c>
      <c r="J1200">
        <v>-2.9311066227196299</v>
      </c>
      <c r="K1200">
        <v>1246.88150012395</v>
      </c>
      <c r="L1200">
        <v>1237.32545834912</v>
      </c>
      <c r="M1200">
        <v>50.924601577817398</v>
      </c>
      <c r="N1200">
        <v>0.55351359483558704</v>
      </c>
      <c r="O1200">
        <v>34.6871984223555</v>
      </c>
      <c r="P1200">
        <v>27.456013690571599</v>
      </c>
      <c r="Q1200">
        <v>6.0267720669831E-2</v>
      </c>
    </row>
    <row r="1201" spans="1:17" hidden="1" x14ac:dyDescent="0.3">
      <c r="A1201" t="s">
        <v>2560</v>
      </c>
      <c r="B1201" t="s">
        <v>2561</v>
      </c>
      <c r="C1201" t="s">
        <v>10650</v>
      </c>
      <c r="D1201" t="s">
        <v>63</v>
      </c>
      <c r="E1201">
        <v>1829.7507335599901</v>
      </c>
      <c r="F1201">
        <v>19.079999999999998</v>
      </c>
      <c r="G1201">
        <v>6.3389165480588696</v>
      </c>
      <c r="H1201">
        <v>-16.190364077557099</v>
      </c>
      <c r="I1201">
        <v>-13.8522848088065</v>
      </c>
      <c r="J1201">
        <v>-11.428200389700301</v>
      </c>
      <c r="K1201">
        <v>19.6812089890782</v>
      </c>
      <c r="L1201">
        <v>18.5207685231005</v>
      </c>
      <c r="M1201">
        <v>31.789598278387299</v>
      </c>
      <c r="N1201">
        <v>0.83037440633993498</v>
      </c>
      <c r="O1201">
        <v>47.012578616352201</v>
      </c>
      <c r="P1201">
        <v>37.266187050359598</v>
      </c>
      <c r="Q1201">
        <v>2.6111042887294E-2</v>
      </c>
    </row>
    <row r="1202" spans="1:17" hidden="1" x14ac:dyDescent="0.3">
      <c r="A1202" t="s">
        <v>2562</v>
      </c>
      <c r="B1202" t="s">
        <v>2563</v>
      </c>
      <c r="C1202" t="s">
        <v>10650</v>
      </c>
      <c r="D1202" t="s">
        <v>198</v>
      </c>
      <c r="E1202">
        <v>1826.7930951200001</v>
      </c>
      <c r="F1202">
        <v>802.35</v>
      </c>
      <c r="G1202">
        <v>39.194744141320797</v>
      </c>
      <c r="H1202">
        <v>-0.140201635052773</v>
      </c>
      <c r="I1202">
        <v>-2.7183949954251498</v>
      </c>
      <c r="J1202">
        <v>-2.42228706563602</v>
      </c>
      <c r="K1202">
        <v>778.61346288869402</v>
      </c>
      <c r="L1202">
        <v>686.10879053689803</v>
      </c>
      <c r="M1202">
        <v>57.070361695450103</v>
      </c>
      <c r="N1202">
        <v>0.58283712187771197</v>
      </c>
      <c r="O1202">
        <v>8.0575808562348001</v>
      </c>
      <c r="P1202">
        <v>73.913514685163094</v>
      </c>
      <c r="Q1202">
        <v>8.1466322739386005E-2</v>
      </c>
    </row>
    <row r="1203" spans="1:17" hidden="1" x14ac:dyDescent="0.3">
      <c r="A1203" t="s">
        <v>2564</v>
      </c>
      <c r="B1203" t="s">
        <v>2565</v>
      </c>
      <c r="C1203" t="s">
        <v>10650</v>
      </c>
      <c r="D1203" t="s">
        <v>141</v>
      </c>
      <c r="E1203">
        <v>1814.8544723799901</v>
      </c>
      <c r="F1203">
        <v>58.37</v>
      </c>
      <c r="G1203">
        <v>37.294608057143002</v>
      </c>
      <c r="H1203">
        <v>-16.159365055183201</v>
      </c>
      <c r="I1203">
        <v>-11.2792724553063</v>
      </c>
      <c r="J1203">
        <v>-10.103815176598401</v>
      </c>
      <c r="K1203">
        <v>62.078650507227003</v>
      </c>
      <c r="L1203">
        <v>55.6648776020848</v>
      </c>
      <c r="M1203">
        <v>43.629082184974301</v>
      </c>
      <c r="N1203">
        <v>0.59628857584502304</v>
      </c>
      <c r="O1203">
        <v>34.0243275655302</v>
      </c>
      <c r="P1203">
        <v>107.353463587921</v>
      </c>
      <c r="Q1203">
        <v>0.13681942116721199</v>
      </c>
    </row>
    <row r="1204" spans="1:17" hidden="1" x14ac:dyDescent="0.3">
      <c r="A1204" t="s">
        <v>2566</v>
      </c>
      <c r="B1204" t="s">
        <v>2567</v>
      </c>
      <c r="C1204" t="s">
        <v>10650</v>
      </c>
      <c r="D1204" t="s">
        <v>46</v>
      </c>
      <c r="E1204">
        <v>1812.630292998</v>
      </c>
      <c r="F1204">
        <v>189.42</v>
      </c>
      <c r="G1204">
        <v>170.709397085522</v>
      </c>
      <c r="H1204">
        <v>-11.0327092041372</v>
      </c>
      <c r="I1204">
        <v>37.066475638666702</v>
      </c>
      <c r="J1204">
        <v>-12.825267690943599</v>
      </c>
      <c r="K1204">
        <v>186.02124182496399</v>
      </c>
      <c r="L1204">
        <v>145.644077895126</v>
      </c>
      <c r="M1204">
        <v>36.589617154829398</v>
      </c>
      <c r="N1204">
        <v>0.32719696437947698</v>
      </c>
      <c r="O1204">
        <v>20.3146447048886</v>
      </c>
      <c r="P1204">
        <v>213.09090909090901</v>
      </c>
      <c r="Q1204">
        <v>0.16556286325682201</v>
      </c>
    </row>
    <row r="1205" spans="1:17" hidden="1" x14ac:dyDescent="0.3">
      <c r="A1205" t="s">
        <v>2568</v>
      </c>
      <c r="B1205" t="s">
        <v>2569</v>
      </c>
      <c r="C1205" t="s">
        <v>10650</v>
      </c>
      <c r="D1205" t="s">
        <v>531</v>
      </c>
      <c r="E1205">
        <v>1811.9498098500001</v>
      </c>
      <c r="F1205">
        <v>900.05</v>
      </c>
      <c r="G1205">
        <v>31.955340951859402</v>
      </c>
      <c r="H1205">
        <v>-2.7840587318025398</v>
      </c>
      <c r="I1205">
        <v>9.1046147950481497</v>
      </c>
      <c r="J1205">
        <v>-2.9237272933644798</v>
      </c>
      <c r="K1205">
        <v>882.16867160039396</v>
      </c>
      <c r="L1205">
        <v>747.94047983364601</v>
      </c>
      <c r="M1205">
        <v>50.123698141253897</v>
      </c>
      <c r="N1205">
        <v>1.76427134261617</v>
      </c>
      <c r="O1205">
        <v>10.993833675906799</v>
      </c>
      <c r="P1205">
        <v>125.01249999999899</v>
      </c>
      <c r="Q1205">
        <v>0.185862063672804</v>
      </c>
    </row>
    <row r="1206" spans="1:17" hidden="1" x14ac:dyDescent="0.3">
      <c r="A1206" t="s">
        <v>2570</v>
      </c>
      <c r="B1206" t="s">
        <v>2571</v>
      </c>
      <c r="C1206" t="s">
        <v>10650</v>
      </c>
      <c r="D1206" t="s">
        <v>57</v>
      </c>
      <c r="E1206">
        <v>1811.4441044799901</v>
      </c>
      <c r="F1206">
        <v>408.75</v>
      </c>
      <c r="G1206">
        <v>150.39605243972599</v>
      </c>
      <c r="H1206">
        <v>18.377766364178399</v>
      </c>
      <c r="I1206">
        <v>23.873818348163699</v>
      </c>
      <c r="J1206">
        <v>2.7027198524187401</v>
      </c>
      <c r="K1206">
        <v>340.564633705598</v>
      </c>
      <c r="L1206">
        <v>283.052182848972</v>
      </c>
      <c r="M1206">
        <v>66.984582275887405</v>
      </c>
      <c r="N1206">
        <v>2.3251480436927001</v>
      </c>
      <c r="O1206">
        <v>8.6605504587155799</v>
      </c>
      <c r="P1206">
        <v>189.89361702127599</v>
      </c>
      <c r="Q1206">
        <v>0.103059224070273</v>
      </c>
    </row>
    <row r="1207" spans="1:17" hidden="1" x14ac:dyDescent="0.3">
      <c r="A1207" t="s">
        <v>2572</v>
      </c>
      <c r="B1207" t="s">
        <v>2573</v>
      </c>
      <c r="C1207" t="s">
        <v>10650</v>
      </c>
      <c r="D1207" t="s">
        <v>295</v>
      </c>
      <c r="E1207">
        <v>1809.18</v>
      </c>
      <c r="F1207">
        <v>1499.35</v>
      </c>
      <c r="G1207">
        <v>-31.2644808325052</v>
      </c>
      <c r="H1207">
        <v>3.3933988735888101</v>
      </c>
      <c r="I1207">
        <v>-4.1510817769797201</v>
      </c>
      <c r="J1207">
        <v>-0.74910776260988399</v>
      </c>
      <c r="K1207">
        <v>1434.9934849712399</v>
      </c>
      <c r="L1207">
        <v>1423.1306828117699</v>
      </c>
      <c r="M1207">
        <v>66.277551084553906</v>
      </c>
      <c r="N1207">
        <v>1.52389683068316</v>
      </c>
      <c r="O1207">
        <v>18.721445959915901</v>
      </c>
      <c r="P1207">
        <v>26.950594809703201</v>
      </c>
      <c r="Q1207">
        <v>0.16008933803172201</v>
      </c>
    </row>
    <row r="1208" spans="1:17" hidden="1" x14ac:dyDescent="0.3">
      <c r="A1208" t="s">
        <v>2574</v>
      </c>
      <c r="B1208" t="s">
        <v>2575</v>
      </c>
      <c r="C1208" t="s">
        <v>10650</v>
      </c>
      <c r="D1208" t="s">
        <v>101</v>
      </c>
      <c r="E1208">
        <v>1808.964444</v>
      </c>
      <c r="F1208">
        <v>321.64999999999998</v>
      </c>
      <c r="G1208">
        <v>-51.667063458023797</v>
      </c>
      <c r="H1208">
        <v>-10.312480220848499</v>
      </c>
      <c r="I1208">
        <v>-20.447954061170702</v>
      </c>
      <c r="J1208">
        <v>-4.31762963772095</v>
      </c>
      <c r="K1208">
        <v>338.14024783984001</v>
      </c>
      <c r="L1208">
        <v>343.44785938633203</v>
      </c>
      <c r="M1208">
        <v>37.0129482362074</v>
      </c>
      <c r="N1208">
        <v>0.70143642451223898</v>
      </c>
      <c r="O1208">
        <v>38.038240323332801</v>
      </c>
      <c r="P1208">
        <v>14.040063818471801</v>
      </c>
      <c r="Q1208">
        <v>6.7828354458856002E-2</v>
      </c>
    </row>
    <row r="1209" spans="1:17" hidden="1" x14ac:dyDescent="0.3">
      <c r="A1209" t="s">
        <v>2576</v>
      </c>
      <c r="B1209" t="s">
        <v>2577</v>
      </c>
      <c r="C1209" t="s">
        <v>10650</v>
      </c>
      <c r="D1209" t="s">
        <v>295</v>
      </c>
      <c r="E1209">
        <v>1804.5149334079999</v>
      </c>
      <c r="F1209">
        <v>77.91</v>
      </c>
      <c r="G1209">
        <v>-30.742378727775399</v>
      </c>
      <c r="H1209">
        <v>-14.9094574558854</v>
      </c>
      <c r="I1209">
        <v>-9.8454088257558503</v>
      </c>
      <c r="J1209">
        <v>0.44038564302872901</v>
      </c>
      <c r="K1209">
        <v>74.4418104361567</v>
      </c>
      <c r="L1209">
        <v>77.111287117078504</v>
      </c>
      <c r="M1209">
        <v>44.997099028838399</v>
      </c>
      <c r="N1209">
        <v>0.71880357325245403</v>
      </c>
      <c r="O1209">
        <v>41.188550892054899</v>
      </c>
      <c r="P1209">
        <v>58.6761710794297</v>
      </c>
    </row>
    <row r="1210" spans="1:17" hidden="1" x14ac:dyDescent="0.3">
      <c r="A1210" t="s">
        <v>2578</v>
      </c>
      <c r="B1210" t="s">
        <v>2579</v>
      </c>
      <c r="C1210" t="s">
        <v>10650</v>
      </c>
      <c r="D1210" t="s">
        <v>739</v>
      </c>
      <c r="E1210">
        <v>1799.9273859909999</v>
      </c>
      <c r="F1210">
        <v>15.62</v>
      </c>
      <c r="G1210">
        <v>-46.094024300544199</v>
      </c>
      <c r="H1210">
        <v>-10.201254739062</v>
      </c>
      <c r="I1210">
        <v>-35.334973094675703</v>
      </c>
      <c r="J1210">
        <v>-4.4762180385761399</v>
      </c>
      <c r="K1210">
        <v>16.651825368067101</v>
      </c>
      <c r="L1210">
        <v>17.75455824266</v>
      </c>
      <c r="M1210">
        <v>48.535478293906202</v>
      </c>
      <c r="N1210">
        <v>0.39962305918416802</v>
      </c>
      <c r="O1210">
        <v>87.580025608194603</v>
      </c>
      <c r="P1210">
        <v>10.7016300496102</v>
      </c>
      <c r="Q1210">
        <v>8.5000827307358001E-2</v>
      </c>
    </row>
    <row r="1211" spans="1:17" hidden="1" x14ac:dyDescent="0.3">
      <c r="A1211" t="s">
        <v>2580</v>
      </c>
      <c r="B1211" t="s">
        <v>2581</v>
      </c>
      <c r="C1211" t="s">
        <v>10650</v>
      </c>
      <c r="D1211" t="s">
        <v>730</v>
      </c>
      <c r="E1211">
        <v>1788.192996087</v>
      </c>
      <c r="F1211">
        <v>200.08</v>
      </c>
      <c r="G1211">
        <v>-2.7518053985413302</v>
      </c>
      <c r="H1211">
        <v>1.83607930709314</v>
      </c>
      <c r="I1211">
        <v>14.714303676097201</v>
      </c>
      <c r="J1211">
        <v>3.9338585270471498</v>
      </c>
      <c r="K1211">
        <v>191.112750792513</v>
      </c>
      <c r="M1211">
        <v>57.194212357479799</v>
      </c>
      <c r="O1211">
        <v>14.954018392642899</v>
      </c>
      <c r="P1211">
        <v>44.985507246376798</v>
      </c>
    </row>
    <row r="1212" spans="1:17" hidden="1" x14ac:dyDescent="0.3">
      <c r="A1212" t="s">
        <v>2582</v>
      </c>
      <c r="B1212" t="s">
        <v>2583</v>
      </c>
      <c r="C1212" t="s">
        <v>10650</v>
      </c>
      <c r="D1212" t="s">
        <v>264</v>
      </c>
      <c r="E1212">
        <v>1785.274740095</v>
      </c>
      <c r="F1212">
        <v>1313.95</v>
      </c>
      <c r="G1212">
        <v>-18.371311115466799</v>
      </c>
      <c r="H1212">
        <v>-11.934136973927799</v>
      </c>
      <c r="I1212">
        <v>-22.7129514124323</v>
      </c>
      <c r="J1212">
        <v>-2.8870984142350302</v>
      </c>
      <c r="K1212">
        <v>1355.19778722195</v>
      </c>
      <c r="L1212">
        <v>1353.3482053093101</v>
      </c>
      <c r="M1212">
        <v>40.776667514854601</v>
      </c>
      <c r="N1212">
        <v>0.60451735823261599</v>
      </c>
      <c r="O1212">
        <v>34.708322234483802</v>
      </c>
      <c r="P1212">
        <v>28.566536203522499</v>
      </c>
      <c r="Q1212">
        <v>6.5198590965223999E-2</v>
      </c>
    </row>
    <row r="1213" spans="1:17" hidden="1" x14ac:dyDescent="0.3">
      <c r="A1213" t="s">
        <v>2584</v>
      </c>
      <c r="B1213" t="s">
        <v>2585</v>
      </c>
      <c r="C1213" t="s">
        <v>10650</v>
      </c>
      <c r="D1213" t="s">
        <v>51</v>
      </c>
      <c r="E1213">
        <v>1783.57680364</v>
      </c>
      <c r="F1213">
        <v>1751.25</v>
      </c>
      <c r="G1213">
        <v>-57.803959993920401</v>
      </c>
      <c r="H1213">
        <v>-12.192810957624999</v>
      </c>
      <c r="I1213">
        <v>-27.729450232820302</v>
      </c>
      <c r="J1213">
        <v>0.92583822202730504</v>
      </c>
      <c r="K1213">
        <v>1868.62998746065</v>
      </c>
      <c r="L1213">
        <v>2027.4073448599099</v>
      </c>
      <c r="M1213">
        <v>45.595291219702297</v>
      </c>
      <c r="N1213">
        <v>1.93964415473625</v>
      </c>
      <c r="O1213">
        <v>53.033547466095598</v>
      </c>
      <c r="P1213">
        <v>9.1699654022379296</v>
      </c>
      <c r="Q1213">
        <v>8.3072535182342006E-2</v>
      </c>
    </row>
    <row r="1214" spans="1:17" hidden="1" x14ac:dyDescent="0.3">
      <c r="A1214" t="s">
        <v>2586</v>
      </c>
      <c r="B1214" t="s">
        <v>2587</v>
      </c>
      <c r="C1214" t="s">
        <v>10650</v>
      </c>
      <c r="D1214" t="s">
        <v>387</v>
      </c>
      <c r="E1214">
        <v>1778.5946946240001</v>
      </c>
      <c r="F1214">
        <v>87.79</v>
      </c>
      <c r="G1214">
        <v>-6.4381018590852603</v>
      </c>
      <c r="H1214">
        <v>1.66688727688648</v>
      </c>
      <c r="I1214">
        <v>-13.827440088309601</v>
      </c>
      <c r="J1214">
        <v>-6.4485467482482903</v>
      </c>
      <c r="K1214">
        <v>85.208244045628803</v>
      </c>
      <c r="L1214">
        <v>80.298603797588598</v>
      </c>
      <c r="M1214">
        <v>44.649494083813202</v>
      </c>
      <c r="N1214">
        <v>0.91547066620981499</v>
      </c>
      <c r="O1214">
        <v>22.451304248775401</v>
      </c>
      <c r="P1214">
        <v>38.034591194968499</v>
      </c>
      <c r="Q1214">
        <v>4.9293663433625998E-2</v>
      </c>
    </row>
    <row r="1215" spans="1:17" hidden="1" x14ac:dyDescent="0.3">
      <c r="A1215" t="s">
        <v>2588</v>
      </c>
      <c r="B1215" t="s">
        <v>2589</v>
      </c>
      <c r="C1215" t="s">
        <v>10650</v>
      </c>
      <c r="D1215" t="s">
        <v>72</v>
      </c>
      <c r="E1215">
        <v>1773.465487808</v>
      </c>
      <c r="F1215">
        <v>337.07</v>
      </c>
      <c r="G1215">
        <v>101.54682898728301</v>
      </c>
      <c r="H1215">
        <v>48.865737811697102</v>
      </c>
      <c r="I1215">
        <v>105.694471386668</v>
      </c>
      <c r="J1215">
        <v>24.499548485491101</v>
      </c>
      <c r="K1215">
        <v>226.884580338288</v>
      </c>
      <c r="L1215">
        <v>178.89525225947699</v>
      </c>
      <c r="M1215">
        <v>87.819384850460096</v>
      </c>
      <c r="N1215">
        <v>0.52887654198299705</v>
      </c>
      <c r="O1215">
        <v>0</v>
      </c>
      <c r="P1215">
        <v>138.21201413427499</v>
      </c>
      <c r="Q1215">
        <v>3.6507141415572E-2</v>
      </c>
    </row>
    <row r="1216" spans="1:17" hidden="1" x14ac:dyDescent="0.3">
      <c r="A1216" t="s">
        <v>2590</v>
      </c>
      <c r="B1216" t="s">
        <v>2591</v>
      </c>
      <c r="C1216" t="s">
        <v>10650</v>
      </c>
      <c r="D1216" t="s">
        <v>54</v>
      </c>
      <c r="E1216">
        <v>1772.0950286950001</v>
      </c>
      <c r="F1216">
        <v>661.3</v>
      </c>
      <c r="G1216">
        <v>17.7782161199558</v>
      </c>
      <c r="H1216">
        <v>6.7243288608905303</v>
      </c>
      <c r="I1216">
        <v>14.0817446583641</v>
      </c>
      <c r="J1216">
        <v>-0.75428576872550801</v>
      </c>
      <c r="K1216">
        <v>616.92724550292996</v>
      </c>
      <c r="L1216">
        <v>522.62251031089602</v>
      </c>
      <c r="M1216">
        <v>52.482095769313602</v>
      </c>
      <c r="N1216">
        <v>0.62313746460436803</v>
      </c>
      <c r="O1216">
        <v>9.6401028277634797</v>
      </c>
      <c r="P1216">
        <v>77.768817204301001</v>
      </c>
      <c r="Q1216">
        <v>4.9897537431118001E-2</v>
      </c>
    </row>
    <row r="1217" spans="1:17" hidden="1" x14ac:dyDescent="0.3">
      <c r="A1217" t="s">
        <v>2592</v>
      </c>
      <c r="B1217" t="s">
        <v>2593</v>
      </c>
      <c r="C1217" t="s">
        <v>10650</v>
      </c>
      <c r="D1217" t="s">
        <v>2594</v>
      </c>
      <c r="E1217">
        <v>1768.0340487999999</v>
      </c>
      <c r="F1217">
        <v>634.04999999999995</v>
      </c>
      <c r="G1217">
        <v>-19.4515556630273</v>
      </c>
      <c r="H1217">
        <v>-13.6807701680695</v>
      </c>
      <c r="I1217">
        <v>2.5647242025902099</v>
      </c>
      <c r="J1217">
        <v>-2.86064663746212</v>
      </c>
      <c r="K1217">
        <v>655.01084004700601</v>
      </c>
      <c r="L1217">
        <v>585.22377188387998</v>
      </c>
      <c r="M1217">
        <v>36.873538618126098</v>
      </c>
      <c r="N1217">
        <v>6.1481153782425101E-2</v>
      </c>
      <c r="O1217">
        <v>33.175617064900202</v>
      </c>
      <c r="P1217">
        <v>34.904255319148902</v>
      </c>
      <c r="Q1217">
        <v>0.106228270220478</v>
      </c>
    </row>
    <row r="1218" spans="1:17" hidden="1" x14ac:dyDescent="0.3">
      <c r="A1218" t="s">
        <v>2595</v>
      </c>
      <c r="B1218" t="s">
        <v>2596</v>
      </c>
      <c r="C1218" t="s">
        <v>10650</v>
      </c>
      <c r="D1218" t="s">
        <v>2509</v>
      </c>
      <c r="E1218">
        <v>1761.7018367999999</v>
      </c>
      <c r="F1218">
        <v>1131.3499999999999</v>
      </c>
      <c r="G1218">
        <v>-34.293360705448201</v>
      </c>
      <c r="H1218">
        <v>-8.0144106295032902</v>
      </c>
      <c r="I1218">
        <v>-20.075662711796902</v>
      </c>
      <c r="J1218">
        <v>-3.6119336518020102</v>
      </c>
      <c r="K1218">
        <v>1135.8991264859999</v>
      </c>
      <c r="L1218">
        <v>1139.4956424618399</v>
      </c>
      <c r="M1218">
        <v>46.156503793298398</v>
      </c>
      <c r="N1218">
        <v>0.88739526175369099</v>
      </c>
      <c r="O1218">
        <v>28.249436513899301</v>
      </c>
      <c r="P1218">
        <v>20.896559093823399</v>
      </c>
      <c r="Q1218">
        <v>9.3195823719574994E-2</v>
      </c>
    </row>
    <row r="1219" spans="1:17" hidden="1" x14ac:dyDescent="0.3">
      <c r="A1219" t="s">
        <v>2597</v>
      </c>
      <c r="B1219" t="s">
        <v>2598</v>
      </c>
      <c r="C1219" t="s">
        <v>10650</v>
      </c>
      <c r="D1219" t="s">
        <v>2599</v>
      </c>
      <c r="E1219">
        <v>1760.2174082500001</v>
      </c>
      <c r="F1219">
        <v>1684.95</v>
      </c>
      <c r="G1219">
        <v>539.92477869889501</v>
      </c>
      <c r="H1219">
        <v>8.1198683207453595</v>
      </c>
      <c r="I1219">
        <v>102.85637325530099</v>
      </c>
      <c r="J1219">
        <v>7.31451034618894</v>
      </c>
      <c r="K1219">
        <v>1418.2880689587</v>
      </c>
      <c r="M1219">
        <v>66.200463314995901</v>
      </c>
      <c r="N1219">
        <v>0.61310897674534004</v>
      </c>
      <c r="O1219">
        <v>7.38894329208581</v>
      </c>
      <c r="P1219">
        <v>603.82205513784402</v>
      </c>
    </row>
    <row r="1220" spans="1:17" hidden="1" x14ac:dyDescent="0.3">
      <c r="A1220" t="s">
        <v>2600</v>
      </c>
      <c r="B1220" t="s">
        <v>2601</v>
      </c>
      <c r="C1220" t="s">
        <v>10650</v>
      </c>
      <c r="D1220" t="s">
        <v>568</v>
      </c>
      <c r="E1220">
        <v>1760.0820248</v>
      </c>
      <c r="F1220">
        <v>527.4</v>
      </c>
      <c r="G1220">
        <v>3.5926772563426801</v>
      </c>
      <c r="H1220">
        <v>9.0297756360173604</v>
      </c>
      <c r="I1220">
        <v>37.4157764712307</v>
      </c>
      <c r="J1220">
        <v>-3.2349128583437401</v>
      </c>
      <c r="K1220">
        <v>467.74207242944198</v>
      </c>
      <c r="L1220">
        <v>403.72281813673101</v>
      </c>
      <c r="M1220">
        <v>53.601749481061297</v>
      </c>
      <c r="N1220">
        <v>1.19549700126017</v>
      </c>
      <c r="O1220">
        <v>7.0913917330299503</v>
      </c>
      <c r="P1220">
        <v>79.999999999999901</v>
      </c>
      <c r="Q1220">
        <v>-8.7632047259732004E-2</v>
      </c>
    </row>
    <row r="1221" spans="1:17" hidden="1" x14ac:dyDescent="0.3">
      <c r="A1221" t="s">
        <v>2602</v>
      </c>
      <c r="B1221" t="s">
        <v>2603</v>
      </c>
      <c r="C1221" t="s">
        <v>10650</v>
      </c>
      <c r="D1221" t="s">
        <v>295</v>
      </c>
      <c r="E1221">
        <v>1752.3869999999999</v>
      </c>
      <c r="F1221">
        <v>314.10000000000002</v>
      </c>
      <c r="G1221">
        <v>136.49767107479701</v>
      </c>
      <c r="H1221">
        <v>0.83848269236581796</v>
      </c>
      <c r="I1221">
        <v>64.288168417425396</v>
      </c>
      <c r="J1221">
        <v>-6.4282018110125296</v>
      </c>
      <c r="K1221">
        <v>298.70395948798699</v>
      </c>
      <c r="L1221">
        <v>225.475782301278</v>
      </c>
      <c r="M1221">
        <v>43.928511647570801</v>
      </c>
      <c r="N1221">
        <v>0.67656963027846395</v>
      </c>
      <c r="O1221">
        <v>14.597262018465401</v>
      </c>
      <c r="P1221">
        <v>186.065573770491</v>
      </c>
    </row>
    <row r="1222" spans="1:17" hidden="1" x14ac:dyDescent="0.3">
      <c r="A1222" t="s">
        <v>2604</v>
      </c>
      <c r="B1222" t="s">
        <v>2605</v>
      </c>
      <c r="C1222" t="s">
        <v>10650</v>
      </c>
      <c r="D1222" t="s">
        <v>568</v>
      </c>
      <c r="E1222">
        <v>1752.28788665</v>
      </c>
      <c r="F1222">
        <v>1320.6</v>
      </c>
      <c r="G1222">
        <v>-16.932913442098702</v>
      </c>
      <c r="H1222">
        <v>-5.7799275325058899</v>
      </c>
      <c r="I1222">
        <v>-20.6033697092182</v>
      </c>
      <c r="J1222">
        <v>-6.9611253453506396</v>
      </c>
      <c r="K1222">
        <v>1371.27379915039</v>
      </c>
      <c r="L1222">
        <v>1320.9903027611099</v>
      </c>
      <c r="M1222">
        <v>37.592590857212599</v>
      </c>
      <c r="N1222">
        <v>0.692004377183846</v>
      </c>
      <c r="O1222">
        <v>17.598061487202799</v>
      </c>
      <c r="P1222">
        <v>29.4896308280629</v>
      </c>
      <c r="Q1222">
        <v>-4.2069021732264997E-2</v>
      </c>
    </row>
    <row r="1223" spans="1:17" hidden="1" x14ac:dyDescent="0.3">
      <c r="A1223" t="s">
        <v>2606</v>
      </c>
      <c r="B1223" t="s">
        <v>2607</v>
      </c>
      <c r="C1223" t="s">
        <v>10650</v>
      </c>
      <c r="D1223" t="s">
        <v>21</v>
      </c>
      <c r="E1223">
        <v>1749.4118246400001</v>
      </c>
      <c r="F1223">
        <v>1487.15</v>
      </c>
      <c r="G1223">
        <v>185.69982704651801</v>
      </c>
      <c r="H1223">
        <v>-5.5411816748189997</v>
      </c>
      <c r="I1223">
        <v>33.678105518743799</v>
      </c>
      <c r="J1223">
        <v>-5.8046978649547496</v>
      </c>
      <c r="K1223">
        <v>1406.81486127735</v>
      </c>
      <c r="L1223">
        <v>1049.91046446359</v>
      </c>
      <c r="M1223">
        <v>46.831343630089101</v>
      </c>
      <c r="N1223">
        <v>0.78581929770814596</v>
      </c>
      <c r="O1223">
        <v>12.829909558551501</v>
      </c>
      <c r="P1223">
        <v>256.93027721108803</v>
      </c>
      <c r="Q1223">
        <v>0.13912056495940001</v>
      </c>
    </row>
    <row r="1224" spans="1:17" hidden="1" x14ac:dyDescent="0.3">
      <c r="A1224" t="s">
        <v>2608</v>
      </c>
      <c r="B1224" t="s">
        <v>2609</v>
      </c>
      <c r="C1224" t="s">
        <v>10650</v>
      </c>
      <c r="D1224" t="s">
        <v>387</v>
      </c>
      <c r="E1224">
        <v>1747.1435985000001</v>
      </c>
      <c r="F1224">
        <v>110.09</v>
      </c>
      <c r="G1224">
        <v>14.4199861575665</v>
      </c>
      <c r="H1224">
        <v>-8.39809381952184</v>
      </c>
      <c r="I1224">
        <v>0.467205077916727</v>
      </c>
      <c r="J1224">
        <v>-6.5840910524124601</v>
      </c>
      <c r="K1224">
        <v>110.083466287947</v>
      </c>
      <c r="L1224">
        <v>99.041672495681794</v>
      </c>
      <c r="M1224">
        <v>38.312931142643798</v>
      </c>
      <c r="N1224">
        <v>0.34477989076349003</v>
      </c>
      <c r="O1224">
        <v>21.718593877736399</v>
      </c>
      <c r="P1224">
        <v>52.3737024221453</v>
      </c>
      <c r="Q1224">
        <v>0.11513873443280701</v>
      </c>
    </row>
    <row r="1225" spans="1:17" hidden="1" x14ac:dyDescent="0.3">
      <c r="A1225" t="s">
        <v>2610</v>
      </c>
      <c r="B1225" t="s">
        <v>2611</v>
      </c>
      <c r="C1225" t="s">
        <v>10650</v>
      </c>
      <c r="D1225" t="s">
        <v>192</v>
      </c>
      <c r="E1225">
        <v>1746.61255003</v>
      </c>
      <c r="F1225">
        <v>2898.2</v>
      </c>
      <c r="G1225">
        <v>56.551399989251998</v>
      </c>
      <c r="H1225">
        <v>17.0161623788252</v>
      </c>
      <c r="I1225">
        <v>60.997637800772601</v>
      </c>
      <c r="J1225">
        <v>-6.3540260653205296</v>
      </c>
      <c r="K1225">
        <v>2669.3450424333701</v>
      </c>
      <c r="L1225">
        <v>2098.7650742370602</v>
      </c>
      <c r="M1225">
        <v>42.991016070654098</v>
      </c>
      <c r="N1225">
        <v>0.499785824903621</v>
      </c>
      <c r="O1225">
        <v>19.004899592850698</v>
      </c>
      <c r="P1225">
        <v>114.490822972172</v>
      </c>
      <c r="Q1225">
        <v>0.14523597466857099</v>
      </c>
    </row>
    <row r="1226" spans="1:17" hidden="1" x14ac:dyDescent="0.3">
      <c r="A1226" t="s">
        <v>2612</v>
      </c>
      <c r="B1226" t="s">
        <v>2613</v>
      </c>
      <c r="C1226" t="s">
        <v>10650</v>
      </c>
      <c r="D1226" t="s">
        <v>54</v>
      </c>
      <c r="E1226">
        <v>1739</v>
      </c>
      <c r="F1226">
        <v>20.63</v>
      </c>
      <c r="G1226">
        <v>108.061832826261</v>
      </c>
      <c r="H1226">
        <v>27.332947311583499</v>
      </c>
      <c r="I1226">
        <v>31.802761898871701</v>
      </c>
      <c r="J1226">
        <v>5.90161530131964</v>
      </c>
      <c r="K1226">
        <v>16.112757409059999</v>
      </c>
      <c r="L1226">
        <v>13.533098075756801</v>
      </c>
      <c r="M1226">
        <v>75.640695318605495</v>
      </c>
      <c r="N1226">
        <v>2.7755572326054798</v>
      </c>
      <c r="O1226">
        <v>11.730489578284001</v>
      </c>
      <c r="P1226">
        <v>184.55172413793099</v>
      </c>
    </row>
    <row r="1227" spans="1:17" hidden="1" x14ac:dyDescent="0.3">
      <c r="A1227" t="s">
        <v>2614</v>
      </c>
      <c r="B1227" t="s">
        <v>2615</v>
      </c>
      <c r="C1227" t="s">
        <v>10650</v>
      </c>
      <c r="D1227" t="s">
        <v>2616</v>
      </c>
      <c r="E1227">
        <v>1734.4216280000001</v>
      </c>
      <c r="F1227">
        <v>175.04</v>
      </c>
      <c r="G1227">
        <v>38.603834539990402</v>
      </c>
      <c r="H1227">
        <v>11.051986052682601</v>
      </c>
      <c r="I1227">
        <v>-12.7458641753318</v>
      </c>
      <c r="J1227">
        <v>-9.6291208410952702</v>
      </c>
      <c r="K1227">
        <v>169.46400952067799</v>
      </c>
      <c r="M1227">
        <v>43.681183130280701</v>
      </c>
      <c r="N1227">
        <v>1.5865734390571</v>
      </c>
      <c r="O1227">
        <v>41.767595978062097</v>
      </c>
      <c r="P1227">
        <v>97.006190208216097</v>
      </c>
    </row>
    <row r="1228" spans="1:17" hidden="1" x14ac:dyDescent="0.3">
      <c r="A1228" t="s">
        <v>2617</v>
      </c>
      <c r="B1228" t="s">
        <v>2618</v>
      </c>
      <c r="C1228" t="s">
        <v>10650</v>
      </c>
      <c r="D1228" t="s">
        <v>46</v>
      </c>
      <c r="E1228">
        <v>1732.05225</v>
      </c>
      <c r="F1228">
        <v>441.3</v>
      </c>
      <c r="G1228">
        <v>13.780409274181499</v>
      </c>
      <c r="H1228">
        <v>-0.37115279890209502</v>
      </c>
      <c r="I1228">
        <v>53.464925983418397</v>
      </c>
      <c r="J1228">
        <v>2.64942578712719</v>
      </c>
      <c r="K1228">
        <v>418.43947771672703</v>
      </c>
      <c r="L1228">
        <v>354.225137678789</v>
      </c>
      <c r="M1228">
        <v>62.498947854239198</v>
      </c>
      <c r="N1228">
        <v>0.59723742928305601</v>
      </c>
      <c r="O1228">
        <v>12.7237706775436</v>
      </c>
      <c r="P1228">
        <v>91.744514447099704</v>
      </c>
      <c r="Q1228">
        <v>7.6529793215298E-2</v>
      </c>
    </row>
    <row r="1229" spans="1:17" x14ac:dyDescent="0.3">
      <c r="A1229" t="s">
        <v>2619</v>
      </c>
      <c r="B1229" t="s">
        <v>2620</v>
      </c>
      <c r="C1229" t="s">
        <v>10649</v>
      </c>
      <c r="D1229" t="s">
        <v>568</v>
      </c>
      <c r="E1229">
        <v>1728.5505362399999</v>
      </c>
      <c r="F1229">
        <v>103.08</v>
      </c>
      <c r="G1229">
        <v>-67.600775324010002</v>
      </c>
      <c r="H1229">
        <v>-15.9246158643559</v>
      </c>
      <c r="I1229">
        <v>-24.8289370577974</v>
      </c>
      <c r="J1229">
        <v>-6.2455194119735902</v>
      </c>
      <c r="K1229">
        <v>107.310966419159</v>
      </c>
      <c r="L1229">
        <v>116.058193176484</v>
      </c>
      <c r="M1229">
        <v>39.248960239737102</v>
      </c>
      <c r="N1229">
        <v>0.54407550045806996</v>
      </c>
      <c r="O1229">
        <v>80.781916957702705</v>
      </c>
      <c r="P1229">
        <v>28.930581613508402</v>
      </c>
      <c r="Q1229">
        <v>-7.0717859691222004E-2</v>
      </c>
    </row>
    <row r="1230" spans="1:17" hidden="1" x14ac:dyDescent="0.3">
      <c r="A1230" t="s">
        <v>2621</v>
      </c>
      <c r="B1230" t="s">
        <v>2622</v>
      </c>
      <c r="C1230" t="s">
        <v>10650</v>
      </c>
      <c r="D1230" t="s">
        <v>121</v>
      </c>
      <c r="E1230">
        <v>1724.3442322799999</v>
      </c>
      <c r="F1230">
        <v>58.52</v>
      </c>
      <c r="G1230">
        <v>-7.4424228599330897</v>
      </c>
      <c r="H1230">
        <v>-10.273093819521799</v>
      </c>
      <c r="I1230">
        <v>-35.561760518282199</v>
      </c>
      <c r="J1230">
        <v>-1.4396630160589099</v>
      </c>
      <c r="K1230">
        <v>57.8713484608584</v>
      </c>
      <c r="L1230">
        <v>57.941680261501702</v>
      </c>
      <c r="M1230">
        <v>49.081380379396897</v>
      </c>
      <c r="N1230">
        <v>1.39889965153319</v>
      </c>
      <c r="O1230">
        <v>47.470950102529002</v>
      </c>
      <c r="P1230">
        <v>29.655478010413098</v>
      </c>
      <c r="Q1230">
        <v>8.8480421699562994E-2</v>
      </c>
    </row>
    <row r="1231" spans="1:17" hidden="1" x14ac:dyDescent="0.3">
      <c r="A1231" t="s">
        <v>2623</v>
      </c>
      <c r="B1231" t="s">
        <v>2624</v>
      </c>
      <c r="C1231" t="s">
        <v>10650</v>
      </c>
      <c r="D1231" t="s">
        <v>72</v>
      </c>
      <c r="E1231">
        <v>1721.2439999999999</v>
      </c>
      <c r="F1231">
        <v>56541</v>
      </c>
      <c r="G1231">
        <v>198.29146718571801</v>
      </c>
      <c r="H1231">
        <v>-1.5213080733477999</v>
      </c>
      <c r="I1231">
        <v>100.393096225253</v>
      </c>
      <c r="J1231">
        <v>-5.11270289935071</v>
      </c>
      <c r="K1231">
        <v>51528.678711496301</v>
      </c>
      <c r="L1231">
        <v>36445.196228958201</v>
      </c>
      <c r="M1231">
        <v>52.525819993733499</v>
      </c>
      <c r="N1231">
        <v>0.59530294465285905</v>
      </c>
      <c r="O1231">
        <v>18.496312410463201</v>
      </c>
      <c r="P1231">
        <v>251.18633540372599</v>
      </c>
      <c r="Q1231">
        <v>9.6499740891729996E-2</v>
      </c>
    </row>
    <row r="1232" spans="1:17" hidden="1" x14ac:dyDescent="0.3">
      <c r="A1232" t="s">
        <v>2625</v>
      </c>
      <c r="B1232" t="s">
        <v>2626</v>
      </c>
      <c r="C1232" t="s">
        <v>10650</v>
      </c>
      <c r="D1232" t="s">
        <v>124</v>
      </c>
      <c r="E1232">
        <v>1720.7522059999999</v>
      </c>
      <c r="F1232">
        <v>17246.5</v>
      </c>
      <c r="G1232">
        <v>509.49719178503699</v>
      </c>
      <c r="H1232">
        <v>72.634004587186894</v>
      </c>
      <c r="I1232">
        <v>214.49084061847799</v>
      </c>
      <c r="J1232">
        <v>19.886992445985602</v>
      </c>
      <c r="K1232">
        <v>10522.4203446223</v>
      </c>
      <c r="L1232">
        <v>6836.5726750375998</v>
      </c>
      <c r="M1232">
        <v>97.406609147012205</v>
      </c>
      <c r="N1232">
        <v>1.473736764876</v>
      </c>
      <c r="O1232">
        <v>1.71831965906124</v>
      </c>
      <c r="P1232">
        <v>566.66022419791204</v>
      </c>
      <c r="Q1232">
        <v>0.165574853717007</v>
      </c>
    </row>
    <row r="1233" spans="1:17" hidden="1" x14ac:dyDescent="0.3">
      <c r="A1233" t="s">
        <v>2627</v>
      </c>
      <c r="B1233" t="s">
        <v>2628</v>
      </c>
      <c r="C1233" t="s">
        <v>10650</v>
      </c>
      <c r="D1233" t="s">
        <v>355</v>
      </c>
      <c r="E1233">
        <v>1709.9183883600001</v>
      </c>
      <c r="F1233">
        <v>202.27</v>
      </c>
      <c r="G1233">
        <v>19.839611558364201</v>
      </c>
      <c r="H1233">
        <v>-12.718539739825401</v>
      </c>
      <c r="I1233">
        <v>-8.8136581419615396</v>
      </c>
      <c r="J1233">
        <v>-5.8499424931968704</v>
      </c>
      <c r="K1233">
        <v>208.19144321163901</v>
      </c>
      <c r="L1233">
        <v>189.02412227257801</v>
      </c>
      <c r="M1233">
        <v>34.0985326775875</v>
      </c>
      <c r="N1233">
        <v>0.731740629979172</v>
      </c>
      <c r="O1233">
        <v>19.889256933801299</v>
      </c>
      <c r="P1233">
        <v>73.995698924731101</v>
      </c>
      <c r="Q1233">
        <v>7.6710348742608001E-2</v>
      </c>
    </row>
    <row r="1234" spans="1:17" hidden="1" x14ac:dyDescent="0.3">
      <c r="A1234" t="s">
        <v>2629</v>
      </c>
      <c r="B1234" t="s">
        <v>2630</v>
      </c>
      <c r="C1234" t="s">
        <v>10650</v>
      </c>
      <c r="D1234" t="s">
        <v>180</v>
      </c>
      <c r="E1234">
        <v>1701.307716495</v>
      </c>
      <c r="F1234">
        <v>423.4</v>
      </c>
      <c r="G1234">
        <v>-40.949912950872402</v>
      </c>
      <c r="H1234">
        <v>-10.8556977582526</v>
      </c>
      <c r="I1234">
        <v>-37.964739227726803</v>
      </c>
      <c r="J1234">
        <v>-4.1342228965598302</v>
      </c>
      <c r="K1234">
        <v>446.309964633709</v>
      </c>
      <c r="L1234">
        <v>489.33802060371698</v>
      </c>
      <c r="M1234">
        <v>34.8623300765504</v>
      </c>
      <c r="N1234">
        <v>1.71954295898911</v>
      </c>
      <c r="O1234">
        <v>51.393481341521003</v>
      </c>
      <c r="P1234">
        <v>4.8019801980198</v>
      </c>
    </row>
    <row r="1235" spans="1:17" hidden="1" x14ac:dyDescent="0.3">
      <c r="A1235" t="s">
        <v>2631</v>
      </c>
      <c r="B1235" t="s">
        <v>2632</v>
      </c>
      <c r="C1235" t="s">
        <v>10650</v>
      </c>
      <c r="D1235" t="s">
        <v>629</v>
      </c>
      <c r="E1235">
        <v>1701.0937799999999</v>
      </c>
      <c r="F1235">
        <v>1465.5</v>
      </c>
      <c r="G1235">
        <v>42.709808065834302</v>
      </c>
      <c r="H1235">
        <v>10.3569523165796</v>
      </c>
      <c r="I1235">
        <v>64.505854780940595</v>
      </c>
      <c r="J1235">
        <v>2.1138504358628301</v>
      </c>
      <c r="K1235">
        <v>1195.9505861201301</v>
      </c>
      <c r="L1235">
        <v>948.51552469872604</v>
      </c>
      <c r="M1235">
        <v>54.219977380712301</v>
      </c>
      <c r="N1235">
        <v>0.67669169753689895</v>
      </c>
      <c r="O1235">
        <v>5.7523029682702003</v>
      </c>
      <c r="P1235">
        <v>108.005109644453</v>
      </c>
    </row>
    <row r="1236" spans="1:17" hidden="1" x14ac:dyDescent="0.3">
      <c r="A1236" t="s">
        <v>2633</v>
      </c>
      <c r="B1236" t="s">
        <v>2634</v>
      </c>
      <c r="C1236" t="s">
        <v>10650</v>
      </c>
      <c r="D1236" t="s">
        <v>127</v>
      </c>
      <c r="E1236">
        <v>1700.6392433999999</v>
      </c>
      <c r="F1236">
        <v>13.96</v>
      </c>
      <c r="G1236">
        <v>12.7442101791589</v>
      </c>
      <c r="H1236">
        <v>-3.5920593367632199</v>
      </c>
      <c r="I1236">
        <v>-17.024150743559002</v>
      </c>
      <c r="J1236">
        <v>3.2891962294114001</v>
      </c>
      <c r="K1236">
        <v>13.6300825277011</v>
      </c>
      <c r="L1236">
        <v>13.411966446551901</v>
      </c>
      <c r="M1236">
        <v>66.828619632293893</v>
      </c>
      <c r="N1236">
        <v>0.858821879890039</v>
      </c>
      <c r="O1236">
        <v>31.805157593123099</v>
      </c>
      <c r="P1236">
        <v>78.974358974358907</v>
      </c>
      <c r="Q1236">
        <v>5.6313931320057999E-2</v>
      </c>
    </row>
    <row r="1237" spans="1:17" hidden="1" x14ac:dyDescent="0.3">
      <c r="A1237" t="s">
        <v>2635</v>
      </c>
      <c r="B1237" t="s">
        <v>2636</v>
      </c>
      <c r="C1237" t="s">
        <v>10650</v>
      </c>
      <c r="D1237" t="s">
        <v>54</v>
      </c>
      <c r="E1237">
        <v>1698.4637734149901</v>
      </c>
      <c r="F1237">
        <v>819.8</v>
      </c>
      <c r="G1237">
        <v>92.483389849212301</v>
      </c>
      <c r="H1237">
        <v>1.8543390770561901</v>
      </c>
      <c r="I1237">
        <v>28.717662354296401</v>
      </c>
      <c r="J1237">
        <v>-2.9323529533107302</v>
      </c>
      <c r="K1237">
        <v>765.17985708026197</v>
      </c>
      <c r="L1237">
        <v>599.49925358174903</v>
      </c>
      <c r="M1237">
        <v>46.113568092374202</v>
      </c>
      <c r="N1237">
        <v>0.63268269944116795</v>
      </c>
      <c r="O1237">
        <v>9.7645767260307501</v>
      </c>
      <c r="P1237">
        <v>163.09370988446699</v>
      </c>
      <c r="Q1237">
        <v>7.1359090439416004E-2</v>
      </c>
    </row>
    <row r="1238" spans="1:17" hidden="1" x14ac:dyDescent="0.3">
      <c r="A1238" t="s">
        <v>2637</v>
      </c>
      <c r="B1238" t="s">
        <v>2638</v>
      </c>
      <c r="C1238" t="s">
        <v>10650</v>
      </c>
      <c r="D1238" t="s">
        <v>1482</v>
      </c>
      <c r="E1238">
        <v>1698.2011212499999</v>
      </c>
      <c r="F1238">
        <v>238.95</v>
      </c>
      <c r="G1238">
        <v>7.1294898390500299</v>
      </c>
      <c r="H1238">
        <v>-12.4649014344536</v>
      </c>
      <c r="I1238">
        <v>-11.762052296718799</v>
      </c>
      <c r="J1238">
        <v>-7.0457032083151301</v>
      </c>
      <c r="K1238">
        <v>249.525352914618</v>
      </c>
      <c r="L1238">
        <v>220.93238339532701</v>
      </c>
      <c r="M1238">
        <v>34.438715097176001</v>
      </c>
      <c r="N1238">
        <v>0.39289728089445702</v>
      </c>
      <c r="O1238">
        <v>23.306130989746801</v>
      </c>
      <c r="P1238">
        <v>64.679531357684297</v>
      </c>
      <c r="Q1238">
        <v>0.209214742251733</v>
      </c>
    </row>
    <row r="1239" spans="1:17" hidden="1" x14ac:dyDescent="0.3">
      <c r="A1239" t="s">
        <v>2639</v>
      </c>
      <c r="B1239" t="s">
        <v>2640</v>
      </c>
      <c r="C1239" t="s">
        <v>10650</v>
      </c>
      <c r="D1239" t="s">
        <v>2641</v>
      </c>
      <c r="E1239">
        <v>1694.1402315</v>
      </c>
      <c r="F1239">
        <v>728.6</v>
      </c>
      <c r="G1239">
        <v>171.88837445195301</v>
      </c>
      <c r="H1239">
        <v>-6.2040561626180599</v>
      </c>
      <c r="I1239">
        <v>0.228998779817988</v>
      </c>
      <c r="J1239">
        <v>-2.8889665677919898</v>
      </c>
      <c r="K1239">
        <v>770.02946771531504</v>
      </c>
      <c r="L1239">
        <v>656.73518549086702</v>
      </c>
      <c r="M1239">
        <v>40.312211772666899</v>
      </c>
      <c r="N1239">
        <v>1.21997516236126</v>
      </c>
      <c r="O1239">
        <v>34.504529234147597</v>
      </c>
      <c r="P1239">
        <v>298.250888220825</v>
      </c>
      <c r="Q1239">
        <v>0.26288023175609398</v>
      </c>
    </row>
    <row r="1240" spans="1:17" hidden="1" x14ac:dyDescent="0.3">
      <c r="A1240" t="s">
        <v>2642</v>
      </c>
      <c r="B1240" t="s">
        <v>2643</v>
      </c>
      <c r="C1240" t="s">
        <v>10650</v>
      </c>
      <c r="D1240" t="s">
        <v>629</v>
      </c>
      <c r="E1240">
        <v>1692.3029750000001</v>
      </c>
      <c r="F1240">
        <v>63.45</v>
      </c>
      <c r="G1240">
        <v>-2.6407150667934598</v>
      </c>
      <c r="H1240">
        <v>1.105568096551</v>
      </c>
      <c r="I1240">
        <v>-25.209831826104502</v>
      </c>
      <c r="J1240">
        <v>3.7193514400544201</v>
      </c>
      <c r="K1240">
        <v>60.052388658741897</v>
      </c>
      <c r="L1240">
        <v>56.670951588690102</v>
      </c>
      <c r="M1240">
        <v>29.188193916460101</v>
      </c>
      <c r="N1240">
        <v>1.5899116805183</v>
      </c>
      <c r="O1240">
        <v>22.931442080378201</v>
      </c>
      <c r="P1240">
        <v>45.694603903559099</v>
      </c>
      <c r="Q1240">
        <v>7.1071011628524999E-2</v>
      </c>
    </row>
    <row r="1241" spans="1:17" hidden="1" x14ac:dyDescent="0.3">
      <c r="A1241" t="s">
        <v>2644</v>
      </c>
      <c r="B1241" t="s">
        <v>2645</v>
      </c>
      <c r="C1241" t="s">
        <v>10650</v>
      </c>
      <c r="D1241" t="s">
        <v>329</v>
      </c>
      <c r="E1241">
        <v>1685.5052727699999</v>
      </c>
      <c r="F1241">
        <v>964.55</v>
      </c>
      <c r="G1241">
        <v>-51.741469380192697</v>
      </c>
      <c r="H1241">
        <v>7.95713412038491</v>
      </c>
      <c r="I1241">
        <v>-4.7022468346581299</v>
      </c>
      <c r="J1241">
        <v>6.2705028555522304</v>
      </c>
      <c r="K1241">
        <v>866.78127638116803</v>
      </c>
      <c r="L1241">
        <v>914.25790465495902</v>
      </c>
      <c r="M1241">
        <v>66.595042148798598</v>
      </c>
      <c r="N1241">
        <v>1.4936261412598599</v>
      </c>
      <c r="O1241">
        <v>35.648748120885401</v>
      </c>
      <c r="P1241">
        <v>42.917469254704301</v>
      </c>
      <c r="Q1241">
        <v>9.5145399112329995E-3</v>
      </c>
    </row>
    <row r="1242" spans="1:17" hidden="1" x14ac:dyDescent="0.3">
      <c r="A1242" t="s">
        <v>2646</v>
      </c>
      <c r="B1242" t="s">
        <v>2647</v>
      </c>
      <c r="C1242" t="s">
        <v>10650</v>
      </c>
      <c r="D1242" t="s">
        <v>141</v>
      </c>
      <c r="E1242">
        <v>1683.8149602599999</v>
      </c>
      <c r="F1242">
        <v>133.16999999999999</v>
      </c>
      <c r="G1242">
        <v>27.155659195259101</v>
      </c>
      <c r="H1242">
        <v>-7.0631610151755604</v>
      </c>
      <c r="I1242">
        <v>4.9847736154972004</v>
      </c>
      <c r="J1242">
        <v>-9.5470426181001695</v>
      </c>
      <c r="K1242">
        <v>130.303606023773</v>
      </c>
      <c r="L1242">
        <v>113.07779177030601</v>
      </c>
      <c r="M1242">
        <v>50.051922755463302</v>
      </c>
      <c r="N1242">
        <v>0.70866254382507998</v>
      </c>
      <c r="O1242">
        <v>13.3513554103777</v>
      </c>
      <c r="P1242">
        <v>101.315192743764</v>
      </c>
      <c r="Q1242">
        <v>7.2991737743339002E-2</v>
      </c>
    </row>
    <row r="1243" spans="1:17" hidden="1" x14ac:dyDescent="0.3">
      <c r="A1243" t="s">
        <v>2648</v>
      </c>
      <c r="B1243" t="s">
        <v>2649</v>
      </c>
      <c r="C1243" t="s">
        <v>10650</v>
      </c>
      <c r="D1243" t="s">
        <v>264</v>
      </c>
      <c r="E1243">
        <v>1680.7343374500001</v>
      </c>
      <c r="F1243">
        <v>2951.5</v>
      </c>
      <c r="G1243">
        <v>224.54698290706199</v>
      </c>
      <c r="H1243">
        <v>-10.1326504273565</v>
      </c>
      <c r="I1243">
        <v>111.46243423384099</v>
      </c>
      <c r="J1243">
        <v>10.2845069221177</v>
      </c>
      <c r="K1243">
        <v>2760.0588225890501</v>
      </c>
      <c r="L1243">
        <v>2061.8217074436302</v>
      </c>
      <c r="M1243">
        <v>51.701135950178703</v>
      </c>
      <c r="N1243">
        <v>0.95848660010509701</v>
      </c>
      <c r="O1243">
        <v>18.549889886498299</v>
      </c>
      <c r="P1243">
        <v>285.81699346405202</v>
      </c>
      <c r="Q1243">
        <v>0.16887275525534101</v>
      </c>
    </row>
    <row r="1244" spans="1:17" hidden="1" x14ac:dyDescent="0.3">
      <c r="A1244" t="s">
        <v>2650</v>
      </c>
      <c r="B1244" t="s">
        <v>2651</v>
      </c>
      <c r="C1244" t="s">
        <v>10650</v>
      </c>
      <c r="D1244" t="s">
        <v>2246</v>
      </c>
      <c r="E1244">
        <v>1677.33602464</v>
      </c>
      <c r="F1244">
        <v>351.5</v>
      </c>
      <c r="G1244">
        <v>29.7378831728319</v>
      </c>
      <c r="H1244">
        <v>-11.217538263966199</v>
      </c>
      <c r="I1244">
        <v>47.203992247470502</v>
      </c>
      <c r="J1244">
        <v>-9.4881097017529008</v>
      </c>
      <c r="K1244">
        <v>337.35692797549501</v>
      </c>
      <c r="M1244">
        <v>43.505318488880803</v>
      </c>
      <c r="O1244">
        <v>18.563300142247499</v>
      </c>
      <c r="P1244">
        <v>68.181818181818102</v>
      </c>
    </row>
    <row r="1245" spans="1:17" hidden="1" x14ac:dyDescent="0.3">
      <c r="A1245" t="s">
        <v>2652</v>
      </c>
      <c r="B1245" t="s">
        <v>2653</v>
      </c>
      <c r="C1245" t="s">
        <v>10650</v>
      </c>
      <c r="D1245" t="s">
        <v>300</v>
      </c>
      <c r="E1245">
        <v>1675.4248533780001</v>
      </c>
      <c r="F1245">
        <v>30.16</v>
      </c>
      <c r="G1245">
        <v>-46.540979364723199</v>
      </c>
      <c r="H1245">
        <v>-15.764228571294799</v>
      </c>
      <c r="I1245">
        <v>-28.723357869823701</v>
      </c>
      <c r="J1245">
        <v>-4.4914348336713701</v>
      </c>
      <c r="K1245">
        <v>30.992653897092602</v>
      </c>
      <c r="L1245">
        <v>31.9057042920806</v>
      </c>
      <c r="M1245">
        <v>40.856376737106402</v>
      </c>
      <c r="N1245">
        <v>0.52851123625967</v>
      </c>
      <c r="O1245">
        <v>51.856763925729403</v>
      </c>
      <c r="P1245">
        <v>34.044444444444402</v>
      </c>
      <c r="Q1245">
        <v>-3.5582075570113003E-2</v>
      </c>
    </row>
    <row r="1246" spans="1:17" hidden="1" x14ac:dyDescent="0.3">
      <c r="A1246" t="s">
        <v>2654</v>
      </c>
      <c r="B1246" t="s">
        <v>2655</v>
      </c>
      <c r="C1246" t="s">
        <v>10650</v>
      </c>
      <c r="D1246" t="s">
        <v>21</v>
      </c>
      <c r="E1246">
        <v>1674.2348776199999</v>
      </c>
      <c r="F1246">
        <v>1112</v>
      </c>
      <c r="G1246">
        <v>56.990982901913497</v>
      </c>
      <c r="H1246">
        <v>-2.7280214339449902</v>
      </c>
      <c r="I1246">
        <v>23.917641946902101</v>
      </c>
      <c r="J1246">
        <v>-5.1670659117354498</v>
      </c>
      <c r="K1246">
        <v>1068.39142931844</v>
      </c>
      <c r="L1246">
        <v>902.61094349906205</v>
      </c>
      <c r="M1246">
        <v>56.362629974702998</v>
      </c>
      <c r="N1246">
        <v>1.14956417260959</v>
      </c>
      <c r="O1246">
        <v>12.5809352517985</v>
      </c>
      <c r="P1246">
        <v>95.0363939314215</v>
      </c>
      <c r="Q1246">
        <v>8.5014297564926997E-2</v>
      </c>
    </row>
    <row r="1247" spans="1:17" hidden="1" x14ac:dyDescent="0.3">
      <c r="A1247" t="s">
        <v>2656</v>
      </c>
      <c r="B1247" t="s">
        <v>2657</v>
      </c>
      <c r="C1247" t="s">
        <v>10650</v>
      </c>
      <c r="D1247" t="s">
        <v>966</v>
      </c>
      <c r="E1247">
        <v>1670.31031893</v>
      </c>
      <c r="F1247">
        <v>378.25</v>
      </c>
      <c r="G1247">
        <v>1296.9232135657001</v>
      </c>
      <c r="H1247">
        <v>-0.21058561634556899</v>
      </c>
      <c r="I1247">
        <v>364.07711786066398</v>
      </c>
      <c r="J1247">
        <v>-5.8459798587401899</v>
      </c>
      <c r="K1247">
        <v>379.95108337055598</v>
      </c>
      <c r="L1247">
        <v>226.490574136097</v>
      </c>
      <c r="M1247">
        <v>25.605420876114</v>
      </c>
      <c r="N1247">
        <v>0.39282148668671701</v>
      </c>
      <c r="O1247">
        <v>30.812954395241199</v>
      </c>
      <c r="P1247">
        <v>1485.9538784066999</v>
      </c>
      <c r="Q1247">
        <v>0.20701421020619401</v>
      </c>
    </row>
    <row r="1248" spans="1:17" hidden="1" x14ac:dyDescent="0.3">
      <c r="A1248" t="s">
        <v>2658</v>
      </c>
      <c r="B1248" t="s">
        <v>2659</v>
      </c>
      <c r="C1248" t="s">
        <v>10650</v>
      </c>
      <c r="D1248" t="s">
        <v>124</v>
      </c>
      <c r="E1248">
        <v>1670.051500128</v>
      </c>
      <c r="F1248">
        <v>178.72</v>
      </c>
      <c r="G1248">
        <v>30.170243925762598</v>
      </c>
      <c r="H1248">
        <v>-6.70179549712942</v>
      </c>
      <c r="I1248">
        <v>-41.921662459579501</v>
      </c>
      <c r="J1248">
        <v>-1.193537981415</v>
      </c>
      <c r="K1248">
        <v>182.98210560252701</v>
      </c>
      <c r="L1248">
        <v>166.86833440452901</v>
      </c>
      <c r="M1248">
        <v>46.976028972711497</v>
      </c>
      <c r="N1248">
        <v>0.46240995447732802</v>
      </c>
      <c r="O1248">
        <v>49.703446732318703</v>
      </c>
      <c r="P1248">
        <v>96.719867914144203</v>
      </c>
      <c r="Q1248">
        <v>8.5806474651728998E-2</v>
      </c>
    </row>
    <row r="1249" spans="1:17" hidden="1" x14ac:dyDescent="0.3">
      <c r="A1249" t="s">
        <v>2660</v>
      </c>
      <c r="B1249" t="s">
        <v>2661</v>
      </c>
      <c r="C1249" t="s">
        <v>10650</v>
      </c>
      <c r="E1249">
        <v>1659.0046464</v>
      </c>
      <c r="F1249">
        <v>947.5</v>
      </c>
      <c r="G1249">
        <v>6328.3240958694696</v>
      </c>
      <c r="H1249">
        <v>10.0289180477134</v>
      </c>
      <c r="I1249">
        <v>236.72634785212901</v>
      </c>
      <c r="J1249">
        <v>9.8823550478408109</v>
      </c>
      <c r="K1249">
        <v>788.39023064683602</v>
      </c>
      <c r="L1249">
        <v>523.74029923969601</v>
      </c>
      <c r="M1249">
        <v>97.421841164882693</v>
      </c>
      <c r="N1249">
        <v>2.5078432097664298</v>
      </c>
      <c r="O1249">
        <v>0</v>
      </c>
      <c r="P1249">
        <v>6358.7593728698002</v>
      </c>
    </row>
    <row r="1250" spans="1:17" hidden="1" x14ac:dyDescent="0.3">
      <c r="A1250" t="s">
        <v>2662</v>
      </c>
      <c r="B1250" t="s">
        <v>2663</v>
      </c>
      <c r="C1250" t="s">
        <v>10650</v>
      </c>
      <c r="D1250" t="s">
        <v>264</v>
      </c>
      <c r="E1250">
        <v>1650.09</v>
      </c>
      <c r="F1250">
        <v>1276.6500000000001</v>
      </c>
      <c r="G1250">
        <v>38.311005466131299</v>
      </c>
      <c r="H1250">
        <v>-6.6244526967773503</v>
      </c>
      <c r="I1250">
        <v>39.804122327406702</v>
      </c>
      <c r="J1250">
        <v>-1.8502038056386201</v>
      </c>
      <c r="K1250">
        <v>1273.77908624518</v>
      </c>
      <c r="L1250">
        <v>1046.8194897835899</v>
      </c>
      <c r="M1250">
        <v>44.9306535446052</v>
      </c>
      <c r="N1250">
        <v>0.37134872536833602</v>
      </c>
      <c r="O1250">
        <v>22.970273763365</v>
      </c>
      <c r="P1250">
        <v>102.78770550393099</v>
      </c>
      <c r="Q1250">
        <v>7.1040752005077007E-2</v>
      </c>
    </row>
    <row r="1251" spans="1:17" hidden="1" x14ac:dyDescent="0.3">
      <c r="A1251" t="s">
        <v>2664</v>
      </c>
      <c r="B1251" t="s">
        <v>2665</v>
      </c>
      <c r="C1251" t="s">
        <v>10650</v>
      </c>
      <c r="D1251" t="s">
        <v>629</v>
      </c>
      <c r="E1251">
        <v>1648.954698885</v>
      </c>
      <c r="F1251">
        <v>734.65</v>
      </c>
      <c r="G1251">
        <v>40.135886222332502</v>
      </c>
      <c r="H1251">
        <v>26.2679002331544</v>
      </c>
      <c r="I1251">
        <v>51.8984263292474</v>
      </c>
      <c r="J1251">
        <v>-8.5757466613164901</v>
      </c>
      <c r="K1251">
        <v>666.79916570118598</v>
      </c>
      <c r="L1251">
        <v>547.33967982302499</v>
      </c>
      <c r="M1251">
        <v>53.408296000429097</v>
      </c>
      <c r="N1251">
        <v>1.0552661859740899</v>
      </c>
      <c r="O1251">
        <v>17.729531069216598</v>
      </c>
      <c r="P1251">
        <v>94.480476505625404</v>
      </c>
      <c r="Q1251">
        <v>4.3404202713995997E-2</v>
      </c>
    </row>
    <row r="1252" spans="1:17" hidden="1" x14ac:dyDescent="0.3">
      <c r="A1252" t="s">
        <v>2666</v>
      </c>
      <c r="B1252" t="s">
        <v>2667</v>
      </c>
      <c r="C1252" t="s">
        <v>10650</v>
      </c>
      <c r="D1252" t="s">
        <v>227</v>
      </c>
      <c r="E1252">
        <v>1637.6082123000001</v>
      </c>
      <c r="F1252">
        <v>918.45</v>
      </c>
      <c r="G1252">
        <v>108.619902593633</v>
      </c>
      <c r="H1252">
        <v>26.5793881660666</v>
      </c>
      <c r="I1252">
        <v>8.1105235910198505</v>
      </c>
      <c r="J1252">
        <v>-0.22037848506223201</v>
      </c>
      <c r="K1252">
        <v>811.27123562684801</v>
      </c>
      <c r="L1252">
        <v>660.76005307135404</v>
      </c>
      <c r="M1252">
        <v>67.467119234956002</v>
      </c>
      <c r="N1252">
        <v>1.2603848813849801</v>
      </c>
      <c r="O1252">
        <v>10.2509663019217</v>
      </c>
      <c r="P1252">
        <v>175.81081081081001</v>
      </c>
      <c r="Q1252">
        <v>0.13553702021030101</v>
      </c>
    </row>
    <row r="1253" spans="1:17" hidden="1" x14ac:dyDescent="0.3">
      <c r="A1253" t="s">
        <v>2668</v>
      </c>
      <c r="B1253" t="s">
        <v>2669</v>
      </c>
      <c r="C1253" t="s">
        <v>10650</v>
      </c>
      <c r="D1253" t="s">
        <v>127</v>
      </c>
      <c r="E1253">
        <v>1636.8287371199999</v>
      </c>
      <c r="F1253">
        <v>72.72</v>
      </c>
      <c r="G1253">
        <v>46.628273036194798</v>
      </c>
      <c r="H1253">
        <v>10.0106485117664</v>
      </c>
      <c r="I1253">
        <v>4.0192490627273196</v>
      </c>
      <c r="J1253">
        <v>-4.0520241260502301</v>
      </c>
      <c r="K1253">
        <v>68.138263058512194</v>
      </c>
      <c r="L1253">
        <v>60.38801778194</v>
      </c>
      <c r="M1253">
        <v>50.450092774938703</v>
      </c>
      <c r="N1253">
        <v>1.0514304667890799</v>
      </c>
      <c r="O1253">
        <v>18.261826182618201</v>
      </c>
      <c r="P1253">
        <v>101.94390447098</v>
      </c>
      <c r="Q1253">
        <v>5.4543068230726001E-2</v>
      </c>
    </row>
    <row r="1254" spans="1:17" hidden="1" x14ac:dyDescent="0.3">
      <c r="A1254" t="s">
        <v>2670</v>
      </c>
      <c r="B1254" t="s">
        <v>2671</v>
      </c>
      <c r="C1254" t="s">
        <v>10650</v>
      </c>
      <c r="D1254" t="s">
        <v>198</v>
      </c>
      <c r="E1254">
        <v>1635.3250800000001</v>
      </c>
      <c r="F1254">
        <v>121.45</v>
      </c>
      <c r="G1254">
        <v>11.2800088806519</v>
      </c>
      <c r="H1254">
        <v>-9.7824794850508496</v>
      </c>
      <c r="I1254">
        <v>-14.9465690556331</v>
      </c>
      <c r="J1254">
        <v>-2.7746001835690701</v>
      </c>
      <c r="K1254">
        <v>126.24470686505499</v>
      </c>
      <c r="L1254">
        <v>118.026351594826</v>
      </c>
      <c r="M1254">
        <v>41.1526343845551</v>
      </c>
      <c r="N1254">
        <v>0.42065989793720998</v>
      </c>
      <c r="O1254">
        <v>29.2713050638122</v>
      </c>
      <c r="P1254">
        <v>54.320203303684799</v>
      </c>
      <c r="Q1254">
        <v>8.5430443664198996E-2</v>
      </c>
    </row>
    <row r="1255" spans="1:17" hidden="1" x14ac:dyDescent="0.3">
      <c r="A1255" t="s">
        <v>2672</v>
      </c>
      <c r="B1255" t="s">
        <v>2673</v>
      </c>
      <c r="C1255" t="s">
        <v>10650</v>
      </c>
      <c r="D1255" t="s">
        <v>198</v>
      </c>
      <c r="E1255">
        <v>1634.1936000000001</v>
      </c>
      <c r="F1255">
        <v>1319.4</v>
      </c>
      <c r="G1255">
        <v>36.461187486421501</v>
      </c>
      <c r="H1255">
        <v>-1.8853579704652299</v>
      </c>
      <c r="I1255">
        <v>18.0666846912534</v>
      </c>
      <c r="J1255">
        <v>-0.61029194593510105</v>
      </c>
      <c r="K1255">
        <v>1220.49972952093</v>
      </c>
      <c r="L1255">
        <v>1066.5091376595799</v>
      </c>
      <c r="M1255">
        <v>54.1235037026279</v>
      </c>
      <c r="N1255">
        <v>0.58503318820521699</v>
      </c>
      <c r="O1255">
        <v>13.68804001819</v>
      </c>
      <c r="P1255">
        <v>76.166633286601197</v>
      </c>
      <c r="Q1255">
        <v>4.2743275142903998E-2</v>
      </c>
    </row>
    <row r="1256" spans="1:17" hidden="1" x14ac:dyDescent="0.3">
      <c r="A1256" t="s">
        <v>2674</v>
      </c>
      <c r="B1256" t="s">
        <v>2675</v>
      </c>
      <c r="C1256" t="s">
        <v>10650</v>
      </c>
      <c r="D1256" t="s">
        <v>445</v>
      </c>
      <c r="E1256">
        <v>1630.3883976750001</v>
      </c>
      <c r="F1256">
        <v>10.37</v>
      </c>
      <c r="G1256">
        <v>-48.024680973838102</v>
      </c>
      <c r="H1256">
        <v>-1.7133887767054701</v>
      </c>
      <c r="I1256">
        <v>-35.983273345140297</v>
      </c>
      <c r="J1256">
        <v>-9.6452185214346606</v>
      </c>
      <c r="K1256">
        <v>11.024891657229899</v>
      </c>
      <c r="L1256">
        <v>11.9384644956983</v>
      </c>
      <c r="M1256">
        <v>42.468808384283498</v>
      </c>
      <c r="N1256">
        <v>2.1640219458038898</v>
      </c>
      <c r="O1256">
        <v>62.327225972356104</v>
      </c>
      <c r="P1256">
        <v>4.7474747474747403</v>
      </c>
      <c r="Q1256">
        <v>0.107233246426562</v>
      </c>
    </row>
    <row r="1257" spans="1:17" hidden="1" x14ac:dyDescent="0.3">
      <c r="A1257" t="s">
        <v>2676</v>
      </c>
      <c r="B1257" t="s">
        <v>2677</v>
      </c>
      <c r="C1257" t="s">
        <v>10650</v>
      </c>
      <c r="D1257" t="s">
        <v>121</v>
      </c>
      <c r="E1257">
        <v>1629.3507093359999</v>
      </c>
      <c r="F1257">
        <v>15.31</v>
      </c>
      <c r="G1257">
        <v>-6.0883702986049704</v>
      </c>
      <c r="H1257">
        <v>-12.05563819822</v>
      </c>
      <c r="I1257">
        <v>-39.750612210720703</v>
      </c>
      <c r="J1257">
        <v>-8.7880695063909204</v>
      </c>
      <c r="K1257">
        <v>16.450946007162901</v>
      </c>
      <c r="L1257">
        <v>16.668738958895698</v>
      </c>
      <c r="M1257">
        <v>31.061567133831399</v>
      </c>
      <c r="N1257">
        <v>0.74785199654652401</v>
      </c>
      <c r="O1257">
        <v>72.143347172731595</v>
      </c>
      <c r="P1257">
        <v>29.908413921293999</v>
      </c>
      <c r="Q1257">
        <v>3.6110843229274998E-2</v>
      </c>
    </row>
    <row r="1258" spans="1:17" hidden="1" x14ac:dyDescent="0.3">
      <c r="A1258" t="s">
        <v>2678</v>
      </c>
      <c r="B1258" t="s">
        <v>2679</v>
      </c>
      <c r="C1258" t="s">
        <v>10650</v>
      </c>
      <c r="D1258" t="s">
        <v>60</v>
      </c>
      <c r="E1258">
        <v>1622.60693242</v>
      </c>
      <c r="F1258">
        <v>228.91</v>
      </c>
      <c r="G1258">
        <v>-47.541921939672697</v>
      </c>
      <c r="H1258">
        <v>-7.5343366901467599</v>
      </c>
      <c r="I1258">
        <v>-30.075812865034202</v>
      </c>
      <c r="J1258">
        <v>-1.83273405247188</v>
      </c>
      <c r="K1258">
        <v>236.22441942695099</v>
      </c>
      <c r="M1258">
        <v>42.389523495993203</v>
      </c>
      <c r="N1258">
        <v>1.0223459662673</v>
      </c>
      <c r="O1258">
        <v>29.548730942291701</v>
      </c>
      <c r="P1258">
        <v>15.030150753768799</v>
      </c>
    </row>
    <row r="1259" spans="1:17" hidden="1" x14ac:dyDescent="0.3">
      <c r="A1259" t="s">
        <v>2680</v>
      </c>
      <c r="B1259" t="s">
        <v>2681</v>
      </c>
      <c r="C1259" t="s">
        <v>10650</v>
      </c>
      <c r="D1259" t="s">
        <v>597</v>
      </c>
      <c r="E1259">
        <v>1622.091298775</v>
      </c>
      <c r="F1259">
        <v>271.7</v>
      </c>
      <c r="G1259">
        <v>-9.4786585353671295</v>
      </c>
      <c r="H1259">
        <v>2.56619668091848</v>
      </c>
      <c r="I1259">
        <v>-0.88170917981508901</v>
      </c>
      <c r="J1259">
        <v>-2.30238226412472</v>
      </c>
      <c r="K1259">
        <v>255.558798624144</v>
      </c>
      <c r="L1259">
        <v>237.030290278856</v>
      </c>
      <c r="M1259">
        <v>55.230175088858402</v>
      </c>
      <c r="N1259">
        <v>0.80795464269171202</v>
      </c>
      <c r="O1259">
        <v>13.3603238866396</v>
      </c>
      <c r="P1259">
        <v>41.5104166666666</v>
      </c>
      <c r="Q1259">
        <v>-2.7787332173449999E-3</v>
      </c>
    </row>
    <row r="1260" spans="1:17" hidden="1" x14ac:dyDescent="0.3">
      <c r="A1260" t="s">
        <v>2682</v>
      </c>
      <c r="B1260" t="s">
        <v>2683</v>
      </c>
      <c r="C1260" t="s">
        <v>10650</v>
      </c>
      <c r="D1260" t="s">
        <v>130</v>
      </c>
      <c r="E1260">
        <v>1622.008490765</v>
      </c>
      <c r="F1260">
        <v>752.1</v>
      </c>
      <c r="G1260">
        <v>-13.157871729783899</v>
      </c>
      <c r="H1260">
        <v>13.9523419966429</v>
      </c>
      <c r="I1260">
        <v>24.601711898711201</v>
      </c>
      <c r="J1260">
        <v>-2.9230103653645698</v>
      </c>
      <c r="K1260">
        <v>654.81454971258097</v>
      </c>
      <c r="L1260">
        <v>599.68557364767503</v>
      </c>
      <c r="M1260">
        <v>59.494321439502301</v>
      </c>
      <c r="N1260">
        <v>2.09785823504515</v>
      </c>
      <c r="O1260">
        <v>4.5073793378540099</v>
      </c>
      <c r="P1260">
        <v>50.645968953430099</v>
      </c>
      <c r="Q1260">
        <v>-8.5553300765352003E-2</v>
      </c>
    </row>
    <row r="1261" spans="1:17" hidden="1" x14ac:dyDescent="0.3">
      <c r="A1261" t="s">
        <v>2684</v>
      </c>
      <c r="B1261" t="s">
        <v>2685</v>
      </c>
      <c r="C1261" t="s">
        <v>10650</v>
      </c>
      <c r="D1261" t="s">
        <v>2599</v>
      </c>
      <c r="E1261">
        <v>1610.0871999999999</v>
      </c>
      <c r="F1261">
        <v>1967.35</v>
      </c>
      <c r="G1261">
        <v>540.78614913409604</v>
      </c>
      <c r="H1261">
        <v>-6.5521073591736698</v>
      </c>
      <c r="I1261">
        <v>103.83065575605499</v>
      </c>
      <c r="J1261">
        <v>1.0032073000453301</v>
      </c>
      <c r="K1261">
        <v>1739.91117397226</v>
      </c>
      <c r="L1261">
        <v>1143.52753440331</v>
      </c>
      <c r="M1261">
        <v>57.071610509219802</v>
      </c>
      <c r="N1261">
        <v>0.76443796684277598</v>
      </c>
      <c r="O1261">
        <v>12.333850102930301</v>
      </c>
      <c r="P1261">
        <v>758.16793893129704</v>
      </c>
    </row>
    <row r="1262" spans="1:17" hidden="1" x14ac:dyDescent="0.3">
      <c r="A1262" t="s">
        <v>2686</v>
      </c>
      <c r="B1262" t="s">
        <v>2687</v>
      </c>
      <c r="C1262" t="s">
        <v>10650</v>
      </c>
      <c r="D1262" t="s">
        <v>133</v>
      </c>
      <c r="E1262">
        <v>1601.8349376000001</v>
      </c>
      <c r="F1262">
        <v>2402.35</v>
      </c>
      <c r="G1262">
        <v>219.761516002587</v>
      </c>
      <c r="H1262">
        <v>20.6201422547487</v>
      </c>
      <c r="I1262">
        <v>157.18545675803199</v>
      </c>
      <c r="J1262">
        <v>-5.3320649207264701</v>
      </c>
      <c r="K1262">
        <v>2016.43936293298</v>
      </c>
      <c r="L1262">
        <v>1481.6989989252299</v>
      </c>
      <c r="M1262">
        <v>60.241253479039699</v>
      </c>
      <c r="N1262">
        <v>1.8241760004544401</v>
      </c>
      <c r="O1262">
        <v>8.8101234208171206</v>
      </c>
      <c r="P1262">
        <v>323.881782090868</v>
      </c>
      <c r="Q1262">
        <v>0.24233330556146901</v>
      </c>
    </row>
    <row r="1263" spans="1:17" hidden="1" x14ac:dyDescent="0.3">
      <c r="A1263" t="s">
        <v>2688</v>
      </c>
      <c r="B1263" t="s">
        <v>2689</v>
      </c>
      <c r="C1263" t="s">
        <v>10650</v>
      </c>
      <c r="D1263" t="s">
        <v>739</v>
      </c>
      <c r="E1263">
        <v>1600.688876189</v>
      </c>
      <c r="F1263">
        <v>7.93</v>
      </c>
      <c r="G1263">
        <v>-86.133601022674497</v>
      </c>
      <c r="H1263">
        <v>14.074573818962101</v>
      </c>
      <c r="I1263">
        <v>-68.418606127936798</v>
      </c>
      <c r="J1263">
        <v>-1.6627623810837799</v>
      </c>
      <c r="K1263">
        <v>10.907096275141299</v>
      </c>
      <c r="L1263">
        <v>16.164675178934701</v>
      </c>
      <c r="M1263">
        <v>85.962502875763406</v>
      </c>
      <c r="N1263">
        <v>0.81316596504240601</v>
      </c>
      <c r="O1263">
        <v>189.40731399747699</v>
      </c>
      <c r="P1263">
        <v>16.617647058823501</v>
      </c>
      <c r="Q1263">
        <v>-6.4351895498369997E-3</v>
      </c>
    </row>
    <row r="1264" spans="1:17" hidden="1" x14ac:dyDescent="0.3">
      <c r="A1264" t="s">
        <v>2690</v>
      </c>
      <c r="B1264" t="s">
        <v>2691</v>
      </c>
      <c r="C1264" t="s">
        <v>10650</v>
      </c>
      <c r="D1264" t="s">
        <v>54</v>
      </c>
      <c r="E1264">
        <v>1598.9174838500001</v>
      </c>
      <c r="F1264">
        <v>1693.1</v>
      </c>
      <c r="G1264">
        <v>38.057532871791899</v>
      </c>
      <c r="H1264">
        <v>27.264784968356899</v>
      </c>
      <c r="I1264">
        <v>22.4842502110357</v>
      </c>
      <c r="J1264">
        <v>23.3280471182177</v>
      </c>
      <c r="K1264">
        <v>1346.96154286967</v>
      </c>
      <c r="L1264">
        <v>1242.8464011506801</v>
      </c>
      <c r="M1264">
        <v>84.060901999892593</v>
      </c>
      <c r="N1264">
        <v>1.6910176750919901</v>
      </c>
      <c r="O1264">
        <v>4.8372807276593202</v>
      </c>
      <c r="P1264">
        <v>89.734969462654703</v>
      </c>
      <c r="Q1264">
        <v>0.134559097044507</v>
      </c>
    </row>
    <row r="1265" spans="1:17" hidden="1" x14ac:dyDescent="0.3">
      <c r="A1265" t="s">
        <v>2692</v>
      </c>
      <c r="B1265" t="s">
        <v>2693</v>
      </c>
      <c r="C1265" t="s">
        <v>10650</v>
      </c>
      <c r="D1265" t="s">
        <v>175</v>
      </c>
      <c r="E1265">
        <v>1593.532251675</v>
      </c>
      <c r="F1265">
        <v>1317</v>
      </c>
      <c r="G1265">
        <v>-19.122256673235199</v>
      </c>
      <c r="H1265">
        <v>-6.3179656143936302</v>
      </c>
      <c r="I1265">
        <v>13.2225630185924</v>
      </c>
      <c r="J1265">
        <v>-2.3619294934854098</v>
      </c>
      <c r="K1265">
        <v>1269.8104956510599</v>
      </c>
      <c r="L1265">
        <v>1176.1607402380901</v>
      </c>
      <c r="M1265">
        <v>60.9057270365943</v>
      </c>
      <c r="N1265">
        <v>0.55892760382745299</v>
      </c>
      <c r="O1265">
        <v>19.589977220956701</v>
      </c>
      <c r="P1265">
        <v>46.357726287714598</v>
      </c>
      <c r="Q1265">
        <v>-5.3797496424574001E-2</v>
      </c>
    </row>
    <row r="1266" spans="1:17" hidden="1" x14ac:dyDescent="0.3">
      <c r="A1266" t="s">
        <v>2694</v>
      </c>
      <c r="B1266" t="s">
        <v>2695</v>
      </c>
      <c r="C1266" t="s">
        <v>10650</v>
      </c>
      <c r="D1266" t="s">
        <v>414</v>
      </c>
      <c r="E1266">
        <v>1588.6388805700001</v>
      </c>
      <c r="F1266">
        <v>531.9</v>
      </c>
      <c r="G1266">
        <v>-12.5235057744359</v>
      </c>
      <c r="H1266">
        <v>2.3976739975089898</v>
      </c>
      <c r="I1266">
        <v>-17.569652187190801</v>
      </c>
      <c r="J1266">
        <v>-4.7201964224210702</v>
      </c>
      <c r="K1266">
        <v>503.27362251375098</v>
      </c>
      <c r="L1266">
        <v>504.42833098978502</v>
      </c>
      <c r="M1266">
        <v>50.824968651368202</v>
      </c>
      <c r="N1266">
        <v>1.4700237783818599</v>
      </c>
      <c r="O1266">
        <v>42.592592592592602</v>
      </c>
      <c r="P1266">
        <v>31.658415841584102</v>
      </c>
      <c r="Q1266">
        <v>-7.4015769852139998E-3</v>
      </c>
    </row>
    <row r="1267" spans="1:17" hidden="1" x14ac:dyDescent="0.3">
      <c r="A1267" t="s">
        <v>2696</v>
      </c>
      <c r="B1267" t="s">
        <v>2697</v>
      </c>
      <c r="C1267" t="s">
        <v>10650</v>
      </c>
      <c r="D1267" t="s">
        <v>568</v>
      </c>
      <c r="E1267">
        <v>1584.2848983189999</v>
      </c>
      <c r="F1267">
        <v>90.73</v>
      </c>
      <c r="G1267">
        <v>1.82419821833069</v>
      </c>
      <c r="H1267">
        <v>-8.7994757290695702</v>
      </c>
      <c r="I1267">
        <v>18.1435488373161</v>
      </c>
      <c r="J1267">
        <v>-2.4371224585197901</v>
      </c>
      <c r="K1267">
        <v>91.9325334800223</v>
      </c>
      <c r="L1267">
        <v>82.133998487126405</v>
      </c>
      <c r="M1267">
        <v>45.722904234899303</v>
      </c>
      <c r="N1267">
        <v>0.35679627940221098</v>
      </c>
      <c r="O1267">
        <v>15.6728755648627</v>
      </c>
      <c r="P1267">
        <v>62.1626452189454</v>
      </c>
      <c r="Q1267">
        <v>-8.5303222670320006E-3</v>
      </c>
    </row>
    <row r="1268" spans="1:17" hidden="1" x14ac:dyDescent="0.3">
      <c r="A1268" t="s">
        <v>2698</v>
      </c>
      <c r="B1268" t="s">
        <v>2699</v>
      </c>
      <c r="C1268" t="s">
        <v>10650</v>
      </c>
      <c r="D1268" t="s">
        <v>680</v>
      </c>
      <c r="E1268">
        <v>1583.884581</v>
      </c>
      <c r="F1268">
        <v>228.7</v>
      </c>
      <c r="G1268">
        <v>-41.023282470146498</v>
      </c>
      <c r="H1268">
        <v>-13.537703584996599</v>
      </c>
      <c r="I1268">
        <v>-28.640259371117399</v>
      </c>
      <c r="J1268">
        <v>-2.5934983118197099</v>
      </c>
      <c r="K1268">
        <v>248.391432466439</v>
      </c>
      <c r="L1268">
        <v>260.40726746289897</v>
      </c>
      <c r="M1268">
        <v>40.1651757416207</v>
      </c>
      <c r="N1268">
        <v>1.3322446324252599</v>
      </c>
      <c r="O1268">
        <v>44.731088762570998</v>
      </c>
      <c r="P1268">
        <v>3.4373586612392599</v>
      </c>
      <c r="Q1268">
        <v>4.6596914312377002E-2</v>
      </c>
    </row>
    <row r="1269" spans="1:17" hidden="1" x14ac:dyDescent="0.3">
      <c r="A1269" t="s">
        <v>2700</v>
      </c>
      <c r="B1269" t="s">
        <v>2701</v>
      </c>
      <c r="C1269" t="s">
        <v>10650</v>
      </c>
      <c r="D1269" t="s">
        <v>966</v>
      </c>
      <c r="E1269">
        <v>1576.26</v>
      </c>
      <c r="F1269">
        <v>264.12</v>
      </c>
      <c r="G1269">
        <v>12.2166268614055</v>
      </c>
      <c r="H1269">
        <v>30.593586784541301</v>
      </c>
      <c r="I1269">
        <v>33.723417467256702</v>
      </c>
      <c r="J1269">
        <v>0.45891062271848798</v>
      </c>
      <c r="K1269">
        <v>219.75984897554699</v>
      </c>
      <c r="L1269">
        <v>192.51618930992001</v>
      </c>
      <c r="M1269">
        <v>69.428764536193896</v>
      </c>
      <c r="N1269">
        <v>1.8594810873566701</v>
      </c>
      <c r="O1269">
        <v>9.2798727850976697</v>
      </c>
      <c r="P1269">
        <v>133.734513274336</v>
      </c>
    </row>
    <row r="1270" spans="1:17" hidden="1" x14ac:dyDescent="0.3">
      <c r="A1270" t="s">
        <v>2702</v>
      </c>
      <c r="B1270" t="s">
        <v>2703</v>
      </c>
      <c r="C1270" t="s">
        <v>10650</v>
      </c>
      <c r="D1270" t="s">
        <v>387</v>
      </c>
      <c r="E1270">
        <v>1574.71079805</v>
      </c>
      <c r="F1270">
        <v>131.22999999999999</v>
      </c>
      <c r="G1270">
        <v>-13.1085000669352</v>
      </c>
      <c r="H1270">
        <v>3.0284351483265999</v>
      </c>
      <c r="I1270">
        <v>-4.8274291535429903</v>
      </c>
      <c r="J1270">
        <v>-5.17407985061367</v>
      </c>
      <c r="K1270">
        <v>129.35563441474201</v>
      </c>
      <c r="L1270">
        <v>120.234491314785</v>
      </c>
      <c r="M1270">
        <v>47.956722663452801</v>
      </c>
      <c r="N1270">
        <v>0.428549730362836</v>
      </c>
      <c r="O1270">
        <v>18.951459269983999</v>
      </c>
      <c r="P1270">
        <v>39.014830508474503</v>
      </c>
      <c r="Q1270">
        <v>4.9486390896480999E-2</v>
      </c>
    </row>
    <row r="1271" spans="1:17" hidden="1" x14ac:dyDescent="0.3">
      <c r="A1271" t="s">
        <v>2704</v>
      </c>
      <c r="B1271" t="s">
        <v>2705</v>
      </c>
      <c r="C1271" t="s">
        <v>10650</v>
      </c>
      <c r="D1271" t="s">
        <v>2706</v>
      </c>
      <c r="E1271">
        <v>1568.899255</v>
      </c>
      <c r="F1271">
        <v>1448.55</v>
      </c>
      <c r="G1271">
        <v>-45.247362483010598</v>
      </c>
      <c r="H1271">
        <v>11.9573749304781</v>
      </c>
      <c r="I1271">
        <v>-19.139008578623901</v>
      </c>
      <c r="J1271">
        <v>6.9391067777947102</v>
      </c>
      <c r="K1271">
        <v>1297.7754149167399</v>
      </c>
      <c r="L1271">
        <v>1335.96590615899</v>
      </c>
      <c r="M1271">
        <v>77.096021531003998</v>
      </c>
      <c r="N1271">
        <v>0.93937571748756299</v>
      </c>
      <c r="O1271">
        <v>25.297711504607999</v>
      </c>
      <c r="P1271">
        <v>44.134328358208897</v>
      </c>
      <c r="Q1271">
        <v>0.23963429357850899</v>
      </c>
    </row>
    <row r="1272" spans="1:17" hidden="1" x14ac:dyDescent="0.3">
      <c r="A1272" t="s">
        <v>2707</v>
      </c>
      <c r="B1272" t="s">
        <v>2708</v>
      </c>
      <c r="C1272" t="s">
        <v>10650</v>
      </c>
      <c r="D1272" t="s">
        <v>46</v>
      </c>
      <c r="E1272">
        <v>1565.199216</v>
      </c>
      <c r="F1272">
        <v>1664</v>
      </c>
      <c r="G1272">
        <v>140.17783082208101</v>
      </c>
      <c r="H1272">
        <v>15.695926353388799</v>
      </c>
      <c r="I1272">
        <v>27.216173270603498</v>
      </c>
      <c r="J1272">
        <v>-2.57628247852593</v>
      </c>
      <c r="K1272">
        <v>1392.5245053855101</v>
      </c>
      <c r="L1272">
        <v>1134.2268334053199</v>
      </c>
      <c r="N1272">
        <v>1.2122563002428099</v>
      </c>
      <c r="O1272">
        <v>4.2818509615384501</v>
      </c>
      <c r="P1272">
        <v>199.63086341946499</v>
      </c>
    </row>
    <row r="1273" spans="1:17" hidden="1" x14ac:dyDescent="0.3">
      <c r="A1273" t="s">
        <v>2709</v>
      </c>
      <c r="B1273" t="s">
        <v>2710</v>
      </c>
      <c r="C1273" t="s">
        <v>10650</v>
      </c>
      <c r="D1273" t="s">
        <v>46</v>
      </c>
      <c r="E1273">
        <v>1563.7260574459999</v>
      </c>
      <c r="F1273">
        <v>69.11</v>
      </c>
      <c r="G1273">
        <v>-13.3187640078722</v>
      </c>
      <c r="H1273">
        <v>-12.586111006027201</v>
      </c>
      <c r="I1273">
        <v>-22.451813636233201</v>
      </c>
      <c r="J1273">
        <v>-7.8909503005468702</v>
      </c>
      <c r="K1273">
        <v>72.596644737410202</v>
      </c>
      <c r="L1273">
        <v>69.282872862125103</v>
      </c>
      <c r="M1273">
        <v>38.580234001828799</v>
      </c>
      <c r="N1273">
        <v>0.65004258328911801</v>
      </c>
      <c r="O1273">
        <v>34.785125162783899</v>
      </c>
      <c r="P1273">
        <v>36.851485148514797</v>
      </c>
      <c r="Q1273">
        <v>9.3172576066387999E-2</v>
      </c>
    </row>
    <row r="1274" spans="1:17" hidden="1" x14ac:dyDescent="0.3">
      <c r="A1274" t="s">
        <v>2711</v>
      </c>
      <c r="B1274" t="s">
        <v>2712</v>
      </c>
      <c r="C1274" t="s">
        <v>10650</v>
      </c>
      <c r="D1274" t="s">
        <v>258</v>
      </c>
      <c r="E1274">
        <v>1559.9637720000001</v>
      </c>
      <c r="F1274">
        <v>897.1</v>
      </c>
      <c r="G1274">
        <v>77.274841082561295</v>
      </c>
      <c r="H1274">
        <v>1.30102438829512</v>
      </c>
      <c r="I1274">
        <v>52.2274069753323</v>
      </c>
      <c r="J1274">
        <v>3.5689449359893799</v>
      </c>
      <c r="K1274">
        <v>766.62100963747196</v>
      </c>
      <c r="L1274">
        <v>612.03175368930295</v>
      </c>
      <c r="M1274">
        <v>55.316541794061699</v>
      </c>
      <c r="N1274">
        <v>0.98879201257439497</v>
      </c>
      <c r="O1274">
        <v>4.9994426485341501</v>
      </c>
      <c r="P1274">
        <v>125.40201005025099</v>
      </c>
      <c r="Q1274">
        <v>6.1395297021659002E-2</v>
      </c>
    </row>
    <row r="1275" spans="1:17" hidden="1" x14ac:dyDescent="0.3">
      <c r="A1275" t="s">
        <v>2713</v>
      </c>
      <c r="B1275" t="s">
        <v>2714</v>
      </c>
      <c r="C1275" t="s">
        <v>10650</v>
      </c>
      <c r="D1275" t="s">
        <v>175</v>
      </c>
      <c r="E1275">
        <v>1555.8238919999999</v>
      </c>
      <c r="F1275">
        <v>674.4</v>
      </c>
      <c r="G1275">
        <v>-74.554264446986807</v>
      </c>
      <c r="H1275">
        <v>6.9697878692361304</v>
      </c>
      <c r="I1275">
        <v>2.6885237223981302</v>
      </c>
      <c r="J1275">
        <v>6.3792811290604297</v>
      </c>
      <c r="K1275">
        <v>614.89183770094201</v>
      </c>
      <c r="L1275">
        <v>700.25038234774195</v>
      </c>
      <c r="M1275">
        <v>73.200757381725197</v>
      </c>
      <c r="N1275">
        <v>1.3532549840853201</v>
      </c>
      <c r="O1275">
        <v>90.539739027283503</v>
      </c>
      <c r="P1275">
        <v>48.6280991735537</v>
      </c>
      <c r="Q1275">
        <v>4.3233796159698003E-2</v>
      </c>
    </row>
    <row r="1276" spans="1:17" hidden="1" x14ac:dyDescent="0.3">
      <c r="A1276" t="s">
        <v>2715</v>
      </c>
      <c r="B1276" t="s">
        <v>2716</v>
      </c>
      <c r="C1276" t="s">
        <v>10650</v>
      </c>
      <c r="D1276" t="s">
        <v>89</v>
      </c>
      <c r="E1276">
        <v>1554.1252500000001</v>
      </c>
      <c r="F1276">
        <v>156.30000000000001</v>
      </c>
      <c r="G1276">
        <v>-37.785603022853302</v>
      </c>
      <c r="H1276">
        <v>-9.3374650770068701</v>
      </c>
      <c r="I1276">
        <v>1.2852180392226</v>
      </c>
      <c r="J1276">
        <v>-0.179571873503034</v>
      </c>
      <c r="K1276">
        <v>151.344017330539</v>
      </c>
      <c r="L1276">
        <v>149.87933309244301</v>
      </c>
      <c r="M1276">
        <v>58.127477616396099</v>
      </c>
      <c r="N1276">
        <v>0.68031477116545802</v>
      </c>
      <c r="O1276">
        <v>29.878438899552101</v>
      </c>
      <c r="P1276">
        <v>37.769942706037902</v>
      </c>
      <c r="Q1276">
        <v>0.12220111717783699</v>
      </c>
    </row>
    <row r="1277" spans="1:17" hidden="1" x14ac:dyDescent="0.3">
      <c r="A1277" t="s">
        <v>2717</v>
      </c>
      <c r="B1277" t="s">
        <v>2718</v>
      </c>
      <c r="C1277" t="s">
        <v>10650</v>
      </c>
      <c r="D1277" t="s">
        <v>127</v>
      </c>
      <c r="E1277">
        <v>1546.8262995</v>
      </c>
      <c r="F1277">
        <v>560.75</v>
      </c>
      <c r="G1277">
        <v>56.3879780388189</v>
      </c>
      <c r="H1277">
        <v>6.54861160683474</v>
      </c>
      <c r="I1277">
        <v>-26.010960590650502</v>
      </c>
      <c r="J1277">
        <v>14.1764565636607</v>
      </c>
      <c r="K1277">
        <v>519.49518746745605</v>
      </c>
      <c r="L1277">
        <v>484.75016104788102</v>
      </c>
      <c r="M1277">
        <v>71.3289260481573</v>
      </c>
      <c r="N1277">
        <v>1.51823461733953</v>
      </c>
      <c r="O1277">
        <v>19.2510031208203</v>
      </c>
      <c r="P1277">
        <v>115.714560492402</v>
      </c>
      <c r="Q1277">
        <v>0.15964560680541701</v>
      </c>
    </row>
    <row r="1278" spans="1:17" hidden="1" x14ac:dyDescent="0.3">
      <c r="A1278" t="s">
        <v>2719</v>
      </c>
      <c r="B1278" t="s">
        <v>2720</v>
      </c>
      <c r="C1278" t="s">
        <v>10650</v>
      </c>
      <c r="D1278" t="s">
        <v>127</v>
      </c>
      <c r="E1278">
        <v>1546.2849799999999</v>
      </c>
      <c r="F1278">
        <v>40.57</v>
      </c>
      <c r="G1278">
        <v>211.92759219798401</v>
      </c>
      <c r="H1278">
        <v>30.147401749890602</v>
      </c>
      <c r="I1278">
        <v>15.6203724863547</v>
      </c>
      <c r="J1278">
        <v>-7.6829076141594399</v>
      </c>
      <c r="K1278">
        <v>33.347382990957698</v>
      </c>
      <c r="L1278">
        <v>26.9894938927618</v>
      </c>
      <c r="M1278">
        <v>58.297648441896101</v>
      </c>
      <c r="N1278">
        <v>1.99510197815787</v>
      </c>
      <c r="O1278">
        <v>11.3384274094158</v>
      </c>
      <c r="P1278">
        <v>254.32314410480299</v>
      </c>
      <c r="Q1278">
        <v>0.111886558334088</v>
      </c>
    </row>
    <row r="1279" spans="1:17" hidden="1" x14ac:dyDescent="0.3">
      <c r="A1279" t="s">
        <v>2721</v>
      </c>
      <c r="B1279" t="s">
        <v>2722</v>
      </c>
      <c r="C1279" t="s">
        <v>10650</v>
      </c>
      <c r="D1279" t="s">
        <v>295</v>
      </c>
      <c r="E1279">
        <v>1543.61255671</v>
      </c>
      <c r="F1279">
        <v>115.1</v>
      </c>
      <c r="G1279">
        <v>-31.5521154883007</v>
      </c>
      <c r="H1279">
        <v>-4.9813070760059803</v>
      </c>
      <c r="I1279">
        <v>-8.5227069456533702</v>
      </c>
      <c r="J1279">
        <v>-1.7942836436878999</v>
      </c>
      <c r="K1279">
        <v>113.20397947079999</v>
      </c>
      <c r="L1279">
        <v>111.689856282172</v>
      </c>
      <c r="M1279">
        <v>60.498085299030201</v>
      </c>
      <c r="N1279">
        <v>0.59126782578971604</v>
      </c>
      <c r="O1279">
        <v>12.067767158992201</v>
      </c>
      <c r="P1279">
        <v>25.1086956521739</v>
      </c>
      <c r="Q1279">
        <v>-1.5693630097832E-2</v>
      </c>
    </row>
    <row r="1280" spans="1:17" hidden="1" x14ac:dyDescent="0.3">
      <c r="A1280" t="s">
        <v>2723</v>
      </c>
      <c r="B1280" t="s">
        <v>2724</v>
      </c>
      <c r="C1280" t="s">
        <v>10650</v>
      </c>
      <c r="D1280" t="s">
        <v>411</v>
      </c>
      <c r="E1280">
        <v>1542.663620001</v>
      </c>
      <c r="F1280">
        <v>103.65</v>
      </c>
      <c r="G1280">
        <v>-60.092555588723101</v>
      </c>
      <c r="H1280">
        <v>8.0758199051491495</v>
      </c>
      <c r="I1280">
        <v>-23.884509567288202</v>
      </c>
      <c r="J1280">
        <v>-1.6341637156881701</v>
      </c>
      <c r="K1280">
        <v>100.55884943806301</v>
      </c>
      <c r="L1280">
        <v>111.35974259807</v>
      </c>
      <c r="M1280">
        <v>63.708292775047497</v>
      </c>
      <c r="N1280">
        <v>1.6725592109066101</v>
      </c>
      <c r="O1280">
        <v>71.394114809454905</v>
      </c>
      <c r="P1280">
        <v>15.1666666666666</v>
      </c>
      <c r="Q1280">
        <v>-4.6541204882003001E-2</v>
      </c>
    </row>
    <row r="1281" spans="1:17" hidden="1" x14ac:dyDescent="0.3">
      <c r="A1281" t="s">
        <v>2725</v>
      </c>
      <c r="B1281" t="s">
        <v>2726</v>
      </c>
      <c r="C1281" t="s">
        <v>10650</v>
      </c>
      <c r="D1281" t="s">
        <v>776</v>
      </c>
      <c r="E1281">
        <v>1540.385969276</v>
      </c>
      <c r="F1281">
        <v>70.010000000000005</v>
      </c>
      <c r="G1281">
        <v>102.156085125917</v>
      </c>
      <c r="H1281">
        <v>1.1115495574796099</v>
      </c>
      <c r="I1281">
        <v>2.3685585981982999</v>
      </c>
      <c r="J1281">
        <v>0.59974668345573701</v>
      </c>
      <c r="K1281">
        <v>66.843160798041197</v>
      </c>
      <c r="L1281">
        <v>56.437780147414401</v>
      </c>
      <c r="M1281">
        <v>51.884949213193202</v>
      </c>
      <c r="N1281">
        <v>0.95306207845993596</v>
      </c>
      <c r="O1281">
        <v>10.6984716469075</v>
      </c>
      <c r="P1281">
        <v>151.38240574506199</v>
      </c>
      <c r="Q1281">
        <v>0.21772972001722601</v>
      </c>
    </row>
    <row r="1282" spans="1:17" hidden="1" x14ac:dyDescent="0.3">
      <c r="A1282" t="s">
        <v>2727</v>
      </c>
      <c r="B1282" t="s">
        <v>2728</v>
      </c>
      <c r="C1282" t="s">
        <v>10650</v>
      </c>
      <c r="D1282" t="s">
        <v>531</v>
      </c>
      <c r="E1282">
        <v>1539.5088000000001</v>
      </c>
      <c r="F1282">
        <v>146.46</v>
      </c>
      <c r="G1282">
        <v>57.333953768902497</v>
      </c>
      <c r="H1282">
        <v>-10.644819551416999</v>
      </c>
      <c r="I1282">
        <v>-2.4750147759348602</v>
      </c>
      <c r="J1282">
        <v>-2.3430803118395498</v>
      </c>
      <c r="K1282">
        <v>151.386654707307</v>
      </c>
      <c r="L1282">
        <v>135.93544140941199</v>
      </c>
      <c r="M1282">
        <v>43.7543972479058</v>
      </c>
      <c r="N1282">
        <v>0.81139493888041703</v>
      </c>
      <c r="O1282">
        <v>24.948791478901999</v>
      </c>
      <c r="P1282">
        <v>92.204724409448801</v>
      </c>
      <c r="Q1282">
        <v>6.4329678812394001E-2</v>
      </c>
    </row>
    <row r="1283" spans="1:17" hidden="1" x14ac:dyDescent="0.3">
      <c r="A1283" t="s">
        <v>2729</v>
      </c>
      <c r="B1283" t="s">
        <v>2730</v>
      </c>
      <c r="C1283" t="s">
        <v>10650</v>
      </c>
      <c r="D1283" t="s">
        <v>54</v>
      </c>
      <c r="E1283">
        <v>1536.5746799999999</v>
      </c>
      <c r="F1283">
        <v>2700</v>
      </c>
      <c r="G1283">
        <v>116.28088519270401</v>
      </c>
      <c r="H1283">
        <v>37.333107639645</v>
      </c>
      <c r="I1283">
        <v>70.851232734702094</v>
      </c>
      <c r="J1283">
        <v>-2.9638776227194699</v>
      </c>
      <c r="K1283">
        <v>2216.1999171155499</v>
      </c>
      <c r="L1283">
        <v>1777.14716037055</v>
      </c>
      <c r="M1283">
        <v>66.517617301106398</v>
      </c>
      <c r="N1283">
        <v>1.12045970847931</v>
      </c>
      <c r="O1283">
        <v>2.3703703703703698</v>
      </c>
      <c r="P1283">
        <v>166.666666666666</v>
      </c>
    </row>
    <row r="1284" spans="1:17" hidden="1" x14ac:dyDescent="0.3">
      <c r="A1284" t="s">
        <v>2731</v>
      </c>
      <c r="B1284" t="s">
        <v>2732</v>
      </c>
      <c r="C1284" t="s">
        <v>10650</v>
      </c>
      <c r="D1284" t="s">
        <v>21</v>
      </c>
      <c r="E1284">
        <v>1534.411818456</v>
      </c>
      <c r="F1284">
        <v>153.93</v>
      </c>
      <c r="G1284">
        <v>44.088532523481298</v>
      </c>
      <c r="H1284">
        <v>-1.57385524084162</v>
      </c>
      <c r="I1284">
        <v>12.3809949407598</v>
      </c>
      <c r="J1284">
        <v>-6.0222037897055101</v>
      </c>
      <c r="K1284">
        <v>144.952724671206</v>
      </c>
      <c r="L1284">
        <v>114.654590845001</v>
      </c>
      <c r="M1284">
        <v>44.834152333745401</v>
      </c>
      <c r="N1284">
        <v>0.71985452768053804</v>
      </c>
      <c r="O1284">
        <v>19.729747287728099</v>
      </c>
      <c r="P1284">
        <v>112.31724137931</v>
      </c>
      <c r="Q1284">
        <v>0.110705129811799</v>
      </c>
    </row>
    <row r="1285" spans="1:17" hidden="1" x14ac:dyDescent="0.3">
      <c r="A1285" t="s">
        <v>2733</v>
      </c>
      <c r="B1285" t="s">
        <v>2734</v>
      </c>
      <c r="C1285" t="s">
        <v>10650</v>
      </c>
      <c r="D1285" t="s">
        <v>568</v>
      </c>
      <c r="E1285">
        <v>1534.0842252</v>
      </c>
      <c r="F1285">
        <v>431.1</v>
      </c>
      <c r="G1285">
        <v>35.244968964314303</v>
      </c>
      <c r="H1285">
        <v>3.40389181505016</v>
      </c>
      <c r="I1285">
        <v>-2.23194727323654</v>
      </c>
      <c r="J1285">
        <v>-7.1083598990039798</v>
      </c>
      <c r="K1285">
        <v>410.10064333371798</v>
      </c>
      <c r="L1285">
        <v>360.87987465107199</v>
      </c>
      <c r="M1285">
        <v>45.940982379050702</v>
      </c>
      <c r="N1285">
        <v>0.65039319082910996</v>
      </c>
      <c r="O1285">
        <v>29.598700997448301</v>
      </c>
      <c r="P1285">
        <v>69.158328428487295</v>
      </c>
      <c r="Q1285">
        <v>3.3666226602977002E-2</v>
      </c>
    </row>
    <row r="1286" spans="1:17" hidden="1" x14ac:dyDescent="0.3">
      <c r="A1286" t="s">
        <v>2735</v>
      </c>
      <c r="B1286" t="s">
        <v>2736</v>
      </c>
      <c r="C1286" t="s">
        <v>10650</v>
      </c>
      <c r="D1286" t="s">
        <v>40</v>
      </c>
      <c r="E1286">
        <v>1533.7059999999999</v>
      </c>
      <c r="F1286">
        <v>44.71</v>
      </c>
      <c r="G1286">
        <v>-17.4170767981037</v>
      </c>
      <c r="H1286">
        <v>-5.0092548167751598</v>
      </c>
      <c r="I1286">
        <v>-15.1996511970651</v>
      </c>
      <c r="J1286">
        <v>5.1910387885068499</v>
      </c>
      <c r="K1286">
        <v>45.933301571925</v>
      </c>
      <c r="L1286">
        <v>45.7528123537342</v>
      </c>
      <c r="M1286">
        <v>48.956157919421997</v>
      </c>
      <c r="N1286">
        <v>1.2035639198636201</v>
      </c>
      <c r="O1286">
        <v>77.566539923954295</v>
      </c>
      <c r="P1286">
        <v>31.499999999999901</v>
      </c>
      <c r="Q1286">
        <v>0.22487995548869</v>
      </c>
    </row>
    <row r="1287" spans="1:17" hidden="1" x14ac:dyDescent="0.3">
      <c r="A1287" t="s">
        <v>2737</v>
      </c>
      <c r="B1287" t="s">
        <v>2738</v>
      </c>
      <c r="C1287" t="s">
        <v>10650</v>
      </c>
      <c r="D1287" t="s">
        <v>227</v>
      </c>
      <c r="E1287">
        <v>1533.3085739999999</v>
      </c>
      <c r="F1287">
        <v>1014</v>
      </c>
      <c r="G1287">
        <v>61.664751416835699</v>
      </c>
      <c r="H1287">
        <v>-18.110848921562599</v>
      </c>
      <c r="I1287">
        <v>-27.852068958175099</v>
      </c>
      <c r="J1287">
        <v>-0.88856246984556797</v>
      </c>
      <c r="K1287">
        <v>1118.95039021408</v>
      </c>
      <c r="L1287">
        <v>1004.01274777223</v>
      </c>
      <c r="M1287">
        <v>45.629103372156699</v>
      </c>
      <c r="N1287">
        <v>0.69459199098092606</v>
      </c>
      <c r="O1287">
        <v>47.214003944773097</v>
      </c>
      <c r="P1287">
        <v>109.63407070498199</v>
      </c>
      <c r="Q1287">
        <v>0.13260904573661</v>
      </c>
    </row>
    <row r="1288" spans="1:17" hidden="1" x14ac:dyDescent="0.3">
      <c r="A1288" t="s">
        <v>2739</v>
      </c>
      <c r="B1288" t="s">
        <v>2740</v>
      </c>
      <c r="C1288" t="s">
        <v>10650</v>
      </c>
      <c r="D1288" t="s">
        <v>387</v>
      </c>
      <c r="E1288">
        <v>1530.542238</v>
      </c>
      <c r="F1288">
        <v>247.2</v>
      </c>
      <c r="G1288">
        <v>-14.8402337457104</v>
      </c>
      <c r="H1288">
        <v>-18.288047484222702</v>
      </c>
      <c r="I1288">
        <v>-17.873957308263201</v>
      </c>
      <c r="J1288">
        <v>-5.4227467956561499</v>
      </c>
      <c r="K1288">
        <v>263.92289948349202</v>
      </c>
      <c r="L1288">
        <v>251.798859481439</v>
      </c>
      <c r="M1288">
        <v>22.3321971722679</v>
      </c>
      <c r="N1288">
        <v>0.50886100749532104</v>
      </c>
      <c r="O1288">
        <v>26.193365695792799</v>
      </c>
      <c r="P1288">
        <v>22.5126997893693</v>
      </c>
      <c r="Q1288">
        <v>0.103228130037787</v>
      </c>
    </row>
    <row r="1289" spans="1:17" hidden="1" x14ac:dyDescent="0.3">
      <c r="A1289" t="s">
        <v>2741</v>
      </c>
      <c r="B1289" t="s">
        <v>2742</v>
      </c>
      <c r="C1289" t="s">
        <v>10650</v>
      </c>
      <c r="D1289" t="s">
        <v>2641</v>
      </c>
      <c r="E1289">
        <v>1523.54412</v>
      </c>
      <c r="F1289">
        <v>582.54999999999995</v>
      </c>
      <c r="G1289">
        <v>1766.2391416043199</v>
      </c>
      <c r="H1289">
        <v>-29.219100387281099</v>
      </c>
      <c r="I1289">
        <v>-8.8977801880878395</v>
      </c>
      <c r="J1289">
        <v>-14.831776465590799</v>
      </c>
      <c r="K1289">
        <v>709.06988604304695</v>
      </c>
      <c r="L1289">
        <v>513.59640277708297</v>
      </c>
      <c r="M1289">
        <v>22.1301441100257</v>
      </c>
      <c r="N1289">
        <v>0.46976716202394497</v>
      </c>
      <c r="O1289">
        <v>63.419448974336902</v>
      </c>
      <c r="P1289">
        <v>1938.925</v>
      </c>
    </row>
    <row r="1290" spans="1:17" hidden="1" x14ac:dyDescent="0.3">
      <c r="A1290" t="s">
        <v>2743</v>
      </c>
      <c r="B1290" t="s">
        <v>2744</v>
      </c>
      <c r="C1290" t="s">
        <v>10650</v>
      </c>
      <c r="D1290" t="s">
        <v>295</v>
      </c>
      <c r="E1290">
        <v>1521.7907566049901</v>
      </c>
      <c r="F1290">
        <v>387.65</v>
      </c>
      <c r="G1290">
        <v>79.332039016987693</v>
      </c>
      <c r="H1290">
        <v>48.355336190898399</v>
      </c>
      <c r="I1290">
        <v>96.798148091626302</v>
      </c>
      <c r="J1290">
        <v>-2.9715298524942</v>
      </c>
      <c r="K1290">
        <v>307.22450487727298</v>
      </c>
      <c r="M1290">
        <v>64.960254673505801</v>
      </c>
      <c r="N1290">
        <v>1.9503848632268399</v>
      </c>
      <c r="O1290">
        <v>10.6668386431058</v>
      </c>
      <c r="P1290">
        <v>126.232856725999</v>
      </c>
    </row>
    <row r="1291" spans="1:17" hidden="1" x14ac:dyDescent="0.3">
      <c r="A1291" t="s">
        <v>2745</v>
      </c>
      <c r="B1291" t="s">
        <v>2746</v>
      </c>
      <c r="C1291" t="s">
        <v>10650</v>
      </c>
      <c r="D1291" t="s">
        <v>472</v>
      </c>
      <c r="E1291">
        <v>1518.1053864</v>
      </c>
      <c r="F1291">
        <v>705.6</v>
      </c>
      <c r="G1291">
        <v>-37.476973858242701</v>
      </c>
      <c r="H1291">
        <v>3.2411954715576301</v>
      </c>
      <c r="I1291">
        <v>1.7718679308840299</v>
      </c>
      <c r="J1291">
        <v>1.4347384988880501</v>
      </c>
      <c r="K1291">
        <v>677.05042109349995</v>
      </c>
      <c r="L1291">
        <v>675.48492534629997</v>
      </c>
      <c r="M1291">
        <v>74.2932774283383</v>
      </c>
      <c r="N1291">
        <v>1.3643783569865899</v>
      </c>
      <c r="O1291">
        <v>16.836734693877499</v>
      </c>
      <c r="P1291">
        <v>24.884955752212299</v>
      </c>
      <c r="Q1291">
        <v>7.3405721854042996E-2</v>
      </c>
    </row>
    <row r="1292" spans="1:17" hidden="1" x14ac:dyDescent="0.3">
      <c r="A1292" t="s">
        <v>2747</v>
      </c>
      <c r="B1292" t="s">
        <v>2748</v>
      </c>
      <c r="C1292" t="s">
        <v>10650</v>
      </c>
      <c r="D1292" t="s">
        <v>282</v>
      </c>
      <c r="E1292">
        <v>1514.1576488190001</v>
      </c>
      <c r="F1292">
        <v>187.38</v>
      </c>
      <c r="G1292">
        <v>-37.072048300776601</v>
      </c>
      <c r="H1292">
        <v>4.4433699452651201</v>
      </c>
      <c r="I1292">
        <v>-15.2226890524502</v>
      </c>
      <c r="J1292">
        <v>-6.2046898550892697</v>
      </c>
      <c r="K1292">
        <v>176.79177187876999</v>
      </c>
      <c r="M1292">
        <v>47.6500288033969</v>
      </c>
      <c r="N1292">
        <v>2.3237997729556499</v>
      </c>
      <c r="O1292">
        <v>17.355107268651899</v>
      </c>
      <c r="P1292">
        <v>45.594405594405501</v>
      </c>
    </row>
    <row r="1293" spans="1:17" hidden="1" x14ac:dyDescent="0.3">
      <c r="A1293" t="s">
        <v>2749</v>
      </c>
      <c r="B1293" t="s">
        <v>2750</v>
      </c>
      <c r="C1293" t="s">
        <v>10650</v>
      </c>
      <c r="D1293" t="s">
        <v>295</v>
      </c>
      <c r="E1293">
        <v>1510.5160000000001</v>
      </c>
      <c r="F1293">
        <v>523.70000000000005</v>
      </c>
      <c r="G1293">
        <v>-8.25969113114318</v>
      </c>
      <c r="H1293">
        <v>4.6986720942358504</v>
      </c>
      <c r="I1293">
        <v>17.857711914430201</v>
      </c>
      <c r="J1293">
        <v>-4.42592027582063</v>
      </c>
      <c r="K1293">
        <v>485.86370188703302</v>
      </c>
      <c r="L1293">
        <v>428.74207504031199</v>
      </c>
      <c r="M1293">
        <v>51.847540223838003</v>
      </c>
      <c r="N1293">
        <v>0.63672050299209404</v>
      </c>
      <c r="O1293">
        <v>3.8762650372350298</v>
      </c>
      <c r="P1293">
        <v>59.567336989640403</v>
      </c>
      <c r="Q1293">
        <v>1.1058688513237E-2</v>
      </c>
    </row>
    <row r="1294" spans="1:17" hidden="1" x14ac:dyDescent="0.3">
      <c r="A1294" t="s">
        <v>2751</v>
      </c>
      <c r="B1294" t="s">
        <v>2752</v>
      </c>
      <c r="C1294" t="s">
        <v>10650</v>
      </c>
      <c r="D1294" t="s">
        <v>742</v>
      </c>
      <c r="E1294">
        <v>1502.0466694199999</v>
      </c>
      <c r="F1294">
        <v>273.70999999999998</v>
      </c>
      <c r="G1294">
        <v>1.2510352440788</v>
      </c>
      <c r="H1294">
        <v>-0.36185615535325699</v>
      </c>
      <c r="I1294">
        <v>0.99119513534787396</v>
      </c>
      <c r="J1294">
        <v>-0.33611801096115801</v>
      </c>
      <c r="K1294">
        <v>264.07331401875098</v>
      </c>
      <c r="L1294">
        <v>244.66945937884901</v>
      </c>
      <c r="M1294">
        <v>57.335343564974302</v>
      </c>
      <c r="N1294">
        <v>0.29712966680625802</v>
      </c>
      <c r="O1294">
        <v>4.1248036242738699</v>
      </c>
      <c r="P1294">
        <v>34.905613879442001</v>
      </c>
      <c r="Q1294">
        <v>2.5420345253382999E-2</v>
      </c>
    </row>
    <row r="1295" spans="1:17" hidden="1" x14ac:dyDescent="0.3">
      <c r="A1295" t="s">
        <v>2753</v>
      </c>
      <c r="B1295" t="s">
        <v>2754</v>
      </c>
      <c r="C1295" t="s">
        <v>10650</v>
      </c>
      <c r="D1295" t="s">
        <v>445</v>
      </c>
      <c r="E1295">
        <v>1483.6554986199999</v>
      </c>
      <c r="F1295">
        <v>622.79999999999995</v>
      </c>
      <c r="G1295">
        <v>107.865851754215</v>
      </c>
      <c r="H1295">
        <v>21.8513344962467</v>
      </c>
      <c r="I1295">
        <v>37.520139794498697</v>
      </c>
      <c r="J1295">
        <v>5.5146430429963704</v>
      </c>
      <c r="K1295">
        <v>518.24553306890004</v>
      </c>
      <c r="L1295">
        <v>425.58352148100101</v>
      </c>
      <c r="M1295">
        <v>72.995154360586398</v>
      </c>
      <c r="N1295">
        <v>1.7461018733632301</v>
      </c>
      <c r="O1295">
        <v>3.7251123956326202</v>
      </c>
      <c r="P1295">
        <v>151.02781136638399</v>
      </c>
      <c r="Q1295">
        <v>0.130019099812926</v>
      </c>
    </row>
    <row r="1296" spans="1:17" hidden="1" x14ac:dyDescent="0.3">
      <c r="A1296" t="s">
        <v>2755</v>
      </c>
      <c r="B1296" t="s">
        <v>2756</v>
      </c>
      <c r="C1296" t="s">
        <v>10650</v>
      </c>
      <c r="D1296" t="s">
        <v>414</v>
      </c>
      <c r="E1296">
        <v>1478.691650622</v>
      </c>
      <c r="F1296">
        <v>36.200000000000003</v>
      </c>
      <c r="G1296">
        <v>20.712948469400398</v>
      </c>
      <c r="H1296">
        <v>-13.996365380462599</v>
      </c>
      <c r="I1296">
        <v>-6.8108101544286601</v>
      </c>
      <c r="J1296">
        <v>-4.30546851216201</v>
      </c>
      <c r="K1296">
        <v>38.704657765692602</v>
      </c>
      <c r="L1296">
        <v>35.380759025805602</v>
      </c>
      <c r="M1296">
        <v>36.229975369097602</v>
      </c>
      <c r="N1296">
        <v>0.64258266079575999</v>
      </c>
      <c r="O1296">
        <v>28.453038674033099</v>
      </c>
      <c r="P1296">
        <v>77.450980392156893</v>
      </c>
      <c r="Q1296">
        <v>8.88633583453E-4</v>
      </c>
    </row>
    <row r="1297" spans="1:17" hidden="1" x14ac:dyDescent="0.3">
      <c r="A1297" t="s">
        <v>2757</v>
      </c>
      <c r="B1297" t="s">
        <v>2758</v>
      </c>
      <c r="C1297" t="s">
        <v>10650</v>
      </c>
      <c r="D1297" t="s">
        <v>83</v>
      </c>
      <c r="E1297">
        <v>1477.75294945</v>
      </c>
      <c r="F1297">
        <v>100.37</v>
      </c>
      <c r="G1297">
        <v>-24.5597495741678</v>
      </c>
      <c r="H1297">
        <v>-5.4061235414777302</v>
      </c>
      <c r="I1297">
        <v>-18.4588101102471</v>
      </c>
      <c r="J1297">
        <v>-3.7623717560837902</v>
      </c>
      <c r="K1297">
        <v>104.054695451684</v>
      </c>
      <c r="L1297">
        <v>102.48045896514</v>
      </c>
      <c r="M1297">
        <v>45.049608922854603</v>
      </c>
      <c r="N1297">
        <v>0.39787004241673801</v>
      </c>
      <c r="O1297">
        <v>23.443259938228501</v>
      </c>
      <c r="P1297">
        <v>20.637019230769202</v>
      </c>
      <c r="Q1297">
        <v>-4.0546589664499999E-3</v>
      </c>
    </row>
    <row r="1298" spans="1:17" hidden="1" x14ac:dyDescent="0.3">
      <c r="A1298" t="s">
        <v>2759</v>
      </c>
      <c r="B1298" t="s">
        <v>2760</v>
      </c>
      <c r="C1298" t="s">
        <v>10650</v>
      </c>
      <c r="D1298" t="s">
        <v>83</v>
      </c>
      <c r="E1298">
        <v>1474.7049999999999</v>
      </c>
      <c r="F1298">
        <v>50.28</v>
      </c>
      <c r="G1298">
        <v>-21.6780143596106</v>
      </c>
      <c r="H1298">
        <v>-6.0859040524351604</v>
      </c>
      <c r="I1298">
        <v>-6.7812059404731899</v>
      </c>
      <c r="J1298">
        <v>-6.6066680665753204</v>
      </c>
      <c r="K1298">
        <v>49.9997773245654</v>
      </c>
      <c r="L1298">
        <v>48.329556563949197</v>
      </c>
      <c r="M1298">
        <v>41.3820380168874</v>
      </c>
      <c r="N1298">
        <v>1.73966476736987</v>
      </c>
      <c r="O1298">
        <v>20.295230814459</v>
      </c>
      <c r="P1298">
        <v>30.090556274256102</v>
      </c>
      <c r="Q1298">
        <v>3.3992738003865E-2</v>
      </c>
    </row>
    <row r="1299" spans="1:17" hidden="1" x14ac:dyDescent="0.3">
      <c r="A1299" t="s">
        <v>2761</v>
      </c>
      <c r="B1299" t="s">
        <v>2762</v>
      </c>
      <c r="C1299" t="s">
        <v>10650</v>
      </c>
      <c r="D1299" t="s">
        <v>57</v>
      </c>
      <c r="E1299">
        <v>1474.172</v>
      </c>
      <c r="F1299">
        <v>979.3</v>
      </c>
      <c r="G1299">
        <v>139.01031386499</v>
      </c>
      <c r="H1299">
        <v>21.227190954557301</v>
      </c>
      <c r="I1299">
        <v>85.772587528394496</v>
      </c>
      <c r="J1299">
        <v>-4.1855022172564604</v>
      </c>
      <c r="K1299">
        <v>845.21563514928198</v>
      </c>
      <c r="L1299">
        <v>639.85041848348703</v>
      </c>
      <c r="M1299">
        <v>56.629841252989799</v>
      </c>
      <c r="N1299">
        <v>0.88957284406965498</v>
      </c>
      <c r="O1299">
        <v>10.104156029817201</v>
      </c>
      <c r="P1299">
        <v>191.84920280137001</v>
      </c>
      <c r="Q1299">
        <v>0.17564658411155401</v>
      </c>
    </row>
    <row r="1300" spans="1:17" hidden="1" x14ac:dyDescent="0.3">
      <c r="A1300" t="s">
        <v>2763</v>
      </c>
      <c r="B1300" t="s">
        <v>2764</v>
      </c>
      <c r="C1300" t="s">
        <v>10650</v>
      </c>
      <c r="D1300" t="s">
        <v>264</v>
      </c>
      <c r="E1300">
        <v>1466.4110134799901</v>
      </c>
      <c r="F1300">
        <v>416</v>
      </c>
      <c r="G1300">
        <v>-37.245312842622099</v>
      </c>
      <c r="H1300">
        <v>2.33924834438012</v>
      </c>
      <c r="I1300">
        <v>2.2184272563676499</v>
      </c>
      <c r="J1300">
        <v>2.72942375802283</v>
      </c>
      <c r="K1300">
        <v>403.13375365436201</v>
      </c>
      <c r="L1300">
        <v>401.38358122402099</v>
      </c>
      <c r="M1300">
        <v>59.3555341735849</v>
      </c>
      <c r="N1300">
        <v>0.72851294632042696</v>
      </c>
      <c r="O1300">
        <v>23.509615384615302</v>
      </c>
      <c r="P1300">
        <v>43.127472905556502</v>
      </c>
      <c r="Q1300">
        <v>5.2531481959358001E-2</v>
      </c>
    </row>
    <row r="1301" spans="1:17" hidden="1" x14ac:dyDescent="0.3">
      <c r="A1301" t="s">
        <v>2765</v>
      </c>
      <c r="B1301" t="s">
        <v>2766</v>
      </c>
      <c r="C1301" t="s">
        <v>10650</v>
      </c>
      <c r="D1301" t="s">
        <v>21</v>
      </c>
      <c r="E1301">
        <v>1466.1711504</v>
      </c>
      <c r="F1301">
        <v>406.3</v>
      </c>
      <c r="G1301">
        <v>13.3114061767459</v>
      </c>
      <c r="H1301">
        <v>4.9895396083932901</v>
      </c>
      <c r="I1301">
        <v>14.3576888590173</v>
      </c>
      <c r="J1301">
        <v>-5.3994823713145799</v>
      </c>
      <c r="K1301">
        <v>374.53254786465402</v>
      </c>
      <c r="L1301">
        <v>335.53230123923402</v>
      </c>
      <c r="M1301">
        <v>51.015431096196401</v>
      </c>
      <c r="N1301">
        <v>1.0799032100150601</v>
      </c>
      <c r="O1301">
        <v>10.7063746000492</v>
      </c>
      <c r="P1301">
        <v>63.566827697262397</v>
      </c>
      <c r="Q1301">
        <v>-1.6028494065612998E-2</v>
      </c>
    </row>
    <row r="1302" spans="1:17" hidden="1" x14ac:dyDescent="0.3">
      <c r="A1302" t="s">
        <v>2767</v>
      </c>
      <c r="B1302" t="s">
        <v>2768</v>
      </c>
      <c r="C1302" t="s">
        <v>10650</v>
      </c>
      <c r="D1302" t="s">
        <v>414</v>
      </c>
      <c r="E1302">
        <v>1458.742418802</v>
      </c>
      <c r="F1302">
        <v>117.26</v>
      </c>
      <c r="G1302">
        <v>12.5996095573687</v>
      </c>
      <c r="H1302">
        <v>62.748334751906697</v>
      </c>
      <c r="I1302">
        <v>98.424378135244098</v>
      </c>
      <c r="J1302">
        <v>9.5246288391830802</v>
      </c>
      <c r="K1302">
        <v>80.133539041132096</v>
      </c>
      <c r="L1302">
        <v>68.966993499734102</v>
      </c>
      <c r="M1302">
        <v>91.230615556936698</v>
      </c>
      <c r="N1302">
        <v>1.1452543326320901</v>
      </c>
      <c r="O1302">
        <v>2.3281596452327999</v>
      </c>
      <c r="P1302">
        <v>151.630901287553</v>
      </c>
      <c r="Q1302">
        <v>7.5971756110805005E-2</v>
      </c>
    </row>
    <row r="1303" spans="1:17" hidden="1" x14ac:dyDescent="0.3">
      <c r="A1303" t="s">
        <v>2769</v>
      </c>
      <c r="B1303" t="s">
        <v>2770</v>
      </c>
      <c r="C1303" t="s">
        <v>10650</v>
      </c>
      <c r="D1303" t="s">
        <v>282</v>
      </c>
      <c r="E1303">
        <v>1457.9799</v>
      </c>
      <c r="F1303">
        <v>88.56</v>
      </c>
      <c r="G1303">
        <v>-28.278165453436898</v>
      </c>
      <c r="H1303">
        <v>1.1765041127010301</v>
      </c>
      <c r="I1303">
        <v>-13.964137182257501</v>
      </c>
      <c r="J1303">
        <v>1.9293581287655801</v>
      </c>
      <c r="K1303">
        <v>85.551087786684505</v>
      </c>
      <c r="L1303">
        <v>84.9777198269406</v>
      </c>
      <c r="M1303">
        <v>59.1993361682011</v>
      </c>
      <c r="N1303">
        <v>2.35157343430796</v>
      </c>
      <c r="O1303">
        <v>18.507226738934001</v>
      </c>
      <c r="P1303">
        <v>28.347826086956498</v>
      </c>
      <c r="Q1303">
        <v>3.1411583014622997E-2</v>
      </c>
    </row>
    <row r="1304" spans="1:17" hidden="1" x14ac:dyDescent="0.3">
      <c r="A1304" t="s">
        <v>2771</v>
      </c>
      <c r="B1304" t="s">
        <v>2772</v>
      </c>
      <c r="C1304" t="s">
        <v>10650</v>
      </c>
      <c r="D1304" t="s">
        <v>629</v>
      </c>
      <c r="E1304">
        <v>1452.1446528399999</v>
      </c>
      <c r="F1304">
        <v>148.19999999999999</v>
      </c>
      <c r="G1304">
        <v>-30.164641005740901</v>
      </c>
      <c r="H1304">
        <v>3.60163889608756</v>
      </c>
      <c r="I1304">
        <v>-11.3230773907102</v>
      </c>
      <c r="J1304">
        <v>-5.3584855283250503</v>
      </c>
      <c r="K1304">
        <v>143.184838352226</v>
      </c>
      <c r="L1304">
        <v>140.33365653067199</v>
      </c>
      <c r="M1304">
        <v>47.469441056160299</v>
      </c>
      <c r="N1304">
        <v>1.21805800089904</v>
      </c>
      <c r="O1304">
        <v>26.821862348178101</v>
      </c>
      <c r="P1304">
        <v>29.432314410480299</v>
      </c>
      <c r="Q1304">
        <v>-6.3617597476498006E-2</v>
      </c>
    </row>
    <row r="1305" spans="1:17" hidden="1" x14ac:dyDescent="0.3">
      <c r="A1305" t="s">
        <v>2773</v>
      </c>
      <c r="B1305" t="s">
        <v>2774</v>
      </c>
      <c r="C1305" t="s">
        <v>10650</v>
      </c>
      <c r="D1305" t="s">
        <v>130</v>
      </c>
      <c r="E1305">
        <v>1451.0679691079999</v>
      </c>
      <c r="F1305">
        <v>25.72</v>
      </c>
      <c r="G1305">
        <v>-23.268610333661499</v>
      </c>
      <c r="H1305">
        <v>-8.6257661120675397</v>
      </c>
      <c r="I1305">
        <v>-42.695943881973797</v>
      </c>
      <c r="J1305">
        <v>-5.5900351083565001</v>
      </c>
      <c r="K1305">
        <v>28.3185513164883</v>
      </c>
      <c r="L1305">
        <v>28.520487873922999</v>
      </c>
      <c r="M1305">
        <v>42.677781250852199</v>
      </c>
      <c r="N1305">
        <v>0.67360121059354305</v>
      </c>
      <c r="O1305">
        <v>53.188180404354497</v>
      </c>
      <c r="P1305">
        <v>20.751173708920099</v>
      </c>
      <c r="Q1305">
        <v>0.204499115106201</v>
      </c>
    </row>
    <row r="1306" spans="1:17" hidden="1" x14ac:dyDescent="0.3">
      <c r="A1306" t="s">
        <v>2775</v>
      </c>
      <c r="B1306" t="s">
        <v>2776</v>
      </c>
      <c r="C1306" t="s">
        <v>10650</v>
      </c>
      <c r="D1306" t="s">
        <v>300</v>
      </c>
      <c r="E1306">
        <v>1446.6733070400001</v>
      </c>
      <c r="F1306">
        <v>820.05</v>
      </c>
      <c r="G1306">
        <v>77.251186213550397</v>
      </c>
      <c r="H1306">
        <v>49.663524973717401</v>
      </c>
      <c r="I1306">
        <v>11.6963839137752</v>
      </c>
      <c r="J1306">
        <v>-3.57185329017469</v>
      </c>
      <c r="K1306">
        <v>686.72817398557504</v>
      </c>
      <c r="L1306">
        <v>560.98918976254402</v>
      </c>
      <c r="M1306">
        <v>49.013267569475801</v>
      </c>
      <c r="N1306">
        <v>1.47619324270244</v>
      </c>
      <c r="O1306">
        <v>23.187610511554102</v>
      </c>
      <c r="P1306">
        <v>144.79104477611901</v>
      </c>
      <c r="Q1306">
        <v>0.20205784629441401</v>
      </c>
    </row>
    <row r="1307" spans="1:17" hidden="1" x14ac:dyDescent="0.3">
      <c r="A1307" t="s">
        <v>2777</v>
      </c>
      <c r="B1307" t="s">
        <v>2778</v>
      </c>
      <c r="C1307" t="s">
        <v>10650</v>
      </c>
      <c r="D1307" t="s">
        <v>445</v>
      </c>
      <c r="E1307">
        <v>1445.9873093799999</v>
      </c>
      <c r="F1307">
        <v>598.6</v>
      </c>
      <c r="G1307">
        <v>-61.032378449603499</v>
      </c>
      <c r="H1307">
        <v>-14.165930033995901</v>
      </c>
      <c r="I1307">
        <v>-32.387623872381397</v>
      </c>
      <c r="J1307">
        <v>-3.61129481551608</v>
      </c>
      <c r="K1307">
        <v>643.514391869576</v>
      </c>
      <c r="L1307">
        <v>686.18742680780394</v>
      </c>
      <c r="M1307">
        <v>38.2844862031262</v>
      </c>
      <c r="N1307">
        <v>0.75427121438905598</v>
      </c>
      <c r="O1307">
        <v>53.691947878382898</v>
      </c>
      <c r="P1307">
        <v>4.2403134523291302</v>
      </c>
      <c r="Q1307">
        <v>-1.5041131319685E-2</v>
      </c>
    </row>
    <row r="1308" spans="1:17" hidden="1" x14ac:dyDescent="0.3">
      <c r="A1308" t="s">
        <v>2779</v>
      </c>
      <c r="B1308" t="s">
        <v>2780</v>
      </c>
      <c r="C1308" t="s">
        <v>10650</v>
      </c>
      <c r="D1308" t="s">
        <v>2781</v>
      </c>
      <c r="E1308">
        <v>1441.5156116000001</v>
      </c>
      <c r="F1308">
        <v>670.5</v>
      </c>
      <c r="G1308">
        <v>174.19898015550999</v>
      </c>
      <c r="H1308">
        <v>35.987672761012099</v>
      </c>
      <c r="I1308">
        <v>82.227338624528599</v>
      </c>
      <c r="J1308">
        <v>11.3637862914825</v>
      </c>
      <c r="K1308">
        <v>490.08076566519901</v>
      </c>
      <c r="L1308">
        <v>351.233103066019</v>
      </c>
      <c r="M1308">
        <v>75.986511734240096</v>
      </c>
      <c r="N1308">
        <v>1.5493609793040299</v>
      </c>
      <c r="O1308">
        <v>2.4608501118568098</v>
      </c>
      <c r="P1308">
        <v>260.580801290669</v>
      </c>
    </row>
    <row r="1309" spans="1:17" hidden="1" x14ac:dyDescent="0.3">
      <c r="A1309" t="s">
        <v>2782</v>
      </c>
      <c r="B1309" t="s">
        <v>2783</v>
      </c>
      <c r="C1309" t="s">
        <v>10650</v>
      </c>
      <c r="D1309" t="s">
        <v>89</v>
      </c>
      <c r="E1309">
        <v>1439.971728</v>
      </c>
      <c r="F1309">
        <v>857.9</v>
      </c>
      <c r="G1309">
        <v>-20.1299089514693</v>
      </c>
      <c r="H1309">
        <v>5.8085293982792701</v>
      </c>
      <c r="I1309">
        <v>-6.51014949794257</v>
      </c>
      <c r="J1309">
        <v>5.8805729446783097</v>
      </c>
      <c r="K1309">
        <v>825.644748118336</v>
      </c>
      <c r="L1309">
        <v>810.603415671128</v>
      </c>
      <c r="M1309">
        <v>72.228522265484301</v>
      </c>
      <c r="N1309">
        <v>2.9423648247177598</v>
      </c>
      <c r="O1309">
        <v>21.972257838908899</v>
      </c>
      <c r="P1309">
        <v>22.934728093429801</v>
      </c>
      <c r="Q1309">
        <v>-5.6288380691924003E-2</v>
      </c>
    </row>
    <row r="1310" spans="1:17" hidden="1" x14ac:dyDescent="0.3">
      <c r="A1310" t="s">
        <v>2784</v>
      </c>
      <c r="B1310" t="s">
        <v>2785</v>
      </c>
      <c r="C1310" t="s">
        <v>10650</v>
      </c>
      <c r="D1310" t="s">
        <v>54</v>
      </c>
      <c r="E1310">
        <v>1433.0602336249999</v>
      </c>
      <c r="F1310">
        <v>298.89999999999998</v>
      </c>
      <c r="G1310">
        <v>-4.3437351315241797</v>
      </c>
      <c r="H1310">
        <v>12.5187247110747</v>
      </c>
      <c r="I1310">
        <v>7.0951020080319598</v>
      </c>
      <c r="J1310">
        <v>-7.8930462927557103</v>
      </c>
      <c r="K1310">
        <v>272.27114266991202</v>
      </c>
      <c r="L1310">
        <v>250.524020308594</v>
      </c>
      <c r="M1310">
        <v>52.835566943542098</v>
      </c>
      <c r="N1310">
        <v>2.3170149261264701</v>
      </c>
      <c r="O1310">
        <v>9.3007694881231195</v>
      </c>
      <c r="P1310">
        <v>61.175519007818799</v>
      </c>
      <c r="Q1310">
        <v>2.4045167096077E-2</v>
      </c>
    </row>
    <row r="1311" spans="1:17" hidden="1" x14ac:dyDescent="0.3">
      <c r="A1311" t="s">
        <v>2786</v>
      </c>
      <c r="B1311" t="s">
        <v>2787</v>
      </c>
      <c r="C1311" t="s">
        <v>10650</v>
      </c>
      <c r="D1311" t="s">
        <v>195</v>
      </c>
      <c r="E1311">
        <v>1422.4646052799999</v>
      </c>
      <c r="F1311">
        <v>625.29999999999995</v>
      </c>
      <c r="G1311">
        <v>-20.289073019352301</v>
      </c>
      <c r="H1311">
        <v>15.8191234671707</v>
      </c>
      <c r="I1311">
        <v>9.1478128379076296</v>
      </c>
      <c r="J1311">
        <v>19.364249168023701</v>
      </c>
      <c r="K1311">
        <v>526.15906682123398</v>
      </c>
      <c r="L1311">
        <v>491.09685758092098</v>
      </c>
      <c r="M1311">
        <v>92.515082601334896</v>
      </c>
      <c r="N1311">
        <v>2.6923697157131099</v>
      </c>
      <c r="O1311">
        <v>7.7722693107308496</v>
      </c>
      <c r="P1311">
        <v>60.210094798872603</v>
      </c>
      <c r="Q1311">
        <v>7.4171906578411995E-2</v>
      </c>
    </row>
    <row r="1312" spans="1:17" hidden="1" x14ac:dyDescent="0.3">
      <c r="A1312" t="s">
        <v>2788</v>
      </c>
      <c r="B1312" t="s">
        <v>2789</v>
      </c>
      <c r="C1312" t="s">
        <v>10650</v>
      </c>
      <c r="D1312" t="s">
        <v>46</v>
      </c>
      <c r="E1312">
        <v>1422.312766362</v>
      </c>
      <c r="F1312">
        <v>235.03</v>
      </c>
      <c r="G1312">
        <v>527.91206193524499</v>
      </c>
      <c r="H1312">
        <v>19.079921255855002</v>
      </c>
      <c r="I1312">
        <v>103.150372304195</v>
      </c>
      <c r="J1312">
        <v>-6.8011023020324002</v>
      </c>
      <c r="K1312">
        <v>198.387324106264</v>
      </c>
      <c r="L1312">
        <v>140.316063489166</v>
      </c>
      <c r="M1312">
        <v>63.661391250397003</v>
      </c>
      <c r="N1312">
        <v>1.1999733402719599</v>
      </c>
      <c r="O1312">
        <v>10.6241756371527</v>
      </c>
      <c r="P1312">
        <v>580.26049204052094</v>
      </c>
      <c r="Q1312">
        <v>0.215315372261347</v>
      </c>
    </row>
    <row r="1313" spans="1:17" hidden="1" x14ac:dyDescent="0.3">
      <c r="A1313" t="s">
        <v>2790</v>
      </c>
      <c r="B1313" t="s">
        <v>2791</v>
      </c>
      <c r="C1313" t="s">
        <v>10650</v>
      </c>
      <c r="D1313" t="s">
        <v>991</v>
      </c>
      <c r="E1313">
        <v>1415.0020176999999</v>
      </c>
      <c r="F1313">
        <v>757.45</v>
      </c>
      <c r="G1313">
        <v>6.8958806463040201</v>
      </c>
      <c r="H1313">
        <v>9.7280880273108004</v>
      </c>
      <c r="I1313">
        <v>14.8381382415253</v>
      </c>
      <c r="J1313">
        <v>-4.6714174161160598</v>
      </c>
      <c r="K1313">
        <v>649.32738571758398</v>
      </c>
      <c r="L1313">
        <v>620.28215264031701</v>
      </c>
      <c r="M1313">
        <v>63.084254799141497</v>
      </c>
      <c r="N1313">
        <v>1.65800851816659</v>
      </c>
      <c r="O1313">
        <v>12.8787378704865</v>
      </c>
      <c r="P1313">
        <v>57.950161609842503</v>
      </c>
      <c r="Q1313">
        <v>4.8025105324921998E-2</v>
      </c>
    </row>
    <row r="1314" spans="1:17" hidden="1" x14ac:dyDescent="0.3">
      <c r="A1314" t="s">
        <v>2792</v>
      </c>
      <c r="B1314" t="s">
        <v>2793</v>
      </c>
      <c r="C1314" t="s">
        <v>10650</v>
      </c>
      <c r="D1314" t="s">
        <v>513</v>
      </c>
      <c r="E1314">
        <v>1414.7499364099999</v>
      </c>
      <c r="F1314">
        <v>580.20000000000005</v>
      </c>
      <c r="G1314">
        <v>-8.3778456339665794</v>
      </c>
      <c r="H1314">
        <v>-2.7660125647657701</v>
      </c>
      <c r="I1314">
        <v>23.660998093384801</v>
      </c>
      <c r="J1314">
        <v>4.1343390681915704</v>
      </c>
      <c r="K1314">
        <v>562.47786775319605</v>
      </c>
      <c r="L1314">
        <v>494.02912308548099</v>
      </c>
      <c r="M1314">
        <v>63.418196046793597</v>
      </c>
      <c r="N1314">
        <v>0.43799844850872999</v>
      </c>
      <c r="O1314">
        <v>17.2009651844191</v>
      </c>
      <c r="P1314">
        <v>71.885646570878393</v>
      </c>
      <c r="Q1314">
        <v>0.15997496088979701</v>
      </c>
    </row>
    <row r="1315" spans="1:17" hidden="1" x14ac:dyDescent="0.3">
      <c r="A1315" t="s">
        <v>2794</v>
      </c>
      <c r="B1315" t="s">
        <v>2795</v>
      </c>
      <c r="C1315" t="s">
        <v>10650</v>
      </c>
      <c r="D1315" t="s">
        <v>494</v>
      </c>
      <c r="E1315">
        <v>1413.1159609659901</v>
      </c>
      <c r="F1315">
        <v>224.26</v>
      </c>
      <c r="G1315">
        <v>33.138756551823498</v>
      </c>
      <c r="H1315">
        <v>61.5228425762378</v>
      </c>
      <c r="I1315">
        <v>33.033436240976997</v>
      </c>
      <c r="J1315">
        <v>9.7052623341122004</v>
      </c>
      <c r="K1315">
        <v>166.44318873376699</v>
      </c>
      <c r="L1315">
        <v>150.262000103936</v>
      </c>
      <c r="M1315">
        <v>70.490796458967097</v>
      </c>
      <c r="N1315">
        <v>2.8806884076451098</v>
      </c>
      <c r="O1315">
        <v>17.096227592972401</v>
      </c>
      <c r="P1315">
        <v>99.608366711170405</v>
      </c>
      <c r="Q1315">
        <v>-3.2264134512094998E-2</v>
      </c>
    </row>
    <row r="1316" spans="1:17" hidden="1" x14ac:dyDescent="0.3">
      <c r="A1316" t="s">
        <v>2796</v>
      </c>
      <c r="B1316" t="s">
        <v>2797</v>
      </c>
      <c r="C1316" t="s">
        <v>10650</v>
      </c>
      <c r="D1316" t="s">
        <v>355</v>
      </c>
      <c r="E1316">
        <v>1410.9</v>
      </c>
      <c r="F1316">
        <v>46.46</v>
      </c>
      <c r="G1316">
        <v>-20.470779958908</v>
      </c>
      <c r="H1316">
        <v>-10.2912800464859</v>
      </c>
      <c r="I1316">
        <v>-3.0046708842695402</v>
      </c>
      <c r="J1316">
        <v>-4.6736924697618596</v>
      </c>
      <c r="K1316">
        <v>45.235319567228501</v>
      </c>
      <c r="M1316">
        <v>40.943950255720303</v>
      </c>
      <c r="N1316">
        <v>0.406603186324141</v>
      </c>
      <c r="O1316">
        <v>21.739130434782599</v>
      </c>
      <c r="P1316">
        <v>54.866666666666603</v>
      </c>
    </row>
    <row r="1317" spans="1:17" hidden="1" x14ac:dyDescent="0.3">
      <c r="A1317" t="s">
        <v>2798</v>
      </c>
      <c r="B1317" t="s">
        <v>2799</v>
      </c>
      <c r="C1317" t="s">
        <v>10650</v>
      </c>
      <c r="D1317" t="s">
        <v>597</v>
      </c>
      <c r="E1317">
        <v>1410.7419136000001</v>
      </c>
      <c r="F1317">
        <v>567.1</v>
      </c>
      <c r="G1317">
        <v>43492.641646076598</v>
      </c>
      <c r="H1317">
        <v>46.886045621007703</v>
      </c>
      <c r="I1317">
        <v>1196.73060112742</v>
      </c>
      <c r="J1317">
        <v>6.5610819011546502</v>
      </c>
      <c r="K1317">
        <v>382.22312305120602</v>
      </c>
      <c r="L1317">
        <v>182.489636658698</v>
      </c>
      <c r="M1317">
        <v>99.999757748525397</v>
      </c>
      <c r="N1317">
        <v>1.72721293177333</v>
      </c>
      <c r="O1317">
        <v>0</v>
      </c>
      <c r="P1317">
        <v>45268</v>
      </c>
      <c r="Q1317">
        <v>0.29410067083486702</v>
      </c>
    </row>
    <row r="1318" spans="1:17" hidden="1" x14ac:dyDescent="0.3">
      <c r="A1318" t="s">
        <v>2800</v>
      </c>
      <c r="B1318" t="s">
        <v>2801</v>
      </c>
      <c r="C1318" t="s">
        <v>10650</v>
      </c>
      <c r="D1318" t="s">
        <v>227</v>
      </c>
      <c r="E1318">
        <v>1409.13172788</v>
      </c>
      <c r="F1318">
        <v>371.6</v>
      </c>
      <c r="G1318">
        <v>-46.581051568758703</v>
      </c>
      <c r="H1318">
        <v>-16.126452244536299</v>
      </c>
      <c r="I1318">
        <v>-37.109210795956002</v>
      </c>
      <c r="J1318">
        <v>-2.7360116432249102</v>
      </c>
      <c r="K1318">
        <v>408.60063556580701</v>
      </c>
      <c r="L1318">
        <v>465.98418849364299</v>
      </c>
      <c r="M1318">
        <v>30.2235476549073</v>
      </c>
      <c r="N1318">
        <v>0.937546730135699</v>
      </c>
      <c r="O1318">
        <v>70.990312163616693</v>
      </c>
      <c r="P1318">
        <v>1.1982570806100299</v>
      </c>
    </row>
    <row r="1319" spans="1:17" hidden="1" x14ac:dyDescent="0.3">
      <c r="A1319" t="s">
        <v>2802</v>
      </c>
      <c r="B1319" t="s">
        <v>2803</v>
      </c>
      <c r="C1319" t="s">
        <v>10650</v>
      </c>
      <c r="D1319" t="s">
        <v>95</v>
      </c>
      <c r="E1319">
        <v>1404.1870148400001</v>
      </c>
      <c r="F1319">
        <v>575.6</v>
      </c>
      <c r="G1319">
        <v>67.938848873797596</v>
      </c>
      <c r="H1319">
        <v>-10.3558752764754</v>
      </c>
      <c r="I1319">
        <v>11.6465497621215</v>
      </c>
      <c r="J1319">
        <v>-6.88651453254678</v>
      </c>
      <c r="K1319">
        <v>575.51589283196802</v>
      </c>
      <c r="L1319">
        <v>461.47145505825199</v>
      </c>
      <c r="M1319">
        <v>27.326910128055399</v>
      </c>
      <c r="N1319">
        <v>0.31380501651812198</v>
      </c>
      <c r="O1319">
        <v>23.349548297428701</v>
      </c>
      <c r="P1319">
        <v>188.810837932764</v>
      </c>
      <c r="Q1319">
        <v>0.201386535011882</v>
      </c>
    </row>
    <row r="1320" spans="1:17" hidden="1" x14ac:dyDescent="0.3">
      <c r="A1320" t="s">
        <v>2804</v>
      </c>
      <c r="B1320" t="s">
        <v>2805</v>
      </c>
      <c r="C1320" t="s">
        <v>10650</v>
      </c>
      <c r="D1320" t="s">
        <v>21</v>
      </c>
      <c r="E1320">
        <v>1403.7982253160001</v>
      </c>
      <c r="F1320">
        <v>125.82</v>
      </c>
      <c r="G1320">
        <v>6.7557954003250398</v>
      </c>
      <c r="H1320">
        <v>-9.5785480333124298</v>
      </c>
      <c r="I1320">
        <v>-23.001345258546301</v>
      </c>
      <c r="J1320">
        <v>-2.8313898320641702</v>
      </c>
      <c r="K1320">
        <v>125.50085804585299</v>
      </c>
      <c r="L1320">
        <v>117.486263191295</v>
      </c>
      <c r="M1320">
        <v>49.054200209447998</v>
      </c>
      <c r="N1320">
        <v>0.54058824732919097</v>
      </c>
      <c r="O1320">
        <v>40.279764743283998</v>
      </c>
      <c r="P1320">
        <v>55.3333333333333</v>
      </c>
      <c r="Q1320">
        <v>7.077326296665E-3</v>
      </c>
    </row>
    <row r="1321" spans="1:17" hidden="1" x14ac:dyDescent="0.3">
      <c r="A1321" t="s">
        <v>2806</v>
      </c>
      <c r="B1321" t="s">
        <v>2807</v>
      </c>
      <c r="C1321" t="s">
        <v>10650</v>
      </c>
      <c r="D1321" t="s">
        <v>966</v>
      </c>
      <c r="E1321">
        <v>1402.383356</v>
      </c>
      <c r="F1321">
        <v>91.41</v>
      </c>
      <c r="G1321">
        <v>-19.702387842242199</v>
      </c>
      <c r="H1321">
        <v>2.3104838104251701</v>
      </c>
      <c r="I1321">
        <v>-24.005664276054599</v>
      </c>
      <c r="J1321">
        <v>-1.71702762961862</v>
      </c>
      <c r="K1321">
        <v>88.581024799193301</v>
      </c>
      <c r="L1321">
        <v>89.127330539279299</v>
      </c>
      <c r="M1321">
        <v>61.770947244419403</v>
      </c>
      <c r="N1321">
        <v>1.6784189756085399</v>
      </c>
      <c r="O1321">
        <v>26.517886445684201</v>
      </c>
      <c r="P1321">
        <v>23.527027027027</v>
      </c>
      <c r="Q1321">
        <v>6.3293852383900003E-3</v>
      </c>
    </row>
    <row r="1322" spans="1:17" hidden="1" x14ac:dyDescent="0.3">
      <c r="A1322" t="s">
        <v>2808</v>
      </c>
      <c r="B1322" t="s">
        <v>2809</v>
      </c>
      <c r="C1322" t="s">
        <v>10650</v>
      </c>
      <c r="D1322" t="s">
        <v>198</v>
      </c>
      <c r="E1322">
        <v>1401.552651</v>
      </c>
      <c r="F1322">
        <v>1787.75</v>
      </c>
      <c r="G1322">
        <v>88.504163327881898</v>
      </c>
      <c r="H1322">
        <v>35.109518625748102</v>
      </c>
      <c r="I1322">
        <v>89.838546197963097</v>
      </c>
      <c r="J1322">
        <v>-3.8969395962736502</v>
      </c>
      <c r="K1322">
        <v>1252.9818704629099</v>
      </c>
      <c r="L1322">
        <v>1020.25161658182</v>
      </c>
      <c r="M1322">
        <v>71.866230902625702</v>
      </c>
      <c r="N1322">
        <v>2.3134915268420602</v>
      </c>
      <c r="O1322">
        <v>1.23898755418823</v>
      </c>
      <c r="P1322">
        <v>151.38859593615899</v>
      </c>
      <c r="Q1322">
        <v>0.126729597913771</v>
      </c>
    </row>
    <row r="1323" spans="1:17" hidden="1" x14ac:dyDescent="0.3">
      <c r="A1323" t="s">
        <v>2810</v>
      </c>
      <c r="B1323" t="s">
        <v>2811</v>
      </c>
      <c r="C1323" t="s">
        <v>10650</v>
      </c>
      <c r="D1323" t="s">
        <v>98</v>
      </c>
      <c r="E1323">
        <v>1400.4476308000001</v>
      </c>
      <c r="F1323">
        <v>54.97</v>
      </c>
      <c r="G1323">
        <v>-4.4151027683245303</v>
      </c>
      <c r="H1323">
        <v>-8.0970068630001002</v>
      </c>
      <c r="I1323">
        <v>-34.942198443787603</v>
      </c>
      <c r="J1323">
        <v>-4.6076584967116103</v>
      </c>
      <c r="K1323">
        <v>56.437271502955902</v>
      </c>
      <c r="L1323">
        <v>57.858755374500397</v>
      </c>
      <c r="M1323">
        <v>38.197197280690297</v>
      </c>
      <c r="N1323">
        <v>0.27589556483988398</v>
      </c>
      <c r="O1323">
        <v>57.358559214116703</v>
      </c>
      <c r="P1323">
        <v>53.977591036414502</v>
      </c>
      <c r="Q1323">
        <v>-1.9166386997513999E-2</v>
      </c>
    </row>
    <row r="1324" spans="1:17" hidden="1" x14ac:dyDescent="0.3">
      <c r="A1324" t="s">
        <v>2812</v>
      </c>
      <c r="B1324" t="s">
        <v>2813</v>
      </c>
      <c r="C1324" t="s">
        <v>10650</v>
      </c>
      <c r="D1324" t="s">
        <v>629</v>
      </c>
      <c r="E1324">
        <v>1400.2157224099999</v>
      </c>
      <c r="F1324">
        <v>25.68</v>
      </c>
      <c r="G1324">
        <v>-71.536194431520798</v>
      </c>
      <c r="H1324">
        <v>12.05381190894</v>
      </c>
      <c r="I1324">
        <v>-20.428627385149099</v>
      </c>
      <c r="J1324">
        <v>2.25799700810316</v>
      </c>
      <c r="K1324">
        <v>22.569443776486501</v>
      </c>
      <c r="L1324">
        <v>24.850722923943799</v>
      </c>
      <c r="M1324">
        <v>76.750836445105094</v>
      </c>
      <c r="N1324">
        <v>1.62658762480936</v>
      </c>
      <c r="O1324">
        <v>69.781931464174406</v>
      </c>
      <c r="P1324">
        <v>71.2</v>
      </c>
      <c r="Q1324">
        <v>0.26092320010514197</v>
      </c>
    </row>
    <row r="1325" spans="1:17" hidden="1" x14ac:dyDescent="0.3">
      <c r="A1325" t="s">
        <v>2814</v>
      </c>
      <c r="B1325" t="s">
        <v>2815</v>
      </c>
      <c r="C1325" t="s">
        <v>10650</v>
      </c>
      <c r="D1325" t="s">
        <v>54</v>
      </c>
      <c r="E1325">
        <v>1397.27382528</v>
      </c>
      <c r="F1325">
        <v>708</v>
      </c>
      <c r="G1325">
        <v>3.7445770696045102</v>
      </c>
      <c r="H1325">
        <v>5.8615215650935397</v>
      </c>
      <c r="I1325">
        <v>-9.3164338652255605</v>
      </c>
      <c r="J1325">
        <v>-5.7836415019628999</v>
      </c>
      <c r="K1325">
        <v>660.37530006228496</v>
      </c>
      <c r="L1325">
        <v>607.84538027778001</v>
      </c>
      <c r="M1325">
        <v>54.350896861093297</v>
      </c>
      <c r="N1325">
        <v>1.2189274780486301</v>
      </c>
      <c r="O1325">
        <v>6.6596045197739997</v>
      </c>
      <c r="P1325">
        <v>50</v>
      </c>
      <c r="Q1325">
        <v>7.3858145097085007E-2</v>
      </c>
    </row>
    <row r="1326" spans="1:17" hidden="1" x14ac:dyDescent="0.3">
      <c r="A1326" t="s">
        <v>2816</v>
      </c>
      <c r="B1326" t="s">
        <v>2817</v>
      </c>
      <c r="C1326" t="s">
        <v>10650</v>
      </c>
      <c r="D1326" t="s">
        <v>264</v>
      </c>
      <c r="E1326">
        <v>1393.2793632</v>
      </c>
      <c r="F1326">
        <v>1390.35</v>
      </c>
      <c r="G1326">
        <v>339.67461310956099</v>
      </c>
      <c r="H1326">
        <v>-10.1494462151941</v>
      </c>
      <c r="I1326">
        <v>46.841176901896503</v>
      </c>
      <c r="J1326">
        <v>-1.0101181076826</v>
      </c>
      <c r="K1326">
        <v>1447.0175043013601</v>
      </c>
      <c r="L1326">
        <v>1141.1923081242401</v>
      </c>
      <c r="M1326">
        <v>38.346723535422797</v>
      </c>
      <c r="N1326">
        <v>0.59584052769389395</v>
      </c>
      <c r="O1326">
        <v>24.928974718595999</v>
      </c>
      <c r="P1326">
        <v>414.27778805252399</v>
      </c>
      <c r="Q1326">
        <v>0.17384128325079501</v>
      </c>
    </row>
    <row r="1327" spans="1:17" hidden="1" x14ac:dyDescent="0.3">
      <c r="A1327" t="s">
        <v>2818</v>
      </c>
      <c r="B1327" t="s">
        <v>2819</v>
      </c>
      <c r="C1327" t="s">
        <v>10650</v>
      </c>
      <c r="D1327" t="s">
        <v>305</v>
      </c>
      <c r="E1327">
        <v>1392.356906688</v>
      </c>
      <c r="F1327">
        <v>21.01</v>
      </c>
      <c r="G1327">
        <v>24.620073553177299</v>
      </c>
      <c r="H1327">
        <v>-2.9216952181232401</v>
      </c>
      <c r="I1327">
        <v>-42.7016093972615</v>
      </c>
      <c r="J1327">
        <v>-6.2635742890675603</v>
      </c>
      <c r="K1327">
        <v>22.5078624708928</v>
      </c>
      <c r="L1327">
        <v>24.165529349517499</v>
      </c>
      <c r="M1327">
        <v>46.087365521090099</v>
      </c>
      <c r="N1327">
        <v>1.1570726483121001</v>
      </c>
      <c r="O1327">
        <v>99.904807234650093</v>
      </c>
      <c r="P1327">
        <v>56.208178438661697</v>
      </c>
      <c r="Q1327">
        <v>8.7182817413026997E-2</v>
      </c>
    </row>
    <row r="1328" spans="1:17" hidden="1" x14ac:dyDescent="0.3">
      <c r="A1328" t="s">
        <v>2820</v>
      </c>
      <c r="B1328" t="s">
        <v>2821</v>
      </c>
      <c r="C1328" t="s">
        <v>10650</v>
      </c>
      <c r="D1328" t="s">
        <v>411</v>
      </c>
      <c r="E1328">
        <v>1387.1645344900001</v>
      </c>
      <c r="F1328">
        <v>82.27</v>
      </c>
      <c r="G1328">
        <v>23.196842514144201</v>
      </c>
      <c r="H1328">
        <v>-4.0245618171730504</v>
      </c>
      <c r="I1328">
        <v>-4.64790393622292</v>
      </c>
      <c r="J1328">
        <v>1.27586130149524</v>
      </c>
      <c r="K1328">
        <v>77.574983219008502</v>
      </c>
      <c r="L1328">
        <v>69.041000262940997</v>
      </c>
      <c r="M1328">
        <v>60.546122949501097</v>
      </c>
      <c r="N1328">
        <v>0.94246380103329397</v>
      </c>
      <c r="O1328">
        <v>8.1803816701106093</v>
      </c>
      <c r="P1328">
        <v>78.459869848156103</v>
      </c>
      <c r="Q1328">
        <v>5.9871700415999998E-2</v>
      </c>
    </row>
    <row r="1329" spans="1:17" hidden="1" x14ac:dyDescent="0.3">
      <c r="A1329" t="s">
        <v>2822</v>
      </c>
      <c r="B1329" t="s">
        <v>2823</v>
      </c>
      <c r="C1329" t="s">
        <v>10650</v>
      </c>
      <c r="D1329" t="s">
        <v>264</v>
      </c>
      <c r="E1329">
        <v>1382.02864</v>
      </c>
      <c r="F1329">
        <v>1605.5</v>
      </c>
      <c r="G1329">
        <v>108.017121633267</v>
      </c>
      <c r="H1329">
        <v>-0.886151144362603</v>
      </c>
      <c r="I1329">
        <v>81.037236521171494</v>
      </c>
      <c r="J1329">
        <v>-13.6404782585211</v>
      </c>
      <c r="K1329">
        <v>1582.36357327877</v>
      </c>
      <c r="L1329">
        <v>1148.80280043991</v>
      </c>
      <c r="M1329">
        <v>33.739340780815397</v>
      </c>
      <c r="N1329">
        <v>0.664521890702503</v>
      </c>
      <c r="O1329">
        <v>19.5328558081594</v>
      </c>
      <c r="P1329">
        <v>286.86746987951801</v>
      </c>
      <c r="Q1329">
        <v>0.26230944138255202</v>
      </c>
    </row>
    <row r="1330" spans="1:17" hidden="1" x14ac:dyDescent="0.3">
      <c r="A1330" t="s">
        <v>2824</v>
      </c>
      <c r="B1330" t="s">
        <v>2825</v>
      </c>
      <c r="C1330" t="s">
        <v>10650</v>
      </c>
      <c r="D1330" t="s">
        <v>414</v>
      </c>
      <c r="E1330">
        <v>1369.114225</v>
      </c>
      <c r="F1330">
        <v>1298.7</v>
      </c>
      <c r="G1330">
        <v>285.21522708032398</v>
      </c>
      <c r="H1330">
        <v>30.131619295232198</v>
      </c>
      <c r="I1330">
        <v>163.939147639342</v>
      </c>
      <c r="J1330">
        <v>-6.5517335135782302</v>
      </c>
      <c r="K1330">
        <v>1108.4440186934801</v>
      </c>
      <c r="L1330">
        <v>767.51352560576402</v>
      </c>
      <c r="M1330">
        <v>47.180680160922002</v>
      </c>
      <c r="N1330">
        <v>0.34447721434687401</v>
      </c>
      <c r="O1330">
        <v>21.5215215215215</v>
      </c>
      <c r="P1330">
        <v>335.00251214201899</v>
      </c>
      <c r="Q1330">
        <v>0.151962268317406</v>
      </c>
    </row>
    <row r="1331" spans="1:17" hidden="1" x14ac:dyDescent="0.3">
      <c r="A1331" t="s">
        <v>2826</v>
      </c>
      <c r="B1331" t="s">
        <v>2827</v>
      </c>
      <c r="C1331" t="s">
        <v>10650</v>
      </c>
      <c r="D1331" t="s">
        <v>991</v>
      </c>
      <c r="E1331">
        <v>1367.51605726</v>
      </c>
      <c r="F1331">
        <v>224.55</v>
      </c>
      <c r="G1331">
        <v>-43.803332555883699</v>
      </c>
      <c r="H1331">
        <v>-7.5275882015443099</v>
      </c>
      <c r="I1331">
        <v>-19.387171676470999</v>
      </c>
      <c r="J1331">
        <v>-1.16300265018518</v>
      </c>
      <c r="K1331">
        <v>214.21463920627801</v>
      </c>
      <c r="L1331">
        <v>231.98556351215299</v>
      </c>
      <c r="M1331">
        <v>59.443531344056801</v>
      </c>
      <c r="N1331">
        <v>1.3828248008236399</v>
      </c>
      <c r="O1331">
        <v>45.067913604987702</v>
      </c>
      <c r="P1331">
        <v>17.503924646781801</v>
      </c>
      <c r="Q1331">
        <v>-4.8580121124022997E-2</v>
      </c>
    </row>
    <row r="1332" spans="1:17" hidden="1" x14ac:dyDescent="0.3">
      <c r="A1332" t="s">
        <v>2828</v>
      </c>
      <c r="B1332" t="s">
        <v>2829</v>
      </c>
      <c r="C1332" t="s">
        <v>10650</v>
      </c>
      <c r="D1332" t="s">
        <v>991</v>
      </c>
      <c r="E1332">
        <v>1363.63351773</v>
      </c>
      <c r="F1332">
        <v>76.540000000000006</v>
      </c>
      <c r="G1332">
        <v>-45.343559379427703</v>
      </c>
      <c r="H1332">
        <v>-4.3104121814769201</v>
      </c>
      <c r="I1332">
        <v>-14.840962797484501</v>
      </c>
      <c r="J1332">
        <v>-2.5516512699726701</v>
      </c>
      <c r="K1332">
        <v>73.275221439379905</v>
      </c>
      <c r="L1332">
        <v>78.184720711952906</v>
      </c>
      <c r="M1332">
        <v>59.163774418286899</v>
      </c>
      <c r="N1332">
        <v>0.86027910650053796</v>
      </c>
      <c r="O1332">
        <v>43.454402926574303</v>
      </c>
      <c r="P1332">
        <v>23.451612903225801</v>
      </c>
      <c r="Q1332">
        <v>-9.4038184229279995E-3</v>
      </c>
    </row>
    <row r="1333" spans="1:17" hidden="1" x14ac:dyDescent="0.3">
      <c r="A1333" t="s">
        <v>2830</v>
      </c>
      <c r="B1333" t="s">
        <v>2831</v>
      </c>
      <c r="C1333" t="s">
        <v>10650</v>
      </c>
      <c r="D1333" t="s">
        <v>83</v>
      </c>
      <c r="E1333">
        <v>1359.4450143399999</v>
      </c>
      <c r="F1333">
        <v>122.57</v>
      </c>
      <c r="G1333">
        <v>35.199858134806902</v>
      </c>
      <c r="H1333">
        <v>-12.513467215087701</v>
      </c>
      <c r="I1333">
        <v>-5.3099672230107</v>
      </c>
      <c r="J1333">
        <v>-4.8898476966562603</v>
      </c>
      <c r="K1333">
        <v>127.505900268072</v>
      </c>
      <c r="L1333">
        <v>113.14396780904799</v>
      </c>
      <c r="M1333">
        <v>34.566667484518199</v>
      </c>
      <c r="N1333">
        <v>0.27114321959744397</v>
      </c>
      <c r="O1333">
        <v>21.448967936689201</v>
      </c>
      <c r="P1333">
        <v>67.904109589041099</v>
      </c>
    </row>
    <row r="1334" spans="1:17" hidden="1" x14ac:dyDescent="0.3">
      <c r="A1334" t="s">
        <v>2832</v>
      </c>
      <c r="B1334" t="s">
        <v>2833</v>
      </c>
      <c r="C1334" t="s">
        <v>10650</v>
      </c>
      <c r="D1334" t="s">
        <v>54</v>
      </c>
      <c r="E1334">
        <v>1356.3851692000001</v>
      </c>
      <c r="F1334">
        <v>2152.5</v>
      </c>
      <c r="G1334">
        <v>-35.4273320850739</v>
      </c>
      <c r="H1334">
        <v>-21.818606406169</v>
      </c>
      <c r="I1334">
        <v>-8.0254791733128901</v>
      </c>
      <c r="J1334">
        <v>-6.26101565619296</v>
      </c>
      <c r="K1334">
        <v>2399.8803827880301</v>
      </c>
      <c r="L1334">
        <v>2239.1860586716698</v>
      </c>
      <c r="M1334">
        <v>32.309991630394002</v>
      </c>
      <c r="N1334">
        <v>1.15819788580217</v>
      </c>
      <c r="O1334">
        <v>31.191637630662001</v>
      </c>
      <c r="P1334">
        <v>24.558763960418901</v>
      </c>
      <c r="Q1334">
        <v>-1.4114068797242999E-2</v>
      </c>
    </row>
    <row r="1335" spans="1:17" hidden="1" x14ac:dyDescent="0.3">
      <c r="A1335" t="s">
        <v>2834</v>
      </c>
      <c r="B1335" t="s">
        <v>2835</v>
      </c>
      <c r="C1335" t="s">
        <v>10650</v>
      </c>
      <c r="D1335" t="s">
        <v>568</v>
      </c>
      <c r="E1335">
        <v>1355.5515510719999</v>
      </c>
      <c r="F1335">
        <v>231.41</v>
      </c>
      <c r="G1335">
        <v>-27.058015441248401</v>
      </c>
      <c r="H1335">
        <v>8.2879417057993994</v>
      </c>
      <c r="I1335">
        <v>5.2479457396998503</v>
      </c>
      <c r="J1335">
        <v>5.1607670306809101</v>
      </c>
      <c r="K1335">
        <v>198.09134703026601</v>
      </c>
      <c r="L1335">
        <v>200.587801011116</v>
      </c>
      <c r="M1335">
        <v>71.495149159919293</v>
      </c>
      <c r="N1335">
        <v>2.7020242069907199</v>
      </c>
      <c r="O1335">
        <v>4.7059331921697396</v>
      </c>
      <c r="P1335">
        <v>44.721701063164403</v>
      </c>
      <c r="Q1335">
        <v>5.1779162438850002E-3</v>
      </c>
    </row>
    <row r="1336" spans="1:17" hidden="1" x14ac:dyDescent="0.3">
      <c r="A1336" t="s">
        <v>2836</v>
      </c>
      <c r="B1336" t="s">
        <v>2837</v>
      </c>
      <c r="C1336" t="s">
        <v>10650</v>
      </c>
      <c r="D1336" t="s">
        <v>163</v>
      </c>
      <c r="E1336">
        <v>1353.784423264</v>
      </c>
      <c r="F1336">
        <v>203.16</v>
      </c>
      <c r="G1336">
        <v>52.016451782788003</v>
      </c>
      <c r="H1336">
        <v>-14.6865938621221</v>
      </c>
      <c r="I1336">
        <v>50.211554965876502</v>
      </c>
      <c r="J1336">
        <v>-5.8777898703934897</v>
      </c>
      <c r="K1336">
        <v>208.34448068397299</v>
      </c>
      <c r="L1336">
        <v>165.922969184115</v>
      </c>
      <c r="M1336">
        <v>34.521171904059401</v>
      </c>
      <c r="N1336">
        <v>0.32051532421227102</v>
      </c>
      <c r="O1336">
        <v>25.413467217956299</v>
      </c>
      <c r="P1336">
        <v>110.85625324338299</v>
      </c>
      <c r="Q1336">
        <v>0.19818091555162101</v>
      </c>
    </row>
    <row r="1337" spans="1:17" hidden="1" x14ac:dyDescent="0.3">
      <c r="A1337" t="s">
        <v>2838</v>
      </c>
      <c r="B1337" t="s">
        <v>2839</v>
      </c>
      <c r="C1337" t="s">
        <v>10650</v>
      </c>
      <c r="D1337" t="s">
        <v>295</v>
      </c>
      <c r="E1337">
        <v>1349.8403699999999</v>
      </c>
      <c r="F1337">
        <v>43.4</v>
      </c>
      <c r="G1337">
        <v>-15.315913605102701</v>
      </c>
      <c r="H1337">
        <v>4.7640348933494403</v>
      </c>
      <c r="I1337">
        <v>-0.41730070577266598</v>
      </c>
      <c r="J1337">
        <v>7.6271332666637202</v>
      </c>
      <c r="K1337">
        <v>38.999407910889701</v>
      </c>
      <c r="L1337">
        <v>36.265269020614902</v>
      </c>
      <c r="M1337">
        <v>78.265416352577603</v>
      </c>
      <c r="N1337">
        <v>1.4436670786061201</v>
      </c>
      <c r="O1337">
        <v>12.9032258064516</v>
      </c>
      <c r="P1337">
        <v>60.740740740740698</v>
      </c>
    </row>
    <row r="1338" spans="1:17" hidden="1" x14ac:dyDescent="0.3">
      <c r="A1338" t="s">
        <v>2840</v>
      </c>
      <c r="B1338" t="s">
        <v>2841</v>
      </c>
      <c r="C1338" t="s">
        <v>10650</v>
      </c>
      <c r="D1338" t="s">
        <v>21</v>
      </c>
      <c r="E1338">
        <v>1348.3515198760001</v>
      </c>
      <c r="F1338">
        <v>212.28</v>
      </c>
      <c r="G1338">
        <v>29.233771514150899</v>
      </c>
      <c r="H1338">
        <v>21.5945532393016</v>
      </c>
      <c r="I1338">
        <v>36.418587176351103</v>
      </c>
      <c r="J1338">
        <v>-6.5263987447201401</v>
      </c>
      <c r="K1338">
        <v>187.80626045625601</v>
      </c>
      <c r="L1338">
        <v>157.26851452516499</v>
      </c>
      <c r="M1338">
        <v>45.253142365431103</v>
      </c>
      <c r="N1338">
        <v>1.4305489279108701</v>
      </c>
      <c r="O1338">
        <v>17.721876766534699</v>
      </c>
      <c r="P1338">
        <v>80.433489162770897</v>
      </c>
      <c r="Q1338">
        <v>0.108495120360987</v>
      </c>
    </row>
    <row r="1339" spans="1:17" hidden="1" x14ac:dyDescent="0.3">
      <c r="A1339" t="s">
        <v>2842</v>
      </c>
      <c r="B1339" t="s">
        <v>2843</v>
      </c>
      <c r="C1339" t="s">
        <v>10650</v>
      </c>
      <c r="D1339" t="s">
        <v>2844</v>
      </c>
      <c r="E1339">
        <v>1345.7576805000001</v>
      </c>
      <c r="F1339">
        <v>704.85</v>
      </c>
      <c r="G1339">
        <v>42.810390936257697</v>
      </c>
      <c r="H1339">
        <v>-17.248703575619398</v>
      </c>
      <c r="I1339">
        <v>35.139678470611997</v>
      </c>
      <c r="J1339">
        <v>-4.46866955407957</v>
      </c>
      <c r="K1339">
        <v>719.97117367331805</v>
      </c>
      <c r="L1339">
        <v>566.15691299284799</v>
      </c>
      <c r="M1339">
        <v>31.786195306633001</v>
      </c>
      <c r="N1339">
        <v>0.22816399286987499</v>
      </c>
      <c r="O1339">
        <v>34.638575583457403</v>
      </c>
      <c r="P1339">
        <v>103.831694621168</v>
      </c>
    </row>
    <row r="1340" spans="1:17" hidden="1" x14ac:dyDescent="0.3">
      <c r="A1340" t="s">
        <v>2845</v>
      </c>
      <c r="B1340" t="s">
        <v>2846</v>
      </c>
      <c r="C1340" t="s">
        <v>10650</v>
      </c>
      <c r="D1340" t="s">
        <v>565</v>
      </c>
      <c r="E1340">
        <v>1340.0572500000001</v>
      </c>
      <c r="F1340">
        <v>118.82</v>
      </c>
      <c r="G1340">
        <v>-38.255292516231997</v>
      </c>
      <c r="H1340">
        <v>16.129805306768802</v>
      </c>
      <c r="I1340">
        <v>-2.59294869670686</v>
      </c>
      <c r="J1340">
        <v>-0.22465246839759601</v>
      </c>
      <c r="K1340">
        <v>104.140241547762</v>
      </c>
      <c r="L1340">
        <v>99.543221077305006</v>
      </c>
      <c r="M1340">
        <v>62.035831928325699</v>
      </c>
      <c r="N1340">
        <v>1.4570132652407599</v>
      </c>
      <c r="O1340">
        <v>17.278235987207498</v>
      </c>
      <c r="P1340">
        <v>42.470023980815299</v>
      </c>
    </row>
    <row r="1341" spans="1:17" hidden="1" x14ac:dyDescent="0.3">
      <c r="A1341" t="s">
        <v>2847</v>
      </c>
      <c r="B1341" t="s">
        <v>2848</v>
      </c>
      <c r="C1341" t="s">
        <v>10650</v>
      </c>
      <c r="D1341" t="s">
        <v>1546</v>
      </c>
      <c r="E1341">
        <v>1338.9275406029999</v>
      </c>
      <c r="F1341">
        <v>231.39</v>
      </c>
      <c r="G1341">
        <v>-56.140847717939302</v>
      </c>
      <c r="H1341">
        <v>1.19993176446036</v>
      </c>
      <c r="I1341">
        <v>-18.697422152619801</v>
      </c>
      <c r="J1341">
        <v>-2.13696163098678</v>
      </c>
      <c r="K1341">
        <v>224.42717416006599</v>
      </c>
      <c r="L1341">
        <v>240.04932278730399</v>
      </c>
      <c r="M1341">
        <v>51.483970303763797</v>
      </c>
      <c r="N1341">
        <v>1.78643657952287</v>
      </c>
      <c r="O1341">
        <v>38.986127317515802</v>
      </c>
      <c r="P1341">
        <v>16.072234762979601</v>
      </c>
      <c r="Q1341">
        <v>2.9314629831599998E-4</v>
      </c>
    </row>
    <row r="1342" spans="1:17" hidden="1" x14ac:dyDescent="0.3">
      <c r="A1342" t="s">
        <v>2849</v>
      </c>
      <c r="B1342" t="s">
        <v>2850</v>
      </c>
      <c r="C1342" t="s">
        <v>10650</v>
      </c>
      <c r="D1342" t="s">
        <v>295</v>
      </c>
      <c r="E1342">
        <v>1338.8740743000001</v>
      </c>
      <c r="F1342">
        <v>235.9</v>
      </c>
      <c r="G1342">
        <v>64.603995426294304</v>
      </c>
      <c r="H1342">
        <v>25.5874888201927</v>
      </c>
      <c r="I1342">
        <v>59.598498497134003</v>
      </c>
      <c r="J1342">
        <v>11.618763581473599</v>
      </c>
      <c r="K1342">
        <v>175.565136449862</v>
      </c>
      <c r="L1342">
        <v>145.62728781292401</v>
      </c>
      <c r="M1342">
        <v>88.798946007787194</v>
      </c>
      <c r="N1342">
        <v>1.95320930983203</v>
      </c>
      <c r="O1342">
        <v>3.8575667655786199</v>
      </c>
      <c r="P1342">
        <v>118.12297734627801</v>
      </c>
      <c r="Q1342">
        <v>0.127341394773516</v>
      </c>
    </row>
    <row r="1343" spans="1:17" hidden="1" x14ac:dyDescent="0.3">
      <c r="A1343" t="s">
        <v>2851</v>
      </c>
      <c r="B1343" t="s">
        <v>2852</v>
      </c>
      <c r="C1343" t="s">
        <v>10650</v>
      </c>
      <c r="D1343" t="s">
        <v>24</v>
      </c>
      <c r="E1343">
        <v>1337.9534289000001</v>
      </c>
      <c r="F1343">
        <v>293.05</v>
      </c>
      <c r="G1343">
        <v>-63.067460908374102</v>
      </c>
      <c r="H1343">
        <v>-16.1414638065852</v>
      </c>
      <c r="I1343">
        <v>-35.596230631960204</v>
      </c>
      <c r="J1343">
        <v>-4.9043326694043499</v>
      </c>
      <c r="K1343">
        <v>325.30396755313501</v>
      </c>
      <c r="M1343">
        <v>25.680980899803401</v>
      </c>
      <c r="N1343">
        <v>1.12823445960916</v>
      </c>
      <c r="O1343">
        <v>60.040948643576101</v>
      </c>
      <c r="P1343">
        <v>1.2087722327749999</v>
      </c>
    </row>
    <row r="1344" spans="1:17" hidden="1" x14ac:dyDescent="0.3">
      <c r="A1344" t="s">
        <v>2853</v>
      </c>
      <c r="B1344" t="s">
        <v>2854</v>
      </c>
      <c r="C1344" t="s">
        <v>10650</v>
      </c>
      <c r="D1344" t="s">
        <v>127</v>
      </c>
      <c r="E1344">
        <v>1336.7508</v>
      </c>
      <c r="F1344">
        <v>670.4</v>
      </c>
      <c r="G1344">
        <v>-31.905000692274101</v>
      </c>
      <c r="H1344">
        <v>1.24668755447645</v>
      </c>
      <c r="I1344">
        <v>-10.1313093584247</v>
      </c>
      <c r="J1344">
        <v>-3.0807786509546702</v>
      </c>
      <c r="K1344">
        <v>651.04039745360103</v>
      </c>
      <c r="L1344">
        <v>637.78746232720505</v>
      </c>
      <c r="M1344">
        <v>59.973134332071801</v>
      </c>
      <c r="N1344">
        <v>0.89454931380408897</v>
      </c>
      <c r="O1344">
        <v>11.426014319808999</v>
      </c>
      <c r="P1344">
        <v>16.490008688097301</v>
      </c>
      <c r="Q1344">
        <v>9.0698113318061005E-2</v>
      </c>
    </row>
    <row r="1345" spans="1:17" hidden="1" x14ac:dyDescent="0.3">
      <c r="A1345" t="s">
        <v>2855</v>
      </c>
      <c r="B1345" t="s">
        <v>2856</v>
      </c>
      <c r="C1345" t="s">
        <v>10650</v>
      </c>
      <c r="D1345" t="s">
        <v>2857</v>
      </c>
      <c r="E1345">
        <v>1332.8869665509999</v>
      </c>
      <c r="F1345">
        <v>207.86</v>
      </c>
      <c r="G1345">
        <v>-63.856161049014901</v>
      </c>
      <c r="H1345">
        <v>26.2131781266865</v>
      </c>
      <c r="I1345">
        <v>-19.800185406639901</v>
      </c>
      <c r="J1345">
        <v>-2.5420319110127698</v>
      </c>
      <c r="K1345">
        <v>182.180723885264</v>
      </c>
      <c r="M1345">
        <v>57.513478634234502</v>
      </c>
      <c r="N1345">
        <v>2.0223712165390801</v>
      </c>
      <c r="O1345">
        <v>56.2590204945636</v>
      </c>
      <c r="P1345">
        <v>43.1542699724518</v>
      </c>
    </row>
    <row r="1346" spans="1:17" hidden="1" x14ac:dyDescent="0.3">
      <c r="A1346" t="s">
        <v>2858</v>
      </c>
      <c r="B1346" t="s">
        <v>2859</v>
      </c>
      <c r="C1346" t="s">
        <v>10650</v>
      </c>
      <c r="D1346" t="s">
        <v>295</v>
      </c>
      <c r="E1346">
        <v>1332.5497096469901</v>
      </c>
      <c r="F1346">
        <v>140.01</v>
      </c>
      <c r="G1346">
        <v>14.128481388933499</v>
      </c>
      <c r="H1346">
        <v>-4.7438375929779903</v>
      </c>
      <c r="I1346">
        <v>21.397434761450398</v>
      </c>
      <c r="J1346">
        <v>-9.5055174168212702</v>
      </c>
      <c r="K1346">
        <v>133.20986032491101</v>
      </c>
      <c r="L1346">
        <v>115.087679059264</v>
      </c>
      <c r="M1346">
        <v>43.752170934526902</v>
      </c>
      <c r="N1346">
        <v>1.4633310207686201</v>
      </c>
      <c r="O1346">
        <v>17.777301621312699</v>
      </c>
      <c r="P1346">
        <v>70.952380952380906</v>
      </c>
      <c r="Q1346">
        <v>-5.1879753935300003E-3</v>
      </c>
    </row>
    <row r="1347" spans="1:17" hidden="1" x14ac:dyDescent="0.3">
      <c r="A1347" t="s">
        <v>2860</v>
      </c>
      <c r="B1347" t="s">
        <v>2861</v>
      </c>
      <c r="C1347" t="s">
        <v>10650</v>
      </c>
      <c r="D1347" t="s">
        <v>89</v>
      </c>
      <c r="E1347">
        <v>1326.2043418799999</v>
      </c>
      <c r="F1347">
        <v>199.18</v>
      </c>
      <c r="G1347">
        <v>44.8992300419253</v>
      </c>
      <c r="H1347">
        <v>31.618193780129701</v>
      </c>
      <c r="I1347">
        <v>52.806945266153797</v>
      </c>
      <c r="J1347">
        <v>3.2132270648265</v>
      </c>
      <c r="K1347">
        <v>158.350464892041</v>
      </c>
      <c r="L1347">
        <v>129.546018246317</v>
      </c>
      <c r="M1347">
        <v>68.709437725285994</v>
      </c>
      <c r="N1347">
        <v>1.8567779805479201</v>
      </c>
      <c r="O1347">
        <v>7.3149914650065098</v>
      </c>
      <c r="P1347">
        <v>114.05695862439499</v>
      </c>
      <c r="Q1347">
        <v>9.5397815887248993E-2</v>
      </c>
    </row>
    <row r="1348" spans="1:17" hidden="1" x14ac:dyDescent="0.3">
      <c r="A1348" t="s">
        <v>2862</v>
      </c>
      <c r="B1348" t="s">
        <v>2863</v>
      </c>
      <c r="C1348" t="s">
        <v>10650</v>
      </c>
      <c r="D1348" t="s">
        <v>21</v>
      </c>
      <c r="E1348">
        <v>1325.9044044559901</v>
      </c>
      <c r="F1348">
        <v>265.02999999999997</v>
      </c>
      <c r="G1348">
        <v>67.422132480821404</v>
      </c>
      <c r="H1348">
        <v>0.32939331598417299</v>
      </c>
      <c r="I1348">
        <v>60.877995078574003</v>
      </c>
      <c r="J1348">
        <v>5.8366718800612798</v>
      </c>
      <c r="K1348">
        <v>209.46485739999301</v>
      </c>
      <c r="L1348">
        <v>168.97630871201099</v>
      </c>
      <c r="M1348">
        <v>70.143426675923607</v>
      </c>
      <c r="N1348">
        <v>1.8125985526861299</v>
      </c>
      <c r="O1348">
        <v>4.6862619326114103</v>
      </c>
      <c r="P1348">
        <v>139.84615384615299</v>
      </c>
      <c r="Q1348">
        <v>0.111419660135848</v>
      </c>
    </row>
    <row r="1349" spans="1:17" hidden="1" x14ac:dyDescent="0.3">
      <c r="A1349" t="s">
        <v>2864</v>
      </c>
      <c r="B1349" t="s">
        <v>2865</v>
      </c>
      <c r="C1349" t="s">
        <v>10650</v>
      </c>
      <c r="D1349" t="s">
        <v>198</v>
      </c>
      <c r="E1349">
        <v>1323.3102925000001</v>
      </c>
      <c r="F1349">
        <v>143.5</v>
      </c>
      <c r="G1349">
        <v>-12.1335457554807</v>
      </c>
      <c r="H1349">
        <v>-1.90032290045463</v>
      </c>
      <c r="I1349">
        <v>-2.9653350395263698</v>
      </c>
      <c r="J1349">
        <v>2.23566394223523</v>
      </c>
      <c r="K1349">
        <v>139.37413531895101</v>
      </c>
      <c r="L1349">
        <v>130.480759599724</v>
      </c>
      <c r="M1349">
        <v>57.9110680095433</v>
      </c>
      <c r="N1349">
        <v>0.99371967949523099</v>
      </c>
      <c r="O1349">
        <v>8.7108013937282092</v>
      </c>
      <c r="P1349">
        <v>31.651376146788898</v>
      </c>
      <c r="Q1349">
        <v>9.2889923679344996E-2</v>
      </c>
    </row>
    <row r="1350" spans="1:17" hidden="1" x14ac:dyDescent="0.3">
      <c r="A1350" t="s">
        <v>2866</v>
      </c>
      <c r="B1350" t="s">
        <v>2867</v>
      </c>
      <c r="C1350" t="s">
        <v>10650</v>
      </c>
      <c r="D1350" t="s">
        <v>54</v>
      </c>
      <c r="E1350">
        <v>1323.269467478</v>
      </c>
      <c r="F1350">
        <v>125.25</v>
      </c>
      <c r="G1350">
        <v>-2.9543609697938602</v>
      </c>
      <c r="H1350">
        <v>1.0829815937854199</v>
      </c>
      <c r="I1350">
        <v>-12.8892638106277</v>
      </c>
      <c r="J1350">
        <v>-3.7303877211537499</v>
      </c>
      <c r="K1350">
        <v>116.74325201420601</v>
      </c>
      <c r="L1350">
        <v>111.80497035815</v>
      </c>
      <c r="M1350">
        <v>59.810073795625698</v>
      </c>
      <c r="N1350">
        <v>1.88925467010549</v>
      </c>
      <c r="O1350">
        <v>19.441117764470999</v>
      </c>
      <c r="P1350">
        <v>61.926308985132501</v>
      </c>
      <c r="Q1350">
        <v>-1.2106914422369999E-3</v>
      </c>
    </row>
    <row r="1351" spans="1:17" hidden="1" x14ac:dyDescent="0.3">
      <c r="A1351" t="s">
        <v>2868</v>
      </c>
      <c r="B1351" t="s">
        <v>2869</v>
      </c>
      <c r="C1351" t="s">
        <v>10650</v>
      </c>
      <c r="E1351">
        <v>1322.2085919839999</v>
      </c>
      <c r="F1351">
        <v>333.39</v>
      </c>
      <c r="G1351">
        <v>-20.187261127312301</v>
      </c>
      <c r="H1351">
        <v>8.7269061804781494</v>
      </c>
      <c r="I1351">
        <v>-2.7211520526737898</v>
      </c>
      <c r="J1351">
        <v>8.5872376189162001</v>
      </c>
      <c r="O1351">
        <v>0</v>
      </c>
      <c r="P1351">
        <v>16.082869080779901</v>
      </c>
    </row>
    <row r="1352" spans="1:17" hidden="1" x14ac:dyDescent="0.3">
      <c r="A1352" t="s">
        <v>2870</v>
      </c>
      <c r="B1352" t="s">
        <v>2871</v>
      </c>
      <c r="C1352" t="s">
        <v>10650</v>
      </c>
      <c r="D1352" t="s">
        <v>531</v>
      </c>
      <c r="E1352">
        <v>1319.29003668</v>
      </c>
      <c r="F1352">
        <v>378.3</v>
      </c>
      <c r="G1352">
        <v>53.305939379608702</v>
      </c>
      <c r="H1352">
        <v>18.6673823709543</v>
      </c>
      <c r="I1352">
        <v>22.3796692836126</v>
      </c>
      <c r="J1352">
        <v>1.77986056973589</v>
      </c>
      <c r="K1352">
        <v>326.014045437861</v>
      </c>
      <c r="L1352">
        <v>269.610608538527</v>
      </c>
      <c r="M1352">
        <v>81.589337203337195</v>
      </c>
      <c r="N1352">
        <v>0.73663783888217704</v>
      </c>
      <c r="O1352">
        <v>2.5641025641025501</v>
      </c>
      <c r="P1352">
        <v>113.72881355932201</v>
      </c>
      <c r="Q1352">
        <v>5.9124288944895E-2</v>
      </c>
    </row>
    <row r="1353" spans="1:17" hidden="1" x14ac:dyDescent="0.3">
      <c r="A1353" t="s">
        <v>2872</v>
      </c>
      <c r="B1353" t="s">
        <v>2873</v>
      </c>
      <c r="C1353" t="s">
        <v>10650</v>
      </c>
      <c r="D1353" t="s">
        <v>414</v>
      </c>
      <c r="E1353">
        <v>1313.9074981599999</v>
      </c>
      <c r="F1353">
        <v>4121.1000000000004</v>
      </c>
      <c r="G1353">
        <v>11.1369646131796</v>
      </c>
      <c r="H1353">
        <v>-2.51156169431589</v>
      </c>
      <c r="I1353">
        <v>21.152844018397602</v>
      </c>
      <c r="J1353">
        <v>-2.01132516474489</v>
      </c>
      <c r="K1353">
        <v>3920.7686078899001</v>
      </c>
      <c r="L1353">
        <v>3432.1710938318702</v>
      </c>
      <c r="M1353">
        <v>55.450079158323902</v>
      </c>
      <c r="N1353">
        <v>0.47600285927841002</v>
      </c>
      <c r="O1353">
        <v>10.497197350222001</v>
      </c>
      <c r="P1353">
        <v>69.942268041237099</v>
      </c>
      <c r="Q1353">
        <v>8.2180883504749998E-3</v>
      </c>
    </row>
    <row r="1354" spans="1:17" hidden="1" x14ac:dyDescent="0.3">
      <c r="A1354" t="s">
        <v>2874</v>
      </c>
      <c r="B1354" t="s">
        <v>2875</v>
      </c>
      <c r="C1354" t="s">
        <v>10650</v>
      </c>
      <c r="D1354" t="s">
        <v>127</v>
      </c>
      <c r="E1354">
        <v>1310.4406929199999</v>
      </c>
      <c r="F1354">
        <v>680.2</v>
      </c>
      <c r="G1354">
        <v>-22.381265880391702</v>
      </c>
      <c r="H1354">
        <v>-7.3998061482889597</v>
      </c>
      <c r="I1354">
        <v>-5.4786495944633504</v>
      </c>
      <c r="J1354">
        <v>-2.7994530285657899</v>
      </c>
      <c r="K1354">
        <v>695.38382759443698</v>
      </c>
      <c r="L1354">
        <v>651.95427211671802</v>
      </c>
      <c r="M1354">
        <v>46.456101308926698</v>
      </c>
      <c r="N1354">
        <v>0.685134935151689</v>
      </c>
      <c r="O1354">
        <v>24.228168185827599</v>
      </c>
      <c r="P1354">
        <v>23.897996357012701</v>
      </c>
      <c r="Q1354">
        <v>5.0096952749557999E-2</v>
      </c>
    </row>
    <row r="1355" spans="1:17" hidden="1" x14ac:dyDescent="0.3">
      <c r="A1355" t="s">
        <v>2876</v>
      </c>
      <c r="B1355" t="s">
        <v>2877</v>
      </c>
      <c r="C1355" t="s">
        <v>10650</v>
      </c>
      <c r="D1355" t="s">
        <v>597</v>
      </c>
      <c r="E1355">
        <v>1307.4128234929999</v>
      </c>
      <c r="F1355">
        <v>201.69</v>
      </c>
      <c r="G1355">
        <v>-38.381420313883602</v>
      </c>
      <c r="H1355">
        <v>-9.2325554315001703</v>
      </c>
      <c r="I1355">
        <v>-34.536346615170501</v>
      </c>
      <c r="J1355">
        <v>-3.57337474443873</v>
      </c>
      <c r="K1355">
        <v>213.50123004577199</v>
      </c>
      <c r="L1355">
        <v>226.81416696033</v>
      </c>
      <c r="M1355">
        <v>34.448802146211101</v>
      </c>
      <c r="N1355">
        <v>0.39252915633810698</v>
      </c>
      <c r="O1355">
        <v>52.635232287173302</v>
      </c>
      <c r="P1355">
        <v>8.4063423810803499</v>
      </c>
      <c r="Q1355">
        <v>8.6674512031140002E-2</v>
      </c>
    </row>
    <row r="1356" spans="1:17" hidden="1" x14ac:dyDescent="0.3">
      <c r="A1356" t="s">
        <v>2878</v>
      </c>
      <c r="B1356" t="s">
        <v>2879</v>
      </c>
      <c r="C1356" t="s">
        <v>10650</v>
      </c>
      <c r="D1356" t="s">
        <v>295</v>
      </c>
      <c r="E1356">
        <v>1305.50969076</v>
      </c>
      <c r="F1356">
        <v>902.1</v>
      </c>
      <c r="G1356">
        <v>115.703877160654</v>
      </c>
      <c r="H1356">
        <v>2.1869518425786101</v>
      </c>
      <c r="I1356">
        <v>45.586065398855503</v>
      </c>
      <c r="J1356">
        <v>-3.9693380034290699</v>
      </c>
      <c r="K1356">
        <v>807.32565678071001</v>
      </c>
      <c r="L1356">
        <v>613.98783428021102</v>
      </c>
      <c r="M1356">
        <v>57.680665907874001</v>
      </c>
      <c r="N1356">
        <v>0.43669657319004901</v>
      </c>
      <c r="O1356">
        <v>8.3693603813324398</v>
      </c>
      <c r="P1356">
        <v>167.32849311008999</v>
      </c>
      <c r="Q1356">
        <v>0.162395206668562</v>
      </c>
    </row>
    <row r="1357" spans="1:17" hidden="1" x14ac:dyDescent="0.3">
      <c r="A1357" t="s">
        <v>2880</v>
      </c>
      <c r="B1357" t="s">
        <v>2881</v>
      </c>
      <c r="C1357" t="s">
        <v>10650</v>
      </c>
      <c r="D1357" t="s">
        <v>1788</v>
      </c>
      <c r="E1357">
        <v>1305.2746</v>
      </c>
      <c r="F1357">
        <v>561.75</v>
      </c>
      <c r="G1357">
        <v>66.981697169413394</v>
      </c>
      <c r="H1357">
        <v>-11.6590938195218</v>
      </c>
      <c r="I1357">
        <v>25.188726811152399</v>
      </c>
      <c r="J1357">
        <v>-3.8143303253346601</v>
      </c>
      <c r="K1357">
        <v>535.42958776510795</v>
      </c>
      <c r="L1357">
        <v>428.84067237723099</v>
      </c>
      <c r="M1357">
        <v>43.426064099162197</v>
      </c>
      <c r="N1357">
        <v>0.26218446894391201</v>
      </c>
      <c r="O1357">
        <v>14.8197596795727</v>
      </c>
      <c r="P1357">
        <v>122.828242760809</v>
      </c>
    </row>
    <row r="1358" spans="1:17" hidden="1" x14ac:dyDescent="0.3">
      <c r="A1358" t="s">
        <v>2882</v>
      </c>
      <c r="B1358" t="s">
        <v>2883</v>
      </c>
      <c r="C1358" t="s">
        <v>10650</v>
      </c>
      <c r="D1358" t="s">
        <v>1418</v>
      </c>
      <c r="E1358">
        <v>1304.2013607199999</v>
      </c>
      <c r="F1358">
        <v>837.7</v>
      </c>
      <c r="G1358">
        <v>128.91456820091</v>
      </c>
      <c r="H1358">
        <v>28.217994360590701</v>
      </c>
      <c r="I1358">
        <v>95.4917005575752</v>
      </c>
      <c r="J1358">
        <v>1.31555546499674</v>
      </c>
      <c r="K1358">
        <v>731.685547531623</v>
      </c>
      <c r="L1358">
        <v>544.10409517200401</v>
      </c>
      <c r="M1358">
        <v>55.779980815466701</v>
      </c>
      <c r="N1358">
        <v>0.57951229019587802</v>
      </c>
      <c r="O1358">
        <v>22.597588635549702</v>
      </c>
      <c r="P1358">
        <v>168.27862289831799</v>
      </c>
      <c r="Q1358">
        <v>0.146392496543617</v>
      </c>
    </row>
    <row r="1359" spans="1:17" hidden="1" x14ac:dyDescent="0.3">
      <c r="A1359" t="s">
        <v>2884</v>
      </c>
      <c r="B1359" t="s">
        <v>2885</v>
      </c>
      <c r="C1359" t="s">
        <v>10650</v>
      </c>
      <c r="D1359" t="s">
        <v>198</v>
      </c>
      <c r="E1359">
        <v>1302.863603625</v>
      </c>
      <c r="F1359">
        <v>831.7</v>
      </c>
      <c r="G1359">
        <v>73.262984082209101</v>
      </c>
      <c r="H1359">
        <v>-20.611763770260701</v>
      </c>
      <c r="I1359">
        <v>18.4521799450538</v>
      </c>
      <c r="J1359">
        <v>-6.1630240242025698</v>
      </c>
      <c r="K1359">
        <v>897.23682966658203</v>
      </c>
      <c r="L1359">
        <v>746.59588286000906</v>
      </c>
      <c r="M1359">
        <v>35.9923303097017</v>
      </c>
      <c r="N1359">
        <v>0.55743149497827804</v>
      </c>
      <c r="O1359">
        <v>31.603943729710199</v>
      </c>
      <c r="P1359">
        <v>122.975871313672</v>
      </c>
      <c r="Q1359">
        <v>0.193141401460204</v>
      </c>
    </row>
    <row r="1360" spans="1:17" hidden="1" x14ac:dyDescent="0.3">
      <c r="A1360" t="s">
        <v>2886</v>
      </c>
      <c r="B1360" t="s">
        <v>2887</v>
      </c>
      <c r="C1360" t="s">
        <v>10650</v>
      </c>
      <c r="D1360" t="s">
        <v>2888</v>
      </c>
      <c r="E1360">
        <v>1299.0885155000001</v>
      </c>
      <c r="F1360">
        <v>516.95000000000005</v>
      </c>
      <c r="G1360">
        <v>115.030060131675</v>
      </c>
      <c r="H1360">
        <v>12.102447306019201</v>
      </c>
      <c r="I1360">
        <v>52.560771235373402</v>
      </c>
      <c r="J1360">
        <v>-6.2173078356292297</v>
      </c>
      <c r="K1360">
        <v>469.07874789578699</v>
      </c>
      <c r="L1360">
        <v>366.38742477667802</v>
      </c>
      <c r="M1360">
        <v>63.767242665667801</v>
      </c>
      <c r="N1360">
        <v>1.23252426440147</v>
      </c>
      <c r="O1360">
        <v>6.3932682077570302</v>
      </c>
      <c r="P1360">
        <v>176.44385026737899</v>
      </c>
    </row>
    <row r="1361" spans="1:17" hidden="1" x14ac:dyDescent="0.3">
      <c r="A1361" t="s">
        <v>2889</v>
      </c>
      <c r="B1361" t="s">
        <v>2890</v>
      </c>
      <c r="C1361" t="s">
        <v>10650</v>
      </c>
      <c r="D1361" t="s">
        <v>547</v>
      </c>
      <c r="E1361">
        <v>1298.8877119199999</v>
      </c>
      <c r="F1361">
        <v>239.5</v>
      </c>
      <c r="G1361">
        <v>2.9166160954401601</v>
      </c>
      <c r="H1361">
        <v>-7.9533520363930403</v>
      </c>
      <c r="I1361">
        <v>-9.7586529504688109</v>
      </c>
      <c r="J1361">
        <v>-4.14410190095467</v>
      </c>
      <c r="K1361">
        <v>242.67669933649501</v>
      </c>
      <c r="L1361">
        <v>226.818770846647</v>
      </c>
      <c r="M1361">
        <v>47.248165701495303</v>
      </c>
      <c r="N1361">
        <v>0.29306804646047802</v>
      </c>
      <c r="O1361">
        <v>22.0876826722338</v>
      </c>
      <c r="P1361">
        <v>34.399551066217697</v>
      </c>
      <c r="Q1361">
        <v>4.3692160127140001E-2</v>
      </c>
    </row>
    <row r="1362" spans="1:17" hidden="1" x14ac:dyDescent="0.3">
      <c r="A1362" t="s">
        <v>2891</v>
      </c>
      <c r="B1362" t="s">
        <v>2892</v>
      </c>
      <c r="C1362" t="s">
        <v>10650</v>
      </c>
      <c r="D1362" t="s">
        <v>991</v>
      </c>
      <c r="E1362">
        <v>1297.4588424000001</v>
      </c>
      <c r="F1362">
        <v>350.95</v>
      </c>
      <c r="G1362">
        <v>-38.315049542976404</v>
      </c>
      <c r="H1362">
        <v>0.135355306430651</v>
      </c>
      <c r="I1362">
        <v>-10.651383669129901</v>
      </c>
      <c r="J1362">
        <v>-3.6224165597581401</v>
      </c>
      <c r="K1362">
        <v>334.24382626691698</v>
      </c>
      <c r="L1362">
        <v>346.29017641111898</v>
      </c>
      <c r="M1362">
        <v>60.4575289038333</v>
      </c>
      <c r="N1362">
        <v>1.56304547335204</v>
      </c>
      <c r="O1362">
        <v>52.671320700954503</v>
      </c>
      <c r="P1362">
        <v>27.6181818181818</v>
      </c>
      <c r="Q1362">
        <v>5.5904194440460998E-2</v>
      </c>
    </row>
    <row r="1363" spans="1:17" hidden="1" x14ac:dyDescent="0.3">
      <c r="A1363" t="s">
        <v>2893</v>
      </c>
      <c r="B1363" t="s">
        <v>2894</v>
      </c>
      <c r="C1363" t="s">
        <v>10650</v>
      </c>
      <c r="D1363" t="s">
        <v>629</v>
      </c>
      <c r="E1363">
        <v>1291.07143245</v>
      </c>
      <c r="F1363">
        <v>176.7</v>
      </c>
      <c r="G1363">
        <v>31.111623712781999</v>
      </c>
      <c r="H1363">
        <v>-6.7209830015798797</v>
      </c>
      <c r="I1363">
        <v>12.6171860188732</v>
      </c>
      <c r="J1363">
        <v>-4.0268928158663897</v>
      </c>
      <c r="K1363">
        <v>180.61942056577001</v>
      </c>
      <c r="L1363">
        <v>152.339637407043</v>
      </c>
      <c r="M1363">
        <v>43.181788992408698</v>
      </c>
      <c r="N1363">
        <v>0.41245263796884402</v>
      </c>
      <c r="O1363">
        <v>25.042444821731699</v>
      </c>
      <c r="P1363">
        <v>81.790123456790099</v>
      </c>
      <c r="Q1363">
        <v>0.152416338223621</v>
      </c>
    </row>
    <row r="1364" spans="1:17" hidden="1" x14ac:dyDescent="0.3">
      <c r="A1364" t="s">
        <v>2895</v>
      </c>
      <c r="B1364" t="s">
        <v>2896</v>
      </c>
      <c r="C1364" t="s">
        <v>10650</v>
      </c>
      <c r="D1364" t="s">
        <v>245</v>
      </c>
      <c r="E1364">
        <v>1287.4647465</v>
      </c>
      <c r="F1364">
        <v>453.55</v>
      </c>
      <c r="G1364">
        <v>58.504527207128497</v>
      </c>
      <c r="H1364">
        <v>-2.6921780368849002</v>
      </c>
      <c r="I1364">
        <v>-12.8145913550813</v>
      </c>
      <c r="J1364">
        <v>-1.77217157145577</v>
      </c>
      <c r="K1364">
        <v>429.85859632834303</v>
      </c>
      <c r="L1364">
        <v>378.73597501443697</v>
      </c>
      <c r="M1364">
        <v>56.653533039307497</v>
      </c>
      <c r="N1364">
        <v>1.9110194113188299</v>
      </c>
      <c r="O1364">
        <v>15.7535001653621</v>
      </c>
      <c r="P1364">
        <v>104.716768223877</v>
      </c>
      <c r="Q1364">
        <v>0.125113845999445</v>
      </c>
    </row>
    <row r="1365" spans="1:17" hidden="1" x14ac:dyDescent="0.3">
      <c r="A1365" t="s">
        <v>2897</v>
      </c>
      <c r="B1365" t="s">
        <v>2898</v>
      </c>
      <c r="C1365" t="s">
        <v>10650</v>
      </c>
      <c r="D1365" t="s">
        <v>72</v>
      </c>
      <c r="E1365">
        <v>1284.3047198719901</v>
      </c>
      <c r="F1365">
        <v>72.92</v>
      </c>
      <c r="G1365">
        <v>77.8480706146389</v>
      </c>
      <c r="H1365">
        <v>1.3887081216794399</v>
      </c>
      <c r="I1365">
        <v>-32.036870478408801</v>
      </c>
      <c r="J1365">
        <v>-3.9858598443681701</v>
      </c>
      <c r="K1365">
        <v>73.341504919000002</v>
      </c>
      <c r="L1365">
        <v>72.244063588815607</v>
      </c>
      <c r="M1365">
        <v>43.0939045271667</v>
      </c>
      <c r="N1365">
        <v>0.93532029313346898</v>
      </c>
      <c r="O1365">
        <v>97.202413603949495</v>
      </c>
      <c r="P1365">
        <v>116.70133729569</v>
      </c>
      <c r="Q1365">
        <v>0.34060390852245098</v>
      </c>
    </row>
    <row r="1366" spans="1:17" hidden="1" x14ac:dyDescent="0.3">
      <c r="A1366" t="s">
        <v>2899</v>
      </c>
      <c r="B1366" t="s">
        <v>2900</v>
      </c>
      <c r="C1366" t="s">
        <v>10650</v>
      </c>
      <c r="D1366" t="s">
        <v>739</v>
      </c>
      <c r="E1366">
        <v>1283.383852425</v>
      </c>
      <c r="F1366">
        <v>250.45</v>
      </c>
      <c r="G1366">
        <v>-35.0620858350578</v>
      </c>
      <c r="H1366">
        <v>-20.019647754447298</v>
      </c>
      <c r="I1366">
        <v>-17.595976760419301</v>
      </c>
      <c r="J1366">
        <v>-7.7222488026614604</v>
      </c>
      <c r="K1366">
        <v>273.13707177498299</v>
      </c>
      <c r="M1366">
        <v>29.8899344232921</v>
      </c>
      <c r="N1366">
        <v>0.57277910485418504</v>
      </c>
      <c r="O1366">
        <v>28.049510880415198</v>
      </c>
      <c r="P1366">
        <v>10.015374478365899</v>
      </c>
    </row>
    <row r="1367" spans="1:17" hidden="1" x14ac:dyDescent="0.3">
      <c r="A1367" t="s">
        <v>2901</v>
      </c>
      <c r="B1367" t="s">
        <v>2902</v>
      </c>
      <c r="C1367" t="s">
        <v>10650</v>
      </c>
      <c r="D1367" t="s">
        <v>1168</v>
      </c>
      <c r="E1367">
        <v>1282.3909874999999</v>
      </c>
      <c r="F1367">
        <v>181.55</v>
      </c>
      <c r="G1367">
        <v>238.79392779934599</v>
      </c>
      <c r="H1367">
        <v>-22.261007305526899</v>
      </c>
      <c r="I1367">
        <v>-16.348625083752399</v>
      </c>
      <c r="J1367">
        <v>-13.9162835078443</v>
      </c>
      <c r="K1367">
        <v>197.97257785923901</v>
      </c>
      <c r="L1367">
        <v>158.366013042009</v>
      </c>
      <c r="M1367">
        <v>33.938015304002803</v>
      </c>
      <c r="N1367">
        <v>0.64021446127316495</v>
      </c>
      <c r="O1367">
        <v>36.5464059487744</v>
      </c>
      <c r="P1367">
        <v>326.77480018805801</v>
      </c>
      <c r="Q1367">
        <v>0.171897228302137</v>
      </c>
    </row>
    <row r="1368" spans="1:17" hidden="1" x14ac:dyDescent="0.3">
      <c r="A1368" t="s">
        <v>2903</v>
      </c>
      <c r="B1368" t="s">
        <v>2904</v>
      </c>
      <c r="C1368" t="s">
        <v>10650</v>
      </c>
      <c r="D1368" t="s">
        <v>127</v>
      </c>
      <c r="E1368">
        <v>1277.5256208000001</v>
      </c>
      <c r="F1368">
        <v>145.75</v>
      </c>
      <c r="G1368">
        <v>-21.626019814811201</v>
      </c>
      <c r="H1368">
        <v>-3.6861553835817298</v>
      </c>
      <c r="I1368">
        <v>-20.311825268347</v>
      </c>
      <c r="J1368">
        <v>-0.56234972633826097</v>
      </c>
      <c r="K1368">
        <v>145.93072710358899</v>
      </c>
      <c r="L1368">
        <v>145.13805867977601</v>
      </c>
      <c r="M1368">
        <v>53.144469870765498</v>
      </c>
      <c r="N1368">
        <v>0.62884090312813101</v>
      </c>
      <c r="O1368">
        <v>33.310463121783897</v>
      </c>
      <c r="P1368">
        <v>25.107296137338999</v>
      </c>
      <c r="Q1368">
        <v>4.9082284180110999E-2</v>
      </c>
    </row>
    <row r="1369" spans="1:17" hidden="1" x14ac:dyDescent="0.3">
      <c r="A1369" t="s">
        <v>2905</v>
      </c>
      <c r="B1369" t="s">
        <v>2906</v>
      </c>
      <c r="C1369" t="s">
        <v>10650</v>
      </c>
      <c r="D1369" t="s">
        <v>680</v>
      </c>
      <c r="E1369">
        <v>1273.0890980700001</v>
      </c>
      <c r="F1369">
        <v>145.99</v>
      </c>
      <c r="G1369">
        <v>-56.795932738033102</v>
      </c>
      <c r="H1369">
        <v>-10.761444515049201</v>
      </c>
      <c r="I1369">
        <v>-35.9092576591285</v>
      </c>
      <c r="J1369">
        <v>-4.0052014709555896</v>
      </c>
      <c r="K1369">
        <v>154.64217710406299</v>
      </c>
      <c r="L1369">
        <v>161.24117924550899</v>
      </c>
      <c r="M1369">
        <v>36.195222228851001</v>
      </c>
      <c r="N1369">
        <v>1.3060630377987501</v>
      </c>
      <c r="O1369">
        <v>46.174395506541501</v>
      </c>
      <c r="P1369">
        <v>15.4984177215189</v>
      </c>
      <c r="Q1369">
        <v>5.8475604539821001E-2</v>
      </c>
    </row>
    <row r="1370" spans="1:17" hidden="1" x14ac:dyDescent="0.3">
      <c r="A1370" t="s">
        <v>2907</v>
      </c>
      <c r="B1370" t="s">
        <v>2908</v>
      </c>
      <c r="C1370" t="s">
        <v>10650</v>
      </c>
      <c r="D1370" t="s">
        <v>127</v>
      </c>
      <c r="E1370">
        <v>1271.2231246399999</v>
      </c>
      <c r="F1370">
        <v>1000</v>
      </c>
      <c r="G1370">
        <v>623.14422563719995</v>
      </c>
      <c r="H1370">
        <v>3.47085450442701</v>
      </c>
      <c r="I1370">
        <v>76.353058503693106</v>
      </c>
      <c r="J1370">
        <v>-3.6666916541682602</v>
      </c>
      <c r="K1370">
        <v>863.15204962192604</v>
      </c>
      <c r="L1370">
        <v>618.60200286258998</v>
      </c>
      <c r="M1370">
        <v>71.841219971131807</v>
      </c>
      <c r="N1370">
        <v>0.80942154252355902</v>
      </c>
      <c r="O1370">
        <v>1.8</v>
      </c>
      <c r="P1370">
        <v>811.99270405836705</v>
      </c>
      <c r="Q1370">
        <v>0.174323561697556</v>
      </c>
    </row>
    <row r="1371" spans="1:17" hidden="1" x14ac:dyDescent="0.3">
      <c r="A1371" t="s">
        <v>2909</v>
      </c>
      <c r="B1371" t="s">
        <v>2910</v>
      </c>
      <c r="C1371" t="s">
        <v>10650</v>
      </c>
      <c r="D1371" t="s">
        <v>629</v>
      </c>
      <c r="E1371">
        <v>1263.78765084</v>
      </c>
      <c r="F1371">
        <v>47.61</v>
      </c>
      <c r="G1371">
        <v>-40.689753908904997</v>
      </c>
      <c r="H1371">
        <v>-0.47925248340492899</v>
      </c>
      <c r="I1371">
        <v>-21.411475617997301</v>
      </c>
      <c r="J1371">
        <v>-8.8785466078539793E-2</v>
      </c>
      <c r="K1371">
        <v>45.9062263540076</v>
      </c>
      <c r="L1371">
        <v>47.057971206600797</v>
      </c>
      <c r="M1371">
        <v>65.294647656853698</v>
      </c>
      <c r="N1371">
        <v>1.0502987268236501</v>
      </c>
      <c r="O1371">
        <v>40.936777987817599</v>
      </c>
      <c r="P1371">
        <v>30.796703296703299</v>
      </c>
      <c r="Q1371">
        <v>-1.4374219912708999E-2</v>
      </c>
    </row>
    <row r="1372" spans="1:17" hidden="1" x14ac:dyDescent="0.3">
      <c r="A1372" t="s">
        <v>2911</v>
      </c>
      <c r="B1372" t="s">
        <v>2912</v>
      </c>
      <c r="C1372" t="s">
        <v>10650</v>
      </c>
      <c r="D1372" t="s">
        <v>629</v>
      </c>
      <c r="E1372">
        <v>1261.91291</v>
      </c>
      <c r="F1372">
        <v>491.55</v>
      </c>
      <c r="G1372">
        <v>-6.9457656324096098</v>
      </c>
      <c r="H1372">
        <v>-5.4349555939345802</v>
      </c>
      <c r="I1372">
        <v>1.91922754001092</v>
      </c>
      <c r="J1372">
        <v>-7.7443563089775198</v>
      </c>
      <c r="K1372">
        <v>491.79846393990999</v>
      </c>
      <c r="L1372">
        <v>441.59744596225102</v>
      </c>
      <c r="M1372">
        <v>52.929088783632601</v>
      </c>
      <c r="N1372">
        <v>0.622188967930283</v>
      </c>
      <c r="O1372">
        <v>18.889227952395402</v>
      </c>
      <c r="P1372">
        <v>42.685050798258303</v>
      </c>
    </row>
    <row r="1373" spans="1:17" hidden="1" x14ac:dyDescent="0.3">
      <c r="A1373" t="s">
        <v>2913</v>
      </c>
      <c r="B1373" t="s">
        <v>2914</v>
      </c>
      <c r="C1373" t="s">
        <v>10650</v>
      </c>
      <c r="D1373" t="s">
        <v>264</v>
      </c>
      <c r="E1373">
        <v>1261.4950104</v>
      </c>
      <c r="F1373">
        <v>203.73</v>
      </c>
      <c r="G1373">
        <v>188.391014079483</v>
      </c>
      <c r="H1373">
        <v>11.4369619976768</v>
      </c>
      <c r="I1373">
        <v>120.800195241263</v>
      </c>
      <c r="J1373">
        <v>-0.49633871934664298</v>
      </c>
      <c r="K1373">
        <v>165.16462576824901</v>
      </c>
      <c r="L1373">
        <v>114.598678260508</v>
      </c>
      <c r="M1373">
        <v>55.813028260978101</v>
      </c>
      <c r="N1373">
        <v>0.79012459113956202</v>
      </c>
      <c r="O1373">
        <v>7.19088990330338</v>
      </c>
      <c r="P1373">
        <v>225.447284345047</v>
      </c>
      <c r="Q1373">
        <v>0.14683801932683599</v>
      </c>
    </row>
    <row r="1374" spans="1:17" hidden="1" x14ac:dyDescent="0.3">
      <c r="A1374" t="s">
        <v>2915</v>
      </c>
      <c r="B1374" t="s">
        <v>2916</v>
      </c>
      <c r="C1374" t="s">
        <v>10650</v>
      </c>
      <c r="D1374" t="s">
        <v>1610</v>
      </c>
      <c r="E1374">
        <v>1259.362418875</v>
      </c>
      <c r="F1374">
        <v>1661.95</v>
      </c>
      <c r="G1374">
        <v>30.715697497877901</v>
      </c>
      <c r="H1374">
        <v>-0.48469435546995199</v>
      </c>
      <c r="I1374">
        <v>14.6816635194503</v>
      </c>
      <c r="J1374">
        <v>-1.4816029607939301</v>
      </c>
      <c r="K1374">
        <v>1577.89110937175</v>
      </c>
      <c r="L1374">
        <v>1344.5914321560399</v>
      </c>
      <c r="M1374">
        <v>52.647494823342598</v>
      </c>
      <c r="N1374">
        <v>0.44539507823308899</v>
      </c>
      <c r="O1374">
        <v>6.8985228195794104</v>
      </c>
      <c r="P1374">
        <v>70.447669350289701</v>
      </c>
      <c r="Q1374">
        <v>6.6918852345020999E-2</v>
      </c>
    </row>
    <row r="1375" spans="1:17" hidden="1" x14ac:dyDescent="0.3">
      <c r="A1375" t="s">
        <v>2917</v>
      </c>
      <c r="B1375" t="s">
        <v>2918</v>
      </c>
      <c r="C1375" t="s">
        <v>10650</v>
      </c>
      <c r="D1375" t="s">
        <v>565</v>
      </c>
      <c r="E1375">
        <v>1256.254464848</v>
      </c>
      <c r="F1375">
        <v>103.06</v>
      </c>
      <c r="G1375">
        <v>29.844660791273601</v>
      </c>
      <c r="H1375">
        <v>13.0655312495008</v>
      </c>
      <c r="I1375">
        <v>5.4906021892528596</v>
      </c>
      <c r="J1375">
        <v>8.3223976782759692</v>
      </c>
      <c r="K1375">
        <v>88.9294514816755</v>
      </c>
      <c r="L1375">
        <v>82.174736133941295</v>
      </c>
      <c r="M1375">
        <v>69.494746079334405</v>
      </c>
      <c r="N1375">
        <v>1.6175554798428899</v>
      </c>
      <c r="O1375">
        <v>22.986609741897901</v>
      </c>
      <c r="P1375">
        <v>77.996545768566406</v>
      </c>
      <c r="Q1375">
        <v>-4.9249306853420001E-2</v>
      </c>
    </row>
    <row r="1376" spans="1:17" hidden="1" x14ac:dyDescent="0.3">
      <c r="A1376" t="s">
        <v>2919</v>
      </c>
      <c r="B1376" t="s">
        <v>2920</v>
      </c>
      <c r="C1376" t="s">
        <v>10650</v>
      </c>
      <c r="D1376" t="s">
        <v>739</v>
      </c>
      <c r="E1376">
        <v>1243.9953</v>
      </c>
      <c r="F1376">
        <v>229.87</v>
      </c>
      <c r="G1376">
        <v>-60.041769114858901</v>
      </c>
      <c r="H1376">
        <v>-9.15758749040792</v>
      </c>
      <c r="I1376">
        <v>-60.4514617342343</v>
      </c>
      <c r="J1376">
        <v>-9.3082158478401098</v>
      </c>
      <c r="K1376">
        <v>255.71757689475601</v>
      </c>
      <c r="M1376">
        <v>37.401080887476901</v>
      </c>
      <c r="N1376">
        <v>2.08811478376695</v>
      </c>
      <c r="O1376">
        <v>102.723278374733</v>
      </c>
      <c r="P1376">
        <v>6.6137934233106099</v>
      </c>
    </row>
    <row r="1377" spans="1:17" hidden="1" x14ac:dyDescent="0.3">
      <c r="A1377" t="s">
        <v>2921</v>
      </c>
      <c r="B1377" t="s">
        <v>2922</v>
      </c>
      <c r="C1377" t="s">
        <v>10650</v>
      </c>
      <c r="D1377" t="s">
        <v>21</v>
      </c>
      <c r="E1377">
        <v>1242.7459200000001</v>
      </c>
      <c r="F1377">
        <v>1056.8499999999999</v>
      </c>
      <c r="G1377">
        <v>-40.666314119159402</v>
      </c>
      <c r="H1377">
        <v>-4.5841769720219601</v>
      </c>
      <c r="I1377">
        <v>-28.156552565766699</v>
      </c>
      <c r="J1377">
        <v>-1.20823867408412</v>
      </c>
      <c r="K1377">
        <v>1079.27820275718</v>
      </c>
      <c r="L1377">
        <v>1093.0846337303001</v>
      </c>
      <c r="M1377">
        <v>50.950751761961698</v>
      </c>
      <c r="N1377">
        <v>0.76743037519394797</v>
      </c>
      <c r="O1377">
        <v>38.846572361262197</v>
      </c>
      <c r="P1377">
        <v>10.6012244257233</v>
      </c>
      <c r="Q1377">
        <v>0.122101057632508</v>
      </c>
    </row>
    <row r="1378" spans="1:17" hidden="1" x14ac:dyDescent="0.3">
      <c r="A1378" t="s">
        <v>2923</v>
      </c>
      <c r="B1378" t="s">
        <v>2924</v>
      </c>
      <c r="C1378" t="s">
        <v>10650</v>
      </c>
      <c r="D1378" t="s">
        <v>680</v>
      </c>
      <c r="E1378">
        <v>1242.5120959999999</v>
      </c>
      <c r="F1378">
        <v>316.35000000000002</v>
      </c>
      <c r="G1378">
        <v>42.339163196285597</v>
      </c>
      <c r="H1378">
        <v>13.324783753806599</v>
      </c>
      <c r="I1378">
        <v>-15.4657005193096</v>
      </c>
      <c r="J1378">
        <v>-0.63712135544276405</v>
      </c>
      <c r="K1378">
        <v>290.80021521632102</v>
      </c>
      <c r="L1378">
        <v>265.39200396667798</v>
      </c>
      <c r="M1378">
        <v>52.242974361115401</v>
      </c>
      <c r="N1378">
        <v>0.77755134939096004</v>
      </c>
      <c r="O1378">
        <v>26.126126126126099</v>
      </c>
      <c r="P1378">
        <v>80.771428571428501</v>
      </c>
    </row>
    <row r="1379" spans="1:17" hidden="1" x14ac:dyDescent="0.3">
      <c r="A1379" t="s">
        <v>2925</v>
      </c>
      <c r="B1379" t="s">
        <v>2926</v>
      </c>
      <c r="C1379" t="s">
        <v>10650</v>
      </c>
      <c r="D1379" t="s">
        <v>21</v>
      </c>
      <c r="E1379">
        <v>1239.8299366799999</v>
      </c>
      <c r="F1379">
        <v>730</v>
      </c>
      <c r="G1379">
        <v>577.95870650282495</v>
      </c>
      <c r="H1379">
        <v>-9.1164014128294308</v>
      </c>
      <c r="I1379">
        <v>160.952032824779</v>
      </c>
      <c r="J1379">
        <v>-11.9127623810837</v>
      </c>
      <c r="K1379">
        <v>722.65974442184904</v>
      </c>
      <c r="M1379">
        <v>38.710708646887497</v>
      </c>
      <c r="N1379">
        <v>0.48494117238143197</v>
      </c>
      <c r="O1379">
        <v>36.712328767123203</v>
      </c>
      <c r="P1379">
        <v>682.84182305629997</v>
      </c>
    </row>
    <row r="1380" spans="1:17" hidden="1" x14ac:dyDescent="0.3">
      <c r="A1380" t="s">
        <v>2927</v>
      </c>
      <c r="B1380" t="s">
        <v>2928</v>
      </c>
      <c r="C1380" t="s">
        <v>10650</v>
      </c>
      <c r="D1380" t="s">
        <v>629</v>
      </c>
      <c r="E1380">
        <v>1239.6021125950001</v>
      </c>
      <c r="F1380">
        <v>2859.85</v>
      </c>
      <c r="G1380">
        <v>43.125094516699598</v>
      </c>
      <c r="H1380">
        <v>15.5744165539221</v>
      </c>
      <c r="I1380">
        <v>34.366037246768499</v>
      </c>
      <c r="J1380">
        <v>13.276653157048701</v>
      </c>
      <c r="K1380">
        <v>2396.01714254956</v>
      </c>
      <c r="L1380">
        <v>2080.00386057479</v>
      </c>
      <c r="M1380">
        <v>79.858507390241499</v>
      </c>
      <c r="N1380">
        <v>0.86302331553803002</v>
      </c>
      <c r="O1380">
        <v>4.9006066751752604</v>
      </c>
      <c r="P1380">
        <v>88.768976897689697</v>
      </c>
      <c r="Q1380">
        <v>8.3416619552308002E-2</v>
      </c>
    </row>
    <row r="1381" spans="1:17" hidden="1" x14ac:dyDescent="0.3">
      <c r="A1381" t="s">
        <v>2929</v>
      </c>
      <c r="B1381" t="s">
        <v>2930</v>
      </c>
      <c r="C1381" t="s">
        <v>10650</v>
      </c>
      <c r="D1381" t="s">
        <v>198</v>
      </c>
      <c r="E1381">
        <v>1239.458884725</v>
      </c>
      <c r="F1381">
        <v>683.8</v>
      </c>
      <c r="G1381">
        <v>-8.5457939343745597</v>
      </c>
      <c r="H1381">
        <v>-2.3072664813923498</v>
      </c>
      <c r="I1381">
        <v>9.9832729625598997</v>
      </c>
      <c r="J1381">
        <v>2.62489642109405</v>
      </c>
      <c r="K1381">
        <v>671.43685000425205</v>
      </c>
      <c r="L1381">
        <v>623.57379810405496</v>
      </c>
      <c r="M1381">
        <v>65.283609560110406</v>
      </c>
      <c r="N1381">
        <v>0.636947054491253</v>
      </c>
      <c r="O1381">
        <v>11.1436092424685</v>
      </c>
      <c r="P1381">
        <v>39.522546419098099</v>
      </c>
      <c r="Q1381">
        <v>6.2602064395827994E-2</v>
      </c>
    </row>
    <row r="1382" spans="1:17" hidden="1" x14ac:dyDescent="0.3">
      <c r="A1382" t="s">
        <v>2931</v>
      </c>
      <c r="B1382" t="s">
        <v>2932</v>
      </c>
      <c r="C1382" t="s">
        <v>10650</v>
      </c>
      <c r="D1382" t="s">
        <v>133</v>
      </c>
      <c r="E1382">
        <v>1235.2329927599999</v>
      </c>
      <c r="F1382">
        <v>793.65</v>
      </c>
      <c r="G1382">
        <v>-27.510883277075699</v>
      </c>
      <c r="H1382">
        <v>-12.9040434729956</v>
      </c>
      <c r="I1382">
        <v>-27.349663098029001</v>
      </c>
      <c r="J1382">
        <v>-4.1644953195172096</v>
      </c>
      <c r="K1382">
        <v>822.75781303646397</v>
      </c>
      <c r="L1382">
        <v>844.26093546352604</v>
      </c>
      <c r="M1382">
        <v>30.4189695699705</v>
      </c>
      <c r="N1382">
        <v>1.08875097642261</v>
      </c>
      <c r="O1382">
        <v>36.080136080136</v>
      </c>
      <c r="P1382">
        <v>8.9879154078549703</v>
      </c>
      <c r="Q1382">
        <v>8.7449937183627993E-2</v>
      </c>
    </row>
    <row r="1383" spans="1:17" hidden="1" x14ac:dyDescent="0.3">
      <c r="A1383" t="s">
        <v>2933</v>
      </c>
      <c r="B1383" t="s">
        <v>2934</v>
      </c>
      <c r="C1383" t="s">
        <v>10650</v>
      </c>
      <c r="D1383" t="s">
        <v>991</v>
      </c>
      <c r="E1383">
        <v>1230.4811316</v>
      </c>
      <c r="F1383">
        <v>903.85</v>
      </c>
      <c r="G1383">
        <v>54.571375338224598</v>
      </c>
      <c r="H1383">
        <v>9.4580958093546297</v>
      </c>
      <c r="I1383">
        <v>33.344065583011201</v>
      </c>
      <c r="J1383">
        <v>4.3603002411652401E-2</v>
      </c>
      <c r="K1383">
        <v>777.60073185653596</v>
      </c>
      <c r="L1383">
        <v>681.98652666318696</v>
      </c>
      <c r="M1383">
        <v>74.470570976924407</v>
      </c>
      <c r="N1383">
        <v>2.55742321392633</v>
      </c>
      <c r="O1383">
        <v>9.4208109752724507</v>
      </c>
      <c r="P1383">
        <v>88.852904304220601</v>
      </c>
      <c r="Q1383">
        <v>0.113431322660225</v>
      </c>
    </row>
    <row r="1384" spans="1:17" hidden="1" x14ac:dyDescent="0.3">
      <c r="A1384" t="s">
        <v>2935</v>
      </c>
      <c r="B1384" t="s">
        <v>2936</v>
      </c>
      <c r="C1384" t="s">
        <v>10650</v>
      </c>
      <c r="D1384" t="s">
        <v>141</v>
      </c>
      <c r="E1384">
        <v>1228.419931395</v>
      </c>
      <c r="F1384">
        <v>322.95</v>
      </c>
      <c r="G1384">
        <v>55.7567091628312</v>
      </c>
      <c r="H1384">
        <v>-12.857510843313699</v>
      </c>
      <c r="I1384">
        <v>-20.0740147543967</v>
      </c>
      <c r="J1384">
        <v>-4.8885688326966896</v>
      </c>
      <c r="K1384">
        <v>325.093551651582</v>
      </c>
      <c r="L1384">
        <v>312.83745509877002</v>
      </c>
      <c r="M1384">
        <v>37.979980160730598</v>
      </c>
      <c r="N1384">
        <v>0.70853644604676103</v>
      </c>
      <c r="O1384">
        <v>28.8125096764205</v>
      </c>
      <c r="P1384">
        <v>103.689687795648</v>
      </c>
      <c r="Q1384">
        <v>0.100436676138613</v>
      </c>
    </row>
    <row r="1385" spans="1:17" hidden="1" x14ac:dyDescent="0.3">
      <c r="A1385" t="s">
        <v>2937</v>
      </c>
      <c r="B1385" t="s">
        <v>2938</v>
      </c>
      <c r="C1385" t="s">
        <v>10650</v>
      </c>
      <c r="D1385" t="s">
        <v>411</v>
      </c>
      <c r="E1385">
        <v>1223.072318472</v>
      </c>
      <c r="F1385">
        <v>50.18</v>
      </c>
      <c r="G1385">
        <v>9.9283593633081502</v>
      </c>
      <c r="H1385">
        <v>-4.7407716640653597</v>
      </c>
      <c r="I1385">
        <v>-33.9455458784455</v>
      </c>
      <c r="J1385">
        <v>-6.2854939952194098</v>
      </c>
      <c r="K1385">
        <v>50.726437745895097</v>
      </c>
      <c r="L1385">
        <v>51.679433737527603</v>
      </c>
      <c r="M1385">
        <v>48.743555481450699</v>
      </c>
      <c r="N1385">
        <v>1.04886405953336</v>
      </c>
      <c r="O1385">
        <v>64.408130729374193</v>
      </c>
      <c r="P1385">
        <v>60.319488817891298</v>
      </c>
    </row>
    <row r="1386" spans="1:17" hidden="1" x14ac:dyDescent="0.3">
      <c r="A1386" t="s">
        <v>2939</v>
      </c>
      <c r="B1386" t="s">
        <v>2940</v>
      </c>
      <c r="C1386" t="s">
        <v>10650</v>
      </c>
      <c r="D1386" t="s">
        <v>2941</v>
      </c>
      <c r="E1386">
        <v>1223.030475</v>
      </c>
      <c r="F1386">
        <v>1375.8</v>
      </c>
      <c r="G1386">
        <v>105.32858213770599</v>
      </c>
      <c r="H1386">
        <v>23.608623777949099</v>
      </c>
      <c r="I1386">
        <v>49.741493773795803</v>
      </c>
      <c r="J1386">
        <v>-1.71536627377184</v>
      </c>
      <c r="K1386">
        <v>1217.7300760476401</v>
      </c>
      <c r="L1386">
        <v>943.96777536550701</v>
      </c>
      <c r="M1386">
        <v>63.597278121140299</v>
      </c>
      <c r="N1386">
        <v>0.62565656275085801</v>
      </c>
      <c r="O1386">
        <v>12.294664922227</v>
      </c>
      <c r="P1386">
        <v>150.054525627044</v>
      </c>
      <c r="Q1386">
        <v>9.2523612875774999E-2</v>
      </c>
    </row>
    <row r="1387" spans="1:17" hidden="1" x14ac:dyDescent="0.3">
      <c r="A1387" t="s">
        <v>2942</v>
      </c>
      <c r="B1387" t="s">
        <v>2943</v>
      </c>
      <c r="C1387" t="s">
        <v>10650</v>
      </c>
      <c r="D1387" t="s">
        <v>568</v>
      </c>
      <c r="E1387">
        <v>1222.41202207999</v>
      </c>
      <c r="F1387">
        <v>588.04999999999995</v>
      </c>
      <c r="G1387">
        <v>-1.06557069739125</v>
      </c>
      <c r="H1387">
        <v>6.1082444591083798</v>
      </c>
      <c r="I1387">
        <v>-0.24032674865526099</v>
      </c>
      <c r="J1387">
        <v>-2.7922312506814602</v>
      </c>
      <c r="K1387">
        <v>489.59938011764399</v>
      </c>
      <c r="L1387">
        <v>469.82392497456902</v>
      </c>
      <c r="M1387">
        <v>58.397459837418801</v>
      </c>
      <c r="N1387">
        <v>1.6133215171944799</v>
      </c>
      <c r="O1387">
        <v>11.3680809454978</v>
      </c>
      <c r="P1387">
        <v>66.1158192090395</v>
      </c>
      <c r="Q1387">
        <v>-1.9733493641501999E-2</v>
      </c>
    </row>
    <row r="1388" spans="1:17" hidden="1" x14ac:dyDescent="0.3">
      <c r="A1388" t="s">
        <v>2944</v>
      </c>
      <c r="B1388" t="s">
        <v>2945</v>
      </c>
      <c r="C1388" t="s">
        <v>10650</v>
      </c>
      <c r="D1388" t="s">
        <v>141</v>
      </c>
      <c r="E1388">
        <v>1220.8707418859999</v>
      </c>
      <c r="F1388">
        <v>48.49</v>
      </c>
      <c r="G1388">
        <v>53.587493398153697</v>
      </c>
      <c r="H1388">
        <v>23.2865675089108</v>
      </c>
      <c r="I1388">
        <v>22.288851600112199</v>
      </c>
      <c r="J1388">
        <v>-7.6358636469065697</v>
      </c>
      <c r="K1388">
        <v>42.385613994457003</v>
      </c>
      <c r="L1388">
        <v>35.268250651011797</v>
      </c>
      <c r="M1388">
        <v>50.607760290484897</v>
      </c>
      <c r="N1388">
        <v>0.76345036619282203</v>
      </c>
      <c r="O1388">
        <v>11.775623839966901</v>
      </c>
      <c r="P1388">
        <v>109.91341991341901</v>
      </c>
      <c r="Q1388">
        <v>7.1982706943545999E-2</v>
      </c>
    </row>
    <row r="1389" spans="1:17" hidden="1" x14ac:dyDescent="0.3">
      <c r="A1389" t="s">
        <v>2946</v>
      </c>
      <c r="B1389" t="s">
        <v>2947</v>
      </c>
      <c r="C1389" t="s">
        <v>10650</v>
      </c>
      <c r="D1389" t="s">
        <v>89</v>
      </c>
      <c r="E1389">
        <v>1220.71</v>
      </c>
      <c r="F1389">
        <v>103.14</v>
      </c>
      <c r="G1389">
        <v>164.250437285386</v>
      </c>
      <c r="H1389">
        <v>44.9444129056657</v>
      </c>
      <c r="I1389">
        <v>39.492029413556402</v>
      </c>
      <c r="J1389">
        <v>2.8533014701992898</v>
      </c>
      <c r="K1389">
        <v>78.615223763538395</v>
      </c>
      <c r="L1389">
        <v>62.635552261422497</v>
      </c>
      <c r="M1389">
        <v>62.686491752494803</v>
      </c>
      <c r="N1389">
        <v>3.0464143967850301</v>
      </c>
      <c r="O1389">
        <v>12.9047896063602</v>
      </c>
      <c r="P1389">
        <v>205.14792899408201</v>
      </c>
      <c r="Q1389">
        <v>0.12300781634380301</v>
      </c>
    </row>
    <row r="1390" spans="1:17" hidden="1" x14ac:dyDescent="0.3">
      <c r="A1390" t="s">
        <v>2948</v>
      </c>
      <c r="B1390" t="s">
        <v>2949</v>
      </c>
      <c r="C1390" t="s">
        <v>10650</v>
      </c>
      <c r="D1390" t="s">
        <v>387</v>
      </c>
      <c r="E1390">
        <v>1217.71657487999</v>
      </c>
      <c r="F1390">
        <v>374.95</v>
      </c>
      <c r="G1390">
        <v>43.636217892893598</v>
      </c>
      <c r="H1390">
        <v>5.2193080689408404</v>
      </c>
      <c r="I1390">
        <v>41.936843229030401</v>
      </c>
      <c r="J1390">
        <v>-3.6142463219971801</v>
      </c>
      <c r="K1390">
        <v>324.21831099701501</v>
      </c>
      <c r="L1390">
        <v>267.90452603153699</v>
      </c>
      <c r="M1390">
        <v>53.119012332402697</v>
      </c>
      <c r="N1390">
        <v>0.47389465362289201</v>
      </c>
      <c r="O1390">
        <v>3.92052273636485</v>
      </c>
      <c r="P1390">
        <v>90.378268596090393</v>
      </c>
    </row>
    <row r="1391" spans="1:17" hidden="1" x14ac:dyDescent="0.3">
      <c r="A1391" t="s">
        <v>2950</v>
      </c>
      <c r="B1391" t="s">
        <v>2951</v>
      </c>
      <c r="C1391" t="s">
        <v>10650</v>
      </c>
      <c r="D1391" t="s">
        <v>568</v>
      </c>
      <c r="E1391">
        <v>1212.805775587</v>
      </c>
      <c r="F1391">
        <v>166.62</v>
      </c>
      <c r="G1391">
        <v>-35.005723735723301</v>
      </c>
      <c r="H1391">
        <v>-3.9724279249068899</v>
      </c>
      <c r="I1391">
        <v>-26.637561708073001</v>
      </c>
      <c r="J1391">
        <v>-1.32327459073239</v>
      </c>
      <c r="K1391">
        <v>162.636677125125</v>
      </c>
      <c r="L1391">
        <v>162.95597001817299</v>
      </c>
      <c r="M1391">
        <v>59.825740683093002</v>
      </c>
      <c r="N1391">
        <v>0.66497124268485996</v>
      </c>
      <c r="O1391">
        <v>30.266474612891599</v>
      </c>
      <c r="P1391">
        <v>31.2485230405671</v>
      </c>
      <c r="Q1391">
        <v>6.6637171293506006E-2</v>
      </c>
    </row>
    <row r="1392" spans="1:17" hidden="1" x14ac:dyDescent="0.3">
      <c r="A1392" t="s">
        <v>2952</v>
      </c>
      <c r="B1392" t="s">
        <v>2953</v>
      </c>
      <c r="C1392" t="s">
        <v>10650</v>
      </c>
      <c r="D1392" t="s">
        <v>629</v>
      </c>
      <c r="E1392">
        <v>1212.1548338299999</v>
      </c>
      <c r="F1392">
        <v>345.35</v>
      </c>
      <c r="G1392">
        <v>-6.4539451030027699</v>
      </c>
      <c r="H1392">
        <v>-6.8618739293964603</v>
      </c>
      <c r="I1392">
        <v>-5.4839516169439397</v>
      </c>
      <c r="J1392">
        <v>-0.10616573607850401</v>
      </c>
      <c r="K1392">
        <v>318.87494105785498</v>
      </c>
      <c r="L1392">
        <v>297.87090412097399</v>
      </c>
      <c r="M1392">
        <v>61.023320333631098</v>
      </c>
      <c r="N1392">
        <v>0.64780928097077695</v>
      </c>
      <c r="O1392">
        <v>11.3363254669176</v>
      </c>
      <c r="P1392">
        <v>53.488888888888802</v>
      </c>
      <c r="Q1392">
        <v>-1.9243805611076002E-2</v>
      </c>
    </row>
    <row r="1393" spans="1:17" hidden="1" x14ac:dyDescent="0.3">
      <c r="A1393" t="s">
        <v>2954</v>
      </c>
      <c r="B1393" t="s">
        <v>2955</v>
      </c>
      <c r="C1393" t="s">
        <v>10650</v>
      </c>
      <c r="D1393" t="s">
        <v>411</v>
      </c>
      <c r="E1393">
        <v>1210.0504556999999</v>
      </c>
      <c r="F1393">
        <v>48.72</v>
      </c>
      <c r="G1393">
        <v>3.3962447388022299</v>
      </c>
      <c r="H1393">
        <v>-0.68618832860533296</v>
      </c>
      <c r="I1393">
        <v>-27.719824093668599</v>
      </c>
      <c r="J1393">
        <v>-3.7246180511868698</v>
      </c>
      <c r="K1393">
        <v>47.780935756851598</v>
      </c>
      <c r="L1393">
        <v>46.402121467660301</v>
      </c>
      <c r="M1393">
        <v>51.0856946516287</v>
      </c>
      <c r="N1393">
        <v>0.62786429657631904</v>
      </c>
      <c r="O1393">
        <v>24.1789819376026</v>
      </c>
      <c r="P1393">
        <v>48.310502283105002</v>
      </c>
    </row>
    <row r="1394" spans="1:17" hidden="1" x14ac:dyDescent="0.3">
      <c r="A1394" t="s">
        <v>2956</v>
      </c>
      <c r="B1394" t="s">
        <v>2957</v>
      </c>
      <c r="C1394" t="s">
        <v>10650</v>
      </c>
      <c r="D1394" t="s">
        <v>222</v>
      </c>
      <c r="E1394">
        <v>1207.1312499999999</v>
      </c>
      <c r="F1394">
        <v>341.25</v>
      </c>
      <c r="G1394">
        <v>226.99686648569801</v>
      </c>
      <c r="H1394">
        <v>37.686307889879799</v>
      </c>
      <c r="I1394">
        <v>31.776080262866401</v>
      </c>
      <c r="J1394">
        <v>15.0935100203499</v>
      </c>
      <c r="K1394">
        <v>257.378787441155</v>
      </c>
      <c r="L1394">
        <v>207.063168484328</v>
      </c>
      <c r="M1394">
        <v>76.724690653575294</v>
      </c>
      <c r="N1394">
        <v>1.3355850544719601</v>
      </c>
      <c r="O1394">
        <v>3.4725274725274802</v>
      </c>
      <c r="P1394">
        <v>336.39971007014799</v>
      </c>
    </row>
    <row r="1395" spans="1:17" hidden="1" x14ac:dyDescent="0.3">
      <c r="A1395" t="s">
        <v>2958</v>
      </c>
      <c r="B1395" t="s">
        <v>2959</v>
      </c>
      <c r="C1395" t="s">
        <v>10650</v>
      </c>
      <c r="D1395" t="s">
        <v>46</v>
      </c>
      <c r="E1395">
        <v>1206.6582200799901</v>
      </c>
      <c r="F1395">
        <v>521.4</v>
      </c>
      <c r="G1395">
        <v>80.657840408578593</v>
      </c>
      <c r="H1395">
        <v>88.092290795862695</v>
      </c>
      <c r="I1395">
        <v>98.123949483217103</v>
      </c>
      <c r="J1395">
        <v>26.722654285582799</v>
      </c>
      <c r="M1395">
        <v>75.401334306645296</v>
      </c>
      <c r="O1395">
        <v>4.5550441120061302</v>
      </c>
      <c r="P1395">
        <v>133.86409508858401</v>
      </c>
    </row>
    <row r="1396" spans="1:17" hidden="1" x14ac:dyDescent="0.3">
      <c r="A1396" t="s">
        <v>2960</v>
      </c>
      <c r="B1396" t="s">
        <v>2961</v>
      </c>
      <c r="C1396" t="s">
        <v>10650</v>
      </c>
      <c r="D1396" t="s">
        <v>680</v>
      </c>
      <c r="E1396">
        <v>1206.5</v>
      </c>
      <c r="F1396">
        <v>120.85</v>
      </c>
      <c r="G1396">
        <v>-36.898125297541803</v>
      </c>
      <c r="H1396">
        <v>-5.0956641520026498</v>
      </c>
      <c r="I1396">
        <v>-16.635967447411399</v>
      </c>
      <c r="J1396">
        <v>-2.5255397023656201</v>
      </c>
      <c r="K1396">
        <v>122.756235834926</v>
      </c>
      <c r="L1396">
        <v>123.002086207594</v>
      </c>
      <c r="M1396">
        <v>46.208040496107401</v>
      </c>
      <c r="N1396">
        <v>0.63617719432592901</v>
      </c>
      <c r="O1396">
        <v>28.258171286719001</v>
      </c>
      <c r="P1396">
        <v>20.488534396809499</v>
      </c>
      <c r="Q1396">
        <v>8.309922493546E-3</v>
      </c>
    </row>
    <row r="1397" spans="1:17" hidden="1" x14ac:dyDescent="0.3">
      <c r="A1397" t="s">
        <v>2962</v>
      </c>
      <c r="B1397" t="s">
        <v>2963</v>
      </c>
      <c r="C1397" t="s">
        <v>10650</v>
      </c>
      <c r="D1397" t="s">
        <v>21</v>
      </c>
      <c r="E1397">
        <v>1203.3148920649901</v>
      </c>
      <c r="F1397">
        <v>729.3</v>
      </c>
      <c r="G1397">
        <v>199.56472299967101</v>
      </c>
      <c r="H1397">
        <v>16.497739513811499</v>
      </c>
      <c r="I1397">
        <v>9.8706501642547195</v>
      </c>
      <c r="J1397">
        <v>-6.9439164088329397E-2</v>
      </c>
      <c r="K1397">
        <v>627.65534673822401</v>
      </c>
      <c r="L1397">
        <v>509.48749610262502</v>
      </c>
      <c r="M1397">
        <v>65.0965002925997</v>
      </c>
      <c r="N1397">
        <v>1.0176256032531601</v>
      </c>
      <c r="O1397">
        <v>4.8951048951048897</v>
      </c>
      <c r="P1397">
        <v>294.10970008105897</v>
      </c>
      <c r="Q1397">
        <v>0.12901589472799699</v>
      </c>
    </row>
    <row r="1398" spans="1:17" hidden="1" x14ac:dyDescent="0.3">
      <c r="A1398" t="s">
        <v>2964</v>
      </c>
      <c r="B1398" t="s">
        <v>2965</v>
      </c>
      <c r="C1398" t="s">
        <v>10650</v>
      </c>
      <c r="D1398" t="s">
        <v>89</v>
      </c>
      <c r="E1398">
        <v>1202.526302538</v>
      </c>
      <c r="F1398">
        <v>246.67</v>
      </c>
      <c r="G1398">
        <v>-15.9712398773583</v>
      </c>
      <c r="H1398">
        <v>0.45702217053615501</v>
      </c>
      <c r="I1398">
        <v>-16.857732118169601</v>
      </c>
      <c r="J1398">
        <v>-3.17106404141584</v>
      </c>
      <c r="K1398">
        <v>239.222513685097</v>
      </c>
      <c r="L1398">
        <v>264.675967199703</v>
      </c>
      <c r="M1398">
        <v>49.593723295488502</v>
      </c>
      <c r="N1398">
        <v>2.3018851764260502</v>
      </c>
      <c r="O1398">
        <v>54.862772124701003</v>
      </c>
      <c r="P1398">
        <v>49.4969696969696</v>
      </c>
    </row>
    <row r="1399" spans="1:17" hidden="1" x14ac:dyDescent="0.3">
      <c r="A1399" t="s">
        <v>2966</v>
      </c>
      <c r="B1399" t="s">
        <v>2967</v>
      </c>
      <c r="C1399" t="s">
        <v>10650</v>
      </c>
      <c r="D1399" t="s">
        <v>1644</v>
      </c>
      <c r="E1399">
        <v>1199.34207184</v>
      </c>
      <c r="F1399">
        <v>106.12</v>
      </c>
      <c r="G1399">
        <v>219.218759243493</v>
      </c>
      <c r="H1399">
        <v>29.501204744043701</v>
      </c>
      <c r="I1399">
        <v>69.933279506230306</v>
      </c>
      <c r="J1399">
        <v>8.00015896723081</v>
      </c>
      <c r="K1399">
        <v>78.954960849203204</v>
      </c>
      <c r="L1399">
        <v>61.506239596214698</v>
      </c>
      <c r="M1399">
        <v>90.535143866230499</v>
      </c>
      <c r="N1399">
        <v>2.0770918301984498</v>
      </c>
      <c r="O1399">
        <v>0.64078401809271002</v>
      </c>
      <c r="P1399">
        <v>311.31782945736398</v>
      </c>
      <c r="Q1399">
        <v>5.6825019536401997E-2</v>
      </c>
    </row>
    <row r="1400" spans="1:17" hidden="1" x14ac:dyDescent="0.3">
      <c r="A1400" t="s">
        <v>2968</v>
      </c>
      <c r="B1400" t="s">
        <v>2969</v>
      </c>
      <c r="C1400" t="s">
        <v>10650</v>
      </c>
      <c r="D1400" t="s">
        <v>258</v>
      </c>
      <c r="E1400">
        <v>1193.1883766399999</v>
      </c>
      <c r="F1400">
        <v>267.8</v>
      </c>
      <c r="G1400">
        <v>82.104405539354303</v>
      </c>
      <c r="H1400">
        <v>31.8712576449133</v>
      </c>
      <c r="I1400">
        <v>22.797625483689199</v>
      </c>
      <c r="J1400">
        <v>36.202102483780997</v>
      </c>
      <c r="K1400">
        <v>203.96189653057999</v>
      </c>
      <c r="L1400">
        <v>189.59724329551699</v>
      </c>
      <c r="M1400">
        <v>92.542411499895906</v>
      </c>
      <c r="N1400">
        <v>2.2326663948537302</v>
      </c>
      <c r="O1400">
        <v>0</v>
      </c>
      <c r="P1400">
        <v>127.91489361702099</v>
      </c>
      <c r="Q1400">
        <v>0.12984271948411799</v>
      </c>
    </row>
    <row r="1401" spans="1:17" hidden="1" x14ac:dyDescent="0.3">
      <c r="A1401" t="s">
        <v>2970</v>
      </c>
      <c r="B1401" t="s">
        <v>2971</v>
      </c>
      <c r="C1401" t="s">
        <v>10650</v>
      </c>
      <c r="D1401" t="s">
        <v>72</v>
      </c>
      <c r="E1401">
        <v>1192.92</v>
      </c>
      <c r="F1401">
        <v>196.2</v>
      </c>
      <c r="G1401">
        <v>53.7900751123478</v>
      </c>
      <c r="H1401">
        <v>-8.0487167626342</v>
      </c>
      <c r="I1401">
        <v>12.0387963941574</v>
      </c>
      <c r="J1401">
        <v>-3.4751975630680798</v>
      </c>
      <c r="K1401">
        <v>188.49084363945499</v>
      </c>
      <c r="L1401">
        <v>156.31065681770599</v>
      </c>
      <c r="M1401">
        <v>47.117526739298697</v>
      </c>
      <c r="N1401">
        <v>0.31155782547307997</v>
      </c>
      <c r="O1401">
        <v>28.440366972477001</v>
      </c>
      <c r="P1401">
        <v>87.482083134256996</v>
      </c>
      <c r="Q1401">
        <v>6.1013197429274003E-2</v>
      </c>
    </row>
    <row r="1402" spans="1:17" hidden="1" x14ac:dyDescent="0.3">
      <c r="A1402" t="s">
        <v>2972</v>
      </c>
      <c r="B1402" t="s">
        <v>2973</v>
      </c>
      <c r="C1402" t="s">
        <v>10650</v>
      </c>
      <c r="D1402" t="s">
        <v>133</v>
      </c>
      <c r="E1402">
        <v>1187.5576689899999</v>
      </c>
      <c r="F1402">
        <v>950</v>
      </c>
      <c r="G1402">
        <v>143.73499716994499</v>
      </c>
      <c r="H1402">
        <v>-14.7271566080721</v>
      </c>
      <c r="I1402">
        <v>36.401901256700199</v>
      </c>
      <c r="J1402">
        <v>-9.5058996359857399</v>
      </c>
      <c r="K1402">
        <v>991.30196996754</v>
      </c>
      <c r="L1402">
        <v>742.89387167942903</v>
      </c>
      <c r="M1402">
        <v>41.296191235395803</v>
      </c>
      <c r="N1402">
        <v>0.36180047864144499</v>
      </c>
      <c r="O1402">
        <v>51.842105263157798</v>
      </c>
      <c r="P1402">
        <v>203.030303030303</v>
      </c>
    </row>
    <row r="1403" spans="1:17" hidden="1" x14ac:dyDescent="0.3">
      <c r="A1403" t="s">
        <v>2974</v>
      </c>
      <c r="B1403" t="s">
        <v>2975</v>
      </c>
      <c r="C1403" t="s">
        <v>10650</v>
      </c>
      <c r="D1403" t="s">
        <v>355</v>
      </c>
      <c r="E1403">
        <v>1180.50787745</v>
      </c>
      <c r="F1403">
        <v>231.49</v>
      </c>
      <c r="G1403">
        <v>-16.708919839925301</v>
      </c>
      <c r="H1403">
        <v>2.1437237449869802</v>
      </c>
      <c r="I1403">
        <v>-12.822077291902</v>
      </c>
      <c r="J1403">
        <v>-7.4085641591542499</v>
      </c>
      <c r="K1403">
        <v>229.31756533077899</v>
      </c>
      <c r="L1403">
        <v>220.04002814350699</v>
      </c>
      <c r="M1403">
        <v>31.073606151204899</v>
      </c>
      <c r="N1403">
        <v>0.78633218164413199</v>
      </c>
      <c r="O1403">
        <v>16.614108600803402</v>
      </c>
      <c r="P1403">
        <v>26.255794927733799</v>
      </c>
      <c r="Q1403">
        <v>6.3928832562357998E-2</v>
      </c>
    </row>
    <row r="1404" spans="1:17" hidden="1" x14ac:dyDescent="0.3">
      <c r="A1404" t="s">
        <v>2976</v>
      </c>
      <c r="B1404" t="s">
        <v>2977</v>
      </c>
      <c r="C1404" t="s">
        <v>10650</v>
      </c>
      <c r="D1404" t="s">
        <v>133</v>
      </c>
      <c r="E1404">
        <v>1171.7589551200001</v>
      </c>
      <c r="F1404">
        <v>238.15</v>
      </c>
      <c r="G1404">
        <v>15.044258735774401</v>
      </c>
      <c r="H1404">
        <v>17.582453603626899</v>
      </c>
      <c r="I1404">
        <v>40.4285776459689</v>
      </c>
      <c r="J1404">
        <v>5.59178307346167</v>
      </c>
      <c r="K1404">
        <v>206.82745374151699</v>
      </c>
      <c r="L1404">
        <v>178.29548819950799</v>
      </c>
      <c r="M1404">
        <v>62.992261078931499</v>
      </c>
      <c r="N1404">
        <v>1.45495878679195</v>
      </c>
      <c r="O1404">
        <v>10.2246483308839</v>
      </c>
      <c r="P1404">
        <v>84.184068058777996</v>
      </c>
    </row>
    <row r="1405" spans="1:17" hidden="1" x14ac:dyDescent="0.3">
      <c r="A1405" t="s">
        <v>2978</v>
      </c>
      <c r="B1405" t="s">
        <v>2979</v>
      </c>
      <c r="C1405" t="s">
        <v>10650</v>
      </c>
      <c r="D1405" t="s">
        <v>141</v>
      </c>
      <c r="E1405">
        <v>1171.2169464000001</v>
      </c>
      <c r="F1405">
        <v>975.4</v>
      </c>
      <c r="G1405">
        <v>36.0578526403647</v>
      </c>
      <c r="H1405">
        <v>7.7182854908229803</v>
      </c>
      <c r="I1405">
        <v>-13.189105524789399</v>
      </c>
      <c r="J1405">
        <v>-2.1808970961096898</v>
      </c>
      <c r="K1405">
        <v>902.18781215929005</v>
      </c>
      <c r="L1405">
        <v>846.44553414405902</v>
      </c>
      <c r="M1405">
        <v>64.885496776591594</v>
      </c>
      <c r="N1405">
        <v>3.3143486993220099</v>
      </c>
      <c r="O1405">
        <v>15.3372975189665</v>
      </c>
      <c r="P1405">
        <v>74.178571428571402</v>
      </c>
    </row>
    <row r="1406" spans="1:17" hidden="1" x14ac:dyDescent="0.3">
      <c r="A1406" t="s">
        <v>2980</v>
      </c>
      <c r="B1406" t="s">
        <v>2981</v>
      </c>
      <c r="C1406" t="s">
        <v>10650</v>
      </c>
      <c r="D1406" t="s">
        <v>264</v>
      </c>
      <c r="E1406">
        <v>1167.8692140000001</v>
      </c>
      <c r="F1406">
        <v>1001.5</v>
      </c>
      <c r="G1406">
        <v>-0.210863976589724</v>
      </c>
      <c r="H1406">
        <v>2.6652516539433</v>
      </c>
      <c r="I1406">
        <v>-10.576774509883499</v>
      </c>
      <c r="J1406">
        <v>-4.3548271072609603</v>
      </c>
      <c r="K1406">
        <v>971.19172809929</v>
      </c>
      <c r="L1406">
        <v>904.03419120679303</v>
      </c>
      <c r="M1406">
        <v>57.600533549377801</v>
      </c>
      <c r="N1406">
        <v>1.6287568418865399</v>
      </c>
      <c r="O1406">
        <v>10.339490763854201</v>
      </c>
      <c r="P1406">
        <v>54.314329738058497</v>
      </c>
      <c r="Q1406">
        <v>6.9420123247485005E-2</v>
      </c>
    </row>
    <row r="1407" spans="1:17" hidden="1" x14ac:dyDescent="0.3">
      <c r="A1407" t="s">
        <v>2982</v>
      </c>
      <c r="B1407" t="s">
        <v>2983</v>
      </c>
      <c r="C1407" t="s">
        <v>10650</v>
      </c>
      <c r="D1407" t="s">
        <v>387</v>
      </c>
      <c r="E1407">
        <v>1167.67480471</v>
      </c>
      <c r="F1407">
        <v>170.01</v>
      </c>
      <c r="G1407">
        <v>-34.384429542701099</v>
      </c>
      <c r="H1407">
        <v>1.7519228279749799</v>
      </c>
      <c r="I1407">
        <v>6.8827883661679197</v>
      </c>
      <c r="J1407">
        <v>2.6669832157850801</v>
      </c>
      <c r="K1407">
        <v>163.06996093612699</v>
      </c>
      <c r="L1407">
        <v>157.090706325957</v>
      </c>
      <c r="M1407">
        <v>64.3068072865793</v>
      </c>
      <c r="N1407">
        <v>0.58428061512894403</v>
      </c>
      <c r="O1407">
        <v>7.0525263219810501</v>
      </c>
      <c r="P1407">
        <v>29.236031927023902</v>
      </c>
      <c r="Q1407">
        <v>8.6104599711560002E-3</v>
      </c>
    </row>
    <row r="1408" spans="1:17" hidden="1" x14ac:dyDescent="0.3">
      <c r="A1408" t="s">
        <v>2984</v>
      </c>
      <c r="B1408" t="s">
        <v>2985</v>
      </c>
      <c r="C1408" t="s">
        <v>10650</v>
      </c>
      <c r="D1408" t="s">
        <v>629</v>
      </c>
      <c r="E1408">
        <v>1163.5108592399999</v>
      </c>
      <c r="F1408">
        <v>71.92</v>
      </c>
      <c r="G1408">
        <v>-9.7641360607308894</v>
      </c>
      <c r="H1408">
        <v>4.0357646822617399</v>
      </c>
      <c r="I1408">
        <v>-4.2465677745180903</v>
      </c>
      <c r="J1408">
        <v>-6.4616899950248001</v>
      </c>
      <c r="K1408">
        <v>66.092664955537401</v>
      </c>
      <c r="L1408">
        <v>60.871946316418502</v>
      </c>
      <c r="M1408">
        <v>53.4530821929485</v>
      </c>
      <c r="N1408">
        <v>1.4542015132310999</v>
      </c>
      <c r="O1408">
        <v>7.4805339265850899</v>
      </c>
      <c r="P1408">
        <v>61.617977528089803</v>
      </c>
      <c r="Q1408">
        <v>5.1130041298060001E-3</v>
      </c>
    </row>
    <row r="1409" spans="1:17" hidden="1" x14ac:dyDescent="0.3">
      <c r="A1409" t="s">
        <v>2986</v>
      </c>
      <c r="B1409" t="s">
        <v>2987</v>
      </c>
      <c r="C1409" t="s">
        <v>10650</v>
      </c>
      <c r="D1409" t="s">
        <v>141</v>
      </c>
      <c r="E1409">
        <v>1162.2979949999999</v>
      </c>
      <c r="F1409">
        <v>281.64999999999998</v>
      </c>
      <c r="G1409">
        <v>23.893490122959399</v>
      </c>
      <c r="H1409">
        <v>-16.522332436850899</v>
      </c>
      <c r="I1409">
        <v>-9.6113697605520603</v>
      </c>
      <c r="J1409">
        <v>-1.62692008717696</v>
      </c>
      <c r="K1409">
        <v>290.61833544271798</v>
      </c>
      <c r="L1409">
        <v>254.90232573988999</v>
      </c>
      <c r="M1409">
        <v>41.650893306430298</v>
      </c>
      <c r="N1409">
        <v>0.281544717108826</v>
      </c>
      <c r="O1409">
        <v>34.013846973193601</v>
      </c>
      <c r="P1409">
        <v>86.276455026454997</v>
      </c>
    </row>
    <row r="1410" spans="1:17" hidden="1" x14ac:dyDescent="0.3">
      <c r="A1410" t="s">
        <v>2988</v>
      </c>
      <c r="B1410" t="s">
        <v>2989</v>
      </c>
      <c r="C1410" t="s">
        <v>10650</v>
      </c>
      <c r="D1410" t="s">
        <v>295</v>
      </c>
      <c r="E1410">
        <v>1161.82647488</v>
      </c>
      <c r="F1410">
        <v>96.45</v>
      </c>
      <c r="G1410">
        <v>3.1891166240653899</v>
      </c>
      <c r="H1410">
        <v>11.328977186395299</v>
      </c>
      <c r="I1410">
        <v>-10.710898205587799</v>
      </c>
      <c r="J1410">
        <v>1.4848849958767201</v>
      </c>
      <c r="K1410">
        <v>87.786620445228095</v>
      </c>
      <c r="L1410">
        <v>86.595887060847701</v>
      </c>
      <c r="M1410">
        <v>65.304955159715107</v>
      </c>
      <c r="N1410">
        <v>1.84096227239546</v>
      </c>
      <c r="O1410">
        <v>21.306376360808699</v>
      </c>
      <c r="P1410">
        <v>55.564516129032199</v>
      </c>
      <c r="Q1410">
        <v>0.163436703516286</v>
      </c>
    </row>
    <row r="1411" spans="1:17" hidden="1" x14ac:dyDescent="0.3">
      <c r="A1411" t="s">
        <v>2990</v>
      </c>
      <c r="B1411" t="s">
        <v>2991</v>
      </c>
      <c r="C1411" t="s">
        <v>10650</v>
      </c>
      <c r="D1411" t="s">
        <v>21</v>
      </c>
      <c r="E1411">
        <v>1161.6503711559999</v>
      </c>
      <c r="F1411">
        <v>115.11</v>
      </c>
      <c r="G1411">
        <v>174.54386069090901</v>
      </c>
      <c r="H1411">
        <v>23.408537903358699</v>
      </c>
      <c r="I1411">
        <v>41.748574009794098</v>
      </c>
      <c r="J1411">
        <v>4.0347214712250796</v>
      </c>
      <c r="K1411">
        <v>91.266949950930098</v>
      </c>
      <c r="L1411">
        <v>66.652117580850302</v>
      </c>
      <c r="M1411">
        <v>57.160085542090897</v>
      </c>
      <c r="N1411">
        <v>2.2436718020541999</v>
      </c>
      <c r="O1411">
        <v>3.1013812874641702</v>
      </c>
      <c r="P1411">
        <v>300.38260869565198</v>
      </c>
    </row>
    <row r="1412" spans="1:17" hidden="1" x14ac:dyDescent="0.3">
      <c r="A1412" t="s">
        <v>2992</v>
      </c>
      <c r="B1412" t="s">
        <v>2993</v>
      </c>
      <c r="C1412" t="s">
        <v>10650</v>
      </c>
      <c r="D1412" t="s">
        <v>680</v>
      </c>
      <c r="E1412">
        <v>1160.6687999999999</v>
      </c>
      <c r="F1412">
        <v>123.2</v>
      </c>
      <c r="G1412">
        <v>124.37340965944399</v>
      </c>
      <c r="H1412">
        <v>-2.1005643359919501</v>
      </c>
      <c r="I1412">
        <v>67.808528332564094</v>
      </c>
      <c r="J1412">
        <v>3.4447182723985801</v>
      </c>
      <c r="K1412">
        <v>114.71183307775399</v>
      </c>
      <c r="L1412">
        <v>88.123747753053394</v>
      </c>
      <c r="M1412">
        <v>60.969222191898503</v>
      </c>
      <c r="N1412">
        <v>0.462189635085968</v>
      </c>
      <c r="O1412">
        <v>10.795454545454501</v>
      </c>
      <c r="P1412">
        <v>184.52655889145399</v>
      </c>
      <c r="Q1412">
        <v>0.113194637574434</v>
      </c>
    </row>
    <row r="1413" spans="1:17" hidden="1" x14ac:dyDescent="0.3">
      <c r="A1413" t="s">
        <v>2994</v>
      </c>
      <c r="B1413" t="s">
        <v>2995</v>
      </c>
      <c r="C1413" t="s">
        <v>10650</v>
      </c>
      <c r="D1413" t="s">
        <v>568</v>
      </c>
      <c r="E1413">
        <v>1157.8139401200001</v>
      </c>
      <c r="F1413">
        <v>175.08</v>
      </c>
      <c r="G1413">
        <v>17.561341765521298</v>
      </c>
      <c r="H1413">
        <v>6.6830508781986797</v>
      </c>
      <c r="I1413">
        <v>15.577087580918199</v>
      </c>
      <c r="J1413">
        <v>-8.5904732244572699</v>
      </c>
      <c r="K1413">
        <v>153.075345603492</v>
      </c>
      <c r="L1413">
        <v>137.07948456886399</v>
      </c>
      <c r="M1413">
        <v>46.659813316918502</v>
      </c>
      <c r="N1413">
        <v>1.48496606627581</v>
      </c>
      <c r="O1413">
        <v>5.4375142791866304</v>
      </c>
      <c r="P1413">
        <v>73.003952569169897</v>
      </c>
      <c r="Q1413">
        <v>3.6093605440299999E-2</v>
      </c>
    </row>
    <row r="1414" spans="1:17" hidden="1" x14ac:dyDescent="0.3">
      <c r="A1414" t="s">
        <v>2996</v>
      </c>
      <c r="B1414" t="s">
        <v>2997</v>
      </c>
      <c r="C1414" t="s">
        <v>10650</v>
      </c>
      <c r="D1414" t="s">
        <v>261</v>
      </c>
      <c r="E1414">
        <v>1150.2174422529999</v>
      </c>
      <c r="F1414">
        <v>21.76</v>
      </c>
      <c r="G1414">
        <v>90.675834110782802</v>
      </c>
      <c r="H1414">
        <v>-1.6593336015381901</v>
      </c>
      <c r="I1414">
        <v>-18.154353110874801</v>
      </c>
      <c r="J1414">
        <v>-4.4908666674293398</v>
      </c>
      <c r="K1414">
        <v>21.5335985865871</v>
      </c>
      <c r="L1414">
        <v>19.683836511456999</v>
      </c>
      <c r="M1414">
        <v>49.185683929824201</v>
      </c>
      <c r="N1414">
        <v>2.184706332277</v>
      </c>
      <c r="O1414">
        <v>91.406249999999901</v>
      </c>
      <c r="P1414">
        <v>147.272727272727</v>
      </c>
      <c r="Q1414">
        <v>0.105156684421992</v>
      </c>
    </row>
    <row r="1415" spans="1:17" hidden="1" x14ac:dyDescent="0.3">
      <c r="A1415" t="s">
        <v>2998</v>
      </c>
      <c r="B1415" t="s">
        <v>2999</v>
      </c>
      <c r="C1415" t="s">
        <v>10650</v>
      </c>
      <c r="D1415" t="s">
        <v>1482</v>
      </c>
      <c r="E1415">
        <v>1149.073034856</v>
      </c>
      <c r="F1415">
        <v>89.67</v>
      </c>
      <c r="G1415">
        <v>2.5076436816584402</v>
      </c>
      <c r="H1415">
        <v>8.7688769833978597</v>
      </c>
      <c r="I1415">
        <v>26.269962509092899</v>
      </c>
      <c r="J1415">
        <v>-6.0197620645947101</v>
      </c>
      <c r="K1415">
        <v>80.648033920181604</v>
      </c>
      <c r="L1415">
        <v>70.651835183898498</v>
      </c>
      <c r="M1415">
        <v>59.297330284724502</v>
      </c>
      <c r="N1415">
        <v>1.44875853562261</v>
      </c>
      <c r="O1415">
        <v>9.5126575220252096</v>
      </c>
      <c r="P1415">
        <v>75.823529411764696</v>
      </c>
      <c r="Q1415">
        <v>-1.1412769639718E-2</v>
      </c>
    </row>
    <row r="1416" spans="1:17" hidden="1" x14ac:dyDescent="0.3">
      <c r="A1416" t="s">
        <v>3000</v>
      </c>
      <c r="B1416" t="s">
        <v>3001</v>
      </c>
      <c r="C1416" t="s">
        <v>10650</v>
      </c>
      <c r="D1416" t="s">
        <v>300</v>
      </c>
      <c r="E1416">
        <v>1146.5534514999999</v>
      </c>
      <c r="F1416">
        <v>463.1</v>
      </c>
      <c r="G1416">
        <v>-33.410345091675303</v>
      </c>
      <c r="H1416">
        <v>4.2547838783198797</v>
      </c>
      <c r="I1416">
        <v>1.29187327835671</v>
      </c>
      <c r="J1416">
        <v>8.9130308034050501</v>
      </c>
      <c r="K1416">
        <v>436.39307098760497</v>
      </c>
      <c r="L1416">
        <v>434.13963166935099</v>
      </c>
      <c r="M1416">
        <v>78.559683369700593</v>
      </c>
      <c r="N1416">
        <v>2.0350078436849102</v>
      </c>
      <c r="O1416">
        <v>10.472900021593601</v>
      </c>
      <c r="P1416">
        <v>28.051983962394502</v>
      </c>
      <c r="Q1416">
        <v>1.3988245662453E-2</v>
      </c>
    </row>
    <row r="1417" spans="1:17" hidden="1" x14ac:dyDescent="0.3">
      <c r="A1417" t="s">
        <v>3002</v>
      </c>
      <c r="B1417" t="s">
        <v>3003</v>
      </c>
      <c r="C1417" t="s">
        <v>10650</v>
      </c>
      <c r="D1417" t="s">
        <v>198</v>
      </c>
      <c r="E1417">
        <v>1138.5735</v>
      </c>
      <c r="F1417">
        <v>105.25</v>
      </c>
      <c r="G1417">
        <v>-40.060899531669399</v>
      </c>
      <c r="H1417">
        <v>-15.4645740260622</v>
      </c>
      <c r="I1417">
        <v>-34.948411810048398</v>
      </c>
      <c r="J1417">
        <v>-5.1731465016498497</v>
      </c>
      <c r="K1417">
        <v>109.086926200387</v>
      </c>
      <c r="L1417">
        <v>110.50117714189101</v>
      </c>
      <c r="M1417">
        <v>36.713458781988002</v>
      </c>
      <c r="N1417">
        <v>0.65700784750195496</v>
      </c>
      <c r="O1417">
        <v>36.817102137767201</v>
      </c>
      <c r="P1417">
        <v>16.6204986149584</v>
      </c>
      <c r="Q1417">
        <v>2.9389974267510999E-2</v>
      </c>
    </row>
    <row r="1418" spans="1:17" hidden="1" x14ac:dyDescent="0.3">
      <c r="A1418" t="s">
        <v>3004</v>
      </c>
      <c r="B1418" t="s">
        <v>3005</v>
      </c>
      <c r="C1418" t="s">
        <v>10650</v>
      </c>
      <c r="D1418" t="s">
        <v>531</v>
      </c>
      <c r="E1418">
        <v>1133.6219679999999</v>
      </c>
      <c r="F1418">
        <v>6699.45</v>
      </c>
      <c r="G1418">
        <v>101.299416877222</v>
      </c>
      <c r="H1418">
        <v>4.4587007188396699</v>
      </c>
      <c r="I1418">
        <v>12.2541965602916</v>
      </c>
      <c r="J1418">
        <v>2.4064683881469802</v>
      </c>
      <c r="K1418">
        <v>6239.5288677141298</v>
      </c>
      <c r="L1418">
        <v>5232.9233062328403</v>
      </c>
      <c r="M1418">
        <v>80.760141079528907</v>
      </c>
      <c r="N1418">
        <v>0.94718506070405295</v>
      </c>
      <c r="O1418">
        <v>4.10854622394376</v>
      </c>
      <c r="P1418">
        <v>137.148672566371</v>
      </c>
      <c r="Q1418">
        <v>0.192462591515494</v>
      </c>
    </row>
    <row r="1419" spans="1:17" hidden="1" x14ac:dyDescent="0.3">
      <c r="A1419" t="s">
        <v>3006</v>
      </c>
      <c r="B1419" t="s">
        <v>3007</v>
      </c>
      <c r="C1419" t="s">
        <v>10650</v>
      </c>
      <c r="D1419" t="s">
        <v>568</v>
      </c>
      <c r="E1419">
        <v>1132.1099712719999</v>
      </c>
      <c r="F1419">
        <v>137.09</v>
      </c>
      <c r="G1419">
        <v>-46.3309825218006</v>
      </c>
      <c r="H1419">
        <v>-8.1897604861885007</v>
      </c>
      <c r="I1419">
        <v>-33.381359507692501</v>
      </c>
      <c r="J1419">
        <v>-4.7859715501382096</v>
      </c>
      <c r="K1419">
        <v>143.605119427565</v>
      </c>
      <c r="L1419">
        <v>158.01409085149899</v>
      </c>
      <c r="M1419">
        <v>35.4030000465048</v>
      </c>
      <c r="N1419">
        <v>0.95839548115679496</v>
      </c>
      <c r="O1419">
        <v>63.505726165292799</v>
      </c>
      <c r="P1419">
        <v>3.7774413323239999</v>
      </c>
      <c r="Q1419">
        <v>1.9194405561742001E-2</v>
      </c>
    </row>
    <row r="1420" spans="1:17" hidden="1" x14ac:dyDescent="0.3">
      <c r="A1420" t="s">
        <v>3008</v>
      </c>
      <c r="B1420" t="s">
        <v>3009</v>
      </c>
      <c r="C1420" t="s">
        <v>10650</v>
      </c>
      <c r="D1420" t="s">
        <v>95</v>
      </c>
      <c r="E1420">
        <v>1128.9465937499999</v>
      </c>
      <c r="F1420">
        <v>2690.9</v>
      </c>
      <c r="G1420">
        <v>92.895561945377196</v>
      </c>
      <c r="H1420">
        <v>-9.7760228339946096</v>
      </c>
      <c r="I1420">
        <v>56.232580117193898</v>
      </c>
      <c r="J1420">
        <v>-6.4016664759691899</v>
      </c>
      <c r="K1420">
        <v>2806.89565626488</v>
      </c>
      <c r="L1420">
        <v>2181.1704837561601</v>
      </c>
      <c r="M1420">
        <v>30.098398486724999</v>
      </c>
      <c r="N1420">
        <v>0.68029619448423795</v>
      </c>
      <c r="O1420">
        <v>31.851796796610699</v>
      </c>
      <c r="P1420">
        <v>201.67040358744299</v>
      </c>
      <c r="Q1420">
        <v>0.138041420386079</v>
      </c>
    </row>
    <row r="1421" spans="1:17" hidden="1" x14ac:dyDescent="0.3">
      <c r="A1421" t="s">
        <v>3010</v>
      </c>
      <c r="B1421" t="s">
        <v>3011</v>
      </c>
      <c r="C1421" t="s">
        <v>10650</v>
      </c>
      <c r="D1421" t="s">
        <v>935</v>
      </c>
      <c r="E1421">
        <v>1127.25922225</v>
      </c>
      <c r="F1421">
        <v>781.45</v>
      </c>
      <c r="G1421">
        <v>1.4884167618056601</v>
      </c>
      <c r="H1421">
        <v>6.7571609575482201</v>
      </c>
      <c r="I1421">
        <v>-5.3388394359162197</v>
      </c>
      <c r="J1421">
        <v>10.8724488865218</v>
      </c>
      <c r="K1421">
        <v>733.63261950667402</v>
      </c>
      <c r="L1421">
        <v>719.51613024292305</v>
      </c>
      <c r="M1421">
        <v>83.777392245024203</v>
      </c>
      <c r="N1421">
        <v>0.83743484858169503</v>
      </c>
      <c r="O1421">
        <v>17.090024953611799</v>
      </c>
      <c r="P1421">
        <v>55.512437810945201</v>
      </c>
      <c r="Q1421">
        <v>0.112989599134834</v>
      </c>
    </row>
    <row r="1422" spans="1:17" hidden="1" x14ac:dyDescent="0.3">
      <c r="A1422" t="s">
        <v>3012</v>
      </c>
      <c r="B1422" t="s">
        <v>3013</v>
      </c>
      <c r="C1422" t="s">
        <v>10650</v>
      </c>
      <c r="D1422" t="s">
        <v>445</v>
      </c>
      <c r="E1422">
        <v>1123.22210688</v>
      </c>
      <c r="F1422">
        <v>223.46</v>
      </c>
      <c r="G1422">
        <v>79.7810917673105</v>
      </c>
      <c r="H1422">
        <v>-3.0973227904822398</v>
      </c>
      <c r="I1422">
        <v>29.452756867171999</v>
      </c>
      <c r="J1422">
        <v>-6.1141469324058697</v>
      </c>
      <c r="K1422">
        <v>209.45960777165701</v>
      </c>
      <c r="L1422">
        <v>159.91819069395899</v>
      </c>
      <c r="M1422">
        <v>40.432802124578402</v>
      </c>
      <c r="N1422">
        <v>0.26460026751726501</v>
      </c>
      <c r="O1422">
        <v>15.904412422804899</v>
      </c>
      <c r="P1422">
        <v>152.782805429864</v>
      </c>
      <c r="Q1422">
        <v>6.4590829678205994E-2</v>
      </c>
    </row>
    <row r="1423" spans="1:17" hidden="1" x14ac:dyDescent="0.3">
      <c r="A1423" t="s">
        <v>3014</v>
      </c>
      <c r="B1423" t="s">
        <v>3015</v>
      </c>
      <c r="C1423" t="s">
        <v>10650</v>
      </c>
      <c r="D1423" t="s">
        <v>133</v>
      </c>
      <c r="E1423">
        <v>1119.9024394999999</v>
      </c>
      <c r="F1423">
        <v>522.04999999999995</v>
      </c>
      <c r="G1423">
        <v>75.867825153396296</v>
      </c>
      <c r="H1423">
        <v>-0.67750558422771701</v>
      </c>
      <c r="I1423">
        <v>93.333934228034806</v>
      </c>
      <c r="J1423">
        <v>5.9058650698966098</v>
      </c>
      <c r="K1423">
        <v>508.78379479062397</v>
      </c>
      <c r="M1423">
        <v>60.280545888070499</v>
      </c>
      <c r="O1423">
        <v>39.823771669380299</v>
      </c>
      <c r="P1423">
        <v>117.430237401082</v>
      </c>
    </row>
    <row r="1424" spans="1:17" hidden="1" x14ac:dyDescent="0.3">
      <c r="A1424" t="s">
        <v>3016</v>
      </c>
      <c r="B1424" t="s">
        <v>3017</v>
      </c>
      <c r="C1424" t="s">
        <v>10650</v>
      </c>
      <c r="D1424" t="s">
        <v>295</v>
      </c>
      <c r="E1424">
        <v>1119.5469894</v>
      </c>
      <c r="F1424">
        <v>410.4</v>
      </c>
      <c r="G1424">
        <v>-50.253584495143997</v>
      </c>
      <c r="H1424">
        <v>-1.39948442520787</v>
      </c>
      <c r="I1424">
        <v>-15.775562241853001</v>
      </c>
      <c r="J1424">
        <v>-0.311411029732441</v>
      </c>
      <c r="K1424">
        <v>401.21754627435098</v>
      </c>
      <c r="L1424">
        <v>431.67051093933497</v>
      </c>
      <c r="M1424">
        <v>58.003362427333599</v>
      </c>
      <c r="N1424">
        <v>0.98273256729686298</v>
      </c>
      <c r="O1424">
        <v>29.373781676413198</v>
      </c>
      <c r="P1424">
        <v>11.491442542787199</v>
      </c>
      <c r="Q1424">
        <v>-0.134634342721837</v>
      </c>
    </row>
    <row r="1425" spans="1:17" hidden="1" x14ac:dyDescent="0.3">
      <c r="A1425" t="s">
        <v>3018</v>
      </c>
      <c r="B1425" t="s">
        <v>3019</v>
      </c>
      <c r="C1425" t="s">
        <v>10650</v>
      </c>
      <c r="D1425" t="s">
        <v>21</v>
      </c>
      <c r="E1425">
        <v>1114.3667898000001</v>
      </c>
      <c r="F1425">
        <v>1385</v>
      </c>
      <c r="G1425">
        <v>419.276967492626</v>
      </c>
      <c r="H1425">
        <v>-13.538937460962</v>
      </c>
      <c r="I1425">
        <v>43.148737727243798</v>
      </c>
      <c r="J1425">
        <v>-8.2144865190148195</v>
      </c>
      <c r="K1425">
        <v>1450.84265120502</v>
      </c>
      <c r="L1425">
        <v>1057.65771635787</v>
      </c>
      <c r="M1425">
        <v>32.634935150821903</v>
      </c>
      <c r="N1425">
        <v>0.45377075684596901</v>
      </c>
      <c r="O1425">
        <v>34.397111913357399</v>
      </c>
      <c r="P1425">
        <v>486.74009743698298</v>
      </c>
    </row>
    <row r="1426" spans="1:17" hidden="1" x14ac:dyDescent="0.3">
      <c r="A1426" t="s">
        <v>3020</v>
      </c>
      <c r="B1426" t="s">
        <v>3021</v>
      </c>
      <c r="C1426" t="s">
        <v>10650</v>
      </c>
      <c r="D1426" t="s">
        <v>568</v>
      </c>
      <c r="E1426">
        <v>1114.1713006499999</v>
      </c>
      <c r="F1426">
        <v>316.5</v>
      </c>
      <c r="G1426">
        <v>145.38171646372399</v>
      </c>
      <c r="H1426">
        <v>11.228655930513799</v>
      </c>
      <c r="I1426">
        <v>99.233312798413493</v>
      </c>
      <c r="J1426">
        <v>-8.0933446895739305</v>
      </c>
      <c r="K1426">
        <v>268.83648894772398</v>
      </c>
      <c r="L1426">
        <v>198.13836998252799</v>
      </c>
      <c r="M1426">
        <v>50.721383323656397</v>
      </c>
      <c r="N1426">
        <v>0.53986285296072001</v>
      </c>
      <c r="O1426">
        <v>9.9526066350710902</v>
      </c>
      <c r="P1426">
        <v>177.63157894736801</v>
      </c>
      <c r="Q1426">
        <v>0.17052280238158299</v>
      </c>
    </row>
    <row r="1427" spans="1:17" hidden="1" x14ac:dyDescent="0.3">
      <c r="A1427" t="s">
        <v>3022</v>
      </c>
      <c r="B1427" t="s">
        <v>3023</v>
      </c>
      <c r="C1427" t="s">
        <v>10650</v>
      </c>
      <c r="D1427" t="s">
        <v>227</v>
      </c>
      <c r="E1427">
        <v>1105.5217152</v>
      </c>
      <c r="F1427">
        <v>69.61</v>
      </c>
      <c r="G1427">
        <v>22.1513078308861</v>
      </c>
      <c r="H1427">
        <v>-22.3512276822558</v>
      </c>
      <c r="I1427">
        <v>-37.412888754952597</v>
      </c>
      <c r="J1427">
        <v>-14.468859332608</v>
      </c>
      <c r="K1427">
        <v>72.849700679078197</v>
      </c>
      <c r="L1427">
        <v>70.107327633505605</v>
      </c>
      <c r="M1427">
        <v>37.483691511807301</v>
      </c>
      <c r="N1427">
        <v>1.16962381229476</v>
      </c>
      <c r="O1427">
        <v>86.323804051142005</v>
      </c>
      <c r="P1427">
        <v>58.926940639269397</v>
      </c>
    </row>
    <row r="1428" spans="1:17" hidden="1" x14ac:dyDescent="0.3">
      <c r="A1428" t="s">
        <v>3024</v>
      </c>
      <c r="B1428" t="s">
        <v>3025</v>
      </c>
      <c r="C1428" t="s">
        <v>10650</v>
      </c>
      <c r="D1428" t="s">
        <v>300</v>
      </c>
      <c r="E1428">
        <v>1103.8362493499999</v>
      </c>
      <c r="F1428">
        <v>169.85</v>
      </c>
      <c r="G1428">
        <v>496.61605085485797</v>
      </c>
      <c r="H1428">
        <v>-24.198532416012998</v>
      </c>
      <c r="I1428">
        <v>139.144809703974</v>
      </c>
      <c r="J1428">
        <v>-12.913706252213901</v>
      </c>
      <c r="K1428">
        <v>206.75826118700499</v>
      </c>
      <c r="L1428">
        <v>146.70526568392501</v>
      </c>
      <c r="M1428">
        <v>19.095283423149201</v>
      </c>
      <c r="N1428">
        <v>0.59724008414090701</v>
      </c>
      <c r="O1428">
        <v>82.574757613453997</v>
      </c>
      <c r="P1428">
        <v>548.45809010074095</v>
      </c>
      <c r="Q1428">
        <v>0.19037500001992599</v>
      </c>
    </row>
    <row r="1429" spans="1:17" hidden="1" x14ac:dyDescent="0.3">
      <c r="A1429" t="s">
        <v>3026</v>
      </c>
      <c r="B1429" t="s">
        <v>3027</v>
      </c>
      <c r="C1429" t="s">
        <v>10650</v>
      </c>
      <c r="E1429">
        <v>1103.355292</v>
      </c>
      <c r="F1429">
        <v>2.14</v>
      </c>
      <c r="G1429">
        <v>278.40712851428998</v>
      </c>
      <c r="H1429">
        <v>-18.1238843333558</v>
      </c>
      <c r="I1429">
        <v>-50.212569685220402</v>
      </c>
      <c r="J1429">
        <v>-16.237661166508801</v>
      </c>
      <c r="K1429">
        <v>2.5578390083978699</v>
      </c>
      <c r="L1429">
        <v>2.4785040127474902</v>
      </c>
      <c r="M1429">
        <v>35.8639533996176</v>
      </c>
      <c r="N1429">
        <v>1.8534078601211199</v>
      </c>
      <c r="O1429">
        <v>92.990654205607399</v>
      </c>
      <c r="P1429">
        <v>362.70270270270203</v>
      </c>
    </row>
    <row r="1430" spans="1:17" hidden="1" x14ac:dyDescent="0.3">
      <c r="A1430" t="s">
        <v>3028</v>
      </c>
      <c r="B1430" t="s">
        <v>3029</v>
      </c>
      <c r="C1430" t="s">
        <v>10650</v>
      </c>
      <c r="D1430" t="s">
        <v>411</v>
      </c>
      <c r="E1430">
        <v>1103.05577376</v>
      </c>
      <c r="F1430">
        <v>48.66</v>
      </c>
      <c r="G1430">
        <v>-74.709211952229197</v>
      </c>
      <c r="H1430">
        <v>-14.8439544369212</v>
      </c>
      <c r="I1430">
        <v>-58.091531746598598</v>
      </c>
      <c r="J1430">
        <v>-5.5025299194814599</v>
      </c>
      <c r="K1430">
        <v>51.582577663939098</v>
      </c>
      <c r="L1430">
        <v>61.210817288562701</v>
      </c>
      <c r="M1430">
        <v>29.1338299317873</v>
      </c>
      <c r="N1430">
        <v>0.93147274632168398</v>
      </c>
      <c r="O1430">
        <v>126.058364159473</v>
      </c>
      <c r="P1430">
        <v>10.5657805044308</v>
      </c>
      <c r="Q1430">
        <v>9.8413485222521996E-2</v>
      </c>
    </row>
    <row r="1431" spans="1:17" hidden="1" x14ac:dyDescent="0.3">
      <c r="A1431" t="s">
        <v>3030</v>
      </c>
      <c r="B1431" t="s">
        <v>3031</v>
      </c>
      <c r="C1431" t="s">
        <v>10650</v>
      </c>
      <c r="E1431">
        <v>1101.562995</v>
      </c>
      <c r="F1431">
        <v>192.5</v>
      </c>
      <c r="G1431">
        <v>493.98548296259997</v>
      </c>
      <c r="H1431">
        <v>-23.016574657135401</v>
      </c>
      <c r="I1431">
        <v>73.471510040411999</v>
      </c>
      <c r="J1431">
        <v>-9.6720216403430506</v>
      </c>
      <c r="K1431">
        <v>239.63109758246901</v>
      </c>
      <c r="L1431">
        <v>177.86237713551199</v>
      </c>
      <c r="M1431">
        <v>24.459383440995602</v>
      </c>
      <c r="N1431">
        <v>0.33116048000827902</v>
      </c>
      <c r="O1431">
        <v>113.194805194805</v>
      </c>
      <c r="P1431">
        <v>575.43859649122805</v>
      </c>
      <c r="Q1431">
        <v>0.15110937501813801</v>
      </c>
    </row>
    <row r="1432" spans="1:17" hidden="1" x14ac:dyDescent="0.3">
      <c r="A1432" t="s">
        <v>3032</v>
      </c>
      <c r="B1432" t="s">
        <v>3033</v>
      </c>
      <c r="C1432" t="s">
        <v>10650</v>
      </c>
      <c r="D1432" t="s">
        <v>531</v>
      </c>
      <c r="E1432">
        <v>1097.952296016</v>
      </c>
      <c r="F1432">
        <v>103.3</v>
      </c>
      <c r="G1432">
        <v>131.917127408266</v>
      </c>
      <c r="H1432">
        <v>-0.54459919586592898</v>
      </c>
      <c r="I1432">
        <v>17.4194144798115</v>
      </c>
      <c r="J1432">
        <v>5.0531467098252998</v>
      </c>
      <c r="K1432">
        <v>89.000576739821099</v>
      </c>
      <c r="L1432">
        <v>75.351160267132201</v>
      </c>
      <c r="M1432">
        <v>62.976954917749701</v>
      </c>
      <c r="N1432">
        <v>0.85543466707023696</v>
      </c>
      <c r="O1432">
        <v>4.1626331074540097</v>
      </c>
      <c r="P1432">
        <v>181.937599359035</v>
      </c>
      <c r="Q1432">
        <v>9.2038013424694004E-2</v>
      </c>
    </row>
    <row r="1433" spans="1:17" hidden="1" x14ac:dyDescent="0.3">
      <c r="A1433" t="s">
        <v>3034</v>
      </c>
      <c r="B1433" t="s">
        <v>3035</v>
      </c>
      <c r="C1433" t="s">
        <v>10650</v>
      </c>
      <c r="D1433" t="s">
        <v>227</v>
      </c>
      <c r="E1433">
        <v>1096.0603931000001</v>
      </c>
      <c r="F1433">
        <v>705.25</v>
      </c>
      <c r="G1433">
        <v>12.8208676269315</v>
      </c>
      <c r="H1433">
        <v>-16.815776746351101</v>
      </c>
      <c r="I1433">
        <v>28.207891427728399</v>
      </c>
      <c r="J1433">
        <v>-7.1529317803626498</v>
      </c>
      <c r="K1433">
        <v>749.87631602549698</v>
      </c>
      <c r="L1433">
        <v>642.49689411663906</v>
      </c>
      <c r="M1433">
        <v>33.740162815992903</v>
      </c>
      <c r="N1433">
        <v>0.24134698924504899</v>
      </c>
      <c r="O1433">
        <v>36.114852889046396</v>
      </c>
      <c r="P1433">
        <v>62.481280958414899</v>
      </c>
      <c r="Q1433">
        <v>0.18276435195004401</v>
      </c>
    </row>
    <row r="1434" spans="1:17" hidden="1" x14ac:dyDescent="0.3">
      <c r="A1434" t="s">
        <v>3036</v>
      </c>
      <c r="B1434" t="s">
        <v>3037</v>
      </c>
      <c r="C1434" t="s">
        <v>10650</v>
      </c>
      <c r="D1434" t="s">
        <v>104</v>
      </c>
      <c r="E1434">
        <v>1091.98803</v>
      </c>
      <c r="F1434">
        <v>443.7</v>
      </c>
      <c r="G1434">
        <v>-13.3794796121208</v>
      </c>
      <c r="H1434">
        <v>-22.684176062847399</v>
      </c>
      <c r="I1434">
        <v>4.0866294625176796</v>
      </c>
      <c r="J1434">
        <v>-11.4988279548542</v>
      </c>
      <c r="M1434">
        <v>32.618632945587699</v>
      </c>
      <c r="O1434">
        <v>32.510705431597898</v>
      </c>
      <c r="P1434">
        <v>22.9085872576177</v>
      </c>
    </row>
    <row r="1435" spans="1:17" hidden="1" x14ac:dyDescent="0.3">
      <c r="A1435" t="s">
        <v>3038</v>
      </c>
      <c r="B1435" t="s">
        <v>3039</v>
      </c>
      <c r="C1435" t="s">
        <v>10650</v>
      </c>
      <c r="D1435" t="s">
        <v>387</v>
      </c>
      <c r="E1435">
        <v>1085.6468383199999</v>
      </c>
      <c r="F1435">
        <v>55.21</v>
      </c>
      <c r="G1435">
        <v>-63.0237995888508</v>
      </c>
      <c r="H1435">
        <v>-22.9969905602198</v>
      </c>
      <c r="I1435">
        <v>-34.9889419369891</v>
      </c>
      <c r="J1435">
        <v>-8.9819113172539904</v>
      </c>
      <c r="K1435">
        <v>63.772548990936599</v>
      </c>
      <c r="L1435">
        <v>69.460755875698894</v>
      </c>
      <c r="M1435">
        <v>13.947408184499199</v>
      </c>
      <c r="N1435">
        <v>1.5966159572385401</v>
      </c>
      <c r="O1435">
        <v>53.957616373845298</v>
      </c>
      <c r="P1435">
        <v>3.1962616822429801</v>
      </c>
      <c r="Q1435">
        <v>-5.5532993481293001E-2</v>
      </c>
    </row>
    <row r="1436" spans="1:17" hidden="1" x14ac:dyDescent="0.3">
      <c r="A1436" t="s">
        <v>3040</v>
      </c>
      <c r="B1436" t="s">
        <v>3041</v>
      </c>
      <c r="C1436" t="s">
        <v>10650</v>
      </c>
      <c r="D1436" t="s">
        <v>2599</v>
      </c>
      <c r="E1436">
        <v>1085.34375</v>
      </c>
      <c r="F1436">
        <v>14.05</v>
      </c>
      <c r="G1436">
        <v>15.3116109664767</v>
      </c>
      <c r="H1436">
        <v>3.0049184598334899</v>
      </c>
      <c r="I1436">
        <v>46.508698135604298</v>
      </c>
      <c r="J1436">
        <v>-1.51570355755437</v>
      </c>
      <c r="K1436">
        <v>13.075938192873799</v>
      </c>
      <c r="L1436">
        <v>13.930174947267901</v>
      </c>
      <c r="M1436">
        <v>60.311162701711403</v>
      </c>
      <c r="N1436">
        <v>1.2210918174033101</v>
      </c>
      <c r="O1436">
        <v>13.594306049822</v>
      </c>
      <c r="P1436">
        <v>84.383202099737503</v>
      </c>
    </row>
    <row r="1437" spans="1:17" hidden="1" x14ac:dyDescent="0.3">
      <c r="A1437" t="s">
        <v>3042</v>
      </c>
      <c r="B1437" t="s">
        <v>3043</v>
      </c>
      <c r="C1437" t="s">
        <v>10650</v>
      </c>
      <c r="D1437" t="s">
        <v>54</v>
      </c>
      <c r="E1437">
        <v>1082.634112945</v>
      </c>
      <c r="F1437">
        <v>1631.65</v>
      </c>
      <c r="G1437">
        <v>142.48435166907001</v>
      </c>
      <c r="H1437">
        <v>-3.0453490124001799</v>
      </c>
      <c r="I1437">
        <v>3.9824143414500601</v>
      </c>
      <c r="J1437">
        <v>-3.3600372626003798</v>
      </c>
      <c r="K1437">
        <v>1628.96385989549</v>
      </c>
      <c r="L1437">
        <v>1273.60562061572</v>
      </c>
      <c r="M1437">
        <v>38.160578884946297</v>
      </c>
      <c r="N1437">
        <v>0.62584522300805301</v>
      </c>
      <c r="O1437">
        <v>13.627309778445101</v>
      </c>
      <c r="P1437">
        <v>217.96745590957801</v>
      </c>
      <c r="Q1437">
        <v>0.13211230492997</v>
      </c>
    </row>
    <row r="1438" spans="1:17" hidden="1" x14ac:dyDescent="0.3">
      <c r="A1438" t="s">
        <v>3044</v>
      </c>
      <c r="B1438" t="s">
        <v>3045</v>
      </c>
      <c r="C1438" t="s">
        <v>10650</v>
      </c>
      <c r="D1438" t="s">
        <v>118</v>
      </c>
      <c r="E1438">
        <v>1079.71682592</v>
      </c>
      <c r="F1438">
        <v>393.75</v>
      </c>
      <c r="G1438">
        <v>144.24208609698599</v>
      </c>
      <c r="H1438">
        <v>-7.1561687549223496</v>
      </c>
      <c r="I1438">
        <v>15.6652652660777</v>
      </c>
      <c r="J1438">
        <v>1.28297405302473</v>
      </c>
      <c r="K1438">
        <v>359.51971127257201</v>
      </c>
      <c r="L1438">
        <v>301.48599458458199</v>
      </c>
      <c r="M1438">
        <v>51.946553449187803</v>
      </c>
      <c r="N1438">
        <v>0.81709102763444397</v>
      </c>
      <c r="O1438">
        <v>7.5301587301587203</v>
      </c>
      <c r="P1438">
        <v>189.30933137398901</v>
      </c>
      <c r="Q1438">
        <v>0.101797748002938</v>
      </c>
    </row>
    <row r="1439" spans="1:17" hidden="1" x14ac:dyDescent="0.3">
      <c r="A1439" t="s">
        <v>3046</v>
      </c>
      <c r="B1439" t="s">
        <v>3047</v>
      </c>
      <c r="C1439" t="s">
        <v>10650</v>
      </c>
      <c r="D1439" t="s">
        <v>565</v>
      </c>
      <c r="E1439">
        <v>1077.37721872</v>
      </c>
      <c r="F1439">
        <v>773.45</v>
      </c>
      <c r="G1439">
        <v>-21.934189815085801</v>
      </c>
      <c r="H1439">
        <v>-8.9260617732839595E-2</v>
      </c>
      <c r="I1439">
        <v>-4.4680807404473297</v>
      </c>
      <c r="J1439">
        <v>-0.85219890873445303</v>
      </c>
      <c r="K1439">
        <v>752.84034182587902</v>
      </c>
      <c r="M1439">
        <v>57.779745911833899</v>
      </c>
      <c r="N1439">
        <v>1.1607529693492</v>
      </c>
      <c r="O1439">
        <v>32.128773676385002</v>
      </c>
      <c r="P1439">
        <v>23.170634604665899</v>
      </c>
    </row>
    <row r="1440" spans="1:17" hidden="1" x14ac:dyDescent="0.3">
      <c r="A1440" t="s">
        <v>3048</v>
      </c>
      <c r="B1440" t="s">
        <v>3049</v>
      </c>
      <c r="C1440" t="s">
        <v>10650</v>
      </c>
      <c r="D1440" t="s">
        <v>198</v>
      </c>
      <c r="E1440">
        <v>1075.1411519999999</v>
      </c>
      <c r="F1440">
        <v>988.55</v>
      </c>
      <c r="G1440">
        <v>-53.454639802148698</v>
      </c>
      <c r="H1440">
        <v>-14.0494096089955</v>
      </c>
      <c r="I1440">
        <v>-26.2047847247417</v>
      </c>
      <c r="J1440">
        <v>-7.5872906829705702</v>
      </c>
      <c r="K1440">
        <v>1096.46190114557</v>
      </c>
      <c r="L1440">
        <v>1143.2276811010699</v>
      </c>
      <c r="M1440">
        <v>32.990786236420597</v>
      </c>
      <c r="N1440">
        <v>1.1334747461617201</v>
      </c>
      <c r="O1440">
        <v>54.266349704112002</v>
      </c>
      <c r="P1440">
        <v>1.3897435897435699</v>
      </c>
      <c r="Q1440">
        <v>6.7185697732072003E-2</v>
      </c>
    </row>
    <row r="1441" spans="1:17" hidden="1" x14ac:dyDescent="0.3">
      <c r="A1441" t="s">
        <v>3050</v>
      </c>
      <c r="B1441" t="s">
        <v>3051</v>
      </c>
      <c r="C1441" t="s">
        <v>10650</v>
      </c>
      <c r="D1441" t="s">
        <v>54</v>
      </c>
      <c r="E1441">
        <v>1074.819688</v>
      </c>
      <c r="F1441">
        <v>389.15</v>
      </c>
      <c r="G1441">
        <v>-26.731079798462702</v>
      </c>
      <c r="H1441">
        <v>4.3057105283042398</v>
      </c>
      <c r="I1441">
        <v>2.6600105024784901</v>
      </c>
      <c r="J1441">
        <v>-6.6285993747392302</v>
      </c>
      <c r="K1441">
        <v>373.41863979706801</v>
      </c>
      <c r="L1441">
        <v>351.27898468494902</v>
      </c>
      <c r="M1441">
        <v>41.144166995788702</v>
      </c>
      <c r="N1441">
        <v>0.60039253794606195</v>
      </c>
      <c r="O1441">
        <v>31.928562251060001</v>
      </c>
      <c r="P1441">
        <v>47.797189517660399</v>
      </c>
      <c r="Q1441">
        <v>-1.2335074144189001E-2</v>
      </c>
    </row>
    <row r="1442" spans="1:17" hidden="1" x14ac:dyDescent="0.3">
      <c r="A1442" t="s">
        <v>3052</v>
      </c>
      <c r="B1442" t="s">
        <v>3053</v>
      </c>
      <c r="C1442" t="s">
        <v>10650</v>
      </c>
      <c r="D1442" t="s">
        <v>629</v>
      </c>
      <c r="E1442">
        <v>1071.9449999999999</v>
      </c>
      <c r="F1442">
        <v>28</v>
      </c>
      <c r="G1442">
        <v>-22.948413353441399</v>
      </c>
      <c r="H1442">
        <v>-0.70767490039198899</v>
      </c>
      <c r="I1442">
        <v>-9.3536304945283693</v>
      </c>
      <c r="J1442">
        <v>-1.7822660559605701</v>
      </c>
      <c r="K1442">
        <v>25.761710899471002</v>
      </c>
      <c r="M1442">
        <v>100</v>
      </c>
      <c r="N1442">
        <v>0</v>
      </c>
      <c r="O1442">
        <v>0</v>
      </c>
      <c r="P1442">
        <v>6.8702290076335801</v>
      </c>
    </row>
    <row r="1443" spans="1:17" hidden="1" x14ac:dyDescent="0.3">
      <c r="A1443" t="s">
        <v>3054</v>
      </c>
      <c r="B1443" t="s">
        <v>3055</v>
      </c>
      <c r="C1443" t="s">
        <v>10650</v>
      </c>
      <c r="D1443" t="s">
        <v>54</v>
      </c>
      <c r="E1443">
        <v>1065.2955744149999</v>
      </c>
      <c r="F1443">
        <v>411.2</v>
      </c>
      <c r="G1443">
        <v>-38.802965022612298</v>
      </c>
      <c r="H1443">
        <v>0.108022868056579</v>
      </c>
      <c r="I1443">
        <v>21.387963262024702</v>
      </c>
      <c r="J1443">
        <v>5.1973959302618598</v>
      </c>
      <c r="K1443">
        <v>368.72786638325402</v>
      </c>
      <c r="L1443">
        <v>355.06765939101803</v>
      </c>
      <c r="M1443">
        <v>62.227674777865097</v>
      </c>
      <c r="N1443">
        <v>1.84070581900617</v>
      </c>
      <c r="O1443">
        <v>15.5155642023346</v>
      </c>
      <c r="P1443">
        <v>50.2923976608187</v>
      </c>
      <c r="Q1443">
        <v>9.9559898394960003E-2</v>
      </c>
    </row>
    <row r="1444" spans="1:17" hidden="1" x14ac:dyDescent="0.3">
      <c r="A1444" t="s">
        <v>3056</v>
      </c>
      <c r="B1444" t="s">
        <v>3057</v>
      </c>
      <c r="C1444" t="s">
        <v>10650</v>
      </c>
      <c r="D1444" t="s">
        <v>282</v>
      </c>
      <c r="E1444">
        <v>1064.59113888</v>
      </c>
      <c r="F1444">
        <v>258.25</v>
      </c>
      <c r="G1444">
        <v>34.580697440566297</v>
      </c>
      <c r="H1444">
        <v>-25.258983722104102</v>
      </c>
      <c r="I1444">
        <v>9.2215110428459397</v>
      </c>
      <c r="J1444">
        <v>-10.498252214725101</v>
      </c>
      <c r="K1444">
        <v>289.09407797252902</v>
      </c>
      <c r="L1444">
        <v>242.418478548981</v>
      </c>
      <c r="M1444">
        <v>13.7771352166403</v>
      </c>
      <c r="N1444">
        <v>1.73802814870272</v>
      </c>
      <c r="O1444">
        <v>30.880929332042498</v>
      </c>
      <c r="P1444">
        <v>99.729311678267507</v>
      </c>
      <c r="Q1444">
        <v>9.5285219805371996E-2</v>
      </c>
    </row>
    <row r="1445" spans="1:17" hidden="1" x14ac:dyDescent="0.3">
      <c r="A1445" t="s">
        <v>3058</v>
      </c>
      <c r="B1445" t="s">
        <v>3059</v>
      </c>
      <c r="C1445" t="s">
        <v>10650</v>
      </c>
      <c r="D1445" t="s">
        <v>198</v>
      </c>
      <c r="E1445">
        <v>1064.4000000000001</v>
      </c>
      <c r="F1445">
        <v>106.2</v>
      </c>
      <c r="G1445">
        <v>45.392537569208201</v>
      </c>
      <c r="H1445">
        <v>12.9285190837039</v>
      </c>
      <c r="I1445">
        <v>6.1559021808722996</v>
      </c>
      <c r="J1445">
        <v>-2.3253848729176698</v>
      </c>
      <c r="K1445">
        <v>97.727469961132698</v>
      </c>
      <c r="L1445">
        <v>85.553740270328902</v>
      </c>
      <c r="M1445">
        <v>52.497451265714297</v>
      </c>
      <c r="N1445">
        <v>1.00600397273171</v>
      </c>
      <c r="O1445">
        <v>10.593220338983</v>
      </c>
      <c r="P1445">
        <v>110.29702970296999</v>
      </c>
      <c r="Q1445">
        <v>5.6486887614136998E-2</v>
      </c>
    </row>
    <row r="1446" spans="1:17" hidden="1" x14ac:dyDescent="0.3">
      <c r="A1446" t="s">
        <v>3060</v>
      </c>
      <c r="B1446" t="s">
        <v>3061</v>
      </c>
      <c r="C1446" t="s">
        <v>10650</v>
      </c>
      <c r="D1446" t="s">
        <v>264</v>
      </c>
      <c r="E1446">
        <v>1053.4680000000001</v>
      </c>
      <c r="F1446">
        <v>2117</v>
      </c>
      <c r="G1446">
        <v>64.610265367874902</v>
      </c>
      <c r="H1446">
        <v>13.064010252876299</v>
      </c>
      <c r="I1446">
        <v>60.940303856122497</v>
      </c>
      <c r="J1446">
        <v>-1.6676982152397499</v>
      </c>
      <c r="K1446">
        <v>1828.8257077789399</v>
      </c>
      <c r="L1446">
        <v>1468.24721805885</v>
      </c>
      <c r="M1446">
        <v>59.455140287739901</v>
      </c>
      <c r="N1446">
        <v>0.60158829325387897</v>
      </c>
      <c r="O1446">
        <v>7.7468115257439596</v>
      </c>
      <c r="P1446">
        <v>110.846073402719</v>
      </c>
      <c r="Q1446">
        <v>6.0443187681731E-2</v>
      </c>
    </row>
    <row r="1447" spans="1:17" hidden="1" x14ac:dyDescent="0.3">
      <c r="A1447" t="s">
        <v>3062</v>
      </c>
      <c r="B1447" t="s">
        <v>3063</v>
      </c>
      <c r="C1447" t="s">
        <v>10650</v>
      </c>
      <c r="E1447">
        <v>1049.4923473199999</v>
      </c>
      <c r="F1447">
        <v>401.1</v>
      </c>
      <c r="G1447">
        <v>55.733207566856699</v>
      </c>
      <c r="H1447">
        <v>289.40283210640399</v>
      </c>
      <c r="I1447">
        <v>73.199316641495301</v>
      </c>
      <c r="J1447">
        <v>24.763349312283399</v>
      </c>
      <c r="O1447">
        <v>13.413113936674099</v>
      </c>
      <c r="P1447">
        <v>95.467836257309898</v>
      </c>
    </row>
    <row r="1448" spans="1:17" hidden="1" x14ac:dyDescent="0.3">
      <c r="A1448" t="s">
        <v>3064</v>
      </c>
      <c r="B1448" t="s">
        <v>3065</v>
      </c>
      <c r="C1448" t="s">
        <v>10650</v>
      </c>
      <c r="D1448" t="s">
        <v>89</v>
      </c>
      <c r="E1448">
        <v>1045.2370601360001</v>
      </c>
      <c r="F1448">
        <v>106.46</v>
      </c>
      <c r="G1448">
        <v>-20.569435927056801</v>
      </c>
      <c r="H1448">
        <v>8.6836769082300407</v>
      </c>
      <c r="I1448">
        <v>-31.7949399424643</v>
      </c>
      <c r="J1448">
        <v>-0.89353161185301899</v>
      </c>
      <c r="K1448">
        <v>101.11989259297999</v>
      </c>
      <c r="L1448">
        <v>105.09345740346301</v>
      </c>
      <c r="M1448">
        <v>71.861937120523905</v>
      </c>
      <c r="N1448">
        <v>3.0370108004751901</v>
      </c>
      <c r="O1448">
        <v>37.469472102197997</v>
      </c>
      <c r="P1448">
        <v>21.807780320366099</v>
      </c>
      <c r="Q1448">
        <v>-5.0165037616775002E-2</v>
      </c>
    </row>
    <row r="1449" spans="1:17" hidden="1" x14ac:dyDescent="0.3">
      <c r="A1449" t="s">
        <v>3066</v>
      </c>
      <c r="B1449" t="s">
        <v>3067</v>
      </c>
      <c r="C1449" t="s">
        <v>10650</v>
      </c>
      <c r="D1449" t="s">
        <v>295</v>
      </c>
      <c r="E1449">
        <v>1040.9128559999999</v>
      </c>
      <c r="F1449">
        <v>96.25</v>
      </c>
      <c r="G1449">
        <v>-38.803517670548999</v>
      </c>
      <c r="H1449">
        <v>-4.3716695316657601</v>
      </c>
      <c r="I1449">
        <v>-14.1802938622595</v>
      </c>
      <c r="J1449">
        <v>-5.2819988709201597</v>
      </c>
      <c r="K1449">
        <v>95.300631572909694</v>
      </c>
      <c r="L1449">
        <v>96.754610396474803</v>
      </c>
      <c r="M1449">
        <v>45.868553074037699</v>
      </c>
      <c r="N1449">
        <v>1.03823359256853</v>
      </c>
      <c r="O1449">
        <v>37.922077922077897</v>
      </c>
      <c r="P1449">
        <v>29.734465561396402</v>
      </c>
      <c r="Q1449">
        <v>9.4306626943754995E-2</v>
      </c>
    </row>
    <row r="1450" spans="1:17" hidden="1" x14ac:dyDescent="0.3">
      <c r="A1450" t="s">
        <v>3068</v>
      </c>
      <c r="B1450" t="s">
        <v>3069</v>
      </c>
      <c r="C1450" t="s">
        <v>10650</v>
      </c>
      <c r="D1450" t="s">
        <v>2367</v>
      </c>
      <c r="E1450">
        <v>1040.8679999999999</v>
      </c>
      <c r="F1450">
        <v>1696.55</v>
      </c>
      <c r="G1450">
        <v>261.830618953429</v>
      </c>
      <c r="H1450">
        <v>26.890190313319401</v>
      </c>
      <c r="I1450">
        <v>133.157337224462</v>
      </c>
      <c r="J1450">
        <v>7.0872376189162098</v>
      </c>
      <c r="K1450">
        <v>1275.2485250888101</v>
      </c>
      <c r="L1450">
        <v>908.069275824589</v>
      </c>
      <c r="M1450">
        <v>81.277365415818807</v>
      </c>
      <c r="N1450">
        <v>1.0329113924050599</v>
      </c>
      <c r="O1450">
        <v>3.6191093690135898</v>
      </c>
      <c r="P1450">
        <v>299.18823529411702</v>
      </c>
    </row>
    <row r="1451" spans="1:17" hidden="1" x14ac:dyDescent="0.3">
      <c r="A1451" t="s">
        <v>3070</v>
      </c>
      <c r="B1451" t="s">
        <v>3071</v>
      </c>
      <c r="C1451" t="s">
        <v>10650</v>
      </c>
      <c r="D1451" t="s">
        <v>300</v>
      </c>
      <c r="E1451">
        <v>1040.375</v>
      </c>
      <c r="F1451">
        <v>510</v>
      </c>
      <c r="G1451">
        <v>-59.798157886754801</v>
      </c>
      <c r="H1451">
        <v>-2.3013039362533498</v>
      </c>
      <c r="I1451">
        <v>-25.7896807462024</v>
      </c>
      <c r="J1451">
        <v>-2.6336361674915501</v>
      </c>
      <c r="K1451">
        <v>519.26945671502403</v>
      </c>
      <c r="L1451">
        <v>521.19583967702602</v>
      </c>
      <c r="M1451">
        <v>39.389303551405803</v>
      </c>
      <c r="N1451">
        <v>0.74791922059487703</v>
      </c>
      <c r="O1451">
        <v>45.058823529411697</v>
      </c>
      <c r="P1451">
        <v>10.845468376439801</v>
      </c>
      <c r="Q1451">
        <v>0.133318749585704</v>
      </c>
    </row>
    <row r="1452" spans="1:17" hidden="1" x14ac:dyDescent="0.3">
      <c r="A1452" t="s">
        <v>3072</v>
      </c>
      <c r="B1452" t="s">
        <v>3073</v>
      </c>
      <c r="C1452" t="s">
        <v>10650</v>
      </c>
      <c r="D1452" t="s">
        <v>295</v>
      </c>
      <c r="E1452">
        <v>1040.273976705</v>
      </c>
      <c r="F1452">
        <v>605.5</v>
      </c>
      <c r="G1452">
        <v>-31.771434732118902</v>
      </c>
      <c r="H1452">
        <v>-10.157353078781099</v>
      </c>
      <c r="I1452">
        <v>1.34081885928294</v>
      </c>
      <c r="J1452">
        <v>-2.4170998213654</v>
      </c>
      <c r="K1452">
        <v>582.69022570273899</v>
      </c>
      <c r="L1452">
        <v>567.134685764746</v>
      </c>
      <c r="M1452">
        <v>65.481191551643505</v>
      </c>
      <c r="N1452">
        <v>0.63466672409448499</v>
      </c>
      <c r="O1452">
        <v>12.2213047068538</v>
      </c>
      <c r="P1452">
        <v>37.301587301587297</v>
      </c>
      <c r="Q1452">
        <v>6.5022675439386002E-2</v>
      </c>
    </row>
    <row r="1453" spans="1:17" hidden="1" x14ac:dyDescent="0.3">
      <c r="A1453" t="s">
        <v>3074</v>
      </c>
      <c r="B1453" t="s">
        <v>3075</v>
      </c>
      <c r="C1453" t="s">
        <v>10650</v>
      </c>
      <c r="D1453" t="s">
        <v>568</v>
      </c>
      <c r="E1453">
        <v>1038.0768212999999</v>
      </c>
      <c r="F1453">
        <v>238.32</v>
      </c>
      <c r="G1453">
        <v>15.9079836689993</v>
      </c>
      <c r="H1453">
        <v>37.399866287948498</v>
      </c>
      <c r="I1453">
        <v>11.8057011842579</v>
      </c>
      <c r="J1453">
        <v>29.593790789271001</v>
      </c>
      <c r="K1453">
        <v>179.29989360223601</v>
      </c>
      <c r="L1453">
        <v>168.313726717555</v>
      </c>
      <c r="M1453">
        <v>91.795646261953195</v>
      </c>
      <c r="N1453">
        <v>4.4258134924170403</v>
      </c>
      <c r="O1453">
        <v>3.1805975159449398</v>
      </c>
      <c r="P1453">
        <v>70.228571428571399</v>
      </c>
      <c r="Q1453">
        <v>-1.8846479936412999E-2</v>
      </c>
    </row>
    <row r="1454" spans="1:17" hidden="1" x14ac:dyDescent="0.3">
      <c r="A1454" t="s">
        <v>3076</v>
      </c>
      <c r="B1454" t="s">
        <v>3077</v>
      </c>
      <c r="C1454" t="s">
        <v>10650</v>
      </c>
      <c r="D1454" t="s">
        <v>264</v>
      </c>
      <c r="E1454">
        <v>1036.50169185</v>
      </c>
      <c r="F1454">
        <v>718.9</v>
      </c>
      <c r="G1454">
        <v>119.921679294291</v>
      </c>
      <c r="H1454">
        <v>-12.6120952666998</v>
      </c>
      <c r="I1454">
        <v>75.891990618905098</v>
      </c>
      <c r="J1454">
        <v>11.2392284305548</v>
      </c>
      <c r="K1454">
        <v>715.152995267954</v>
      </c>
      <c r="L1454">
        <v>548.02736710478405</v>
      </c>
      <c r="M1454">
        <v>60.724484244415599</v>
      </c>
      <c r="N1454">
        <v>0.83875808125149598</v>
      </c>
      <c r="O1454">
        <v>57.1845875643344</v>
      </c>
      <c r="P1454">
        <v>187.56</v>
      </c>
      <c r="Q1454">
        <v>0.197098940297706</v>
      </c>
    </row>
    <row r="1455" spans="1:17" hidden="1" x14ac:dyDescent="0.3">
      <c r="A1455" t="s">
        <v>3078</v>
      </c>
      <c r="B1455" t="s">
        <v>3079</v>
      </c>
      <c r="C1455" t="s">
        <v>10650</v>
      </c>
      <c r="D1455" t="s">
        <v>629</v>
      </c>
      <c r="E1455">
        <v>1035.5764055239999</v>
      </c>
      <c r="F1455">
        <v>108.07</v>
      </c>
      <c r="G1455">
        <v>6.5355721758441296</v>
      </c>
      <c r="H1455">
        <v>2.3403900267057498</v>
      </c>
      <c r="I1455">
        <v>8.9372054527648999</v>
      </c>
      <c r="J1455">
        <v>-7.0426750448392399</v>
      </c>
      <c r="K1455">
        <v>101.29011049189</v>
      </c>
      <c r="L1455">
        <v>87.628448953051205</v>
      </c>
      <c r="M1455">
        <v>45.675446797949299</v>
      </c>
      <c r="N1455">
        <v>0.70180695025269901</v>
      </c>
      <c r="O1455">
        <v>13.815119829739899</v>
      </c>
      <c r="P1455">
        <v>58.576669112252297</v>
      </c>
    </row>
    <row r="1456" spans="1:17" hidden="1" x14ac:dyDescent="0.3">
      <c r="A1456" t="s">
        <v>3080</v>
      </c>
      <c r="B1456" t="s">
        <v>3081</v>
      </c>
      <c r="C1456" t="s">
        <v>10650</v>
      </c>
      <c r="D1456" t="s">
        <v>680</v>
      </c>
      <c r="E1456">
        <v>1033.7677657439999</v>
      </c>
      <c r="F1456">
        <v>48.11</v>
      </c>
      <c r="G1456">
        <v>-32.650724154799697</v>
      </c>
      <c r="H1456">
        <v>-12.3739629869509</v>
      </c>
      <c r="I1456">
        <v>-15.382961029137901</v>
      </c>
      <c r="J1456">
        <v>-2.67860959766241</v>
      </c>
      <c r="K1456">
        <v>50.936644465057</v>
      </c>
      <c r="L1456">
        <v>49.441924314698397</v>
      </c>
      <c r="M1456">
        <v>44.483223568323098</v>
      </c>
      <c r="N1456">
        <v>0.24163118195297301</v>
      </c>
      <c r="O1456">
        <v>29.2870505092496</v>
      </c>
      <c r="P1456">
        <v>19.676616915422802</v>
      </c>
      <c r="Q1456">
        <v>3.9222660721793999E-2</v>
      </c>
    </row>
    <row r="1457" spans="1:17" hidden="1" x14ac:dyDescent="0.3">
      <c r="A1457" t="s">
        <v>3082</v>
      </c>
      <c r="B1457" t="s">
        <v>3083</v>
      </c>
      <c r="C1457" t="s">
        <v>10650</v>
      </c>
      <c r="D1457" t="s">
        <v>163</v>
      </c>
      <c r="E1457">
        <v>1032.444</v>
      </c>
      <c r="F1457">
        <v>401.3</v>
      </c>
      <c r="G1457">
        <v>47.327735181288602</v>
      </c>
      <c r="H1457">
        <v>-14.943595911572</v>
      </c>
      <c r="I1457">
        <v>64.793844255927098</v>
      </c>
      <c r="J1457">
        <v>-9.5117937772093697</v>
      </c>
      <c r="K1457">
        <v>441.98833471226601</v>
      </c>
      <c r="M1457">
        <v>25.911073418733199</v>
      </c>
      <c r="O1457">
        <v>38.300523299277302</v>
      </c>
      <c r="P1457">
        <v>96.908734052993097</v>
      </c>
    </row>
    <row r="1458" spans="1:17" hidden="1" x14ac:dyDescent="0.3">
      <c r="A1458" t="s">
        <v>3084</v>
      </c>
      <c r="B1458" t="s">
        <v>3085</v>
      </c>
      <c r="C1458" t="s">
        <v>10650</v>
      </c>
      <c r="D1458" t="s">
        <v>295</v>
      </c>
      <c r="E1458">
        <v>1027.8295144649901</v>
      </c>
      <c r="F1458">
        <v>81.489999999999995</v>
      </c>
      <c r="G1458">
        <v>-35.899314123297998</v>
      </c>
      <c r="H1458">
        <v>-0.53665732137139299</v>
      </c>
      <c r="I1458">
        <v>-21.149449615830498</v>
      </c>
      <c r="J1458">
        <v>-0.551651269972668</v>
      </c>
      <c r="K1458">
        <v>78.9396581911613</v>
      </c>
      <c r="L1458">
        <v>78.4018302491844</v>
      </c>
      <c r="M1458">
        <v>55.659873581461802</v>
      </c>
      <c r="N1458">
        <v>1.2540899514860699</v>
      </c>
      <c r="O1458">
        <v>23.8802307031537</v>
      </c>
      <c r="P1458">
        <v>23.8449848024316</v>
      </c>
      <c r="Q1458">
        <v>-5.7072880798349997E-2</v>
      </c>
    </row>
    <row r="1459" spans="1:17" hidden="1" x14ac:dyDescent="0.3">
      <c r="A1459" t="s">
        <v>3086</v>
      </c>
      <c r="B1459" t="s">
        <v>3087</v>
      </c>
      <c r="C1459" t="s">
        <v>10650</v>
      </c>
      <c r="D1459" t="s">
        <v>295</v>
      </c>
      <c r="E1459">
        <v>1023.136601575</v>
      </c>
      <c r="F1459">
        <v>1802.5</v>
      </c>
      <c r="G1459">
        <v>-37.923472442742501</v>
      </c>
      <c r="H1459">
        <v>5.2844863554052699</v>
      </c>
      <c r="I1459">
        <v>-17.664351133007301</v>
      </c>
      <c r="J1459">
        <v>2.5323456962768498</v>
      </c>
      <c r="K1459">
        <v>1747.43320718772</v>
      </c>
      <c r="L1459">
        <v>1785.20697134752</v>
      </c>
      <c r="M1459">
        <v>69.634503773306605</v>
      </c>
      <c r="N1459">
        <v>1.1919477967155501</v>
      </c>
      <c r="O1459">
        <v>21.2205270457697</v>
      </c>
      <c r="P1459">
        <v>19.3708609271523</v>
      </c>
      <c r="Q1459">
        <v>-5.9273947298443E-2</v>
      </c>
    </row>
    <row r="1460" spans="1:17" hidden="1" x14ac:dyDescent="0.3">
      <c r="A1460" t="s">
        <v>3088</v>
      </c>
      <c r="B1460" t="s">
        <v>3089</v>
      </c>
      <c r="C1460" t="s">
        <v>10650</v>
      </c>
      <c r="D1460" t="s">
        <v>3090</v>
      </c>
      <c r="E1460">
        <v>1020.385233075</v>
      </c>
      <c r="F1460">
        <v>212.7</v>
      </c>
      <c r="G1460">
        <v>11.8389704913105</v>
      </c>
      <c r="H1460">
        <v>-16.2254747719027</v>
      </c>
      <c r="I1460">
        <v>-50.483856527334702</v>
      </c>
      <c r="J1460">
        <v>-1.31262232506137</v>
      </c>
      <c r="K1460">
        <v>227.93804505758999</v>
      </c>
      <c r="L1460">
        <v>229.227680668913</v>
      </c>
      <c r="M1460">
        <v>44.334178349445097</v>
      </c>
      <c r="N1460">
        <v>0.56211876611853295</v>
      </c>
      <c r="O1460">
        <v>68.688293370944905</v>
      </c>
      <c r="P1460">
        <v>50.477538026176099</v>
      </c>
      <c r="Q1460">
        <v>-1.4777568967015001E-2</v>
      </c>
    </row>
    <row r="1461" spans="1:17" hidden="1" x14ac:dyDescent="0.3">
      <c r="A1461" t="s">
        <v>3091</v>
      </c>
      <c r="B1461" t="s">
        <v>3092</v>
      </c>
      <c r="C1461" t="s">
        <v>10650</v>
      </c>
      <c r="D1461" t="s">
        <v>2509</v>
      </c>
      <c r="E1461">
        <v>1015.0214999999999</v>
      </c>
      <c r="F1461">
        <v>25.5</v>
      </c>
      <c r="G1461">
        <v>94.962483753943999</v>
      </c>
      <c r="H1461">
        <v>-13.719882340191401</v>
      </c>
      <c r="I1461">
        <v>31.4249430595878</v>
      </c>
      <c r="J1461">
        <v>-0.87844865559359298</v>
      </c>
      <c r="K1461">
        <v>25.723783361550101</v>
      </c>
      <c r="L1461">
        <v>20.692007294818801</v>
      </c>
      <c r="M1461">
        <v>53.4782657606996</v>
      </c>
      <c r="N1461">
        <v>0.81273213058669902</v>
      </c>
      <c r="O1461">
        <v>34.640522875816899</v>
      </c>
      <c r="P1461">
        <v>217.955112219451</v>
      </c>
      <c r="Q1461">
        <v>0.25418481051480502</v>
      </c>
    </row>
    <row r="1462" spans="1:17" hidden="1" x14ac:dyDescent="0.3">
      <c r="A1462" t="s">
        <v>3093</v>
      </c>
      <c r="B1462" t="s">
        <v>3094</v>
      </c>
      <c r="C1462" t="s">
        <v>10650</v>
      </c>
      <c r="D1462" t="s">
        <v>629</v>
      </c>
      <c r="E1462">
        <v>1014.33476494</v>
      </c>
      <c r="F1462">
        <v>213.8</v>
      </c>
      <c r="G1462">
        <v>-30.177363752965899</v>
      </c>
      <c r="H1462">
        <v>-16.4717510075155</v>
      </c>
      <c r="I1462">
        <v>-3.2718872689426099</v>
      </c>
      <c r="J1462">
        <v>-6.4383538027066001</v>
      </c>
      <c r="K1462">
        <v>220.85425943068199</v>
      </c>
      <c r="L1462">
        <v>206.08024990983299</v>
      </c>
      <c r="M1462">
        <v>33.536056776568401</v>
      </c>
      <c r="N1462">
        <v>0.396667658657468</v>
      </c>
      <c r="O1462">
        <v>26.286248830682801</v>
      </c>
      <c r="P1462">
        <v>34.423137378182901</v>
      </c>
      <c r="Q1462">
        <v>5.0157513104870004E-3</v>
      </c>
    </row>
    <row r="1463" spans="1:17" hidden="1" x14ac:dyDescent="0.3">
      <c r="A1463" t="s">
        <v>3095</v>
      </c>
      <c r="B1463" t="s">
        <v>3096</v>
      </c>
      <c r="C1463" t="s">
        <v>10650</v>
      </c>
      <c r="D1463" t="s">
        <v>54</v>
      </c>
      <c r="E1463">
        <v>1014.26688</v>
      </c>
      <c r="F1463">
        <v>201</v>
      </c>
      <c r="G1463">
        <v>22.9412968264554</v>
      </c>
      <c r="H1463">
        <v>-16.481077012799101</v>
      </c>
      <c r="I1463">
        <v>-22.2856578873409</v>
      </c>
      <c r="J1463">
        <v>-6.81740155634151</v>
      </c>
      <c r="K1463">
        <v>221.26738390491499</v>
      </c>
      <c r="L1463">
        <v>203.98804991447801</v>
      </c>
      <c r="M1463">
        <v>33.8303871068482</v>
      </c>
      <c r="N1463">
        <v>1.07429596947456</v>
      </c>
      <c r="O1463">
        <v>31.840796019900498</v>
      </c>
      <c r="P1463">
        <v>61.445783132530103</v>
      </c>
      <c r="Q1463">
        <v>4.5679499586082001E-2</v>
      </c>
    </row>
    <row r="1464" spans="1:17" hidden="1" x14ac:dyDescent="0.3">
      <c r="A1464" t="s">
        <v>3097</v>
      </c>
      <c r="B1464" t="s">
        <v>3098</v>
      </c>
      <c r="C1464" t="s">
        <v>10650</v>
      </c>
      <c r="D1464" t="s">
        <v>305</v>
      </c>
      <c r="E1464">
        <v>1013.324</v>
      </c>
      <c r="F1464">
        <v>7935.85</v>
      </c>
      <c r="G1464">
        <v>15.8894793816795</v>
      </c>
      <c r="H1464">
        <v>-6.2222373735586203</v>
      </c>
      <c r="I1464">
        <v>-26.064758012967999</v>
      </c>
      <c r="J1464">
        <v>-5.2640485547172204</v>
      </c>
      <c r="K1464">
        <v>8148.4703943088998</v>
      </c>
      <c r="L1464">
        <v>8036.3304111392099</v>
      </c>
      <c r="M1464">
        <v>44.817054610476603</v>
      </c>
      <c r="N1464">
        <v>0.72515500740083405</v>
      </c>
      <c r="O1464">
        <v>26.653099541951999</v>
      </c>
      <c r="P1464">
        <v>53.795542635658897</v>
      </c>
      <c r="Q1464">
        <v>0.19262031625856699</v>
      </c>
    </row>
    <row r="1465" spans="1:17" hidden="1" x14ac:dyDescent="0.3">
      <c r="A1465" t="s">
        <v>3099</v>
      </c>
      <c r="B1465" t="s">
        <v>3100</v>
      </c>
      <c r="C1465" t="s">
        <v>10650</v>
      </c>
      <c r="D1465" t="s">
        <v>3101</v>
      </c>
      <c r="E1465">
        <v>1008.616321097</v>
      </c>
      <c r="F1465">
        <v>29.86</v>
      </c>
      <c r="G1465">
        <v>-55.315780144982298</v>
      </c>
      <c r="H1465">
        <v>-5.1897604861885096</v>
      </c>
      <c r="I1465">
        <v>-44.008428895666498</v>
      </c>
      <c r="J1465">
        <v>-1.6281483277781501</v>
      </c>
      <c r="K1465">
        <v>29.598883924666701</v>
      </c>
      <c r="L1465">
        <v>32.866777182647098</v>
      </c>
      <c r="M1465">
        <v>58.2476451682274</v>
      </c>
      <c r="N1465">
        <v>0.54901886522958898</v>
      </c>
      <c r="O1465">
        <v>74.146014735432004</v>
      </c>
      <c r="P1465">
        <v>14.846153846153801</v>
      </c>
      <c r="Q1465">
        <v>0.139492313919754</v>
      </c>
    </row>
    <row r="1466" spans="1:17" hidden="1" x14ac:dyDescent="0.3">
      <c r="A1466" t="s">
        <v>3102</v>
      </c>
      <c r="B1466" t="s">
        <v>3103</v>
      </c>
      <c r="C1466" t="s">
        <v>10650</v>
      </c>
      <c r="D1466" t="s">
        <v>531</v>
      </c>
      <c r="E1466">
        <v>1008.3572799999999</v>
      </c>
      <c r="F1466">
        <v>1256.8</v>
      </c>
      <c r="G1466">
        <v>66.093260919921903</v>
      </c>
      <c r="H1466">
        <v>1.9229078292827699</v>
      </c>
      <c r="I1466">
        <v>-34.392157078210801</v>
      </c>
      <c r="J1466">
        <v>-2.0596507760671101</v>
      </c>
      <c r="K1466">
        <v>1231.0217128560701</v>
      </c>
      <c r="L1466">
        <v>1152.27217661027</v>
      </c>
      <c r="M1466">
        <v>50.940101054520298</v>
      </c>
      <c r="N1466">
        <v>1.2984969245195099</v>
      </c>
      <c r="O1466">
        <v>28.882877148313099</v>
      </c>
      <c r="P1466">
        <v>119.33682373472899</v>
      </c>
      <c r="Q1466">
        <v>0.172802940650088</v>
      </c>
    </row>
    <row r="1467" spans="1:17" hidden="1" x14ac:dyDescent="0.3">
      <c r="A1467" t="s">
        <v>3104</v>
      </c>
      <c r="B1467" t="s">
        <v>3105</v>
      </c>
      <c r="C1467" t="s">
        <v>10650</v>
      </c>
      <c r="D1467" t="s">
        <v>295</v>
      </c>
      <c r="E1467">
        <v>1004.75499012</v>
      </c>
      <c r="F1467">
        <v>41.59</v>
      </c>
      <c r="G1467">
        <v>-63.267964338829501</v>
      </c>
      <c r="H1467">
        <v>7.6108888074852601</v>
      </c>
      <c r="I1467">
        <v>-14.274341157773099</v>
      </c>
      <c r="J1467">
        <v>-2.8308195920492198</v>
      </c>
      <c r="K1467">
        <v>40.092634832142302</v>
      </c>
      <c r="L1467">
        <v>44.4935817883471</v>
      </c>
      <c r="M1467">
        <v>55.045239464174003</v>
      </c>
      <c r="N1467">
        <v>0.49297149973867299</v>
      </c>
      <c r="O1467">
        <v>59.413320509737801</v>
      </c>
      <c r="P1467">
        <v>26.030303030302999</v>
      </c>
      <c r="Q1467">
        <v>5.0248420800649E-2</v>
      </c>
    </row>
    <row r="1468" spans="1:17" hidden="1" x14ac:dyDescent="0.3">
      <c r="A1468" t="s">
        <v>3106</v>
      </c>
      <c r="B1468" t="s">
        <v>3107</v>
      </c>
      <c r="C1468" t="s">
        <v>10650</v>
      </c>
      <c r="D1468" t="s">
        <v>414</v>
      </c>
      <c r="E1468">
        <v>1001.8716975</v>
      </c>
      <c r="F1468">
        <v>313.39999999999998</v>
      </c>
      <c r="G1468">
        <v>-21.973605430852501</v>
      </c>
      <c r="H1468">
        <v>-3.8486752148706702</v>
      </c>
      <c r="I1468">
        <v>-23.630513421698801</v>
      </c>
      <c r="J1468">
        <v>-4.4405401588615598</v>
      </c>
      <c r="K1468">
        <v>319.60834034251798</v>
      </c>
      <c r="L1468">
        <v>330.16016313689403</v>
      </c>
      <c r="M1468">
        <v>46.148065530933501</v>
      </c>
      <c r="N1468">
        <v>0.53657143624185999</v>
      </c>
      <c r="O1468">
        <v>61.6943203573707</v>
      </c>
      <c r="P1468">
        <v>17.7752724539646</v>
      </c>
      <c r="Q1468">
        <v>4.0851197620039997E-3</v>
      </c>
    </row>
    <row r="1469" spans="1:17" hidden="1" x14ac:dyDescent="0.3">
      <c r="A1469" t="s">
        <v>3108</v>
      </c>
      <c r="B1469" t="s">
        <v>3109</v>
      </c>
      <c r="C1469" t="s">
        <v>10650</v>
      </c>
      <c r="D1469" t="s">
        <v>54</v>
      </c>
      <c r="E1469">
        <v>1000.86096019</v>
      </c>
      <c r="F1469">
        <v>788.7</v>
      </c>
      <c r="G1469">
        <v>42.822829923422802</v>
      </c>
      <c r="H1469">
        <v>-11.3552697454477</v>
      </c>
      <c r="I1469">
        <v>2.4728695450363198</v>
      </c>
      <c r="J1469">
        <v>3.6142646459432299</v>
      </c>
      <c r="K1469">
        <v>783.32531459559095</v>
      </c>
      <c r="L1469">
        <v>688.09060410637596</v>
      </c>
      <c r="M1469">
        <v>50.644810876521198</v>
      </c>
      <c r="N1469">
        <v>0.98280044448302195</v>
      </c>
      <c r="O1469">
        <v>20.457715227589699</v>
      </c>
      <c r="P1469">
        <v>81.289506953223693</v>
      </c>
      <c r="Q1469">
        <v>9.2756846231978995E-2</v>
      </c>
    </row>
    <row r="1470" spans="1:17" hidden="1" x14ac:dyDescent="0.3">
      <c r="A1470" t="s">
        <v>3110</v>
      </c>
      <c r="B1470" t="s">
        <v>3111</v>
      </c>
      <c r="C1470" t="s">
        <v>10650</v>
      </c>
      <c r="D1470" t="s">
        <v>83</v>
      </c>
      <c r="E1470">
        <v>998.60430482999902</v>
      </c>
      <c r="F1470">
        <v>223.66</v>
      </c>
      <c r="G1470">
        <v>-34.4850410500922</v>
      </c>
      <c r="H1470">
        <v>-8.3358075082643897</v>
      </c>
      <c r="I1470">
        <v>-13.343332736380001</v>
      </c>
      <c r="J1470">
        <v>-6.7487469038696704</v>
      </c>
      <c r="K1470">
        <v>228.40101193221599</v>
      </c>
      <c r="L1470">
        <v>220.99742964569401</v>
      </c>
      <c r="M1470">
        <v>35.827785151052097</v>
      </c>
      <c r="N1470">
        <v>0.29212252572761499</v>
      </c>
      <c r="O1470">
        <v>16.247876240722501</v>
      </c>
      <c r="P1470">
        <v>24.2555555555555</v>
      </c>
      <c r="Q1470">
        <v>-4.5073724830625002E-2</v>
      </c>
    </row>
    <row r="1471" spans="1:17" hidden="1" x14ac:dyDescent="0.3">
      <c r="A1471" t="s">
        <v>3112</v>
      </c>
      <c r="B1471" t="s">
        <v>3113</v>
      </c>
      <c r="C1471" t="s">
        <v>10650</v>
      </c>
      <c r="D1471" t="s">
        <v>305</v>
      </c>
      <c r="E1471">
        <v>994.98680019999995</v>
      </c>
      <c r="F1471">
        <v>374.95</v>
      </c>
      <c r="G1471">
        <v>-11.667459452022801</v>
      </c>
      <c r="H1471">
        <v>-2.3974107594125398</v>
      </c>
      <c r="I1471">
        <v>-18.949609249661499</v>
      </c>
      <c r="J1471">
        <v>-3.7013745047505902</v>
      </c>
      <c r="K1471">
        <v>356.782074097514</v>
      </c>
      <c r="L1471">
        <v>352.51242144943802</v>
      </c>
      <c r="M1471">
        <v>56.752818337095199</v>
      </c>
      <c r="N1471">
        <v>1.2924365814145</v>
      </c>
      <c r="O1471">
        <v>19.749299906654201</v>
      </c>
      <c r="P1471">
        <v>33.767392079914302</v>
      </c>
      <c r="Q1471">
        <v>0.15694694257307601</v>
      </c>
    </row>
    <row r="1472" spans="1:17" hidden="1" x14ac:dyDescent="0.3">
      <c r="A1472" t="s">
        <v>3114</v>
      </c>
      <c r="B1472" t="s">
        <v>3115</v>
      </c>
      <c r="C1472" t="s">
        <v>10650</v>
      </c>
      <c r="D1472" t="s">
        <v>776</v>
      </c>
      <c r="E1472">
        <v>993.79844979999996</v>
      </c>
      <c r="F1472">
        <v>439.6</v>
      </c>
      <c r="G1472">
        <v>-52.498923840147299</v>
      </c>
      <c r="H1472">
        <v>-3.8786493750774</v>
      </c>
      <c r="I1472">
        <v>-30.2987400930615</v>
      </c>
      <c r="J1472">
        <v>2.95628523796382</v>
      </c>
      <c r="K1472">
        <v>425.62748285911101</v>
      </c>
      <c r="L1472">
        <v>461.722415704882</v>
      </c>
      <c r="M1472">
        <v>63.595849324706997</v>
      </c>
      <c r="N1472">
        <v>0.92370292569782697</v>
      </c>
      <c r="O1472">
        <v>68.334849863512204</v>
      </c>
      <c r="P1472">
        <v>31.498653903679301</v>
      </c>
      <c r="Q1472">
        <v>5.5321531008322003E-2</v>
      </c>
    </row>
    <row r="1473" spans="1:17" hidden="1" x14ac:dyDescent="0.3">
      <c r="A1473" t="s">
        <v>3116</v>
      </c>
      <c r="B1473" t="s">
        <v>3117</v>
      </c>
      <c r="C1473" t="s">
        <v>10650</v>
      </c>
      <c r="D1473" t="s">
        <v>1475</v>
      </c>
      <c r="E1473">
        <v>993.38888840000004</v>
      </c>
      <c r="F1473">
        <v>35.9</v>
      </c>
      <c r="G1473">
        <v>-8.6371429884537498</v>
      </c>
      <c r="H1473">
        <v>0.609975823083035</v>
      </c>
      <c r="I1473">
        <v>-11.081839984721899</v>
      </c>
      <c r="J1473">
        <v>-5.6468261261036998</v>
      </c>
      <c r="K1473">
        <v>35.931049845027403</v>
      </c>
      <c r="L1473">
        <v>34.037543450780703</v>
      </c>
      <c r="M1473">
        <v>42.789548827476303</v>
      </c>
      <c r="N1473">
        <v>0.83389224882481205</v>
      </c>
      <c r="O1473">
        <v>26.601671309192199</v>
      </c>
      <c r="P1473">
        <v>32.9137356534616</v>
      </c>
      <c r="Q1473">
        <v>3.8669274042123003E-2</v>
      </c>
    </row>
    <row r="1474" spans="1:17" hidden="1" x14ac:dyDescent="0.3">
      <c r="A1474" t="s">
        <v>3118</v>
      </c>
      <c r="B1474" t="s">
        <v>3119</v>
      </c>
      <c r="C1474" t="s">
        <v>10650</v>
      </c>
      <c r="D1474" t="s">
        <v>568</v>
      </c>
      <c r="E1474">
        <v>991.53023912000003</v>
      </c>
      <c r="F1474">
        <v>879.4</v>
      </c>
      <c r="G1474">
        <v>112.56472299967101</v>
      </c>
      <c r="H1474">
        <v>-20.5772013312795</v>
      </c>
      <c r="I1474">
        <v>-60.462973341100003</v>
      </c>
      <c r="J1474">
        <v>-19.0798027398281</v>
      </c>
      <c r="K1474">
        <v>1186.4539707879201</v>
      </c>
      <c r="L1474">
        <v>1170.50500683269</v>
      </c>
      <c r="M1474">
        <v>29.727985103668001</v>
      </c>
      <c r="N1474">
        <v>1.61101146026432</v>
      </c>
      <c r="O1474">
        <v>151.23948146463499</v>
      </c>
      <c r="P1474">
        <v>173.615432482887</v>
      </c>
      <c r="Q1474">
        <v>0.20694644506227899</v>
      </c>
    </row>
    <row r="1475" spans="1:17" hidden="1" x14ac:dyDescent="0.3">
      <c r="A1475" t="s">
        <v>3120</v>
      </c>
      <c r="B1475" t="s">
        <v>3121</v>
      </c>
      <c r="C1475" t="s">
        <v>10650</v>
      </c>
      <c r="D1475" t="s">
        <v>264</v>
      </c>
      <c r="E1475">
        <v>989.22951</v>
      </c>
      <c r="F1475">
        <v>944</v>
      </c>
      <c r="G1475">
        <v>75.678260117575704</v>
      </c>
      <c r="H1475">
        <v>7.5357297098899201</v>
      </c>
      <c r="I1475">
        <v>32.261601305079502</v>
      </c>
      <c r="J1475">
        <v>-2.5448794620781698</v>
      </c>
      <c r="K1475">
        <v>906.07733268646302</v>
      </c>
      <c r="L1475">
        <v>745.17801821921501</v>
      </c>
      <c r="M1475">
        <v>47.954599369688701</v>
      </c>
      <c r="N1475">
        <v>0.57067317470001999</v>
      </c>
      <c r="O1475">
        <v>17.6906779661016</v>
      </c>
      <c r="P1475">
        <v>162.222222222222</v>
      </c>
      <c r="Q1475">
        <v>0.157230298893696</v>
      </c>
    </row>
    <row r="1476" spans="1:17" hidden="1" x14ac:dyDescent="0.3">
      <c r="A1476" t="s">
        <v>3122</v>
      </c>
      <c r="B1476" t="s">
        <v>3123</v>
      </c>
      <c r="C1476" t="s">
        <v>10650</v>
      </c>
      <c r="D1476" t="s">
        <v>531</v>
      </c>
      <c r="E1476">
        <v>987.48022887499997</v>
      </c>
      <c r="F1476">
        <v>306.05</v>
      </c>
      <c r="G1476">
        <v>73.666090122045901</v>
      </c>
      <c r="H1476">
        <v>10.6926013152876</v>
      </c>
      <c r="I1476">
        <v>54.867410083632997</v>
      </c>
      <c r="J1476">
        <v>7.5147426564688802</v>
      </c>
      <c r="K1476">
        <v>249.86993759893099</v>
      </c>
      <c r="L1476">
        <v>203.23470080037299</v>
      </c>
      <c r="M1476">
        <v>83.402631240378</v>
      </c>
      <c r="N1476">
        <v>1.7243932124636301</v>
      </c>
      <c r="O1476">
        <v>1.91145237706256</v>
      </c>
      <c r="P1476">
        <v>132.20789074355</v>
      </c>
      <c r="Q1476">
        <v>0.143757452621701</v>
      </c>
    </row>
    <row r="1477" spans="1:17" hidden="1" x14ac:dyDescent="0.3">
      <c r="A1477" t="s">
        <v>3124</v>
      </c>
      <c r="B1477" t="s">
        <v>3125</v>
      </c>
      <c r="C1477" t="s">
        <v>10650</v>
      </c>
      <c r="D1477" t="s">
        <v>629</v>
      </c>
      <c r="E1477">
        <v>985.04208000000006</v>
      </c>
      <c r="F1477">
        <v>291.51</v>
      </c>
      <c r="G1477">
        <v>-10.2249677219777</v>
      </c>
      <c r="H1477">
        <v>21.2144061804781</v>
      </c>
      <c r="I1477">
        <v>20.751015560548801</v>
      </c>
      <c r="J1477">
        <v>6.5594353484433796</v>
      </c>
      <c r="K1477">
        <v>249.04715577778799</v>
      </c>
      <c r="L1477">
        <v>227.03022188645801</v>
      </c>
      <c r="M1477">
        <v>70.566603895951502</v>
      </c>
      <c r="N1477">
        <v>1.82770008277173</v>
      </c>
      <c r="O1477">
        <v>8.4010840108401208</v>
      </c>
      <c r="P1477">
        <v>64.694915254237202</v>
      </c>
      <c r="Q1477">
        <v>7.2945194161203999E-2</v>
      </c>
    </row>
    <row r="1478" spans="1:17" hidden="1" x14ac:dyDescent="0.3">
      <c r="A1478" t="s">
        <v>3126</v>
      </c>
      <c r="B1478" t="s">
        <v>3127</v>
      </c>
      <c r="C1478" t="s">
        <v>10650</v>
      </c>
      <c r="D1478" t="s">
        <v>21</v>
      </c>
      <c r="E1478">
        <v>982.42611201</v>
      </c>
      <c r="F1478">
        <v>92.85</v>
      </c>
      <c r="G1478">
        <v>-8.8958203379737402</v>
      </c>
      <c r="H1478">
        <v>-0.988048340656136</v>
      </c>
      <c r="I1478">
        <v>-18.465351131796499</v>
      </c>
      <c r="J1478">
        <v>0.12488658966378099</v>
      </c>
      <c r="K1478">
        <v>92.840547810541295</v>
      </c>
      <c r="L1478">
        <v>91.763321610721107</v>
      </c>
      <c r="M1478">
        <v>52.757029277115102</v>
      </c>
      <c r="N1478">
        <v>1.0113784563033299</v>
      </c>
      <c r="O1478">
        <v>33.764135702746302</v>
      </c>
      <c r="P1478">
        <v>40.045248868778202</v>
      </c>
    </row>
    <row r="1479" spans="1:17" hidden="1" x14ac:dyDescent="0.3">
      <c r="A1479" t="s">
        <v>3128</v>
      </c>
      <c r="B1479" t="s">
        <v>3129</v>
      </c>
      <c r="C1479" t="s">
        <v>10650</v>
      </c>
      <c r="D1479" t="s">
        <v>24</v>
      </c>
      <c r="E1479">
        <v>981.93989800400004</v>
      </c>
      <c r="F1479">
        <v>38.81</v>
      </c>
      <c r="G1479">
        <v>34.3630244858713</v>
      </c>
      <c r="H1479">
        <v>-11.7883764031435</v>
      </c>
      <c r="I1479">
        <v>-31.6916810146949</v>
      </c>
      <c r="J1479">
        <v>-6.1323105146790704</v>
      </c>
      <c r="K1479">
        <v>41.458618967151402</v>
      </c>
      <c r="L1479">
        <v>39.1575430796128</v>
      </c>
      <c r="M1479">
        <v>26.335156022360099</v>
      </c>
      <c r="N1479">
        <v>0.62451426391388998</v>
      </c>
      <c r="O1479">
        <v>52.022674568410103</v>
      </c>
      <c r="P1479">
        <v>73.646532438478701</v>
      </c>
      <c r="Q1479">
        <v>8.8173962882347995E-2</v>
      </c>
    </row>
    <row r="1480" spans="1:17" hidden="1" x14ac:dyDescent="0.3">
      <c r="A1480" t="s">
        <v>3130</v>
      </c>
      <c r="B1480" t="s">
        <v>3131</v>
      </c>
      <c r="C1480" t="s">
        <v>10650</v>
      </c>
      <c r="D1480" t="s">
        <v>172</v>
      </c>
      <c r="E1480">
        <v>981.17592712500004</v>
      </c>
      <c r="F1480">
        <v>402.6</v>
      </c>
      <c r="G1480">
        <v>64.717413256579107</v>
      </c>
      <c r="H1480">
        <v>13.7912774379631</v>
      </c>
      <c r="I1480">
        <v>38.469613341942399</v>
      </c>
      <c r="J1480">
        <v>-7.0313127496341599</v>
      </c>
      <c r="K1480">
        <v>339.94458313842398</v>
      </c>
      <c r="L1480">
        <v>278.94849569029401</v>
      </c>
      <c r="M1480">
        <v>53.344501109838603</v>
      </c>
      <c r="N1480">
        <v>1.4008069032903001</v>
      </c>
      <c r="O1480">
        <v>13.7357178340784</v>
      </c>
      <c r="P1480">
        <v>120.481927710843</v>
      </c>
      <c r="Q1480">
        <v>8.7106230705170998E-2</v>
      </c>
    </row>
    <row r="1481" spans="1:17" hidden="1" x14ac:dyDescent="0.3">
      <c r="A1481" t="s">
        <v>3132</v>
      </c>
      <c r="B1481" t="s">
        <v>3133</v>
      </c>
      <c r="C1481" t="s">
        <v>10650</v>
      </c>
      <c r="D1481" t="s">
        <v>21</v>
      </c>
      <c r="E1481">
        <v>981.04364324999995</v>
      </c>
      <c r="F1481">
        <v>380.25</v>
      </c>
      <c r="G1481">
        <v>130.367192135474</v>
      </c>
      <c r="H1481">
        <v>-12.995128590195501</v>
      </c>
      <c r="I1481">
        <v>55.2830444636908</v>
      </c>
      <c r="J1481">
        <v>2.9601086651449302</v>
      </c>
      <c r="K1481">
        <v>368.88739546648299</v>
      </c>
      <c r="L1481">
        <v>288.36494424388798</v>
      </c>
      <c r="M1481">
        <v>49.518743389275798</v>
      </c>
      <c r="N1481">
        <v>0.20804331405430701</v>
      </c>
      <c r="O1481">
        <v>20.9730440499671</v>
      </c>
      <c r="P1481">
        <v>191.37931034482699</v>
      </c>
      <c r="Q1481">
        <v>0.116468067795773</v>
      </c>
    </row>
    <row r="1482" spans="1:17" hidden="1" x14ac:dyDescent="0.3">
      <c r="A1482" t="s">
        <v>3134</v>
      </c>
      <c r="B1482" t="s">
        <v>3135</v>
      </c>
      <c r="C1482" t="s">
        <v>10650</v>
      </c>
      <c r="D1482" t="s">
        <v>121</v>
      </c>
      <c r="E1482">
        <v>980.38136638200001</v>
      </c>
      <c r="F1482">
        <v>133.88999999999999</v>
      </c>
      <c r="G1482">
        <v>-55.989905857709303</v>
      </c>
      <c r="H1482">
        <v>-12.450246137402599</v>
      </c>
      <c r="I1482">
        <v>-26.2247558751551</v>
      </c>
      <c r="J1482">
        <v>-8.2210505567125196</v>
      </c>
      <c r="K1482">
        <v>144.93619280060699</v>
      </c>
      <c r="L1482">
        <v>151.49942247693801</v>
      </c>
      <c r="M1482">
        <v>35.867656400020302</v>
      </c>
      <c r="N1482">
        <v>0.82115624433265699</v>
      </c>
      <c r="O1482">
        <v>65.957128986481393</v>
      </c>
      <c r="P1482">
        <v>6.0095011876484401</v>
      </c>
      <c r="Q1482">
        <v>3.7553550159597E-2</v>
      </c>
    </row>
    <row r="1483" spans="1:17" hidden="1" x14ac:dyDescent="0.3">
      <c r="A1483" t="s">
        <v>3136</v>
      </c>
      <c r="B1483" t="s">
        <v>3137</v>
      </c>
      <c r="C1483" t="s">
        <v>10650</v>
      </c>
      <c r="D1483" t="s">
        <v>568</v>
      </c>
      <c r="E1483">
        <v>978.58917721499995</v>
      </c>
      <c r="F1483">
        <v>267</v>
      </c>
      <c r="G1483">
        <v>-33.940878735058902</v>
      </c>
      <c r="H1483">
        <v>0.42309965500590901</v>
      </c>
      <c r="I1483">
        <v>-14.8074032198073</v>
      </c>
      <c r="J1483">
        <v>-3.3916569920825101</v>
      </c>
      <c r="K1483">
        <v>262.78879738612198</v>
      </c>
      <c r="L1483">
        <v>264.16387081575499</v>
      </c>
      <c r="M1483">
        <v>48.161728292816598</v>
      </c>
      <c r="N1483">
        <v>1.5679031257804801</v>
      </c>
      <c r="O1483">
        <v>19.644194756554299</v>
      </c>
      <c r="P1483">
        <v>18.4035476718403</v>
      </c>
      <c r="Q1483">
        <v>-9.3131749218335003E-2</v>
      </c>
    </row>
    <row r="1484" spans="1:17" hidden="1" x14ac:dyDescent="0.3">
      <c r="A1484" t="s">
        <v>3138</v>
      </c>
      <c r="B1484" t="s">
        <v>3139</v>
      </c>
      <c r="C1484" t="s">
        <v>10650</v>
      </c>
      <c r="D1484" t="s">
        <v>264</v>
      </c>
      <c r="E1484">
        <v>977.00488653599996</v>
      </c>
      <c r="F1484">
        <v>156.79</v>
      </c>
      <c r="G1484">
        <v>22.479008713957398</v>
      </c>
      <c r="H1484">
        <v>-4.7721047294846599</v>
      </c>
      <c r="I1484">
        <v>-6.5987473015377098</v>
      </c>
      <c r="J1484">
        <v>-0.69310332571937505</v>
      </c>
      <c r="K1484">
        <v>157.77556320782099</v>
      </c>
      <c r="L1484">
        <v>139.90734842241599</v>
      </c>
      <c r="M1484">
        <v>57.267555705810999</v>
      </c>
      <c r="N1484">
        <v>0.65533195608585304</v>
      </c>
      <c r="O1484">
        <v>23.7323808916384</v>
      </c>
      <c r="P1484">
        <v>67.869379014989207</v>
      </c>
      <c r="Q1484">
        <v>0.24518249435410799</v>
      </c>
    </row>
    <row r="1485" spans="1:17" hidden="1" x14ac:dyDescent="0.3">
      <c r="A1485" t="s">
        <v>3140</v>
      </c>
      <c r="B1485" t="s">
        <v>3141</v>
      </c>
      <c r="C1485" t="s">
        <v>10650</v>
      </c>
      <c r="D1485" t="s">
        <v>629</v>
      </c>
      <c r="E1485">
        <v>972.763375</v>
      </c>
      <c r="F1485">
        <v>1706.8</v>
      </c>
      <c r="G1485">
        <v>-26.476207686160802</v>
      </c>
      <c r="H1485">
        <v>-18.433654980443301</v>
      </c>
      <c r="I1485">
        <v>-9.8797468523952006</v>
      </c>
      <c r="J1485">
        <v>-5.9649570912694898</v>
      </c>
      <c r="K1485">
        <v>1738.73248650338</v>
      </c>
      <c r="L1485">
        <v>1656.90380238066</v>
      </c>
      <c r="M1485">
        <v>38.980554692642798</v>
      </c>
      <c r="N1485">
        <v>0.97925334965121902</v>
      </c>
      <c r="O1485">
        <v>28.758495430044501</v>
      </c>
      <c r="P1485">
        <v>23.1768484104932</v>
      </c>
      <c r="Q1485">
        <v>-6.6687372636199996E-4</v>
      </c>
    </row>
    <row r="1486" spans="1:17" hidden="1" x14ac:dyDescent="0.3">
      <c r="A1486" t="s">
        <v>3142</v>
      </c>
      <c r="B1486" t="s">
        <v>3143</v>
      </c>
      <c r="C1486" t="s">
        <v>10650</v>
      </c>
      <c r="D1486" t="s">
        <v>531</v>
      </c>
      <c r="E1486">
        <v>971.39178289799997</v>
      </c>
      <c r="F1486">
        <v>187.98</v>
      </c>
      <c r="G1486">
        <v>111.04524248019101</v>
      </c>
      <c r="H1486">
        <v>-3.6232043516551098</v>
      </c>
      <c r="I1486">
        <v>21.783520246353302</v>
      </c>
      <c r="J1486">
        <v>-3.7680255389785202</v>
      </c>
      <c r="K1486">
        <v>174.059256005994</v>
      </c>
      <c r="L1486">
        <v>145.70828196837201</v>
      </c>
      <c r="M1486">
        <v>55.989330214159402</v>
      </c>
      <c r="N1486">
        <v>0.56100641626318903</v>
      </c>
      <c r="O1486">
        <v>5.75593148207256</v>
      </c>
      <c r="P1486">
        <v>148.48645076007901</v>
      </c>
      <c r="Q1486">
        <v>3.2674882026913002E-2</v>
      </c>
    </row>
    <row r="1487" spans="1:17" hidden="1" x14ac:dyDescent="0.3">
      <c r="A1487" t="s">
        <v>3144</v>
      </c>
      <c r="B1487" t="s">
        <v>3145</v>
      </c>
      <c r="C1487" t="s">
        <v>10650</v>
      </c>
      <c r="D1487" t="s">
        <v>83</v>
      </c>
      <c r="E1487">
        <v>970.93028812</v>
      </c>
      <c r="F1487">
        <v>111.95</v>
      </c>
      <c r="G1487">
        <v>-11.776354085861399</v>
      </c>
      <c r="H1487">
        <v>-1.4963891729133201</v>
      </c>
      <c r="I1487">
        <v>-31.1044512894922</v>
      </c>
      <c r="J1487">
        <v>-7.8256016295180197</v>
      </c>
      <c r="K1487">
        <v>112.645498448095</v>
      </c>
      <c r="L1487">
        <v>108.064720798667</v>
      </c>
      <c r="M1487">
        <v>41.557303959780597</v>
      </c>
      <c r="N1487">
        <v>1.32953481657006</v>
      </c>
      <c r="O1487">
        <v>58.95489057615</v>
      </c>
      <c r="P1487">
        <v>39.0683229813664</v>
      </c>
      <c r="Q1487">
        <v>-3.3536390824836997E-2</v>
      </c>
    </row>
    <row r="1488" spans="1:17" hidden="1" x14ac:dyDescent="0.3">
      <c r="A1488" t="s">
        <v>3146</v>
      </c>
      <c r="B1488" t="s">
        <v>3147</v>
      </c>
      <c r="C1488" t="s">
        <v>10650</v>
      </c>
      <c r="D1488" t="s">
        <v>118</v>
      </c>
      <c r="E1488">
        <v>968.88630951000005</v>
      </c>
      <c r="F1488">
        <v>3107.8</v>
      </c>
      <c r="G1488">
        <v>26.2829096313754</v>
      </c>
      <c r="H1488">
        <v>6.7533566924235497</v>
      </c>
      <c r="I1488">
        <v>-10.1708085713631</v>
      </c>
      <c r="J1488">
        <v>0.30673581504609698</v>
      </c>
      <c r="K1488">
        <v>2954.8711448061999</v>
      </c>
      <c r="L1488">
        <v>2753.8366757981398</v>
      </c>
      <c r="M1488">
        <v>57.301762155276201</v>
      </c>
      <c r="N1488">
        <v>1.0137639117136501</v>
      </c>
      <c r="O1488">
        <v>14.9044340047622</v>
      </c>
      <c r="P1488">
        <v>58.379411389985897</v>
      </c>
      <c r="Q1488">
        <v>0.10913335270668199</v>
      </c>
    </row>
    <row r="1489" spans="1:17" hidden="1" x14ac:dyDescent="0.3">
      <c r="A1489" t="s">
        <v>3148</v>
      </c>
      <c r="B1489" t="s">
        <v>3149</v>
      </c>
      <c r="C1489" t="s">
        <v>10650</v>
      </c>
      <c r="D1489" t="s">
        <v>264</v>
      </c>
      <c r="E1489">
        <v>967.73599999999999</v>
      </c>
      <c r="F1489">
        <v>1702.9</v>
      </c>
      <c r="G1489">
        <v>-6.4030835482724102</v>
      </c>
      <c r="H1489">
        <v>9.9672287611233106</v>
      </c>
      <c r="I1489">
        <v>3.8638738224493401</v>
      </c>
      <c r="J1489">
        <v>-1.1333848359994401</v>
      </c>
      <c r="K1489">
        <v>1570.2730917871099</v>
      </c>
      <c r="L1489">
        <v>1489.4082439876099</v>
      </c>
      <c r="M1489">
        <v>63.2798932008888</v>
      </c>
      <c r="N1489">
        <v>2.5426873754616</v>
      </c>
      <c r="O1489">
        <v>10.0475659169651</v>
      </c>
      <c r="P1489">
        <v>34.915227380763703</v>
      </c>
      <c r="Q1489">
        <v>5.6090233803594E-2</v>
      </c>
    </row>
    <row r="1490" spans="1:17" hidden="1" x14ac:dyDescent="0.3">
      <c r="A1490" t="s">
        <v>3150</v>
      </c>
      <c r="B1490" t="s">
        <v>3151</v>
      </c>
      <c r="C1490" t="s">
        <v>10650</v>
      </c>
      <c r="D1490" t="s">
        <v>472</v>
      </c>
      <c r="E1490">
        <v>966.75243609999995</v>
      </c>
      <c r="F1490">
        <v>1.21</v>
      </c>
      <c r="G1490">
        <v>-86.261628866283999</v>
      </c>
      <c r="H1490">
        <v>-24.189760486188501</v>
      </c>
      <c r="I1490">
        <v>-76.235713159447997</v>
      </c>
      <c r="J1490">
        <v>-12.431993150314501</v>
      </c>
      <c r="K1490">
        <v>1.51746860957864</v>
      </c>
      <c r="L1490">
        <v>2.22619902834181</v>
      </c>
      <c r="M1490">
        <v>33.297803896074903</v>
      </c>
      <c r="N1490">
        <v>1.43241943287409</v>
      </c>
      <c r="O1490">
        <v>255.37190082644599</v>
      </c>
      <c r="P1490">
        <v>5.2173913043478404</v>
      </c>
    </row>
    <row r="1491" spans="1:17" hidden="1" x14ac:dyDescent="0.3">
      <c r="A1491" t="s">
        <v>3152</v>
      </c>
      <c r="B1491" t="s">
        <v>3153</v>
      </c>
      <c r="C1491" t="s">
        <v>10650</v>
      </c>
      <c r="D1491" t="s">
        <v>472</v>
      </c>
      <c r="E1491">
        <v>963.80856000000006</v>
      </c>
      <c r="F1491">
        <v>31.3</v>
      </c>
      <c r="G1491">
        <v>77.308085831530207</v>
      </c>
      <c r="H1491">
        <v>0.76801130177195898</v>
      </c>
      <c r="I1491">
        <v>21.944625177758599</v>
      </c>
      <c r="J1491">
        <v>-3.7272785101160402</v>
      </c>
      <c r="K1491">
        <v>29.159831425745001</v>
      </c>
      <c r="L1491">
        <v>25.088128866462199</v>
      </c>
      <c r="M1491">
        <v>50.592143088640398</v>
      </c>
      <c r="N1491">
        <v>1.2197868808286301</v>
      </c>
      <c r="O1491">
        <v>8.1469648562300296</v>
      </c>
      <c r="P1491">
        <v>134.75</v>
      </c>
      <c r="Q1491">
        <v>0.16344790502620599</v>
      </c>
    </row>
    <row r="1492" spans="1:17" hidden="1" x14ac:dyDescent="0.3">
      <c r="A1492" t="s">
        <v>3154</v>
      </c>
      <c r="B1492" t="s">
        <v>3155</v>
      </c>
      <c r="C1492" t="s">
        <v>10650</v>
      </c>
      <c r="D1492" t="s">
        <v>629</v>
      </c>
      <c r="E1492">
        <v>963.41869799999995</v>
      </c>
      <c r="F1492">
        <v>1030.8499999999999</v>
      </c>
      <c r="G1492">
        <v>8.1105196531224895</v>
      </c>
      <c r="H1492">
        <v>-8.6430938195218303</v>
      </c>
      <c r="I1492">
        <v>2.44817518576976</v>
      </c>
      <c r="J1492">
        <v>0.58294435603642902</v>
      </c>
      <c r="K1492">
        <v>1018.60430795344</v>
      </c>
      <c r="L1492">
        <v>945.84433287993795</v>
      </c>
      <c r="M1492">
        <v>56.946209011166502</v>
      </c>
      <c r="N1492">
        <v>0.75757961386662798</v>
      </c>
      <c r="O1492">
        <v>15.914051510888999</v>
      </c>
      <c r="P1492">
        <v>40.251700680272101</v>
      </c>
      <c r="Q1492">
        <v>-1.4414520076468E-2</v>
      </c>
    </row>
    <row r="1493" spans="1:17" hidden="1" x14ac:dyDescent="0.3">
      <c r="A1493" t="s">
        <v>3156</v>
      </c>
      <c r="B1493" t="s">
        <v>3157</v>
      </c>
      <c r="C1493" t="s">
        <v>10650</v>
      </c>
      <c r="D1493" t="s">
        <v>141</v>
      </c>
      <c r="E1493">
        <v>957.88169500000004</v>
      </c>
      <c r="F1493">
        <v>989.3</v>
      </c>
      <c r="G1493">
        <v>3.4710575963149899</v>
      </c>
      <c r="H1493">
        <v>4.1514987532807197</v>
      </c>
      <c r="I1493">
        <v>8.0757360263475206</v>
      </c>
      <c r="J1493">
        <v>-0.96520637293714395</v>
      </c>
      <c r="K1493">
        <v>967.48835443610005</v>
      </c>
      <c r="L1493">
        <v>899.16024992441896</v>
      </c>
      <c r="M1493">
        <v>56.211123870550502</v>
      </c>
      <c r="N1493">
        <v>0.75912507389578499</v>
      </c>
      <c r="O1493">
        <v>18.770848074396</v>
      </c>
      <c r="P1493">
        <v>47.579622585216597</v>
      </c>
      <c r="Q1493">
        <v>9.4812887319979996E-3</v>
      </c>
    </row>
    <row r="1494" spans="1:17" hidden="1" x14ac:dyDescent="0.3">
      <c r="A1494" t="s">
        <v>3158</v>
      </c>
      <c r="B1494" t="s">
        <v>3159</v>
      </c>
      <c r="C1494" t="s">
        <v>10650</v>
      </c>
      <c r="D1494" t="s">
        <v>414</v>
      </c>
      <c r="E1494">
        <v>957.68608319999998</v>
      </c>
      <c r="F1494">
        <v>124.8</v>
      </c>
      <c r="G1494">
        <v>-24.672565135921399</v>
      </c>
      <c r="H1494">
        <v>14.593777057009699</v>
      </c>
      <c r="I1494">
        <v>-23.184995263819101</v>
      </c>
      <c r="J1494">
        <v>7.3637862914825796</v>
      </c>
      <c r="K1494">
        <v>114.58338630933601</v>
      </c>
      <c r="L1494">
        <v>118.496615380702</v>
      </c>
      <c r="M1494">
        <v>56.725105466148698</v>
      </c>
      <c r="N1494">
        <v>3.5738338574989901</v>
      </c>
      <c r="O1494">
        <v>31.971153846153801</v>
      </c>
      <c r="P1494">
        <v>27.9343926191696</v>
      </c>
      <c r="Q1494">
        <v>-1.6865642837318999E-2</v>
      </c>
    </row>
    <row r="1495" spans="1:17" hidden="1" x14ac:dyDescent="0.3">
      <c r="A1495" t="s">
        <v>3160</v>
      </c>
      <c r="B1495" t="s">
        <v>3161</v>
      </c>
      <c r="C1495" t="s">
        <v>10650</v>
      </c>
      <c r="D1495" t="s">
        <v>227</v>
      </c>
      <c r="E1495">
        <v>957.11316047999901</v>
      </c>
      <c r="F1495">
        <v>399.05</v>
      </c>
      <c r="G1495">
        <v>200.312754495734</v>
      </c>
      <c r="H1495">
        <v>82.749773037245006</v>
      </c>
      <c r="I1495">
        <v>213.45209996797001</v>
      </c>
      <c r="J1495">
        <v>-10.148601161040199</v>
      </c>
      <c r="K1495">
        <v>297.41924372941099</v>
      </c>
      <c r="L1495">
        <v>192.31420297914499</v>
      </c>
      <c r="M1495">
        <v>56.537314093046902</v>
      </c>
      <c r="N1495">
        <v>0.80373428720017204</v>
      </c>
      <c r="O1495">
        <v>22.954516977822301</v>
      </c>
      <c r="P1495">
        <v>472.93610911701302</v>
      </c>
      <c r="Q1495">
        <v>0.18667209548587799</v>
      </c>
    </row>
    <row r="1496" spans="1:17" hidden="1" x14ac:dyDescent="0.3">
      <c r="A1496" t="s">
        <v>3162</v>
      </c>
      <c r="B1496" t="s">
        <v>3163</v>
      </c>
      <c r="C1496" t="s">
        <v>10650</v>
      </c>
      <c r="D1496" t="s">
        <v>21</v>
      </c>
      <c r="E1496">
        <v>956.46442500000001</v>
      </c>
      <c r="F1496">
        <v>758.1</v>
      </c>
      <c r="G1496">
        <v>44.423447483583601</v>
      </c>
      <c r="H1496">
        <v>-6.1321211558219</v>
      </c>
      <c r="I1496">
        <v>-7.26643507571755</v>
      </c>
      <c r="J1496">
        <v>-1.67608949509725</v>
      </c>
      <c r="K1496">
        <v>755.07344746248896</v>
      </c>
      <c r="L1496">
        <v>694.89762758544498</v>
      </c>
      <c r="M1496">
        <v>45.129836061150101</v>
      </c>
      <c r="N1496">
        <v>0.82383497383527404</v>
      </c>
      <c r="O1496">
        <v>9.0819153146022895</v>
      </c>
      <c r="P1496">
        <v>75.303503295178601</v>
      </c>
      <c r="Q1496">
        <v>0.14664524385220701</v>
      </c>
    </row>
    <row r="1497" spans="1:17" hidden="1" x14ac:dyDescent="0.3">
      <c r="A1497" t="s">
        <v>3164</v>
      </c>
      <c r="B1497" t="s">
        <v>3165</v>
      </c>
      <c r="C1497" t="s">
        <v>10650</v>
      </c>
      <c r="D1497" t="s">
        <v>198</v>
      </c>
      <c r="E1497">
        <v>954.71636721000004</v>
      </c>
      <c r="F1497">
        <v>1225.2</v>
      </c>
      <c r="G1497">
        <v>24.183602353533399</v>
      </c>
      <c r="H1497">
        <v>31.0837346107981</v>
      </c>
      <c r="I1497">
        <v>48.0400968091812</v>
      </c>
      <c r="J1497">
        <v>-4.4873099813985</v>
      </c>
      <c r="K1497">
        <v>1027.9951758372199</v>
      </c>
      <c r="L1497">
        <v>905.59065855035703</v>
      </c>
      <c r="M1497">
        <v>65.554254296335998</v>
      </c>
      <c r="N1497">
        <v>2.8849772108191498</v>
      </c>
      <c r="O1497">
        <v>11.818478615736099</v>
      </c>
      <c r="P1497">
        <v>90.559141457345007</v>
      </c>
      <c r="Q1497">
        <v>1.8488106263342002E-2</v>
      </c>
    </row>
    <row r="1498" spans="1:17" hidden="1" x14ac:dyDescent="0.3">
      <c r="A1498" t="s">
        <v>3166</v>
      </c>
      <c r="B1498" t="s">
        <v>3167</v>
      </c>
      <c r="C1498" t="s">
        <v>10650</v>
      </c>
      <c r="D1498" t="s">
        <v>526</v>
      </c>
      <c r="E1498">
        <v>951.97534690999998</v>
      </c>
      <c r="F1498">
        <v>663.6</v>
      </c>
      <c r="G1498">
        <v>-32.109599122124003</v>
      </c>
      <c r="H1498">
        <v>2.2208283846921</v>
      </c>
      <c r="I1498">
        <v>8.1478242261628608</v>
      </c>
      <c r="J1498">
        <v>4.5690855983370202</v>
      </c>
      <c r="K1498">
        <v>602.54704129309903</v>
      </c>
      <c r="L1498">
        <v>604.15222353698096</v>
      </c>
      <c r="M1498">
        <v>80.117283837955398</v>
      </c>
      <c r="N1498">
        <v>2.0954947267201298</v>
      </c>
      <c r="O1498">
        <v>35.623869801084901</v>
      </c>
      <c r="P1498">
        <v>43.264248704663203</v>
      </c>
      <c r="Q1498">
        <v>0.118280875375051</v>
      </c>
    </row>
    <row r="1499" spans="1:17" hidden="1" x14ac:dyDescent="0.3">
      <c r="A1499" t="s">
        <v>3168</v>
      </c>
      <c r="B1499" t="s">
        <v>3169</v>
      </c>
      <c r="C1499" t="s">
        <v>10650</v>
      </c>
      <c r="D1499" t="s">
        <v>300</v>
      </c>
      <c r="E1499">
        <v>950.06952000000001</v>
      </c>
      <c r="F1499">
        <v>498.5</v>
      </c>
      <c r="G1499">
        <v>8.7716484394930507</v>
      </c>
      <c r="H1499">
        <v>7.1152354706374199</v>
      </c>
      <c r="I1499">
        <v>-16.304440370909699</v>
      </c>
      <c r="J1499">
        <v>3.8916545076229201</v>
      </c>
      <c r="K1499">
        <v>484.52605772324199</v>
      </c>
      <c r="L1499">
        <v>457.02297288428298</v>
      </c>
      <c r="M1499">
        <v>68.504296633256402</v>
      </c>
      <c r="N1499">
        <v>1.4247072424224401</v>
      </c>
      <c r="O1499">
        <v>30.220661985957801</v>
      </c>
      <c r="P1499">
        <v>61.850649350649299</v>
      </c>
    </row>
    <row r="1500" spans="1:17" hidden="1" x14ac:dyDescent="0.3">
      <c r="A1500" t="s">
        <v>3170</v>
      </c>
      <c r="B1500" t="s">
        <v>3171</v>
      </c>
      <c r="C1500" t="s">
        <v>10650</v>
      </c>
      <c r="D1500" t="s">
        <v>198</v>
      </c>
      <c r="E1500">
        <v>949.67880000000002</v>
      </c>
      <c r="F1500">
        <v>781</v>
      </c>
      <c r="G1500">
        <v>-19.0071132109146</v>
      </c>
      <c r="H1500">
        <v>-6.1033392332018304</v>
      </c>
      <c r="I1500">
        <v>-15.569404877738</v>
      </c>
      <c r="J1500">
        <v>-3.4877623810837801</v>
      </c>
      <c r="K1500">
        <v>797.70566732457905</v>
      </c>
      <c r="L1500">
        <v>763.92225282460197</v>
      </c>
      <c r="M1500">
        <v>41.216188829396003</v>
      </c>
      <c r="N1500">
        <v>0.48475236225741303</v>
      </c>
      <c r="O1500">
        <v>19.7183098591549</v>
      </c>
      <c r="P1500">
        <v>18.620899149453201</v>
      </c>
      <c r="Q1500">
        <v>4.6346485054324003E-2</v>
      </c>
    </row>
    <row r="1501" spans="1:17" hidden="1" x14ac:dyDescent="0.3">
      <c r="A1501" t="s">
        <v>3172</v>
      </c>
      <c r="B1501" t="s">
        <v>3173</v>
      </c>
      <c r="C1501" t="s">
        <v>10650</v>
      </c>
      <c r="D1501" t="s">
        <v>227</v>
      </c>
      <c r="E1501">
        <v>949.54905450000001</v>
      </c>
      <c r="F1501">
        <v>927.95</v>
      </c>
      <c r="G1501">
        <v>65.513902981370904</v>
      </c>
      <c r="H1501">
        <v>40.410650402357902</v>
      </c>
      <c r="I1501">
        <v>65.482755151233405</v>
      </c>
      <c r="J1501">
        <v>-12.5723808345873</v>
      </c>
      <c r="K1501">
        <v>756.45497300967099</v>
      </c>
      <c r="L1501">
        <v>582.70636474677895</v>
      </c>
      <c r="M1501">
        <v>57.109491569746801</v>
      </c>
      <c r="N1501">
        <v>0.76665444322209997</v>
      </c>
      <c r="O1501">
        <v>11.4230292580419</v>
      </c>
      <c r="P1501">
        <v>177.07168023568201</v>
      </c>
      <c r="Q1501">
        <v>0.25828651815434001</v>
      </c>
    </row>
    <row r="1502" spans="1:17" hidden="1" x14ac:dyDescent="0.3">
      <c r="A1502" t="s">
        <v>3174</v>
      </c>
      <c r="B1502" t="s">
        <v>3175</v>
      </c>
      <c r="C1502" t="s">
        <v>10650</v>
      </c>
      <c r="D1502" t="s">
        <v>46</v>
      </c>
      <c r="E1502">
        <v>948.898965779999</v>
      </c>
      <c r="F1502">
        <v>439.05</v>
      </c>
      <c r="G1502">
        <v>-56.663958845241197</v>
      </c>
      <c r="H1502">
        <v>-1.2658519002734301</v>
      </c>
      <c r="I1502">
        <v>-47.517468462362203</v>
      </c>
      <c r="J1502">
        <v>-6.4833187624811002</v>
      </c>
      <c r="K1502">
        <v>470.94505129154999</v>
      </c>
      <c r="L1502">
        <v>532.718586730173</v>
      </c>
      <c r="M1502">
        <v>36.974609360773897</v>
      </c>
      <c r="N1502">
        <v>1.13954235414177</v>
      </c>
      <c r="O1502">
        <v>96.640473750142306</v>
      </c>
      <c r="P1502">
        <v>6.0507246376811699</v>
      </c>
      <c r="Q1502">
        <v>0.18437028423337501</v>
      </c>
    </row>
    <row r="1503" spans="1:17" hidden="1" x14ac:dyDescent="0.3">
      <c r="A1503" t="s">
        <v>3176</v>
      </c>
      <c r="B1503" t="s">
        <v>3177</v>
      </c>
      <c r="C1503" t="s">
        <v>10650</v>
      </c>
      <c r="D1503" t="s">
        <v>1546</v>
      </c>
      <c r="E1503">
        <v>946.94247495000002</v>
      </c>
      <c r="F1503">
        <v>518.9</v>
      </c>
      <c r="G1503">
        <v>120.90887412585199</v>
      </c>
      <c r="H1503">
        <v>2.6622128710040598</v>
      </c>
      <c r="I1503">
        <v>89.963956829883202</v>
      </c>
      <c r="J1503">
        <v>-3.7188371474389199</v>
      </c>
      <c r="K1503">
        <v>473.58795267364599</v>
      </c>
      <c r="L1503">
        <v>358.24398769545701</v>
      </c>
      <c r="M1503">
        <v>51.573704187454503</v>
      </c>
      <c r="N1503">
        <v>0.196022255989866</v>
      </c>
      <c r="O1503">
        <v>9.6550395066486701</v>
      </c>
      <c r="P1503">
        <v>185.10989010988999</v>
      </c>
      <c r="Q1503">
        <v>0.109543680219522</v>
      </c>
    </row>
    <row r="1504" spans="1:17" hidden="1" x14ac:dyDescent="0.3">
      <c r="A1504" t="s">
        <v>3178</v>
      </c>
      <c r="B1504" t="s">
        <v>3179</v>
      </c>
      <c r="C1504" t="s">
        <v>10650</v>
      </c>
      <c r="D1504" t="s">
        <v>3180</v>
      </c>
      <c r="E1504">
        <v>946.53300000000002</v>
      </c>
      <c r="F1504">
        <v>497.85</v>
      </c>
      <c r="G1504">
        <v>208.23819238742601</v>
      </c>
      <c r="H1504">
        <v>-5.7230938195218304</v>
      </c>
      <c r="I1504">
        <v>106.83215657762101</v>
      </c>
      <c r="J1504">
        <v>-6.2539385587553298</v>
      </c>
      <c r="K1504">
        <v>476.00008455782802</v>
      </c>
      <c r="M1504">
        <v>45.691546436960898</v>
      </c>
      <c r="N1504">
        <v>0.43580633925461498</v>
      </c>
      <c r="O1504">
        <v>34.558601988550699</v>
      </c>
      <c r="P1504">
        <v>255.60714285714201</v>
      </c>
    </row>
    <row r="1505" spans="1:17" hidden="1" x14ac:dyDescent="0.3">
      <c r="A1505" t="s">
        <v>3181</v>
      </c>
      <c r="B1505" t="s">
        <v>3182</v>
      </c>
      <c r="C1505" t="s">
        <v>10650</v>
      </c>
      <c r="D1505" t="s">
        <v>261</v>
      </c>
      <c r="E1505">
        <v>944.41451840000002</v>
      </c>
      <c r="F1505">
        <v>656.85</v>
      </c>
      <c r="G1505">
        <v>370.24499510851501</v>
      </c>
      <c r="H1505">
        <v>-14.4851577629298</v>
      </c>
      <c r="I1505">
        <v>52.380108348696702</v>
      </c>
      <c r="J1505">
        <v>-14.895616363384599</v>
      </c>
      <c r="K1505">
        <v>690.543202619417</v>
      </c>
      <c r="L1505">
        <v>502.687571252949</v>
      </c>
      <c r="M1505">
        <v>25.297651357252501</v>
      </c>
      <c r="N1505">
        <v>2.33324700119738</v>
      </c>
      <c r="O1505">
        <v>24.305396970388902</v>
      </c>
      <c r="P1505">
        <v>433.80739536773598</v>
      </c>
      <c r="Q1505">
        <v>0.22614300190797601</v>
      </c>
    </row>
    <row r="1506" spans="1:17" hidden="1" x14ac:dyDescent="0.3">
      <c r="A1506" t="s">
        <v>3183</v>
      </c>
      <c r="B1506" t="s">
        <v>3184</v>
      </c>
      <c r="C1506" t="s">
        <v>10650</v>
      </c>
      <c r="D1506" t="s">
        <v>3185</v>
      </c>
      <c r="E1506">
        <v>941.16176959500001</v>
      </c>
      <c r="F1506">
        <v>889.5</v>
      </c>
      <c r="G1506">
        <v>278.43513187008</v>
      </c>
      <c r="H1506">
        <v>12.0581561804781</v>
      </c>
      <c r="I1506">
        <v>43.083463653257702</v>
      </c>
      <c r="J1506">
        <v>-16.263326290858199</v>
      </c>
      <c r="K1506">
        <v>796.06988875558704</v>
      </c>
      <c r="L1506">
        <v>583.925586538983</v>
      </c>
      <c r="M1506">
        <v>44.909906007276803</v>
      </c>
      <c r="N1506">
        <v>1.06275358749335</v>
      </c>
      <c r="O1506">
        <v>19.617762788083098</v>
      </c>
      <c r="P1506">
        <v>311.99629458082399</v>
      </c>
    </row>
    <row r="1507" spans="1:17" hidden="1" x14ac:dyDescent="0.3">
      <c r="A1507" t="s">
        <v>3186</v>
      </c>
      <c r="B1507" t="s">
        <v>3187</v>
      </c>
      <c r="C1507" t="s">
        <v>10650</v>
      </c>
      <c r="D1507" t="s">
        <v>245</v>
      </c>
      <c r="E1507">
        <v>939.97144636999997</v>
      </c>
      <c r="F1507">
        <v>1573</v>
      </c>
      <c r="G1507">
        <v>93.463377899678903</v>
      </c>
      <c r="H1507">
        <v>4.4249509883951497</v>
      </c>
      <c r="I1507">
        <v>15.659501630283801</v>
      </c>
      <c r="J1507">
        <v>-1.9086454572104701</v>
      </c>
      <c r="K1507">
        <v>1424.8174729458001</v>
      </c>
      <c r="L1507">
        <v>1226.1570709354701</v>
      </c>
      <c r="M1507">
        <v>51.325924396787002</v>
      </c>
      <c r="N1507">
        <v>1.3470442699990901</v>
      </c>
      <c r="O1507">
        <v>11.5066751430387</v>
      </c>
      <c r="P1507">
        <v>124.714285714285</v>
      </c>
      <c r="Q1507">
        <v>8.6441585586409006E-2</v>
      </c>
    </row>
    <row r="1508" spans="1:17" hidden="1" x14ac:dyDescent="0.3">
      <c r="A1508" t="s">
        <v>3188</v>
      </c>
      <c r="B1508" t="s">
        <v>3189</v>
      </c>
      <c r="C1508" t="s">
        <v>10650</v>
      </c>
      <c r="D1508" t="s">
        <v>991</v>
      </c>
      <c r="E1508">
        <v>937.46249999999998</v>
      </c>
      <c r="F1508">
        <v>85.38</v>
      </c>
      <c r="G1508">
        <v>-53.491602023412199</v>
      </c>
      <c r="H1508">
        <v>-3.44164372535987</v>
      </c>
      <c r="I1508">
        <v>-5.9766867226821496</v>
      </c>
      <c r="J1508">
        <v>-3.6043957065721401</v>
      </c>
      <c r="K1508">
        <v>80.801939889702595</v>
      </c>
      <c r="L1508">
        <v>83.176600080835598</v>
      </c>
      <c r="M1508">
        <v>61.4238373221215</v>
      </c>
      <c r="N1508">
        <v>1.2663547105523001</v>
      </c>
      <c r="O1508">
        <v>40.782384633403602</v>
      </c>
      <c r="P1508">
        <v>33.302107728337198</v>
      </c>
      <c r="Q1508">
        <v>9.8650599050887994E-2</v>
      </c>
    </row>
    <row r="1509" spans="1:17" hidden="1" x14ac:dyDescent="0.3">
      <c r="A1509" t="s">
        <v>3190</v>
      </c>
      <c r="B1509" t="s">
        <v>3191</v>
      </c>
      <c r="C1509" t="s">
        <v>10650</v>
      </c>
      <c r="D1509" t="s">
        <v>46</v>
      </c>
      <c r="E1509">
        <v>934.79939237999997</v>
      </c>
      <c r="F1509">
        <v>161.44999999999999</v>
      </c>
      <c r="G1509">
        <v>156.07758901564301</v>
      </c>
      <c r="H1509">
        <v>12.113269816841701</v>
      </c>
      <c r="I1509">
        <v>41.086175585760699</v>
      </c>
      <c r="J1509">
        <v>7.39764030347997</v>
      </c>
      <c r="K1509">
        <v>143.088480063871</v>
      </c>
      <c r="L1509">
        <v>116.026786511344</v>
      </c>
      <c r="M1509">
        <v>71.898246350964101</v>
      </c>
      <c r="N1509">
        <v>1.56537222962402</v>
      </c>
      <c r="O1509">
        <v>5.6673892846082303</v>
      </c>
      <c r="P1509">
        <v>213.191076624636</v>
      </c>
      <c r="Q1509">
        <v>0.11825775567598699</v>
      </c>
    </row>
    <row r="1510" spans="1:17" hidden="1" x14ac:dyDescent="0.3">
      <c r="A1510" t="s">
        <v>3192</v>
      </c>
      <c r="B1510" t="s">
        <v>3193</v>
      </c>
      <c r="C1510" t="s">
        <v>10650</v>
      </c>
      <c r="D1510" t="s">
        <v>46</v>
      </c>
      <c r="E1510">
        <v>933.97592250000002</v>
      </c>
      <c r="F1510">
        <v>400</v>
      </c>
      <c r="G1510">
        <v>131.00263149640301</v>
      </c>
      <c r="H1510">
        <v>6.4918563465911099</v>
      </c>
      <c r="I1510">
        <v>-38.977307030388097</v>
      </c>
      <c r="J1510">
        <v>-3.6351241901290101</v>
      </c>
      <c r="K1510">
        <v>398.410138373091</v>
      </c>
      <c r="L1510">
        <v>388.34802606518298</v>
      </c>
      <c r="M1510">
        <v>56.045036673238499</v>
      </c>
      <c r="N1510">
        <v>1.71012858109632</v>
      </c>
      <c r="O1510">
        <v>150.42500000000001</v>
      </c>
      <c r="P1510">
        <v>161.43790849673201</v>
      </c>
    </row>
    <row r="1511" spans="1:17" hidden="1" x14ac:dyDescent="0.3">
      <c r="A1511" t="s">
        <v>3194</v>
      </c>
      <c r="B1511" t="s">
        <v>3195</v>
      </c>
      <c r="C1511" t="s">
        <v>10650</v>
      </c>
      <c r="D1511" t="s">
        <v>124</v>
      </c>
      <c r="E1511">
        <v>933.25249176</v>
      </c>
      <c r="F1511">
        <v>407.8</v>
      </c>
      <c r="G1511">
        <v>-7.02780234455577</v>
      </c>
      <c r="H1511">
        <v>-17.823093819521802</v>
      </c>
      <c r="I1511">
        <v>-26.359844361922001</v>
      </c>
      <c r="J1511">
        <v>-7.3316455096761404</v>
      </c>
      <c r="K1511">
        <v>443.42368312329899</v>
      </c>
      <c r="L1511">
        <v>425.30582309195302</v>
      </c>
      <c r="M1511">
        <v>37.117522910778497</v>
      </c>
      <c r="N1511">
        <v>1.12078970458359</v>
      </c>
      <c r="O1511">
        <v>30.701324178518799</v>
      </c>
      <c r="P1511">
        <v>41.449878598681899</v>
      </c>
      <c r="Q1511">
        <v>5.8186709614057003E-2</v>
      </c>
    </row>
    <row r="1512" spans="1:17" hidden="1" x14ac:dyDescent="0.3">
      <c r="A1512" t="s">
        <v>3196</v>
      </c>
      <c r="B1512" t="s">
        <v>3197</v>
      </c>
      <c r="C1512" t="s">
        <v>10650</v>
      </c>
      <c r="D1512" t="s">
        <v>568</v>
      </c>
      <c r="E1512">
        <v>932.85</v>
      </c>
      <c r="F1512">
        <v>310.7</v>
      </c>
      <c r="G1512">
        <v>19.444124832763901</v>
      </c>
      <c r="H1512">
        <v>0.54485300470268405</v>
      </c>
      <c r="I1512">
        <v>21.2424951412649</v>
      </c>
      <c r="J1512">
        <v>-10.206880028142599</v>
      </c>
      <c r="K1512">
        <v>303.92367884591499</v>
      </c>
      <c r="L1512">
        <v>265.66421944939498</v>
      </c>
      <c r="M1512">
        <v>43.255988274986798</v>
      </c>
      <c r="N1512">
        <v>1.5515780456938999</v>
      </c>
      <c r="O1512">
        <v>14.805278403604699</v>
      </c>
      <c r="P1512">
        <v>66.998118785272695</v>
      </c>
      <c r="Q1512">
        <v>1.450067995615E-2</v>
      </c>
    </row>
    <row r="1513" spans="1:17" hidden="1" x14ac:dyDescent="0.3">
      <c r="A1513" t="s">
        <v>3198</v>
      </c>
      <c r="B1513" t="s">
        <v>3199</v>
      </c>
      <c r="C1513" t="s">
        <v>10650</v>
      </c>
      <c r="D1513" t="s">
        <v>355</v>
      </c>
      <c r="E1513">
        <v>932.37701842000001</v>
      </c>
      <c r="F1513">
        <v>7.47</v>
      </c>
      <c r="G1513">
        <v>-60.849808905311903</v>
      </c>
      <c r="H1513">
        <v>-6.0436417647273197</v>
      </c>
      <c r="I1513">
        <v>-43.058077612166002</v>
      </c>
      <c r="J1513">
        <v>-4.9914725059104104</v>
      </c>
      <c r="K1513">
        <v>7.8240386961821198</v>
      </c>
      <c r="L1513">
        <v>8.56752247923772</v>
      </c>
      <c r="M1513">
        <v>45.092784332523699</v>
      </c>
      <c r="N1513">
        <v>0.82531026618939196</v>
      </c>
      <c r="O1513">
        <v>60.642570281124499</v>
      </c>
      <c r="P1513">
        <v>14.045801526717501</v>
      </c>
    </row>
    <row r="1514" spans="1:17" hidden="1" x14ac:dyDescent="0.3">
      <c r="A1514" t="s">
        <v>3200</v>
      </c>
      <c r="B1514" t="s">
        <v>3201</v>
      </c>
      <c r="C1514" t="s">
        <v>10650</v>
      </c>
      <c r="D1514" t="s">
        <v>245</v>
      </c>
      <c r="E1514">
        <v>931.25973629999999</v>
      </c>
      <c r="F1514">
        <v>495.4</v>
      </c>
      <c r="G1514">
        <v>93.981484041574305</v>
      </c>
      <c r="H1514">
        <v>12.2996052205685</v>
      </c>
      <c r="I1514">
        <v>30.355003924447701</v>
      </c>
      <c r="J1514">
        <v>3.1085473902259801</v>
      </c>
      <c r="K1514">
        <v>452.70803609784701</v>
      </c>
      <c r="L1514">
        <v>361.70232861986</v>
      </c>
      <c r="M1514">
        <v>61.848426743733199</v>
      </c>
      <c r="N1514">
        <v>0.698030178190996</v>
      </c>
      <c r="O1514">
        <v>5.9951554299555898</v>
      </c>
      <c r="P1514">
        <v>150.20202020202001</v>
      </c>
      <c r="Q1514">
        <v>0.107960808771405</v>
      </c>
    </row>
    <row r="1515" spans="1:17" hidden="1" x14ac:dyDescent="0.3">
      <c r="A1515" t="s">
        <v>3202</v>
      </c>
      <c r="B1515" t="s">
        <v>3203</v>
      </c>
      <c r="C1515" t="s">
        <v>10650</v>
      </c>
      <c r="D1515" t="s">
        <v>54</v>
      </c>
      <c r="E1515">
        <v>929.92497627999899</v>
      </c>
      <c r="F1515">
        <v>1625.5</v>
      </c>
      <c r="G1515">
        <v>73.863095399596304</v>
      </c>
      <c r="H1515">
        <v>20.396918152493502</v>
      </c>
      <c r="I1515">
        <v>14.0379032154596</v>
      </c>
      <c r="J1515">
        <v>25.8482913419666</v>
      </c>
      <c r="K1515">
        <v>1310.42016048391</v>
      </c>
      <c r="L1515">
        <v>1160.0038925942699</v>
      </c>
      <c r="M1515">
        <v>87.098402374065799</v>
      </c>
      <c r="N1515">
        <v>2.92409104486492</v>
      </c>
      <c r="O1515">
        <v>5.81051984004921</v>
      </c>
      <c r="P1515">
        <v>123.805589976593</v>
      </c>
      <c r="Q1515">
        <v>0.10331770122935301</v>
      </c>
    </row>
    <row r="1516" spans="1:17" hidden="1" x14ac:dyDescent="0.3">
      <c r="A1516" t="s">
        <v>3204</v>
      </c>
      <c r="B1516" t="s">
        <v>3205</v>
      </c>
      <c r="C1516" t="s">
        <v>10650</v>
      </c>
      <c r="D1516" t="s">
        <v>411</v>
      </c>
      <c r="E1516">
        <v>929.32256327999903</v>
      </c>
      <c r="F1516">
        <v>45.19</v>
      </c>
      <c r="G1516">
        <v>181.219895413464</v>
      </c>
      <c r="H1516">
        <v>-23.163582475717298</v>
      </c>
      <c r="I1516">
        <v>58.529883307706797</v>
      </c>
      <c r="J1516">
        <v>-11.229731162554</v>
      </c>
      <c r="K1516">
        <v>48.340634281922704</v>
      </c>
      <c r="L1516">
        <v>36.033298956443502</v>
      </c>
      <c r="M1516">
        <v>32.1509954438066</v>
      </c>
      <c r="N1516">
        <v>0.14456308592071801</v>
      </c>
      <c r="O1516">
        <v>58.309360477981798</v>
      </c>
      <c r="P1516">
        <v>241.05660377358399</v>
      </c>
      <c r="Q1516">
        <v>0.11764862319295399</v>
      </c>
    </row>
    <row r="1517" spans="1:17" hidden="1" x14ac:dyDescent="0.3">
      <c r="A1517" t="s">
        <v>3206</v>
      </c>
      <c r="B1517" t="s">
        <v>3207</v>
      </c>
      <c r="C1517" t="s">
        <v>10650</v>
      </c>
      <c r="D1517" t="s">
        <v>198</v>
      </c>
      <c r="E1517">
        <v>928.64782600000001</v>
      </c>
      <c r="F1517">
        <v>1938.95</v>
      </c>
      <c r="G1517">
        <v>25.060131797137601</v>
      </c>
      <c r="H1517">
        <v>3.54429162522209</v>
      </c>
      <c r="I1517">
        <v>-20.2962081933441</v>
      </c>
      <c r="J1517">
        <v>-4.0125795061902503</v>
      </c>
      <c r="K1517">
        <v>2051.13137819552</v>
      </c>
      <c r="L1517">
        <v>1915.78981480886</v>
      </c>
      <c r="M1517">
        <v>28.736035198911299</v>
      </c>
      <c r="N1517">
        <v>5.2885834287896101</v>
      </c>
      <c r="O1517">
        <v>29.420562675674901</v>
      </c>
      <c r="P1517">
        <v>77.828220296235102</v>
      </c>
      <c r="Q1517">
        <v>0.22821891338807701</v>
      </c>
    </row>
    <row r="1518" spans="1:17" hidden="1" x14ac:dyDescent="0.3">
      <c r="A1518" t="s">
        <v>3208</v>
      </c>
      <c r="B1518" t="s">
        <v>3209</v>
      </c>
      <c r="C1518" t="s">
        <v>10650</v>
      </c>
      <c r="D1518" t="s">
        <v>2246</v>
      </c>
      <c r="E1518">
        <v>927.81686184</v>
      </c>
      <c r="F1518">
        <v>902.75</v>
      </c>
      <c r="G1518">
        <v>313.28553892496001</v>
      </c>
      <c r="H1518">
        <v>-26.547724361393701</v>
      </c>
      <c r="I1518">
        <v>18.054054135268199</v>
      </c>
      <c r="J1518">
        <v>-13.002568206326499</v>
      </c>
      <c r="K1518">
        <v>1051.7263102724701</v>
      </c>
      <c r="L1518">
        <v>778.43701058875604</v>
      </c>
      <c r="M1518">
        <v>23.952428493401602</v>
      </c>
      <c r="N1518">
        <v>0.70783255178573701</v>
      </c>
      <c r="O1518">
        <v>55.081694821379102</v>
      </c>
      <c r="P1518">
        <v>365.81527347781201</v>
      </c>
    </row>
    <row r="1519" spans="1:17" hidden="1" x14ac:dyDescent="0.3">
      <c r="A1519" t="s">
        <v>3210</v>
      </c>
      <c r="B1519" t="s">
        <v>3211</v>
      </c>
      <c r="C1519" t="s">
        <v>10650</v>
      </c>
      <c r="D1519" t="s">
        <v>77</v>
      </c>
      <c r="E1519">
        <v>925.86352457399903</v>
      </c>
      <c r="F1519">
        <v>104.31</v>
      </c>
      <c r="G1519">
        <v>37.130988059912703</v>
      </c>
      <c r="H1519">
        <v>27.067980064713598</v>
      </c>
      <c r="I1519">
        <v>-20.6594334124153</v>
      </c>
      <c r="J1519">
        <v>5.9651543291809404</v>
      </c>
      <c r="K1519">
        <v>91.4537848450925</v>
      </c>
      <c r="L1519">
        <v>90.434202944504406</v>
      </c>
      <c r="M1519">
        <v>60.845548859598601</v>
      </c>
      <c r="N1519">
        <v>2.5823553948805098</v>
      </c>
      <c r="O1519">
        <v>33.544243121464802</v>
      </c>
      <c r="P1519">
        <v>72.413223140495802</v>
      </c>
      <c r="Q1519">
        <v>-5.6873751848899997E-3</v>
      </c>
    </row>
    <row r="1520" spans="1:17" hidden="1" x14ac:dyDescent="0.3">
      <c r="A1520" t="s">
        <v>3212</v>
      </c>
      <c r="B1520" t="s">
        <v>3213</v>
      </c>
      <c r="C1520" t="s">
        <v>10650</v>
      </c>
      <c r="D1520" t="s">
        <v>3214</v>
      </c>
      <c r="E1520">
        <v>918.59436973999902</v>
      </c>
      <c r="F1520">
        <v>332.1</v>
      </c>
      <c r="G1520">
        <v>-54.361516835398596</v>
      </c>
      <c r="H1520">
        <v>-8.1160389483012292</v>
      </c>
      <c r="I1520">
        <v>-28.765313970314399</v>
      </c>
      <c r="J1520">
        <v>-4.1042828489200502</v>
      </c>
      <c r="K1520">
        <v>336.52824205254899</v>
      </c>
      <c r="L1520">
        <v>388.69729957086901</v>
      </c>
      <c r="M1520">
        <v>44.842518817023802</v>
      </c>
      <c r="N1520">
        <v>0.49723578410038899</v>
      </c>
      <c r="O1520">
        <v>116.154772658837</v>
      </c>
      <c r="P1520">
        <v>23.8716896680343</v>
      </c>
      <c r="Q1520">
        <v>1.2697999178685001E-2</v>
      </c>
    </row>
    <row r="1521" spans="1:17" hidden="1" x14ac:dyDescent="0.3">
      <c r="A1521" t="s">
        <v>3215</v>
      </c>
      <c r="B1521" t="s">
        <v>3216</v>
      </c>
      <c r="C1521" t="s">
        <v>10650</v>
      </c>
      <c r="D1521" t="s">
        <v>930</v>
      </c>
      <c r="E1521">
        <v>914.41099999999994</v>
      </c>
      <c r="F1521">
        <v>1964.6</v>
      </c>
      <c r="G1521">
        <v>153.29192475965999</v>
      </c>
      <c r="H1521">
        <v>0.88269656246820805</v>
      </c>
      <c r="I1521">
        <v>80.178352105770699</v>
      </c>
      <c r="J1521">
        <v>-7.2280830461669199</v>
      </c>
      <c r="K1521">
        <v>1884.0238359745899</v>
      </c>
      <c r="L1521">
        <v>1389.59141421253</v>
      </c>
      <c r="M1521">
        <v>44.856214010194101</v>
      </c>
      <c r="N1521">
        <v>0.70495911453161697</v>
      </c>
      <c r="O1521">
        <v>17.5659167260511</v>
      </c>
      <c r="P1521">
        <v>190.10632014175999</v>
      </c>
      <c r="Q1521">
        <v>0.177531928021642</v>
      </c>
    </row>
    <row r="1522" spans="1:17" hidden="1" x14ac:dyDescent="0.3">
      <c r="A1522" t="s">
        <v>3217</v>
      </c>
      <c r="B1522" t="s">
        <v>3218</v>
      </c>
      <c r="C1522" t="s">
        <v>10650</v>
      </c>
      <c r="D1522" t="s">
        <v>365</v>
      </c>
      <c r="E1522">
        <v>908.39992583999901</v>
      </c>
      <c r="F1522">
        <v>4.88</v>
      </c>
      <c r="G1522">
        <v>-18.0214838968799</v>
      </c>
      <c r="H1522">
        <v>-6.9389545545315103</v>
      </c>
      <c r="I1522">
        <v>-31.6358345923563</v>
      </c>
      <c r="J1522">
        <v>-5.0224461755501801</v>
      </c>
      <c r="K1522">
        <v>5.0653975655676398</v>
      </c>
      <c r="L1522">
        <v>5.1653904297009801</v>
      </c>
      <c r="M1522">
        <v>36.270088713989303</v>
      </c>
      <c r="N1522">
        <v>0.630844727138692</v>
      </c>
      <c r="O1522">
        <v>63.934426229508198</v>
      </c>
      <c r="P1522">
        <v>26.7532467532467</v>
      </c>
      <c r="Q1522">
        <v>4.3475196521983998E-2</v>
      </c>
    </row>
    <row r="1523" spans="1:17" hidden="1" x14ac:dyDescent="0.3">
      <c r="A1523" t="s">
        <v>3219</v>
      </c>
      <c r="B1523" t="s">
        <v>3220</v>
      </c>
      <c r="C1523" t="s">
        <v>10650</v>
      </c>
      <c r="D1523" t="s">
        <v>175</v>
      </c>
      <c r="E1523">
        <v>906.71175971499997</v>
      </c>
      <c r="F1523">
        <v>98.92</v>
      </c>
      <c r="G1523">
        <v>-34.134653947368697</v>
      </c>
      <c r="H1523">
        <v>-5.38086293788521</v>
      </c>
      <c r="I1523">
        <v>-29.982590744481602</v>
      </c>
      <c r="J1523">
        <v>-3.0319408739880398</v>
      </c>
      <c r="K1523">
        <v>99.155250844176905</v>
      </c>
      <c r="L1523">
        <v>99.318810009527695</v>
      </c>
      <c r="M1523">
        <v>47.437161804435199</v>
      </c>
      <c r="N1523">
        <v>0.72413233832190405</v>
      </c>
      <c r="O1523">
        <v>32.430246663970799</v>
      </c>
      <c r="P1523">
        <v>16.089660837929799</v>
      </c>
      <c r="Q1523">
        <v>-1.7193928829200001E-3</v>
      </c>
    </row>
    <row r="1524" spans="1:17" hidden="1" x14ac:dyDescent="0.3">
      <c r="A1524" t="s">
        <v>3221</v>
      </c>
      <c r="B1524" t="s">
        <v>3222</v>
      </c>
      <c r="C1524" t="s">
        <v>10650</v>
      </c>
      <c r="D1524" t="s">
        <v>72</v>
      </c>
      <c r="E1524">
        <v>906.14137391999998</v>
      </c>
      <c r="F1524">
        <v>6.06</v>
      </c>
      <c r="G1524">
        <v>36.1104067628686</v>
      </c>
      <c r="H1524">
        <v>-5.9859037368772103</v>
      </c>
      <c r="I1524">
        <v>4.2455322677338998</v>
      </c>
      <c r="J1524">
        <v>-27.0821172197934</v>
      </c>
      <c r="K1524">
        <v>6.8422920677677901</v>
      </c>
      <c r="L1524">
        <v>5.5667461069497497</v>
      </c>
      <c r="M1524">
        <v>22.355529624017201</v>
      </c>
      <c r="N1524">
        <v>0.290135325725487</v>
      </c>
      <c r="O1524">
        <v>69.966996699669906</v>
      </c>
      <c r="P1524">
        <v>104.549396836677</v>
      </c>
      <c r="Q1524">
        <v>9.4321707830856E-2</v>
      </c>
    </row>
    <row r="1525" spans="1:17" hidden="1" x14ac:dyDescent="0.3">
      <c r="A1525" t="s">
        <v>3223</v>
      </c>
      <c r="B1525" t="s">
        <v>3224</v>
      </c>
      <c r="C1525" t="s">
        <v>10650</v>
      </c>
      <c r="D1525" t="s">
        <v>18</v>
      </c>
      <c r="E1525">
        <v>903.43150523999998</v>
      </c>
      <c r="F1525">
        <v>864.75</v>
      </c>
      <c r="G1525">
        <v>16.231955021381399</v>
      </c>
      <c r="H1525">
        <v>-9.1020411879428895</v>
      </c>
      <c r="I1525">
        <v>-47.033216724774597</v>
      </c>
      <c r="J1525">
        <v>-9.7207758896444503</v>
      </c>
      <c r="K1525">
        <v>925.55287861677596</v>
      </c>
      <c r="L1525">
        <v>960.73857239734195</v>
      </c>
      <c r="M1525">
        <v>45.3568729420357</v>
      </c>
      <c r="N1525">
        <v>0.62071811803549304</v>
      </c>
      <c r="O1525">
        <v>82.943047123445993</v>
      </c>
      <c r="P1525">
        <v>55.530575539568297</v>
      </c>
      <c r="Q1525">
        <v>0.20179942852882901</v>
      </c>
    </row>
    <row r="1526" spans="1:17" hidden="1" x14ac:dyDescent="0.3">
      <c r="A1526" t="s">
        <v>3225</v>
      </c>
      <c r="B1526" t="s">
        <v>3226</v>
      </c>
      <c r="C1526" t="s">
        <v>10650</v>
      </c>
      <c r="D1526" t="s">
        <v>411</v>
      </c>
      <c r="E1526">
        <v>903.071106945</v>
      </c>
      <c r="F1526">
        <v>337.95</v>
      </c>
      <c r="G1526">
        <v>19.100121229760202</v>
      </c>
      <c r="H1526">
        <v>-4.7929303276964399</v>
      </c>
      <c r="I1526">
        <v>22.672012086351199</v>
      </c>
      <c r="J1526">
        <v>-5.6526388140151598</v>
      </c>
      <c r="K1526">
        <v>314.538007120918</v>
      </c>
      <c r="L1526">
        <v>273.27547955718899</v>
      </c>
      <c r="M1526">
        <v>39.542744166111603</v>
      </c>
      <c r="N1526">
        <v>0.414829575537981</v>
      </c>
      <c r="O1526">
        <v>10.8891847906495</v>
      </c>
      <c r="P1526">
        <v>78.667724028548704</v>
      </c>
      <c r="Q1526">
        <v>9.5146104336386997E-2</v>
      </c>
    </row>
    <row r="1527" spans="1:17" hidden="1" x14ac:dyDescent="0.3">
      <c r="A1527" t="s">
        <v>3227</v>
      </c>
      <c r="B1527" t="s">
        <v>3228</v>
      </c>
      <c r="C1527" t="s">
        <v>10650</v>
      </c>
      <c r="D1527" t="s">
        <v>629</v>
      </c>
      <c r="E1527">
        <v>901.17746099999999</v>
      </c>
      <c r="F1527">
        <v>833.35</v>
      </c>
      <c r="G1527">
        <v>-15.395243869461201</v>
      </c>
      <c r="H1527">
        <v>-1.40151327240937</v>
      </c>
      <c r="I1527">
        <v>-16.850367464328599</v>
      </c>
      <c r="J1527">
        <v>-0.57020161506365596</v>
      </c>
      <c r="K1527">
        <v>815.89720187405203</v>
      </c>
      <c r="L1527">
        <v>822.968671364226</v>
      </c>
      <c r="M1527">
        <v>56.980642427616601</v>
      </c>
      <c r="N1527">
        <v>1.32944995498457</v>
      </c>
      <c r="O1527">
        <v>19.841603167936601</v>
      </c>
      <c r="P1527">
        <v>18.205673758865199</v>
      </c>
    </row>
    <row r="1528" spans="1:17" hidden="1" x14ac:dyDescent="0.3">
      <c r="A1528" t="s">
        <v>3229</v>
      </c>
      <c r="B1528" t="s">
        <v>3230</v>
      </c>
      <c r="C1528" t="s">
        <v>10650</v>
      </c>
      <c r="D1528" t="s">
        <v>629</v>
      </c>
      <c r="E1528">
        <v>899.97005312500005</v>
      </c>
      <c r="F1528">
        <v>1558.95</v>
      </c>
      <c r="G1528">
        <v>-0.42526949469897701</v>
      </c>
      <c r="H1528">
        <v>8.4376485073875003</v>
      </c>
      <c r="I1528">
        <v>1.3484972499354599</v>
      </c>
      <c r="J1528">
        <v>0.69936386476338597</v>
      </c>
      <c r="K1528">
        <v>1447.85850911741</v>
      </c>
      <c r="L1528">
        <v>1378.87061435698</v>
      </c>
      <c r="M1528">
        <v>65.355505844549597</v>
      </c>
      <c r="N1528">
        <v>1.8622404499202601</v>
      </c>
      <c r="O1528">
        <v>6.0585650598159004</v>
      </c>
      <c r="P1528">
        <v>37.960176991150398</v>
      </c>
      <c r="Q1528">
        <v>-3.0765879389771999E-2</v>
      </c>
    </row>
    <row r="1529" spans="1:17" hidden="1" x14ac:dyDescent="0.3">
      <c r="A1529" t="s">
        <v>3231</v>
      </c>
      <c r="B1529" t="s">
        <v>3232</v>
      </c>
      <c r="C1529" t="s">
        <v>10650</v>
      </c>
      <c r="D1529" t="s">
        <v>83</v>
      </c>
      <c r="E1529">
        <v>899.70172500000001</v>
      </c>
      <c r="F1529">
        <v>647</v>
      </c>
      <c r="G1529">
        <v>-6.4532898392666098</v>
      </c>
      <c r="H1529">
        <v>-6.70125516480668</v>
      </c>
      <c r="I1529">
        <v>-8.0218848762168307</v>
      </c>
      <c r="J1529">
        <v>-5.4438643881498496</v>
      </c>
      <c r="K1529">
        <v>656.64612142199599</v>
      </c>
      <c r="L1529">
        <v>616.38216964039395</v>
      </c>
      <c r="M1529">
        <v>39.688762387024902</v>
      </c>
      <c r="N1529">
        <v>0.54560705189794201</v>
      </c>
      <c r="O1529">
        <v>13.6012364760432</v>
      </c>
      <c r="P1529">
        <v>33.402061855670098</v>
      </c>
      <c r="Q1529">
        <v>-7.1918171809036993E-2</v>
      </c>
    </row>
    <row r="1530" spans="1:17" hidden="1" x14ac:dyDescent="0.3">
      <c r="A1530" t="s">
        <v>3233</v>
      </c>
      <c r="B1530" t="s">
        <v>3234</v>
      </c>
      <c r="C1530" t="s">
        <v>10650</v>
      </c>
      <c r="D1530" t="s">
        <v>300</v>
      </c>
      <c r="E1530">
        <v>899.25169273799895</v>
      </c>
      <c r="F1530">
        <v>85.05</v>
      </c>
      <c r="G1530">
        <v>-54.191440155863802</v>
      </c>
      <c r="H1530">
        <v>-7.2415198589823104</v>
      </c>
      <c r="I1530">
        <v>-9.5020146410181408</v>
      </c>
      <c r="J1530">
        <v>-5.4616704793549404</v>
      </c>
      <c r="K1530">
        <v>80.428348365843902</v>
      </c>
      <c r="L1530">
        <v>84.054836157720104</v>
      </c>
      <c r="M1530">
        <v>52.540357067469799</v>
      </c>
      <c r="N1530">
        <v>0.92740518174953801</v>
      </c>
      <c r="O1530">
        <v>50.970017636684297</v>
      </c>
      <c r="P1530">
        <v>42.821158690176297</v>
      </c>
      <c r="Q1530">
        <v>-2.6183422211924001E-2</v>
      </c>
    </row>
    <row r="1531" spans="1:17" hidden="1" x14ac:dyDescent="0.3">
      <c r="A1531" t="s">
        <v>3235</v>
      </c>
      <c r="B1531" t="s">
        <v>2223</v>
      </c>
      <c r="C1531" t="s">
        <v>10650</v>
      </c>
      <c r="D1531" t="s">
        <v>222</v>
      </c>
      <c r="E1531">
        <v>898.59360000000004</v>
      </c>
      <c r="F1531">
        <v>2269.6999999999998</v>
      </c>
      <c r="G1531">
        <v>639.73778034612496</v>
      </c>
      <c r="H1531">
        <v>31.1278543211757</v>
      </c>
      <c r="I1531">
        <v>59.677544126947801</v>
      </c>
      <c r="J1531">
        <v>-8.7474512474092307</v>
      </c>
      <c r="K1531">
        <v>1791.3626619241099</v>
      </c>
      <c r="L1531">
        <v>1155.4392658249001</v>
      </c>
      <c r="M1531">
        <v>59.927259634925598</v>
      </c>
      <c r="N1531">
        <v>0.59529821164588703</v>
      </c>
      <c r="O1531">
        <v>11.6248843459488</v>
      </c>
      <c r="P1531">
        <v>743.91150771518801</v>
      </c>
    </row>
    <row r="1532" spans="1:17" hidden="1" x14ac:dyDescent="0.3">
      <c r="A1532" t="s">
        <v>3236</v>
      </c>
      <c r="B1532" t="s">
        <v>3237</v>
      </c>
      <c r="C1532" t="s">
        <v>10650</v>
      </c>
      <c r="D1532" t="s">
        <v>991</v>
      </c>
      <c r="E1532">
        <v>897.75937956999996</v>
      </c>
      <c r="F1532">
        <v>140.88</v>
      </c>
      <c r="G1532">
        <v>-41.214251034527003</v>
      </c>
      <c r="H1532">
        <v>-3.3881155902039999</v>
      </c>
      <c r="I1532">
        <v>-9.4190025453148198</v>
      </c>
      <c r="J1532">
        <v>-1.56653736257897</v>
      </c>
      <c r="K1532">
        <v>134.48648609094201</v>
      </c>
      <c r="L1532">
        <v>140.10729645098999</v>
      </c>
      <c r="M1532">
        <v>60.529483345838003</v>
      </c>
      <c r="N1532">
        <v>0.78120774572037599</v>
      </c>
      <c r="O1532">
        <v>33.801817149346903</v>
      </c>
      <c r="P1532">
        <v>25.338078291814899</v>
      </c>
    </row>
    <row r="1533" spans="1:17" hidden="1" x14ac:dyDescent="0.3">
      <c r="A1533" t="s">
        <v>3238</v>
      </c>
      <c r="B1533" t="s">
        <v>3239</v>
      </c>
      <c r="C1533" t="s">
        <v>10650</v>
      </c>
      <c r="D1533" t="s">
        <v>531</v>
      </c>
      <c r="E1533">
        <v>897.30960267900002</v>
      </c>
      <c r="F1533">
        <v>157.62</v>
      </c>
      <c r="G1533">
        <v>97.174831302920794</v>
      </c>
      <c r="H1533">
        <v>-6.0168026271911002</v>
      </c>
      <c r="I1533">
        <v>27.5121154967702</v>
      </c>
      <c r="J1533">
        <v>-3.5402631505512998</v>
      </c>
      <c r="K1533">
        <v>158.75181866253899</v>
      </c>
      <c r="L1533">
        <v>131.44466664541099</v>
      </c>
      <c r="M1533">
        <v>43.311319223615001</v>
      </c>
      <c r="N1533">
        <v>9.4250121521598396E-2</v>
      </c>
      <c r="O1533">
        <v>19.959396015734001</v>
      </c>
      <c r="P1533">
        <v>135.95808383233501</v>
      </c>
      <c r="Q1533">
        <v>9.8947114792431998E-2</v>
      </c>
    </row>
    <row r="1534" spans="1:17" hidden="1" x14ac:dyDescent="0.3">
      <c r="A1534" t="s">
        <v>3240</v>
      </c>
      <c r="B1534" t="s">
        <v>3241</v>
      </c>
      <c r="C1534" t="s">
        <v>10650</v>
      </c>
      <c r="D1534" t="s">
        <v>295</v>
      </c>
      <c r="E1534">
        <v>895.66602366999996</v>
      </c>
      <c r="F1534">
        <v>99.22</v>
      </c>
      <c r="G1534">
        <v>-20.919325405168699</v>
      </c>
      <c r="H1534">
        <v>-4.8726083826286297</v>
      </c>
      <c r="I1534">
        <v>-6.5670231535717001</v>
      </c>
      <c r="J1534">
        <v>-3.1861573756430901</v>
      </c>
      <c r="K1534">
        <v>96.711775222486693</v>
      </c>
      <c r="L1534">
        <v>92.672146037010705</v>
      </c>
      <c r="M1534">
        <v>55.626301199908703</v>
      </c>
      <c r="N1534">
        <v>0.65591558260702498</v>
      </c>
      <c r="O1534">
        <v>14.8961902842168</v>
      </c>
      <c r="P1534">
        <v>31.243386243386201</v>
      </c>
      <c r="Q1534">
        <v>-4.8581534715271997E-2</v>
      </c>
    </row>
    <row r="1535" spans="1:17" hidden="1" x14ac:dyDescent="0.3">
      <c r="A1535" t="s">
        <v>3242</v>
      </c>
      <c r="B1535" t="s">
        <v>3243</v>
      </c>
      <c r="C1535" t="s">
        <v>10650</v>
      </c>
      <c r="D1535" t="s">
        <v>245</v>
      </c>
      <c r="E1535">
        <v>895.24843328500003</v>
      </c>
      <c r="F1535">
        <v>843.4</v>
      </c>
      <c r="G1535">
        <v>48.043190886667801</v>
      </c>
      <c r="H1535">
        <v>-6.5454152480932599</v>
      </c>
      <c r="I1535">
        <v>2.9541363145687298</v>
      </c>
      <c r="J1535">
        <v>-2.7667716780041798</v>
      </c>
      <c r="K1535">
        <v>836.19237023000505</v>
      </c>
      <c r="L1535">
        <v>737.98415452139704</v>
      </c>
      <c r="M1535">
        <v>50.134963559538399</v>
      </c>
      <c r="N1535">
        <v>0.51306275465443796</v>
      </c>
      <c r="O1535">
        <v>14.9691723974389</v>
      </c>
      <c r="P1535">
        <v>81.376344086021504</v>
      </c>
      <c r="Q1535">
        <v>0.212478536222729</v>
      </c>
    </row>
    <row r="1536" spans="1:17" hidden="1" x14ac:dyDescent="0.3">
      <c r="A1536" t="s">
        <v>3244</v>
      </c>
      <c r="B1536" t="s">
        <v>3245</v>
      </c>
      <c r="C1536" t="s">
        <v>10650</v>
      </c>
      <c r="D1536" t="s">
        <v>264</v>
      </c>
      <c r="E1536">
        <v>895.04152982000005</v>
      </c>
      <c r="F1536">
        <v>262.55</v>
      </c>
      <c r="G1536">
        <v>-26.4273796656786</v>
      </c>
      <c r="H1536">
        <v>0.67427718302867801</v>
      </c>
      <c r="I1536">
        <v>-4.2978103097956204</v>
      </c>
      <c r="J1536">
        <v>-3.0074593507807599</v>
      </c>
      <c r="K1536">
        <v>260.644772089139</v>
      </c>
      <c r="L1536">
        <v>253.752478422639</v>
      </c>
      <c r="M1536">
        <v>46.781958108829301</v>
      </c>
      <c r="N1536">
        <v>0.88719883407599498</v>
      </c>
      <c r="O1536">
        <v>25.1380689392496</v>
      </c>
      <c r="P1536">
        <v>32.534073700151403</v>
      </c>
      <c r="Q1536">
        <v>0.12872649101290201</v>
      </c>
    </row>
    <row r="1537" spans="1:17" hidden="1" x14ac:dyDescent="0.3">
      <c r="A1537" t="s">
        <v>3246</v>
      </c>
      <c r="B1537" t="s">
        <v>3247</v>
      </c>
      <c r="C1537" t="s">
        <v>10650</v>
      </c>
      <c r="D1537" t="s">
        <v>935</v>
      </c>
      <c r="E1537">
        <v>894.18949651000003</v>
      </c>
      <c r="F1537">
        <v>468.65</v>
      </c>
      <c r="G1537">
        <v>1.02894016446476</v>
      </c>
      <c r="H1537">
        <v>28.180680020597102</v>
      </c>
      <c r="I1537">
        <v>35.220555394468398</v>
      </c>
      <c r="J1537">
        <v>11.415067807595401</v>
      </c>
      <c r="K1537">
        <v>376.846737066088</v>
      </c>
      <c r="L1537">
        <v>345.37102246503002</v>
      </c>
      <c r="M1537">
        <v>91.918514588105396</v>
      </c>
      <c r="N1537">
        <v>3.3385136142704299</v>
      </c>
      <c r="O1537">
        <v>4.5556385362210703</v>
      </c>
      <c r="P1537">
        <v>96.911764705882305</v>
      </c>
      <c r="Q1537">
        <v>9.7642742236330002E-2</v>
      </c>
    </row>
    <row r="1538" spans="1:17" hidden="1" x14ac:dyDescent="0.3">
      <c r="A1538" t="s">
        <v>3248</v>
      </c>
      <c r="B1538" t="s">
        <v>3249</v>
      </c>
      <c r="C1538" t="s">
        <v>10650</v>
      </c>
      <c r="D1538" t="s">
        <v>565</v>
      </c>
      <c r="E1538">
        <v>892.50492578399997</v>
      </c>
      <c r="F1538">
        <v>80.400000000000006</v>
      </c>
      <c r="G1538">
        <v>-46.989506372409103</v>
      </c>
      <c r="H1538">
        <v>-5.9007369787400297</v>
      </c>
      <c r="I1538">
        <v>-20.608455691341501</v>
      </c>
      <c r="J1538">
        <v>-6.59458056290197</v>
      </c>
      <c r="K1538">
        <v>83.439726212784393</v>
      </c>
      <c r="L1538">
        <v>85.653744205249097</v>
      </c>
      <c r="M1538">
        <v>43.195157912741699</v>
      </c>
      <c r="N1538">
        <v>1.1475393225267601</v>
      </c>
      <c r="O1538">
        <v>29.8507462686567</v>
      </c>
      <c r="P1538">
        <v>13.0801687763713</v>
      </c>
    </row>
    <row r="1539" spans="1:17" hidden="1" x14ac:dyDescent="0.3">
      <c r="A1539" t="s">
        <v>3250</v>
      </c>
      <c r="B1539" t="s">
        <v>3251</v>
      </c>
      <c r="C1539" t="s">
        <v>10650</v>
      </c>
      <c r="D1539" t="s">
        <v>282</v>
      </c>
      <c r="E1539">
        <v>890.34100272000001</v>
      </c>
      <c r="F1539">
        <v>566.5</v>
      </c>
      <c r="G1539">
        <v>-18.423413431371198</v>
      </c>
      <c r="H1539">
        <v>-6.99111187590543</v>
      </c>
      <c r="I1539">
        <v>-1.3985130758619899</v>
      </c>
      <c r="J1539">
        <v>-7.2754845513363504</v>
      </c>
      <c r="K1539">
        <v>567.93864381915898</v>
      </c>
      <c r="L1539">
        <v>540.55628214479998</v>
      </c>
      <c r="M1539">
        <v>48.098664602337301</v>
      </c>
      <c r="N1539">
        <v>1.20754716981132</v>
      </c>
      <c r="O1539">
        <v>28.8614298323036</v>
      </c>
      <c r="P1539">
        <v>47.988505747126403</v>
      </c>
    </row>
    <row r="1540" spans="1:17" hidden="1" x14ac:dyDescent="0.3">
      <c r="A1540" t="s">
        <v>3252</v>
      </c>
      <c r="B1540" t="s">
        <v>3253</v>
      </c>
      <c r="C1540" t="s">
        <v>10650</v>
      </c>
      <c r="D1540" t="s">
        <v>526</v>
      </c>
      <c r="E1540">
        <v>887.79009836</v>
      </c>
      <c r="F1540">
        <v>620</v>
      </c>
      <c r="G1540">
        <v>-56.590589053686898</v>
      </c>
      <c r="H1540">
        <v>-10.707737329576601</v>
      </c>
      <c r="I1540">
        <v>-41.346687708511801</v>
      </c>
      <c r="J1540">
        <v>1.3823753553914899</v>
      </c>
      <c r="K1540">
        <v>645.63524164214505</v>
      </c>
      <c r="L1540">
        <v>709.61292963268602</v>
      </c>
      <c r="M1540">
        <v>48.782040962740901</v>
      </c>
      <c r="N1540">
        <v>1.8060835073549399</v>
      </c>
      <c r="O1540">
        <v>58.064516129032199</v>
      </c>
      <c r="P1540">
        <v>10.4578656689827</v>
      </c>
      <c r="Q1540">
        <v>4.9484978334799997E-4</v>
      </c>
    </row>
    <row r="1541" spans="1:17" hidden="1" x14ac:dyDescent="0.3">
      <c r="A1541" t="s">
        <v>3254</v>
      </c>
      <c r="B1541" t="s">
        <v>3255</v>
      </c>
      <c r="C1541" t="s">
        <v>10650</v>
      </c>
      <c r="D1541" t="s">
        <v>414</v>
      </c>
      <c r="E1541">
        <v>886.49080011000001</v>
      </c>
      <c r="F1541">
        <v>290.2</v>
      </c>
      <c r="G1541">
        <v>48.866545674988402</v>
      </c>
      <c r="H1541">
        <v>-13.6140029104309</v>
      </c>
      <c r="I1541">
        <v>0.169233633764518</v>
      </c>
      <c r="J1541">
        <v>-4.7204064913594603</v>
      </c>
      <c r="K1541">
        <v>308.55033144277297</v>
      </c>
      <c r="L1541">
        <v>276.17841021273</v>
      </c>
      <c r="M1541">
        <v>19.361794649504802</v>
      </c>
      <c r="N1541">
        <v>1.6922547515731801</v>
      </c>
      <c r="O1541">
        <v>28.5320468642315</v>
      </c>
      <c r="P1541">
        <v>93.209054593874797</v>
      </c>
      <c r="Q1541">
        <v>0.10948297545795201</v>
      </c>
    </row>
    <row r="1542" spans="1:17" hidden="1" x14ac:dyDescent="0.3">
      <c r="A1542" t="s">
        <v>3256</v>
      </c>
      <c r="B1542" t="s">
        <v>3257</v>
      </c>
      <c r="C1542" t="s">
        <v>10650</v>
      </c>
      <c r="D1542" t="s">
        <v>54</v>
      </c>
      <c r="E1542">
        <v>886.05509246999998</v>
      </c>
      <c r="F1542">
        <v>39.1</v>
      </c>
      <c r="G1542">
        <v>17.111892810992501</v>
      </c>
      <c r="H1542">
        <v>24.385127977801201</v>
      </c>
      <c r="I1542">
        <v>-8.0027249726695295</v>
      </c>
      <c r="J1542">
        <v>3.9789488488627298</v>
      </c>
      <c r="K1542">
        <v>33.278837620315002</v>
      </c>
      <c r="L1542">
        <v>31.635950912878499</v>
      </c>
      <c r="M1542">
        <v>71.979251796424705</v>
      </c>
      <c r="N1542">
        <v>3.7489776328129598</v>
      </c>
      <c r="O1542">
        <v>16.8797953964194</v>
      </c>
      <c r="P1542">
        <v>81.860465116279002</v>
      </c>
      <c r="Q1542">
        <v>2.4310557694347E-2</v>
      </c>
    </row>
    <row r="1543" spans="1:17" hidden="1" x14ac:dyDescent="0.3">
      <c r="A1543" t="s">
        <v>3258</v>
      </c>
      <c r="B1543" t="s">
        <v>3259</v>
      </c>
      <c r="C1543" t="s">
        <v>10650</v>
      </c>
      <c r="D1543" t="s">
        <v>3260</v>
      </c>
      <c r="E1543">
        <v>879.62019280000004</v>
      </c>
      <c r="F1543">
        <v>5.68</v>
      </c>
      <c r="G1543">
        <v>-9.5842131705409805</v>
      </c>
      <c r="H1543">
        <v>-8.9981768760002296</v>
      </c>
      <c r="I1543">
        <v>-65.635834592356304</v>
      </c>
      <c r="J1543">
        <v>6.0741815260728904</v>
      </c>
      <c r="K1543">
        <v>7.0755859405491304</v>
      </c>
      <c r="L1543">
        <v>8.8767146322974906</v>
      </c>
      <c r="M1543">
        <v>66.245845558127698</v>
      </c>
      <c r="N1543">
        <v>0.871617634683718</v>
      </c>
      <c r="O1543">
        <v>199.29577464788699</v>
      </c>
      <c r="P1543">
        <v>25.663716814159201</v>
      </c>
      <c r="Q1543">
        <v>2.6171547634636999E-2</v>
      </c>
    </row>
    <row r="1544" spans="1:17" hidden="1" x14ac:dyDescent="0.3">
      <c r="A1544" t="s">
        <v>3261</v>
      </c>
      <c r="B1544" t="s">
        <v>3262</v>
      </c>
      <c r="C1544" t="s">
        <v>10650</v>
      </c>
      <c r="D1544" t="s">
        <v>491</v>
      </c>
      <c r="E1544">
        <v>878.66072791199997</v>
      </c>
      <c r="F1544">
        <v>183.81</v>
      </c>
      <c r="G1544">
        <v>-40.552636413531097</v>
      </c>
      <c r="H1544">
        <v>5.6739873315403502</v>
      </c>
      <c r="I1544">
        <v>-33.086508212521402</v>
      </c>
      <c r="J1544">
        <v>4.1150670132603198</v>
      </c>
      <c r="K1544">
        <v>176.09963079043399</v>
      </c>
      <c r="L1544">
        <v>188.16591749475501</v>
      </c>
      <c r="M1544">
        <v>55.212018771705999</v>
      </c>
      <c r="N1544">
        <v>2.1996101211142798</v>
      </c>
      <c r="O1544">
        <v>56.193895870736</v>
      </c>
      <c r="P1544">
        <v>20.294502617801001</v>
      </c>
      <c r="Q1544">
        <v>9.9587128158709001E-2</v>
      </c>
    </row>
    <row r="1545" spans="1:17" hidden="1" x14ac:dyDescent="0.3">
      <c r="A1545" t="s">
        <v>3263</v>
      </c>
      <c r="B1545" t="s">
        <v>3264</v>
      </c>
      <c r="C1545" t="s">
        <v>10650</v>
      </c>
      <c r="D1545" t="s">
        <v>54</v>
      </c>
      <c r="E1545">
        <v>877.91722333500002</v>
      </c>
      <c r="F1545">
        <v>309.8</v>
      </c>
      <c r="G1545">
        <v>75.617267063522803</v>
      </c>
      <c r="H1545">
        <v>21.574072172380902</v>
      </c>
      <c r="I1545">
        <v>54.898618582031801</v>
      </c>
      <c r="J1545">
        <v>-6.92838007854444</v>
      </c>
      <c r="K1545">
        <v>246.129317494129</v>
      </c>
      <c r="L1545">
        <v>194.36079953473299</v>
      </c>
      <c r="M1545">
        <v>68.027506852524397</v>
      </c>
      <c r="N1545">
        <v>1.30438279634951</v>
      </c>
      <c r="O1545">
        <v>7.32730794060683</v>
      </c>
      <c r="P1545">
        <v>114.468674281758</v>
      </c>
      <c r="Q1545">
        <v>1.897065686622E-3</v>
      </c>
    </row>
    <row r="1546" spans="1:17" hidden="1" x14ac:dyDescent="0.3">
      <c r="A1546" t="s">
        <v>3265</v>
      </c>
      <c r="B1546" t="s">
        <v>3266</v>
      </c>
      <c r="C1546" t="s">
        <v>10650</v>
      </c>
      <c r="D1546" t="s">
        <v>568</v>
      </c>
      <c r="E1546">
        <v>877.15224999999998</v>
      </c>
      <c r="F1546">
        <v>81.430000000000007</v>
      </c>
      <c r="G1546">
        <v>-33.9542343462997</v>
      </c>
      <c r="H1546">
        <v>-1.0086001565779299</v>
      </c>
      <c r="I1546">
        <v>-16.086360073220799</v>
      </c>
      <c r="J1546">
        <v>-0.76844319730749999</v>
      </c>
      <c r="K1546">
        <v>77.389367739126101</v>
      </c>
      <c r="L1546">
        <v>79.289502617231506</v>
      </c>
      <c r="M1546">
        <v>64.730772167950803</v>
      </c>
      <c r="N1546">
        <v>1.2600005900573401</v>
      </c>
      <c r="O1546">
        <v>45.462360309468203</v>
      </c>
      <c r="P1546">
        <v>23.378787878787801</v>
      </c>
      <c r="Q1546">
        <v>5.7987755864669999E-3</v>
      </c>
    </row>
    <row r="1547" spans="1:17" hidden="1" x14ac:dyDescent="0.3">
      <c r="A1547" t="s">
        <v>3267</v>
      </c>
      <c r="B1547" t="s">
        <v>3268</v>
      </c>
      <c r="C1547" t="s">
        <v>10650</v>
      </c>
      <c r="D1547" t="s">
        <v>966</v>
      </c>
      <c r="E1547">
        <v>876.27200000000005</v>
      </c>
      <c r="F1547">
        <v>2688.9</v>
      </c>
      <c r="G1547">
        <v>35.782192246132801</v>
      </c>
      <c r="H1547">
        <v>2.3991073189980798</v>
      </c>
      <c r="I1547">
        <v>44.239672111728403</v>
      </c>
      <c r="J1547">
        <v>-7.8836527920426898</v>
      </c>
      <c r="K1547">
        <v>2606.0115233841998</v>
      </c>
      <c r="L1547">
        <v>2165.11020608433</v>
      </c>
      <c r="M1547">
        <v>40.454825041274603</v>
      </c>
      <c r="N1547">
        <v>1.3954349699263999</v>
      </c>
      <c r="O1547">
        <v>11.1978876120346</v>
      </c>
      <c r="P1547">
        <v>77.990335606010404</v>
      </c>
      <c r="Q1547">
        <v>-3.0604676547579999E-3</v>
      </c>
    </row>
    <row r="1548" spans="1:17" hidden="1" x14ac:dyDescent="0.3">
      <c r="A1548" t="s">
        <v>3269</v>
      </c>
      <c r="B1548" t="s">
        <v>3270</v>
      </c>
      <c r="C1548" t="s">
        <v>10650</v>
      </c>
      <c r="D1548" t="s">
        <v>742</v>
      </c>
      <c r="E1548">
        <v>875.43042120999996</v>
      </c>
      <c r="F1548">
        <v>278.55</v>
      </c>
      <c r="G1548">
        <v>1.41646966255165</v>
      </c>
      <c r="H1548">
        <v>0.41321657579295501</v>
      </c>
      <c r="I1548">
        <v>1.0178190203348001</v>
      </c>
      <c r="J1548">
        <v>-9.0802354823664694E-2</v>
      </c>
      <c r="K1548">
        <v>268.43726164352802</v>
      </c>
      <c r="L1548">
        <v>248.74428224862001</v>
      </c>
      <c r="M1548">
        <v>62.3816521735951</v>
      </c>
      <c r="N1548">
        <v>0.30613161778122899</v>
      </c>
      <c r="O1548">
        <v>2.3191527553401299</v>
      </c>
      <c r="P1548">
        <v>35.021812893843901</v>
      </c>
      <c r="Q1548">
        <v>1.7242551089885001E-2</v>
      </c>
    </row>
    <row r="1549" spans="1:17" hidden="1" x14ac:dyDescent="0.3">
      <c r="A1549" t="s">
        <v>3271</v>
      </c>
      <c r="B1549" t="s">
        <v>3272</v>
      </c>
      <c r="C1549" t="s">
        <v>10650</v>
      </c>
      <c r="D1549" t="s">
        <v>133</v>
      </c>
      <c r="E1549">
        <v>873.23378320499899</v>
      </c>
      <c r="F1549">
        <v>198.8</v>
      </c>
      <c r="G1549">
        <v>241.15350804639999</v>
      </c>
      <c r="H1549">
        <v>-15.8443607878476</v>
      </c>
      <c r="I1549">
        <v>46.007241510535799</v>
      </c>
      <c r="J1549">
        <v>-6.7266881770226101</v>
      </c>
      <c r="K1549">
        <v>196.68259987936301</v>
      </c>
      <c r="L1549">
        <v>144.716144498917</v>
      </c>
      <c r="M1549">
        <v>41.850852418940001</v>
      </c>
      <c r="N1549">
        <v>0.38279819234907497</v>
      </c>
      <c r="O1549">
        <v>35.010060362173</v>
      </c>
      <c r="P1549">
        <v>304.88798370671998</v>
      </c>
      <c r="Q1549">
        <v>0.176060746731661</v>
      </c>
    </row>
    <row r="1550" spans="1:17" hidden="1" x14ac:dyDescent="0.3">
      <c r="A1550" t="s">
        <v>3273</v>
      </c>
      <c r="B1550" t="s">
        <v>3274</v>
      </c>
      <c r="C1550" t="s">
        <v>10650</v>
      </c>
      <c r="D1550" t="s">
        <v>46</v>
      </c>
      <c r="E1550">
        <v>872.90503036999996</v>
      </c>
      <c r="F1550">
        <v>353.55</v>
      </c>
      <c r="G1550">
        <v>330.817169183624</v>
      </c>
      <c r="H1550">
        <v>42.525985935079298</v>
      </c>
      <c r="I1550">
        <v>15.594468437946601</v>
      </c>
      <c r="J1550">
        <v>-13.6127623810837</v>
      </c>
      <c r="K1550">
        <v>282.64139411124</v>
      </c>
      <c r="L1550">
        <v>270.01538065528399</v>
      </c>
      <c r="M1550">
        <v>60.960520886983304</v>
      </c>
      <c r="N1550">
        <v>1.6454326204381</v>
      </c>
      <c r="O1550">
        <v>31.6504030547305</v>
      </c>
      <c r="P1550">
        <v>384.31506849315002</v>
      </c>
    </row>
    <row r="1551" spans="1:17" hidden="1" x14ac:dyDescent="0.3">
      <c r="A1551" t="s">
        <v>3275</v>
      </c>
      <c r="B1551" t="s">
        <v>3276</v>
      </c>
      <c r="C1551" t="s">
        <v>10650</v>
      </c>
      <c r="D1551" t="s">
        <v>133</v>
      </c>
      <c r="E1551">
        <v>869.90604480000002</v>
      </c>
      <c r="F1551">
        <v>840.9</v>
      </c>
      <c r="G1551">
        <v>102.759398540437</v>
      </c>
      <c r="H1551">
        <v>-4.2412626321112503</v>
      </c>
      <c r="I1551">
        <v>18.0325457368745</v>
      </c>
      <c r="J1551">
        <v>-2.81980639527066</v>
      </c>
      <c r="K1551">
        <v>826.51396067017299</v>
      </c>
      <c r="L1551">
        <v>693.23146040996403</v>
      </c>
      <c r="M1551">
        <v>47.218106402255003</v>
      </c>
      <c r="N1551">
        <v>0.52144899179211301</v>
      </c>
      <c r="O1551">
        <v>16.149363776905702</v>
      </c>
      <c r="P1551">
        <v>136.141533277169</v>
      </c>
      <c r="Q1551">
        <v>0.155094008118765</v>
      </c>
    </row>
    <row r="1552" spans="1:17" hidden="1" x14ac:dyDescent="0.3">
      <c r="A1552" t="s">
        <v>3277</v>
      </c>
      <c r="B1552" t="s">
        <v>3278</v>
      </c>
      <c r="C1552" t="s">
        <v>10650</v>
      </c>
      <c r="D1552" t="s">
        <v>54</v>
      </c>
      <c r="E1552">
        <v>867.21784421999996</v>
      </c>
      <c r="F1552">
        <v>148.69999999999999</v>
      </c>
      <c r="G1552">
        <v>13.9336550385067</v>
      </c>
      <c r="H1552">
        <v>-1.55710742496402</v>
      </c>
      <c r="I1552">
        <v>20.934479080163499</v>
      </c>
      <c r="J1552">
        <v>9.0840911873840593</v>
      </c>
      <c r="K1552">
        <v>140.49484116710499</v>
      </c>
      <c r="L1552">
        <v>118.363731209706</v>
      </c>
      <c r="M1552">
        <v>53.0471085183108</v>
      </c>
      <c r="N1552">
        <v>0.39218009123406</v>
      </c>
      <c r="O1552">
        <v>25.084061869535901</v>
      </c>
      <c r="P1552">
        <v>81.673793524740304</v>
      </c>
      <c r="Q1552">
        <v>6.8514593899171999E-2</v>
      </c>
    </row>
    <row r="1553" spans="1:17" hidden="1" x14ac:dyDescent="0.3">
      <c r="A1553" t="s">
        <v>3279</v>
      </c>
      <c r="B1553" t="s">
        <v>3280</v>
      </c>
      <c r="C1553" t="s">
        <v>10650</v>
      </c>
      <c r="D1553" t="s">
        <v>365</v>
      </c>
      <c r="E1553">
        <v>867.08134800000005</v>
      </c>
      <c r="F1553">
        <v>113.93</v>
      </c>
      <c r="G1553">
        <v>148.12218021238499</v>
      </c>
      <c r="H1553">
        <v>-6.8140540308194497</v>
      </c>
      <c r="I1553">
        <v>57.968566507918702</v>
      </c>
      <c r="J1553">
        <v>-8.6418418789917393</v>
      </c>
      <c r="K1553">
        <v>106.271087433481</v>
      </c>
      <c r="L1553">
        <v>82.314969951574298</v>
      </c>
      <c r="M1553">
        <v>41.158471787482803</v>
      </c>
      <c r="N1553">
        <v>0.201036781733201</v>
      </c>
      <c r="O1553">
        <v>19.3715439304836</v>
      </c>
      <c r="P1553">
        <v>195.15544041450701</v>
      </c>
      <c r="Q1553">
        <v>0.108240878293507</v>
      </c>
    </row>
    <row r="1554" spans="1:17" hidden="1" x14ac:dyDescent="0.3">
      <c r="A1554" t="s">
        <v>3281</v>
      </c>
      <c r="B1554" t="s">
        <v>3282</v>
      </c>
      <c r="C1554" t="s">
        <v>10650</v>
      </c>
      <c r="D1554" t="s">
        <v>198</v>
      </c>
      <c r="E1554">
        <v>865.38955499999997</v>
      </c>
      <c r="F1554">
        <v>591.95000000000005</v>
      </c>
      <c r="G1554">
        <v>11.9459617248672</v>
      </c>
      <c r="H1554">
        <v>-1.7863187494700501</v>
      </c>
      <c r="I1554">
        <v>26.905595779414298</v>
      </c>
      <c r="J1554">
        <v>-6.9369559294708898</v>
      </c>
      <c r="K1554">
        <v>558.01334404750696</v>
      </c>
      <c r="L1554">
        <v>475.06631332646998</v>
      </c>
      <c r="M1554">
        <v>46.411301683347297</v>
      </c>
      <c r="N1554">
        <v>1.1994400660567199</v>
      </c>
      <c r="O1554">
        <v>13.185235239462701</v>
      </c>
      <c r="P1554">
        <v>57.853333333333303</v>
      </c>
      <c r="Q1554">
        <v>6.5708853071031997E-2</v>
      </c>
    </row>
    <row r="1555" spans="1:17" hidden="1" x14ac:dyDescent="0.3">
      <c r="A1555" t="s">
        <v>3283</v>
      </c>
      <c r="B1555" t="s">
        <v>3284</v>
      </c>
      <c r="C1555" t="s">
        <v>10650</v>
      </c>
      <c r="D1555" t="s">
        <v>411</v>
      </c>
      <c r="E1555">
        <v>862.13609403999999</v>
      </c>
      <c r="F1555">
        <v>132.13</v>
      </c>
      <c r="G1555">
        <v>-0.70528190950837899</v>
      </c>
      <c r="H1555">
        <v>-1.18135627395684</v>
      </c>
      <c r="I1555">
        <v>-56.791446837254298</v>
      </c>
      <c r="J1555">
        <v>6.6405163074407998</v>
      </c>
      <c r="K1555">
        <v>163.026226041543</v>
      </c>
      <c r="L1555">
        <v>169.46043928043201</v>
      </c>
      <c r="M1555">
        <v>64.302408567241699</v>
      </c>
      <c r="N1555">
        <v>4.6483696176963596</v>
      </c>
      <c r="O1555">
        <v>125.72466510255001</v>
      </c>
      <c r="P1555">
        <v>36.216494845360799</v>
      </c>
      <c r="Q1555">
        <v>2.0045086535794E-2</v>
      </c>
    </row>
    <row r="1556" spans="1:17" hidden="1" x14ac:dyDescent="0.3">
      <c r="A1556" t="s">
        <v>3285</v>
      </c>
      <c r="B1556" t="s">
        <v>3286</v>
      </c>
      <c r="C1556" t="s">
        <v>10650</v>
      </c>
      <c r="D1556" t="s">
        <v>387</v>
      </c>
      <c r="E1556">
        <v>861.26620275000005</v>
      </c>
      <c r="F1556">
        <v>556.70000000000005</v>
      </c>
      <c r="G1556">
        <v>-59.054330725164697</v>
      </c>
      <c r="H1556">
        <v>-17.969963608819999</v>
      </c>
      <c r="I1556">
        <v>-19.852165333066001</v>
      </c>
      <c r="J1556">
        <v>-5.86853228028433</v>
      </c>
      <c r="K1556">
        <v>600.44872249598995</v>
      </c>
      <c r="L1556">
        <v>633.41583928567798</v>
      </c>
      <c r="M1556">
        <v>38.163928774457403</v>
      </c>
      <c r="N1556">
        <v>0.61568642717085698</v>
      </c>
      <c r="O1556">
        <v>48.356385845158897</v>
      </c>
      <c r="P1556">
        <v>12.943801988232901</v>
      </c>
      <c r="Q1556">
        <v>-7.8011243034835004E-2</v>
      </c>
    </row>
    <row r="1557" spans="1:17" hidden="1" x14ac:dyDescent="0.3">
      <c r="A1557" t="s">
        <v>3287</v>
      </c>
      <c r="B1557" t="s">
        <v>3288</v>
      </c>
      <c r="C1557" t="s">
        <v>10650</v>
      </c>
      <c r="D1557" t="s">
        <v>141</v>
      </c>
      <c r="E1557">
        <v>859.33214729999997</v>
      </c>
      <c r="F1557">
        <v>34.65</v>
      </c>
      <c r="G1557">
        <v>214.34084240265599</v>
      </c>
      <c r="H1557">
        <v>24.431104653760599</v>
      </c>
      <c r="I1557">
        <v>-6.1895069087405297</v>
      </c>
      <c r="J1557">
        <v>16.236487350963301</v>
      </c>
      <c r="K1557">
        <v>27.858776952201701</v>
      </c>
      <c r="L1557">
        <v>24.7072826111038</v>
      </c>
      <c r="M1557">
        <v>78.785754194092306</v>
      </c>
      <c r="N1557">
        <v>0.50444777147531605</v>
      </c>
      <c r="O1557">
        <v>25.396825396825399</v>
      </c>
      <c r="P1557">
        <v>253.57142857142799</v>
      </c>
      <c r="Q1557">
        <v>0.146977185252718</v>
      </c>
    </row>
    <row r="1558" spans="1:17" hidden="1" x14ac:dyDescent="0.3">
      <c r="A1558" t="s">
        <v>3289</v>
      </c>
      <c r="B1558" t="s">
        <v>3290</v>
      </c>
      <c r="C1558" t="s">
        <v>10650</v>
      </c>
      <c r="D1558" t="s">
        <v>141</v>
      </c>
      <c r="E1558">
        <v>858.63351327999999</v>
      </c>
      <c r="F1558">
        <v>467</v>
      </c>
      <c r="G1558">
        <v>246.02582739306101</v>
      </c>
      <c r="H1558">
        <v>4.6344240802394996</v>
      </c>
      <c r="I1558">
        <v>1.4775910499260601</v>
      </c>
      <c r="J1558">
        <v>5.5179605104824798</v>
      </c>
      <c r="K1558">
        <v>385.53684626111999</v>
      </c>
      <c r="L1558">
        <v>329.68271912782501</v>
      </c>
      <c r="M1558">
        <v>76.516109379534797</v>
      </c>
      <c r="N1558">
        <v>1.9835645355132301</v>
      </c>
      <c r="O1558">
        <v>0</v>
      </c>
      <c r="P1558">
        <v>306.08695652173901</v>
      </c>
      <c r="Q1558">
        <v>0.25812852816174298</v>
      </c>
    </row>
    <row r="1559" spans="1:17" hidden="1" x14ac:dyDescent="0.3">
      <c r="A1559" t="s">
        <v>3291</v>
      </c>
      <c r="B1559" t="s">
        <v>3292</v>
      </c>
      <c r="C1559" t="s">
        <v>10650</v>
      </c>
      <c r="D1559" t="s">
        <v>227</v>
      </c>
      <c r="E1559">
        <v>858.24134000000004</v>
      </c>
      <c r="F1559">
        <v>2758.45</v>
      </c>
      <c r="G1559">
        <v>1113.2301873819899</v>
      </c>
      <c r="H1559">
        <v>42.776988884637298</v>
      </c>
      <c r="I1559">
        <v>675.15489993677897</v>
      </c>
      <c r="J1559">
        <v>6.57601611044129</v>
      </c>
      <c r="K1559">
        <v>1904.43395849695</v>
      </c>
      <c r="L1559">
        <v>1021.6939482764</v>
      </c>
      <c r="M1559">
        <v>97.456044768317796</v>
      </c>
      <c r="N1559">
        <v>0.17927626218961601</v>
      </c>
      <c r="O1559">
        <v>0</v>
      </c>
      <c r="P1559">
        <v>1226.17788461538</v>
      </c>
      <c r="Q1559">
        <v>0.30719757203738501</v>
      </c>
    </row>
    <row r="1560" spans="1:17" hidden="1" x14ac:dyDescent="0.3">
      <c r="A1560" t="s">
        <v>3293</v>
      </c>
      <c r="B1560" t="s">
        <v>3294</v>
      </c>
      <c r="C1560" t="s">
        <v>10650</v>
      </c>
      <c r="D1560" t="s">
        <v>387</v>
      </c>
      <c r="E1560">
        <v>856.51129218999995</v>
      </c>
      <c r="F1560">
        <v>204.74</v>
      </c>
      <c r="G1560">
        <v>-4.9818456277791796</v>
      </c>
      <c r="H1560">
        <v>-4.5794452999420896</v>
      </c>
      <c r="I1560">
        <v>-15.8208879731392</v>
      </c>
      <c r="J1560">
        <v>-1.9574578624197301</v>
      </c>
      <c r="K1560">
        <v>205.203612366215</v>
      </c>
      <c r="L1560">
        <v>193.54770609319601</v>
      </c>
      <c r="M1560">
        <v>47.857088460492797</v>
      </c>
      <c r="N1560">
        <v>0.41076190520292</v>
      </c>
      <c r="O1560">
        <v>26.0134805118687</v>
      </c>
      <c r="P1560">
        <v>51.322985957132197</v>
      </c>
      <c r="Q1560">
        <v>5.1197885611812002E-2</v>
      </c>
    </row>
    <row r="1561" spans="1:17" hidden="1" x14ac:dyDescent="0.3">
      <c r="A1561" t="s">
        <v>3295</v>
      </c>
      <c r="B1561" t="s">
        <v>3296</v>
      </c>
      <c r="C1561" t="s">
        <v>10650</v>
      </c>
      <c r="D1561" t="s">
        <v>1361</v>
      </c>
      <c r="E1561">
        <v>855.75076399</v>
      </c>
      <c r="F1561">
        <v>351.25</v>
      </c>
      <c r="G1561">
        <v>84.330849566470903</v>
      </c>
      <c r="H1561">
        <v>19.057467171997999</v>
      </c>
      <c r="I1561">
        <v>101.796958641109</v>
      </c>
      <c r="J1561">
        <v>8.3669995236781105</v>
      </c>
      <c r="M1561">
        <v>67.526045603876696</v>
      </c>
      <c r="O1561">
        <v>10.7900355871886</v>
      </c>
      <c r="P1561">
        <v>125.449293966623</v>
      </c>
    </row>
    <row r="1562" spans="1:17" hidden="1" x14ac:dyDescent="0.3">
      <c r="A1562" t="s">
        <v>3297</v>
      </c>
      <c r="B1562" t="s">
        <v>3298</v>
      </c>
      <c r="C1562" t="s">
        <v>10650</v>
      </c>
      <c r="D1562" t="s">
        <v>355</v>
      </c>
      <c r="E1562">
        <v>855.485184</v>
      </c>
      <c r="F1562">
        <v>8.6999999999999993</v>
      </c>
      <c r="G1562">
        <v>65.070340977199805</v>
      </c>
      <c r="H1562">
        <v>-7.23430071607355</v>
      </c>
      <c r="I1562">
        <v>-51.047459740636199</v>
      </c>
      <c r="J1562">
        <v>-3.2375655306900901</v>
      </c>
      <c r="K1562">
        <v>9.0326681500233299</v>
      </c>
      <c r="L1562">
        <v>8.2493073549473603</v>
      </c>
      <c r="M1562">
        <v>38.263266670132801</v>
      </c>
      <c r="N1562">
        <v>0.69158914161102203</v>
      </c>
      <c r="O1562">
        <v>78.735632183907995</v>
      </c>
      <c r="P1562">
        <v>117.49999999999901</v>
      </c>
      <c r="Q1562">
        <v>0.18077845113191601</v>
      </c>
    </row>
    <row r="1563" spans="1:17" hidden="1" x14ac:dyDescent="0.3">
      <c r="A1563" t="s">
        <v>3299</v>
      </c>
      <c r="B1563" t="s">
        <v>3300</v>
      </c>
      <c r="C1563" t="s">
        <v>10650</v>
      </c>
      <c r="D1563" t="s">
        <v>227</v>
      </c>
      <c r="E1563">
        <v>851.53143677000003</v>
      </c>
      <c r="F1563">
        <v>1601.2</v>
      </c>
      <c r="G1563">
        <v>-33.375205472171501</v>
      </c>
      <c r="H1563">
        <v>-8.8955494657368792</v>
      </c>
      <c r="I1563">
        <v>-21.657257800515001</v>
      </c>
      <c r="J1563">
        <v>-8.4097221565748992</v>
      </c>
      <c r="K1563">
        <v>1658.2794047</v>
      </c>
      <c r="L1563">
        <v>1614.01437453587</v>
      </c>
      <c r="M1563">
        <v>47.098045894804699</v>
      </c>
      <c r="N1563">
        <v>0.48705284646604702</v>
      </c>
      <c r="O1563">
        <v>26.467649263052699</v>
      </c>
      <c r="P1563">
        <v>23.816888339003999</v>
      </c>
      <c r="Q1563">
        <v>0.13755804141126801</v>
      </c>
    </row>
    <row r="1564" spans="1:17" hidden="1" x14ac:dyDescent="0.3">
      <c r="A1564" t="s">
        <v>3301</v>
      </c>
      <c r="B1564" t="s">
        <v>3302</v>
      </c>
      <c r="C1564" t="s">
        <v>10650</v>
      </c>
      <c r="D1564" t="s">
        <v>597</v>
      </c>
      <c r="E1564">
        <v>851.20843348000005</v>
      </c>
      <c r="F1564">
        <v>13.3</v>
      </c>
      <c r="G1564">
        <v>-18.198990080496898</v>
      </c>
      <c r="H1564">
        <v>-1.81613411256213</v>
      </c>
      <c r="I1564">
        <v>-15.175050278630801</v>
      </c>
      <c r="J1564">
        <v>-0.54834930530370796</v>
      </c>
      <c r="K1564">
        <v>13.6960626306133</v>
      </c>
      <c r="L1564">
        <v>13.456641922604399</v>
      </c>
      <c r="M1564">
        <v>53.105815272831101</v>
      </c>
      <c r="N1564">
        <v>0.51704589874878903</v>
      </c>
      <c r="O1564">
        <v>37.593984962405997</v>
      </c>
      <c r="P1564">
        <v>33</v>
      </c>
      <c r="Q1564">
        <v>4.2245024409430003E-2</v>
      </c>
    </row>
    <row r="1565" spans="1:17" hidden="1" x14ac:dyDescent="0.3">
      <c r="A1565" t="s">
        <v>3303</v>
      </c>
      <c r="B1565" t="s">
        <v>3304</v>
      </c>
      <c r="C1565" t="s">
        <v>10650</v>
      </c>
      <c r="D1565" t="s">
        <v>264</v>
      </c>
      <c r="E1565">
        <v>848.45009600000003</v>
      </c>
      <c r="F1565">
        <v>542.4</v>
      </c>
      <c r="G1565">
        <v>-1.39994929722366</v>
      </c>
      <c r="H1565">
        <v>-16.8065844236028</v>
      </c>
      <c r="I1565">
        <v>-26.9080810554001</v>
      </c>
      <c r="J1565">
        <v>-8.4181995759350805</v>
      </c>
      <c r="K1565">
        <v>583.76119970493801</v>
      </c>
      <c r="L1565">
        <v>575.23786367228195</v>
      </c>
      <c r="M1565">
        <v>25.230044187569501</v>
      </c>
      <c r="N1565">
        <v>0.75915765570450899</v>
      </c>
      <c r="O1565">
        <v>56.766224188790503</v>
      </c>
      <c r="P1565">
        <v>42.849618119567999</v>
      </c>
      <c r="Q1565">
        <v>4.2440885883268997E-2</v>
      </c>
    </row>
    <row r="1566" spans="1:17" hidden="1" x14ac:dyDescent="0.3">
      <c r="A1566" t="s">
        <v>3305</v>
      </c>
      <c r="B1566" t="s">
        <v>3306</v>
      </c>
      <c r="C1566" t="s">
        <v>10650</v>
      </c>
      <c r="D1566" t="s">
        <v>568</v>
      </c>
      <c r="E1566">
        <v>846.56972959999996</v>
      </c>
      <c r="F1566">
        <v>630</v>
      </c>
      <c r="G1566">
        <v>22.051713196936699</v>
      </c>
      <c r="H1566">
        <v>-5.1912825562037304</v>
      </c>
      <c r="I1566">
        <v>12.816995596322901</v>
      </c>
      <c r="J1566">
        <v>-2.13453467232454</v>
      </c>
      <c r="K1566">
        <v>619.83189778032704</v>
      </c>
      <c r="L1566">
        <v>547.38715649162498</v>
      </c>
      <c r="M1566">
        <v>50.635265321444997</v>
      </c>
      <c r="N1566">
        <v>0.32356605466985999</v>
      </c>
      <c r="O1566">
        <v>17.968253968253901</v>
      </c>
      <c r="P1566">
        <v>90.966959684752894</v>
      </c>
      <c r="Q1566">
        <v>0.10398309216792399</v>
      </c>
    </row>
    <row r="1567" spans="1:17" hidden="1" x14ac:dyDescent="0.3">
      <c r="A1567" t="s">
        <v>3307</v>
      </c>
      <c r="B1567" t="s">
        <v>3308</v>
      </c>
      <c r="C1567" t="s">
        <v>10650</v>
      </c>
      <c r="D1567" t="s">
        <v>158</v>
      </c>
      <c r="E1567">
        <v>845.48588348999999</v>
      </c>
      <c r="F1567">
        <v>978.35</v>
      </c>
      <c r="G1567">
        <v>-65.521366639713804</v>
      </c>
      <c r="H1567">
        <v>-8.3193023503275292</v>
      </c>
      <c r="I1567">
        <v>-24.8612788766983</v>
      </c>
      <c r="J1567">
        <v>-5.2608015967700599</v>
      </c>
      <c r="K1567">
        <v>1042.58220863774</v>
      </c>
      <c r="L1567">
        <v>1132.27819283436</v>
      </c>
      <c r="M1567">
        <v>31.283586366588501</v>
      </c>
      <c r="N1567">
        <v>0.99849196028702103</v>
      </c>
      <c r="O1567">
        <v>65.073848827106801</v>
      </c>
      <c r="P1567">
        <v>8.5006099589663897</v>
      </c>
      <c r="Q1567">
        <v>9.1533090243506005E-2</v>
      </c>
    </row>
    <row r="1568" spans="1:17" hidden="1" x14ac:dyDescent="0.3">
      <c r="A1568" t="s">
        <v>3309</v>
      </c>
      <c r="B1568" t="s">
        <v>3310</v>
      </c>
      <c r="C1568" t="s">
        <v>10650</v>
      </c>
      <c r="D1568" t="s">
        <v>295</v>
      </c>
      <c r="E1568">
        <v>840.36912400000006</v>
      </c>
      <c r="F1568">
        <v>96.2</v>
      </c>
      <c r="G1568">
        <v>-10.6046840755648</v>
      </c>
      <c r="H1568">
        <v>-13.9622261789729</v>
      </c>
      <c r="I1568">
        <v>-2.8627240662413498</v>
      </c>
      <c r="J1568">
        <v>-4.5591786795619296</v>
      </c>
      <c r="K1568">
        <v>103.138892026504</v>
      </c>
      <c r="L1568">
        <v>95.809484778399806</v>
      </c>
      <c r="M1568">
        <v>43.523284284822402</v>
      </c>
      <c r="N1568">
        <v>0.41391770923563298</v>
      </c>
      <c r="O1568">
        <v>31.912681912681901</v>
      </c>
      <c r="P1568">
        <v>31.780821917808201</v>
      </c>
      <c r="Q1568">
        <v>-6.1162414619802E-2</v>
      </c>
    </row>
    <row r="1569" spans="1:17" hidden="1" x14ac:dyDescent="0.3">
      <c r="A1569" t="s">
        <v>3311</v>
      </c>
      <c r="B1569" t="s">
        <v>3312</v>
      </c>
      <c r="C1569" t="s">
        <v>10650</v>
      </c>
      <c r="D1569" t="s">
        <v>264</v>
      </c>
      <c r="E1569">
        <v>839.90637472000003</v>
      </c>
      <c r="F1569">
        <v>173.49</v>
      </c>
      <c r="G1569">
        <v>3.68919149599959</v>
      </c>
      <c r="H1569">
        <v>-13.4967112725913</v>
      </c>
      <c r="I1569">
        <v>15.684892141051099</v>
      </c>
      <c r="J1569">
        <v>-6.77105378340275</v>
      </c>
      <c r="K1569">
        <v>170.83637017416501</v>
      </c>
      <c r="L1569">
        <v>143.549804614441</v>
      </c>
      <c r="M1569">
        <v>37.996529827371099</v>
      </c>
      <c r="N1569">
        <v>0.117657462357094</v>
      </c>
      <c r="O1569">
        <v>20.093377139892699</v>
      </c>
      <c r="P1569">
        <v>61.988795518207297</v>
      </c>
    </row>
    <row r="1570" spans="1:17" hidden="1" x14ac:dyDescent="0.3">
      <c r="A1570" t="s">
        <v>3313</v>
      </c>
      <c r="B1570" t="s">
        <v>3314</v>
      </c>
      <c r="C1570" t="s">
        <v>10650</v>
      </c>
      <c r="D1570" t="s">
        <v>411</v>
      </c>
      <c r="E1570">
        <v>839.58704609999995</v>
      </c>
      <c r="F1570">
        <v>578.6</v>
      </c>
      <c r="G1570">
        <v>184.449076741168</v>
      </c>
      <c r="H1570">
        <v>-1.19724919595813</v>
      </c>
      <c r="I1570">
        <v>54.377180592025397</v>
      </c>
      <c r="J1570">
        <v>1.1491884097773699</v>
      </c>
      <c r="K1570">
        <v>523.17568827779905</v>
      </c>
      <c r="M1570">
        <v>56.569877916577397</v>
      </c>
      <c r="N1570">
        <v>0.61028315946348699</v>
      </c>
      <c r="O1570">
        <v>8.0193570687867108</v>
      </c>
      <c r="P1570">
        <v>267.13197969543103</v>
      </c>
    </row>
    <row r="1571" spans="1:17" hidden="1" x14ac:dyDescent="0.3">
      <c r="A1571" t="s">
        <v>3315</v>
      </c>
      <c r="B1571" t="s">
        <v>3316</v>
      </c>
      <c r="C1571" t="s">
        <v>10650</v>
      </c>
      <c r="D1571" t="s">
        <v>769</v>
      </c>
      <c r="E1571">
        <v>837.29519640800004</v>
      </c>
      <c r="F1571">
        <v>192.67</v>
      </c>
      <c r="G1571">
        <v>-23.366646825279499</v>
      </c>
      <c r="H1571">
        <v>-9.3291589636626107</v>
      </c>
      <c r="I1571">
        <v>-50.586134090494497</v>
      </c>
      <c r="J1571">
        <v>7.35771354586696</v>
      </c>
      <c r="K1571">
        <v>200.532597418807</v>
      </c>
      <c r="L1571">
        <v>215.08852247310901</v>
      </c>
      <c r="M1571">
        <v>63.047493872943299</v>
      </c>
      <c r="N1571">
        <v>2.0155927109013798</v>
      </c>
      <c r="O1571">
        <v>72.834380028027198</v>
      </c>
      <c r="P1571">
        <v>15.0268656716417</v>
      </c>
    </row>
    <row r="1572" spans="1:17" hidden="1" x14ac:dyDescent="0.3">
      <c r="A1572" t="s">
        <v>3317</v>
      </c>
      <c r="B1572" t="s">
        <v>3318</v>
      </c>
      <c r="C1572" t="s">
        <v>10650</v>
      </c>
      <c r="D1572" t="s">
        <v>568</v>
      </c>
      <c r="E1572">
        <v>837.24207799999999</v>
      </c>
      <c r="F1572">
        <v>359.2</v>
      </c>
      <c r="G1572">
        <v>23.134624667051</v>
      </c>
      <c r="H1572">
        <v>2.91846883244768</v>
      </c>
      <c r="I1572">
        <v>22.7829106835317</v>
      </c>
      <c r="J1572">
        <v>-3.3563845965247401</v>
      </c>
      <c r="K1572">
        <v>300.60786419820602</v>
      </c>
      <c r="L1572">
        <v>276.316819635814</v>
      </c>
      <c r="M1572">
        <v>65.506726610713102</v>
      </c>
      <c r="N1572">
        <v>2.58507488307567</v>
      </c>
      <c r="O1572">
        <v>2.0601336302895401</v>
      </c>
      <c r="P1572">
        <v>66.488991888760097</v>
      </c>
      <c r="Q1572">
        <v>5.0262613701920001E-3</v>
      </c>
    </row>
    <row r="1573" spans="1:17" hidden="1" x14ac:dyDescent="0.3">
      <c r="A1573" t="s">
        <v>3319</v>
      </c>
      <c r="B1573" t="s">
        <v>3320</v>
      </c>
      <c r="C1573" t="s">
        <v>10650</v>
      </c>
      <c r="D1573" t="s">
        <v>387</v>
      </c>
      <c r="E1573">
        <v>836.53184999999996</v>
      </c>
      <c r="F1573">
        <v>85.85</v>
      </c>
      <c r="G1573">
        <v>-9.2637879389308893</v>
      </c>
      <c r="H1573">
        <v>-1.69670493063295</v>
      </c>
      <c r="I1573">
        <v>-4.8457422329944597</v>
      </c>
      <c r="J1573">
        <v>-3.8847326792359098</v>
      </c>
      <c r="K1573">
        <v>81.979350742605604</v>
      </c>
      <c r="L1573">
        <v>75.431606387812806</v>
      </c>
      <c r="M1573">
        <v>47.668486216783002</v>
      </c>
      <c r="N1573">
        <v>1.7806062710247099</v>
      </c>
      <c r="O1573">
        <v>16.319161327897501</v>
      </c>
      <c r="P1573">
        <v>44.772344013490702</v>
      </c>
      <c r="Q1573">
        <v>2.8808892595043999E-2</v>
      </c>
    </row>
    <row r="1574" spans="1:17" hidden="1" x14ac:dyDescent="0.3">
      <c r="A1574" t="s">
        <v>3321</v>
      </c>
      <c r="B1574" t="s">
        <v>3322</v>
      </c>
      <c r="C1574" t="s">
        <v>10650</v>
      </c>
      <c r="D1574" t="s">
        <v>83</v>
      </c>
      <c r="E1574">
        <v>834.98741626000003</v>
      </c>
      <c r="F1574">
        <v>91.22</v>
      </c>
      <c r="G1574">
        <v>-41.872170204211699</v>
      </c>
      <c r="H1574">
        <v>-10.833335084913699</v>
      </c>
      <c r="I1574">
        <v>-18.927930812287599</v>
      </c>
      <c r="J1574">
        <v>-5.5664432976001601</v>
      </c>
      <c r="K1574">
        <v>94.560590913966905</v>
      </c>
      <c r="L1574">
        <v>93.958567505299598</v>
      </c>
      <c r="M1574">
        <v>26.061517391701202</v>
      </c>
      <c r="N1574">
        <v>0.32270709985653101</v>
      </c>
      <c r="O1574">
        <v>52.598114448585797</v>
      </c>
      <c r="P1574">
        <v>20.0263157894736</v>
      </c>
      <c r="Q1574">
        <v>-5.8020153174365E-2</v>
      </c>
    </row>
    <row r="1575" spans="1:17" hidden="1" x14ac:dyDescent="0.3">
      <c r="A1575" t="s">
        <v>3323</v>
      </c>
      <c r="B1575" t="s">
        <v>3324</v>
      </c>
      <c r="C1575" t="s">
        <v>10650</v>
      </c>
      <c r="D1575" t="s">
        <v>565</v>
      </c>
      <c r="E1575">
        <v>833.63279999999997</v>
      </c>
      <c r="F1575">
        <v>1342</v>
      </c>
      <c r="G1575">
        <v>-3.0080349170542302</v>
      </c>
      <c r="H1575">
        <v>-5.4945223909504</v>
      </c>
      <c r="I1575">
        <v>29.910789487139699</v>
      </c>
      <c r="J1575">
        <v>-1.63300047632187</v>
      </c>
      <c r="K1575">
        <v>1288.7783766996699</v>
      </c>
      <c r="L1575">
        <v>1126.3004317703101</v>
      </c>
      <c r="M1575">
        <v>49.422110002321297</v>
      </c>
      <c r="N1575">
        <v>0.37622002479123001</v>
      </c>
      <c r="O1575">
        <v>16.915052160953699</v>
      </c>
      <c r="P1575">
        <v>67.75</v>
      </c>
      <c r="Q1575">
        <v>2.7345471210302001E-2</v>
      </c>
    </row>
    <row r="1576" spans="1:17" hidden="1" x14ac:dyDescent="0.3">
      <c r="A1576" t="s">
        <v>3325</v>
      </c>
      <c r="B1576" t="s">
        <v>3326</v>
      </c>
      <c r="C1576" t="s">
        <v>10650</v>
      </c>
      <c r="D1576" t="s">
        <v>3327</v>
      </c>
      <c r="E1576">
        <v>827.391306189999</v>
      </c>
      <c r="F1576">
        <v>399.7</v>
      </c>
      <c r="G1576">
        <v>219.105606252841</v>
      </c>
      <c r="H1576">
        <v>49.581775094335804</v>
      </c>
      <c r="I1576">
        <v>23.703767618847799</v>
      </c>
      <c r="J1576">
        <v>-8.9156359443021795</v>
      </c>
      <c r="K1576">
        <v>326.62862928824597</v>
      </c>
      <c r="L1576">
        <v>262.59908389549798</v>
      </c>
      <c r="M1576">
        <v>57.834666891041302</v>
      </c>
      <c r="N1576">
        <v>2.0757782151946902</v>
      </c>
      <c r="O1576">
        <v>9.5821866399799802</v>
      </c>
      <c r="P1576">
        <v>249.54088325316999</v>
      </c>
    </row>
    <row r="1577" spans="1:17" hidden="1" x14ac:dyDescent="0.3">
      <c r="A1577" t="s">
        <v>3328</v>
      </c>
      <c r="B1577" t="s">
        <v>3329</v>
      </c>
      <c r="C1577" t="s">
        <v>10650</v>
      </c>
      <c r="D1577" t="s">
        <v>21</v>
      </c>
      <c r="E1577">
        <v>819.52676440000005</v>
      </c>
      <c r="F1577">
        <v>444.05</v>
      </c>
      <c r="G1577">
        <v>171.639552931644</v>
      </c>
      <c r="H1577">
        <v>8.7126381904037107</v>
      </c>
      <c r="I1577">
        <v>43.111675659547601</v>
      </c>
      <c r="J1577">
        <v>-8.8980933478826891</v>
      </c>
      <c r="K1577">
        <v>369.12328288088599</v>
      </c>
      <c r="L1577">
        <v>282.35805825201197</v>
      </c>
      <c r="M1577">
        <v>52.785169680138502</v>
      </c>
      <c r="N1577">
        <v>0.764834771721146</v>
      </c>
      <c r="O1577">
        <v>15.4824907105055</v>
      </c>
      <c r="P1577">
        <v>226.50735294117601</v>
      </c>
    </row>
    <row r="1578" spans="1:17" hidden="1" x14ac:dyDescent="0.3">
      <c r="A1578" t="s">
        <v>3330</v>
      </c>
      <c r="B1578" t="s">
        <v>3331</v>
      </c>
      <c r="C1578" t="s">
        <v>10650</v>
      </c>
      <c r="D1578" t="s">
        <v>644</v>
      </c>
      <c r="E1578">
        <v>817.70050205999996</v>
      </c>
      <c r="F1578">
        <v>36.36</v>
      </c>
      <c r="G1578">
        <v>-32.955384238934101</v>
      </c>
      <c r="H1578">
        <v>-20.2918279675504</v>
      </c>
      <c r="I1578">
        <v>2.45940350288175</v>
      </c>
      <c r="J1578">
        <v>-7.4649014185169396</v>
      </c>
      <c r="K1578">
        <v>37.551507795982403</v>
      </c>
      <c r="L1578">
        <v>33.348771854226598</v>
      </c>
      <c r="M1578">
        <v>25.176862996788401</v>
      </c>
      <c r="N1578">
        <v>0.15666075872825599</v>
      </c>
      <c r="O1578">
        <v>44.939493949394901</v>
      </c>
      <c r="P1578">
        <v>56.387096774193502</v>
      </c>
      <c r="Q1578">
        <v>-2.6866125309650001E-2</v>
      </c>
    </row>
    <row r="1579" spans="1:17" hidden="1" x14ac:dyDescent="0.3">
      <c r="A1579" t="s">
        <v>3332</v>
      </c>
      <c r="B1579" t="s">
        <v>3333</v>
      </c>
      <c r="C1579" t="s">
        <v>10650</v>
      </c>
      <c r="D1579" t="s">
        <v>118</v>
      </c>
      <c r="E1579">
        <v>817.19181667999999</v>
      </c>
      <c r="F1579">
        <v>638.4</v>
      </c>
      <c r="G1579">
        <v>99.274666603114895</v>
      </c>
      <c r="H1579">
        <v>3.3692902864384102</v>
      </c>
      <c r="I1579">
        <v>7.4427676433623597</v>
      </c>
      <c r="J1579">
        <v>-2.5156575297535899</v>
      </c>
      <c r="K1579">
        <v>616.610241227551</v>
      </c>
      <c r="L1579">
        <v>521.29031349643697</v>
      </c>
      <c r="M1579">
        <v>56.439350788732398</v>
      </c>
      <c r="N1579">
        <v>1.8561138142746301</v>
      </c>
      <c r="O1579">
        <v>24.725877192982399</v>
      </c>
      <c r="P1579">
        <v>161.75978352781999</v>
      </c>
      <c r="Q1579">
        <v>0.133946113701924</v>
      </c>
    </row>
    <row r="1580" spans="1:17" hidden="1" x14ac:dyDescent="0.3">
      <c r="A1580" t="s">
        <v>3334</v>
      </c>
      <c r="B1580" t="s">
        <v>3335</v>
      </c>
      <c r="C1580" t="s">
        <v>10650</v>
      </c>
      <c r="D1580" t="s">
        <v>568</v>
      </c>
      <c r="E1580">
        <v>814.03669554299995</v>
      </c>
      <c r="F1580">
        <v>256.79000000000002</v>
      </c>
      <c r="G1580">
        <v>-11.8529634468763</v>
      </c>
      <c r="H1580">
        <v>0.95735039074849804</v>
      </c>
      <c r="I1580">
        <v>25.911308007247001</v>
      </c>
      <c r="J1580">
        <v>-5.4122865531431597</v>
      </c>
      <c r="K1580">
        <v>237.48549030487001</v>
      </c>
      <c r="L1580">
        <v>209.407016613075</v>
      </c>
      <c r="M1580">
        <v>47.207315726603497</v>
      </c>
      <c r="N1580">
        <v>0.89232504787223799</v>
      </c>
      <c r="O1580">
        <v>9.0385139608239999</v>
      </c>
      <c r="P1580">
        <v>65.510796003867199</v>
      </c>
      <c r="Q1580">
        <v>1.0714381172366999E-2</v>
      </c>
    </row>
    <row r="1581" spans="1:17" hidden="1" x14ac:dyDescent="0.3">
      <c r="A1581" t="s">
        <v>3336</v>
      </c>
      <c r="B1581" t="s">
        <v>3337</v>
      </c>
      <c r="C1581" t="s">
        <v>10650</v>
      </c>
      <c r="D1581" t="s">
        <v>644</v>
      </c>
      <c r="E1581">
        <v>813.75</v>
      </c>
      <c r="F1581">
        <v>271.39999999999998</v>
      </c>
      <c r="G1581">
        <v>-39.574881955132298</v>
      </c>
      <c r="H1581">
        <v>-8.1817311216553605</v>
      </c>
      <c r="I1581">
        <v>-20.4832248348735</v>
      </c>
      <c r="J1581">
        <v>-3.3837768738373999</v>
      </c>
      <c r="K1581">
        <v>268.91716265298697</v>
      </c>
      <c r="L1581">
        <v>260.269292398613</v>
      </c>
      <c r="M1581">
        <v>45.7977270264916</v>
      </c>
      <c r="N1581">
        <v>0.46551151112196698</v>
      </c>
      <c r="O1581">
        <v>58.327192336035303</v>
      </c>
      <c r="P1581">
        <v>29.856459330143501</v>
      </c>
      <c r="Q1581">
        <v>0.10775237655924499</v>
      </c>
    </row>
    <row r="1582" spans="1:17" hidden="1" x14ac:dyDescent="0.3">
      <c r="A1582" t="s">
        <v>3338</v>
      </c>
      <c r="B1582" t="s">
        <v>3339</v>
      </c>
      <c r="C1582" t="s">
        <v>10650</v>
      </c>
      <c r="E1582">
        <v>812.5</v>
      </c>
      <c r="F1582">
        <v>325</v>
      </c>
      <c r="G1582">
        <v>101.707580142528</v>
      </c>
      <c r="H1582">
        <v>-12.1145656214475</v>
      </c>
      <c r="I1582">
        <v>-58.093693041772397</v>
      </c>
      <c r="J1582">
        <v>-2.5773965274252499</v>
      </c>
      <c r="K1582">
        <v>356.04424459559402</v>
      </c>
      <c r="L1582">
        <v>360.70419471772999</v>
      </c>
      <c r="M1582">
        <v>52.581277864709598</v>
      </c>
      <c r="N1582">
        <v>0.56293247061900498</v>
      </c>
      <c r="O1582">
        <v>190.49230769230701</v>
      </c>
      <c r="P1582">
        <v>149.328730341388</v>
      </c>
    </row>
    <row r="1583" spans="1:17" hidden="1" x14ac:dyDescent="0.3">
      <c r="A1583" t="s">
        <v>3340</v>
      </c>
      <c r="B1583" t="s">
        <v>3341</v>
      </c>
      <c r="C1583" t="s">
        <v>10650</v>
      </c>
      <c r="D1583" t="s">
        <v>680</v>
      </c>
      <c r="E1583">
        <v>811.2922605</v>
      </c>
      <c r="F1583">
        <v>130.41999999999999</v>
      </c>
      <c r="G1583">
        <v>-31.218844896866798</v>
      </c>
      <c r="H1583">
        <v>-5.0508116020992304</v>
      </c>
      <c r="I1583">
        <v>-13.335860057087601</v>
      </c>
      <c r="J1583">
        <v>1.0979738152352201</v>
      </c>
      <c r="K1583">
        <v>130.48337080642401</v>
      </c>
      <c r="L1583">
        <v>126.47378954961999</v>
      </c>
      <c r="M1583">
        <v>57.007194788457603</v>
      </c>
      <c r="N1583">
        <v>0.59404133437625195</v>
      </c>
      <c r="O1583">
        <v>16.4698665848796</v>
      </c>
      <c r="P1583">
        <v>29.706613625062101</v>
      </c>
      <c r="Q1583">
        <v>-4.7492959647328997E-2</v>
      </c>
    </row>
    <row r="1584" spans="1:17" hidden="1" x14ac:dyDescent="0.3">
      <c r="A1584" t="s">
        <v>3342</v>
      </c>
      <c r="B1584" t="s">
        <v>3343</v>
      </c>
      <c r="C1584" t="s">
        <v>10650</v>
      </c>
      <c r="D1584" t="s">
        <v>1546</v>
      </c>
      <c r="E1584">
        <v>809.85884748399997</v>
      </c>
      <c r="F1584">
        <v>227.17</v>
      </c>
      <c r="G1584">
        <v>-43.346912039622801</v>
      </c>
      <c r="H1584">
        <v>-1.7703501419093699</v>
      </c>
      <c r="I1584">
        <v>-27.7750932960253</v>
      </c>
      <c r="J1584">
        <v>-0.35879762337453203</v>
      </c>
      <c r="K1584">
        <v>230.136718480577</v>
      </c>
      <c r="L1584">
        <v>237.61725549661901</v>
      </c>
      <c r="M1584">
        <v>55.729875814274401</v>
      </c>
      <c r="N1584">
        <v>0.88527099183817204</v>
      </c>
      <c r="O1584">
        <v>47.466654928027403</v>
      </c>
      <c r="P1584">
        <v>10.787612777371301</v>
      </c>
      <c r="Q1584">
        <v>6.1224422039962E-2</v>
      </c>
    </row>
    <row r="1585" spans="1:17" hidden="1" x14ac:dyDescent="0.3">
      <c r="A1585" t="s">
        <v>3344</v>
      </c>
      <c r="B1585" t="s">
        <v>3345</v>
      </c>
      <c r="C1585" t="s">
        <v>10650</v>
      </c>
      <c r="D1585" t="s">
        <v>355</v>
      </c>
      <c r="E1585">
        <v>809.53125</v>
      </c>
      <c r="F1585">
        <v>259.5</v>
      </c>
      <c r="G1585">
        <v>-9.1452559673765794</v>
      </c>
      <c r="H1585">
        <v>-9.3567049404835796</v>
      </c>
      <c r="I1585">
        <v>3.1901874906039702</v>
      </c>
      <c r="J1585">
        <v>-7.1192920282282</v>
      </c>
      <c r="K1585">
        <v>258.03425377007102</v>
      </c>
      <c r="L1585">
        <v>236.48891494694601</v>
      </c>
      <c r="M1585">
        <v>35.927821796898797</v>
      </c>
      <c r="N1585">
        <v>0.35135052853180498</v>
      </c>
      <c r="O1585">
        <v>24.855491329479701</v>
      </c>
      <c r="P1585">
        <v>37.812002124269704</v>
      </c>
      <c r="Q1585">
        <v>-3.0842061173955E-2</v>
      </c>
    </row>
    <row r="1586" spans="1:17" hidden="1" x14ac:dyDescent="0.3">
      <c r="A1586" t="s">
        <v>3346</v>
      </c>
      <c r="B1586" t="s">
        <v>3347</v>
      </c>
      <c r="C1586" t="s">
        <v>10650</v>
      </c>
      <c r="D1586" t="s">
        <v>46</v>
      </c>
      <c r="E1586">
        <v>808.70834383500005</v>
      </c>
      <c r="F1586">
        <v>216.84</v>
      </c>
      <c r="G1586">
        <v>211.85359434931601</v>
      </c>
      <c r="H1586">
        <v>6.2372701845226404</v>
      </c>
      <c r="I1586">
        <v>76.659166136400401</v>
      </c>
      <c r="J1586">
        <v>-0.16276238108378299</v>
      </c>
      <c r="K1586">
        <v>186.20436225609001</v>
      </c>
      <c r="L1586">
        <v>137.23364745983599</v>
      </c>
      <c r="M1586">
        <v>50.902121336058499</v>
      </c>
      <c r="N1586">
        <v>0.395323518741722</v>
      </c>
      <c r="O1586">
        <v>8.8544548976203501</v>
      </c>
      <c r="P1586">
        <v>244.19047619047601</v>
      </c>
      <c r="Q1586">
        <v>0.12581364086073901</v>
      </c>
    </row>
    <row r="1587" spans="1:17" hidden="1" x14ac:dyDescent="0.3">
      <c r="A1587" t="s">
        <v>3348</v>
      </c>
      <c r="B1587" t="s">
        <v>3349</v>
      </c>
      <c r="C1587" t="s">
        <v>10650</v>
      </c>
      <c r="D1587" t="s">
        <v>629</v>
      </c>
      <c r="E1587">
        <v>808.50376000000006</v>
      </c>
      <c r="F1587">
        <v>430.3</v>
      </c>
      <c r="G1587">
        <v>25.8101841470937</v>
      </c>
      <c r="H1587">
        <v>1.80087049674359</v>
      </c>
      <c r="I1587">
        <v>3.81737027488029</v>
      </c>
      <c r="J1587">
        <v>0.77242056052028696</v>
      </c>
      <c r="K1587">
        <v>408.85952217724503</v>
      </c>
      <c r="L1587">
        <v>363.97431568259498</v>
      </c>
      <c r="M1587">
        <v>63.054364058105399</v>
      </c>
      <c r="N1587">
        <v>1.70949212899727</v>
      </c>
      <c r="O1587">
        <v>6.9021612828259196</v>
      </c>
      <c r="P1587">
        <v>90.314020344980094</v>
      </c>
    </row>
    <row r="1588" spans="1:17" hidden="1" x14ac:dyDescent="0.3">
      <c r="A1588" t="s">
        <v>3350</v>
      </c>
      <c r="B1588" t="s">
        <v>3351</v>
      </c>
      <c r="C1588" t="s">
        <v>10650</v>
      </c>
      <c r="D1588" t="s">
        <v>300</v>
      </c>
      <c r="E1588">
        <v>807.11264360999996</v>
      </c>
      <c r="F1588">
        <v>302.5</v>
      </c>
      <c r="G1588">
        <v>443.02443863948201</v>
      </c>
      <c r="H1588">
        <v>20.162952692106</v>
      </c>
      <c r="I1588">
        <v>50.588550376554103</v>
      </c>
      <c r="J1588">
        <v>-8.5025249923597492</v>
      </c>
      <c r="K1588">
        <v>278.26005268281301</v>
      </c>
      <c r="L1588">
        <v>197.27504905526899</v>
      </c>
      <c r="M1588">
        <v>52.030643116988998</v>
      </c>
      <c r="N1588">
        <v>0.89787914229459598</v>
      </c>
      <c r="O1588">
        <v>21.3719008264462</v>
      </c>
      <c r="P1588">
        <v>557.60869565217297</v>
      </c>
      <c r="Q1588">
        <v>0.17619642218317899</v>
      </c>
    </row>
    <row r="1589" spans="1:17" hidden="1" x14ac:dyDescent="0.3">
      <c r="A1589" t="s">
        <v>3352</v>
      </c>
      <c r="B1589" t="s">
        <v>3353</v>
      </c>
      <c r="C1589" t="s">
        <v>10650</v>
      </c>
      <c r="D1589" t="s">
        <v>21</v>
      </c>
      <c r="E1589">
        <v>806.92920000000004</v>
      </c>
      <c r="F1589">
        <v>746.25</v>
      </c>
      <c r="G1589">
        <v>114.638614625287</v>
      </c>
      <c r="H1589">
        <v>49.753919932933897</v>
      </c>
      <c r="I1589">
        <v>132.10472369992601</v>
      </c>
      <c r="J1589">
        <v>0.39157824184530499</v>
      </c>
      <c r="K1589">
        <v>607.32114718456</v>
      </c>
      <c r="M1589">
        <v>63.351201339980001</v>
      </c>
      <c r="N1589">
        <v>1.7170101010101</v>
      </c>
      <c r="O1589">
        <v>20.0402010050251</v>
      </c>
      <c r="P1589">
        <v>185.810034469551</v>
      </c>
    </row>
    <row r="1590" spans="1:17" hidden="1" x14ac:dyDescent="0.3">
      <c r="A1590" t="s">
        <v>3354</v>
      </c>
      <c r="B1590" t="s">
        <v>3355</v>
      </c>
      <c r="C1590" t="s">
        <v>10650</v>
      </c>
      <c r="D1590" t="s">
        <v>141</v>
      </c>
      <c r="E1590">
        <v>806.87906346499994</v>
      </c>
      <c r="F1590">
        <v>396.75</v>
      </c>
      <c r="G1590">
        <v>86.6052044001094</v>
      </c>
      <c r="H1590">
        <v>0.565951747784597</v>
      </c>
      <c r="I1590">
        <v>29.311628201260199</v>
      </c>
      <c r="J1590">
        <v>-2.87564930464664</v>
      </c>
      <c r="K1590">
        <v>374.02532880253</v>
      </c>
      <c r="L1590">
        <v>309.183568120507</v>
      </c>
      <c r="M1590">
        <v>49.626969090304399</v>
      </c>
      <c r="N1590">
        <v>0.81357302845853596</v>
      </c>
      <c r="O1590">
        <v>5.4694391934467497</v>
      </c>
      <c r="P1590">
        <v>124.469589816124</v>
      </c>
      <c r="Q1590">
        <v>0.10689270810849499</v>
      </c>
    </row>
    <row r="1591" spans="1:17" hidden="1" x14ac:dyDescent="0.3">
      <c r="A1591" t="s">
        <v>3356</v>
      </c>
      <c r="B1591" t="s">
        <v>3357</v>
      </c>
      <c r="C1591" t="s">
        <v>10650</v>
      </c>
      <c r="D1591" t="s">
        <v>491</v>
      </c>
      <c r="E1591">
        <v>804.86904938999999</v>
      </c>
      <c r="F1591">
        <v>37.65</v>
      </c>
      <c r="G1591">
        <v>-50.921021456505599</v>
      </c>
      <c r="H1591">
        <v>-29.199631404943201</v>
      </c>
      <c r="I1591">
        <v>-46.683956658084</v>
      </c>
      <c r="J1591">
        <v>-5.93411916500337</v>
      </c>
      <c r="K1591">
        <v>47.0020786597455</v>
      </c>
      <c r="L1591">
        <v>52.056315836916603</v>
      </c>
      <c r="M1591">
        <v>32.531145331521202</v>
      </c>
      <c r="N1591">
        <v>0.44028084769541898</v>
      </c>
      <c r="O1591">
        <v>98.273572377158004</v>
      </c>
      <c r="P1591">
        <v>13.063063063063</v>
      </c>
      <c r="Q1591">
        <v>3.7323560346541003E-2</v>
      </c>
    </row>
    <row r="1592" spans="1:17" hidden="1" x14ac:dyDescent="0.3">
      <c r="A1592" t="s">
        <v>3358</v>
      </c>
      <c r="B1592" t="s">
        <v>3359</v>
      </c>
      <c r="C1592" t="s">
        <v>10650</v>
      </c>
      <c r="D1592" t="s">
        <v>121</v>
      </c>
      <c r="E1592">
        <v>803.95095000000003</v>
      </c>
      <c r="F1592">
        <v>481</v>
      </c>
      <c r="G1592">
        <v>14.0091674441162</v>
      </c>
      <c r="H1592">
        <v>32.102637174630203</v>
      </c>
      <c r="I1592">
        <v>9.0655904150435607</v>
      </c>
      <c r="J1592">
        <v>-4.4183746802645398</v>
      </c>
      <c r="K1592">
        <v>377.12301577098202</v>
      </c>
      <c r="L1592">
        <v>338.763180236594</v>
      </c>
      <c r="M1592">
        <v>65.283793397302304</v>
      </c>
      <c r="N1592">
        <v>1.82602128517219</v>
      </c>
      <c r="O1592">
        <v>1.66320166320166</v>
      </c>
      <c r="P1592">
        <v>91.138485992449802</v>
      </c>
    </row>
    <row r="1593" spans="1:17" hidden="1" x14ac:dyDescent="0.3">
      <c r="A1593" t="s">
        <v>3360</v>
      </c>
      <c r="B1593" t="s">
        <v>3361</v>
      </c>
      <c r="C1593" t="s">
        <v>10650</v>
      </c>
      <c r="D1593" t="s">
        <v>72</v>
      </c>
      <c r="E1593">
        <v>798.9450822</v>
      </c>
      <c r="F1593">
        <v>120.2</v>
      </c>
      <c r="G1593">
        <v>-21.410333689670601</v>
      </c>
      <c r="H1593">
        <v>-6.2523081597201502</v>
      </c>
      <c r="I1593">
        <v>-23.032766878177501</v>
      </c>
      <c r="J1593">
        <v>-2.9275845154711302</v>
      </c>
      <c r="K1593">
        <v>121.781286964846</v>
      </c>
      <c r="L1593">
        <v>115.94218010315601</v>
      </c>
      <c r="M1593">
        <v>46.721305941947897</v>
      </c>
      <c r="N1593">
        <v>1.06089197909523</v>
      </c>
      <c r="O1593">
        <v>16.722129783693799</v>
      </c>
      <c r="P1593">
        <v>36.668561682774303</v>
      </c>
      <c r="Q1593">
        <v>0.17789277663009201</v>
      </c>
    </row>
    <row r="1594" spans="1:17" hidden="1" x14ac:dyDescent="0.3">
      <c r="A1594" t="s">
        <v>3362</v>
      </c>
      <c r="B1594" t="s">
        <v>3363</v>
      </c>
      <c r="C1594" t="s">
        <v>10650</v>
      </c>
      <c r="D1594" t="s">
        <v>966</v>
      </c>
      <c r="E1594">
        <v>796.87822000000006</v>
      </c>
      <c r="F1594">
        <v>513.1</v>
      </c>
      <c r="G1594">
        <v>-0.76633588332036895</v>
      </c>
      <c r="H1594">
        <v>-5.29703298587558</v>
      </c>
      <c r="I1594">
        <v>-4.0654217726598301</v>
      </c>
      <c r="J1594">
        <v>0.85774171973638103</v>
      </c>
      <c r="K1594">
        <v>490.52186793353002</v>
      </c>
      <c r="L1594">
        <v>470.87217975297699</v>
      </c>
      <c r="M1594">
        <v>60.288123086320098</v>
      </c>
      <c r="N1594">
        <v>0.68677526231473096</v>
      </c>
      <c r="O1594">
        <v>16.526992788929999</v>
      </c>
      <c r="P1594">
        <v>32.310469314079398</v>
      </c>
    </row>
    <row r="1595" spans="1:17" hidden="1" x14ac:dyDescent="0.3">
      <c r="A1595" t="s">
        <v>3364</v>
      </c>
      <c r="B1595" t="s">
        <v>3365</v>
      </c>
      <c r="C1595" t="s">
        <v>10650</v>
      </c>
      <c r="D1595" t="s">
        <v>264</v>
      </c>
      <c r="E1595">
        <v>791.68009611000002</v>
      </c>
      <c r="F1595">
        <v>2110.6</v>
      </c>
      <c r="G1595">
        <v>178.90079217745199</v>
      </c>
      <c r="H1595">
        <v>33.673301122635799</v>
      </c>
      <c r="I1595">
        <v>44.450186913019998</v>
      </c>
      <c r="J1595">
        <v>-13.034014585669301</v>
      </c>
      <c r="K1595">
        <v>1734.4389341056401</v>
      </c>
      <c r="L1595">
        <v>1336.66336435836</v>
      </c>
      <c r="M1595">
        <v>51.491838856872498</v>
      </c>
      <c r="N1595">
        <v>2.5822700130151599</v>
      </c>
      <c r="O1595">
        <v>14.2613474841277</v>
      </c>
      <c r="P1595">
        <v>251.18136439267801</v>
      </c>
      <c r="Q1595">
        <v>0.19120270896604899</v>
      </c>
    </row>
    <row r="1596" spans="1:17" hidden="1" x14ac:dyDescent="0.3">
      <c r="A1596" t="s">
        <v>3366</v>
      </c>
      <c r="B1596" t="s">
        <v>3367</v>
      </c>
      <c r="C1596" t="s">
        <v>10650</v>
      </c>
      <c r="D1596" t="s">
        <v>1228</v>
      </c>
      <c r="E1596">
        <v>791.61131158000001</v>
      </c>
      <c r="F1596">
        <v>298.8</v>
      </c>
      <c r="G1596">
        <v>-3.3404237463937001</v>
      </c>
      <c r="H1596">
        <v>-8.0394235240319407</v>
      </c>
      <c r="I1596">
        <v>11.194555323842801</v>
      </c>
      <c r="J1596">
        <v>-0.31391732965906899</v>
      </c>
      <c r="K1596">
        <v>295.23177136033098</v>
      </c>
      <c r="L1596">
        <v>266.721752818688</v>
      </c>
      <c r="M1596">
        <v>51.341994182591598</v>
      </c>
      <c r="N1596">
        <v>0.73617810760667901</v>
      </c>
      <c r="O1596">
        <v>19.226907630522</v>
      </c>
      <c r="P1596">
        <v>64.175824175824104</v>
      </c>
    </row>
    <row r="1597" spans="1:17" hidden="1" x14ac:dyDescent="0.3">
      <c r="A1597" t="s">
        <v>3368</v>
      </c>
      <c r="B1597" t="s">
        <v>3369</v>
      </c>
      <c r="C1597" t="s">
        <v>10650</v>
      </c>
      <c r="D1597" t="s">
        <v>414</v>
      </c>
      <c r="E1597">
        <v>791.04905440000005</v>
      </c>
      <c r="F1597">
        <v>88.76</v>
      </c>
      <c r="G1597">
        <v>33.1776262254782</v>
      </c>
      <c r="H1597">
        <v>-7.9426347548354501</v>
      </c>
      <c r="I1597">
        <v>20.0046148458459</v>
      </c>
      <c r="J1597">
        <v>-6.2912337345989204</v>
      </c>
      <c r="K1597">
        <v>75.240835281049797</v>
      </c>
      <c r="L1597">
        <v>68.425221916288294</v>
      </c>
      <c r="M1597">
        <v>42.570676461470903</v>
      </c>
      <c r="N1597">
        <v>1.85155419350239</v>
      </c>
      <c r="O1597">
        <v>2.38846327174402</v>
      </c>
      <c r="P1597">
        <v>80.406504065040593</v>
      </c>
      <c r="Q1597">
        <v>9.0556687382644996E-2</v>
      </c>
    </row>
    <row r="1598" spans="1:17" hidden="1" x14ac:dyDescent="0.3">
      <c r="A1598" t="s">
        <v>3370</v>
      </c>
      <c r="B1598" t="s">
        <v>3371</v>
      </c>
      <c r="C1598" t="s">
        <v>10650</v>
      </c>
      <c r="D1598" t="s">
        <v>141</v>
      </c>
      <c r="E1598">
        <v>788.76354377600001</v>
      </c>
      <c r="F1598">
        <v>66.12</v>
      </c>
      <c r="G1598">
        <v>87.782544781850007</v>
      </c>
      <c r="H1598">
        <v>28.620870743047298</v>
      </c>
      <c r="I1598">
        <v>34.9502951615586</v>
      </c>
      <c r="J1598">
        <v>-12.429656838183201</v>
      </c>
      <c r="K1598">
        <v>53.494901218478702</v>
      </c>
      <c r="L1598">
        <v>45.0331726707958</v>
      </c>
      <c r="M1598">
        <v>43.740527235625201</v>
      </c>
      <c r="N1598">
        <v>1.58578986651628</v>
      </c>
      <c r="O1598">
        <v>5.0362976406533599</v>
      </c>
      <c r="P1598">
        <v>144.888888888888</v>
      </c>
      <c r="Q1598">
        <v>0.11571500117684599</v>
      </c>
    </row>
    <row r="1599" spans="1:17" hidden="1" x14ac:dyDescent="0.3">
      <c r="A1599" t="s">
        <v>3372</v>
      </c>
      <c r="B1599" t="s">
        <v>3373</v>
      </c>
      <c r="C1599" t="s">
        <v>10650</v>
      </c>
      <c r="D1599" t="s">
        <v>558</v>
      </c>
      <c r="E1599">
        <v>784.60680000000002</v>
      </c>
      <c r="F1599">
        <v>465.15</v>
      </c>
      <c r="G1599">
        <v>49.995289330160503</v>
      </c>
      <c r="H1599">
        <v>-11.9274378513263</v>
      </c>
      <c r="I1599">
        <v>44.7355277854478</v>
      </c>
      <c r="J1599">
        <v>-9.9414997247407193</v>
      </c>
      <c r="K1599">
        <v>453.11555214612002</v>
      </c>
      <c r="L1599">
        <v>362.75676608655698</v>
      </c>
      <c r="M1599">
        <v>34.921937104336003</v>
      </c>
      <c r="N1599">
        <v>0.202751278842983</v>
      </c>
      <c r="O1599">
        <v>19.316349564656502</v>
      </c>
      <c r="P1599">
        <v>91.498559077809702</v>
      </c>
      <c r="Q1599">
        <v>8.5441055088669005E-2</v>
      </c>
    </row>
    <row r="1600" spans="1:17" hidden="1" x14ac:dyDescent="0.3">
      <c r="A1600" t="s">
        <v>3374</v>
      </c>
      <c r="B1600" t="s">
        <v>3375</v>
      </c>
      <c r="C1600" t="s">
        <v>10650</v>
      </c>
      <c r="D1600" t="s">
        <v>2641</v>
      </c>
      <c r="E1600">
        <v>782.86298350000004</v>
      </c>
      <c r="F1600">
        <v>29.24</v>
      </c>
      <c r="G1600">
        <v>-59.977445675026999</v>
      </c>
      <c r="H1600">
        <v>-6.7355772192562302</v>
      </c>
      <c r="I1600">
        <v>-45.9356970407744</v>
      </c>
      <c r="J1600">
        <v>-6.3372198101321899</v>
      </c>
      <c r="K1600">
        <v>30.028288193237501</v>
      </c>
      <c r="L1600">
        <v>35.2609923652549</v>
      </c>
      <c r="M1600">
        <v>43.015346287766903</v>
      </c>
      <c r="N1600">
        <v>1.3219552934427701</v>
      </c>
      <c r="O1600">
        <v>101.778385772913</v>
      </c>
      <c r="P1600">
        <v>12.4183006535947</v>
      </c>
      <c r="Q1600">
        <v>1.9791671964984998E-2</v>
      </c>
    </row>
    <row r="1601" spans="1:17" hidden="1" x14ac:dyDescent="0.3">
      <c r="A1601" t="s">
        <v>3376</v>
      </c>
      <c r="B1601" t="s">
        <v>3377</v>
      </c>
      <c r="C1601" t="s">
        <v>10650</v>
      </c>
      <c r="D1601" t="s">
        <v>1418</v>
      </c>
      <c r="E1601">
        <v>776.46756600000003</v>
      </c>
      <c r="F1601">
        <v>764.7</v>
      </c>
      <c r="G1601">
        <v>267.84597299967101</v>
      </c>
      <c r="H1601">
        <v>-1.26148492481941</v>
      </c>
      <c r="I1601">
        <v>46.343332074310297</v>
      </c>
      <c r="J1601">
        <v>-0.40780861622249198</v>
      </c>
      <c r="K1601">
        <v>696.96361315602906</v>
      </c>
      <c r="L1601">
        <v>479.24049502673199</v>
      </c>
      <c r="M1601">
        <v>60.237733888975697</v>
      </c>
      <c r="N1601">
        <v>0.88487179487179402</v>
      </c>
      <c r="O1601">
        <v>9.5200732313325496</v>
      </c>
      <c r="P1601">
        <v>311.129032258064</v>
      </c>
    </row>
    <row r="1602" spans="1:17" hidden="1" x14ac:dyDescent="0.3">
      <c r="A1602" t="s">
        <v>3378</v>
      </c>
      <c r="B1602" t="s">
        <v>3379</v>
      </c>
      <c r="C1602" t="s">
        <v>10650</v>
      </c>
      <c r="D1602" t="s">
        <v>46</v>
      </c>
      <c r="E1602">
        <v>775.1354</v>
      </c>
      <c r="F1602">
        <v>209.95</v>
      </c>
      <c r="G1602">
        <v>18.189817279390201</v>
      </c>
      <c r="H1602">
        <v>24.753695134015199</v>
      </c>
      <c r="I1602">
        <v>15.4310378947911</v>
      </c>
      <c r="J1602">
        <v>14.5460402085405</v>
      </c>
      <c r="K1602">
        <v>167.48314373481301</v>
      </c>
      <c r="L1602">
        <v>147.07204680720901</v>
      </c>
      <c r="M1602">
        <v>89.734529552994204</v>
      </c>
      <c r="N1602">
        <v>1.80212752053835</v>
      </c>
      <c r="O1602">
        <v>3.8818766372945999</v>
      </c>
      <c r="P1602">
        <v>56.503913529630999</v>
      </c>
      <c r="Q1602">
        <v>0.11265754653460899</v>
      </c>
    </row>
    <row r="1603" spans="1:17" hidden="1" x14ac:dyDescent="0.3">
      <c r="A1603" t="s">
        <v>3380</v>
      </c>
      <c r="B1603" t="s">
        <v>3381</v>
      </c>
      <c r="C1603" t="s">
        <v>10650</v>
      </c>
      <c r="D1603" t="s">
        <v>966</v>
      </c>
      <c r="E1603">
        <v>774.45010863999903</v>
      </c>
      <c r="F1603">
        <v>141.1</v>
      </c>
      <c r="G1603">
        <v>44.953163024531896</v>
      </c>
      <c r="H1603">
        <v>11.436333388115299</v>
      </c>
      <c r="I1603">
        <v>12.286047342841099</v>
      </c>
      <c r="J1603">
        <v>-0.16883814948978801</v>
      </c>
      <c r="K1603">
        <v>128.80861976208101</v>
      </c>
      <c r="L1603">
        <v>107.189370678971</v>
      </c>
      <c r="M1603">
        <v>74.007545515545701</v>
      </c>
      <c r="N1603">
        <v>1.8002103817874</v>
      </c>
      <c r="O1603">
        <v>18.143160878809301</v>
      </c>
      <c r="P1603">
        <v>104.049168474331</v>
      </c>
    </row>
    <row r="1604" spans="1:17" hidden="1" x14ac:dyDescent="0.3">
      <c r="A1604" t="s">
        <v>3382</v>
      </c>
      <c r="B1604" t="s">
        <v>3383</v>
      </c>
      <c r="C1604" t="s">
        <v>10650</v>
      </c>
      <c r="D1604" t="s">
        <v>3384</v>
      </c>
      <c r="E1604">
        <v>772.03806968499998</v>
      </c>
      <c r="F1604">
        <v>844</v>
      </c>
      <c r="G1604">
        <v>99.914067977837703</v>
      </c>
      <c r="H1604">
        <v>-2.78167505521977</v>
      </c>
      <c r="I1604">
        <v>58.558115886930999</v>
      </c>
      <c r="J1604">
        <v>-11.450394423337301</v>
      </c>
      <c r="K1604">
        <v>764.07410693425004</v>
      </c>
      <c r="L1604">
        <v>591.26212736367495</v>
      </c>
      <c r="M1604">
        <v>52.291426088588103</v>
      </c>
      <c r="N1604">
        <v>0.77774484481517503</v>
      </c>
      <c r="O1604">
        <v>8.5071090047393199</v>
      </c>
      <c r="P1604">
        <v>204.58318296643799</v>
      </c>
    </row>
    <row r="1605" spans="1:17" hidden="1" x14ac:dyDescent="0.3">
      <c r="A1605" t="s">
        <v>3385</v>
      </c>
      <c r="B1605" t="s">
        <v>3386</v>
      </c>
      <c r="C1605" t="s">
        <v>10650</v>
      </c>
      <c r="D1605" t="s">
        <v>227</v>
      </c>
      <c r="E1605">
        <v>771.43639370000005</v>
      </c>
      <c r="F1605">
        <v>30.15</v>
      </c>
      <c r="G1605">
        <v>69.763926186922703</v>
      </c>
      <c r="H1605">
        <v>1.97976909728516</v>
      </c>
      <c r="I1605">
        <v>-31.964331816071098</v>
      </c>
      <c r="J1605">
        <v>-7.7159571227530002</v>
      </c>
      <c r="K1605">
        <v>30.815184890618799</v>
      </c>
      <c r="L1605">
        <v>31.339271829826298</v>
      </c>
      <c r="M1605">
        <v>48.959425900969201</v>
      </c>
      <c r="N1605">
        <v>1.51150479233142</v>
      </c>
      <c r="O1605">
        <v>140.066334991708</v>
      </c>
      <c r="P1605">
        <v>116.750539180445</v>
      </c>
      <c r="Q1605">
        <v>0.13122425025134701</v>
      </c>
    </row>
    <row r="1606" spans="1:17" hidden="1" x14ac:dyDescent="0.3">
      <c r="A1606" t="s">
        <v>3387</v>
      </c>
      <c r="B1606" t="s">
        <v>3388</v>
      </c>
      <c r="C1606" t="s">
        <v>10650</v>
      </c>
      <c r="E1606">
        <v>768.93971699999997</v>
      </c>
      <c r="F1606">
        <v>115.09</v>
      </c>
      <c r="G1606">
        <v>146.75643783589501</v>
      </c>
      <c r="H1606">
        <v>49.899343110161396</v>
      </c>
      <c r="I1606">
        <v>343.19412973582399</v>
      </c>
      <c r="J1606">
        <v>6.5562843245841904</v>
      </c>
      <c r="K1606">
        <v>75.967816801184497</v>
      </c>
      <c r="M1606">
        <v>100</v>
      </c>
      <c r="N1606">
        <v>3.0059068527999302</v>
      </c>
      <c r="O1606">
        <v>0</v>
      </c>
      <c r="P1606">
        <v>402.795980777632</v>
      </c>
    </row>
    <row r="1607" spans="1:17" hidden="1" x14ac:dyDescent="0.3">
      <c r="A1607" t="s">
        <v>3389</v>
      </c>
      <c r="B1607" t="s">
        <v>3390</v>
      </c>
      <c r="C1607" t="s">
        <v>10650</v>
      </c>
      <c r="D1607" t="s">
        <v>305</v>
      </c>
      <c r="E1607">
        <v>766.8</v>
      </c>
      <c r="F1607">
        <v>1450</v>
      </c>
      <c r="G1607">
        <v>0.11302587173444301</v>
      </c>
      <c r="H1607">
        <v>-3.0965325108644599</v>
      </c>
      <c r="I1607">
        <v>-10.842107776372799</v>
      </c>
      <c r="J1607">
        <v>-4.4024884084810401</v>
      </c>
      <c r="K1607">
        <v>1528.00189524449</v>
      </c>
      <c r="L1607">
        <v>1403.83406918331</v>
      </c>
      <c r="M1607">
        <v>44.391158401104803</v>
      </c>
      <c r="N1607">
        <v>0.54574714885849795</v>
      </c>
      <c r="O1607">
        <v>37.862068965517203</v>
      </c>
      <c r="P1607">
        <v>77.478580171358601</v>
      </c>
      <c r="Q1607">
        <v>0.130837416931704</v>
      </c>
    </row>
    <row r="1608" spans="1:17" hidden="1" x14ac:dyDescent="0.3">
      <c r="A1608" t="s">
        <v>3391</v>
      </c>
      <c r="B1608" t="s">
        <v>3392</v>
      </c>
      <c r="C1608" t="s">
        <v>10650</v>
      </c>
      <c r="D1608" t="s">
        <v>261</v>
      </c>
      <c r="E1608">
        <v>765.17559649999998</v>
      </c>
      <c r="F1608">
        <v>699.95</v>
      </c>
      <c r="G1608">
        <v>64.482573180679793</v>
      </c>
      <c r="H1608">
        <v>35.871739398334199</v>
      </c>
      <c r="I1608">
        <v>81.948682255318303</v>
      </c>
      <c r="J1608">
        <v>-1.6699659540559899</v>
      </c>
      <c r="M1608">
        <v>58.683711685049197</v>
      </c>
      <c r="O1608">
        <v>12.8652046574755</v>
      </c>
      <c r="P1608">
        <v>104.663742690058</v>
      </c>
    </row>
    <row r="1609" spans="1:17" hidden="1" x14ac:dyDescent="0.3">
      <c r="A1609" t="s">
        <v>3393</v>
      </c>
      <c r="B1609" t="s">
        <v>3394</v>
      </c>
      <c r="C1609" t="s">
        <v>10650</v>
      </c>
      <c r="D1609" t="s">
        <v>531</v>
      </c>
      <c r="E1609">
        <v>764.65437750000001</v>
      </c>
      <c r="F1609">
        <v>1981.05</v>
      </c>
      <c r="G1609">
        <v>50.229899330708697</v>
      </c>
      <c r="H1609">
        <v>-6.7804870287222796</v>
      </c>
      <c r="I1609">
        <v>-7.6025748347128896</v>
      </c>
      <c r="J1609">
        <v>-2.32187258231213</v>
      </c>
      <c r="K1609">
        <v>2079.0172443920701</v>
      </c>
      <c r="L1609">
        <v>1853.57600776714</v>
      </c>
      <c r="M1609">
        <v>46.8306977055164</v>
      </c>
      <c r="N1609">
        <v>0.52799752335736305</v>
      </c>
      <c r="O1609">
        <v>41.339188814012701</v>
      </c>
      <c r="P1609">
        <v>98.105000000000004</v>
      </c>
      <c r="Q1609">
        <v>0.24573816168254101</v>
      </c>
    </row>
    <row r="1610" spans="1:17" hidden="1" x14ac:dyDescent="0.3">
      <c r="A1610" t="s">
        <v>3395</v>
      </c>
      <c r="B1610" t="s">
        <v>3396</v>
      </c>
      <c r="C1610" t="s">
        <v>10650</v>
      </c>
      <c r="D1610" t="s">
        <v>54</v>
      </c>
      <c r="E1610">
        <v>762.020483958</v>
      </c>
      <c r="F1610">
        <v>230.57</v>
      </c>
      <c r="G1610">
        <v>321.66276221535799</v>
      </c>
      <c r="H1610">
        <v>6.92598025455223</v>
      </c>
      <c r="I1610">
        <v>30.1975504847418</v>
      </c>
      <c r="J1610">
        <v>4.9938874390682804</v>
      </c>
      <c r="K1610">
        <v>194.18908849569499</v>
      </c>
      <c r="L1610">
        <v>152.214182151779</v>
      </c>
      <c r="M1610">
        <v>69.401663627806599</v>
      </c>
      <c r="N1610">
        <v>1.2449402189221901</v>
      </c>
      <c r="O1610">
        <v>9.8061326278353604</v>
      </c>
      <c r="P1610">
        <v>360.67932067932003</v>
      </c>
      <c r="Q1610">
        <v>9.8843874232541998E-2</v>
      </c>
    </row>
    <row r="1611" spans="1:17" hidden="1" x14ac:dyDescent="0.3">
      <c r="A1611" t="s">
        <v>3397</v>
      </c>
      <c r="B1611" t="s">
        <v>3398</v>
      </c>
      <c r="C1611" t="s">
        <v>10650</v>
      </c>
      <c r="D1611" t="s">
        <v>1509</v>
      </c>
      <c r="E1611">
        <v>760.59290639999995</v>
      </c>
      <c r="F1611">
        <v>625.75</v>
      </c>
      <c r="G1611">
        <v>-21.835832363049398</v>
      </c>
      <c r="H1611">
        <v>-5.95714856652432</v>
      </c>
      <c r="I1611">
        <v>-5.9942128013200699</v>
      </c>
      <c r="J1611">
        <v>-5.3999443028460297</v>
      </c>
      <c r="K1611">
        <v>642.60997658234999</v>
      </c>
      <c r="L1611">
        <v>598.41950070886196</v>
      </c>
      <c r="M1611">
        <v>35.004753057257801</v>
      </c>
      <c r="N1611">
        <v>0.63749565193253699</v>
      </c>
      <c r="O1611">
        <v>24.330803036356301</v>
      </c>
      <c r="P1611">
        <v>34.425349087003198</v>
      </c>
      <c r="Q1611">
        <v>1.5845375644382001E-2</v>
      </c>
    </row>
    <row r="1612" spans="1:17" hidden="1" x14ac:dyDescent="0.3">
      <c r="A1612" t="s">
        <v>3399</v>
      </c>
      <c r="B1612" t="s">
        <v>3400</v>
      </c>
      <c r="C1612" t="s">
        <v>10650</v>
      </c>
      <c r="D1612" t="s">
        <v>629</v>
      </c>
      <c r="E1612">
        <v>760.21131200000002</v>
      </c>
      <c r="F1612">
        <v>92.41</v>
      </c>
      <c r="G1612">
        <v>65.972799514018206</v>
      </c>
      <c r="H1612">
        <v>-24.370551446640398</v>
      </c>
      <c r="I1612">
        <v>28.872735374386998</v>
      </c>
      <c r="J1612">
        <v>-8.2884034067248002</v>
      </c>
      <c r="K1612">
        <v>96.883527018947603</v>
      </c>
      <c r="L1612">
        <v>78.302327836403194</v>
      </c>
      <c r="M1612">
        <v>32.595465342952501</v>
      </c>
      <c r="N1612">
        <v>0.129304050964936</v>
      </c>
      <c r="O1612">
        <v>28.644086137863798</v>
      </c>
      <c r="P1612">
        <v>108.83615819209</v>
      </c>
      <c r="Q1612">
        <v>7.3222864790886993E-2</v>
      </c>
    </row>
    <row r="1613" spans="1:17" hidden="1" x14ac:dyDescent="0.3">
      <c r="A1613" t="s">
        <v>3401</v>
      </c>
      <c r="B1613" t="s">
        <v>3402</v>
      </c>
      <c r="C1613" t="s">
        <v>10650</v>
      </c>
      <c r="D1613" t="s">
        <v>305</v>
      </c>
      <c r="E1613">
        <v>759.86101599999995</v>
      </c>
      <c r="F1613">
        <v>592</v>
      </c>
      <c r="G1613">
        <v>8.7278635732495999</v>
      </c>
      <c r="H1613">
        <v>16.868414651594701</v>
      </c>
      <c r="I1613">
        <v>16.912359059830202</v>
      </c>
      <c r="J1613">
        <v>-1.6713823276401101</v>
      </c>
      <c r="K1613">
        <v>532.69527204914698</v>
      </c>
      <c r="L1613">
        <v>476.98536682136699</v>
      </c>
      <c r="M1613">
        <v>51.126483535265699</v>
      </c>
      <c r="N1613">
        <v>0.378897262990876</v>
      </c>
      <c r="O1613">
        <v>13.851351351351299</v>
      </c>
      <c r="P1613">
        <v>50.981892374394199</v>
      </c>
      <c r="Q1613">
        <v>-4.6381917951399997E-3</v>
      </c>
    </row>
    <row r="1614" spans="1:17" hidden="1" x14ac:dyDescent="0.3">
      <c r="A1614" t="s">
        <v>3403</v>
      </c>
      <c r="B1614" t="s">
        <v>3404</v>
      </c>
      <c r="C1614" t="s">
        <v>10650</v>
      </c>
      <c r="D1614" t="s">
        <v>531</v>
      </c>
      <c r="E1614">
        <v>757.41967240500003</v>
      </c>
      <c r="F1614">
        <v>424.2</v>
      </c>
      <c r="G1614">
        <v>251.72688516183399</v>
      </c>
      <c r="H1614">
        <v>80.041503495914398</v>
      </c>
      <c r="I1614">
        <v>70.706952446685307</v>
      </c>
      <c r="J1614">
        <v>11.767531119964399</v>
      </c>
      <c r="K1614">
        <v>288.22155973271202</v>
      </c>
      <c r="L1614">
        <v>213.740171531675</v>
      </c>
      <c r="M1614">
        <v>89.118301088937201</v>
      </c>
      <c r="N1614">
        <v>2.3509316453153901</v>
      </c>
      <c r="O1614">
        <v>4.1136256482790996</v>
      </c>
      <c r="P1614">
        <v>335.30015392508898</v>
      </c>
      <c r="Q1614">
        <v>0.15035133912286899</v>
      </c>
    </row>
    <row r="1615" spans="1:17" hidden="1" x14ac:dyDescent="0.3">
      <c r="A1615" t="s">
        <v>3405</v>
      </c>
      <c r="B1615" t="s">
        <v>3406</v>
      </c>
      <c r="C1615" t="s">
        <v>10650</v>
      </c>
      <c r="D1615" t="s">
        <v>445</v>
      </c>
      <c r="E1615">
        <v>756.91797983999902</v>
      </c>
      <c r="F1615">
        <v>63.51</v>
      </c>
      <c r="G1615">
        <v>375.21758924171002</v>
      </c>
      <c r="H1615">
        <v>-11.266683563111499</v>
      </c>
      <c r="I1615">
        <v>36.571684440686496</v>
      </c>
      <c r="J1615">
        <v>-2.64729121371388</v>
      </c>
      <c r="K1615">
        <v>66.951559612970101</v>
      </c>
      <c r="L1615">
        <v>53.458526357814598</v>
      </c>
      <c r="M1615">
        <v>42.122044824301497</v>
      </c>
      <c r="N1615">
        <v>0.67952715597804203</v>
      </c>
      <c r="O1615">
        <v>47.173673437253903</v>
      </c>
      <c r="P1615">
        <v>452.74151436031298</v>
      </c>
      <c r="Q1615">
        <v>0.108335986518698</v>
      </c>
    </row>
    <row r="1616" spans="1:17" hidden="1" x14ac:dyDescent="0.3">
      <c r="A1616" t="s">
        <v>3407</v>
      </c>
      <c r="B1616" t="s">
        <v>3408</v>
      </c>
      <c r="C1616" t="s">
        <v>10650</v>
      </c>
      <c r="D1616" t="s">
        <v>46</v>
      </c>
      <c r="E1616">
        <v>756.42886860800002</v>
      </c>
      <c r="F1616">
        <v>67.540000000000006</v>
      </c>
      <c r="G1616">
        <v>141.90343267709099</v>
      </c>
      <c r="H1616">
        <v>4.5076754112473898</v>
      </c>
      <c r="I1616">
        <v>27.885889425717998</v>
      </c>
      <c r="J1616">
        <v>-6.9664172313173598</v>
      </c>
      <c r="K1616">
        <v>64.507272452659393</v>
      </c>
      <c r="L1616">
        <v>52.696142024891699</v>
      </c>
      <c r="M1616">
        <v>52.755837962206698</v>
      </c>
      <c r="N1616">
        <v>0.19234740767710801</v>
      </c>
      <c r="O1616">
        <v>25.984601717500698</v>
      </c>
      <c r="P1616">
        <v>172.33870967741899</v>
      </c>
      <c r="Q1616">
        <v>0.105350636378456</v>
      </c>
    </row>
    <row r="1617" spans="1:17" hidden="1" x14ac:dyDescent="0.3">
      <c r="A1617" t="s">
        <v>3409</v>
      </c>
      <c r="B1617" t="s">
        <v>3410</v>
      </c>
      <c r="C1617" t="s">
        <v>10650</v>
      </c>
      <c r="D1617" t="s">
        <v>568</v>
      </c>
      <c r="E1617">
        <v>756.40582874999996</v>
      </c>
      <c r="F1617">
        <v>411.15</v>
      </c>
      <c r="G1617">
        <v>-44.747699102530099</v>
      </c>
      <c r="H1617">
        <v>1.1308995146344301</v>
      </c>
      <c r="I1617">
        <v>-6.9480230056277898</v>
      </c>
      <c r="J1617">
        <v>-5.1782514169348</v>
      </c>
      <c r="K1617">
        <v>402.36324361007701</v>
      </c>
      <c r="L1617">
        <v>404.23693311937598</v>
      </c>
      <c r="M1617">
        <v>49.635372969187699</v>
      </c>
      <c r="N1617">
        <v>1.31822255628198</v>
      </c>
      <c r="O1617">
        <v>22.351939681381399</v>
      </c>
      <c r="P1617">
        <v>32.032755298651203</v>
      </c>
      <c r="Q1617">
        <v>5.9160452758053997E-2</v>
      </c>
    </row>
    <row r="1618" spans="1:17" hidden="1" x14ac:dyDescent="0.3">
      <c r="A1618" t="s">
        <v>3411</v>
      </c>
      <c r="B1618" t="s">
        <v>3412</v>
      </c>
      <c r="C1618" t="s">
        <v>10650</v>
      </c>
      <c r="D1618" t="s">
        <v>245</v>
      </c>
      <c r="E1618">
        <v>754.58824374999995</v>
      </c>
      <c r="F1618">
        <v>574.25</v>
      </c>
      <c r="G1618">
        <v>141.311667643812</v>
      </c>
      <c r="H1618">
        <v>-0.53006246063681395</v>
      </c>
      <c r="I1618">
        <v>112.27107525924799</v>
      </c>
      <c r="J1618">
        <v>-5.0299902523956597</v>
      </c>
      <c r="K1618">
        <v>514.41192543894203</v>
      </c>
      <c r="L1618">
        <v>359.20182388066502</v>
      </c>
      <c r="M1618">
        <v>46.404683479464097</v>
      </c>
      <c r="N1618">
        <v>0.47774244496837298</v>
      </c>
      <c r="O1618">
        <v>21.3757074444928</v>
      </c>
      <c r="P1618">
        <v>213.626433642818</v>
      </c>
      <c r="Q1618">
        <v>0.121372751396373</v>
      </c>
    </row>
    <row r="1619" spans="1:17" hidden="1" x14ac:dyDescent="0.3">
      <c r="A1619" t="s">
        <v>3413</v>
      </c>
      <c r="B1619" t="s">
        <v>3414</v>
      </c>
      <c r="C1619" t="s">
        <v>10650</v>
      </c>
      <c r="D1619" t="s">
        <v>127</v>
      </c>
      <c r="E1619">
        <v>750.64812500000005</v>
      </c>
      <c r="F1619">
        <v>3750.85</v>
      </c>
      <c r="G1619">
        <v>70.974270333613603</v>
      </c>
      <c r="H1619">
        <v>36.685997089569</v>
      </c>
      <c r="I1619">
        <v>1.70416357328614</v>
      </c>
      <c r="J1619">
        <v>23.704193452277</v>
      </c>
      <c r="K1619">
        <v>2929.3014933916302</v>
      </c>
      <c r="L1619">
        <v>2684.9145419077299</v>
      </c>
      <c r="M1619">
        <v>89.628628553260697</v>
      </c>
      <c r="N1619">
        <v>1.7758199929396901</v>
      </c>
      <c r="O1619">
        <v>6.6131676819920902</v>
      </c>
      <c r="P1619">
        <v>108.14927857935599</v>
      </c>
      <c r="Q1619">
        <v>0.15512505136242699</v>
      </c>
    </row>
    <row r="1620" spans="1:17" hidden="1" x14ac:dyDescent="0.3">
      <c r="A1620" t="s">
        <v>3415</v>
      </c>
      <c r="B1620" t="s">
        <v>3416</v>
      </c>
      <c r="C1620" t="s">
        <v>10650</v>
      </c>
      <c r="D1620" t="s">
        <v>54</v>
      </c>
      <c r="E1620">
        <v>749.68030550000003</v>
      </c>
      <c r="F1620">
        <v>749.2</v>
      </c>
      <c r="G1620">
        <v>65.025197823569499</v>
      </c>
      <c r="H1620">
        <v>29.9600726954918</v>
      </c>
      <c r="I1620">
        <v>32.874709823969603</v>
      </c>
      <c r="J1620">
        <v>2.4438658609911399</v>
      </c>
      <c r="K1620">
        <v>585.11225654558802</v>
      </c>
      <c r="L1620">
        <v>494.83209788973198</v>
      </c>
      <c r="M1620">
        <v>68.807675306693696</v>
      </c>
      <c r="N1620">
        <v>2.52618037908965</v>
      </c>
      <c r="O1620">
        <v>5.4458088627869596</v>
      </c>
      <c r="P1620">
        <v>142.695173307418</v>
      </c>
      <c r="Q1620">
        <v>5.0693408233189997E-2</v>
      </c>
    </row>
    <row r="1621" spans="1:17" hidden="1" x14ac:dyDescent="0.3">
      <c r="A1621" t="s">
        <v>3417</v>
      </c>
      <c r="B1621" t="s">
        <v>3418</v>
      </c>
      <c r="C1621" t="s">
        <v>10650</v>
      </c>
      <c r="D1621" t="s">
        <v>568</v>
      </c>
      <c r="E1621">
        <v>747.44184700000005</v>
      </c>
      <c r="F1621">
        <v>814.9</v>
      </c>
      <c r="G1621">
        <v>-41.6468699399664</v>
      </c>
      <c r="H1621">
        <v>-1.95246005077485</v>
      </c>
      <c r="I1621">
        <v>-24.680977243132698</v>
      </c>
      <c r="J1621">
        <v>-2.4819901384477898</v>
      </c>
      <c r="K1621">
        <v>825.79883591084104</v>
      </c>
      <c r="L1621">
        <v>849.41163504727501</v>
      </c>
      <c r="M1621">
        <v>47.504790053747001</v>
      </c>
      <c r="N1621">
        <v>0.82652501583375104</v>
      </c>
      <c r="O1621">
        <v>45.293901092158499</v>
      </c>
      <c r="P1621">
        <v>11.2339612339612</v>
      </c>
      <c r="Q1621">
        <v>0.11174832141697399</v>
      </c>
    </row>
    <row r="1622" spans="1:17" hidden="1" x14ac:dyDescent="0.3">
      <c r="A1622" t="s">
        <v>3419</v>
      </c>
      <c r="B1622" t="s">
        <v>3420</v>
      </c>
      <c r="C1622" t="s">
        <v>10650</v>
      </c>
      <c r="D1622" t="s">
        <v>980</v>
      </c>
      <c r="E1622">
        <v>746.85771050000005</v>
      </c>
      <c r="F1622">
        <v>2438.1999999999998</v>
      </c>
      <c r="G1622">
        <v>226.26138015715799</v>
      </c>
      <c r="H1622">
        <v>3.89851634996967</v>
      </c>
      <c r="I1622">
        <v>52.798925353706601</v>
      </c>
      <c r="J1622">
        <v>-8.7941546916474298</v>
      </c>
      <c r="K1622">
        <v>2091.9400941489098</v>
      </c>
      <c r="L1622">
        <v>1491.7730810363601</v>
      </c>
      <c r="M1622">
        <v>55.325157934387398</v>
      </c>
      <c r="N1622">
        <v>0.69305306966567704</v>
      </c>
      <c r="O1622">
        <v>14.7567877942744</v>
      </c>
      <c r="P1622">
        <v>269.45223122963802</v>
      </c>
      <c r="Q1622">
        <v>0.13049336106887</v>
      </c>
    </row>
    <row r="1623" spans="1:17" hidden="1" x14ac:dyDescent="0.3">
      <c r="A1623" t="s">
        <v>3421</v>
      </c>
      <c r="B1623" t="s">
        <v>3422</v>
      </c>
      <c r="C1623" t="s">
        <v>10650</v>
      </c>
      <c r="D1623" t="s">
        <v>629</v>
      </c>
      <c r="E1623">
        <v>742.98492999999996</v>
      </c>
      <c r="F1623">
        <v>806.9</v>
      </c>
      <c r="G1623">
        <v>-0.82057443705237099</v>
      </c>
      <c r="H1623">
        <v>-4.5965014173510204</v>
      </c>
      <c r="I1623">
        <v>18.9311181388791</v>
      </c>
      <c r="J1623">
        <v>-6.2353158119049299</v>
      </c>
      <c r="K1623">
        <v>831.40976536810797</v>
      </c>
      <c r="L1623">
        <v>722.94522920929205</v>
      </c>
      <c r="M1623">
        <v>40.066799361608403</v>
      </c>
      <c r="N1623">
        <v>1.36185557000575</v>
      </c>
      <c r="O1623">
        <v>26.409716197794001</v>
      </c>
      <c r="P1623">
        <v>64.505606523955095</v>
      </c>
      <c r="Q1623">
        <v>-5.2004684932695999E-2</v>
      </c>
    </row>
    <row r="1624" spans="1:17" hidden="1" x14ac:dyDescent="0.3">
      <c r="A1624" t="s">
        <v>3423</v>
      </c>
      <c r="B1624" t="s">
        <v>3424</v>
      </c>
      <c r="C1624" t="s">
        <v>10650</v>
      </c>
      <c r="D1624" t="s">
        <v>531</v>
      </c>
      <c r="E1624">
        <v>741.34624540000004</v>
      </c>
      <c r="F1624">
        <v>27.25</v>
      </c>
      <c r="G1624">
        <v>134.12782979578799</v>
      </c>
      <c r="H1624">
        <v>-2.3932896135754902</v>
      </c>
      <c r="I1624">
        <v>32.364165407643597</v>
      </c>
      <c r="J1624">
        <v>-5.5643441034036396</v>
      </c>
      <c r="K1624">
        <v>24.8052900104786</v>
      </c>
      <c r="L1624">
        <v>19.988696902068199</v>
      </c>
      <c r="M1624">
        <v>55.256997126684901</v>
      </c>
      <c r="N1624">
        <v>1.24031591629542</v>
      </c>
      <c r="O1624">
        <v>8.6605504587155799</v>
      </c>
      <c r="P1624">
        <v>182.38341968911899</v>
      </c>
      <c r="Q1624">
        <v>5.4364487676115E-2</v>
      </c>
    </row>
    <row r="1625" spans="1:17" hidden="1" x14ac:dyDescent="0.3">
      <c r="A1625" t="s">
        <v>3425</v>
      </c>
      <c r="B1625" t="s">
        <v>3426</v>
      </c>
      <c r="C1625" t="s">
        <v>10650</v>
      </c>
      <c r="D1625" t="s">
        <v>141</v>
      </c>
      <c r="E1625">
        <v>738.06726431999903</v>
      </c>
      <c r="F1625">
        <v>17.57</v>
      </c>
      <c r="G1625">
        <v>52.585556333005101</v>
      </c>
      <c r="H1625">
        <v>15.363633074154301</v>
      </c>
      <c r="I1625">
        <v>5.7470482905265401</v>
      </c>
      <c r="J1625">
        <v>-7.16838035861187</v>
      </c>
      <c r="K1625">
        <v>15.5335950409099</v>
      </c>
      <c r="L1625">
        <v>13.4657656322152</v>
      </c>
      <c r="M1625">
        <v>48.319471691051099</v>
      </c>
      <c r="N1625">
        <v>0.75970251242503894</v>
      </c>
      <c r="O1625">
        <v>10.3016505406943</v>
      </c>
      <c r="P1625">
        <v>106.705882352941</v>
      </c>
      <c r="Q1625">
        <v>2.4250303191627999E-2</v>
      </c>
    </row>
    <row r="1626" spans="1:17" hidden="1" x14ac:dyDescent="0.3">
      <c r="A1626" t="s">
        <v>3427</v>
      </c>
      <c r="B1626" t="s">
        <v>3428</v>
      </c>
      <c r="C1626" t="s">
        <v>10650</v>
      </c>
      <c r="D1626" t="s">
        <v>89</v>
      </c>
      <c r="E1626">
        <v>736.38521249999997</v>
      </c>
      <c r="F1626">
        <v>1498</v>
      </c>
      <c r="G1626">
        <v>69.832102678816099</v>
      </c>
      <c r="H1626">
        <v>45.449562430478103</v>
      </c>
      <c r="I1626">
        <v>69.713758903578594</v>
      </c>
      <c r="J1626">
        <v>2.6426808105402599E-2</v>
      </c>
      <c r="K1626">
        <v>1221.4024101846801</v>
      </c>
      <c r="L1626">
        <v>958.57242821188595</v>
      </c>
      <c r="M1626">
        <v>69.711734181695206</v>
      </c>
      <c r="N1626">
        <v>0.37484084542908003</v>
      </c>
      <c r="O1626">
        <v>0.46728971962617299</v>
      </c>
      <c r="P1626">
        <v>114</v>
      </c>
      <c r="Q1626">
        <v>0.18265191005800699</v>
      </c>
    </row>
    <row r="1627" spans="1:17" hidden="1" x14ac:dyDescent="0.3">
      <c r="A1627" t="s">
        <v>3429</v>
      </c>
      <c r="B1627" t="s">
        <v>3430</v>
      </c>
      <c r="C1627" t="s">
        <v>10650</v>
      </c>
      <c r="D1627" t="s">
        <v>172</v>
      </c>
      <c r="E1627">
        <v>736.31133849599996</v>
      </c>
      <c r="F1627">
        <v>136.86000000000001</v>
      </c>
      <c r="G1627">
        <v>69.945396498939701</v>
      </c>
      <c r="H1627">
        <v>-4.3565817932567796</v>
      </c>
      <c r="I1627">
        <v>-19.0686533459297</v>
      </c>
      <c r="J1627">
        <v>7.87139161360603</v>
      </c>
      <c r="K1627">
        <v>132.81136077583901</v>
      </c>
      <c r="L1627">
        <v>134.517036626812</v>
      </c>
      <c r="M1627">
        <v>73.814853681409403</v>
      </c>
      <c r="N1627">
        <v>1.45632867992183</v>
      </c>
      <c r="O1627">
        <v>27.867894198450902</v>
      </c>
      <c r="P1627">
        <v>100.380673499267</v>
      </c>
      <c r="Q1627">
        <v>0.11656692631037199</v>
      </c>
    </row>
    <row r="1628" spans="1:17" hidden="1" x14ac:dyDescent="0.3">
      <c r="A1628" t="s">
        <v>3431</v>
      </c>
      <c r="B1628" t="s">
        <v>3432</v>
      </c>
      <c r="C1628" t="s">
        <v>10650</v>
      </c>
      <c r="D1628" t="s">
        <v>629</v>
      </c>
      <c r="E1628">
        <v>733.63199999999995</v>
      </c>
      <c r="F1628">
        <v>480</v>
      </c>
      <c r="G1628">
        <v>245.29857818558099</v>
      </c>
      <c r="H1628">
        <v>15.521529443097</v>
      </c>
      <c r="I1628">
        <v>411.33449127693098</v>
      </c>
      <c r="J1628">
        <v>0.45403370443902702</v>
      </c>
      <c r="K1628">
        <v>406.86635128859803</v>
      </c>
      <c r="L1628">
        <v>243.215919698395</v>
      </c>
      <c r="M1628">
        <v>60.051968565369201</v>
      </c>
      <c r="N1628">
        <v>0.22746553552491999</v>
      </c>
      <c r="O1628">
        <v>8.3333333333333197</v>
      </c>
      <c r="P1628">
        <v>464.70588235294099</v>
      </c>
    </row>
    <row r="1629" spans="1:17" hidden="1" x14ac:dyDescent="0.3">
      <c r="A1629" t="s">
        <v>3433</v>
      </c>
      <c r="B1629" t="s">
        <v>3434</v>
      </c>
      <c r="C1629" t="s">
        <v>10650</v>
      </c>
      <c r="D1629" t="s">
        <v>264</v>
      </c>
      <c r="E1629">
        <v>733.47749999999996</v>
      </c>
      <c r="F1629">
        <v>1621.05</v>
      </c>
      <c r="G1629">
        <v>49.381694713482098</v>
      </c>
      <c r="H1629">
        <v>-12.9292249207284</v>
      </c>
      <c r="I1629">
        <v>23.1963087647765</v>
      </c>
      <c r="J1629">
        <v>-6.8982274973628499</v>
      </c>
      <c r="K1629">
        <v>1750.04362356514</v>
      </c>
      <c r="L1629">
        <v>1540.4743288792699</v>
      </c>
      <c r="M1629">
        <v>31.7166194975986</v>
      </c>
      <c r="N1629">
        <v>1.6036594983963399</v>
      </c>
      <c r="O1629">
        <v>29.5456648468585</v>
      </c>
      <c r="P1629">
        <v>94.126100233518898</v>
      </c>
      <c r="Q1629">
        <v>9.5134014194147007E-2</v>
      </c>
    </row>
    <row r="1630" spans="1:17" hidden="1" x14ac:dyDescent="0.3">
      <c r="A1630" t="s">
        <v>3435</v>
      </c>
      <c r="B1630" t="s">
        <v>3436</v>
      </c>
      <c r="C1630" t="s">
        <v>10650</v>
      </c>
      <c r="D1630" t="s">
        <v>46</v>
      </c>
      <c r="E1630">
        <v>733.47555</v>
      </c>
      <c r="F1630">
        <v>590.5</v>
      </c>
      <c r="G1630">
        <v>319.46948490443299</v>
      </c>
      <c r="H1630">
        <v>17.1662265688276</v>
      </c>
      <c r="I1630">
        <v>336.935593979072</v>
      </c>
      <c r="J1630">
        <v>8.2940643863204198</v>
      </c>
      <c r="K1630">
        <v>469.47304747215998</v>
      </c>
      <c r="M1630">
        <v>70.006576733169098</v>
      </c>
      <c r="N1630">
        <v>0.38050893069480402</v>
      </c>
      <c r="O1630">
        <v>14.4030482641828</v>
      </c>
      <c r="P1630">
        <v>380.081300813008</v>
      </c>
    </row>
    <row r="1631" spans="1:17" hidden="1" x14ac:dyDescent="0.3">
      <c r="A1631" t="s">
        <v>3437</v>
      </c>
      <c r="B1631" t="s">
        <v>3438</v>
      </c>
      <c r="C1631" t="s">
        <v>10650</v>
      </c>
      <c r="D1631" t="s">
        <v>127</v>
      </c>
      <c r="E1631">
        <v>729.87358384799995</v>
      </c>
      <c r="F1631">
        <v>230.91</v>
      </c>
      <c r="G1631">
        <v>198.49634693129499</v>
      </c>
      <c r="H1631">
        <v>4.2950543628849696</v>
      </c>
      <c r="I1631">
        <v>-23.7630640044998</v>
      </c>
      <c r="J1631">
        <v>-0.86981083923356095</v>
      </c>
      <c r="K1631">
        <v>223.14956512596501</v>
      </c>
      <c r="L1631">
        <v>204.52520577740401</v>
      </c>
      <c r="M1631">
        <v>51.081003054034397</v>
      </c>
      <c r="N1631">
        <v>1.2381132812448901</v>
      </c>
      <c r="O1631">
        <v>36.156944263998902</v>
      </c>
      <c r="P1631">
        <v>237.83467446964099</v>
      </c>
      <c r="Q1631">
        <v>0.140010257627802</v>
      </c>
    </row>
    <row r="1632" spans="1:17" hidden="1" x14ac:dyDescent="0.3">
      <c r="A1632" t="s">
        <v>3439</v>
      </c>
      <c r="B1632" t="s">
        <v>3440</v>
      </c>
      <c r="C1632" t="s">
        <v>10650</v>
      </c>
      <c r="D1632" t="s">
        <v>355</v>
      </c>
      <c r="E1632">
        <v>728.02449999999999</v>
      </c>
      <c r="F1632">
        <v>274.45</v>
      </c>
      <c r="G1632">
        <v>-70.9145656578862</v>
      </c>
      <c r="H1632">
        <v>1.36062711071071</v>
      </c>
      <c r="I1632">
        <v>-5.2360962868280403</v>
      </c>
      <c r="J1632">
        <v>9.2033162075288804</v>
      </c>
      <c r="K1632">
        <v>259.855829875815</v>
      </c>
      <c r="L1632">
        <v>278.58516231983202</v>
      </c>
      <c r="M1632">
        <v>64.429272478004194</v>
      </c>
      <c r="N1632">
        <v>1.33089213947805</v>
      </c>
      <c r="O1632">
        <v>104.19019857897599</v>
      </c>
      <c r="P1632">
        <v>27.651162790697601</v>
      </c>
      <c r="Q1632">
        <v>0.105413345605746</v>
      </c>
    </row>
    <row r="1633" spans="1:17" hidden="1" x14ac:dyDescent="0.3">
      <c r="A1633" t="s">
        <v>3441</v>
      </c>
      <c r="B1633" t="s">
        <v>3442</v>
      </c>
      <c r="C1633" t="s">
        <v>10650</v>
      </c>
      <c r="D1633" t="s">
        <v>3443</v>
      </c>
      <c r="E1633">
        <v>727.27985769999998</v>
      </c>
      <c r="F1633">
        <v>816.95</v>
      </c>
      <c r="G1633">
        <v>23.706232433634</v>
      </c>
      <c r="H1633">
        <v>4.3236132458041201</v>
      </c>
      <c r="I1633">
        <v>-13.335043893736501</v>
      </c>
      <c r="J1633">
        <v>8.7421830936678901</v>
      </c>
      <c r="K1633">
        <v>774.66212816048198</v>
      </c>
      <c r="L1633">
        <v>742.48101700403197</v>
      </c>
      <c r="M1633">
        <v>59.521871760270997</v>
      </c>
      <c r="N1633">
        <v>1.945689506441</v>
      </c>
      <c r="O1633">
        <v>23.5081706346777</v>
      </c>
      <c r="P1633">
        <v>65.962417470797305</v>
      </c>
      <c r="Q1633">
        <v>6.6775736873301003E-2</v>
      </c>
    </row>
    <row r="1634" spans="1:17" hidden="1" x14ac:dyDescent="0.3">
      <c r="A1634" t="s">
        <v>3444</v>
      </c>
      <c r="B1634" t="s">
        <v>3445</v>
      </c>
      <c r="C1634" t="s">
        <v>10650</v>
      </c>
      <c r="D1634" t="s">
        <v>77</v>
      </c>
      <c r="E1634">
        <v>726.81909199999996</v>
      </c>
      <c r="F1634">
        <v>665.2</v>
      </c>
      <c r="G1634">
        <v>27.1017271441359</v>
      </c>
      <c r="H1634">
        <v>4.9598883522771802</v>
      </c>
      <c r="I1634">
        <v>-23.028659542779899</v>
      </c>
      <c r="J1634">
        <v>-1.58660091878371</v>
      </c>
      <c r="K1634">
        <v>629.69113658648996</v>
      </c>
      <c r="L1634">
        <v>634.55087813881198</v>
      </c>
      <c r="M1634">
        <v>56.622936861282497</v>
      </c>
      <c r="N1634">
        <v>1.52085679839238</v>
      </c>
      <c r="O1634">
        <v>45.234515935057097</v>
      </c>
      <c r="P1634">
        <v>64.653465346534603</v>
      </c>
      <c r="Q1634">
        <v>0.233052961706842</v>
      </c>
    </row>
    <row r="1635" spans="1:17" hidden="1" x14ac:dyDescent="0.3">
      <c r="A1635" t="s">
        <v>3446</v>
      </c>
      <c r="B1635" t="s">
        <v>3447</v>
      </c>
      <c r="C1635" t="s">
        <v>10650</v>
      </c>
      <c r="D1635" t="s">
        <v>264</v>
      </c>
      <c r="E1635">
        <v>726.64000808000003</v>
      </c>
      <c r="F1635">
        <v>3497.9</v>
      </c>
      <c r="G1635">
        <v>16.459276394875999</v>
      </c>
      <c r="H1635">
        <v>4.5759915463318199</v>
      </c>
      <c r="I1635">
        <v>20.750273173761698</v>
      </c>
      <c r="J1635">
        <v>-4.9947068255282199</v>
      </c>
      <c r="K1635">
        <v>3300.2277919294902</v>
      </c>
      <c r="L1635">
        <v>2928.7954352004699</v>
      </c>
      <c r="M1635">
        <v>55.4124262897219</v>
      </c>
      <c r="N1635">
        <v>0.95219777111500803</v>
      </c>
      <c r="O1635">
        <v>24.989279281854799</v>
      </c>
      <c r="P1635">
        <v>68.492292870905501</v>
      </c>
      <c r="Q1635">
        <v>2.5903692636726001E-2</v>
      </c>
    </row>
    <row r="1636" spans="1:17" hidden="1" x14ac:dyDescent="0.3">
      <c r="A1636" t="s">
        <v>3448</v>
      </c>
      <c r="B1636" t="s">
        <v>3449</v>
      </c>
      <c r="C1636" t="s">
        <v>10650</v>
      </c>
      <c r="D1636" t="s">
        <v>21</v>
      </c>
      <c r="E1636">
        <v>725.46149631499998</v>
      </c>
      <c r="F1636">
        <v>1468.4</v>
      </c>
      <c r="G1636">
        <v>52.3606896372916</v>
      </c>
      <c r="H1636">
        <v>-27.4211037697705</v>
      </c>
      <c r="I1636">
        <v>-36.262277678601897</v>
      </c>
      <c r="J1636">
        <v>6.0693268742776896</v>
      </c>
      <c r="K1636">
        <v>1654.5428527756501</v>
      </c>
      <c r="L1636">
        <v>1580.99417550557</v>
      </c>
      <c r="M1636">
        <v>47.557106861844701</v>
      </c>
      <c r="N1636">
        <v>1.0528810819997201</v>
      </c>
      <c r="O1636">
        <v>57.314083356033699</v>
      </c>
      <c r="P1636">
        <v>136.11513105000799</v>
      </c>
      <c r="Q1636">
        <v>0.14796157394790699</v>
      </c>
    </row>
    <row r="1637" spans="1:17" hidden="1" x14ac:dyDescent="0.3">
      <c r="A1637" t="s">
        <v>3450</v>
      </c>
      <c r="B1637" t="s">
        <v>3451</v>
      </c>
      <c r="C1637" t="s">
        <v>10650</v>
      </c>
      <c r="D1637" t="s">
        <v>141</v>
      </c>
      <c r="E1637">
        <v>723.75160200000005</v>
      </c>
      <c r="F1637">
        <v>13.86</v>
      </c>
      <c r="G1637">
        <v>179.63183709363099</v>
      </c>
      <c r="H1637">
        <v>-12.555351884037901</v>
      </c>
      <c r="I1637">
        <v>-25.890633894276</v>
      </c>
      <c r="J1637">
        <v>-10.9390781705574</v>
      </c>
      <c r="K1637">
        <v>15.336586099397</v>
      </c>
      <c r="L1637">
        <v>13.890649595777001</v>
      </c>
      <c r="M1637">
        <v>36.952278476334897</v>
      </c>
      <c r="N1637">
        <v>0.667913636281395</v>
      </c>
      <c r="O1637">
        <v>57.936507936507901</v>
      </c>
      <c r="P1637">
        <v>349.51351351351298</v>
      </c>
    </row>
    <row r="1638" spans="1:17" hidden="1" x14ac:dyDescent="0.3">
      <c r="A1638" t="s">
        <v>3452</v>
      </c>
      <c r="B1638" t="s">
        <v>3453</v>
      </c>
      <c r="C1638" t="s">
        <v>10650</v>
      </c>
      <c r="D1638" t="s">
        <v>629</v>
      </c>
      <c r="E1638">
        <v>723.55612499999995</v>
      </c>
      <c r="F1638">
        <v>631.75</v>
      </c>
      <c r="G1638">
        <v>273.10991622867198</v>
      </c>
      <c r="H1638">
        <v>40.173535393961203</v>
      </c>
      <c r="I1638">
        <v>102.6451665453</v>
      </c>
      <c r="J1638">
        <v>28.6161632387509</v>
      </c>
      <c r="K1638">
        <v>426.17251286373403</v>
      </c>
      <c r="L1638">
        <v>314.42564659497998</v>
      </c>
      <c r="M1638">
        <v>89.404297284921498</v>
      </c>
      <c r="N1638">
        <v>1.74489207321327</v>
      </c>
      <c r="O1638">
        <v>1.3058963197467299</v>
      </c>
      <c r="P1638">
        <v>332.113543091655</v>
      </c>
      <c r="Q1638">
        <v>0.139133888428606</v>
      </c>
    </row>
    <row r="1639" spans="1:17" hidden="1" x14ac:dyDescent="0.3">
      <c r="A1639" t="s">
        <v>3454</v>
      </c>
      <c r="B1639" t="s">
        <v>3455</v>
      </c>
      <c r="C1639" t="s">
        <v>10650</v>
      </c>
      <c r="D1639" t="s">
        <v>411</v>
      </c>
      <c r="E1639">
        <v>722.84198635999996</v>
      </c>
      <c r="F1639">
        <v>323.3</v>
      </c>
      <c r="G1639">
        <v>-34.925675818644301</v>
      </c>
      <c r="H1639">
        <v>-16.6921386839002</v>
      </c>
      <c r="I1639">
        <v>7.7777975271581399</v>
      </c>
      <c r="J1639">
        <v>-7.0941180703930398</v>
      </c>
      <c r="K1639">
        <v>345.29596570479498</v>
      </c>
      <c r="L1639">
        <v>321.20179771107598</v>
      </c>
      <c r="M1639">
        <v>37.815852467851897</v>
      </c>
      <c r="N1639">
        <v>0.35040398732407502</v>
      </c>
      <c r="O1639">
        <v>56.402721930095801</v>
      </c>
      <c r="P1639">
        <v>40.443092962641103</v>
      </c>
      <c r="Q1639">
        <v>2.133242897091E-3</v>
      </c>
    </row>
    <row r="1640" spans="1:17" hidden="1" x14ac:dyDescent="0.3">
      <c r="A1640" t="s">
        <v>3456</v>
      </c>
      <c r="B1640" t="s">
        <v>3457</v>
      </c>
      <c r="C1640" t="s">
        <v>10650</v>
      </c>
      <c r="D1640" t="s">
        <v>245</v>
      </c>
      <c r="E1640">
        <v>721.65379458400002</v>
      </c>
      <c r="F1640">
        <v>225.54</v>
      </c>
      <c r="G1640">
        <v>31.882103352316602</v>
      </c>
      <c r="H1640">
        <v>13.4710391328785</v>
      </c>
      <c r="I1640">
        <v>-26.835885512094102</v>
      </c>
      <c r="J1640">
        <v>-2.6772105827437902</v>
      </c>
      <c r="K1640">
        <v>211.24986045894599</v>
      </c>
      <c r="L1640">
        <v>215.053759668639</v>
      </c>
      <c r="M1640">
        <v>56.905702659571801</v>
      </c>
      <c r="N1640">
        <v>1.46181289873539</v>
      </c>
      <c r="O1640">
        <v>53.8308060654429</v>
      </c>
      <c r="P1640">
        <v>64.507658643325996</v>
      </c>
      <c r="Q1640">
        <v>2.7871005513938001E-2</v>
      </c>
    </row>
    <row r="1641" spans="1:17" hidden="1" x14ac:dyDescent="0.3">
      <c r="A1641" t="s">
        <v>3458</v>
      </c>
      <c r="B1641" t="s">
        <v>3459</v>
      </c>
      <c r="C1641" t="s">
        <v>10650</v>
      </c>
      <c r="D1641" t="s">
        <v>739</v>
      </c>
      <c r="E1641">
        <v>720.38284169999997</v>
      </c>
      <c r="F1641">
        <v>481.1</v>
      </c>
      <c r="G1641">
        <v>-32.431610265758998</v>
      </c>
      <c r="H1641">
        <v>7.3010820046539697</v>
      </c>
      <c r="I1641">
        <v>-18.161797741434999</v>
      </c>
      <c r="J1641">
        <v>0.43002112407084703</v>
      </c>
      <c r="K1641">
        <v>464.76825047697901</v>
      </c>
      <c r="L1641">
        <v>445.08215176112799</v>
      </c>
      <c r="M1641">
        <v>64.463000470791897</v>
      </c>
      <c r="N1641">
        <v>2.6432949533138501</v>
      </c>
      <c r="O1641">
        <v>18.894200789856502</v>
      </c>
      <c r="P1641">
        <v>26.239832065074701</v>
      </c>
    </row>
    <row r="1642" spans="1:17" hidden="1" x14ac:dyDescent="0.3">
      <c r="A1642" t="s">
        <v>3460</v>
      </c>
      <c r="B1642" t="s">
        <v>3461</v>
      </c>
      <c r="C1642" t="s">
        <v>10650</v>
      </c>
      <c r="D1642" t="s">
        <v>46</v>
      </c>
      <c r="E1642">
        <v>720.34389999999996</v>
      </c>
      <c r="F1642">
        <v>737.9</v>
      </c>
      <c r="G1642">
        <v>562.42857276492998</v>
      </c>
      <c r="H1642">
        <v>53.308610849316302</v>
      </c>
      <c r="I1642">
        <v>-9.4042556449879093</v>
      </c>
      <c r="J1642">
        <v>-9.6627623810837804</v>
      </c>
      <c r="K1642">
        <v>623.23591510573704</v>
      </c>
      <c r="L1642">
        <v>503.63730255174897</v>
      </c>
      <c r="M1642">
        <v>51.491743310960103</v>
      </c>
      <c r="N1642">
        <v>1.9418670252641099</v>
      </c>
      <c r="O1642">
        <v>11.356552378370999</v>
      </c>
      <c r="P1642">
        <v>706.00764609503005</v>
      </c>
    </row>
    <row r="1643" spans="1:17" hidden="1" x14ac:dyDescent="0.3">
      <c r="A1643" t="s">
        <v>3462</v>
      </c>
      <c r="B1643" t="s">
        <v>3463</v>
      </c>
      <c r="C1643" t="s">
        <v>10650</v>
      </c>
      <c r="D1643" t="s">
        <v>629</v>
      </c>
      <c r="E1643">
        <v>719.36157000000003</v>
      </c>
      <c r="F1643">
        <v>69.099999999999994</v>
      </c>
      <c r="G1643">
        <v>776.38886998129897</v>
      </c>
      <c r="H1643">
        <v>-1.61055737637313</v>
      </c>
      <c r="I1643">
        <v>20.764139602856801</v>
      </c>
      <c r="J1643">
        <v>-4.9913942569653003</v>
      </c>
      <c r="K1643">
        <v>66.034761870074306</v>
      </c>
      <c r="L1643">
        <v>49.138969653709502</v>
      </c>
      <c r="M1643">
        <v>47.225650957761701</v>
      </c>
      <c r="N1643">
        <v>0.75606595045463698</v>
      </c>
      <c r="O1643">
        <v>8.5383502170767098</v>
      </c>
      <c r="P1643">
        <v>806.824146981627</v>
      </c>
      <c r="Q1643">
        <v>0.22551121624420301</v>
      </c>
    </row>
    <row r="1644" spans="1:17" hidden="1" x14ac:dyDescent="0.3">
      <c r="A1644" t="s">
        <v>3464</v>
      </c>
      <c r="B1644" t="s">
        <v>3465</v>
      </c>
      <c r="C1644" t="s">
        <v>10650</v>
      </c>
      <c r="D1644" t="s">
        <v>227</v>
      </c>
      <c r="E1644">
        <v>719.15</v>
      </c>
      <c r="F1644">
        <v>631.35</v>
      </c>
      <c r="G1644">
        <v>48.925518454217197</v>
      </c>
      <c r="H1644">
        <v>-10.7284911208711</v>
      </c>
      <c r="I1644">
        <v>45.621638404378103</v>
      </c>
      <c r="J1644">
        <v>-7.0303692253684904</v>
      </c>
      <c r="K1644">
        <v>630.00699250340699</v>
      </c>
      <c r="L1644">
        <v>492.15976756141299</v>
      </c>
      <c r="M1644">
        <v>38.082242697727501</v>
      </c>
      <c r="N1644">
        <v>0.24072599904473799</v>
      </c>
      <c r="O1644">
        <v>38.275124732715597</v>
      </c>
      <c r="P1644">
        <v>131.26373626373601</v>
      </c>
    </row>
    <row r="1645" spans="1:17" hidden="1" x14ac:dyDescent="0.3">
      <c r="A1645" t="s">
        <v>3466</v>
      </c>
      <c r="B1645" t="s">
        <v>3467</v>
      </c>
      <c r="C1645" t="s">
        <v>10650</v>
      </c>
      <c r="D1645" t="s">
        <v>3443</v>
      </c>
      <c r="E1645">
        <v>718.77</v>
      </c>
      <c r="F1645">
        <v>289.60000000000002</v>
      </c>
      <c r="G1645">
        <v>-38.498769063820198</v>
      </c>
      <c r="H1645">
        <v>-8.2323589952406895</v>
      </c>
      <c r="I1645">
        <v>-21.032659989181699</v>
      </c>
      <c r="J1645">
        <v>-9.5491977123140703</v>
      </c>
      <c r="M1645">
        <v>48.765111075552298</v>
      </c>
      <c r="O1645">
        <v>32.1823204419889</v>
      </c>
      <c r="P1645">
        <v>13.125</v>
      </c>
    </row>
    <row r="1646" spans="1:17" hidden="1" x14ac:dyDescent="0.3">
      <c r="A1646" t="s">
        <v>3468</v>
      </c>
      <c r="B1646" t="s">
        <v>3469</v>
      </c>
      <c r="C1646" t="s">
        <v>10650</v>
      </c>
      <c r="D1646" t="s">
        <v>127</v>
      </c>
      <c r="E1646">
        <v>717.24003277399902</v>
      </c>
      <c r="F1646">
        <v>217.24</v>
      </c>
      <c r="G1646">
        <v>-44.141626206677401</v>
      </c>
      <c r="H1646">
        <v>-8.0166003130283308</v>
      </c>
      <c r="I1646">
        <v>-26.762818719340402</v>
      </c>
      <c r="J1646">
        <v>-1.7182870895790601</v>
      </c>
      <c r="M1646">
        <v>44.333679214908102</v>
      </c>
      <c r="O1646">
        <v>25.667464555330501</v>
      </c>
      <c r="P1646">
        <v>3.4969032872796499</v>
      </c>
    </row>
    <row r="1647" spans="1:17" hidden="1" x14ac:dyDescent="0.3">
      <c r="A1647" t="s">
        <v>3470</v>
      </c>
      <c r="B1647" t="s">
        <v>3471</v>
      </c>
      <c r="C1647" t="s">
        <v>10650</v>
      </c>
      <c r="D1647" t="s">
        <v>305</v>
      </c>
      <c r="E1647">
        <v>716.90526614499902</v>
      </c>
      <c r="F1647">
        <v>115.72</v>
      </c>
      <c r="G1647">
        <v>4409.9647229996699</v>
      </c>
      <c r="H1647">
        <v>-15.634447695812</v>
      </c>
      <c r="I1647">
        <v>165.53865397563399</v>
      </c>
      <c r="J1647">
        <v>-8.6015378912878599</v>
      </c>
      <c r="K1647">
        <v>92.766179885526697</v>
      </c>
      <c r="L1647">
        <v>39.560848947618403</v>
      </c>
      <c r="M1647">
        <v>33.496013183867298</v>
      </c>
      <c r="N1647">
        <v>0.58962821794111997</v>
      </c>
      <c r="O1647">
        <v>20.739716557207</v>
      </c>
      <c r="P1647">
        <v>4931.3043478260797</v>
      </c>
      <c r="Q1647">
        <v>0.14181854343276401</v>
      </c>
    </row>
    <row r="1648" spans="1:17" hidden="1" x14ac:dyDescent="0.3">
      <c r="A1648" t="s">
        <v>3472</v>
      </c>
      <c r="B1648" t="s">
        <v>3473</v>
      </c>
      <c r="C1648" t="s">
        <v>10650</v>
      </c>
      <c r="D1648" t="s">
        <v>198</v>
      </c>
      <c r="E1648">
        <v>715.29200000000003</v>
      </c>
      <c r="F1648">
        <v>225.2</v>
      </c>
      <c r="G1648">
        <v>50.812207909128503</v>
      </c>
      <c r="H1648">
        <v>26.562371460208201</v>
      </c>
      <c r="I1648">
        <v>17.657282190319599</v>
      </c>
      <c r="J1648">
        <v>24.8576486158615</v>
      </c>
      <c r="K1648">
        <v>177.30586551085199</v>
      </c>
      <c r="L1648">
        <v>158.78160678765201</v>
      </c>
      <c r="M1648">
        <v>84.776524938697705</v>
      </c>
      <c r="N1648">
        <v>2.1541057371567098</v>
      </c>
      <c r="O1648">
        <v>6.5719360568383598</v>
      </c>
      <c r="P1648">
        <v>94.137931034482705</v>
      </c>
      <c r="Q1648">
        <v>0.110584422823575</v>
      </c>
    </row>
    <row r="1649" spans="1:17" hidden="1" x14ac:dyDescent="0.3">
      <c r="A1649" t="s">
        <v>3474</v>
      </c>
      <c r="B1649" t="s">
        <v>3475</v>
      </c>
      <c r="C1649" t="s">
        <v>10650</v>
      </c>
      <c r="D1649" t="s">
        <v>198</v>
      </c>
      <c r="E1649">
        <v>714.67812000000004</v>
      </c>
      <c r="F1649">
        <v>128.21</v>
      </c>
      <c r="G1649">
        <v>-46.856398251957899</v>
      </c>
      <c r="H1649">
        <v>-7.5090871848001299</v>
      </c>
      <c r="I1649">
        <v>-15.987322237338599</v>
      </c>
      <c r="J1649">
        <v>-4.6079678605358403</v>
      </c>
      <c r="K1649">
        <v>129.70756309610999</v>
      </c>
      <c r="L1649">
        <v>130.004340482716</v>
      </c>
      <c r="M1649">
        <v>45.309534089665803</v>
      </c>
      <c r="N1649">
        <v>0.40977776487560402</v>
      </c>
      <c r="O1649">
        <v>29.7870680914125</v>
      </c>
      <c r="P1649">
        <v>18.603145235892701</v>
      </c>
      <c r="Q1649">
        <v>4.741576019115E-2</v>
      </c>
    </row>
    <row r="1650" spans="1:17" hidden="1" x14ac:dyDescent="0.3">
      <c r="A1650" t="s">
        <v>3476</v>
      </c>
      <c r="B1650" t="s">
        <v>3477</v>
      </c>
      <c r="C1650" t="s">
        <v>10650</v>
      </c>
      <c r="D1650" t="s">
        <v>21</v>
      </c>
      <c r="E1650">
        <v>714.66502350099995</v>
      </c>
      <c r="F1650">
        <v>253.32</v>
      </c>
      <c r="G1650">
        <v>66.012958749962607</v>
      </c>
      <c r="H1650">
        <v>15.0750066426651</v>
      </c>
      <c r="I1650">
        <v>41.259142576593398</v>
      </c>
      <c r="J1650">
        <v>13.294673773147499</v>
      </c>
      <c r="K1650">
        <v>186.06219739745899</v>
      </c>
      <c r="L1650">
        <v>168.58227059948501</v>
      </c>
      <c r="M1650">
        <v>80.709584006324704</v>
      </c>
      <c r="N1650">
        <v>3.4184514497660099</v>
      </c>
      <c r="O1650">
        <v>4.3818095689246803</v>
      </c>
      <c r="P1650">
        <v>112.695214105793</v>
      </c>
      <c r="Q1650">
        <v>2.2224052529527E-2</v>
      </c>
    </row>
    <row r="1651" spans="1:17" hidden="1" x14ac:dyDescent="0.3">
      <c r="A1651" t="s">
        <v>3478</v>
      </c>
      <c r="B1651" t="s">
        <v>3479</v>
      </c>
      <c r="C1651" t="s">
        <v>10650</v>
      </c>
      <c r="D1651" t="s">
        <v>329</v>
      </c>
      <c r="E1651">
        <v>713.95290899999998</v>
      </c>
      <c r="F1651">
        <v>35</v>
      </c>
      <c r="G1651">
        <v>231.88356357938099</v>
      </c>
      <c r="H1651">
        <v>10.3926402160278</v>
      </c>
      <c r="I1651">
        <v>11.6969050930102</v>
      </c>
      <c r="J1651">
        <v>-4.5199052382266398</v>
      </c>
      <c r="K1651">
        <v>30.8648608820798</v>
      </c>
      <c r="L1651">
        <v>26.664663809137299</v>
      </c>
      <c r="M1651">
        <v>54.9316752241077</v>
      </c>
      <c r="N1651">
        <v>0.52407210898540701</v>
      </c>
      <c r="O1651">
        <v>5.71428571428571</v>
      </c>
      <c r="P1651">
        <v>297.05048213272801</v>
      </c>
    </row>
    <row r="1652" spans="1:17" hidden="1" x14ac:dyDescent="0.3">
      <c r="A1652" t="s">
        <v>3480</v>
      </c>
      <c r="B1652" t="s">
        <v>3481</v>
      </c>
      <c r="C1652" t="s">
        <v>10650</v>
      </c>
      <c r="D1652" t="s">
        <v>531</v>
      </c>
      <c r="E1652">
        <v>712.83299999999997</v>
      </c>
      <c r="F1652">
        <v>1096.4000000000001</v>
      </c>
      <c r="G1652">
        <v>75.829420582213402</v>
      </c>
      <c r="H1652">
        <v>4.8857731755520399</v>
      </c>
      <c r="I1652">
        <v>-7.4039840242839103</v>
      </c>
      <c r="J1652">
        <v>-2.4345020108325199</v>
      </c>
      <c r="K1652">
        <v>1052.4883347646601</v>
      </c>
      <c r="L1652">
        <v>934.58222528247802</v>
      </c>
      <c r="M1652">
        <v>56.884926567552803</v>
      </c>
      <c r="N1652">
        <v>0.90418716071783201</v>
      </c>
      <c r="O1652">
        <v>7.6249543962057604</v>
      </c>
      <c r="P1652">
        <v>107.828641834897</v>
      </c>
      <c r="Q1652">
        <v>8.8793921277935006E-2</v>
      </c>
    </row>
    <row r="1653" spans="1:17" hidden="1" x14ac:dyDescent="0.3">
      <c r="A1653" t="s">
        <v>3482</v>
      </c>
      <c r="B1653" t="s">
        <v>3483</v>
      </c>
      <c r="C1653" t="s">
        <v>10650</v>
      </c>
      <c r="D1653" t="s">
        <v>118</v>
      </c>
      <c r="E1653">
        <v>710.68499999999995</v>
      </c>
      <c r="F1653">
        <v>140.80000000000001</v>
      </c>
      <c r="G1653">
        <v>-33.042159169254099</v>
      </c>
      <c r="H1653">
        <v>0.940141474595803</v>
      </c>
      <c r="I1653">
        <v>-13.534139677102001</v>
      </c>
      <c r="J1653">
        <v>-1.3748890453514999</v>
      </c>
      <c r="K1653">
        <v>136.10203166838301</v>
      </c>
      <c r="L1653">
        <v>137.636798134114</v>
      </c>
      <c r="M1653">
        <v>57.0835727637212</v>
      </c>
      <c r="N1653">
        <v>1.29956130381971</v>
      </c>
      <c r="O1653">
        <v>23.011363636363601</v>
      </c>
      <c r="P1653">
        <v>19.322033898305001</v>
      </c>
      <c r="Q1653">
        <v>-6.8907014294966998E-2</v>
      </c>
    </row>
    <row r="1654" spans="1:17" hidden="1" x14ac:dyDescent="0.3">
      <c r="A1654" t="s">
        <v>3484</v>
      </c>
      <c r="B1654" t="s">
        <v>3485</v>
      </c>
      <c r="C1654" t="s">
        <v>10650</v>
      </c>
      <c r="D1654" t="s">
        <v>1168</v>
      </c>
      <c r="E1654">
        <v>710.09360219200005</v>
      </c>
      <c r="F1654">
        <v>70.06</v>
      </c>
      <c r="G1654">
        <v>-29.556947266706899</v>
      </c>
      <c r="H1654">
        <v>-5.6926085153523402</v>
      </c>
      <c r="I1654">
        <v>-53.037602485142102</v>
      </c>
      <c r="J1654">
        <v>-2.5114186752846401</v>
      </c>
      <c r="K1654">
        <v>70.297928612082202</v>
      </c>
      <c r="L1654">
        <v>73.615771927878797</v>
      </c>
      <c r="M1654">
        <v>47.516653288815</v>
      </c>
      <c r="N1654">
        <v>0.36885917520883299</v>
      </c>
      <c r="O1654">
        <v>105.10990579503201</v>
      </c>
      <c r="P1654">
        <v>20.068551842330699</v>
      </c>
      <c r="Q1654">
        <v>1.3761167952330001E-2</v>
      </c>
    </row>
    <row r="1655" spans="1:17" hidden="1" x14ac:dyDescent="0.3">
      <c r="A1655" t="s">
        <v>3486</v>
      </c>
      <c r="B1655" t="s">
        <v>3487</v>
      </c>
      <c r="C1655" t="s">
        <v>10650</v>
      </c>
      <c r="D1655" t="s">
        <v>300</v>
      </c>
      <c r="E1655">
        <v>709.52692193999997</v>
      </c>
      <c r="F1655">
        <v>615.95000000000005</v>
      </c>
      <c r="G1655">
        <v>-53.018018154021199</v>
      </c>
      <c r="H1655">
        <v>14.238374070386399</v>
      </c>
      <c r="I1655">
        <v>10.6783278085269</v>
      </c>
      <c r="J1655">
        <v>12.9109232631548</v>
      </c>
      <c r="K1655">
        <v>560.41624091260803</v>
      </c>
      <c r="L1655">
        <v>533.48504830245395</v>
      </c>
      <c r="M1655">
        <v>64.403989753227805</v>
      </c>
      <c r="N1655">
        <v>1.3061997896055499</v>
      </c>
      <c r="O1655">
        <v>31.793232919778902</v>
      </c>
      <c r="P1655">
        <v>50.415140415140399</v>
      </c>
      <c r="Q1655">
        <v>0.130174588575278</v>
      </c>
    </row>
    <row r="1656" spans="1:17" hidden="1" x14ac:dyDescent="0.3">
      <c r="A1656" t="s">
        <v>3488</v>
      </c>
      <c r="B1656" t="s">
        <v>3489</v>
      </c>
      <c r="C1656" t="s">
        <v>10650</v>
      </c>
      <c r="D1656" t="s">
        <v>329</v>
      </c>
      <c r="E1656">
        <v>702.20179259999998</v>
      </c>
      <c r="F1656">
        <v>111.26</v>
      </c>
      <c r="G1656">
        <v>-58.529376399281198</v>
      </c>
      <c r="H1656">
        <v>-20.2406510714302</v>
      </c>
      <c r="I1656">
        <v>-48.786877761282398</v>
      </c>
      <c r="J1656">
        <v>-1.2099321924045301</v>
      </c>
      <c r="K1656">
        <v>121.101502661675</v>
      </c>
      <c r="L1656">
        <v>145.91888445380201</v>
      </c>
      <c r="M1656">
        <v>57.023444374232</v>
      </c>
      <c r="N1656">
        <v>1.09715598068943</v>
      </c>
      <c r="O1656">
        <v>95.757684702498594</v>
      </c>
      <c r="P1656">
        <v>44.493506493506402</v>
      </c>
      <c r="Q1656">
        <v>0.17437264616263701</v>
      </c>
    </row>
    <row r="1657" spans="1:17" hidden="1" x14ac:dyDescent="0.3">
      <c r="A1657" t="s">
        <v>3490</v>
      </c>
      <c r="B1657" t="s">
        <v>3491</v>
      </c>
      <c r="C1657" t="s">
        <v>10650</v>
      </c>
      <c r="D1657" t="s">
        <v>680</v>
      </c>
      <c r="E1657">
        <v>700.42106049999995</v>
      </c>
      <c r="F1657">
        <v>414.95</v>
      </c>
      <c r="G1657">
        <v>-7.9227290227669398</v>
      </c>
      <c r="H1657">
        <v>-15.035755372532201</v>
      </c>
      <c r="I1657">
        <v>-20.6657534000529</v>
      </c>
      <c r="J1657">
        <v>-5.3937565331305599</v>
      </c>
      <c r="K1657">
        <v>447.00699491445903</v>
      </c>
      <c r="L1657">
        <v>434.05712141570302</v>
      </c>
      <c r="M1657">
        <v>31.319657901460701</v>
      </c>
      <c r="N1657">
        <v>0.34295813593816599</v>
      </c>
      <c r="O1657">
        <v>32.064104108928703</v>
      </c>
      <c r="P1657">
        <v>26.1246200607902</v>
      </c>
      <c r="Q1657">
        <v>1.7173005229575999E-2</v>
      </c>
    </row>
    <row r="1658" spans="1:17" hidden="1" x14ac:dyDescent="0.3">
      <c r="A1658" t="s">
        <v>3492</v>
      </c>
      <c r="B1658" t="s">
        <v>3493</v>
      </c>
      <c r="C1658" t="s">
        <v>10650</v>
      </c>
      <c r="D1658" t="s">
        <v>1833</v>
      </c>
      <c r="E1658">
        <v>700.28800000000001</v>
      </c>
      <c r="F1658">
        <v>220.12</v>
      </c>
      <c r="G1658">
        <v>16.3113896663384</v>
      </c>
      <c r="H1658">
        <v>24.9740160070677</v>
      </c>
      <c r="I1658">
        <v>-0.51961492441252699</v>
      </c>
      <c r="J1658">
        <v>2.6958451534894201</v>
      </c>
      <c r="K1658">
        <v>185.87212304179101</v>
      </c>
      <c r="L1658">
        <v>174.654141486908</v>
      </c>
      <c r="M1658">
        <v>76.403017790825103</v>
      </c>
      <c r="N1658">
        <v>2.5288851501848999</v>
      </c>
      <c r="O1658">
        <v>7.66854443031073</v>
      </c>
      <c r="P1658">
        <v>62.690317812269001</v>
      </c>
      <c r="Q1658">
        <v>0.146371435765839</v>
      </c>
    </row>
    <row r="1659" spans="1:17" hidden="1" x14ac:dyDescent="0.3">
      <c r="A1659" t="s">
        <v>3494</v>
      </c>
      <c r="B1659" t="s">
        <v>3495</v>
      </c>
      <c r="C1659" t="s">
        <v>10650</v>
      </c>
      <c r="D1659" t="s">
        <v>1610</v>
      </c>
      <c r="E1659">
        <v>698.43077500000004</v>
      </c>
      <c r="F1659">
        <v>68.61</v>
      </c>
      <c r="G1659">
        <v>373.30921639174198</v>
      </c>
      <c r="H1659">
        <v>27.346637981244399</v>
      </c>
      <c r="I1659">
        <v>272.26384723433199</v>
      </c>
      <c r="J1659">
        <v>6.5405511141711496</v>
      </c>
      <c r="K1659">
        <v>52.201150750059703</v>
      </c>
      <c r="L1659">
        <v>33.404400725846799</v>
      </c>
      <c r="M1659">
        <v>91.679865352251795</v>
      </c>
      <c r="N1659">
        <v>0.91594363708281301</v>
      </c>
      <c r="O1659">
        <v>0</v>
      </c>
      <c r="P1659">
        <v>622.21052631578902</v>
      </c>
    </row>
    <row r="1660" spans="1:17" hidden="1" x14ac:dyDescent="0.3">
      <c r="A1660" t="s">
        <v>3496</v>
      </c>
      <c r="B1660" t="s">
        <v>3497</v>
      </c>
      <c r="C1660" t="s">
        <v>10650</v>
      </c>
      <c r="D1660" t="s">
        <v>1418</v>
      </c>
      <c r="E1660">
        <v>697.67976743999998</v>
      </c>
      <c r="F1660">
        <v>1166.55</v>
      </c>
      <c r="G1660">
        <v>-6.5121878198958596</v>
      </c>
      <c r="H1660">
        <v>2.7639016961732201</v>
      </c>
      <c r="I1660">
        <v>-7.3590649003323294E-2</v>
      </c>
      <c r="J1660">
        <v>4.14251514393895</v>
      </c>
      <c r="K1660">
        <v>1082.5612922479099</v>
      </c>
      <c r="L1660">
        <v>1021.3077967159199</v>
      </c>
      <c r="M1660">
        <v>76.098505694368995</v>
      </c>
      <c r="N1660">
        <v>1.5436356506656601</v>
      </c>
      <c r="O1660">
        <v>6.8964039261068999</v>
      </c>
      <c r="P1660">
        <v>45.818749999999902</v>
      </c>
      <c r="Q1660">
        <v>2.5793467270129999E-2</v>
      </c>
    </row>
    <row r="1661" spans="1:17" hidden="1" x14ac:dyDescent="0.3">
      <c r="A1661" t="s">
        <v>3498</v>
      </c>
      <c r="B1661" t="s">
        <v>3499</v>
      </c>
      <c r="C1661" t="s">
        <v>10650</v>
      </c>
      <c r="D1661" t="s">
        <v>158</v>
      </c>
      <c r="E1661">
        <v>695.10710236499995</v>
      </c>
      <c r="F1661">
        <v>100.46</v>
      </c>
      <c r="G1661">
        <v>20.1041835391323</v>
      </c>
      <c r="H1661">
        <v>12.9321503034437</v>
      </c>
      <c r="I1661">
        <v>6.6687980145270602</v>
      </c>
      <c r="J1661">
        <v>12.1493302239959</v>
      </c>
      <c r="K1661">
        <v>87.644066377376902</v>
      </c>
      <c r="L1661">
        <v>81.261461903180503</v>
      </c>
      <c r="M1661">
        <v>86.923453929593094</v>
      </c>
      <c r="N1661">
        <v>2.8660328582991399</v>
      </c>
      <c r="O1661">
        <v>6.01234322118255</v>
      </c>
      <c r="P1661">
        <v>75.119116792562394</v>
      </c>
      <c r="Q1661">
        <v>0.12029056609022</v>
      </c>
    </row>
    <row r="1662" spans="1:17" hidden="1" x14ac:dyDescent="0.3">
      <c r="A1662" t="s">
        <v>3500</v>
      </c>
      <c r="B1662" t="s">
        <v>3501</v>
      </c>
      <c r="C1662" t="s">
        <v>10650</v>
      </c>
      <c r="D1662" t="s">
        <v>141</v>
      </c>
      <c r="E1662">
        <v>694.879097</v>
      </c>
      <c r="F1662">
        <v>394.05</v>
      </c>
      <c r="G1662">
        <v>615.70616557738504</v>
      </c>
      <c r="H1662">
        <v>92.028149982726504</v>
      </c>
      <c r="I1662">
        <v>128.871209527405</v>
      </c>
      <c r="J1662">
        <v>-9.40714053620081</v>
      </c>
      <c r="K1662">
        <v>276.61707855901801</v>
      </c>
      <c r="L1662">
        <v>168.309948275957</v>
      </c>
      <c r="M1662">
        <v>66.022816981833401</v>
      </c>
      <c r="N1662">
        <v>0.55056724656538303</v>
      </c>
      <c r="O1662">
        <v>12.790255043776099</v>
      </c>
      <c r="P1662">
        <v>754.47528819927095</v>
      </c>
      <c r="Q1662">
        <v>0.207172477975437</v>
      </c>
    </row>
    <row r="1663" spans="1:17" hidden="1" x14ac:dyDescent="0.3">
      <c r="A1663" t="s">
        <v>3502</v>
      </c>
      <c r="B1663" t="s">
        <v>3503</v>
      </c>
      <c r="C1663" t="s">
        <v>10650</v>
      </c>
      <c r="D1663" t="s">
        <v>1610</v>
      </c>
      <c r="E1663">
        <v>693.68585095599997</v>
      </c>
      <c r="F1663">
        <v>94.59</v>
      </c>
      <c r="G1663">
        <v>9.5943306976732696</v>
      </c>
      <c r="H1663">
        <v>-6.94460111770473</v>
      </c>
      <c r="I1663">
        <v>-27.560590047585801</v>
      </c>
      <c r="J1663">
        <v>-3.33510676014851</v>
      </c>
      <c r="K1663">
        <v>97.265514263828905</v>
      </c>
      <c r="L1663">
        <v>94.984540882850993</v>
      </c>
      <c r="M1663">
        <v>46.925786663207099</v>
      </c>
      <c r="N1663">
        <v>0.64986409483381602</v>
      </c>
      <c r="O1663">
        <v>35.267998731366902</v>
      </c>
      <c r="P1663">
        <v>42.885196374622303</v>
      </c>
      <c r="Q1663">
        <v>7.2837742883109999E-3</v>
      </c>
    </row>
    <row r="1664" spans="1:17" hidden="1" x14ac:dyDescent="0.3">
      <c r="A1664" t="s">
        <v>3504</v>
      </c>
      <c r="B1664" t="s">
        <v>3505</v>
      </c>
      <c r="C1664" t="s">
        <v>10650</v>
      </c>
      <c r="D1664" t="s">
        <v>629</v>
      </c>
      <c r="E1664">
        <v>692.63394739199998</v>
      </c>
      <c r="F1664">
        <v>135.77000000000001</v>
      </c>
      <c r="G1664">
        <v>66.048080452638501</v>
      </c>
      <c r="H1664">
        <v>8.7562267954664801</v>
      </c>
      <c r="I1664">
        <v>35.170493830993301</v>
      </c>
      <c r="J1664">
        <v>0.57604358906546604</v>
      </c>
      <c r="K1664">
        <v>123.928709105379</v>
      </c>
      <c r="L1664">
        <v>99.563496784498398</v>
      </c>
      <c r="M1664">
        <v>57.696534375453702</v>
      </c>
      <c r="N1664">
        <v>0.110722719797748</v>
      </c>
      <c r="O1664">
        <v>16.660528835530599</v>
      </c>
      <c r="P1664">
        <v>110.659425911559</v>
      </c>
      <c r="Q1664">
        <v>2.5781168900796E-2</v>
      </c>
    </row>
    <row r="1665" spans="1:17" hidden="1" x14ac:dyDescent="0.3">
      <c r="A1665" t="s">
        <v>3506</v>
      </c>
      <c r="B1665" t="s">
        <v>3507</v>
      </c>
      <c r="C1665" t="s">
        <v>10650</v>
      </c>
      <c r="D1665" t="s">
        <v>318</v>
      </c>
      <c r="E1665">
        <v>692.55550000000005</v>
      </c>
      <c r="F1665">
        <v>287.3</v>
      </c>
      <c r="G1665">
        <v>-27.570973384144899</v>
      </c>
      <c r="H1665">
        <v>-22.265083701477899</v>
      </c>
      <c r="I1665">
        <v>-10.104864309506301</v>
      </c>
      <c r="J1665">
        <v>-7.6784264370744504</v>
      </c>
      <c r="K1665">
        <v>303.14813974894702</v>
      </c>
      <c r="M1665">
        <v>28.1527978098006</v>
      </c>
      <c r="N1665">
        <v>0.75369344200116495</v>
      </c>
      <c r="O1665">
        <v>47.928994082840198</v>
      </c>
      <c r="P1665">
        <v>51.210526315789402</v>
      </c>
    </row>
    <row r="1666" spans="1:17" hidden="1" x14ac:dyDescent="0.3">
      <c r="A1666" t="s">
        <v>3508</v>
      </c>
      <c r="B1666" t="s">
        <v>3509</v>
      </c>
      <c r="C1666" t="s">
        <v>10650</v>
      </c>
      <c r="D1666" t="s">
        <v>305</v>
      </c>
      <c r="E1666">
        <v>690.88534900000002</v>
      </c>
      <c r="F1666">
        <v>75.38</v>
      </c>
      <c r="G1666">
        <v>41.763466574771698</v>
      </c>
      <c r="H1666">
        <v>4.8626204661924399</v>
      </c>
      <c r="I1666">
        <v>-22.2919154295992</v>
      </c>
      <c r="J1666">
        <v>-4.7975178441430897</v>
      </c>
      <c r="K1666">
        <v>73.891538989438203</v>
      </c>
      <c r="L1666">
        <v>69.101040122357603</v>
      </c>
      <c r="M1666">
        <v>45.7363972128258</v>
      </c>
      <c r="N1666">
        <v>0.72738291608841599</v>
      </c>
      <c r="O1666">
        <v>21.583974529052799</v>
      </c>
      <c r="P1666">
        <v>80.119474313022593</v>
      </c>
      <c r="Q1666">
        <v>7.8179280886302993E-2</v>
      </c>
    </row>
    <row r="1667" spans="1:17" hidden="1" x14ac:dyDescent="0.3">
      <c r="A1667" t="s">
        <v>3510</v>
      </c>
      <c r="B1667" t="s">
        <v>3511</v>
      </c>
      <c r="C1667" t="s">
        <v>10650</v>
      </c>
      <c r="D1667" t="s">
        <v>198</v>
      </c>
      <c r="E1667">
        <v>688.87387999999999</v>
      </c>
      <c r="F1667">
        <v>174.08</v>
      </c>
      <c r="G1667">
        <v>-8.57318389567296</v>
      </c>
      <c r="H1667">
        <v>3.1021738464310502</v>
      </c>
      <c r="I1667">
        <v>-23.536853515209302</v>
      </c>
      <c r="J1667">
        <v>1.6290955556158899</v>
      </c>
      <c r="K1667">
        <v>164.890169968847</v>
      </c>
      <c r="L1667">
        <v>158.54507279245999</v>
      </c>
      <c r="M1667">
        <v>62.0148332729581</v>
      </c>
      <c r="N1667">
        <v>1.0792007240533501</v>
      </c>
      <c r="O1667">
        <v>21.725643382352899</v>
      </c>
      <c r="P1667">
        <v>37.721518987341703</v>
      </c>
      <c r="Q1667">
        <v>-1.8151459724700001E-4</v>
      </c>
    </row>
    <row r="1668" spans="1:17" hidden="1" x14ac:dyDescent="0.3">
      <c r="A1668" t="s">
        <v>3512</v>
      </c>
      <c r="B1668" t="s">
        <v>3513</v>
      </c>
      <c r="C1668" t="s">
        <v>10650</v>
      </c>
      <c r="D1668" t="s">
        <v>387</v>
      </c>
      <c r="E1668">
        <v>688.38151001099902</v>
      </c>
      <c r="F1668">
        <v>75.400000000000006</v>
      </c>
      <c r="G1668">
        <v>0.12749356244235699</v>
      </c>
      <c r="H1668">
        <v>-7.8098585254041799</v>
      </c>
      <c r="I1668">
        <v>5.7709895546252898</v>
      </c>
      <c r="J1668">
        <v>-5.4740831358007602</v>
      </c>
      <c r="K1668">
        <v>73.446203335734197</v>
      </c>
      <c r="M1668">
        <v>43.617910501610403</v>
      </c>
      <c r="N1668">
        <v>0.123780501779601</v>
      </c>
      <c r="O1668">
        <v>24.668435013262499</v>
      </c>
      <c r="P1668">
        <v>67.5555555555555</v>
      </c>
    </row>
    <row r="1669" spans="1:17" hidden="1" x14ac:dyDescent="0.3">
      <c r="A1669" t="s">
        <v>3514</v>
      </c>
      <c r="B1669" t="s">
        <v>3515</v>
      </c>
      <c r="C1669" t="s">
        <v>10650</v>
      </c>
      <c r="D1669" t="s">
        <v>175</v>
      </c>
      <c r="E1669">
        <v>687.96805180499996</v>
      </c>
      <c r="F1669">
        <v>282.35000000000002</v>
      </c>
      <c r="G1669">
        <v>-46.0509374904656</v>
      </c>
      <c r="H1669">
        <v>-8.8250532902972498</v>
      </c>
      <c r="I1669">
        <v>-20.6677622375562</v>
      </c>
      <c r="J1669">
        <v>-3.5244645087433599</v>
      </c>
      <c r="K1669">
        <v>294.31746165222103</v>
      </c>
      <c r="L1669">
        <v>306.00226853064902</v>
      </c>
      <c r="M1669">
        <v>37.344142980889004</v>
      </c>
      <c r="N1669">
        <v>1.1136933249532699</v>
      </c>
      <c r="O1669">
        <v>34.584735257658899</v>
      </c>
      <c r="P1669">
        <v>15.1274209989806</v>
      </c>
      <c r="Q1669">
        <v>-2.6696333673774001E-2</v>
      </c>
    </row>
    <row r="1670" spans="1:17" hidden="1" x14ac:dyDescent="0.3">
      <c r="A1670" t="s">
        <v>3516</v>
      </c>
      <c r="B1670" t="s">
        <v>3517</v>
      </c>
      <c r="C1670" t="s">
        <v>10650</v>
      </c>
      <c r="D1670" t="s">
        <v>1418</v>
      </c>
      <c r="E1670">
        <v>687.2154845</v>
      </c>
      <c r="F1670">
        <v>134.94999999999999</v>
      </c>
      <c r="G1670">
        <v>-11.5156435847483</v>
      </c>
      <c r="H1670">
        <v>-9.9727894872626202</v>
      </c>
      <c r="I1670">
        <v>-32.951379606685798</v>
      </c>
      <c r="J1670">
        <v>-3.4299540829662298</v>
      </c>
      <c r="K1670">
        <v>135.455415583194</v>
      </c>
      <c r="L1670">
        <v>135.670337859461</v>
      </c>
      <c r="M1670">
        <v>42.799670519574299</v>
      </c>
      <c r="N1670">
        <v>0.94675465660606195</v>
      </c>
      <c r="O1670">
        <v>39.977769544275603</v>
      </c>
      <c r="P1670">
        <v>39.1237113402061</v>
      </c>
      <c r="Q1670">
        <v>0.118202878057706</v>
      </c>
    </row>
    <row r="1671" spans="1:17" hidden="1" x14ac:dyDescent="0.3">
      <c r="A1671" t="s">
        <v>3518</v>
      </c>
      <c r="B1671" t="s">
        <v>3519</v>
      </c>
      <c r="C1671" t="s">
        <v>10650</v>
      </c>
      <c r="D1671" t="s">
        <v>558</v>
      </c>
      <c r="E1671">
        <v>687.00920603999998</v>
      </c>
      <c r="F1671">
        <v>300.75</v>
      </c>
      <c r="G1671">
        <v>8.4471981786142791</v>
      </c>
      <c r="H1671">
        <v>-5.9675382639662802</v>
      </c>
      <c r="I1671">
        <v>-16.031214662192401</v>
      </c>
      <c r="J1671">
        <v>-3.4502499679755498</v>
      </c>
      <c r="K1671">
        <v>300.07301073921201</v>
      </c>
      <c r="L1671">
        <v>293.66751037844602</v>
      </c>
      <c r="M1671">
        <v>39.602228116960703</v>
      </c>
      <c r="N1671">
        <v>0.78736288038104196</v>
      </c>
      <c r="O1671">
        <v>44.206151288445497</v>
      </c>
      <c r="P1671">
        <v>40.471742176553001</v>
      </c>
      <c r="Q1671">
        <v>4.7205365437778E-2</v>
      </c>
    </row>
    <row r="1672" spans="1:17" hidden="1" x14ac:dyDescent="0.3">
      <c r="A1672" t="s">
        <v>3520</v>
      </c>
      <c r="B1672" t="s">
        <v>3521</v>
      </c>
      <c r="C1672" t="s">
        <v>10650</v>
      </c>
      <c r="D1672" t="s">
        <v>3522</v>
      </c>
      <c r="E1672">
        <v>685.37130000000002</v>
      </c>
      <c r="F1672">
        <v>580</v>
      </c>
      <c r="G1672">
        <v>-13.358167593788</v>
      </c>
      <c r="H1672">
        <v>-13.9464067029574</v>
      </c>
      <c r="I1672">
        <v>34.613529275328098</v>
      </c>
      <c r="J1672">
        <v>-8.0562050040346005</v>
      </c>
      <c r="K1672">
        <v>571.22460625266103</v>
      </c>
      <c r="L1672">
        <v>483.57031526778701</v>
      </c>
      <c r="M1672">
        <v>40.893524780969202</v>
      </c>
      <c r="N1672">
        <v>0.32485456826736597</v>
      </c>
      <c r="O1672">
        <v>16.034482758620602</v>
      </c>
      <c r="P1672">
        <v>74.698795180722797</v>
      </c>
      <c r="Q1672">
        <v>0.102474112569128</v>
      </c>
    </row>
    <row r="1673" spans="1:17" hidden="1" x14ac:dyDescent="0.3">
      <c r="A1673" t="s">
        <v>3523</v>
      </c>
      <c r="B1673" t="s">
        <v>3524</v>
      </c>
      <c r="C1673" t="s">
        <v>10650</v>
      </c>
      <c r="D1673" t="s">
        <v>629</v>
      </c>
      <c r="E1673">
        <v>684.529669439999</v>
      </c>
      <c r="F1673">
        <v>264.5</v>
      </c>
      <c r="G1673">
        <v>-27.516989062585001</v>
      </c>
      <c r="H1673">
        <v>-10.2444052949316</v>
      </c>
      <c r="I1673">
        <v>19.745332826944502</v>
      </c>
      <c r="J1673">
        <v>-19.635655722274102</v>
      </c>
      <c r="K1673">
        <v>293.600750187865</v>
      </c>
      <c r="L1673">
        <v>249.22495060751501</v>
      </c>
      <c r="M1673">
        <v>25.289797323302199</v>
      </c>
      <c r="N1673">
        <v>0.49943797938833401</v>
      </c>
      <c r="O1673">
        <v>40.642722117202197</v>
      </c>
      <c r="P1673">
        <v>58.0992229527794</v>
      </c>
      <c r="Q1673">
        <v>2.3169636322629E-2</v>
      </c>
    </row>
    <row r="1674" spans="1:17" hidden="1" x14ac:dyDescent="0.3">
      <c r="A1674" t="s">
        <v>3525</v>
      </c>
      <c r="B1674" t="s">
        <v>3526</v>
      </c>
      <c r="C1674" t="s">
        <v>10650</v>
      </c>
      <c r="D1674" t="s">
        <v>305</v>
      </c>
      <c r="E1674">
        <v>683.11351311499902</v>
      </c>
      <c r="F1674">
        <v>381.1</v>
      </c>
      <c r="G1674">
        <v>-39.2338658574146</v>
      </c>
      <c r="H1674">
        <v>1.7749194255112699</v>
      </c>
      <c r="I1674">
        <v>5.7535735073321401</v>
      </c>
      <c r="J1674">
        <v>2.32390428558287</v>
      </c>
      <c r="K1674">
        <v>376.10214378148902</v>
      </c>
      <c r="L1674">
        <v>338.394177604579</v>
      </c>
      <c r="M1674">
        <v>52.648703448729499</v>
      </c>
      <c r="N1674">
        <v>0.106924059828959</v>
      </c>
      <c r="O1674">
        <v>17.799075840734801</v>
      </c>
      <c r="P1674">
        <v>54.291497975708502</v>
      </c>
      <c r="Q1674">
        <v>4.7308854819691E-2</v>
      </c>
    </row>
    <row r="1675" spans="1:17" hidden="1" x14ac:dyDescent="0.3">
      <c r="A1675" t="s">
        <v>3527</v>
      </c>
      <c r="B1675" t="s">
        <v>3528</v>
      </c>
      <c r="C1675" t="s">
        <v>10650</v>
      </c>
      <c r="D1675" t="s">
        <v>400</v>
      </c>
      <c r="E1675">
        <v>682.04133679500001</v>
      </c>
      <c r="F1675">
        <v>510.05</v>
      </c>
      <c r="G1675">
        <v>6.5276660716374204</v>
      </c>
      <c r="H1675">
        <v>-14.356427152855099</v>
      </c>
      <c r="I1675">
        <v>37.310737790279703</v>
      </c>
      <c r="J1675">
        <v>-7.9351638147755397</v>
      </c>
      <c r="K1675">
        <v>511.92232620332197</v>
      </c>
      <c r="L1675">
        <v>418.095445114965</v>
      </c>
      <c r="M1675">
        <v>46.4286034947541</v>
      </c>
      <c r="N1675">
        <v>4.39572011311107E-2</v>
      </c>
      <c r="O1675">
        <v>37.133614351534099</v>
      </c>
      <c r="P1675">
        <v>90.922702601534695</v>
      </c>
      <c r="Q1675">
        <v>1.0323898051107E-2</v>
      </c>
    </row>
    <row r="1676" spans="1:17" hidden="1" x14ac:dyDescent="0.3">
      <c r="A1676" t="s">
        <v>3529</v>
      </c>
      <c r="B1676" t="s">
        <v>3530</v>
      </c>
      <c r="C1676" t="s">
        <v>10650</v>
      </c>
      <c r="D1676" t="s">
        <v>305</v>
      </c>
      <c r="E1676">
        <v>681.40800000000002</v>
      </c>
      <c r="F1676">
        <v>145.55000000000001</v>
      </c>
      <c r="G1676">
        <v>-17.078579181013499</v>
      </c>
      <c r="H1676">
        <v>-6.8239068276519204</v>
      </c>
      <c r="I1676">
        <v>-14.458169617736999</v>
      </c>
      <c r="J1676">
        <v>-7.6666358478365302</v>
      </c>
      <c r="K1676">
        <v>146.880756774839</v>
      </c>
      <c r="L1676">
        <v>144.60326815385301</v>
      </c>
      <c r="M1676">
        <v>41.583340274642602</v>
      </c>
      <c r="N1676">
        <v>1.16848579768562</v>
      </c>
      <c r="O1676">
        <v>20.9206458261765</v>
      </c>
      <c r="P1676">
        <v>15.883757961783401</v>
      </c>
      <c r="Q1676">
        <v>9.6091824453068006E-2</v>
      </c>
    </row>
    <row r="1677" spans="1:17" hidden="1" x14ac:dyDescent="0.3">
      <c r="A1677" t="s">
        <v>3531</v>
      </c>
      <c r="B1677" t="s">
        <v>3532</v>
      </c>
      <c r="C1677" t="s">
        <v>10650</v>
      </c>
      <c r="D1677" t="s">
        <v>46</v>
      </c>
      <c r="E1677">
        <v>678.97721420000005</v>
      </c>
      <c r="F1677">
        <v>234.75</v>
      </c>
      <c r="G1677">
        <v>-67.558619708243</v>
      </c>
      <c r="H1677">
        <v>-8.5433746307542702</v>
      </c>
      <c r="I1677">
        <v>-4.6396801545775199</v>
      </c>
      <c r="J1677">
        <v>4.0578584614882702</v>
      </c>
      <c r="K1677">
        <v>238.57719844378099</v>
      </c>
      <c r="L1677">
        <v>245.955150168877</v>
      </c>
      <c r="M1677">
        <v>68.048955568259899</v>
      </c>
      <c r="N1677">
        <v>0.77341647047843798</v>
      </c>
      <c r="O1677">
        <v>69.776357827476005</v>
      </c>
      <c r="P1677">
        <v>30.4166666666666</v>
      </c>
      <c r="Q1677">
        <v>9.6753126972060996E-2</v>
      </c>
    </row>
    <row r="1678" spans="1:17" hidden="1" x14ac:dyDescent="0.3">
      <c r="A1678" t="s">
        <v>3533</v>
      </c>
      <c r="B1678" t="s">
        <v>3534</v>
      </c>
      <c r="C1678" t="s">
        <v>10650</v>
      </c>
      <c r="D1678" t="s">
        <v>629</v>
      </c>
      <c r="E1678">
        <v>678.28501604200005</v>
      </c>
      <c r="F1678">
        <v>34.68</v>
      </c>
      <c r="G1678">
        <v>137.363950798899</v>
      </c>
      <c r="H1678">
        <v>-22.598026914972301</v>
      </c>
      <c r="I1678">
        <v>51.781425898538302</v>
      </c>
      <c r="J1678">
        <v>-14.3877932072243</v>
      </c>
      <c r="K1678">
        <v>38.4197900519341</v>
      </c>
      <c r="L1678">
        <v>29.018339923577201</v>
      </c>
      <c r="M1678">
        <v>32.569774888320303</v>
      </c>
      <c r="N1678">
        <v>0.18361590576963499</v>
      </c>
      <c r="O1678">
        <v>48.788927335640103</v>
      </c>
      <c r="P1678">
        <v>175.23809523809501</v>
      </c>
      <c r="Q1678">
        <v>6.1018733001501999E-2</v>
      </c>
    </row>
    <row r="1679" spans="1:17" hidden="1" x14ac:dyDescent="0.3">
      <c r="A1679" t="s">
        <v>3535</v>
      </c>
      <c r="B1679" t="s">
        <v>3536</v>
      </c>
      <c r="C1679" t="s">
        <v>10650</v>
      </c>
      <c r="D1679" t="s">
        <v>742</v>
      </c>
      <c r="E1679">
        <v>676.62342616799901</v>
      </c>
      <c r="F1679">
        <v>906.04</v>
      </c>
      <c r="G1679">
        <v>-3.1556534841380102</v>
      </c>
      <c r="H1679">
        <v>-0.68107964173370406</v>
      </c>
      <c r="I1679">
        <v>0.50000513846892503</v>
      </c>
      <c r="J1679">
        <v>-0.55041532880347499</v>
      </c>
      <c r="K1679">
        <v>881.99674080554405</v>
      </c>
      <c r="L1679">
        <v>820.62054542071905</v>
      </c>
      <c r="M1679">
        <v>64.306050640641899</v>
      </c>
      <c r="N1679">
        <v>1.2611930204247199</v>
      </c>
      <c r="O1679">
        <v>2.8652156637676001</v>
      </c>
      <c r="P1679">
        <v>34.230136742766497</v>
      </c>
      <c r="Q1679">
        <v>2.0547319375944E-2</v>
      </c>
    </row>
    <row r="1680" spans="1:17" hidden="1" x14ac:dyDescent="0.3">
      <c r="A1680" t="s">
        <v>3537</v>
      </c>
      <c r="B1680" t="s">
        <v>3538</v>
      </c>
      <c r="C1680" t="s">
        <v>10650</v>
      </c>
      <c r="D1680" t="s">
        <v>680</v>
      </c>
      <c r="E1680">
        <v>675.72697031999996</v>
      </c>
      <c r="F1680">
        <v>26.28</v>
      </c>
      <c r="G1680">
        <v>12.0037473899157</v>
      </c>
      <c r="H1680">
        <v>7.7199007434225297</v>
      </c>
      <c r="I1680">
        <v>7.0308320743103403</v>
      </c>
      <c r="J1680">
        <v>-2.4226408005366702</v>
      </c>
      <c r="K1680">
        <v>24.309123985008</v>
      </c>
      <c r="L1680">
        <v>21.740823451790401</v>
      </c>
      <c r="M1680">
        <v>51.3652626741235</v>
      </c>
      <c r="N1680">
        <v>1.2371329219142999</v>
      </c>
      <c r="O1680">
        <v>12.9375951293759</v>
      </c>
      <c r="P1680">
        <v>63.2298136645962</v>
      </c>
      <c r="Q1680">
        <v>9.1673701573319E-2</v>
      </c>
    </row>
    <row r="1681" spans="1:17" hidden="1" x14ac:dyDescent="0.3">
      <c r="A1681" t="s">
        <v>3539</v>
      </c>
      <c r="B1681" t="s">
        <v>3540</v>
      </c>
      <c r="C1681" t="s">
        <v>10650</v>
      </c>
      <c r="D1681" t="s">
        <v>629</v>
      </c>
      <c r="E1681">
        <v>675.34643661099994</v>
      </c>
      <c r="F1681">
        <v>159.69</v>
      </c>
      <c r="G1681">
        <v>5.3555393262023996</v>
      </c>
      <c r="H1681">
        <v>-1.36289902264884</v>
      </c>
      <c r="I1681">
        <v>5.3197209631992104</v>
      </c>
      <c r="J1681">
        <v>-2.7949571944930098</v>
      </c>
      <c r="K1681">
        <v>148.07951040766801</v>
      </c>
      <c r="L1681">
        <v>135.03247049359601</v>
      </c>
      <c r="M1681">
        <v>49.476689150654302</v>
      </c>
      <c r="N1681">
        <v>1.13455199849238</v>
      </c>
      <c r="O1681">
        <v>9.2742187989229095</v>
      </c>
      <c r="P1681">
        <v>47.587800369685702</v>
      </c>
      <c r="Q1681">
        <v>3.0091501108977001E-2</v>
      </c>
    </row>
    <row r="1682" spans="1:17" hidden="1" x14ac:dyDescent="0.3">
      <c r="A1682" t="s">
        <v>3541</v>
      </c>
      <c r="B1682" t="s">
        <v>3542</v>
      </c>
      <c r="C1682" t="s">
        <v>10650</v>
      </c>
      <c r="D1682" t="s">
        <v>568</v>
      </c>
      <c r="E1682">
        <v>673.80863999999997</v>
      </c>
      <c r="F1682">
        <v>179.9</v>
      </c>
      <c r="G1682">
        <v>-17.5178780548097</v>
      </c>
      <c r="H1682">
        <v>15.8729886680339</v>
      </c>
      <c r="I1682">
        <v>-5.1768980171207298E-2</v>
      </c>
      <c r="J1682">
        <v>18.6021382811678</v>
      </c>
      <c r="K1682">
        <v>155.46813440814199</v>
      </c>
      <c r="M1682">
        <v>86.306259756746996</v>
      </c>
      <c r="O1682">
        <v>5.0027793218454697</v>
      </c>
      <c r="P1682">
        <v>30.230201245113602</v>
      </c>
    </row>
    <row r="1683" spans="1:17" hidden="1" x14ac:dyDescent="0.3">
      <c r="A1683" t="s">
        <v>3543</v>
      </c>
      <c r="B1683" t="s">
        <v>3544</v>
      </c>
      <c r="C1683" t="s">
        <v>10650</v>
      </c>
      <c r="D1683" t="s">
        <v>568</v>
      </c>
      <c r="E1683">
        <v>673.43000010000003</v>
      </c>
      <c r="F1683">
        <v>946.5</v>
      </c>
      <c r="G1683">
        <v>-22.827322454873599</v>
      </c>
      <c r="H1683">
        <v>-16.1689465688228</v>
      </c>
      <c r="I1683">
        <v>-5.4856339715674798</v>
      </c>
      <c r="J1683">
        <v>-5.2371991046045201</v>
      </c>
      <c r="K1683">
        <v>965.79891931460497</v>
      </c>
      <c r="L1683">
        <v>891.30413987709301</v>
      </c>
      <c r="M1683">
        <v>36.172369864864997</v>
      </c>
      <c r="N1683">
        <v>0.791551112828491</v>
      </c>
      <c r="O1683">
        <v>18.858954041204399</v>
      </c>
      <c r="P1683">
        <v>29.657534246575299</v>
      </c>
      <c r="Q1683">
        <v>0.100803254199169</v>
      </c>
    </row>
    <row r="1684" spans="1:17" hidden="1" x14ac:dyDescent="0.3">
      <c r="A1684" t="s">
        <v>3545</v>
      </c>
      <c r="B1684" t="s">
        <v>3546</v>
      </c>
      <c r="C1684" t="s">
        <v>10650</v>
      </c>
      <c r="D1684" t="s">
        <v>531</v>
      </c>
      <c r="E1684">
        <v>669.99232359999996</v>
      </c>
      <c r="F1684">
        <v>28.67</v>
      </c>
      <c r="G1684">
        <v>29.6209031717081</v>
      </c>
      <c r="H1684">
        <v>13.9960387055563</v>
      </c>
      <c r="I1684">
        <v>-3.7053190899472499</v>
      </c>
      <c r="J1684">
        <v>-7.7474184657398704</v>
      </c>
      <c r="K1684">
        <v>26.728891548616001</v>
      </c>
      <c r="L1684">
        <v>23.2534977100715</v>
      </c>
      <c r="M1684">
        <v>43.293074741266999</v>
      </c>
      <c r="N1684">
        <v>0.91525384963675704</v>
      </c>
      <c r="O1684">
        <v>12.626438786187601</v>
      </c>
      <c r="P1684">
        <v>95.722474464515898</v>
      </c>
      <c r="Q1684">
        <v>0.17321499889505301</v>
      </c>
    </row>
    <row r="1685" spans="1:17" hidden="1" x14ac:dyDescent="0.3">
      <c r="A1685" t="s">
        <v>3547</v>
      </c>
      <c r="B1685" t="s">
        <v>3548</v>
      </c>
      <c r="C1685" t="s">
        <v>10650</v>
      </c>
      <c r="D1685" t="s">
        <v>54</v>
      </c>
      <c r="E1685">
        <v>668.70098295000003</v>
      </c>
      <c r="F1685">
        <v>305.39999999999998</v>
      </c>
      <c r="G1685">
        <v>-46.695216676774599</v>
      </c>
      <c r="H1685">
        <v>-10.908207088130199</v>
      </c>
      <c r="I1685">
        <v>-31.734961249269901</v>
      </c>
      <c r="J1685">
        <v>-4.7617084248151098</v>
      </c>
      <c r="K1685">
        <v>321.787181158397</v>
      </c>
      <c r="L1685">
        <v>337.61789631221899</v>
      </c>
      <c r="M1685">
        <v>34.252673934244797</v>
      </c>
      <c r="N1685">
        <v>0.71024472021106999</v>
      </c>
      <c r="O1685">
        <v>56.843483955468201</v>
      </c>
      <c r="P1685">
        <v>3.4728104353718399</v>
      </c>
      <c r="Q1685">
        <v>5.3880210395091999E-2</v>
      </c>
    </row>
    <row r="1686" spans="1:17" hidden="1" x14ac:dyDescent="0.3">
      <c r="A1686" t="s">
        <v>3549</v>
      </c>
      <c r="B1686" t="s">
        <v>3550</v>
      </c>
      <c r="C1686" t="s">
        <v>10650</v>
      </c>
      <c r="D1686" t="s">
        <v>629</v>
      </c>
      <c r="E1686">
        <v>668.69871235200003</v>
      </c>
      <c r="F1686">
        <v>46.38</v>
      </c>
      <c r="G1686">
        <v>86.293694962288598</v>
      </c>
      <c r="H1686">
        <v>-7.36265736771339</v>
      </c>
      <c r="I1686">
        <v>11.5408991884042</v>
      </c>
      <c r="J1686">
        <v>-3.76360271721824</v>
      </c>
      <c r="K1686">
        <v>47.059629108973198</v>
      </c>
      <c r="L1686">
        <v>39.365779847568902</v>
      </c>
      <c r="M1686">
        <v>35.393278756135999</v>
      </c>
      <c r="N1686">
        <v>0.21851526767261301</v>
      </c>
      <c r="O1686">
        <v>24.062095730918401</v>
      </c>
      <c r="P1686">
        <v>127.35294117647</v>
      </c>
      <c r="Q1686">
        <v>5.2333634998488997E-2</v>
      </c>
    </row>
    <row r="1687" spans="1:17" hidden="1" x14ac:dyDescent="0.3">
      <c r="A1687" t="s">
        <v>3551</v>
      </c>
      <c r="B1687" t="s">
        <v>3552</v>
      </c>
      <c r="C1687" t="s">
        <v>10650</v>
      </c>
      <c r="D1687" t="s">
        <v>568</v>
      </c>
      <c r="E1687">
        <v>668.57087707200003</v>
      </c>
      <c r="F1687">
        <v>3.77</v>
      </c>
      <c r="G1687">
        <v>-4.4352770003282096</v>
      </c>
      <c r="H1687">
        <v>-0.99117892590481704</v>
      </c>
      <c r="I1687">
        <v>-29.1913901479118</v>
      </c>
      <c r="J1687">
        <v>-6.92592027582063</v>
      </c>
      <c r="K1687">
        <v>3.84063105504341</v>
      </c>
      <c r="L1687">
        <v>3.8273156927038099</v>
      </c>
      <c r="M1687">
        <v>37.713033280576198</v>
      </c>
      <c r="N1687">
        <v>0.853179786684094</v>
      </c>
      <c r="O1687">
        <v>49.867374005305003</v>
      </c>
      <c r="P1687">
        <v>32.280701754385902</v>
      </c>
      <c r="Q1687">
        <v>7.2059734645306003E-2</v>
      </c>
    </row>
    <row r="1688" spans="1:17" hidden="1" x14ac:dyDescent="0.3">
      <c r="A1688" t="s">
        <v>3553</v>
      </c>
      <c r="B1688" t="s">
        <v>3554</v>
      </c>
      <c r="C1688" t="s">
        <v>10650</v>
      </c>
      <c r="D1688" t="s">
        <v>1546</v>
      </c>
      <c r="E1688">
        <v>667.15644508999901</v>
      </c>
      <c r="F1688">
        <v>267.60000000000002</v>
      </c>
      <c r="G1688">
        <v>74.779446926052103</v>
      </c>
      <c r="H1688">
        <v>-20.784967073455</v>
      </c>
      <c r="I1688">
        <v>45.938195494737897</v>
      </c>
      <c r="J1688">
        <v>-7.02298299466531</v>
      </c>
      <c r="K1688">
        <v>310.3839863682</v>
      </c>
      <c r="L1688">
        <v>246.39766362426701</v>
      </c>
      <c r="M1688">
        <v>37.328498130259803</v>
      </c>
      <c r="N1688">
        <v>0.64800936485524296</v>
      </c>
      <c r="O1688">
        <v>72.645739910313793</v>
      </c>
      <c r="P1688">
        <v>138.50267379679099</v>
      </c>
    </row>
    <row r="1689" spans="1:17" hidden="1" x14ac:dyDescent="0.3">
      <c r="A1689" t="s">
        <v>3555</v>
      </c>
      <c r="B1689" t="s">
        <v>3556</v>
      </c>
      <c r="C1689" t="s">
        <v>10650</v>
      </c>
      <c r="E1689">
        <v>666.99402640000005</v>
      </c>
      <c r="F1689">
        <v>43.31</v>
      </c>
      <c r="G1689">
        <v>594.41827948502703</v>
      </c>
      <c r="H1689">
        <v>24.295087998659898</v>
      </c>
      <c r="I1689">
        <v>48.635309686250601</v>
      </c>
      <c r="J1689">
        <v>7.8309085049921601</v>
      </c>
      <c r="K1689">
        <v>39.3130466240885</v>
      </c>
      <c r="L1689">
        <v>28.640862402173301</v>
      </c>
      <c r="M1689">
        <v>64.609073975494198</v>
      </c>
      <c r="N1689">
        <v>1.3961909696054799</v>
      </c>
      <c r="O1689">
        <v>12.0988224428538</v>
      </c>
      <c r="P1689">
        <v>624.85355648535506</v>
      </c>
      <c r="Q1689">
        <v>0.213173960579845</v>
      </c>
    </row>
    <row r="1690" spans="1:17" hidden="1" x14ac:dyDescent="0.3">
      <c r="A1690" t="s">
        <v>3557</v>
      </c>
      <c r="B1690" t="s">
        <v>3558</v>
      </c>
      <c r="C1690" t="s">
        <v>10650</v>
      </c>
      <c r="D1690" t="s">
        <v>264</v>
      </c>
      <c r="E1690">
        <v>666.96180660000005</v>
      </c>
      <c r="F1690">
        <v>356.9</v>
      </c>
      <c r="G1690">
        <v>41.2337946687434</v>
      </c>
      <c r="H1690">
        <v>-5.0162445044533399</v>
      </c>
      <c r="I1690">
        <v>-15.295385769148799</v>
      </c>
      <c r="J1690">
        <v>-7.0736109310300703</v>
      </c>
      <c r="K1690">
        <v>368.02879377636401</v>
      </c>
      <c r="M1690">
        <v>39.567425644882398</v>
      </c>
      <c r="N1690">
        <v>0.402833775688689</v>
      </c>
      <c r="O1690">
        <v>37.293359484449397</v>
      </c>
      <c r="P1690">
        <v>83.025641025640994</v>
      </c>
    </row>
    <row r="1691" spans="1:17" hidden="1" x14ac:dyDescent="0.3">
      <c r="A1691" t="s">
        <v>3559</v>
      </c>
      <c r="B1691" t="s">
        <v>3560</v>
      </c>
      <c r="C1691" t="s">
        <v>10650</v>
      </c>
      <c r="D1691" t="s">
        <v>565</v>
      </c>
      <c r="E1691">
        <v>666.89426309999999</v>
      </c>
      <c r="F1691">
        <v>425.65</v>
      </c>
      <c r="G1691">
        <v>276.49588934766399</v>
      </c>
      <c r="H1691">
        <v>-11.2786818704932</v>
      </c>
      <c r="I1691">
        <v>140.393927312405</v>
      </c>
      <c r="J1691">
        <v>-16.118207925638199</v>
      </c>
      <c r="K1691">
        <v>430.08428973965101</v>
      </c>
      <c r="L1691">
        <v>318.88421871041999</v>
      </c>
      <c r="M1691">
        <v>42.929465509002199</v>
      </c>
      <c r="N1691">
        <v>1.1279582623414199</v>
      </c>
      <c r="O1691">
        <v>23.082344649359801</v>
      </c>
      <c r="P1691">
        <v>336.56410256410197</v>
      </c>
      <c r="Q1691">
        <v>0.19862594524842</v>
      </c>
    </row>
    <row r="1692" spans="1:17" hidden="1" x14ac:dyDescent="0.3">
      <c r="A1692" t="s">
        <v>3561</v>
      </c>
      <c r="B1692" t="s">
        <v>3562</v>
      </c>
      <c r="C1692" t="s">
        <v>10650</v>
      </c>
      <c r="D1692" t="s">
        <v>568</v>
      </c>
      <c r="E1692">
        <v>665.47749999999996</v>
      </c>
      <c r="F1692">
        <v>711.25</v>
      </c>
      <c r="G1692">
        <v>19.9188081915119</v>
      </c>
      <c r="H1692">
        <v>32.105143209323401</v>
      </c>
      <c r="I1692">
        <v>35.161624534999703</v>
      </c>
      <c r="J1692">
        <v>-4.6727958258998399</v>
      </c>
      <c r="K1692">
        <v>620.28987422978798</v>
      </c>
      <c r="L1692">
        <v>518.09984700146595</v>
      </c>
      <c r="M1692">
        <v>60.521759003481698</v>
      </c>
      <c r="N1692">
        <v>0.21712805121020701</v>
      </c>
      <c r="O1692">
        <v>8.8365553602811993</v>
      </c>
      <c r="P1692">
        <v>73.264311814859894</v>
      </c>
      <c r="Q1692">
        <v>3.8454430135982001E-2</v>
      </c>
    </row>
    <row r="1693" spans="1:17" hidden="1" x14ac:dyDescent="0.3">
      <c r="A1693" t="s">
        <v>3563</v>
      </c>
      <c r="B1693" t="s">
        <v>3564</v>
      </c>
      <c r="C1693" t="s">
        <v>10650</v>
      </c>
      <c r="E1693">
        <v>662.94553499999995</v>
      </c>
      <c r="F1693">
        <v>280.89999999999998</v>
      </c>
      <c r="G1693">
        <v>20.968808592298299</v>
      </c>
      <c r="H1693">
        <v>48.731575110868597</v>
      </c>
      <c r="I1693">
        <v>38.434917666936798</v>
      </c>
      <c r="J1693">
        <v>-12.7180387629933</v>
      </c>
      <c r="M1693">
        <v>48.2007481710585</v>
      </c>
      <c r="O1693">
        <v>11.9259522961908</v>
      </c>
      <c r="P1693">
        <v>58.9700056593095</v>
      </c>
    </row>
    <row r="1694" spans="1:17" hidden="1" x14ac:dyDescent="0.3">
      <c r="A1694" t="s">
        <v>3565</v>
      </c>
      <c r="B1694" t="s">
        <v>3566</v>
      </c>
      <c r="C1694" t="s">
        <v>10650</v>
      </c>
      <c r="D1694" t="s">
        <v>227</v>
      </c>
      <c r="E1694">
        <v>660.95747800000004</v>
      </c>
      <c r="F1694">
        <v>138.44999999999999</v>
      </c>
      <c r="G1694">
        <v>96.643614257667494</v>
      </c>
      <c r="H1694">
        <v>-12.7608272794775</v>
      </c>
      <c r="I1694">
        <v>26.4708562459288</v>
      </c>
      <c r="J1694">
        <v>-3.6208043391257498</v>
      </c>
      <c r="K1694">
        <v>141.29507850902399</v>
      </c>
      <c r="L1694">
        <v>117.188560401091</v>
      </c>
      <c r="M1694">
        <v>41.466220584918602</v>
      </c>
      <c r="N1694">
        <v>0.34782944323465098</v>
      </c>
      <c r="O1694">
        <v>27.121704586493301</v>
      </c>
      <c r="P1694">
        <v>140.78260869565199</v>
      </c>
      <c r="Q1694">
        <v>8.2978926462736996E-2</v>
      </c>
    </row>
    <row r="1695" spans="1:17" hidden="1" x14ac:dyDescent="0.3">
      <c r="A1695" t="s">
        <v>3567</v>
      </c>
      <c r="B1695" t="s">
        <v>3568</v>
      </c>
      <c r="C1695" t="s">
        <v>10650</v>
      </c>
      <c r="D1695" t="s">
        <v>558</v>
      </c>
      <c r="E1695">
        <v>659.96769761999997</v>
      </c>
      <c r="F1695">
        <v>358.45</v>
      </c>
      <c r="G1695">
        <v>-0.703101828413636</v>
      </c>
      <c r="H1695">
        <v>-12.855856027329899</v>
      </c>
      <c r="I1695">
        <v>-11.4252585772477</v>
      </c>
      <c r="J1695">
        <v>-4.46662607842749</v>
      </c>
      <c r="K1695">
        <v>368.11579748220498</v>
      </c>
      <c r="L1695">
        <v>347.09741970750503</v>
      </c>
      <c r="M1695">
        <v>36.576777124237204</v>
      </c>
      <c r="N1695">
        <v>0.26652918807714698</v>
      </c>
      <c r="O1695">
        <v>22.750732319709801</v>
      </c>
      <c r="P1695">
        <v>36.760778328882097</v>
      </c>
      <c r="Q1695">
        <v>2.7466915412448001E-2</v>
      </c>
    </row>
    <row r="1696" spans="1:17" hidden="1" x14ac:dyDescent="0.3">
      <c r="A1696" t="s">
        <v>3569</v>
      </c>
      <c r="B1696" t="s">
        <v>3570</v>
      </c>
      <c r="C1696" t="s">
        <v>10650</v>
      </c>
      <c r="D1696" t="s">
        <v>127</v>
      </c>
      <c r="E1696">
        <v>657.94275400000004</v>
      </c>
      <c r="F1696">
        <v>257.35000000000002</v>
      </c>
      <c r="G1696">
        <v>138.90014947795501</v>
      </c>
      <c r="H1696">
        <v>-11.641337062765</v>
      </c>
      <c r="I1696">
        <v>98.233129981573299</v>
      </c>
      <c r="J1696">
        <v>1.05924534092394</v>
      </c>
      <c r="K1696">
        <v>273.94184226546002</v>
      </c>
      <c r="M1696">
        <v>50.299501953834898</v>
      </c>
      <c r="N1696">
        <v>0.44879737786552798</v>
      </c>
      <c r="O1696">
        <v>53.060034971828202</v>
      </c>
      <c r="P1696">
        <v>185.785674625208</v>
      </c>
    </row>
    <row r="1697" spans="1:17" hidden="1" x14ac:dyDescent="0.3">
      <c r="A1697" t="s">
        <v>3571</v>
      </c>
      <c r="B1697" t="s">
        <v>3572</v>
      </c>
      <c r="C1697" t="s">
        <v>10650</v>
      </c>
      <c r="D1697" t="s">
        <v>158</v>
      </c>
      <c r="E1697">
        <v>656.93884720000005</v>
      </c>
      <c r="F1697">
        <v>55.03</v>
      </c>
      <c r="G1697">
        <v>43.435181135532702</v>
      </c>
      <c r="H1697">
        <v>2.4337407128522499</v>
      </c>
      <c r="I1697">
        <v>-27.3859641931857</v>
      </c>
      <c r="J1697">
        <v>1.96056277460595</v>
      </c>
      <c r="K1697">
        <v>51.572687924954202</v>
      </c>
      <c r="L1697">
        <v>49.444304584406702</v>
      </c>
      <c r="M1697">
        <v>61.723373925096801</v>
      </c>
      <c r="N1697">
        <v>2.1936120463042799</v>
      </c>
      <c r="O1697">
        <v>31.473741595493301</v>
      </c>
      <c r="P1697">
        <v>74.421553090332793</v>
      </c>
      <c r="Q1697">
        <v>6.0720988450451999E-2</v>
      </c>
    </row>
    <row r="1698" spans="1:17" hidden="1" x14ac:dyDescent="0.3">
      <c r="A1698" t="s">
        <v>3573</v>
      </c>
      <c r="B1698" t="s">
        <v>3574</v>
      </c>
      <c r="C1698" t="s">
        <v>10650</v>
      </c>
      <c r="D1698" t="s">
        <v>629</v>
      </c>
      <c r="E1698">
        <v>656.65599999999995</v>
      </c>
      <c r="F1698">
        <v>125.66</v>
      </c>
      <c r="G1698">
        <v>2.5382679732167501</v>
      </c>
      <c r="H1698">
        <v>-10.7895030859311</v>
      </c>
      <c r="I1698">
        <v>7.0499342710629502</v>
      </c>
      <c r="J1698">
        <v>-5.2341909525123498</v>
      </c>
      <c r="K1698">
        <v>129.98648659417</v>
      </c>
      <c r="L1698">
        <v>115.00922374282101</v>
      </c>
      <c r="M1698">
        <v>39.936078751163002</v>
      </c>
      <c r="N1698">
        <v>0.15508472298965501</v>
      </c>
      <c r="O1698">
        <v>23.1895591278052</v>
      </c>
      <c r="P1698">
        <v>42.7143668370244</v>
      </c>
      <c r="Q1698">
        <v>7.0617802648599001E-2</v>
      </c>
    </row>
    <row r="1699" spans="1:17" hidden="1" x14ac:dyDescent="0.3">
      <c r="A1699" t="s">
        <v>3575</v>
      </c>
      <c r="B1699" t="s">
        <v>3576</v>
      </c>
      <c r="C1699" t="s">
        <v>10650</v>
      </c>
      <c r="D1699" t="s">
        <v>111</v>
      </c>
      <c r="E1699">
        <v>652.40670499999999</v>
      </c>
      <c r="F1699">
        <v>158.16999999999999</v>
      </c>
      <c r="G1699">
        <v>-52.786774300279099</v>
      </c>
      <c r="H1699">
        <v>-16.476702066944501</v>
      </c>
      <c r="I1699">
        <v>-35.320665225640496</v>
      </c>
      <c r="J1699">
        <v>-7.9503915983960596</v>
      </c>
      <c r="O1699">
        <v>35.221597015869001</v>
      </c>
      <c r="P1699">
        <v>1.0606351031882999</v>
      </c>
    </row>
    <row r="1700" spans="1:17" hidden="1" x14ac:dyDescent="0.3">
      <c r="A1700" t="s">
        <v>3577</v>
      </c>
      <c r="B1700" t="s">
        <v>3578</v>
      </c>
      <c r="C1700" t="s">
        <v>10650</v>
      </c>
      <c r="D1700" t="s">
        <v>3090</v>
      </c>
      <c r="E1700">
        <v>652.27611590000004</v>
      </c>
      <c r="F1700">
        <v>16.059999999999999</v>
      </c>
      <c r="G1700">
        <v>663.79549223044103</v>
      </c>
      <c r="H1700">
        <v>-1.52309381952183</v>
      </c>
      <c r="I1700">
        <v>-37.214450944557598</v>
      </c>
      <c r="J1700">
        <v>4.1542310829684999</v>
      </c>
      <c r="K1700">
        <v>19.921809895003399</v>
      </c>
      <c r="L1700">
        <v>18.862261693587602</v>
      </c>
      <c r="M1700">
        <v>61.963974636539</v>
      </c>
      <c r="N1700">
        <v>1.1211703556253201</v>
      </c>
      <c r="O1700">
        <v>546.948941469489</v>
      </c>
      <c r="P1700">
        <v>24.4961240310077</v>
      </c>
      <c r="Q1700">
        <v>-6.1635840016943999E-2</v>
      </c>
    </row>
    <row r="1701" spans="1:17" hidden="1" x14ac:dyDescent="0.3">
      <c r="A1701" t="s">
        <v>3579</v>
      </c>
      <c r="B1701" t="s">
        <v>3580</v>
      </c>
      <c r="C1701" t="s">
        <v>10650</v>
      </c>
      <c r="D1701" t="s">
        <v>1667</v>
      </c>
      <c r="E1701">
        <v>651.53970000000004</v>
      </c>
      <c r="F1701">
        <v>61.25</v>
      </c>
      <c r="G1701">
        <v>-9.1481482874569195</v>
      </c>
      <c r="H1701">
        <v>-0.52971633607812796</v>
      </c>
      <c r="I1701">
        <v>2.3792313210146498</v>
      </c>
      <c r="J1701">
        <v>-1.16852844368675</v>
      </c>
      <c r="K1701">
        <v>60.705750522318603</v>
      </c>
      <c r="L1701">
        <v>57.931780186731402</v>
      </c>
      <c r="M1701">
        <v>63.305866194264297</v>
      </c>
      <c r="N1701">
        <v>0.77771261456404295</v>
      </c>
      <c r="O1701">
        <v>5.3877551020408099</v>
      </c>
      <c r="P1701">
        <v>27.206645898234601</v>
      </c>
      <c r="Q1701">
        <v>-3.0371808196612001E-2</v>
      </c>
    </row>
    <row r="1702" spans="1:17" hidden="1" x14ac:dyDescent="0.3">
      <c r="A1702" t="s">
        <v>3581</v>
      </c>
      <c r="B1702" t="s">
        <v>3582</v>
      </c>
      <c r="C1702" t="s">
        <v>10650</v>
      </c>
      <c r="D1702" t="s">
        <v>264</v>
      </c>
      <c r="E1702">
        <v>650.99382015000003</v>
      </c>
      <c r="F1702">
        <v>352.85</v>
      </c>
      <c r="G1702">
        <v>64.079607233409305</v>
      </c>
      <c r="H1702">
        <v>-16.715864903859099</v>
      </c>
      <c r="I1702">
        <v>-6.1258673957880703</v>
      </c>
      <c r="J1702">
        <v>-3.5035098361109802</v>
      </c>
      <c r="K1702">
        <v>394.37297106863502</v>
      </c>
      <c r="L1702">
        <v>363.997988445038</v>
      </c>
      <c r="M1702">
        <v>28.563898179311401</v>
      </c>
      <c r="N1702">
        <v>1.2754825691959299</v>
      </c>
      <c r="O1702">
        <v>34.830664588351901</v>
      </c>
      <c r="P1702">
        <v>101.05413105413101</v>
      </c>
      <c r="Q1702">
        <v>0.16558769070000601</v>
      </c>
    </row>
    <row r="1703" spans="1:17" hidden="1" x14ac:dyDescent="0.3">
      <c r="A1703" t="s">
        <v>3583</v>
      </c>
      <c r="B1703" t="s">
        <v>3584</v>
      </c>
      <c r="C1703" t="s">
        <v>10650</v>
      </c>
      <c r="D1703" t="s">
        <v>295</v>
      </c>
      <c r="E1703">
        <v>650.56056999999998</v>
      </c>
      <c r="F1703">
        <v>202.77</v>
      </c>
      <c r="G1703">
        <v>-13.632281608623099</v>
      </c>
      <c r="H1703">
        <v>4.4850634697481704</v>
      </c>
      <c r="I1703">
        <v>8.9098034722942601E-2</v>
      </c>
      <c r="J1703">
        <v>1.7392574087764501</v>
      </c>
      <c r="K1703">
        <v>189.14021610111101</v>
      </c>
      <c r="L1703">
        <v>177.63455654785099</v>
      </c>
      <c r="M1703">
        <v>63.369204839854099</v>
      </c>
      <c r="N1703">
        <v>0.93603737275743004</v>
      </c>
      <c r="O1703">
        <v>17.3743650441386</v>
      </c>
      <c r="P1703">
        <v>41.008344923504801</v>
      </c>
      <c r="Q1703">
        <v>2.3205587195951002E-2</v>
      </c>
    </row>
    <row r="1704" spans="1:17" hidden="1" x14ac:dyDescent="0.3">
      <c r="A1704" t="s">
        <v>3585</v>
      </c>
      <c r="B1704" t="s">
        <v>3586</v>
      </c>
      <c r="C1704" t="s">
        <v>10650</v>
      </c>
      <c r="D1704" t="s">
        <v>365</v>
      </c>
      <c r="E1704">
        <v>650.46561840000004</v>
      </c>
      <c r="F1704">
        <v>174.15</v>
      </c>
      <c r="G1704">
        <v>-27.265845720707301</v>
      </c>
      <c r="H1704">
        <v>-15.599867386091301</v>
      </c>
      <c r="I1704">
        <v>-11.156832351296201</v>
      </c>
      <c r="J1704">
        <v>-6.5417295677432703</v>
      </c>
      <c r="K1704">
        <v>176.55156112353001</v>
      </c>
      <c r="L1704">
        <v>177.57858084798099</v>
      </c>
      <c r="M1704">
        <v>44.108364122233098</v>
      </c>
      <c r="N1704">
        <v>0.60584129691545396</v>
      </c>
      <c r="O1704">
        <v>37.438989376973801</v>
      </c>
      <c r="P1704">
        <v>29.575892857142801</v>
      </c>
    </row>
    <row r="1705" spans="1:17" hidden="1" x14ac:dyDescent="0.3">
      <c r="A1705" t="s">
        <v>3587</v>
      </c>
      <c r="B1705" t="s">
        <v>3588</v>
      </c>
      <c r="C1705" t="s">
        <v>10650</v>
      </c>
      <c r="D1705" t="s">
        <v>629</v>
      </c>
      <c r="E1705">
        <v>650.32802431999903</v>
      </c>
      <c r="F1705">
        <v>72.63</v>
      </c>
      <c r="G1705">
        <v>95.193800352886996</v>
      </c>
      <c r="H1705">
        <v>-0.714167738629233</v>
      </c>
      <c r="I1705">
        <v>8.5466426816383994</v>
      </c>
      <c r="J1705">
        <v>-1.27387349219489</v>
      </c>
      <c r="K1705">
        <v>70.449837044236801</v>
      </c>
      <c r="L1705">
        <v>59.011288701157603</v>
      </c>
      <c r="M1705">
        <v>48.807895533958998</v>
      </c>
      <c r="N1705">
        <v>0.45311898255267602</v>
      </c>
      <c r="O1705">
        <v>21.1620542475561</v>
      </c>
      <c r="P1705">
        <v>141.69717138103101</v>
      </c>
      <c r="Q1705">
        <v>8.5598151754170002E-2</v>
      </c>
    </row>
    <row r="1706" spans="1:17" hidden="1" x14ac:dyDescent="0.3">
      <c r="A1706" t="s">
        <v>3589</v>
      </c>
      <c r="B1706" t="s">
        <v>3590</v>
      </c>
      <c r="C1706" t="s">
        <v>10650</v>
      </c>
      <c r="D1706" t="s">
        <v>172</v>
      </c>
      <c r="E1706">
        <v>650.25644562799903</v>
      </c>
      <c r="F1706">
        <v>38.33</v>
      </c>
      <c r="G1706">
        <v>-36.509929354560903</v>
      </c>
      <c r="H1706">
        <v>-4.9074006633423402</v>
      </c>
      <c r="I1706">
        <v>-40.771013847708801</v>
      </c>
      <c r="J1706">
        <v>-3.84550349783505</v>
      </c>
      <c r="K1706">
        <v>41.118691036081302</v>
      </c>
      <c r="L1706">
        <v>44.180608209634499</v>
      </c>
      <c r="M1706">
        <v>45.060982434971798</v>
      </c>
      <c r="N1706">
        <v>2.1825791994624901</v>
      </c>
      <c r="O1706">
        <v>63.579441690581803</v>
      </c>
      <c r="P1706">
        <v>5.0136986301369797</v>
      </c>
      <c r="Q1706">
        <v>0.15976794206880099</v>
      </c>
    </row>
    <row r="1707" spans="1:17" hidden="1" x14ac:dyDescent="0.3">
      <c r="A1707" t="s">
        <v>3591</v>
      </c>
      <c r="B1707" t="s">
        <v>3592</v>
      </c>
      <c r="C1707" t="s">
        <v>10650</v>
      </c>
      <c r="D1707" t="s">
        <v>872</v>
      </c>
      <c r="E1707">
        <v>650.06315010000003</v>
      </c>
      <c r="F1707">
        <v>287.5</v>
      </c>
      <c r="G1707">
        <v>9.9798634148122005</v>
      </c>
      <c r="H1707">
        <v>-9.7708635552565593</v>
      </c>
      <c r="I1707">
        <v>4.7863102639478399</v>
      </c>
      <c r="J1707">
        <v>-1.4605564987308399</v>
      </c>
      <c r="K1707">
        <v>273.74368229625799</v>
      </c>
      <c r="M1707">
        <v>45.960340068171</v>
      </c>
      <c r="N1707">
        <v>0.48057230629195502</v>
      </c>
      <c r="O1707">
        <v>11.165217391304299</v>
      </c>
      <c r="P1707">
        <v>85.065980045059504</v>
      </c>
    </row>
    <row r="1708" spans="1:17" hidden="1" x14ac:dyDescent="0.3">
      <c r="A1708" t="s">
        <v>3593</v>
      </c>
      <c r="B1708" t="s">
        <v>3594</v>
      </c>
      <c r="C1708" t="s">
        <v>10650</v>
      </c>
      <c r="D1708" t="s">
        <v>21</v>
      </c>
      <c r="E1708">
        <v>646.62660110599995</v>
      </c>
      <c r="F1708">
        <v>165.23</v>
      </c>
      <c r="G1708">
        <v>109.202141418816</v>
      </c>
      <c r="H1708">
        <v>-8.2742209096319694</v>
      </c>
      <c r="I1708">
        <v>43.646945818386101</v>
      </c>
      <c r="J1708">
        <v>-7.2118953290606598</v>
      </c>
      <c r="K1708">
        <v>148.72313897094801</v>
      </c>
      <c r="L1708">
        <v>108.686349436775</v>
      </c>
      <c r="M1708">
        <v>50.657975895378101</v>
      </c>
      <c r="N1708">
        <v>0.50200608110190303</v>
      </c>
      <c r="O1708">
        <v>16.746353567753999</v>
      </c>
      <c r="P1708">
        <v>189.369527145359</v>
      </c>
      <c r="Q1708">
        <v>0.109590801468922</v>
      </c>
    </row>
    <row r="1709" spans="1:17" hidden="1" x14ac:dyDescent="0.3">
      <c r="A1709" t="s">
        <v>3595</v>
      </c>
      <c r="B1709" t="s">
        <v>3596</v>
      </c>
      <c r="C1709" t="s">
        <v>10650</v>
      </c>
      <c r="D1709" t="s">
        <v>300</v>
      </c>
      <c r="E1709">
        <v>644.50151870000002</v>
      </c>
      <c r="F1709">
        <v>3.71</v>
      </c>
      <c r="G1709">
        <v>27.437063425203601</v>
      </c>
      <c r="H1709">
        <v>-5.1036564793683796</v>
      </c>
      <c r="I1709">
        <v>-38.019672976194698</v>
      </c>
      <c r="J1709">
        <v>-4.2467417092491599</v>
      </c>
      <c r="K1709">
        <v>3.8199250334255099</v>
      </c>
      <c r="L1709">
        <v>3.8388784935101299</v>
      </c>
      <c r="M1709">
        <v>57.3207186208327</v>
      </c>
      <c r="N1709">
        <v>0.71907316367709695</v>
      </c>
      <c r="O1709">
        <v>79.245283018867894</v>
      </c>
      <c r="P1709">
        <v>61.304347826086897</v>
      </c>
      <c r="Q1709">
        <v>8.6938998805275003E-2</v>
      </c>
    </row>
    <row r="1710" spans="1:17" hidden="1" x14ac:dyDescent="0.3">
      <c r="A1710" t="s">
        <v>3597</v>
      </c>
      <c r="B1710" t="s">
        <v>3598</v>
      </c>
      <c r="C1710" t="s">
        <v>10650</v>
      </c>
      <c r="D1710" t="s">
        <v>127</v>
      </c>
      <c r="E1710">
        <v>642.64840823999998</v>
      </c>
      <c r="F1710">
        <v>415.55</v>
      </c>
      <c r="G1710">
        <v>-61.0287317735418</v>
      </c>
      <c r="H1710">
        <v>-6.0151463419821001</v>
      </c>
      <c r="I1710">
        <v>-34.109693592261401</v>
      </c>
      <c r="J1710">
        <v>-2.8896831672660301</v>
      </c>
      <c r="K1710">
        <v>435.819228242804</v>
      </c>
      <c r="L1710">
        <v>473.85316295073699</v>
      </c>
      <c r="M1710">
        <v>40.133667040300203</v>
      </c>
      <c r="N1710">
        <v>0.86232667815783404</v>
      </c>
      <c r="O1710">
        <v>63.987486463722703</v>
      </c>
      <c r="P1710">
        <v>4.1478696741854497</v>
      </c>
      <c r="Q1710">
        <v>7.5357853772880998E-2</v>
      </c>
    </row>
    <row r="1711" spans="1:17" hidden="1" x14ac:dyDescent="0.3">
      <c r="A1711" t="s">
        <v>3599</v>
      </c>
      <c r="B1711" t="s">
        <v>3600</v>
      </c>
      <c r="C1711" t="s">
        <v>10650</v>
      </c>
      <c r="D1711" t="s">
        <v>3601</v>
      </c>
      <c r="E1711">
        <v>641.106585</v>
      </c>
      <c r="F1711">
        <v>1180.6500000000001</v>
      </c>
      <c r="G1711">
        <v>-24.234817041850398</v>
      </c>
      <c r="H1711">
        <v>-4.5187459934348801</v>
      </c>
      <c r="I1711">
        <v>4.0427250376403601</v>
      </c>
      <c r="J1711">
        <v>1.2477542240822601</v>
      </c>
      <c r="K1711">
        <v>1076.4447924286801</v>
      </c>
      <c r="L1711">
        <v>1030.0935401392001</v>
      </c>
      <c r="M1711">
        <v>50.579114999060003</v>
      </c>
      <c r="N1711">
        <v>0.73292474754214798</v>
      </c>
      <c r="O1711">
        <v>55.999276298300202</v>
      </c>
      <c r="P1711">
        <v>47.397003745318301</v>
      </c>
      <c r="Q1711">
        <v>-6.2447881185864001E-2</v>
      </c>
    </row>
    <row r="1712" spans="1:17" hidden="1" x14ac:dyDescent="0.3">
      <c r="A1712" t="s">
        <v>3602</v>
      </c>
      <c r="B1712" t="s">
        <v>3603</v>
      </c>
      <c r="C1712" t="s">
        <v>10650</v>
      </c>
      <c r="D1712" t="s">
        <v>46</v>
      </c>
      <c r="E1712">
        <v>638.29</v>
      </c>
      <c r="F1712">
        <v>41.87</v>
      </c>
      <c r="G1712">
        <v>-7.64935324666253</v>
      </c>
      <c r="H1712">
        <v>-12.3108718282518</v>
      </c>
      <c r="I1712">
        <v>-20.744498322165398</v>
      </c>
      <c r="J1712">
        <v>-4.0951333744913798</v>
      </c>
      <c r="K1712">
        <v>44.102878736057697</v>
      </c>
      <c r="L1712">
        <v>36.9701126851065</v>
      </c>
      <c r="M1712">
        <v>38.188107190474902</v>
      </c>
      <c r="N1712">
        <v>0.28405824330214402</v>
      </c>
      <c r="O1712">
        <v>45.689037497014503</v>
      </c>
      <c r="Q1712">
        <v>0.113193972712141</v>
      </c>
    </row>
    <row r="1713" spans="1:17" hidden="1" x14ac:dyDescent="0.3">
      <c r="A1713" t="s">
        <v>3604</v>
      </c>
      <c r="B1713" t="s">
        <v>3605</v>
      </c>
      <c r="C1713" t="s">
        <v>10650</v>
      </c>
      <c r="D1713" t="s">
        <v>27</v>
      </c>
      <c r="E1713">
        <v>636.66693959999998</v>
      </c>
      <c r="F1713">
        <v>2.3199999999999998</v>
      </c>
      <c r="G1713">
        <v>41.416574851523599</v>
      </c>
      <c r="H1713">
        <v>29.550352508161701</v>
      </c>
      <c r="I1713">
        <v>9.1360952322050597</v>
      </c>
      <c r="J1713">
        <v>-1.6627623810837799</v>
      </c>
      <c r="K1713">
        <v>1.8997275816138499</v>
      </c>
      <c r="L1713">
        <v>1.78130328184952</v>
      </c>
      <c r="M1713">
        <v>66.325235785555293</v>
      </c>
      <c r="N1713">
        <v>1.4287769384131499</v>
      </c>
      <c r="O1713">
        <v>5.6034482758620703</v>
      </c>
      <c r="P1713">
        <v>78.461538461538396</v>
      </c>
      <c r="Q1713">
        <v>-1.4789315674800001E-4</v>
      </c>
    </row>
    <row r="1714" spans="1:17" hidden="1" x14ac:dyDescent="0.3">
      <c r="A1714" t="s">
        <v>3606</v>
      </c>
      <c r="B1714" t="s">
        <v>3607</v>
      </c>
      <c r="C1714" t="s">
        <v>10650</v>
      </c>
      <c r="D1714" t="s">
        <v>95</v>
      </c>
      <c r="E1714">
        <v>636.43263999999999</v>
      </c>
      <c r="F1714">
        <v>704.85</v>
      </c>
      <c r="G1714">
        <v>8.5647229996717797</v>
      </c>
      <c r="H1714">
        <v>-12.8838928207702</v>
      </c>
      <c r="I1714">
        <v>11.222533246013199</v>
      </c>
      <c r="J1714">
        <v>-9.1787191350241297</v>
      </c>
      <c r="K1714">
        <v>754.87382634389803</v>
      </c>
      <c r="L1714">
        <v>698.13572437344396</v>
      </c>
      <c r="M1714">
        <v>34.234504758786898</v>
      </c>
      <c r="N1714">
        <v>0.53287377020526105</v>
      </c>
      <c r="O1714">
        <v>50.216358090373802</v>
      </c>
      <c r="P1714">
        <v>45.299938157081002</v>
      </c>
      <c r="Q1714">
        <v>6.2495118077614001E-2</v>
      </c>
    </row>
    <row r="1715" spans="1:17" hidden="1" x14ac:dyDescent="0.3">
      <c r="A1715" t="s">
        <v>3608</v>
      </c>
      <c r="B1715" t="s">
        <v>3609</v>
      </c>
      <c r="C1715" t="s">
        <v>10650</v>
      </c>
      <c r="D1715" t="s">
        <v>414</v>
      </c>
      <c r="E1715">
        <v>634.58605539999996</v>
      </c>
      <c r="F1715">
        <v>599.1</v>
      </c>
      <c r="G1715">
        <v>54.700693333417099</v>
      </c>
      <c r="H1715">
        <v>-1.9730938195218399</v>
      </c>
      <c r="I1715">
        <v>19.868969546594101</v>
      </c>
      <c r="J1715">
        <v>-1.15796682328469</v>
      </c>
      <c r="K1715">
        <v>563.52867744621597</v>
      </c>
      <c r="L1715">
        <v>492.18663947591801</v>
      </c>
      <c r="M1715">
        <v>69.4625897237553</v>
      </c>
      <c r="N1715">
        <v>0.74405524849389004</v>
      </c>
      <c r="O1715">
        <v>6.0006676681689104</v>
      </c>
      <c r="P1715">
        <v>93.258064516128997</v>
      </c>
      <c r="Q1715">
        <v>8.1236691661682001E-2</v>
      </c>
    </row>
    <row r="1716" spans="1:17" hidden="1" x14ac:dyDescent="0.3">
      <c r="A1716" t="s">
        <v>3610</v>
      </c>
      <c r="B1716" t="s">
        <v>3611</v>
      </c>
      <c r="C1716" t="s">
        <v>10650</v>
      </c>
      <c r="D1716" t="s">
        <v>329</v>
      </c>
      <c r="E1716">
        <v>634.42684439300001</v>
      </c>
      <c r="F1716">
        <v>28.84</v>
      </c>
      <c r="G1716">
        <v>6.2460556232863902E-2</v>
      </c>
      <c r="H1716">
        <v>14.678259818380001</v>
      </c>
      <c r="I1716">
        <v>3.0871701024793299</v>
      </c>
      <c r="J1716">
        <v>-13.6178905862119</v>
      </c>
      <c r="K1716">
        <v>23.933731023638298</v>
      </c>
      <c r="L1716">
        <v>21.630356610791701</v>
      </c>
      <c r="M1716">
        <v>53.779673943412703</v>
      </c>
      <c r="N1716">
        <v>3.5148105046925302</v>
      </c>
      <c r="O1716">
        <v>14.3897364771151</v>
      </c>
      <c r="P1716">
        <v>86.064516129032199</v>
      </c>
      <c r="Q1716">
        <v>5.8762037986294001E-2</v>
      </c>
    </row>
    <row r="1717" spans="1:17" hidden="1" x14ac:dyDescent="0.3">
      <c r="A1717" t="s">
        <v>3612</v>
      </c>
      <c r="B1717" t="s">
        <v>3613</v>
      </c>
      <c r="C1717" t="s">
        <v>10650</v>
      </c>
      <c r="D1717" t="s">
        <v>300</v>
      </c>
      <c r="E1717">
        <v>633.75031999999999</v>
      </c>
      <c r="F1717">
        <v>272.60000000000002</v>
      </c>
      <c r="G1717">
        <v>50.814722999671801</v>
      </c>
      <c r="H1717">
        <v>49.613269816841701</v>
      </c>
      <c r="I1717">
        <v>68.280832074310297</v>
      </c>
      <c r="J1717">
        <v>-0.13604482383187799</v>
      </c>
      <c r="K1717">
        <v>222.495143288614</v>
      </c>
      <c r="M1717">
        <v>62.622843513930299</v>
      </c>
      <c r="N1717">
        <v>1.36855754037656</v>
      </c>
      <c r="O1717">
        <v>15.9207630227439</v>
      </c>
      <c r="P1717">
        <v>100.14684287812</v>
      </c>
    </row>
    <row r="1718" spans="1:17" hidden="1" x14ac:dyDescent="0.3">
      <c r="A1718" t="s">
        <v>3614</v>
      </c>
      <c r="B1718" t="s">
        <v>3615</v>
      </c>
      <c r="C1718" t="s">
        <v>10650</v>
      </c>
      <c r="D1718" t="s">
        <v>629</v>
      </c>
      <c r="E1718">
        <v>633.41180342400003</v>
      </c>
      <c r="F1718">
        <v>24.21</v>
      </c>
      <c r="G1718">
        <v>-6.04221341651317</v>
      </c>
      <c r="H1718">
        <v>-1.18976048618851</v>
      </c>
      <c r="I1718">
        <v>-10.384422162977801</v>
      </c>
      <c r="J1718">
        <v>-3.4572158884247299</v>
      </c>
      <c r="K1718">
        <v>23.613630740529199</v>
      </c>
      <c r="L1718">
        <v>23.465726182964701</v>
      </c>
      <c r="M1718">
        <v>46.421792691324498</v>
      </c>
      <c r="N1718">
        <v>0.83232993778176301</v>
      </c>
      <c r="O1718">
        <v>46.220570012391498</v>
      </c>
      <c r="P1718">
        <v>25.116279069767401</v>
      </c>
      <c r="Q1718">
        <v>5.3732856810757998E-2</v>
      </c>
    </row>
    <row r="1719" spans="1:17" hidden="1" x14ac:dyDescent="0.3">
      <c r="A1719" t="s">
        <v>3616</v>
      </c>
      <c r="B1719" t="s">
        <v>3617</v>
      </c>
      <c r="C1719" t="s">
        <v>10650</v>
      </c>
      <c r="D1719" t="s">
        <v>158</v>
      </c>
      <c r="E1719">
        <v>631.748242</v>
      </c>
      <c r="F1719">
        <v>98.32</v>
      </c>
      <c r="G1719">
        <v>-57.334905253116297</v>
      </c>
      <c r="H1719">
        <v>-4.0160572292524401</v>
      </c>
      <c r="I1719">
        <v>-31.3419367094173</v>
      </c>
      <c r="J1719">
        <v>-2.61242030000547</v>
      </c>
      <c r="K1719">
        <v>97.638601318510595</v>
      </c>
      <c r="L1719">
        <v>109.910354038188</v>
      </c>
      <c r="M1719">
        <v>56.529972614069202</v>
      </c>
      <c r="N1719">
        <v>0.95880309584275403</v>
      </c>
      <c r="O1719">
        <v>58.614727420667201</v>
      </c>
      <c r="P1719">
        <v>8.8212506917542797</v>
      </c>
      <c r="Q1719">
        <v>3.0848754704792002E-2</v>
      </c>
    </row>
    <row r="1720" spans="1:17" hidden="1" x14ac:dyDescent="0.3">
      <c r="A1720" t="s">
        <v>3618</v>
      </c>
      <c r="B1720" t="s">
        <v>3619</v>
      </c>
      <c r="C1720" t="s">
        <v>10650</v>
      </c>
      <c r="D1720" t="s">
        <v>127</v>
      </c>
      <c r="E1720">
        <v>630.98724000000004</v>
      </c>
      <c r="F1720">
        <v>122.39</v>
      </c>
      <c r="G1720">
        <v>85.839683239996901</v>
      </c>
      <c r="H1720">
        <v>24.773977310185199</v>
      </c>
      <c r="I1720">
        <v>2.93045328643155</v>
      </c>
      <c r="J1720">
        <v>11.283916758298799</v>
      </c>
      <c r="K1720">
        <v>99.006534574472894</v>
      </c>
      <c r="L1720">
        <v>90.835276216395599</v>
      </c>
      <c r="M1720">
        <v>87.5190535233871</v>
      </c>
      <c r="N1720">
        <v>2.33816306697077</v>
      </c>
      <c r="O1720">
        <v>5.2700384018302202</v>
      </c>
      <c r="P1720">
        <v>742.09439933947897</v>
      </c>
      <c r="Q1720">
        <v>0.15822648852082899</v>
      </c>
    </row>
    <row r="1721" spans="1:17" hidden="1" x14ac:dyDescent="0.3">
      <c r="A1721" t="s">
        <v>3620</v>
      </c>
      <c r="B1721" t="s">
        <v>3621</v>
      </c>
      <c r="C1721" t="s">
        <v>10650</v>
      </c>
      <c r="D1721" t="s">
        <v>198</v>
      </c>
      <c r="E1721">
        <v>630.66666552000004</v>
      </c>
      <c r="F1721">
        <v>52.36</v>
      </c>
      <c r="G1721">
        <v>43.229731291545697</v>
      </c>
      <c r="H1721">
        <v>18.597304420811501</v>
      </c>
      <c r="I1721">
        <v>1.7296272550332199</v>
      </c>
      <c r="J1721">
        <v>-7.3354896538110497</v>
      </c>
      <c r="K1721">
        <v>48.108778097689601</v>
      </c>
      <c r="L1721">
        <v>41.092308683487403</v>
      </c>
      <c r="M1721">
        <v>41.982119502847603</v>
      </c>
      <c r="N1721">
        <v>0.34405153707047198</v>
      </c>
      <c r="O1721">
        <v>23.701298701298601</v>
      </c>
      <c r="P1721">
        <v>90.399999999999906</v>
      </c>
      <c r="Q1721">
        <v>8.5224071790375999E-2</v>
      </c>
    </row>
    <row r="1722" spans="1:17" hidden="1" x14ac:dyDescent="0.3">
      <c r="A1722" t="s">
        <v>3622</v>
      </c>
      <c r="B1722" t="s">
        <v>3623</v>
      </c>
      <c r="C1722" t="s">
        <v>10650</v>
      </c>
      <c r="D1722" t="s">
        <v>411</v>
      </c>
      <c r="E1722">
        <v>628.25512000000003</v>
      </c>
      <c r="F1722">
        <v>462.85</v>
      </c>
      <c r="G1722">
        <v>50.436157153638099</v>
      </c>
      <c r="H1722">
        <v>-10.0541387463264</v>
      </c>
      <c r="I1722">
        <v>-37.959039086859697</v>
      </c>
      <c r="J1722">
        <v>-5.5965976053441997</v>
      </c>
      <c r="K1722">
        <v>484.26826080393198</v>
      </c>
      <c r="L1722">
        <v>454.12849968197997</v>
      </c>
      <c r="M1722">
        <v>37.125040785869103</v>
      </c>
      <c r="N1722">
        <v>0.68210700740889496</v>
      </c>
      <c r="O1722">
        <v>44.409635951172</v>
      </c>
      <c r="P1722">
        <v>94.352298971236607</v>
      </c>
      <c r="Q1722">
        <v>0.230280876520501</v>
      </c>
    </row>
    <row r="1723" spans="1:17" hidden="1" x14ac:dyDescent="0.3">
      <c r="A1723" t="s">
        <v>3624</v>
      </c>
      <c r="B1723" t="s">
        <v>3625</v>
      </c>
      <c r="C1723" t="s">
        <v>10650</v>
      </c>
      <c r="D1723" t="s">
        <v>198</v>
      </c>
      <c r="E1723">
        <v>627.9</v>
      </c>
      <c r="F1723">
        <v>236.55</v>
      </c>
      <c r="G1723">
        <v>25.548897084736002</v>
      </c>
      <c r="H1723">
        <v>-10.5379283573689</v>
      </c>
      <c r="I1723">
        <v>51.1307280160377</v>
      </c>
      <c r="J1723">
        <v>-3.1657477630067801</v>
      </c>
      <c r="K1723">
        <v>233.95004711684999</v>
      </c>
      <c r="L1723">
        <v>183.63708937619299</v>
      </c>
      <c r="M1723">
        <v>39.681915437100599</v>
      </c>
      <c r="N1723">
        <v>0.452488047804319</v>
      </c>
      <c r="O1723">
        <v>30.2050306489114</v>
      </c>
      <c r="P1723">
        <v>92.317073170731703</v>
      </c>
      <c r="Q1723">
        <v>9.2674466570370997E-2</v>
      </c>
    </row>
    <row r="1724" spans="1:17" hidden="1" x14ac:dyDescent="0.3">
      <c r="A1724" t="s">
        <v>3626</v>
      </c>
      <c r="B1724" t="s">
        <v>3627</v>
      </c>
      <c r="C1724" t="s">
        <v>10650</v>
      </c>
      <c r="D1724" t="s">
        <v>60</v>
      </c>
      <c r="E1724">
        <v>626.18653829300001</v>
      </c>
      <c r="F1724">
        <v>30.48</v>
      </c>
      <c r="G1724">
        <v>76.208790796281903</v>
      </c>
      <c r="H1724">
        <v>-11.833912707746499</v>
      </c>
      <c r="I1724">
        <v>53.5882091234906</v>
      </c>
      <c r="J1724">
        <v>-7.8815123810837804</v>
      </c>
      <c r="K1724">
        <v>32.3601578902068</v>
      </c>
      <c r="L1724">
        <v>27.263341324392201</v>
      </c>
      <c r="M1724">
        <v>32.692931196631697</v>
      </c>
      <c r="N1724">
        <v>0.28714330619096501</v>
      </c>
      <c r="O1724">
        <v>59.4488188976378</v>
      </c>
      <c r="P1724">
        <v>110.206896551724</v>
      </c>
      <c r="Q1724">
        <v>0.10675901106390299</v>
      </c>
    </row>
    <row r="1725" spans="1:17" hidden="1" x14ac:dyDescent="0.3">
      <c r="A1725" t="s">
        <v>3628</v>
      </c>
      <c r="B1725" t="s">
        <v>3629</v>
      </c>
      <c r="C1725" t="s">
        <v>10650</v>
      </c>
      <c r="D1725" t="s">
        <v>127</v>
      </c>
      <c r="E1725">
        <v>619.59</v>
      </c>
      <c r="F1725">
        <v>570.65</v>
      </c>
      <c r="G1725">
        <v>78.939149710367005</v>
      </c>
      <c r="H1725">
        <v>-17.461536322035101</v>
      </c>
      <c r="I1725">
        <v>6.2266545286184201</v>
      </c>
      <c r="J1725">
        <v>-7.9397066818252897</v>
      </c>
      <c r="K1725">
        <v>623.09326663782997</v>
      </c>
      <c r="L1725">
        <v>546.23730785707903</v>
      </c>
      <c r="M1725">
        <v>43.810267714755298</v>
      </c>
      <c r="N1725">
        <v>1.0518867384814401</v>
      </c>
      <c r="O1725">
        <v>66.652063436432101</v>
      </c>
      <c r="P1725">
        <v>144.33740098479899</v>
      </c>
      <c r="Q1725">
        <v>0.16414336502056601</v>
      </c>
    </row>
    <row r="1726" spans="1:17" hidden="1" x14ac:dyDescent="0.3">
      <c r="A1726" t="s">
        <v>3630</v>
      </c>
      <c r="B1726" t="s">
        <v>3631</v>
      </c>
      <c r="C1726" t="s">
        <v>10650</v>
      </c>
      <c r="D1726" t="s">
        <v>89</v>
      </c>
      <c r="E1726">
        <v>617.39080200000001</v>
      </c>
      <c r="F1726">
        <v>287.3</v>
      </c>
      <c r="G1726">
        <v>477.607051041999</v>
      </c>
      <c r="H1726">
        <v>-4.3802366766646896</v>
      </c>
      <c r="I1726">
        <v>0.72295712377610999</v>
      </c>
      <c r="J1726">
        <v>0.302077329360883</v>
      </c>
      <c r="K1726">
        <v>296.331457040131</v>
      </c>
      <c r="L1726">
        <v>242.948922531747</v>
      </c>
      <c r="M1726">
        <v>62.147276996373101</v>
      </c>
      <c r="N1726">
        <v>0.44533042464362199</v>
      </c>
      <c r="O1726">
        <v>38.061260006961298</v>
      </c>
      <c r="P1726">
        <v>508.04232804232799</v>
      </c>
    </row>
    <row r="1727" spans="1:17" hidden="1" x14ac:dyDescent="0.3">
      <c r="A1727" t="s">
        <v>3632</v>
      </c>
      <c r="B1727" t="s">
        <v>3633</v>
      </c>
      <c r="C1727" t="s">
        <v>10650</v>
      </c>
      <c r="D1727" t="s">
        <v>264</v>
      </c>
      <c r="E1727">
        <v>617.07240290000004</v>
      </c>
      <c r="F1727">
        <v>563.35</v>
      </c>
      <c r="G1727">
        <v>106.11819273179501</v>
      </c>
      <c r="H1727">
        <v>5.2966032944890102</v>
      </c>
      <c r="I1727">
        <v>10.708109791105</v>
      </c>
      <c r="J1727">
        <v>5.2893642639667604</v>
      </c>
      <c r="K1727">
        <v>527.64844453435501</v>
      </c>
      <c r="L1727">
        <v>451.091048569522</v>
      </c>
      <c r="M1727">
        <v>59.083251533447203</v>
      </c>
      <c r="N1727">
        <v>2.66113288652903</v>
      </c>
      <c r="O1727">
        <v>18.7538830212123</v>
      </c>
      <c r="P1727">
        <v>161.718931475029</v>
      </c>
      <c r="Q1727">
        <v>0.120846630882154</v>
      </c>
    </row>
    <row r="1728" spans="1:17" hidden="1" x14ac:dyDescent="0.3">
      <c r="A1728" t="s">
        <v>3634</v>
      </c>
      <c r="B1728" t="s">
        <v>3635</v>
      </c>
      <c r="C1728" t="s">
        <v>10650</v>
      </c>
      <c r="D1728" t="s">
        <v>966</v>
      </c>
      <c r="E1728">
        <v>614.09822414999996</v>
      </c>
      <c r="F1728">
        <v>245</v>
      </c>
      <c r="G1728">
        <v>27.323898788467599</v>
      </c>
      <c r="H1728">
        <v>-9.2154015118295298</v>
      </c>
      <c r="I1728">
        <v>61.968354387769701</v>
      </c>
      <c r="J1728">
        <v>-7.4342582585867198</v>
      </c>
      <c r="K1728">
        <v>223.418354681485</v>
      </c>
      <c r="L1728">
        <v>173.95117953567399</v>
      </c>
      <c r="M1728">
        <v>54.501462260247997</v>
      </c>
      <c r="N1728">
        <v>0.53987049761390804</v>
      </c>
      <c r="O1728">
        <v>21.1428571428571</v>
      </c>
      <c r="P1728">
        <v>118.75</v>
      </c>
      <c r="Q1728">
        <v>4.9013552635251E-2</v>
      </c>
    </row>
    <row r="1729" spans="1:17" hidden="1" x14ac:dyDescent="0.3">
      <c r="A1729" t="s">
        <v>3636</v>
      </c>
      <c r="B1729" t="s">
        <v>3637</v>
      </c>
      <c r="C1729" t="s">
        <v>10650</v>
      </c>
      <c r="D1729" t="s">
        <v>227</v>
      </c>
      <c r="E1729">
        <v>613.86651806999998</v>
      </c>
      <c r="F1729">
        <v>254.3</v>
      </c>
      <c r="G1729">
        <v>-52.560525813679902</v>
      </c>
      <c r="H1729">
        <v>-16.754881898992</v>
      </c>
      <c r="I1729">
        <v>-35.0944167390413</v>
      </c>
      <c r="J1729">
        <v>-7.5624131805691697</v>
      </c>
      <c r="M1729">
        <v>35.9360956036559</v>
      </c>
      <c r="O1729">
        <v>56.016515926071499</v>
      </c>
      <c r="P1729">
        <v>4.3924466338259398</v>
      </c>
    </row>
    <row r="1730" spans="1:17" hidden="1" x14ac:dyDescent="0.3">
      <c r="A1730" t="s">
        <v>3638</v>
      </c>
      <c r="B1730" t="s">
        <v>3639</v>
      </c>
      <c r="C1730" t="s">
        <v>10650</v>
      </c>
      <c r="D1730" t="s">
        <v>198</v>
      </c>
      <c r="E1730">
        <v>612.22731310500001</v>
      </c>
      <c r="F1730">
        <v>174.83</v>
      </c>
      <c r="G1730">
        <v>81.274580107930404</v>
      </c>
      <c r="H1730">
        <v>-4.4154520775333399</v>
      </c>
      <c r="I1730">
        <v>-29.764332593498501</v>
      </c>
      <c r="J1730">
        <v>-2.8940973487681898</v>
      </c>
      <c r="K1730">
        <v>184.83113856352401</v>
      </c>
      <c r="L1730">
        <v>166.29661501724999</v>
      </c>
      <c r="M1730">
        <v>36.688675178631499</v>
      </c>
      <c r="N1730">
        <v>0.53712456088421601</v>
      </c>
      <c r="O1730">
        <v>25.836526911857199</v>
      </c>
      <c r="Q1730">
        <v>0.14895940435069799</v>
      </c>
    </row>
    <row r="1731" spans="1:17" hidden="1" x14ac:dyDescent="0.3">
      <c r="A1731" t="s">
        <v>3640</v>
      </c>
      <c r="B1731" t="s">
        <v>3641</v>
      </c>
      <c r="C1731" t="s">
        <v>10650</v>
      </c>
      <c r="D1731" t="s">
        <v>387</v>
      </c>
      <c r="E1731">
        <v>611.820498069</v>
      </c>
      <c r="F1731">
        <v>10.3</v>
      </c>
      <c r="G1731">
        <v>-9.2588064120929108</v>
      </c>
      <c r="H1731">
        <v>-15.121066792494799</v>
      </c>
      <c r="I1731">
        <v>-27.845200983540899</v>
      </c>
      <c r="J1731">
        <v>-8.5781399970983401</v>
      </c>
      <c r="K1731">
        <v>11.1513238096446</v>
      </c>
      <c r="L1731">
        <v>11.0952455844646</v>
      </c>
      <c r="M1731">
        <v>30.226945928583302</v>
      </c>
      <c r="N1731">
        <v>0.33406888447104299</v>
      </c>
      <c r="O1731">
        <v>53.883495145631002</v>
      </c>
      <c r="P1731">
        <v>28.75</v>
      </c>
      <c r="Q1731">
        <v>5.071364434177E-3</v>
      </c>
    </row>
    <row r="1732" spans="1:17" hidden="1" x14ac:dyDescent="0.3">
      <c r="A1732" t="s">
        <v>3642</v>
      </c>
      <c r="B1732" t="s">
        <v>3643</v>
      </c>
      <c r="C1732" t="s">
        <v>10650</v>
      </c>
      <c r="D1732" t="s">
        <v>417</v>
      </c>
      <c r="E1732">
        <v>611.71411699999999</v>
      </c>
      <c r="F1732">
        <v>46.05</v>
      </c>
      <c r="G1732">
        <v>5.6060819361562597</v>
      </c>
      <c r="H1732">
        <v>4.6709873917651397</v>
      </c>
      <c r="I1732">
        <v>-10.0641399927287</v>
      </c>
      <c r="J1732">
        <v>1.5709575118689201</v>
      </c>
      <c r="K1732">
        <v>44.705080133211702</v>
      </c>
      <c r="L1732">
        <v>42.8266069303994</v>
      </c>
      <c r="M1732">
        <v>54.443007701188698</v>
      </c>
      <c r="N1732">
        <v>1.1811344622993101</v>
      </c>
      <c r="O1732">
        <v>17.480998914223601</v>
      </c>
      <c r="P1732">
        <v>37.462686567164099</v>
      </c>
      <c r="Q1732">
        <v>5.9164730357807997E-2</v>
      </c>
    </row>
    <row r="1733" spans="1:17" hidden="1" x14ac:dyDescent="0.3">
      <c r="A1733" t="s">
        <v>3644</v>
      </c>
      <c r="B1733" t="s">
        <v>3645</v>
      </c>
      <c r="C1733" t="s">
        <v>10650</v>
      </c>
      <c r="D1733" t="s">
        <v>472</v>
      </c>
      <c r="E1733">
        <v>611.20311465999998</v>
      </c>
      <c r="F1733">
        <v>492.3</v>
      </c>
      <c r="G1733">
        <v>114.003650507119</v>
      </c>
      <c r="H1733">
        <v>2.6874324962676299</v>
      </c>
      <c r="I1733">
        <v>35.537619404627002</v>
      </c>
      <c r="J1733">
        <v>1.4622376189162101</v>
      </c>
      <c r="K1733">
        <v>460.525873218078</v>
      </c>
      <c r="L1733">
        <v>388.81196634318002</v>
      </c>
      <c r="M1733">
        <v>71.900955374401093</v>
      </c>
      <c r="N1733">
        <v>1.16218726761005</v>
      </c>
      <c r="O1733">
        <v>4.6008531383302902</v>
      </c>
      <c r="P1733">
        <v>151.10941086457501</v>
      </c>
      <c r="Q1733">
        <v>7.5243705043428005E-2</v>
      </c>
    </row>
    <row r="1734" spans="1:17" hidden="1" x14ac:dyDescent="0.3">
      <c r="A1734" t="s">
        <v>3646</v>
      </c>
      <c r="B1734" t="s">
        <v>3647</v>
      </c>
      <c r="C1734" t="s">
        <v>10650</v>
      </c>
      <c r="D1734" t="s">
        <v>991</v>
      </c>
      <c r="E1734">
        <v>610.46510920000003</v>
      </c>
      <c r="F1734">
        <v>55.2</v>
      </c>
      <c r="G1734">
        <v>45.360901343620803</v>
      </c>
      <c r="H1734">
        <v>2.8179914517959901</v>
      </c>
      <c r="I1734">
        <v>30.4074554509337</v>
      </c>
      <c r="J1734">
        <v>2.29553072569359</v>
      </c>
      <c r="K1734">
        <v>48.251626770684602</v>
      </c>
      <c r="L1734">
        <v>41.2583317532103</v>
      </c>
      <c r="M1734">
        <v>72.019470506182003</v>
      </c>
      <c r="N1734">
        <v>1.03916810091894</v>
      </c>
      <c r="O1734">
        <v>9.5652173913043299</v>
      </c>
      <c r="P1734">
        <v>80.983606557377001</v>
      </c>
      <c r="Q1734">
        <v>8.3494135452063994E-2</v>
      </c>
    </row>
    <row r="1735" spans="1:17" hidden="1" x14ac:dyDescent="0.3">
      <c r="A1735" t="s">
        <v>3648</v>
      </c>
      <c r="B1735" t="s">
        <v>3649</v>
      </c>
      <c r="C1735" t="s">
        <v>10650</v>
      </c>
      <c r="D1735" t="s">
        <v>558</v>
      </c>
      <c r="E1735">
        <v>609.60858089999999</v>
      </c>
      <c r="F1735">
        <v>43.84</v>
      </c>
      <c r="G1735">
        <v>-32.904687456390498</v>
      </c>
      <c r="H1735">
        <v>-7.6733385524437301</v>
      </c>
      <c r="I1735">
        <v>-24.9370394116334</v>
      </c>
      <c r="J1735">
        <v>-5.8556800434778697</v>
      </c>
      <c r="K1735">
        <v>44.947605479716898</v>
      </c>
      <c r="L1735">
        <v>46.111409085432399</v>
      </c>
      <c r="M1735">
        <v>41.028852229162098</v>
      </c>
      <c r="N1735">
        <v>0.628120948588057</v>
      </c>
      <c r="O1735">
        <v>45.072992700729898</v>
      </c>
      <c r="P1735">
        <v>10.847029077117501</v>
      </c>
      <c r="Q1735">
        <v>0.13450592446052201</v>
      </c>
    </row>
    <row r="1736" spans="1:17" hidden="1" x14ac:dyDescent="0.3">
      <c r="A1736" t="s">
        <v>3650</v>
      </c>
      <c r="B1736" t="s">
        <v>3651</v>
      </c>
      <c r="C1736" t="s">
        <v>10650</v>
      </c>
      <c r="D1736" t="s">
        <v>3652</v>
      </c>
      <c r="E1736">
        <v>608.88</v>
      </c>
      <c r="F1736">
        <v>149.16999999999999</v>
      </c>
      <c r="G1736">
        <v>11.6313896663384</v>
      </c>
      <c r="H1736">
        <v>12.1587583089322</v>
      </c>
      <c r="I1736">
        <v>-21.928582023950199</v>
      </c>
      <c r="J1736">
        <v>0.83538589175979805</v>
      </c>
      <c r="K1736">
        <v>141.397824376655</v>
      </c>
      <c r="M1736">
        <v>54.960109447425197</v>
      </c>
      <c r="N1736">
        <v>1.57123079476441</v>
      </c>
      <c r="O1736">
        <v>71.180532278608297</v>
      </c>
      <c r="P1736">
        <v>55.3854166666666</v>
      </c>
    </row>
    <row r="1737" spans="1:17" hidden="1" x14ac:dyDescent="0.3">
      <c r="A1737" t="s">
        <v>3653</v>
      </c>
      <c r="B1737" t="s">
        <v>3654</v>
      </c>
      <c r="C1737" t="s">
        <v>10650</v>
      </c>
      <c r="D1737" t="s">
        <v>46</v>
      </c>
      <c r="E1737">
        <v>606.64464799999996</v>
      </c>
      <c r="F1737">
        <v>261.75</v>
      </c>
      <c r="G1737">
        <v>-14.6166929295317</v>
      </c>
      <c r="H1737">
        <v>-3.0100826671054799</v>
      </c>
      <c r="I1737">
        <v>2.8494161451067899</v>
      </c>
      <c r="J1737">
        <v>-7.0199052382266398</v>
      </c>
      <c r="K1737">
        <v>244.519811164185</v>
      </c>
      <c r="M1737">
        <v>41.332422376491401</v>
      </c>
      <c r="N1737">
        <v>0.348228363506915</v>
      </c>
      <c r="O1737">
        <v>14.5558739255014</v>
      </c>
      <c r="P1737">
        <v>83.234161708085395</v>
      </c>
    </row>
    <row r="1738" spans="1:17" hidden="1" x14ac:dyDescent="0.3">
      <c r="A1738" t="s">
        <v>3655</v>
      </c>
      <c r="B1738" t="s">
        <v>3656</v>
      </c>
      <c r="C1738" t="s">
        <v>10650</v>
      </c>
      <c r="D1738" t="s">
        <v>2599</v>
      </c>
      <c r="E1738">
        <v>605.90377036899997</v>
      </c>
      <c r="F1738">
        <v>69.53</v>
      </c>
      <c r="G1738">
        <v>343.14056376837402</v>
      </c>
      <c r="H1738">
        <v>-26.583588296113099</v>
      </c>
      <c r="I1738">
        <v>2.77912573171003</v>
      </c>
      <c r="J1738">
        <v>-0.62730138817597902</v>
      </c>
      <c r="K1738">
        <v>68.553669816840895</v>
      </c>
      <c r="L1738">
        <v>51.035059845181699</v>
      </c>
      <c r="M1738">
        <v>46.2558279298025</v>
      </c>
      <c r="N1738">
        <v>0.52140064470194802</v>
      </c>
      <c r="O1738">
        <v>40.673090752193197</v>
      </c>
      <c r="P1738">
        <v>377.21345229924498</v>
      </c>
    </row>
    <row r="1739" spans="1:17" hidden="1" x14ac:dyDescent="0.3">
      <c r="A1739" t="s">
        <v>3657</v>
      </c>
      <c r="B1739" t="s">
        <v>3658</v>
      </c>
      <c r="C1739" t="s">
        <v>10650</v>
      </c>
      <c r="D1739" t="s">
        <v>769</v>
      </c>
      <c r="E1739">
        <v>605.77099065000004</v>
      </c>
      <c r="F1739">
        <v>84.7</v>
      </c>
      <c r="G1739">
        <v>320.096637893288</v>
      </c>
      <c r="H1739">
        <v>14.3531948402719</v>
      </c>
      <c r="I1739">
        <v>13.4487425220715</v>
      </c>
      <c r="J1739">
        <v>1.8363168086031301</v>
      </c>
      <c r="K1739">
        <v>78.0494440205876</v>
      </c>
      <c r="L1739">
        <v>61.907597168375098</v>
      </c>
      <c r="M1739">
        <v>54.455173413749002</v>
      </c>
      <c r="N1739">
        <v>2.1282043471463199</v>
      </c>
      <c r="O1739">
        <v>11.806375442739</v>
      </c>
      <c r="P1739">
        <v>375.84269662921298</v>
      </c>
      <c r="Q1739">
        <v>0.11578976570497999</v>
      </c>
    </row>
    <row r="1740" spans="1:17" hidden="1" x14ac:dyDescent="0.3">
      <c r="A1740" t="s">
        <v>3659</v>
      </c>
      <c r="B1740" t="s">
        <v>3660</v>
      </c>
      <c r="C1740" t="s">
        <v>10650</v>
      </c>
      <c r="D1740" t="s">
        <v>245</v>
      </c>
      <c r="E1740">
        <v>604.95528287499997</v>
      </c>
      <c r="F1740">
        <v>357.85</v>
      </c>
      <c r="G1740">
        <v>-7.18747262629687</v>
      </c>
      <c r="H1740">
        <v>5.0403280093867098</v>
      </c>
      <c r="I1740">
        <v>3.5943499896197801</v>
      </c>
      <c r="J1740">
        <v>7.4267740827543598</v>
      </c>
      <c r="K1740">
        <v>319.576295896793</v>
      </c>
      <c r="L1740">
        <v>306.54327885596501</v>
      </c>
      <c r="M1740">
        <v>82.120689394435402</v>
      </c>
      <c r="N1740">
        <v>1.64994698673733</v>
      </c>
      <c r="O1740">
        <v>4.7226491546737304</v>
      </c>
      <c r="P1740">
        <v>35.806451612903203</v>
      </c>
      <c r="Q1740">
        <v>2.6155520625445999E-2</v>
      </c>
    </row>
    <row r="1741" spans="1:17" hidden="1" x14ac:dyDescent="0.3">
      <c r="A1741" t="s">
        <v>3661</v>
      </c>
      <c r="B1741" t="s">
        <v>3662</v>
      </c>
      <c r="C1741" t="s">
        <v>10650</v>
      </c>
      <c r="D1741" t="s">
        <v>568</v>
      </c>
      <c r="E1741">
        <v>602.62376974999995</v>
      </c>
      <c r="F1741">
        <v>501.05</v>
      </c>
      <c r="G1741">
        <v>82.369989510608306</v>
      </c>
      <c r="H1741">
        <v>-9.42724260349895</v>
      </c>
      <c r="I1741">
        <v>38.979277866577199</v>
      </c>
      <c r="J1741">
        <v>-14.0255633680658</v>
      </c>
      <c r="K1741">
        <v>481.36980520461401</v>
      </c>
      <c r="L1741">
        <v>383.75515414192199</v>
      </c>
      <c r="M1741">
        <v>44.831853297543603</v>
      </c>
      <c r="N1741">
        <v>0.37430098122974698</v>
      </c>
      <c r="O1741">
        <v>17.543159365332802</v>
      </c>
      <c r="P1741">
        <v>129.471032745591</v>
      </c>
      <c r="Q1741">
        <v>3.3586014984711997E-2</v>
      </c>
    </row>
    <row r="1742" spans="1:17" hidden="1" x14ac:dyDescent="0.3">
      <c r="A1742" t="s">
        <v>3663</v>
      </c>
      <c r="B1742" t="s">
        <v>3664</v>
      </c>
      <c r="C1742" t="s">
        <v>10650</v>
      </c>
      <c r="D1742" t="s">
        <v>531</v>
      </c>
      <c r="E1742">
        <v>602.26300349999997</v>
      </c>
      <c r="F1742">
        <v>507</v>
      </c>
      <c r="G1742">
        <v>30.5171039520527</v>
      </c>
      <c r="H1742">
        <v>2.84729133314229</v>
      </c>
      <c r="I1742">
        <v>31.269807892233501</v>
      </c>
      <c r="J1742">
        <v>-1.0858393041607</v>
      </c>
      <c r="K1742">
        <v>515.48858446446104</v>
      </c>
      <c r="L1742">
        <v>433.50635629164799</v>
      </c>
      <c r="M1742">
        <v>55.308294023538302</v>
      </c>
      <c r="N1742">
        <v>1.3001310615989501</v>
      </c>
      <c r="O1742">
        <v>21.696252465483202</v>
      </c>
      <c r="P1742">
        <v>173.610361575822</v>
      </c>
      <c r="Q1742">
        <v>0.19881662036970499</v>
      </c>
    </row>
    <row r="1743" spans="1:17" hidden="1" x14ac:dyDescent="0.3">
      <c r="A1743" t="s">
        <v>3665</v>
      </c>
      <c r="B1743" t="s">
        <v>3666</v>
      </c>
      <c r="C1743" t="s">
        <v>10650</v>
      </c>
      <c r="D1743" t="s">
        <v>264</v>
      </c>
      <c r="E1743">
        <v>600.80517120000002</v>
      </c>
      <c r="F1743">
        <v>1230.05</v>
      </c>
      <c r="G1743">
        <v>168.48331352215001</v>
      </c>
      <c r="H1743">
        <v>30.605938438542601</v>
      </c>
      <c r="I1743">
        <v>67.615138027477698</v>
      </c>
      <c r="J1743">
        <v>5.2637952242068398</v>
      </c>
      <c r="K1743">
        <v>1035.2715500557199</v>
      </c>
      <c r="L1743">
        <v>837.82891250619798</v>
      </c>
      <c r="M1743">
        <v>68.930411810441299</v>
      </c>
      <c r="N1743">
        <v>2.31654254922113</v>
      </c>
      <c r="O1743">
        <v>10.564611194666799</v>
      </c>
      <c r="P1743">
        <v>236.86156374092801</v>
      </c>
      <c r="Q1743">
        <v>0.169743241072534</v>
      </c>
    </row>
    <row r="1744" spans="1:17" hidden="1" x14ac:dyDescent="0.3">
      <c r="A1744" t="s">
        <v>3667</v>
      </c>
      <c r="B1744" t="s">
        <v>3668</v>
      </c>
      <c r="C1744" t="s">
        <v>10650</v>
      </c>
      <c r="D1744" t="s">
        <v>305</v>
      </c>
      <c r="E1744">
        <v>600.65646700000002</v>
      </c>
      <c r="F1744">
        <v>210.58</v>
      </c>
      <c r="G1744">
        <v>-28.754929342192</v>
      </c>
      <c r="H1744">
        <v>-13.1248254212534</v>
      </c>
      <c r="I1744">
        <v>-41.477061322396501</v>
      </c>
      <c r="J1744">
        <v>-4.41540548995129</v>
      </c>
      <c r="K1744">
        <v>219.71923749419901</v>
      </c>
      <c r="L1744">
        <v>236.93954915111999</v>
      </c>
      <c r="M1744">
        <v>39.235534685860699</v>
      </c>
      <c r="N1744">
        <v>1.0640734877743501</v>
      </c>
      <c r="O1744">
        <v>76.654952986988306</v>
      </c>
      <c r="P1744">
        <v>12.790573111944299</v>
      </c>
      <c r="Q1744">
        <v>0.13816968496080601</v>
      </c>
    </row>
    <row r="1745" spans="1:17" hidden="1" x14ac:dyDescent="0.3">
      <c r="A1745" t="s">
        <v>3669</v>
      </c>
      <c r="B1745" t="s">
        <v>3670</v>
      </c>
      <c r="C1745" t="s">
        <v>10650</v>
      </c>
      <c r="D1745" t="s">
        <v>411</v>
      </c>
      <c r="E1745">
        <v>600.07931901500001</v>
      </c>
      <c r="F1745">
        <v>38.04</v>
      </c>
      <c r="G1745">
        <v>21.4210104248214</v>
      </c>
      <c r="H1745">
        <v>-12.0383163019574</v>
      </c>
      <c r="I1745">
        <v>-15.8044169678352</v>
      </c>
      <c r="J1745">
        <v>-5.8743442311715199</v>
      </c>
      <c r="K1745">
        <v>39.021107902037798</v>
      </c>
      <c r="L1745">
        <v>36.7536441469192</v>
      </c>
      <c r="M1745">
        <v>38.239644372265097</v>
      </c>
      <c r="N1745">
        <v>0.79165749654153705</v>
      </c>
      <c r="O1745">
        <v>29.600420609884299</v>
      </c>
      <c r="P1745">
        <v>63.612903225806399</v>
      </c>
      <c r="Q1745">
        <v>1.3966312312801E-2</v>
      </c>
    </row>
    <row r="1746" spans="1:17" hidden="1" x14ac:dyDescent="0.3">
      <c r="A1746" t="s">
        <v>3671</v>
      </c>
      <c r="B1746" t="s">
        <v>3672</v>
      </c>
      <c r="C1746" t="s">
        <v>10650</v>
      </c>
      <c r="D1746" t="s">
        <v>329</v>
      </c>
      <c r="E1746">
        <v>599.46319224000001</v>
      </c>
      <c r="F1746">
        <v>120.28</v>
      </c>
      <c r="G1746">
        <v>40.174652077685899</v>
      </c>
      <c r="H1746">
        <v>-6.91540151182953</v>
      </c>
      <c r="I1746">
        <v>7.9152541848630902</v>
      </c>
      <c r="J1746">
        <v>-2.9152714136008502</v>
      </c>
      <c r="K1746">
        <v>122.415303485403</v>
      </c>
      <c r="L1746">
        <v>105.785699866733</v>
      </c>
      <c r="M1746">
        <v>42.1997428423998</v>
      </c>
      <c r="N1746">
        <v>0.17096720603382301</v>
      </c>
      <c r="O1746">
        <v>22.921516461589601</v>
      </c>
      <c r="P1746">
        <v>78.060695780903004</v>
      </c>
      <c r="Q1746">
        <v>8.3330043613269997E-2</v>
      </c>
    </row>
    <row r="1747" spans="1:17" hidden="1" x14ac:dyDescent="0.3">
      <c r="A1747" t="s">
        <v>3673</v>
      </c>
      <c r="B1747" t="s">
        <v>3674</v>
      </c>
      <c r="C1747" t="s">
        <v>10650</v>
      </c>
      <c r="D1747" t="s">
        <v>742</v>
      </c>
      <c r="E1747">
        <v>599.22049201000004</v>
      </c>
      <c r="F1747">
        <v>80.13</v>
      </c>
      <c r="G1747">
        <v>39.054084701799397</v>
      </c>
      <c r="H1747">
        <v>-0.28258749040790998</v>
      </c>
      <c r="I1747">
        <v>14.667021943695399</v>
      </c>
      <c r="J1747">
        <v>-1.03367330207019</v>
      </c>
      <c r="K1747">
        <v>76.851673024249806</v>
      </c>
      <c r="L1747">
        <v>67.118050107587194</v>
      </c>
      <c r="M1747">
        <v>47.3837917882664</v>
      </c>
      <c r="N1747">
        <v>0.60085801050135901</v>
      </c>
      <c r="O1747">
        <v>0.58654686135031198</v>
      </c>
      <c r="P1747">
        <v>78.066666666666606</v>
      </c>
      <c r="Q1747">
        <v>1.14306047313E-3</v>
      </c>
    </row>
    <row r="1748" spans="1:17" hidden="1" x14ac:dyDescent="0.3">
      <c r="A1748" t="s">
        <v>3675</v>
      </c>
      <c r="B1748" t="s">
        <v>3676</v>
      </c>
      <c r="C1748" t="s">
        <v>10650</v>
      </c>
      <c r="D1748" t="s">
        <v>295</v>
      </c>
      <c r="E1748">
        <v>597.51558999999997</v>
      </c>
      <c r="F1748">
        <v>1028.25</v>
      </c>
      <c r="G1748">
        <v>-17.966039920754699</v>
      </c>
      <c r="H1748">
        <v>2.01721390342792</v>
      </c>
      <c r="I1748">
        <v>-0.499930846116248</v>
      </c>
      <c r="J1748">
        <v>1.92912722186545</v>
      </c>
      <c r="M1748">
        <v>65.661405986525693</v>
      </c>
      <c r="O1748">
        <v>37.909068806224099</v>
      </c>
      <c r="P1748">
        <v>18.087855297157599</v>
      </c>
    </row>
    <row r="1749" spans="1:17" hidden="1" x14ac:dyDescent="0.3">
      <c r="A1749" t="s">
        <v>3677</v>
      </c>
      <c r="B1749" t="s">
        <v>3678</v>
      </c>
      <c r="C1749" t="s">
        <v>10650</v>
      </c>
      <c r="D1749" t="s">
        <v>21</v>
      </c>
      <c r="E1749">
        <v>595.78004400600003</v>
      </c>
      <c r="F1749">
        <v>35.1</v>
      </c>
      <c r="G1749">
        <v>-23.423081878376902</v>
      </c>
      <c r="H1749">
        <v>-6.7283527409063399</v>
      </c>
      <c r="I1749">
        <v>-41.555129268517703</v>
      </c>
      <c r="J1749">
        <v>-2.0855357745448799</v>
      </c>
      <c r="K1749">
        <v>36.1558653948113</v>
      </c>
      <c r="L1749">
        <v>39.462591409118197</v>
      </c>
      <c r="M1749">
        <v>49.852394052825701</v>
      </c>
      <c r="N1749">
        <v>0.726777891205176</v>
      </c>
      <c r="O1749">
        <v>82.051282051282001</v>
      </c>
      <c r="P1749">
        <v>16.033057851239601</v>
      </c>
      <c r="Q1749">
        <v>2.5444033903476E-2</v>
      </c>
    </row>
    <row r="1750" spans="1:17" hidden="1" x14ac:dyDescent="0.3">
      <c r="A1750" t="s">
        <v>3679</v>
      </c>
      <c r="B1750" t="s">
        <v>3680</v>
      </c>
      <c r="C1750" t="s">
        <v>10650</v>
      </c>
      <c r="D1750" t="s">
        <v>198</v>
      </c>
      <c r="E1750">
        <v>595.53576120000002</v>
      </c>
      <c r="F1750">
        <v>766.55</v>
      </c>
      <c r="G1750">
        <v>-5.5931859894901201</v>
      </c>
      <c r="H1750">
        <v>-1.87035303188851</v>
      </c>
      <c r="I1750">
        <v>-12.2495918825592</v>
      </c>
      <c r="J1750">
        <v>1.0670674632677399</v>
      </c>
      <c r="K1750">
        <v>693.254666678474</v>
      </c>
      <c r="L1750">
        <v>542.79544946107296</v>
      </c>
      <c r="M1750">
        <v>72.794479082948499</v>
      </c>
      <c r="N1750">
        <v>1</v>
      </c>
      <c r="Q1750">
        <v>-5.0546889445763001E-2</v>
      </c>
    </row>
    <row r="1751" spans="1:17" hidden="1" x14ac:dyDescent="0.3">
      <c r="A1751" t="s">
        <v>3681</v>
      </c>
      <c r="B1751" t="s">
        <v>3682</v>
      </c>
      <c r="C1751" t="s">
        <v>10650</v>
      </c>
      <c r="D1751" t="s">
        <v>1610</v>
      </c>
      <c r="E1751">
        <v>591.653139506</v>
      </c>
      <c r="F1751">
        <v>25.12</v>
      </c>
      <c r="G1751">
        <v>-24.2196321800322</v>
      </c>
      <c r="H1751">
        <v>-5.3258046628953197</v>
      </c>
      <c r="I1751">
        <v>-31.674669543812598</v>
      </c>
      <c r="J1751">
        <v>-2.2464199686324098</v>
      </c>
      <c r="K1751">
        <v>26.209281075466301</v>
      </c>
      <c r="L1751">
        <v>26.504076110793701</v>
      </c>
      <c r="M1751">
        <v>48.100212849491101</v>
      </c>
      <c r="N1751">
        <v>0.47231764125675801</v>
      </c>
      <c r="O1751">
        <v>46.894904458598702</v>
      </c>
      <c r="P1751">
        <v>16.027713625865999</v>
      </c>
      <c r="Q1751">
        <v>-7.154022299835E-3</v>
      </c>
    </row>
    <row r="1752" spans="1:17" hidden="1" x14ac:dyDescent="0.3">
      <c r="A1752" t="s">
        <v>3683</v>
      </c>
      <c r="B1752" t="s">
        <v>3684</v>
      </c>
      <c r="C1752" t="s">
        <v>10650</v>
      </c>
      <c r="D1752" t="s">
        <v>2253</v>
      </c>
      <c r="E1752">
        <v>591.54016545000002</v>
      </c>
      <c r="F1752">
        <v>246.95</v>
      </c>
      <c r="G1752">
        <v>109.55500482668801</v>
      </c>
      <c r="H1752">
        <v>-23.292891831705202</v>
      </c>
      <c r="I1752">
        <v>62.1726760459415</v>
      </c>
      <c r="J1752">
        <v>-10.2769945908216</v>
      </c>
      <c r="K1752">
        <v>276.60529402158897</v>
      </c>
      <c r="M1752">
        <v>21.8103018118771</v>
      </c>
      <c r="N1752">
        <v>0.47123647831285698</v>
      </c>
      <c r="O1752">
        <v>70.074913950192297</v>
      </c>
      <c r="P1752">
        <v>159.947368421052</v>
      </c>
    </row>
    <row r="1753" spans="1:17" hidden="1" x14ac:dyDescent="0.3">
      <c r="A1753" t="s">
        <v>3685</v>
      </c>
      <c r="B1753" t="s">
        <v>3686</v>
      </c>
      <c r="C1753" t="s">
        <v>10650</v>
      </c>
      <c r="D1753" t="s">
        <v>54</v>
      </c>
      <c r="E1753">
        <v>589.20399999999995</v>
      </c>
      <c r="F1753">
        <v>280.3</v>
      </c>
      <c r="G1753">
        <v>-41.451150016201197</v>
      </c>
      <c r="H1753">
        <v>-2.89681696147322</v>
      </c>
      <c r="I1753">
        <v>-11.4111969111969</v>
      </c>
      <c r="J1753">
        <v>-2.4950627175456299</v>
      </c>
      <c r="K1753">
        <v>280.755134398954</v>
      </c>
      <c r="M1753">
        <v>53.150304321562203</v>
      </c>
      <c r="N1753">
        <v>0.64099682577236194</v>
      </c>
      <c r="O1753">
        <v>29.860863360684899</v>
      </c>
      <c r="P1753">
        <v>25.133928571428498</v>
      </c>
    </row>
    <row r="1754" spans="1:17" hidden="1" x14ac:dyDescent="0.3">
      <c r="A1754" t="s">
        <v>3687</v>
      </c>
      <c r="B1754" t="s">
        <v>3688</v>
      </c>
      <c r="C1754" t="s">
        <v>10650</v>
      </c>
      <c r="D1754" t="s">
        <v>2367</v>
      </c>
      <c r="E1754">
        <v>587.73599999999999</v>
      </c>
      <c r="F1754">
        <v>666.65</v>
      </c>
      <c r="G1754">
        <v>443.767996040154</v>
      </c>
      <c r="H1754">
        <v>29.875399516386899</v>
      </c>
      <c r="I1754">
        <v>30.7054010398275</v>
      </c>
      <c r="J1754">
        <v>-5.6568347824668797</v>
      </c>
      <c r="K1754">
        <v>568.295546153685</v>
      </c>
      <c r="L1754">
        <v>417.52466981360698</v>
      </c>
      <c r="M1754">
        <v>61.933985393684502</v>
      </c>
      <c r="N1754">
        <v>0.85582095314442197</v>
      </c>
      <c r="O1754">
        <v>10.5752643816095</v>
      </c>
      <c r="P1754">
        <v>578.52417302798904</v>
      </c>
      <c r="Q1754">
        <v>0.22354518589604899</v>
      </c>
    </row>
    <row r="1755" spans="1:17" hidden="1" x14ac:dyDescent="0.3">
      <c r="A1755" t="s">
        <v>3689</v>
      </c>
      <c r="B1755" t="s">
        <v>3690</v>
      </c>
      <c r="C1755" t="s">
        <v>10650</v>
      </c>
      <c r="D1755" t="s">
        <v>198</v>
      </c>
      <c r="E1755">
        <v>587.40866046400004</v>
      </c>
      <c r="F1755">
        <v>148.38</v>
      </c>
      <c r="G1755">
        <v>31.022829637321301</v>
      </c>
      <c r="H1755">
        <v>18.127699831271801</v>
      </c>
      <c r="I1755">
        <v>-4.5042556449879196</v>
      </c>
      <c r="J1755">
        <v>7.59944953368647</v>
      </c>
      <c r="K1755">
        <v>134.41637825913199</v>
      </c>
      <c r="L1755">
        <v>123.39281579281101</v>
      </c>
      <c r="M1755">
        <v>67.283780492972895</v>
      </c>
      <c r="N1755">
        <v>1.3694189427719501</v>
      </c>
      <c r="O1755">
        <v>11.40315406389</v>
      </c>
      <c r="P1755">
        <v>76.223277909738698</v>
      </c>
      <c r="Q1755">
        <v>9.1167209506000005E-2</v>
      </c>
    </row>
    <row r="1756" spans="1:17" hidden="1" x14ac:dyDescent="0.3">
      <c r="A1756" t="s">
        <v>3691</v>
      </c>
      <c r="B1756" t="s">
        <v>3692</v>
      </c>
      <c r="C1756" t="s">
        <v>10650</v>
      </c>
      <c r="D1756" t="s">
        <v>295</v>
      </c>
      <c r="E1756">
        <v>587.38125500000001</v>
      </c>
      <c r="F1756">
        <v>127.55</v>
      </c>
      <c r="G1756">
        <v>-24.320468348081899</v>
      </c>
      <c r="H1756">
        <v>-10.2016652480932</v>
      </c>
      <c r="I1756">
        <v>-17.818104889509101</v>
      </c>
      <c r="J1756">
        <v>-2.5542352493008398</v>
      </c>
      <c r="K1756">
        <v>128.967610449185</v>
      </c>
      <c r="L1756">
        <v>126.18957027467199</v>
      </c>
      <c r="M1756">
        <v>41.104692177116704</v>
      </c>
      <c r="N1756">
        <v>0.618809533913245</v>
      </c>
      <c r="O1756">
        <v>19.874558996471901</v>
      </c>
      <c r="P1756">
        <v>27.55</v>
      </c>
      <c r="Q1756">
        <v>5.0515794829517999E-2</v>
      </c>
    </row>
    <row r="1757" spans="1:17" hidden="1" x14ac:dyDescent="0.3">
      <c r="A1757" t="s">
        <v>3693</v>
      </c>
      <c r="B1757" t="s">
        <v>3694</v>
      </c>
      <c r="C1757" t="s">
        <v>10650</v>
      </c>
      <c r="D1757" t="s">
        <v>730</v>
      </c>
      <c r="E1757">
        <v>583.70889750000003</v>
      </c>
      <c r="F1757">
        <v>107.61</v>
      </c>
      <c r="G1757">
        <v>-13.9364137330336</v>
      </c>
      <c r="H1757">
        <v>-14.8591593932923</v>
      </c>
      <c r="I1757">
        <v>-21.720121881426099</v>
      </c>
      <c r="J1757">
        <v>-7.4712256327541597</v>
      </c>
      <c r="K1757">
        <v>112.553844349603</v>
      </c>
      <c r="L1757">
        <v>109.62188666905099</v>
      </c>
      <c r="M1757">
        <v>32.621786458304001</v>
      </c>
      <c r="N1757">
        <v>0.65637647898847395</v>
      </c>
      <c r="O1757">
        <v>40.7397082055571</v>
      </c>
      <c r="P1757">
        <v>34.529316164520502</v>
      </c>
      <c r="Q1757">
        <v>-1.2445668347214001E-2</v>
      </c>
    </row>
    <row r="1758" spans="1:17" hidden="1" x14ac:dyDescent="0.3">
      <c r="A1758" t="s">
        <v>3695</v>
      </c>
      <c r="B1758" t="s">
        <v>3696</v>
      </c>
      <c r="C1758" t="s">
        <v>10650</v>
      </c>
      <c r="D1758" t="s">
        <v>245</v>
      </c>
      <c r="E1758">
        <v>582.80907239999999</v>
      </c>
      <c r="F1758">
        <v>260.41000000000003</v>
      </c>
      <c r="G1758">
        <v>123.12850099382899</v>
      </c>
      <c r="H1758">
        <v>38.513746574887001</v>
      </c>
      <c r="I1758">
        <v>18.584254655770302</v>
      </c>
      <c r="J1758">
        <v>13.998594339875501</v>
      </c>
      <c r="K1758">
        <v>212.85133864954199</v>
      </c>
      <c r="L1758">
        <v>186.92853947378299</v>
      </c>
      <c r="M1758">
        <v>77.132064875012901</v>
      </c>
      <c r="N1758">
        <v>0.71368753016235698</v>
      </c>
      <c r="O1758">
        <v>7.5227525824660999</v>
      </c>
      <c r="P1758">
        <v>157.831683168316</v>
      </c>
      <c r="Q1758">
        <v>0.122602593077987</v>
      </c>
    </row>
    <row r="1759" spans="1:17" hidden="1" x14ac:dyDescent="0.3">
      <c r="A1759" t="s">
        <v>3697</v>
      </c>
      <c r="B1759" t="s">
        <v>3698</v>
      </c>
      <c r="C1759" t="s">
        <v>10650</v>
      </c>
      <c r="D1759" t="s">
        <v>127</v>
      </c>
      <c r="E1759">
        <v>582.23379050000005</v>
      </c>
      <c r="F1759">
        <v>315.55</v>
      </c>
      <c r="G1759">
        <v>106.020324348491</v>
      </c>
      <c r="H1759">
        <v>32.749996860048903</v>
      </c>
      <c r="I1759">
        <v>26.747458153566399</v>
      </c>
      <c r="J1759">
        <v>1.2727214898839601</v>
      </c>
      <c r="K1759">
        <v>266.97171859605601</v>
      </c>
      <c r="L1759">
        <v>230.854124469163</v>
      </c>
      <c r="M1759">
        <v>78.154205646278697</v>
      </c>
      <c r="N1759">
        <v>2.2413778787901699</v>
      </c>
      <c r="O1759">
        <v>12.4702899698938</v>
      </c>
      <c r="P1759">
        <v>146.13884555382199</v>
      </c>
      <c r="Q1759">
        <v>0.12499329304795501</v>
      </c>
    </row>
    <row r="1760" spans="1:17" hidden="1" x14ac:dyDescent="0.3">
      <c r="A1760" t="s">
        <v>3699</v>
      </c>
      <c r="B1760" t="s">
        <v>3700</v>
      </c>
      <c r="C1760" t="s">
        <v>10650</v>
      </c>
      <c r="D1760" t="s">
        <v>629</v>
      </c>
      <c r="E1760">
        <v>580.20000000000005</v>
      </c>
      <c r="F1760">
        <v>472.4</v>
      </c>
      <c r="G1760">
        <v>114.26816770311601</v>
      </c>
      <c r="H1760">
        <v>-4.04325510984442</v>
      </c>
      <c r="I1760">
        <v>22.408393329504399</v>
      </c>
      <c r="J1760">
        <v>-3.1902572894340899</v>
      </c>
      <c r="K1760">
        <v>481.64350953074597</v>
      </c>
      <c r="L1760">
        <v>386.45059695332799</v>
      </c>
      <c r="M1760">
        <v>34.619651806748003</v>
      </c>
      <c r="N1760">
        <v>0.41997024877681799</v>
      </c>
      <c r="O1760">
        <v>18.226079593564702</v>
      </c>
      <c r="P1760">
        <v>156.739130434782</v>
      </c>
      <c r="Q1760">
        <v>6.6957723504180999E-2</v>
      </c>
    </row>
    <row r="1761" spans="1:17" hidden="1" x14ac:dyDescent="0.3">
      <c r="A1761" t="s">
        <v>3701</v>
      </c>
      <c r="B1761" t="s">
        <v>3702</v>
      </c>
      <c r="C1761" t="s">
        <v>10650</v>
      </c>
      <c r="D1761" t="s">
        <v>414</v>
      </c>
      <c r="E1761">
        <v>579.72022778999997</v>
      </c>
      <c r="F1761">
        <v>2422.6999999999998</v>
      </c>
      <c r="G1761">
        <v>3.7045823651554199</v>
      </c>
      <c r="H1761">
        <v>-6.0994509986187397</v>
      </c>
      <c r="I1761">
        <v>18.38164125862</v>
      </c>
      <c r="J1761">
        <v>-3.2945615442637002</v>
      </c>
      <c r="K1761">
        <v>2275.5917138262298</v>
      </c>
      <c r="L1761">
        <v>1997.5655971901799</v>
      </c>
      <c r="M1761">
        <v>43.963038781977801</v>
      </c>
      <c r="N1761">
        <v>0.23298194128820199</v>
      </c>
      <c r="O1761">
        <v>14.706732158335701</v>
      </c>
      <c r="P1761">
        <v>45.503138043902503</v>
      </c>
      <c r="Q1761">
        <v>-6.2485834438180003E-2</v>
      </c>
    </row>
    <row r="1762" spans="1:17" hidden="1" x14ac:dyDescent="0.3">
      <c r="A1762" t="s">
        <v>3703</v>
      </c>
      <c r="B1762" t="s">
        <v>3704</v>
      </c>
      <c r="C1762" t="s">
        <v>10650</v>
      </c>
      <c r="D1762" t="s">
        <v>411</v>
      </c>
      <c r="E1762">
        <v>574.19247499999994</v>
      </c>
      <c r="F1762">
        <v>57.02</v>
      </c>
      <c r="G1762">
        <v>19.637100944138101</v>
      </c>
      <c r="H1762">
        <v>44.158236652581103</v>
      </c>
      <c r="I1762">
        <v>-34.450853411781601</v>
      </c>
      <c r="J1762">
        <v>9.8567448057745199</v>
      </c>
      <c r="K1762">
        <v>43.340779804375899</v>
      </c>
      <c r="L1762">
        <v>47.763256706676998</v>
      </c>
      <c r="M1762">
        <v>90.342172738561004</v>
      </c>
      <c r="N1762">
        <v>1.7390683052868201</v>
      </c>
      <c r="O1762">
        <v>52.578042792002798</v>
      </c>
      <c r="P1762">
        <v>78.243201000312595</v>
      </c>
      <c r="Q1762">
        <v>0.135675268175383</v>
      </c>
    </row>
    <row r="1763" spans="1:17" hidden="1" x14ac:dyDescent="0.3">
      <c r="A1763" t="s">
        <v>3705</v>
      </c>
      <c r="B1763" t="s">
        <v>3706</v>
      </c>
      <c r="C1763" t="s">
        <v>10650</v>
      </c>
      <c r="D1763" t="s">
        <v>54</v>
      </c>
      <c r="E1763">
        <v>573.221498</v>
      </c>
      <c r="F1763">
        <v>185.35</v>
      </c>
      <c r="G1763">
        <v>34.391036333429199</v>
      </c>
      <c r="H1763">
        <v>-2.7122830087110201</v>
      </c>
      <c r="I1763">
        <v>24.367160689412199</v>
      </c>
      <c r="J1763">
        <v>-0.69617856445854498</v>
      </c>
      <c r="K1763">
        <v>179.444882423704</v>
      </c>
      <c r="L1763">
        <v>155.50910475783701</v>
      </c>
      <c r="M1763">
        <v>50.952084895509302</v>
      </c>
      <c r="N1763">
        <v>0.97525685621082503</v>
      </c>
      <c r="O1763">
        <v>17.977661460122299</v>
      </c>
      <c r="P1763">
        <v>101.491418423167</v>
      </c>
      <c r="Q1763">
        <v>0.137409590037436</v>
      </c>
    </row>
    <row r="1764" spans="1:17" hidden="1" x14ac:dyDescent="0.3">
      <c r="A1764" t="s">
        <v>3707</v>
      </c>
      <c r="B1764" t="s">
        <v>3708</v>
      </c>
      <c r="C1764" t="s">
        <v>10650</v>
      </c>
      <c r="D1764" t="s">
        <v>629</v>
      </c>
      <c r="E1764">
        <v>572.77026880000005</v>
      </c>
      <c r="F1764">
        <v>309</v>
      </c>
      <c r="G1764">
        <v>90.279008713957495</v>
      </c>
      <c r="H1764">
        <v>-6.8244848550705104</v>
      </c>
      <c r="I1764">
        <v>45.248958034371697</v>
      </c>
      <c r="J1764">
        <v>-4.8391214202746697</v>
      </c>
      <c r="K1764">
        <v>299.50690065113002</v>
      </c>
      <c r="L1764">
        <v>213.05502986159399</v>
      </c>
      <c r="M1764">
        <v>41.227919662622398</v>
      </c>
      <c r="N1764">
        <v>0.55708207476696203</v>
      </c>
      <c r="O1764">
        <v>18.0258899676375</v>
      </c>
      <c r="P1764">
        <v>248.36527621195</v>
      </c>
      <c r="Q1764">
        <v>0.21510352147096201</v>
      </c>
    </row>
    <row r="1765" spans="1:17" hidden="1" x14ac:dyDescent="0.3">
      <c r="A1765" t="s">
        <v>3709</v>
      </c>
      <c r="B1765" t="s">
        <v>3710</v>
      </c>
      <c r="C1765" t="s">
        <v>10650</v>
      </c>
      <c r="D1765" t="s">
        <v>300</v>
      </c>
      <c r="E1765">
        <v>572.38822253000001</v>
      </c>
      <c r="F1765">
        <v>403.15</v>
      </c>
      <c r="G1765">
        <v>81.581551819024895</v>
      </c>
      <c r="H1765">
        <v>25.591660278838798</v>
      </c>
      <c r="I1765">
        <v>30.9615710960882</v>
      </c>
      <c r="J1765">
        <v>4.8921366157555601</v>
      </c>
      <c r="K1765">
        <v>317.23054263619503</v>
      </c>
      <c r="L1765">
        <v>271.48907699448898</v>
      </c>
      <c r="M1765">
        <v>85.808020401542905</v>
      </c>
      <c r="N1765">
        <v>1.48890466379255</v>
      </c>
      <c r="O1765">
        <v>0.96738186779114999</v>
      </c>
      <c r="P1765">
        <v>120.72269367643</v>
      </c>
      <c r="Q1765">
        <v>8.2963151654342995E-2</v>
      </c>
    </row>
    <row r="1766" spans="1:17" hidden="1" x14ac:dyDescent="0.3">
      <c r="A1766" t="s">
        <v>3711</v>
      </c>
      <c r="B1766" t="s">
        <v>3712</v>
      </c>
      <c r="C1766" t="s">
        <v>10650</v>
      </c>
      <c r="D1766" t="s">
        <v>2246</v>
      </c>
      <c r="E1766">
        <v>571.64324999999997</v>
      </c>
      <c r="F1766">
        <v>639.15</v>
      </c>
      <c r="G1766">
        <v>-20.1419206586543</v>
      </c>
      <c r="H1766">
        <v>-8.5513540491362008</v>
      </c>
      <c r="I1766">
        <v>-31.131779961541099</v>
      </c>
      <c r="J1766">
        <v>-9.4510835489670004</v>
      </c>
      <c r="K1766">
        <v>650.52365368675305</v>
      </c>
      <c r="L1766">
        <v>614.33844570896099</v>
      </c>
      <c r="M1766">
        <v>42.565843921492103</v>
      </c>
      <c r="N1766">
        <v>1.4416286416286399</v>
      </c>
      <c r="O1766">
        <v>35.961824297895603</v>
      </c>
      <c r="P1766">
        <v>42.667410714285701</v>
      </c>
    </row>
    <row r="1767" spans="1:17" hidden="1" x14ac:dyDescent="0.3">
      <c r="A1767" t="s">
        <v>3713</v>
      </c>
      <c r="B1767" t="s">
        <v>3714</v>
      </c>
      <c r="C1767" t="s">
        <v>10650</v>
      </c>
      <c r="D1767" t="s">
        <v>531</v>
      </c>
      <c r="E1767">
        <v>570.19412812500002</v>
      </c>
      <c r="F1767">
        <v>524.4</v>
      </c>
      <c r="G1767">
        <v>160.898056333005</v>
      </c>
      <c r="H1767">
        <v>11.3693792987577</v>
      </c>
      <c r="I1767">
        <v>101.07164840084</v>
      </c>
      <c r="J1767">
        <v>-0.32106353938493598</v>
      </c>
      <c r="K1767">
        <v>460.81908852243299</v>
      </c>
      <c r="L1767">
        <v>330.572086199517</v>
      </c>
      <c r="M1767">
        <v>88.367750594516707</v>
      </c>
      <c r="N1767">
        <v>0.73432820112623798</v>
      </c>
      <c r="O1767">
        <v>3.9187643020595</v>
      </c>
      <c r="P1767">
        <v>198.63325740318899</v>
      </c>
      <c r="Q1767">
        <v>0.39046101457573701</v>
      </c>
    </row>
    <row r="1768" spans="1:17" hidden="1" x14ac:dyDescent="0.3">
      <c r="A1768" t="s">
        <v>3715</v>
      </c>
      <c r="B1768" t="s">
        <v>3716</v>
      </c>
      <c r="C1768" t="s">
        <v>10650</v>
      </c>
      <c r="D1768" t="s">
        <v>329</v>
      </c>
      <c r="E1768">
        <v>569.34003485599999</v>
      </c>
      <c r="F1768">
        <v>95.21</v>
      </c>
      <c r="G1768">
        <v>-40.188831502697802</v>
      </c>
      <c r="H1768">
        <v>5.43172857385672</v>
      </c>
      <c r="I1768">
        <v>-11.3576417784111</v>
      </c>
      <c r="J1768">
        <v>-13.2469113880209</v>
      </c>
      <c r="K1768">
        <v>88.517241483488206</v>
      </c>
      <c r="L1768">
        <v>90.366121442442207</v>
      </c>
      <c r="M1768">
        <v>50.876288404646402</v>
      </c>
      <c r="N1768">
        <v>3.0512248217300302</v>
      </c>
      <c r="O1768">
        <v>41.161642684591897</v>
      </c>
      <c r="P1768">
        <v>24.947506561679699</v>
      </c>
      <c r="Q1768">
        <v>5.0435798636032002E-2</v>
      </c>
    </row>
    <row r="1769" spans="1:17" hidden="1" x14ac:dyDescent="0.3">
      <c r="A1769" t="s">
        <v>3717</v>
      </c>
      <c r="B1769" t="s">
        <v>3718</v>
      </c>
      <c r="C1769" t="s">
        <v>10650</v>
      </c>
      <c r="D1769" t="s">
        <v>141</v>
      </c>
      <c r="E1769">
        <v>567.98822640000003</v>
      </c>
      <c r="F1769">
        <v>14.42</v>
      </c>
      <c r="G1769">
        <v>102.14536816096199</v>
      </c>
      <c r="H1769">
        <v>1.62425954242379</v>
      </c>
      <c r="I1769">
        <v>0.12887128999660399</v>
      </c>
      <c r="J1769">
        <v>-4.4929510603290597</v>
      </c>
      <c r="K1769">
        <v>13.359485956071801</v>
      </c>
      <c r="L1769">
        <v>11.241193524140799</v>
      </c>
      <c r="M1769">
        <v>51.461483955212699</v>
      </c>
      <c r="N1769">
        <v>1.72521481428815</v>
      </c>
      <c r="O1769">
        <v>20.110957004160898</v>
      </c>
      <c r="P1769">
        <v>169.53271028037301</v>
      </c>
      <c r="Q1769">
        <v>8.3837167786843997E-2</v>
      </c>
    </row>
    <row r="1770" spans="1:17" hidden="1" x14ac:dyDescent="0.3">
      <c r="A1770" t="s">
        <v>3719</v>
      </c>
      <c r="B1770" t="s">
        <v>3720</v>
      </c>
      <c r="C1770" t="s">
        <v>10650</v>
      </c>
      <c r="D1770" t="s">
        <v>198</v>
      </c>
      <c r="E1770">
        <v>567.44256800000005</v>
      </c>
      <c r="F1770">
        <v>465.85</v>
      </c>
      <c r="G1770">
        <v>-23.747998859941099</v>
      </c>
      <c r="H1770">
        <v>-7.8111262738828904</v>
      </c>
      <c r="I1770">
        <v>-17.4885366487886</v>
      </c>
      <c r="J1770">
        <v>10.120445942168001</v>
      </c>
      <c r="K1770">
        <v>469.606683925661</v>
      </c>
      <c r="L1770">
        <v>468.14191047217201</v>
      </c>
      <c r="M1770">
        <v>74.229286868014796</v>
      </c>
      <c r="N1770">
        <v>0.288577350938649</v>
      </c>
      <c r="O1770">
        <v>37.565740045078797</v>
      </c>
      <c r="P1770">
        <v>25.566037735849001</v>
      </c>
      <c r="Q1770">
        <v>0.15875767018836401</v>
      </c>
    </row>
    <row r="1771" spans="1:17" hidden="1" x14ac:dyDescent="0.3">
      <c r="A1771" t="s">
        <v>3721</v>
      </c>
      <c r="B1771" t="s">
        <v>3722</v>
      </c>
      <c r="C1771" t="s">
        <v>10650</v>
      </c>
      <c r="D1771" t="s">
        <v>118</v>
      </c>
      <c r="E1771">
        <v>567.19200000000001</v>
      </c>
      <c r="F1771">
        <v>37056.550000000003</v>
      </c>
      <c r="G1771">
        <v>177.31781659654899</v>
      </c>
      <c r="H1771">
        <v>32.091040456096501</v>
      </c>
      <c r="I1771">
        <v>75.647379550960096</v>
      </c>
      <c r="J1771">
        <v>22.1026212271906</v>
      </c>
      <c r="K1771">
        <v>29059.6414779898</v>
      </c>
      <c r="L1771">
        <v>21689.272293894501</v>
      </c>
      <c r="M1771">
        <v>92.8157092571292</v>
      </c>
      <c r="N1771">
        <v>1.07933073294802</v>
      </c>
      <c r="O1771">
        <v>4.7048362570179796</v>
      </c>
      <c r="P1771">
        <v>277.69255858041203</v>
      </c>
      <c r="Q1771">
        <v>9.1046754026607002E-2</v>
      </c>
    </row>
    <row r="1772" spans="1:17" hidden="1" x14ac:dyDescent="0.3">
      <c r="A1772" t="s">
        <v>3723</v>
      </c>
      <c r="B1772" t="s">
        <v>3724</v>
      </c>
      <c r="C1772" t="s">
        <v>10650</v>
      </c>
      <c r="D1772" t="s">
        <v>414</v>
      </c>
      <c r="E1772">
        <v>566.56189030999997</v>
      </c>
      <c r="F1772">
        <v>60.85</v>
      </c>
      <c r="G1772">
        <v>-61.0066405332214</v>
      </c>
      <c r="H1772">
        <v>-14.221041033598</v>
      </c>
      <c r="I1772">
        <v>-35.433490045974999</v>
      </c>
      <c r="J1772">
        <v>-8.6315123810837804</v>
      </c>
      <c r="K1772">
        <v>65.5617528938633</v>
      </c>
      <c r="L1772">
        <v>69.085756035984502</v>
      </c>
      <c r="M1772">
        <v>24.207411500237001</v>
      </c>
      <c r="N1772">
        <v>1.1926797675733101</v>
      </c>
      <c r="O1772">
        <v>61.035332785538102</v>
      </c>
      <c r="P1772">
        <v>3.13559322033898</v>
      </c>
      <c r="Q1772">
        <v>-1.3278904356089E-2</v>
      </c>
    </row>
    <row r="1773" spans="1:17" hidden="1" x14ac:dyDescent="0.3">
      <c r="A1773" t="s">
        <v>3725</v>
      </c>
      <c r="B1773" t="s">
        <v>3726</v>
      </c>
      <c r="C1773" t="s">
        <v>10650</v>
      </c>
      <c r="D1773" t="s">
        <v>568</v>
      </c>
      <c r="E1773">
        <v>566.51715199</v>
      </c>
      <c r="F1773">
        <v>643.15</v>
      </c>
      <c r="G1773">
        <v>-30.991906300676099</v>
      </c>
      <c r="H1773">
        <v>-1.7481267984929001</v>
      </c>
      <c r="I1773">
        <v>-17.076816650902099</v>
      </c>
      <c r="J1773">
        <v>-2.7550700733914799</v>
      </c>
      <c r="K1773">
        <v>637.25140509388098</v>
      </c>
      <c r="L1773">
        <v>653.04891294637105</v>
      </c>
      <c r="M1773">
        <v>49.342126532502803</v>
      </c>
      <c r="N1773">
        <v>0.43287073664876402</v>
      </c>
      <c r="O1773">
        <v>25.942626136982</v>
      </c>
      <c r="P1773">
        <v>251.35208959300701</v>
      </c>
      <c r="Q1773">
        <v>-0.107981122541073</v>
      </c>
    </row>
    <row r="1774" spans="1:17" hidden="1" x14ac:dyDescent="0.3">
      <c r="A1774" t="s">
        <v>3727</v>
      </c>
      <c r="B1774" t="s">
        <v>3728</v>
      </c>
      <c r="C1774" t="s">
        <v>10650</v>
      </c>
      <c r="D1774" t="s">
        <v>355</v>
      </c>
      <c r="E1774">
        <v>562.27119419999997</v>
      </c>
      <c r="F1774">
        <v>1637</v>
      </c>
      <c r="G1774">
        <v>57.111265933738302</v>
      </c>
      <c r="H1774">
        <v>21.0802614830545</v>
      </c>
      <c r="I1774">
        <v>46.738149147481003</v>
      </c>
      <c r="J1774">
        <v>-3.76191913008204</v>
      </c>
      <c r="K1774">
        <v>1338.0876935930901</v>
      </c>
      <c r="L1774">
        <v>1126.62329493683</v>
      </c>
      <c r="M1774">
        <v>56.385740966036202</v>
      </c>
      <c r="N1774">
        <v>0.94506920415224904</v>
      </c>
      <c r="O1774">
        <v>12.339645693341399</v>
      </c>
      <c r="P1774">
        <v>93.727810650887506</v>
      </c>
    </row>
    <row r="1775" spans="1:17" hidden="1" x14ac:dyDescent="0.3">
      <c r="A1775" t="s">
        <v>3729</v>
      </c>
      <c r="B1775" t="s">
        <v>3730</v>
      </c>
      <c r="C1775" t="s">
        <v>10650</v>
      </c>
      <c r="D1775" t="s">
        <v>198</v>
      </c>
      <c r="E1775">
        <v>559.32302492999997</v>
      </c>
      <c r="F1775">
        <v>4660.7</v>
      </c>
      <c r="G1775">
        <v>133.69438778672699</v>
      </c>
      <c r="H1775">
        <v>35.300878386615899</v>
      </c>
      <c r="I1775">
        <v>31.4881910093297</v>
      </c>
      <c r="J1775">
        <v>-0.68091428441609103</v>
      </c>
      <c r="K1775">
        <v>3705.2936200336098</v>
      </c>
      <c r="L1775">
        <v>2829.9993855675002</v>
      </c>
      <c r="M1775">
        <v>83.012874885303901</v>
      </c>
      <c r="N1775">
        <v>1.01673578483844</v>
      </c>
      <c r="O1775">
        <v>2.42881970519448</v>
      </c>
      <c r="P1775">
        <v>221.427586206896</v>
      </c>
      <c r="Q1775">
        <v>0.120433409241141</v>
      </c>
    </row>
    <row r="1776" spans="1:17" hidden="1" x14ac:dyDescent="0.3">
      <c r="A1776" t="s">
        <v>3731</v>
      </c>
      <c r="B1776" t="s">
        <v>3732</v>
      </c>
      <c r="C1776" t="s">
        <v>10650</v>
      </c>
      <c r="D1776" t="s">
        <v>568</v>
      </c>
      <c r="E1776">
        <v>557.52692907999995</v>
      </c>
      <c r="F1776">
        <v>125.34</v>
      </c>
      <c r="G1776">
        <v>-29.232208772633399</v>
      </c>
      <c r="H1776">
        <v>-1.6491376197424099</v>
      </c>
      <c r="I1776">
        <v>-12.496222033905999</v>
      </c>
      <c r="J1776">
        <v>1.70454295931572</v>
      </c>
      <c r="K1776">
        <v>123.00581516092301</v>
      </c>
      <c r="L1776">
        <v>123.50118067492301</v>
      </c>
      <c r="M1776">
        <v>67.604259586347098</v>
      </c>
      <c r="N1776">
        <v>1.3597401200586301</v>
      </c>
      <c r="O1776">
        <v>25.259294718366</v>
      </c>
      <c r="P1776">
        <v>23.426883308714899</v>
      </c>
      <c r="Q1776">
        <v>-2.8543297783858002E-2</v>
      </c>
    </row>
    <row r="1777" spans="1:17" hidden="1" x14ac:dyDescent="0.3">
      <c r="A1777" t="s">
        <v>3733</v>
      </c>
      <c r="B1777" t="s">
        <v>3734</v>
      </c>
      <c r="C1777" t="s">
        <v>10650</v>
      </c>
      <c r="D1777" t="s">
        <v>258</v>
      </c>
      <c r="E1777">
        <v>557.34310449999998</v>
      </c>
      <c r="F1777">
        <v>591.04999999999995</v>
      </c>
      <c r="G1777">
        <v>-15.1309461380574</v>
      </c>
      <c r="H1777">
        <v>1.9612267379694399</v>
      </c>
      <c r="I1777">
        <v>13.566905720210499</v>
      </c>
      <c r="J1777">
        <v>-0.124300842622248</v>
      </c>
      <c r="K1777">
        <v>546.79297972556697</v>
      </c>
      <c r="L1777">
        <v>503.35253793608302</v>
      </c>
      <c r="M1777">
        <v>58.1384205898839</v>
      </c>
      <c r="N1777">
        <v>0.38113832413485399</v>
      </c>
      <c r="O1777">
        <v>10.599780052449001</v>
      </c>
      <c r="P1777">
        <v>52.332474226804102</v>
      </c>
      <c r="Q1777">
        <v>-1.3386126241378001E-2</v>
      </c>
    </row>
    <row r="1778" spans="1:17" hidden="1" x14ac:dyDescent="0.3">
      <c r="A1778" t="s">
        <v>3735</v>
      </c>
      <c r="B1778" t="s">
        <v>3736</v>
      </c>
      <c r="C1778" t="s">
        <v>10650</v>
      </c>
      <c r="D1778" t="s">
        <v>295</v>
      </c>
      <c r="E1778">
        <v>553.52923424999994</v>
      </c>
      <c r="F1778">
        <v>568.04999999999995</v>
      </c>
      <c r="G1778">
        <v>-23.195329860437699</v>
      </c>
      <c r="H1778">
        <v>-10.4237036761231</v>
      </c>
      <c r="I1778">
        <v>-19.331980090858998</v>
      </c>
      <c r="J1778">
        <v>-7.9847962793888598</v>
      </c>
      <c r="K1778">
        <v>568.77094670041595</v>
      </c>
      <c r="L1778">
        <v>546.07879530279695</v>
      </c>
      <c r="M1778">
        <v>45.793401833842502</v>
      </c>
      <c r="N1778">
        <v>0.56402429154717604</v>
      </c>
      <c r="O1778">
        <v>22.066719478919101</v>
      </c>
      <c r="P1778">
        <v>27.336919973100098</v>
      </c>
    </row>
    <row r="1779" spans="1:17" hidden="1" x14ac:dyDescent="0.3">
      <c r="A1779" t="s">
        <v>3737</v>
      </c>
      <c r="B1779" t="s">
        <v>3738</v>
      </c>
      <c r="C1779" t="s">
        <v>10650</v>
      </c>
      <c r="D1779" t="s">
        <v>111</v>
      </c>
      <c r="E1779">
        <v>550.03075808999995</v>
      </c>
      <c r="F1779">
        <v>69.099999999999994</v>
      </c>
      <c r="G1779">
        <v>-37.931930280114003</v>
      </c>
      <c r="H1779">
        <v>2.7838756401492502</v>
      </c>
      <c r="I1779">
        <v>-29.6157300487294</v>
      </c>
      <c r="J1779">
        <v>0.79877608045466597</v>
      </c>
      <c r="K1779">
        <v>67.103949359306995</v>
      </c>
      <c r="L1779">
        <v>73.4046963904743</v>
      </c>
      <c r="M1779">
        <v>67.977969306854803</v>
      </c>
      <c r="N1779">
        <v>0.45290244479163699</v>
      </c>
      <c r="O1779">
        <v>50</v>
      </c>
      <c r="P1779">
        <v>14.4797879390324</v>
      </c>
      <c r="Q1779">
        <v>5.5869929461007002E-2</v>
      </c>
    </row>
    <row r="1780" spans="1:17" hidden="1" x14ac:dyDescent="0.3">
      <c r="A1780" t="s">
        <v>3739</v>
      </c>
      <c r="B1780" t="s">
        <v>3740</v>
      </c>
      <c r="C1780" t="s">
        <v>10650</v>
      </c>
      <c r="D1780" t="s">
        <v>300</v>
      </c>
      <c r="E1780">
        <v>549.93443141</v>
      </c>
      <c r="F1780">
        <v>408.1</v>
      </c>
      <c r="G1780">
        <v>78.044927341945098</v>
      </c>
      <c r="H1780">
        <v>-23.126923861412902</v>
      </c>
      <c r="I1780">
        <v>24.000122223664199</v>
      </c>
      <c r="J1780">
        <v>-12.3344296159968</v>
      </c>
      <c r="K1780">
        <v>416.60746635987601</v>
      </c>
      <c r="L1780">
        <v>331.63186701529997</v>
      </c>
      <c r="M1780">
        <v>27.638038682395901</v>
      </c>
      <c r="N1780">
        <v>0.26413081157697299</v>
      </c>
      <c r="O1780">
        <v>36.9639794168096</v>
      </c>
      <c r="P1780">
        <v>134.54022988505699</v>
      </c>
      <c r="Q1780">
        <v>0.119335761252908</v>
      </c>
    </row>
    <row r="1781" spans="1:17" hidden="1" x14ac:dyDescent="0.3">
      <c r="A1781" t="s">
        <v>3741</v>
      </c>
      <c r="B1781" t="s">
        <v>3742</v>
      </c>
      <c r="C1781" t="s">
        <v>10650</v>
      </c>
      <c r="D1781" t="s">
        <v>227</v>
      </c>
      <c r="E1781">
        <v>549.89769999999999</v>
      </c>
      <c r="F1781">
        <v>167.05</v>
      </c>
      <c r="G1781">
        <v>84.558287993236704</v>
      </c>
      <c r="H1781">
        <v>1.08666227803913</v>
      </c>
      <c r="I1781">
        <v>23.342541580634201</v>
      </c>
      <c r="J1781">
        <v>3.4596763995258999</v>
      </c>
      <c r="K1781">
        <v>151.93645810043</v>
      </c>
      <c r="L1781">
        <v>130.06664209951799</v>
      </c>
      <c r="M1781">
        <v>58.7998193696397</v>
      </c>
      <c r="N1781">
        <v>1.19201457798552</v>
      </c>
      <c r="O1781">
        <v>11.0625561209218</v>
      </c>
      <c r="P1781">
        <v>130.25499655409999</v>
      </c>
      <c r="Q1781">
        <v>8.2010939877652997E-2</v>
      </c>
    </row>
    <row r="1782" spans="1:17" hidden="1" x14ac:dyDescent="0.3">
      <c r="A1782" t="s">
        <v>3743</v>
      </c>
      <c r="B1782" t="s">
        <v>3744</v>
      </c>
      <c r="C1782" t="s">
        <v>10650</v>
      </c>
      <c r="D1782" t="s">
        <v>355</v>
      </c>
      <c r="E1782">
        <v>546.65039000000002</v>
      </c>
      <c r="F1782">
        <v>52.95</v>
      </c>
      <c r="G1782">
        <v>40.096123965855298</v>
      </c>
      <c r="H1782">
        <v>27.548334751906701</v>
      </c>
      <c r="I1782">
        <v>4.3065795826159903</v>
      </c>
      <c r="J1782">
        <v>14.993144655714101</v>
      </c>
      <c r="K1782">
        <v>44.226709217863103</v>
      </c>
      <c r="L1782">
        <v>42.4189608953346</v>
      </c>
      <c r="M1782">
        <v>93.422584813455401</v>
      </c>
      <c r="N1782">
        <v>2.5689169591479701</v>
      </c>
      <c r="O1782">
        <v>22.568460812086801</v>
      </c>
      <c r="P1782">
        <v>75.331125827814503</v>
      </c>
      <c r="Q1782">
        <v>6.3483119032409996E-2</v>
      </c>
    </row>
    <row r="1783" spans="1:17" hidden="1" x14ac:dyDescent="0.3">
      <c r="A1783" t="s">
        <v>3745</v>
      </c>
      <c r="B1783" t="s">
        <v>3746</v>
      </c>
      <c r="C1783" t="s">
        <v>10650</v>
      </c>
      <c r="D1783" t="s">
        <v>531</v>
      </c>
      <c r="E1783">
        <v>546.60187624799903</v>
      </c>
      <c r="F1783">
        <v>33.96</v>
      </c>
      <c r="G1783">
        <v>93.476810911759699</v>
      </c>
      <c r="H1783">
        <v>-5.4864182797407199</v>
      </c>
      <c r="I1783">
        <v>66.318117600047202</v>
      </c>
      <c r="J1783">
        <v>-2.9697532625427501</v>
      </c>
      <c r="K1783">
        <v>29.110873163598999</v>
      </c>
      <c r="L1783">
        <v>22.139661139925501</v>
      </c>
      <c r="M1783">
        <v>56.303130427330103</v>
      </c>
      <c r="N1783">
        <v>0.83958389966069402</v>
      </c>
      <c r="O1783">
        <v>15.2237926972909</v>
      </c>
      <c r="P1783">
        <v>158.25095057034201</v>
      </c>
      <c r="Q1783">
        <v>8.4755935376373007E-2</v>
      </c>
    </row>
    <row r="1784" spans="1:17" hidden="1" x14ac:dyDescent="0.3">
      <c r="A1784" t="s">
        <v>3747</v>
      </c>
      <c r="B1784" t="s">
        <v>3748</v>
      </c>
      <c r="C1784" t="s">
        <v>10650</v>
      </c>
      <c r="D1784" t="s">
        <v>127</v>
      </c>
      <c r="E1784">
        <v>546.47248728800002</v>
      </c>
      <c r="F1784">
        <v>53.76</v>
      </c>
      <c r="G1784">
        <v>48.7822240514176</v>
      </c>
      <c r="H1784">
        <v>3.20767541124739</v>
      </c>
      <c r="I1784">
        <v>1.51124093291339</v>
      </c>
      <c r="J1784">
        <v>-7.7338213669409699</v>
      </c>
      <c r="K1784">
        <v>53.343570002867203</v>
      </c>
      <c r="L1784">
        <v>43.622411465741799</v>
      </c>
      <c r="M1784">
        <v>41.889807127614702</v>
      </c>
      <c r="N1784">
        <v>0.62065986566395603</v>
      </c>
      <c r="O1784">
        <v>39.508928571428498</v>
      </c>
      <c r="P1784">
        <v>105.484949832775</v>
      </c>
      <c r="Q1784">
        <v>0.15291404038725401</v>
      </c>
    </row>
    <row r="1785" spans="1:17" hidden="1" x14ac:dyDescent="0.3">
      <c r="A1785" t="s">
        <v>3749</v>
      </c>
      <c r="B1785" t="s">
        <v>3750</v>
      </c>
      <c r="C1785" t="s">
        <v>10650</v>
      </c>
      <c r="D1785" t="s">
        <v>46</v>
      </c>
      <c r="E1785">
        <v>546.28142720000005</v>
      </c>
      <c r="F1785">
        <v>31.91</v>
      </c>
      <c r="G1785">
        <v>134.37800100797</v>
      </c>
      <c r="H1785">
        <v>3.4900987926153602</v>
      </c>
      <c r="I1785">
        <v>-14.481513604702</v>
      </c>
      <c r="J1785">
        <v>-14.453778541039901</v>
      </c>
      <c r="K1785">
        <v>30.354975367466899</v>
      </c>
      <c r="L1785">
        <v>26.675354318019199</v>
      </c>
      <c r="M1785">
        <v>48.824213218094897</v>
      </c>
      <c r="N1785">
        <v>2.3002541693233902</v>
      </c>
      <c r="O1785">
        <v>26.292698213725998</v>
      </c>
      <c r="P1785">
        <v>182.389380530973</v>
      </c>
      <c r="Q1785">
        <v>-1.2301029308612E-2</v>
      </c>
    </row>
    <row r="1786" spans="1:17" hidden="1" x14ac:dyDescent="0.3">
      <c r="A1786" t="s">
        <v>3751</v>
      </c>
      <c r="B1786" t="s">
        <v>3752</v>
      </c>
      <c r="C1786" t="s">
        <v>10650</v>
      </c>
      <c r="D1786" t="s">
        <v>83</v>
      </c>
      <c r="E1786">
        <v>545.13687031200004</v>
      </c>
      <c r="F1786">
        <v>184.31</v>
      </c>
      <c r="G1786">
        <v>-31.926458186859399</v>
      </c>
      <c r="H1786">
        <v>-9.8799571474061203</v>
      </c>
      <c r="I1786">
        <v>-25.927845611639999</v>
      </c>
      <c r="J1786">
        <v>-4.6466629526921501</v>
      </c>
      <c r="K1786">
        <v>190.74449059919399</v>
      </c>
      <c r="L1786">
        <v>193.616281152987</v>
      </c>
      <c r="M1786">
        <v>38.176392242552303</v>
      </c>
      <c r="N1786">
        <v>0.59627973743542195</v>
      </c>
      <c r="O1786">
        <v>25.847756497205701</v>
      </c>
      <c r="P1786">
        <v>19.449125081011001</v>
      </c>
      <c r="Q1786">
        <v>-0.11955887851879</v>
      </c>
    </row>
    <row r="1787" spans="1:17" hidden="1" x14ac:dyDescent="0.3">
      <c r="A1787" t="s">
        <v>3753</v>
      </c>
      <c r="B1787" t="s">
        <v>3754</v>
      </c>
      <c r="C1787" t="s">
        <v>10650</v>
      </c>
      <c r="D1787" t="s">
        <v>414</v>
      </c>
      <c r="E1787">
        <v>544.74229295999999</v>
      </c>
      <c r="F1787">
        <v>339.85</v>
      </c>
      <c r="G1787">
        <v>-43.672448304897998</v>
      </c>
      <c r="H1787">
        <v>-1.94050586484085</v>
      </c>
      <c r="I1787">
        <v>-4.7883625779258399</v>
      </c>
      <c r="J1787">
        <v>-4.2582712758052699</v>
      </c>
      <c r="K1787">
        <v>317.27472356569302</v>
      </c>
      <c r="L1787">
        <v>324.07826819018999</v>
      </c>
      <c r="M1787">
        <v>59.639803146940899</v>
      </c>
      <c r="N1787">
        <v>1.17164425796492</v>
      </c>
      <c r="O1787">
        <v>35.353832573193998</v>
      </c>
      <c r="P1787">
        <v>29.713740458015199</v>
      </c>
      <c r="Q1787">
        <v>-3.2233409458594001E-2</v>
      </c>
    </row>
    <row r="1788" spans="1:17" hidden="1" x14ac:dyDescent="0.3">
      <c r="A1788" t="s">
        <v>3755</v>
      </c>
      <c r="B1788" t="s">
        <v>3756</v>
      </c>
      <c r="C1788" t="s">
        <v>10650</v>
      </c>
      <c r="D1788" t="s">
        <v>305</v>
      </c>
      <c r="E1788">
        <v>543.45852000000002</v>
      </c>
      <c r="F1788">
        <v>108.83</v>
      </c>
      <c r="G1788">
        <v>4.7992678893890997</v>
      </c>
      <c r="H1788">
        <v>-1.9925773875969499</v>
      </c>
      <c r="I1788">
        <v>-27.039440329953301</v>
      </c>
      <c r="J1788">
        <v>-7.8574526465705103</v>
      </c>
      <c r="K1788">
        <v>109.24235903276001</v>
      </c>
      <c r="L1788">
        <v>108.45516869897401</v>
      </c>
      <c r="M1788">
        <v>45.386409399097502</v>
      </c>
      <c r="N1788">
        <v>1.49277239088735</v>
      </c>
      <c r="O1788">
        <v>60.617476798676798</v>
      </c>
      <c r="P1788">
        <v>64.644478063540106</v>
      </c>
    </row>
    <row r="1789" spans="1:17" hidden="1" x14ac:dyDescent="0.3">
      <c r="A1789" t="s">
        <v>3757</v>
      </c>
      <c r="B1789" t="s">
        <v>3758</v>
      </c>
      <c r="C1789" t="s">
        <v>10650</v>
      </c>
      <c r="D1789" t="s">
        <v>227</v>
      </c>
      <c r="E1789">
        <v>543.4</v>
      </c>
      <c r="F1789">
        <v>493.3</v>
      </c>
      <c r="G1789">
        <v>69.767357244859198</v>
      </c>
      <c r="H1789">
        <v>-17.794280260199798</v>
      </c>
      <c r="I1789">
        <v>56.113951183136301</v>
      </c>
      <c r="J1789">
        <v>-4.6001825598832697</v>
      </c>
      <c r="K1789">
        <v>536.03733067185897</v>
      </c>
      <c r="L1789">
        <v>434.68999628671298</v>
      </c>
      <c r="M1789">
        <v>31.838926104326202</v>
      </c>
      <c r="N1789">
        <v>0.48588606694604702</v>
      </c>
      <c r="O1789">
        <v>35.009122237988997</v>
      </c>
      <c r="P1789">
        <v>117.073707370737</v>
      </c>
      <c r="Q1789">
        <v>0.215051774286628</v>
      </c>
    </row>
    <row r="1790" spans="1:17" hidden="1" x14ac:dyDescent="0.3">
      <c r="A1790" t="s">
        <v>3759</v>
      </c>
      <c r="B1790" t="s">
        <v>3760</v>
      </c>
      <c r="C1790" t="s">
        <v>10650</v>
      </c>
      <c r="D1790" t="s">
        <v>127</v>
      </c>
      <c r="E1790">
        <v>543.05129999999997</v>
      </c>
      <c r="F1790">
        <v>381.5</v>
      </c>
      <c r="G1790">
        <v>9.8220759408482508</v>
      </c>
      <c r="H1790">
        <v>8.1925117817485393</v>
      </c>
      <c r="I1790">
        <v>37.405290095595298</v>
      </c>
      <c r="J1790">
        <v>0.68035639079878496</v>
      </c>
      <c r="K1790">
        <v>334.12631449357002</v>
      </c>
      <c r="L1790">
        <v>269.57119426799801</v>
      </c>
      <c r="M1790">
        <v>61.401947419789998</v>
      </c>
      <c r="N1790">
        <v>0.66390118100468998</v>
      </c>
      <c r="O1790">
        <v>12.503276539973699</v>
      </c>
      <c r="P1790">
        <v>99.738219895287898</v>
      </c>
    </row>
    <row r="1791" spans="1:17" hidden="1" x14ac:dyDescent="0.3">
      <c r="A1791" t="s">
        <v>3761</v>
      </c>
      <c r="B1791" t="s">
        <v>3762</v>
      </c>
      <c r="C1791" t="s">
        <v>10650</v>
      </c>
      <c r="D1791" t="s">
        <v>54</v>
      </c>
      <c r="E1791">
        <v>541.411269135</v>
      </c>
      <c r="F1791">
        <v>332.8</v>
      </c>
      <c r="G1791">
        <v>50.188874967107303</v>
      </c>
      <c r="H1791">
        <v>-7.9796549685944997</v>
      </c>
      <c r="I1791">
        <v>-26.415201735832699</v>
      </c>
      <c r="J1791">
        <v>-3.0157035575543798</v>
      </c>
      <c r="K1791">
        <v>341.95384226005598</v>
      </c>
      <c r="L1791">
        <v>333.503714829199</v>
      </c>
      <c r="M1791">
        <v>47.089823617919699</v>
      </c>
      <c r="N1791">
        <v>0.54553372306311698</v>
      </c>
      <c r="O1791">
        <v>41.225961538461497</v>
      </c>
      <c r="Q1791">
        <v>6.2171835523725003E-2</v>
      </c>
    </row>
    <row r="1792" spans="1:17" hidden="1" x14ac:dyDescent="0.3">
      <c r="A1792" t="s">
        <v>3763</v>
      </c>
      <c r="B1792" t="s">
        <v>3764</v>
      </c>
      <c r="C1792" t="s">
        <v>10650</v>
      </c>
      <c r="D1792" t="s">
        <v>414</v>
      </c>
      <c r="E1792">
        <v>541.03</v>
      </c>
      <c r="F1792">
        <v>767.1</v>
      </c>
      <c r="G1792">
        <v>99.890499910045506</v>
      </c>
      <c r="H1792">
        <v>12.8450624397264</v>
      </c>
      <c r="I1792">
        <v>20.439527726484201</v>
      </c>
      <c r="J1792">
        <v>3.78062097498715</v>
      </c>
      <c r="K1792">
        <v>693.48166331541802</v>
      </c>
      <c r="L1792">
        <v>558.51019358707197</v>
      </c>
      <c r="M1792">
        <v>66.692052255575305</v>
      </c>
      <c r="N1792">
        <v>0.85135893753818703</v>
      </c>
      <c r="O1792">
        <v>4.7712162690653104</v>
      </c>
      <c r="P1792">
        <v>144.61096938775501</v>
      </c>
      <c r="Q1792">
        <v>0.167376711335328</v>
      </c>
    </row>
    <row r="1793" spans="1:17" hidden="1" x14ac:dyDescent="0.3">
      <c r="A1793" t="s">
        <v>3765</v>
      </c>
      <c r="B1793" t="s">
        <v>3766</v>
      </c>
      <c r="C1793" t="s">
        <v>10650</v>
      </c>
      <c r="D1793" t="s">
        <v>629</v>
      </c>
      <c r="E1793">
        <v>540.30079999999998</v>
      </c>
      <c r="F1793">
        <v>775.1</v>
      </c>
      <c r="G1793">
        <v>153.48413691908499</v>
      </c>
      <c r="H1793">
        <v>-3.6997903624155599</v>
      </c>
      <c r="I1793">
        <v>170.950245993724</v>
      </c>
      <c r="J1793">
        <v>0.88757318938601104</v>
      </c>
      <c r="K1793">
        <v>705.39256686851695</v>
      </c>
      <c r="M1793">
        <v>57.857671151726599</v>
      </c>
      <c r="N1793">
        <v>0.25144823630627999</v>
      </c>
      <c r="O1793">
        <v>7.7280350922461496</v>
      </c>
      <c r="P1793">
        <v>198.11538461538399</v>
      </c>
    </row>
    <row r="1794" spans="1:17" hidden="1" x14ac:dyDescent="0.3">
      <c r="A1794" t="s">
        <v>3767</v>
      </c>
      <c r="B1794" t="s">
        <v>3768</v>
      </c>
      <c r="C1794" t="s">
        <v>10650</v>
      </c>
      <c r="D1794" t="s">
        <v>21</v>
      </c>
      <c r="E1794">
        <v>540.23349184799997</v>
      </c>
      <c r="F1794">
        <v>16.3</v>
      </c>
      <c r="G1794">
        <v>-40.380028381543603</v>
      </c>
      <c r="H1794">
        <v>-4.98553513407583</v>
      </c>
      <c r="I1794">
        <v>-13.881022029033099</v>
      </c>
      <c r="J1794">
        <v>-3.7460957144171201</v>
      </c>
      <c r="K1794">
        <v>16.7972052489615</v>
      </c>
      <c r="L1794">
        <v>17.407768816284701</v>
      </c>
      <c r="M1794">
        <v>43.894034379721603</v>
      </c>
      <c r="N1794">
        <v>1.0117292121563599</v>
      </c>
      <c r="O1794">
        <v>61.963190184048997</v>
      </c>
      <c r="P1794">
        <v>16.8458781362007</v>
      </c>
      <c r="Q1794">
        <v>2.1778162794335001E-2</v>
      </c>
    </row>
    <row r="1795" spans="1:17" hidden="1" x14ac:dyDescent="0.3">
      <c r="A1795" t="s">
        <v>3769</v>
      </c>
      <c r="B1795" t="s">
        <v>3770</v>
      </c>
      <c r="C1795" t="s">
        <v>10650</v>
      </c>
      <c r="D1795" t="s">
        <v>54</v>
      </c>
      <c r="E1795">
        <v>540.02819656199995</v>
      </c>
      <c r="F1795">
        <v>116.86</v>
      </c>
      <c r="G1795">
        <v>-41.669610460259797</v>
      </c>
      <c r="H1795">
        <v>-5.4746718567029902</v>
      </c>
      <c r="I1795">
        <v>-3.75421465466163</v>
      </c>
      <c r="J1795">
        <v>-7.8372703631768701</v>
      </c>
      <c r="K1795">
        <v>110.907039065937</v>
      </c>
      <c r="L1795">
        <v>108.892717332245</v>
      </c>
      <c r="M1795">
        <v>44.078621145604103</v>
      </c>
      <c r="N1795">
        <v>1.1261628542941799</v>
      </c>
      <c r="O1795">
        <v>15.0521992127331</v>
      </c>
      <c r="P1795">
        <v>30.569832402234599</v>
      </c>
    </row>
    <row r="1796" spans="1:17" hidden="1" x14ac:dyDescent="0.3">
      <c r="A1796" t="s">
        <v>3771</v>
      </c>
      <c r="B1796" t="s">
        <v>3772</v>
      </c>
      <c r="C1796" t="s">
        <v>10650</v>
      </c>
      <c r="D1796" t="s">
        <v>264</v>
      </c>
      <c r="E1796">
        <v>539.27144999999996</v>
      </c>
      <c r="F1796">
        <v>396.45</v>
      </c>
      <c r="G1796">
        <v>67.740179135637703</v>
      </c>
      <c r="H1796">
        <v>5.7757726443985398</v>
      </c>
      <c r="I1796">
        <v>4.2890397051887499</v>
      </c>
      <c r="J1796">
        <v>-7.9188010284267696</v>
      </c>
      <c r="K1796">
        <v>367.17661434368102</v>
      </c>
      <c r="L1796">
        <v>330.594937603907</v>
      </c>
      <c r="M1796">
        <v>47.841651747195897</v>
      </c>
      <c r="N1796">
        <v>2.55817311900566</v>
      </c>
      <c r="O1796">
        <v>10.2030520872745</v>
      </c>
      <c r="P1796">
        <v>103.203485392106</v>
      </c>
      <c r="Q1796">
        <v>8.9371170576437994E-2</v>
      </c>
    </row>
    <row r="1797" spans="1:17" hidden="1" x14ac:dyDescent="0.3">
      <c r="A1797" t="s">
        <v>3773</v>
      </c>
      <c r="B1797" t="s">
        <v>3774</v>
      </c>
      <c r="C1797" t="s">
        <v>10650</v>
      </c>
      <c r="D1797" t="s">
        <v>227</v>
      </c>
      <c r="E1797">
        <v>538.70294999999999</v>
      </c>
      <c r="F1797">
        <v>908</v>
      </c>
      <c r="G1797">
        <v>441.35313609790802</v>
      </c>
      <c r="H1797">
        <v>13.3519061804781</v>
      </c>
      <c r="I1797">
        <v>188.691961642416</v>
      </c>
      <c r="J1797">
        <v>7.7419995236781096</v>
      </c>
      <c r="K1797">
        <v>825.00017303366803</v>
      </c>
      <c r="L1797">
        <v>552.63449476773303</v>
      </c>
      <c r="M1797">
        <v>59.594055329970899</v>
      </c>
      <c r="N1797">
        <v>0.60145725662966998</v>
      </c>
      <c r="O1797">
        <v>20.8314977973568</v>
      </c>
      <c r="P1797">
        <v>594.45506692160598</v>
      </c>
    </row>
    <row r="1798" spans="1:17" hidden="1" x14ac:dyDescent="0.3">
      <c r="A1798" t="s">
        <v>3775</v>
      </c>
      <c r="B1798" t="s">
        <v>3776</v>
      </c>
      <c r="C1798" t="s">
        <v>10650</v>
      </c>
      <c r="D1798" t="s">
        <v>72</v>
      </c>
      <c r="E1798">
        <v>535.16018717999998</v>
      </c>
      <c r="F1798">
        <v>180.75</v>
      </c>
      <c r="G1798">
        <v>7.2265661070594396</v>
      </c>
      <c r="H1798">
        <v>-12.722104944367301</v>
      </c>
      <c r="I1798">
        <v>17.066803297331901</v>
      </c>
      <c r="J1798">
        <v>-5.1036225961375496</v>
      </c>
      <c r="K1798">
        <v>174.15993004019299</v>
      </c>
      <c r="L1798">
        <v>147.939603481565</v>
      </c>
      <c r="M1798">
        <v>39.825451049053797</v>
      </c>
      <c r="N1798">
        <v>0.14130619828959701</v>
      </c>
      <c r="O1798">
        <v>25.975103734439799</v>
      </c>
      <c r="P1798">
        <v>62.837837837837803</v>
      </c>
      <c r="Q1798">
        <v>5.6021966462745001E-2</v>
      </c>
    </row>
    <row r="1799" spans="1:17" hidden="1" x14ac:dyDescent="0.3">
      <c r="A1799" t="s">
        <v>3777</v>
      </c>
      <c r="B1799" t="s">
        <v>3778</v>
      </c>
      <c r="C1799" t="s">
        <v>10650</v>
      </c>
      <c r="D1799" t="s">
        <v>1644</v>
      </c>
      <c r="E1799">
        <v>534.61550805599995</v>
      </c>
      <c r="F1799">
        <v>34.200000000000003</v>
      </c>
      <c r="G1799">
        <v>903.58719091191995</v>
      </c>
      <c r="H1799">
        <v>-16.984086727323199</v>
      </c>
      <c r="I1799">
        <v>181.09790000208301</v>
      </c>
      <c r="J1799">
        <v>-14.845573743064801</v>
      </c>
      <c r="K1799">
        <v>36.3128107106226</v>
      </c>
      <c r="L1799">
        <v>21.793366482152202</v>
      </c>
      <c r="M1799">
        <v>25.324955115966599</v>
      </c>
      <c r="N1799">
        <v>1.4562655276220899</v>
      </c>
      <c r="O1799">
        <v>31.2280701754385</v>
      </c>
      <c r="P1799">
        <v>1204.34721626445</v>
      </c>
      <c r="Q1799">
        <v>0.20885914250667501</v>
      </c>
    </row>
    <row r="1800" spans="1:17" hidden="1" x14ac:dyDescent="0.3">
      <c r="A1800" t="s">
        <v>3779</v>
      </c>
      <c r="B1800" t="s">
        <v>3780</v>
      </c>
      <c r="C1800" t="s">
        <v>10650</v>
      </c>
      <c r="D1800" t="s">
        <v>21</v>
      </c>
      <c r="E1800">
        <v>534.27654280000002</v>
      </c>
      <c r="F1800">
        <v>364.75</v>
      </c>
      <c r="G1800">
        <v>-9.7170906690357999</v>
      </c>
      <c r="H1800">
        <v>-8.6659509623789805</v>
      </c>
      <c r="I1800">
        <v>24.672341508272499</v>
      </c>
      <c r="J1800">
        <v>-1.9367349838235099</v>
      </c>
      <c r="K1800">
        <v>367.55859472930501</v>
      </c>
      <c r="L1800">
        <v>325.09646075669599</v>
      </c>
      <c r="M1800">
        <v>48.088794032670002</v>
      </c>
      <c r="N1800">
        <v>0.93544690603514102</v>
      </c>
      <c r="O1800">
        <v>23.289924605894399</v>
      </c>
      <c r="P1800">
        <v>53.256302521008401</v>
      </c>
    </row>
    <row r="1801" spans="1:17" hidden="1" x14ac:dyDescent="0.3">
      <c r="A1801" t="s">
        <v>3781</v>
      </c>
      <c r="B1801" t="s">
        <v>3782</v>
      </c>
      <c r="C1801" t="s">
        <v>10650</v>
      </c>
      <c r="D1801" t="s">
        <v>1546</v>
      </c>
      <c r="E1801">
        <v>533.93060591999995</v>
      </c>
      <c r="F1801">
        <v>342.55</v>
      </c>
      <c r="G1801">
        <v>-14.119487526644001</v>
      </c>
      <c r="H1801">
        <v>15.7532933675952</v>
      </c>
      <c r="I1801">
        <v>8.5671102364532992</v>
      </c>
      <c r="J1801">
        <v>-0.98657906027236597</v>
      </c>
      <c r="K1801">
        <v>303.76841520392799</v>
      </c>
      <c r="M1801">
        <v>56.590293173133503</v>
      </c>
      <c r="N1801">
        <v>2.4041265700823602</v>
      </c>
      <c r="O1801">
        <v>15.5889651145818</v>
      </c>
      <c r="P1801">
        <v>82.6933333333333</v>
      </c>
    </row>
    <row r="1802" spans="1:17" hidden="1" x14ac:dyDescent="0.3">
      <c r="A1802" t="s">
        <v>3783</v>
      </c>
      <c r="B1802" t="s">
        <v>3784</v>
      </c>
      <c r="C1802" t="s">
        <v>10650</v>
      </c>
      <c r="D1802" t="s">
        <v>414</v>
      </c>
      <c r="E1802">
        <v>532.31495660999997</v>
      </c>
      <c r="F1802">
        <v>192.85</v>
      </c>
      <c r="G1802">
        <v>7.4131861876632001</v>
      </c>
      <c r="H1802">
        <v>9.14895138114908E-2</v>
      </c>
      <c r="I1802">
        <v>-5.1112260912377696</v>
      </c>
      <c r="J1802">
        <v>-1.6114803298017299</v>
      </c>
      <c r="K1802">
        <v>188.618791442597</v>
      </c>
      <c r="L1802">
        <v>174.23468941210399</v>
      </c>
      <c r="M1802">
        <v>50.964544132671001</v>
      </c>
      <c r="N1802">
        <v>1.0859938747661</v>
      </c>
      <c r="O1802">
        <v>8.3743842364531993</v>
      </c>
      <c r="P1802">
        <v>41.075347476225303</v>
      </c>
      <c r="Q1802">
        <v>3.0742123531967001E-2</v>
      </c>
    </row>
    <row r="1803" spans="1:17" hidden="1" x14ac:dyDescent="0.3">
      <c r="A1803" t="s">
        <v>3785</v>
      </c>
      <c r="B1803" t="s">
        <v>3786</v>
      </c>
      <c r="C1803" t="s">
        <v>10650</v>
      </c>
      <c r="D1803" t="s">
        <v>769</v>
      </c>
      <c r="E1803">
        <v>531.53445792000002</v>
      </c>
      <c r="F1803">
        <v>378.75</v>
      </c>
      <c r="G1803">
        <v>-50.378206613517797</v>
      </c>
      <c r="H1803">
        <v>-11.3538953509532</v>
      </c>
      <c r="I1803">
        <v>-9.7675330483054701</v>
      </c>
      <c r="J1803">
        <v>-8.9634226147049105</v>
      </c>
      <c r="K1803">
        <v>384.713476400415</v>
      </c>
      <c r="L1803">
        <v>396.07906972823702</v>
      </c>
      <c r="M1803">
        <v>25.425053458788302</v>
      </c>
      <c r="N1803">
        <v>0.48326713214016398</v>
      </c>
      <c r="O1803">
        <v>32</v>
      </c>
      <c r="P1803">
        <v>25.4139072847682</v>
      </c>
      <c r="Q1803">
        <v>-4.5882980286400003E-3</v>
      </c>
    </row>
    <row r="1804" spans="1:17" hidden="1" x14ac:dyDescent="0.3">
      <c r="A1804" t="s">
        <v>3787</v>
      </c>
      <c r="B1804" t="s">
        <v>3788</v>
      </c>
      <c r="C1804" t="s">
        <v>10650</v>
      </c>
      <c r="D1804" t="s">
        <v>264</v>
      </c>
      <c r="E1804">
        <v>530.73574599999995</v>
      </c>
      <c r="F1804">
        <v>83.2</v>
      </c>
      <c r="G1804">
        <v>-31.151267453788801</v>
      </c>
      <c r="H1804">
        <v>-4.7823360169190501</v>
      </c>
      <c r="I1804">
        <v>-18.798256776849801</v>
      </c>
      <c r="J1804">
        <v>-2.33676025266944</v>
      </c>
      <c r="K1804">
        <v>82.6847427161902</v>
      </c>
      <c r="L1804">
        <v>83.106358224738798</v>
      </c>
      <c r="M1804">
        <v>50.8912362482437</v>
      </c>
      <c r="N1804">
        <v>1.3777020308935799</v>
      </c>
      <c r="O1804">
        <v>49.939903846153797</v>
      </c>
      <c r="P1804">
        <v>18.857142857142801</v>
      </c>
      <c r="Q1804">
        <v>8.2971113294179992E-3</v>
      </c>
    </row>
    <row r="1805" spans="1:17" hidden="1" x14ac:dyDescent="0.3">
      <c r="A1805" t="s">
        <v>3789</v>
      </c>
      <c r="B1805" t="s">
        <v>3790</v>
      </c>
      <c r="C1805" t="s">
        <v>10650</v>
      </c>
      <c r="D1805" t="s">
        <v>51</v>
      </c>
      <c r="E1805">
        <v>529.904848743</v>
      </c>
      <c r="F1805">
        <v>44.36</v>
      </c>
      <c r="G1805">
        <v>-57.145058730320102</v>
      </c>
      <c r="H1805">
        <v>-5.8901824271167698</v>
      </c>
      <c r="I1805">
        <v>-49.552441692666001</v>
      </c>
      <c r="J1805">
        <v>-13.813925171781399</v>
      </c>
      <c r="K1805">
        <v>49.595992586413097</v>
      </c>
      <c r="L1805">
        <v>58.672997983341297</v>
      </c>
      <c r="M1805">
        <v>34.910937444250997</v>
      </c>
      <c r="N1805">
        <v>0.50271440105601195</v>
      </c>
      <c r="O1805">
        <v>96.348061316501301</v>
      </c>
      <c r="P1805">
        <v>3.69331463300608</v>
      </c>
      <c r="Q1805">
        <v>-7.0480375330870995E-2</v>
      </c>
    </row>
    <row r="1806" spans="1:17" hidden="1" x14ac:dyDescent="0.3">
      <c r="A1806" t="s">
        <v>3791</v>
      </c>
      <c r="B1806" t="s">
        <v>3792</v>
      </c>
      <c r="C1806" t="s">
        <v>10650</v>
      </c>
      <c r="D1806" t="s">
        <v>72</v>
      </c>
      <c r="E1806">
        <v>529.48929099999998</v>
      </c>
      <c r="F1806">
        <v>141.30000000000001</v>
      </c>
      <c r="G1806">
        <v>272.933264250028</v>
      </c>
      <c r="H1806">
        <v>5.2278087075539599</v>
      </c>
      <c r="I1806">
        <v>219.03271177355799</v>
      </c>
      <c r="J1806">
        <v>1.98252328312931</v>
      </c>
      <c r="K1806">
        <v>130.72891075397001</v>
      </c>
      <c r="L1806">
        <v>89.482255597255104</v>
      </c>
      <c r="M1806">
        <v>70.436279831254595</v>
      </c>
      <c r="N1806">
        <v>0.627601491292054</v>
      </c>
      <c r="O1806">
        <v>11.2526539278131</v>
      </c>
      <c r="P1806">
        <v>303.36854125035597</v>
      </c>
      <c r="Q1806">
        <v>0.14138844668021699</v>
      </c>
    </row>
    <row r="1807" spans="1:17" hidden="1" x14ac:dyDescent="0.3">
      <c r="A1807" t="s">
        <v>3793</v>
      </c>
      <c r="B1807" t="s">
        <v>3794</v>
      </c>
      <c r="C1807" t="s">
        <v>10650</v>
      </c>
      <c r="D1807" t="s">
        <v>1833</v>
      </c>
      <c r="E1807">
        <v>529.38370732399903</v>
      </c>
      <c r="F1807">
        <v>256.2</v>
      </c>
      <c r="G1807">
        <v>-12.6399302643896</v>
      </c>
      <c r="H1807">
        <v>7.2999445778070404</v>
      </c>
      <c r="I1807">
        <v>-22.916443848360998</v>
      </c>
      <c r="J1807">
        <v>-5.0888151978547702</v>
      </c>
      <c r="K1807">
        <v>248.43417180679401</v>
      </c>
      <c r="L1807">
        <v>248.70083409704799</v>
      </c>
      <c r="M1807">
        <v>53.466346513771903</v>
      </c>
      <c r="N1807">
        <v>1.49101530342526</v>
      </c>
      <c r="O1807">
        <v>24.512099921935899</v>
      </c>
      <c r="P1807">
        <v>31.384615384615302</v>
      </c>
      <c r="Q1807">
        <v>-3.8533541576846998E-2</v>
      </c>
    </row>
    <row r="1808" spans="1:17" hidden="1" x14ac:dyDescent="0.3">
      <c r="A1808" t="s">
        <v>3795</v>
      </c>
      <c r="B1808" t="s">
        <v>3796</v>
      </c>
      <c r="C1808" t="s">
        <v>10650</v>
      </c>
      <c r="D1808" t="s">
        <v>54</v>
      </c>
      <c r="E1808">
        <v>528.06924000000004</v>
      </c>
      <c r="F1808">
        <v>152.29</v>
      </c>
      <c r="G1808">
        <v>-2.4604870843618301</v>
      </c>
      <c r="H1808">
        <v>16.844906180478102</v>
      </c>
      <c r="I1808">
        <v>11.5016126219196</v>
      </c>
      <c r="J1808">
        <v>-1.85837789541767</v>
      </c>
      <c r="K1808">
        <v>125.77479938885099</v>
      </c>
      <c r="L1808">
        <v>119.398969826854</v>
      </c>
      <c r="M1808">
        <v>62.575652215729697</v>
      </c>
      <c r="N1808">
        <v>3.5266978548086798</v>
      </c>
      <c r="O1808">
        <v>5.7193512377700504</v>
      </c>
      <c r="P1808">
        <v>55.556690500510697</v>
      </c>
      <c r="Q1808">
        <v>6.3353678668468999E-2</v>
      </c>
    </row>
    <row r="1809" spans="1:17" hidden="1" x14ac:dyDescent="0.3">
      <c r="A1809" t="s">
        <v>3797</v>
      </c>
      <c r="B1809" t="s">
        <v>3798</v>
      </c>
      <c r="C1809" t="s">
        <v>10650</v>
      </c>
      <c r="D1809" t="s">
        <v>141</v>
      </c>
      <c r="E1809">
        <v>527.996855396</v>
      </c>
      <c r="F1809">
        <v>132.69</v>
      </c>
      <c r="G1809">
        <v>298.98219872782698</v>
      </c>
      <c r="H1809">
        <v>55.023235903703203</v>
      </c>
      <c r="I1809">
        <v>100.01638584638</v>
      </c>
      <c r="J1809">
        <v>7.5647775013679404</v>
      </c>
      <c r="K1809">
        <v>96.959125510936801</v>
      </c>
      <c r="L1809">
        <v>71.411415109742293</v>
      </c>
      <c r="M1809">
        <v>89.919203517570494</v>
      </c>
      <c r="N1809">
        <v>2.3189474922875601</v>
      </c>
      <c r="O1809">
        <v>0</v>
      </c>
      <c r="P1809">
        <v>391.444444444444</v>
      </c>
      <c r="Q1809">
        <v>0.181664409937147</v>
      </c>
    </row>
    <row r="1810" spans="1:17" hidden="1" x14ac:dyDescent="0.3">
      <c r="A1810" t="s">
        <v>3799</v>
      </c>
      <c r="B1810" t="s">
        <v>3800</v>
      </c>
      <c r="C1810" t="s">
        <v>10650</v>
      </c>
      <c r="D1810" t="s">
        <v>261</v>
      </c>
      <c r="E1810">
        <v>527.02135100999999</v>
      </c>
      <c r="F1810">
        <v>463.15</v>
      </c>
      <c r="G1810">
        <v>-56.989352483994502</v>
      </c>
      <c r="H1810">
        <v>-17.5831644908999</v>
      </c>
      <c r="I1810">
        <v>-35.609889489076998</v>
      </c>
      <c r="J1810">
        <v>-1.43069487053525</v>
      </c>
      <c r="K1810">
        <v>496.22909397379999</v>
      </c>
      <c r="L1810">
        <v>521.03130929293002</v>
      </c>
      <c r="M1810">
        <v>45.730745971068501</v>
      </c>
      <c r="N1810">
        <v>0.54762576398683505</v>
      </c>
      <c r="O1810">
        <v>84.767353988988404</v>
      </c>
      <c r="P1810">
        <v>21.259327137059799</v>
      </c>
      <c r="Q1810">
        <v>0.25111589269628498</v>
      </c>
    </row>
    <row r="1811" spans="1:17" hidden="1" x14ac:dyDescent="0.3">
      <c r="A1811" t="s">
        <v>3801</v>
      </c>
      <c r="B1811" t="s">
        <v>3802</v>
      </c>
      <c r="C1811" t="s">
        <v>10650</v>
      </c>
      <c r="D1811" t="s">
        <v>417</v>
      </c>
      <c r="E1811">
        <v>526.27575000000002</v>
      </c>
      <c r="F1811">
        <v>107.25</v>
      </c>
      <c r="G1811">
        <v>76.013231180614994</v>
      </c>
      <c r="H1811">
        <v>15.7009864480366</v>
      </c>
      <c r="I1811">
        <v>57.947166735664901</v>
      </c>
      <c r="J1811">
        <v>-1.65325125306399</v>
      </c>
      <c r="K1811">
        <v>88.1893370690551</v>
      </c>
      <c r="L1811">
        <v>69.011703197124803</v>
      </c>
      <c r="M1811">
        <v>67.497897802113599</v>
      </c>
      <c r="N1811">
        <v>0.96339753531848804</v>
      </c>
      <c r="O1811">
        <v>4.01864801864801</v>
      </c>
      <c r="P1811">
        <v>139.93288590604001</v>
      </c>
      <c r="Q1811">
        <v>9.3182959641589999E-2</v>
      </c>
    </row>
    <row r="1812" spans="1:17" hidden="1" x14ac:dyDescent="0.3">
      <c r="A1812" t="s">
        <v>3803</v>
      </c>
      <c r="B1812" t="s">
        <v>3804</v>
      </c>
      <c r="C1812" t="s">
        <v>10650</v>
      </c>
      <c r="D1812" t="s">
        <v>264</v>
      </c>
      <c r="E1812">
        <v>525.92146688999901</v>
      </c>
      <c r="F1812">
        <v>81.91</v>
      </c>
      <c r="G1812">
        <v>53.095980001688297</v>
      </c>
      <c r="H1812">
        <v>-13.921423122665299</v>
      </c>
      <c r="I1812">
        <v>16.696812761345299</v>
      </c>
      <c r="J1812">
        <v>-9.3639783625545299</v>
      </c>
      <c r="K1812">
        <v>75.692212591760807</v>
      </c>
      <c r="L1812">
        <v>63.211734394729902</v>
      </c>
      <c r="M1812">
        <v>41.168431218050003</v>
      </c>
      <c r="N1812">
        <v>0.62615692008193802</v>
      </c>
      <c r="O1812">
        <v>14.1496764741789</v>
      </c>
      <c r="P1812">
        <v>112.698000519345</v>
      </c>
      <c r="Q1812">
        <v>0.15006280278855599</v>
      </c>
    </row>
    <row r="1813" spans="1:17" hidden="1" x14ac:dyDescent="0.3">
      <c r="A1813" t="s">
        <v>3805</v>
      </c>
      <c r="B1813" t="s">
        <v>3806</v>
      </c>
      <c r="C1813" t="s">
        <v>10650</v>
      </c>
      <c r="D1813" t="s">
        <v>130</v>
      </c>
      <c r="E1813">
        <v>522.4005267</v>
      </c>
      <c r="F1813">
        <v>212.35</v>
      </c>
      <c r="G1813">
        <v>64.649702329024095</v>
      </c>
      <c r="H1813">
        <v>-4.9793150176785197</v>
      </c>
      <c r="I1813">
        <v>27.381129496650001</v>
      </c>
      <c r="J1813">
        <v>6.2157134170624602</v>
      </c>
      <c r="K1813">
        <v>194.068443361682</v>
      </c>
      <c r="L1813">
        <v>160.808308678001</v>
      </c>
      <c r="M1813">
        <v>66.904276072978902</v>
      </c>
      <c r="N1813">
        <v>0.645118903092194</v>
      </c>
      <c r="O1813">
        <v>9.9599717447610203</v>
      </c>
      <c r="P1813">
        <v>152.79761904761901</v>
      </c>
    </row>
    <row r="1814" spans="1:17" hidden="1" x14ac:dyDescent="0.3">
      <c r="A1814" t="s">
        <v>3807</v>
      </c>
      <c r="B1814" t="s">
        <v>3808</v>
      </c>
      <c r="C1814" t="s">
        <v>10650</v>
      </c>
      <c r="D1814" t="s">
        <v>21</v>
      </c>
      <c r="E1814">
        <v>522.01018739999995</v>
      </c>
      <c r="F1814">
        <v>70.75</v>
      </c>
      <c r="G1814">
        <v>8.4819505128308395E-4</v>
      </c>
      <c r="H1814">
        <v>4.0324617360337101</v>
      </c>
      <c r="I1814">
        <v>-26.9509308436228</v>
      </c>
      <c r="J1814">
        <v>7.6111412853432396</v>
      </c>
      <c r="K1814">
        <v>72.258181242925403</v>
      </c>
      <c r="L1814">
        <v>67.608707843544906</v>
      </c>
      <c r="M1814">
        <v>65.032644347958197</v>
      </c>
      <c r="N1814">
        <v>0.918191710357107</v>
      </c>
      <c r="O1814">
        <v>27.844522968197801</v>
      </c>
      <c r="P1814">
        <v>90.958164642375095</v>
      </c>
      <c r="Q1814">
        <v>0.202531520640539</v>
      </c>
    </row>
    <row r="1815" spans="1:17" hidden="1" x14ac:dyDescent="0.3">
      <c r="A1815" t="s">
        <v>3809</v>
      </c>
      <c r="B1815" t="s">
        <v>3810</v>
      </c>
      <c r="C1815" t="s">
        <v>10650</v>
      </c>
      <c r="D1815" t="s">
        <v>966</v>
      </c>
      <c r="E1815">
        <v>521.35199999999998</v>
      </c>
      <c r="F1815">
        <v>250</v>
      </c>
      <c r="G1815">
        <v>-38.235387640195398</v>
      </c>
      <c r="H1815">
        <v>13.9042091771485</v>
      </c>
      <c r="I1815">
        <v>-12.162716312786401</v>
      </c>
      <c r="J1815">
        <v>-1.6627623810837799</v>
      </c>
      <c r="K1815">
        <v>238.64145725466801</v>
      </c>
      <c r="L1815">
        <v>219.27036652832601</v>
      </c>
      <c r="M1815">
        <v>50.294974517140403</v>
      </c>
      <c r="N1815">
        <v>2.63322884012539</v>
      </c>
      <c r="O1815">
        <v>21.58</v>
      </c>
      <c r="P1815">
        <v>38.8888888888888</v>
      </c>
      <c r="Q1815">
        <v>0.140352902141302</v>
      </c>
    </row>
    <row r="1816" spans="1:17" hidden="1" x14ac:dyDescent="0.3">
      <c r="A1816" t="s">
        <v>3811</v>
      </c>
      <c r="B1816" t="s">
        <v>3812</v>
      </c>
      <c r="C1816" t="s">
        <v>10650</v>
      </c>
      <c r="D1816" t="s">
        <v>54</v>
      </c>
      <c r="E1816">
        <v>519.26426400000003</v>
      </c>
      <c r="F1816">
        <v>414.85</v>
      </c>
      <c r="G1816">
        <v>-74.279608641614104</v>
      </c>
      <c r="H1816">
        <v>-6.81522865098251</v>
      </c>
      <c r="I1816">
        <v>-28.305902619567199</v>
      </c>
      <c r="J1816">
        <v>-0.81327685823142604</v>
      </c>
      <c r="K1816">
        <v>434.757385146464</v>
      </c>
      <c r="L1816">
        <v>504.77761469847798</v>
      </c>
      <c r="M1816">
        <v>47.256926578164297</v>
      </c>
      <c r="N1816">
        <v>0.47989136204892502</v>
      </c>
      <c r="O1816">
        <v>81.860913583222796</v>
      </c>
      <c r="P1816">
        <v>16.7112111408074</v>
      </c>
      <c r="Q1816">
        <v>-3.1389723060621003E-2</v>
      </c>
    </row>
    <row r="1817" spans="1:17" hidden="1" x14ac:dyDescent="0.3">
      <c r="A1817" t="s">
        <v>3813</v>
      </c>
      <c r="B1817" t="s">
        <v>3814</v>
      </c>
      <c r="C1817" t="s">
        <v>10650</v>
      </c>
      <c r="D1817" t="s">
        <v>629</v>
      </c>
      <c r="E1817">
        <v>517.27674509999997</v>
      </c>
      <c r="F1817">
        <v>262.45</v>
      </c>
      <c r="G1817">
        <v>66.230140759132198</v>
      </c>
      <c r="H1817">
        <v>-2.46988420013157</v>
      </c>
      <c r="I1817">
        <v>28.972422122985201</v>
      </c>
      <c r="J1817">
        <v>-13.8648436163976</v>
      </c>
      <c r="K1817">
        <v>254.279822215769</v>
      </c>
      <c r="L1817">
        <v>199.198422066001</v>
      </c>
      <c r="M1817">
        <v>43.568266775426203</v>
      </c>
      <c r="N1817">
        <v>0.76256038508539103</v>
      </c>
      <c r="O1817">
        <v>20.003810249571298</v>
      </c>
      <c r="P1817">
        <v>126.24999999999901</v>
      </c>
    </row>
    <row r="1818" spans="1:17" hidden="1" x14ac:dyDescent="0.3">
      <c r="A1818" t="s">
        <v>3815</v>
      </c>
      <c r="B1818" t="s">
        <v>3816</v>
      </c>
      <c r="C1818" t="s">
        <v>10650</v>
      </c>
      <c r="D1818" t="s">
        <v>1788</v>
      </c>
      <c r="E1818">
        <v>517.23172799999998</v>
      </c>
      <c r="F1818">
        <v>384.2</v>
      </c>
      <c r="G1818">
        <v>-53.702702604482397</v>
      </c>
      <c r="H1818">
        <v>-9.0109578971917408</v>
      </c>
      <c r="I1818">
        <v>-38.777799768887498</v>
      </c>
      <c r="J1818">
        <v>-4.6780295566563099</v>
      </c>
      <c r="K1818">
        <v>400.77594763777603</v>
      </c>
      <c r="L1818">
        <v>418.537321050272</v>
      </c>
      <c r="M1818">
        <v>41.164694879356901</v>
      </c>
      <c r="N1818">
        <v>0.55471748048167202</v>
      </c>
      <c r="O1818">
        <v>50.442477876106203</v>
      </c>
      <c r="P1818">
        <v>22.298265159955399</v>
      </c>
    </row>
    <row r="1819" spans="1:17" hidden="1" x14ac:dyDescent="0.3">
      <c r="A1819" t="s">
        <v>3817</v>
      </c>
      <c r="B1819" t="s">
        <v>3818</v>
      </c>
      <c r="C1819" t="s">
        <v>10650</v>
      </c>
      <c r="D1819" t="s">
        <v>230</v>
      </c>
      <c r="E1819">
        <v>516.24</v>
      </c>
      <c r="F1819">
        <v>239.1</v>
      </c>
      <c r="G1819">
        <v>-9.6166817502018898</v>
      </c>
      <c r="H1819">
        <v>19.244970859609001</v>
      </c>
      <c r="I1819">
        <v>18.116358390099698</v>
      </c>
      <c r="J1819">
        <v>-10.4413883352822</v>
      </c>
      <c r="K1819">
        <v>212.02933851446701</v>
      </c>
      <c r="L1819">
        <v>194.81907395976299</v>
      </c>
      <c r="M1819">
        <v>56.150118452167398</v>
      </c>
      <c r="N1819">
        <v>1.11747781698384</v>
      </c>
      <c r="O1819">
        <v>10.832287745713099</v>
      </c>
      <c r="P1819">
        <v>50.377358490566003</v>
      </c>
      <c r="Q1819">
        <v>-4.1216671323901E-2</v>
      </c>
    </row>
    <row r="1820" spans="1:17" hidden="1" x14ac:dyDescent="0.3">
      <c r="A1820" t="s">
        <v>3819</v>
      </c>
      <c r="B1820" t="s">
        <v>3820</v>
      </c>
      <c r="C1820" t="s">
        <v>10650</v>
      </c>
      <c r="D1820" t="s">
        <v>2641</v>
      </c>
      <c r="E1820">
        <v>515.44447200000002</v>
      </c>
      <c r="F1820">
        <v>263.8</v>
      </c>
      <c r="G1820">
        <v>21.173918401970599</v>
      </c>
      <c r="H1820">
        <v>5.8646612825189797</v>
      </c>
      <c r="I1820">
        <v>-20.731405687927399</v>
      </c>
      <c r="J1820">
        <v>-8.0328691426496093</v>
      </c>
      <c r="K1820">
        <v>258.29830209697099</v>
      </c>
      <c r="L1820">
        <v>234.73903756591201</v>
      </c>
      <c r="M1820">
        <v>38.1277593073373</v>
      </c>
      <c r="N1820">
        <v>1.1395483497394301</v>
      </c>
      <c r="O1820">
        <v>17.1341925701288</v>
      </c>
      <c r="P1820">
        <v>65.1330203442879</v>
      </c>
      <c r="Q1820">
        <v>0.17257869759599501</v>
      </c>
    </row>
    <row r="1821" spans="1:17" hidden="1" x14ac:dyDescent="0.3">
      <c r="A1821" t="s">
        <v>3821</v>
      </c>
      <c r="B1821" t="s">
        <v>3822</v>
      </c>
      <c r="C1821" t="s">
        <v>10650</v>
      </c>
      <c r="D1821" t="s">
        <v>141</v>
      </c>
      <c r="E1821">
        <v>514.36114251999902</v>
      </c>
      <c r="F1821">
        <v>35.82</v>
      </c>
      <c r="G1821">
        <v>105.222617736513</v>
      </c>
      <c r="H1821">
        <v>-20.4161811722668</v>
      </c>
      <c r="I1821">
        <v>6.8301631779892604</v>
      </c>
      <c r="J1821">
        <v>6.1363513559915397</v>
      </c>
      <c r="K1821">
        <v>38.343269212627</v>
      </c>
      <c r="L1821">
        <v>32.069352911221202</v>
      </c>
      <c r="M1821">
        <v>59.391103313608198</v>
      </c>
      <c r="N1821">
        <v>2.2277460368475901</v>
      </c>
      <c r="O1821">
        <v>47.989949748743697</v>
      </c>
      <c r="P1821">
        <v>171.363636363636</v>
      </c>
      <c r="Q1821">
        <v>1.4195605557046E-2</v>
      </c>
    </row>
    <row r="1822" spans="1:17" hidden="1" x14ac:dyDescent="0.3">
      <c r="A1822" t="s">
        <v>3823</v>
      </c>
      <c r="B1822" t="s">
        <v>3824</v>
      </c>
      <c r="C1822" t="s">
        <v>10650</v>
      </c>
      <c r="D1822" t="s">
        <v>1546</v>
      </c>
      <c r="E1822">
        <v>511.93234538199999</v>
      </c>
      <c r="F1822">
        <v>96.9</v>
      </c>
      <c r="G1822">
        <v>-4.9171422853023001</v>
      </c>
      <c r="H1822">
        <v>0.10734096308685601</v>
      </c>
      <c r="I1822">
        <v>-0.62134183873314197</v>
      </c>
      <c r="J1822">
        <v>12.084196256385701</v>
      </c>
      <c r="K1822">
        <v>86.370926768530595</v>
      </c>
      <c r="L1822">
        <v>84.827012968753806</v>
      </c>
      <c r="M1822">
        <v>78.4896053563821</v>
      </c>
      <c r="N1822">
        <v>2.1317086044361102</v>
      </c>
      <c r="O1822">
        <v>17.647058823529399</v>
      </c>
      <c r="P1822">
        <v>51.880877742946701</v>
      </c>
      <c r="Q1822">
        <v>9.0005100192884005E-2</v>
      </c>
    </row>
    <row r="1823" spans="1:17" hidden="1" x14ac:dyDescent="0.3">
      <c r="A1823" t="s">
        <v>3825</v>
      </c>
      <c r="B1823" t="s">
        <v>3826</v>
      </c>
      <c r="C1823" t="s">
        <v>10650</v>
      </c>
      <c r="D1823" t="s">
        <v>360</v>
      </c>
      <c r="E1823">
        <v>510.77519297999999</v>
      </c>
      <c r="F1823">
        <v>17.600000000000001</v>
      </c>
      <c r="G1823">
        <v>31.032612907928598</v>
      </c>
      <c r="H1823">
        <v>-27.319553996512902</v>
      </c>
      <c r="I1823">
        <v>-35.436128278112498</v>
      </c>
      <c r="J1823">
        <v>-3.01570355755437</v>
      </c>
      <c r="K1823">
        <v>19.088750316664001</v>
      </c>
      <c r="L1823">
        <v>18.8113505716052</v>
      </c>
      <c r="M1823">
        <v>38.8096979569845</v>
      </c>
      <c r="N1823">
        <v>0.95245492894301798</v>
      </c>
      <c r="O1823">
        <v>63.352272727272698</v>
      </c>
      <c r="P1823">
        <v>80.512820512820497</v>
      </c>
      <c r="Q1823">
        <v>7.9571141486921002E-2</v>
      </c>
    </row>
    <row r="1824" spans="1:17" hidden="1" x14ac:dyDescent="0.3">
      <c r="A1824" t="s">
        <v>3827</v>
      </c>
      <c r="B1824" t="s">
        <v>3828</v>
      </c>
      <c r="C1824" t="s">
        <v>10650</v>
      </c>
      <c r="D1824" t="s">
        <v>46</v>
      </c>
      <c r="E1824">
        <v>508.43082215999999</v>
      </c>
      <c r="F1824">
        <v>19.78</v>
      </c>
      <c r="G1824">
        <v>218.41833851995401</v>
      </c>
      <c r="H1824">
        <v>27.654988372258899</v>
      </c>
      <c r="I1824">
        <v>79.818356440781997</v>
      </c>
      <c r="J1824">
        <v>-0.80714740782175298</v>
      </c>
      <c r="K1824">
        <v>14.549428362555</v>
      </c>
      <c r="L1824">
        <v>11.4049126636256</v>
      </c>
      <c r="M1824">
        <v>64.475130411329701</v>
      </c>
      <c r="N1824">
        <v>1.55587890325667</v>
      </c>
      <c r="O1824">
        <v>4.9039433771486296</v>
      </c>
      <c r="P1824">
        <v>257.03971119133502</v>
      </c>
      <c r="Q1824">
        <v>0.124989208803324</v>
      </c>
    </row>
    <row r="1825" spans="1:17" hidden="1" x14ac:dyDescent="0.3">
      <c r="A1825" t="s">
        <v>3829</v>
      </c>
      <c r="B1825" t="s">
        <v>3830</v>
      </c>
      <c r="C1825" t="s">
        <v>10650</v>
      </c>
      <c r="D1825" t="s">
        <v>1168</v>
      </c>
      <c r="E1825">
        <v>508.20352575299898</v>
      </c>
      <c r="F1825">
        <v>130.68</v>
      </c>
      <c r="G1825">
        <v>-10.7896613710687</v>
      </c>
      <c r="H1825">
        <v>-10.1736128506637</v>
      </c>
      <c r="I1825">
        <v>-21.744037035637302</v>
      </c>
      <c r="J1825">
        <v>-2.4146420803319</v>
      </c>
      <c r="K1825">
        <v>130.55441076417301</v>
      </c>
      <c r="L1825">
        <v>126.753791591024</v>
      </c>
      <c r="M1825">
        <v>55.354580148683802</v>
      </c>
      <c r="N1825">
        <v>0.58702797848883703</v>
      </c>
      <c r="O1825">
        <v>33.034894398530703</v>
      </c>
      <c r="P1825">
        <v>32.535496957403602</v>
      </c>
      <c r="Q1825">
        <v>2.6859930423715001E-2</v>
      </c>
    </row>
    <row r="1826" spans="1:17" hidden="1" x14ac:dyDescent="0.3">
      <c r="A1826" t="s">
        <v>3831</v>
      </c>
      <c r="B1826" t="s">
        <v>3832</v>
      </c>
      <c r="C1826" t="s">
        <v>10650</v>
      </c>
      <c r="D1826" t="s">
        <v>264</v>
      </c>
      <c r="E1826">
        <v>506.37217500000003</v>
      </c>
      <c r="F1826">
        <v>1276.0999999999999</v>
      </c>
      <c r="G1826">
        <v>0.92506063928266202</v>
      </c>
      <c r="H1826">
        <v>-14.258001233303</v>
      </c>
      <c r="I1826">
        <v>-23.241984688451598</v>
      </c>
      <c r="J1826">
        <v>-4.0873313466010197</v>
      </c>
      <c r="K1826">
        <v>1352.35229008796</v>
      </c>
      <c r="L1826">
        <v>1321.4152466267201</v>
      </c>
      <c r="M1826">
        <v>33.954146664324497</v>
      </c>
      <c r="N1826">
        <v>0.45202916270789401</v>
      </c>
      <c r="O1826">
        <v>30.158294804482399</v>
      </c>
      <c r="P1826">
        <v>37.926934716817897</v>
      </c>
      <c r="Q1826">
        <v>7.3248932399200994E-2</v>
      </c>
    </row>
    <row r="1827" spans="1:17" hidden="1" x14ac:dyDescent="0.3">
      <c r="A1827" t="s">
        <v>3833</v>
      </c>
      <c r="B1827" t="s">
        <v>3834</v>
      </c>
      <c r="C1827" t="s">
        <v>10650</v>
      </c>
      <c r="D1827" t="s">
        <v>1307</v>
      </c>
      <c r="E1827">
        <v>506.343876639999</v>
      </c>
      <c r="F1827">
        <v>38.950000000000003</v>
      </c>
      <c r="G1827">
        <v>-33.060277000328199</v>
      </c>
      <c r="H1827">
        <v>-5.8447018597228402</v>
      </c>
      <c r="I1827">
        <v>-15.8369983496298</v>
      </c>
      <c r="J1827">
        <v>-1.45223606529431</v>
      </c>
      <c r="K1827">
        <v>39.364626028669697</v>
      </c>
      <c r="L1827">
        <v>40.967931679248998</v>
      </c>
      <c r="M1827">
        <v>48.190811026661898</v>
      </c>
      <c r="N1827">
        <v>0.98347438925048902</v>
      </c>
      <c r="O1827">
        <v>33.709884467265702</v>
      </c>
      <c r="P1827">
        <v>18.030303030302999</v>
      </c>
      <c r="Q1827">
        <v>-6.7638941171010002E-3</v>
      </c>
    </row>
    <row r="1828" spans="1:17" hidden="1" x14ac:dyDescent="0.3">
      <c r="A1828" t="s">
        <v>3835</v>
      </c>
      <c r="B1828" t="s">
        <v>3836</v>
      </c>
      <c r="C1828" t="s">
        <v>10650</v>
      </c>
      <c r="D1828" t="s">
        <v>127</v>
      </c>
      <c r="E1828">
        <v>503.67955000000001</v>
      </c>
      <c r="F1828">
        <v>293.95</v>
      </c>
      <c r="G1828">
        <v>52.369449367830903</v>
      </c>
      <c r="H1828">
        <v>10.6931431947144</v>
      </c>
      <c r="I1828">
        <v>2.2827434642338602</v>
      </c>
      <c r="J1828">
        <v>2.4979519046304901</v>
      </c>
      <c r="K1828">
        <v>264.00686661416103</v>
      </c>
      <c r="L1828">
        <v>232.479045704816</v>
      </c>
      <c r="M1828">
        <v>58.218416355499102</v>
      </c>
      <c r="N1828">
        <v>1.1225917863005901</v>
      </c>
      <c r="O1828">
        <v>5.6131995237285102</v>
      </c>
      <c r="P1828">
        <v>114.249271137026</v>
      </c>
      <c r="Q1828">
        <v>0.13078051497281901</v>
      </c>
    </row>
    <row r="1829" spans="1:17" hidden="1" x14ac:dyDescent="0.3">
      <c r="A1829" t="s">
        <v>3837</v>
      </c>
      <c r="B1829" t="s">
        <v>3838</v>
      </c>
      <c r="C1829" t="s">
        <v>10650</v>
      </c>
      <c r="D1829" t="s">
        <v>127</v>
      </c>
      <c r="E1829">
        <v>503.53548000000001</v>
      </c>
      <c r="F1829">
        <v>18.98</v>
      </c>
      <c r="G1829">
        <v>163.82828889114401</v>
      </c>
      <c r="H1829">
        <v>-4.2937454357352696</v>
      </c>
      <c r="I1829">
        <v>-12.8108565800432</v>
      </c>
      <c r="J1829">
        <v>-3.93197331455465</v>
      </c>
      <c r="K1829">
        <v>19.452398290578</v>
      </c>
      <c r="L1829">
        <v>16.732741835252401</v>
      </c>
      <c r="M1829">
        <v>39.539121932795801</v>
      </c>
      <c r="N1829">
        <v>1.15874395336875</v>
      </c>
      <c r="O1829">
        <v>29.083245521601601</v>
      </c>
      <c r="P1829">
        <v>216.333333333333</v>
      </c>
      <c r="Q1829">
        <v>0.145602103467731</v>
      </c>
    </row>
    <row r="1830" spans="1:17" hidden="1" x14ac:dyDescent="0.3">
      <c r="A1830" t="s">
        <v>3839</v>
      </c>
      <c r="B1830" t="s">
        <v>3840</v>
      </c>
      <c r="C1830" t="s">
        <v>10650</v>
      </c>
      <c r="D1830" t="s">
        <v>305</v>
      </c>
      <c r="E1830">
        <v>502.37437999999997</v>
      </c>
      <c r="F1830">
        <v>633.9</v>
      </c>
      <c r="G1830">
        <v>52.218519282628101</v>
      </c>
      <c r="H1830">
        <v>-0.81796561439363802</v>
      </c>
      <c r="I1830">
        <v>-9.8456930599014907</v>
      </c>
      <c r="J1830">
        <v>-11.756474377649999</v>
      </c>
      <c r="K1830">
        <v>630.87262009649999</v>
      </c>
      <c r="L1830">
        <v>571.876105255217</v>
      </c>
      <c r="M1830">
        <v>38.489177484656302</v>
      </c>
      <c r="N1830">
        <v>1.42223424756675</v>
      </c>
      <c r="O1830">
        <v>23.205552926328998</v>
      </c>
      <c r="P1830">
        <v>87.933590275718899</v>
      </c>
      <c r="Q1830">
        <v>0.18993366581436899</v>
      </c>
    </row>
    <row r="1831" spans="1:17" hidden="1" x14ac:dyDescent="0.3">
      <c r="A1831" t="s">
        <v>3841</v>
      </c>
      <c r="B1831" t="s">
        <v>3842</v>
      </c>
      <c r="C1831" t="s">
        <v>10650</v>
      </c>
      <c r="D1831" t="s">
        <v>54</v>
      </c>
      <c r="E1831">
        <v>502.23354</v>
      </c>
      <c r="F1831">
        <v>1111.45</v>
      </c>
      <c r="G1831">
        <v>28.2299621145897</v>
      </c>
      <c r="H1831">
        <v>19.1619902252313</v>
      </c>
      <c r="I1831">
        <v>27.392011590632801</v>
      </c>
      <c r="J1831">
        <v>-0.41721077966029901</v>
      </c>
      <c r="K1831">
        <v>943.63254427960601</v>
      </c>
      <c r="L1831">
        <v>823.66149598958702</v>
      </c>
      <c r="M1831">
        <v>75.922650169740393</v>
      </c>
      <c r="N1831">
        <v>1.1474653500935601</v>
      </c>
      <c r="O1831">
        <v>7.7871249268972802</v>
      </c>
      <c r="P1831">
        <v>89.376384392571097</v>
      </c>
      <c r="Q1831">
        <v>9.0193001272624002E-2</v>
      </c>
    </row>
    <row r="1832" spans="1:17" hidden="1" x14ac:dyDescent="0.3">
      <c r="A1832" t="s">
        <v>3843</v>
      </c>
      <c r="B1832" t="s">
        <v>3844</v>
      </c>
      <c r="C1832" t="s">
        <v>10650</v>
      </c>
      <c r="D1832" t="s">
        <v>121</v>
      </c>
      <c r="E1832">
        <v>501.64067249999999</v>
      </c>
      <c r="F1832">
        <v>225</v>
      </c>
      <c r="G1832">
        <v>-51.070197635248803</v>
      </c>
      <c r="H1832">
        <v>2.16354212517862</v>
      </c>
      <c r="I1832">
        <v>-24.4213521051465</v>
      </c>
      <c r="J1832">
        <v>-1.6627623810837799</v>
      </c>
      <c r="K1832">
        <v>231.36350778264199</v>
      </c>
      <c r="L1832">
        <v>250.36367243845299</v>
      </c>
      <c r="M1832">
        <v>58.335645784745701</v>
      </c>
      <c r="N1832">
        <v>0.22153846153846099</v>
      </c>
      <c r="O1832">
        <v>37.6666666666666</v>
      </c>
      <c r="P1832">
        <v>5.6338028169014001</v>
      </c>
      <c r="Q1832">
        <v>0.15959252962916701</v>
      </c>
    </row>
    <row r="1833" spans="1:17" hidden="1" x14ac:dyDescent="0.3">
      <c r="A1833" t="s">
        <v>3845</v>
      </c>
      <c r="B1833" t="s">
        <v>3846</v>
      </c>
      <c r="C1833" t="s">
        <v>10650</v>
      </c>
      <c r="D1833" t="s">
        <v>629</v>
      </c>
      <c r="E1833">
        <v>500.81538891999998</v>
      </c>
      <c r="F1833">
        <v>147.57</v>
      </c>
      <c r="G1833">
        <v>-42.674349257241602</v>
      </c>
      <c r="H1833">
        <v>-15.493985340351401</v>
      </c>
      <c r="I1833">
        <v>-20.709086650291098</v>
      </c>
      <c r="J1833">
        <v>-4.9548071581918203</v>
      </c>
      <c r="K1833">
        <v>153.567846584466</v>
      </c>
      <c r="L1833">
        <v>152.143788256216</v>
      </c>
      <c r="M1833">
        <v>35.861927355916698</v>
      </c>
      <c r="N1833">
        <v>0.78287209365826604</v>
      </c>
      <c r="O1833">
        <v>23.731110659348101</v>
      </c>
      <c r="P1833">
        <v>10.9131905298759</v>
      </c>
      <c r="Q1833">
        <v>4.9681731910396001E-2</v>
      </c>
    </row>
    <row r="1834" spans="1:17" hidden="1" x14ac:dyDescent="0.3">
      <c r="A1834" t="s">
        <v>3847</v>
      </c>
      <c r="B1834" t="s">
        <v>3848</v>
      </c>
      <c r="C1834" t="s">
        <v>10650</v>
      </c>
      <c r="D1834" t="s">
        <v>21</v>
      </c>
      <c r="E1834">
        <v>500.69499999999999</v>
      </c>
      <c r="F1834">
        <v>377.45</v>
      </c>
      <c r="G1834">
        <v>116.99179609046099</v>
      </c>
      <c r="H1834">
        <v>-0.35685179803566902</v>
      </c>
      <c r="I1834">
        <v>62.100405358169297</v>
      </c>
      <c r="J1834">
        <v>-5.3752623810837896</v>
      </c>
      <c r="K1834">
        <v>360.735904245575</v>
      </c>
      <c r="L1834">
        <v>263.38813737835898</v>
      </c>
      <c r="M1834">
        <v>33.731520589316702</v>
      </c>
      <c r="N1834">
        <v>0.23354321199283101</v>
      </c>
      <c r="O1834">
        <v>21.261094184660202</v>
      </c>
      <c r="Q1834">
        <v>0.17728155366177201</v>
      </c>
    </row>
    <row r="1835" spans="1:17" hidden="1" x14ac:dyDescent="0.3">
      <c r="A1835" t="s">
        <v>3849</v>
      </c>
      <c r="B1835" t="s">
        <v>3850</v>
      </c>
      <c r="C1835" t="s">
        <v>10650</v>
      </c>
      <c r="D1835" t="s">
        <v>127</v>
      </c>
      <c r="E1835">
        <v>500.66949375000002</v>
      </c>
      <c r="F1835">
        <v>179.85</v>
      </c>
      <c r="G1835">
        <v>849.13988639836396</v>
      </c>
      <c r="H1835">
        <v>7.9324935730282897</v>
      </c>
      <c r="I1835">
        <v>16.792736836214999</v>
      </c>
      <c r="J1835">
        <v>4.9418887817069104</v>
      </c>
      <c r="K1835">
        <v>162.94871778114901</v>
      </c>
      <c r="L1835">
        <v>127.631546954857</v>
      </c>
      <c r="M1835">
        <v>63.959116066505203</v>
      </c>
      <c r="N1835">
        <v>1.04473241783049</v>
      </c>
      <c r="O1835">
        <v>18.2930219627467</v>
      </c>
      <c r="P1835">
        <v>879.57516339869198</v>
      </c>
      <c r="Q1835">
        <v>0.176804182425082</v>
      </c>
    </row>
    <row r="1836" spans="1:17" hidden="1" x14ac:dyDescent="0.3">
      <c r="A1836" t="s">
        <v>3851</v>
      </c>
      <c r="B1836" t="s">
        <v>3852</v>
      </c>
      <c r="C1836" t="s">
        <v>10650</v>
      </c>
      <c r="D1836" t="s">
        <v>133</v>
      </c>
      <c r="E1836">
        <v>498.36075149999999</v>
      </c>
      <c r="F1836">
        <v>321.05</v>
      </c>
      <c r="G1836">
        <v>-3.7883341995392499</v>
      </c>
      <c r="H1836">
        <v>-9.1935483649763796</v>
      </c>
      <c r="I1836">
        <v>71.1719275718727</v>
      </c>
      <c r="J1836">
        <v>-3.53474305741228</v>
      </c>
      <c r="K1836">
        <v>328.47776424337599</v>
      </c>
      <c r="L1836">
        <v>265.56809649233401</v>
      </c>
      <c r="M1836">
        <v>30.4832679560926</v>
      </c>
      <c r="N1836">
        <v>0.45947323704332999</v>
      </c>
      <c r="O1836">
        <v>24.809219747702802</v>
      </c>
      <c r="P1836">
        <v>144.14448669201499</v>
      </c>
    </row>
    <row r="1837" spans="1:17" hidden="1" x14ac:dyDescent="0.3">
      <c r="A1837" t="s">
        <v>3853</v>
      </c>
      <c r="B1837" t="s">
        <v>3854</v>
      </c>
      <c r="C1837" t="s">
        <v>10650</v>
      </c>
      <c r="D1837" t="s">
        <v>644</v>
      </c>
      <c r="E1837">
        <v>497.12067020000001</v>
      </c>
      <c r="F1837">
        <v>638.70000000000005</v>
      </c>
      <c r="G1837">
        <v>85.451151933252902</v>
      </c>
      <c r="H1837">
        <v>-8.54927257692251</v>
      </c>
      <c r="I1837">
        <v>39.610860741295497</v>
      </c>
      <c r="J1837">
        <v>-3.1367966996263799</v>
      </c>
      <c r="K1837">
        <v>654.19179507319996</v>
      </c>
      <c r="L1837">
        <v>508.38672364996</v>
      </c>
      <c r="M1837">
        <v>31.647952975230499</v>
      </c>
      <c r="N1837">
        <v>0.72114079512357998</v>
      </c>
      <c r="O1837">
        <v>14.639110693596299</v>
      </c>
      <c r="P1837">
        <v>171.845073419876</v>
      </c>
      <c r="Q1837">
        <v>0.17451786862279101</v>
      </c>
    </row>
    <row r="1838" spans="1:17" hidden="1" x14ac:dyDescent="0.3">
      <c r="A1838" t="s">
        <v>3855</v>
      </c>
      <c r="B1838" t="s">
        <v>3856</v>
      </c>
      <c r="C1838" t="s">
        <v>10650</v>
      </c>
      <c r="D1838" t="s">
        <v>629</v>
      </c>
      <c r="E1838">
        <v>496.50199411800003</v>
      </c>
      <c r="F1838">
        <v>191.11</v>
      </c>
      <c r="G1838">
        <v>-17.918350300298702</v>
      </c>
      <c r="H1838">
        <v>-0.41869821512624</v>
      </c>
      <c r="I1838">
        <v>-4.84469833587353</v>
      </c>
      <c r="J1838">
        <v>-6.1525371137734997</v>
      </c>
      <c r="K1838">
        <v>183.57753477510099</v>
      </c>
      <c r="L1838">
        <v>176.394521614936</v>
      </c>
      <c r="M1838">
        <v>48.815362186419797</v>
      </c>
      <c r="N1838">
        <v>1.00525356462918</v>
      </c>
      <c r="O1838">
        <v>20.035581602218599</v>
      </c>
      <c r="P1838">
        <v>40.936578171091398</v>
      </c>
      <c r="Q1838">
        <v>8.9217096755092998E-2</v>
      </c>
    </row>
    <row r="1839" spans="1:17" hidden="1" x14ac:dyDescent="0.3">
      <c r="A1839" t="s">
        <v>3857</v>
      </c>
      <c r="B1839" t="s">
        <v>3858</v>
      </c>
      <c r="C1839" t="s">
        <v>10650</v>
      </c>
      <c r="D1839" t="s">
        <v>54</v>
      </c>
      <c r="E1839">
        <v>496.04732500799997</v>
      </c>
      <c r="F1839">
        <v>66.5</v>
      </c>
      <c r="G1839">
        <v>81.550696860047907</v>
      </c>
      <c r="H1839">
        <v>-8.2522004477639097</v>
      </c>
      <c r="I1839">
        <v>8.7365421767993396</v>
      </c>
      <c r="J1839">
        <v>0.82298809390039196</v>
      </c>
      <c r="K1839">
        <v>61.197248209951297</v>
      </c>
      <c r="L1839">
        <v>51.407894495558303</v>
      </c>
      <c r="M1839">
        <v>52.077593443792502</v>
      </c>
      <c r="N1839">
        <v>0.58469762874378395</v>
      </c>
      <c r="O1839">
        <v>16.842105263157901</v>
      </c>
      <c r="P1839">
        <v>118.032786885245</v>
      </c>
      <c r="Q1839">
        <v>6.6353329091435001E-2</v>
      </c>
    </row>
    <row r="1840" spans="1:17" hidden="1" x14ac:dyDescent="0.3">
      <c r="A1840" t="s">
        <v>3859</v>
      </c>
      <c r="B1840" t="s">
        <v>3860</v>
      </c>
      <c r="C1840" t="s">
        <v>10650</v>
      </c>
      <c r="D1840" t="s">
        <v>54</v>
      </c>
      <c r="E1840">
        <v>495.67759999999998</v>
      </c>
      <c r="F1840">
        <v>117.26</v>
      </c>
      <c r="G1840">
        <v>-60.450197919456798</v>
      </c>
      <c r="H1840">
        <v>-16.825611116739498</v>
      </c>
      <c r="I1840">
        <v>-45.345177152909898</v>
      </c>
      <c r="J1840">
        <v>-1.1649457871973199</v>
      </c>
      <c r="K1840">
        <v>127.42968268045</v>
      </c>
      <c r="L1840">
        <v>156.20491994255701</v>
      </c>
      <c r="M1840">
        <v>47.448319401140203</v>
      </c>
      <c r="N1840">
        <v>1.4319437142520599</v>
      </c>
      <c r="O1840">
        <v>83.310591847177193</v>
      </c>
      <c r="P1840">
        <v>17.025948103792398</v>
      </c>
    </row>
    <row r="1841" spans="1:17" hidden="1" x14ac:dyDescent="0.3">
      <c r="A1841" t="s">
        <v>3861</v>
      </c>
      <c r="B1841" t="s">
        <v>3862</v>
      </c>
      <c r="C1841" t="s">
        <v>10650</v>
      </c>
      <c r="D1841" t="s">
        <v>629</v>
      </c>
      <c r="E1841">
        <v>495.22500000000002</v>
      </c>
      <c r="F1841">
        <v>134.55000000000001</v>
      </c>
      <c r="G1841">
        <v>-18.682785305976001</v>
      </c>
      <c r="H1841">
        <v>-5.4328682556120604</v>
      </c>
      <c r="I1841">
        <v>-12.5212395942226</v>
      </c>
      <c r="J1841">
        <v>-1.9747748615829901</v>
      </c>
      <c r="K1841">
        <v>125.71457452801999</v>
      </c>
      <c r="L1841">
        <v>123.27553076903</v>
      </c>
      <c r="M1841">
        <v>54.206022790170302</v>
      </c>
      <c r="N1841">
        <v>0.49628528354017598</v>
      </c>
      <c r="O1841">
        <v>14.9015235971757</v>
      </c>
      <c r="P1841">
        <v>32.8888888888889</v>
      </c>
      <c r="Q1841">
        <v>6.6158823137038997E-2</v>
      </c>
    </row>
    <row r="1842" spans="1:17" hidden="1" x14ac:dyDescent="0.3">
      <c r="A1842" t="s">
        <v>3863</v>
      </c>
      <c r="B1842" t="s">
        <v>3864</v>
      </c>
      <c r="C1842" t="s">
        <v>10650</v>
      </c>
      <c r="D1842" t="s">
        <v>46</v>
      </c>
      <c r="E1842">
        <v>494.06422190400002</v>
      </c>
      <c r="F1842">
        <v>36.92</v>
      </c>
      <c r="G1842">
        <v>74.107659287760399</v>
      </c>
      <c r="H1842">
        <v>40.131041518823999</v>
      </c>
      <c r="I1842">
        <v>-29.250347064011599</v>
      </c>
      <c r="J1842">
        <v>-1.7158127789617701</v>
      </c>
      <c r="K1842">
        <v>30.783782681099499</v>
      </c>
      <c r="L1842">
        <v>28.5383437430485</v>
      </c>
      <c r="M1842">
        <v>71.432753400814605</v>
      </c>
      <c r="N1842">
        <v>1.3491047231495099</v>
      </c>
      <c r="O1842">
        <v>39.8970747562296</v>
      </c>
      <c r="Q1842">
        <v>0.160770227921261</v>
      </c>
    </row>
    <row r="1843" spans="1:17" hidden="1" x14ac:dyDescent="0.3">
      <c r="A1843" t="s">
        <v>3865</v>
      </c>
      <c r="B1843" t="s">
        <v>3866</v>
      </c>
      <c r="C1843" t="s">
        <v>10650</v>
      </c>
      <c r="D1843" t="s">
        <v>51</v>
      </c>
      <c r="E1843">
        <v>493.89749999999998</v>
      </c>
      <c r="F1843">
        <v>359.75</v>
      </c>
      <c r="G1843">
        <v>21.038407210198098</v>
      </c>
      <c r="H1843">
        <v>-9.8145511059539992</v>
      </c>
      <c r="I1843">
        <v>22.0974737112541</v>
      </c>
      <c r="J1843">
        <v>-2.5183918799293599</v>
      </c>
      <c r="K1843">
        <v>360.97555801633399</v>
      </c>
      <c r="L1843">
        <v>308.49033558298902</v>
      </c>
      <c r="M1843">
        <v>43.989250188443599</v>
      </c>
      <c r="N1843">
        <v>0.28489705944702498</v>
      </c>
      <c r="O1843">
        <v>15.260597637248001</v>
      </c>
      <c r="P1843">
        <v>54.831073811060797</v>
      </c>
    </row>
    <row r="1844" spans="1:17" hidden="1" x14ac:dyDescent="0.3">
      <c r="A1844" t="s">
        <v>3867</v>
      </c>
      <c r="B1844" t="s">
        <v>3868</v>
      </c>
      <c r="C1844" t="s">
        <v>10650</v>
      </c>
      <c r="D1844" t="s">
        <v>3869</v>
      </c>
      <c r="E1844">
        <v>493.08139000400001</v>
      </c>
      <c r="F1844">
        <v>75.03</v>
      </c>
      <c r="G1844">
        <v>-79.497563603315896</v>
      </c>
      <c r="H1844">
        <v>20.864002954671701</v>
      </c>
      <c r="I1844">
        <v>2.9609927665229399</v>
      </c>
      <c r="J1844">
        <v>-6.7890439514763896</v>
      </c>
      <c r="K1844">
        <v>68.424118982677598</v>
      </c>
      <c r="L1844">
        <v>77.072882043662304</v>
      </c>
      <c r="M1844">
        <v>53.678622202603798</v>
      </c>
      <c r="N1844">
        <v>0.71911739043322498</v>
      </c>
      <c r="O1844">
        <v>135.276281529518</v>
      </c>
      <c r="P1844">
        <v>48.750991276764402</v>
      </c>
      <c r="Q1844">
        <v>-0.131604449589109</v>
      </c>
    </row>
    <row r="1845" spans="1:17" hidden="1" x14ac:dyDescent="0.3">
      <c r="A1845" t="s">
        <v>3870</v>
      </c>
      <c r="B1845" t="s">
        <v>3871</v>
      </c>
      <c r="C1845" t="s">
        <v>10650</v>
      </c>
      <c r="D1845" t="s">
        <v>198</v>
      </c>
      <c r="E1845">
        <v>492.98569668300001</v>
      </c>
      <c r="F1845">
        <v>28.96</v>
      </c>
      <c r="G1845">
        <v>5.84707594084826</v>
      </c>
      <c r="H1845">
        <v>12.7572660005681</v>
      </c>
      <c r="I1845">
        <v>-36.758641609900103</v>
      </c>
      <c r="J1845">
        <v>-11.187984933012499</v>
      </c>
      <c r="K1845">
        <v>28.893569359063399</v>
      </c>
      <c r="L1845">
        <v>28.732876737904402</v>
      </c>
      <c r="M1845">
        <v>48.703242259573798</v>
      </c>
      <c r="N1845">
        <v>2.4897917529132898</v>
      </c>
      <c r="O1845">
        <v>84.737569060773396</v>
      </c>
      <c r="P1845">
        <v>59.999999999999901</v>
      </c>
      <c r="Q1845">
        <v>4.7589003763746002E-2</v>
      </c>
    </row>
    <row r="1846" spans="1:17" hidden="1" x14ac:dyDescent="0.3">
      <c r="A1846" t="s">
        <v>3872</v>
      </c>
      <c r="B1846" t="s">
        <v>3873</v>
      </c>
      <c r="C1846" t="s">
        <v>10650</v>
      </c>
      <c r="D1846" t="s">
        <v>629</v>
      </c>
      <c r="E1846">
        <v>492.14758050400002</v>
      </c>
      <c r="F1846">
        <v>60.53</v>
      </c>
      <c r="G1846">
        <v>-21.370272547968401</v>
      </c>
      <c r="H1846">
        <v>-7.40181623890156</v>
      </c>
      <c r="I1846">
        <v>-15.3401356676251</v>
      </c>
      <c r="J1846">
        <v>-5.5543647128940803</v>
      </c>
      <c r="K1846">
        <v>60.699558478991698</v>
      </c>
      <c r="L1846">
        <v>58.7282163940801</v>
      </c>
      <c r="M1846">
        <v>43.573228694806701</v>
      </c>
      <c r="N1846">
        <v>0.63647276600942204</v>
      </c>
      <c r="O1846">
        <v>23.740294069056599</v>
      </c>
      <c r="P1846">
        <v>21.302605210420801</v>
      </c>
      <c r="Q1846">
        <v>-3.2203540753950002E-2</v>
      </c>
    </row>
    <row r="1847" spans="1:17" hidden="1" x14ac:dyDescent="0.3">
      <c r="A1847" t="s">
        <v>3874</v>
      </c>
      <c r="B1847" t="s">
        <v>3875</v>
      </c>
      <c r="C1847" t="s">
        <v>10650</v>
      </c>
      <c r="D1847" t="s">
        <v>414</v>
      </c>
      <c r="E1847">
        <v>491.57584213599898</v>
      </c>
      <c r="F1847">
        <v>26.04</v>
      </c>
      <c r="G1847">
        <v>-34.840563343940502</v>
      </c>
      <c r="H1847">
        <v>-4.0136598572576796</v>
      </c>
      <c r="I1847">
        <v>-19.232666845775999</v>
      </c>
      <c r="J1847">
        <v>-6.1006322035689902</v>
      </c>
      <c r="K1847">
        <v>25.7204362405718</v>
      </c>
      <c r="L1847">
        <v>25.605336029197701</v>
      </c>
      <c r="M1847">
        <v>45.304196413105998</v>
      </c>
      <c r="N1847">
        <v>0.65413079130671403</v>
      </c>
      <c r="O1847">
        <v>40.015360983102902</v>
      </c>
      <c r="P1847">
        <v>16.614420062695899</v>
      </c>
      <c r="Q1847">
        <v>4.9394193508729999E-2</v>
      </c>
    </row>
    <row r="1848" spans="1:17" hidden="1" x14ac:dyDescent="0.3">
      <c r="A1848" t="s">
        <v>3876</v>
      </c>
      <c r="B1848" t="s">
        <v>3877</v>
      </c>
      <c r="C1848" t="s">
        <v>10650</v>
      </c>
      <c r="D1848" t="s">
        <v>991</v>
      </c>
      <c r="E1848">
        <v>491.11222751999998</v>
      </c>
      <c r="F1848">
        <v>129.82</v>
      </c>
      <c r="G1848">
        <v>0.89502143163941705</v>
      </c>
      <c r="H1848">
        <v>6.3840828027385799</v>
      </c>
      <c r="I1848">
        <v>19.839016217532802</v>
      </c>
      <c r="J1848">
        <v>4.0724574269000398</v>
      </c>
      <c r="K1848">
        <v>114.27882158572299</v>
      </c>
      <c r="L1848">
        <v>105.601210701741</v>
      </c>
      <c r="M1848">
        <v>74.71198620765</v>
      </c>
      <c r="N1848">
        <v>1.35238327305788</v>
      </c>
      <c r="O1848">
        <v>5.5307348636573801</v>
      </c>
      <c r="P1848">
        <v>55.659472422062301</v>
      </c>
      <c r="Q1848">
        <v>3.9255289331630999E-2</v>
      </c>
    </row>
    <row r="1849" spans="1:17" hidden="1" x14ac:dyDescent="0.3">
      <c r="A1849" t="s">
        <v>3878</v>
      </c>
      <c r="B1849" t="s">
        <v>3879</v>
      </c>
      <c r="C1849" t="s">
        <v>10650</v>
      </c>
      <c r="D1849" t="s">
        <v>21</v>
      </c>
      <c r="E1849">
        <v>491.04746879999999</v>
      </c>
      <c r="F1849">
        <v>245.85</v>
      </c>
      <c r="G1849">
        <v>99.546013925770893</v>
      </c>
      <c r="H1849">
        <v>-12.677022314490699</v>
      </c>
      <c r="I1849">
        <v>75.855716866937001</v>
      </c>
      <c r="J1849">
        <v>-3.6312663180916598</v>
      </c>
      <c r="K1849">
        <v>245.87529191686701</v>
      </c>
      <c r="L1849">
        <v>186.737615255609</v>
      </c>
      <c r="M1849">
        <v>31.900352169329</v>
      </c>
      <c r="N1849">
        <v>0.82878755610722499</v>
      </c>
      <c r="O1849">
        <v>16.375838926174499</v>
      </c>
      <c r="P1849">
        <v>161.54255319148899</v>
      </c>
      <c r="Q1849">
        <v>5.4273399723505998E-2</v>
      </c>
    </row>
    <row r="1850" spans="1:17" hidden="1" x14ac:dyDescent="0.3">
      <c r="A1850" t="s">
        <v>3880</v>
      </c>
      <c r="B1850" t="s">
        <v>3881</v>
      </c>
      <c r="C1850" t="s">
        <v>10650</v>
      </c>
      <c r="D1850" t="s">
        <v>1193</v>
      </c>
      <c r="E1850">
        <v>489.10546126000003</v>
      </c>
      <c r="F1850">
        <v>226.34</v>
      </c>
      <c r="G1850">
        <v>73.107888467297599</v>
      </c>
      <c r="H1850">
        <v>1.51309329433517</v>
      </c>
      <c r="I1850">
        <v>-6.20501698229344</v>
      </c>
      <c r="J1850">
        <v>2.8119109677617402</v>
      </c>
      <c r="K1850">
        <v>216.22959390951601</v>
      </c>
      <c r="L1850">
        <v>188.457572461203</v>
      </c>
      <c r="M1850">
        <v>74.806528756477206</v>
      </c>
      <c r="N1850">
        <v>0.57905745784738605</v>
      </c>
      <c r="O1850">
        <v>12.176371829990201</v>
      </c>
      <c r="P1850">
        <v>126.33999999999899</v>
      </c>
      <c r="Q1850">
        <v>0.102756380077046</v>
      </c>
    </row>
    <row r="1851" spans="1:17" hidden="1" x14ac:dyDescent="0.3">
      <c r="A1851" t="s">
        <v>3882</v>
      </c>
      <c r="B1851" t="s">
        <v>3883</v>
      </c>
      <c r="C1851" t="s">
        <v>10650</v>
      </c>
      <c r="D1851" t="s">
        <v>365</v>
      </c>
      <c r="E1851">
        <v>489.01859999999999</v>
      </c>
      <c r="F1851">
        <v>259.85000000000002</v>
      </c>
      <c r="G1851">
        <v>48.217180888980799</v>
      </c>
      <c r="H1851">
        <v>46.133156180478103</v>
      </c>
      <c r="I1851">
        <v>23.399239316503898</v>
      </c>
      <c r="J1851">
        <v>62.399737618916198</v>
      </c>
      <c r="K1851">
        <v>163.9305306256</v>
      </c>
      <c r="L1851">
        <v>166.97464219430901</v>
      </c>
      <c r="M1851">
        <v>90.8694974325891</v>
      </c>
      <c r="N1851">
        <v>4.0685615100889496</v>
      </c>
      <c r="O1851">
        <v>0</v>
      </c>
      <c r="P1851">
        <v>109.471987101975</v>
      </c>
    </row>
    <row r="1852" spans="1:17" hidden="1" x14ac:dyDescent="0.3">
      <c r="A1852" t="s">
        <v>3884</v>
      </c>
      <c r="B1852" t="s">
        <v>3885</v>
      </c>
      <c r="C1852" t="s">
        <v>10650</v>
      </c>
      <c r="D1852" t="s">
        <v>1475</v>
      </c>
      <c r="E1852">
        <v>487.14514622500002</v>
      </c>
      <c r="F1852">
        <v>466.1</v>
      </c>
      <c r="G1852">
        <v>7.4233447092251597</v>
      </c>
      <c r="H1852">
        <v>3.1396968781525798</v>
      </c>
      <c r="I1852">
        <v>43.413989262701499</v>
      </c>
      <c r="J1852">
        <v>-4.7318987153504199</v>
      </c>
      <c r="K1852">
        <v>421.49180989957301</v>
      </c>
      <c r="L1852">
        <v>345.958967705725</v>
      </c>
      <c r="M1852">
        <v>41.108184876094498</v>
      </c>
      <c r="N1852">
        <v>0.29621867085844</v>
      </c>
      <c r="O1852">
        <v>11.564042051062</v>
      </c>
      <c r="P1852">
        <v>111.863636363636</v>
      </c>
      <c r="Q1852">
        <v>0.15822357494616199</v>
      </c>
    </row>
    <row r="1853" spans="1:17" hidden="1" x14ac:dyDescent="0.3">
      <c r="A1853" t="s">
        <v>3886</v>
      </c>
      <c r="B1853" t="s">
        <v>3887</v>
      </c>
      <c r="C1853" t="s">
        <v>10650</v>
      </c>
      <c r="D1853" t="s">
        <v>264</v>
      </c>
      <c r="E1853">
        <v>487.02880338</v>
      </c>
      <c r="F1853">
        <v>152.4</v>
      </c>
      <c r="G1853">
        <v>74.789608536973105</v>
      </c>
      <c r="H1853">
        <v>5.1260421684571202</v>
      </c>
      <c r="I1853">
        <v>0.80462826691952705</v>
      </c>
      <c r="J1853">
        <v>11.4448073400317</v>
      </c>
      <c r="K1853">
        <v>130.09525855155101</v>
      </c>
      <c r="L1853">
        <v>118.105205807136</v>
      </c>
      <c r="M1853">
        <v>66.490830033777499</v>
      </c>
      <c r="N1853">
        <v>1.99192892680144</v>
      </c>
      <c r="O1853">
        <v>6.7257217847769004</v>
      </c>
      <c r="P1853">
        <v>117.714285714285</v>
      </c>
      <c r="Q1853">
        <v>0.105008961526481</v>
      </c>
    </row>
    <row r="1854" spans="1:17" hidden="1" x14ac:dyDescent="0.3">
      <c r="A1854" t="s">
        <v>3888</v>
      </c>
      <c r="B1854" t="s">
        <v>3889</v>
      </c>
      <c r="C1854" t="s">
        <v>10650</v>
      </c>
      <c r="D1854" t="s">
        <v>1710</v>
      </c>
      <c r="E1854">
        <v>486.98509999999999</v>
      </c>
      <c r="F1854">
        <v>192.3</v>
      </c>
      <c r="G1854">
        <v>301.69955446034601</v>
      </c>
      <c r="H1854">
        <v>13.187115065444299</v>
      </c>
      <c r="I1854">
        <v>30.538294760877498</v>
      </c>
      <c r="J1854">
        <v>0.67319562416555101</v>
      </c>
      <c r="K1854">
        <v>170.97238211023901</v>
      </c>
      <c r="L1854">
        <v>125.99769292870501</v>
      </c>
      <c r="M1854">
        <v>62.783208804830899</v>
      </c>
      <c r="N1854">
        <v>0.430812550281576</v>
      </c>
      <c r="O1854">
        <v>5.56422256890274</v>
      </c>
      <c r="P1854">
        <v>369.02439024390202</v>
      </c>
      <c r="Q1854">
        <v>0.212293693558464</v>
      </c>
    </row>
    <row r="1855" spans="1:17" hidden="1" x14ac:dyDescent="0.3">
      <c r="A1855" t="s">
        <v>3890</v>
      </c>
      <c r="B1855" t="s">
        <v>3891</v>
      </c>
      <c r="C1855" t="s">
        <v>10650</v>
      </c>
      <c r="D1855" t="s">
        <v>531</v>
      </c>
      <c r="E1855">
        <v>485.44551000000001</v>
      </c>
      <c r="F1855">
        <v>400.25</v>
      </c>
      <c r="G1855">
        <v>146.554342376834</v>
      </c>
      <c r="H1855">
        <v>12.326221248971301</v>
      </c>
      <c r="I1855">
        <v>48.454506202158697</v>
      </c>
      <c r="J1855">
        <v>4.8885196701982601</v>
      </c>
      <c r="K1855">
        <v>349.35294991972398</v>
      </c>
      <c r="L1855">
        <v>270.649226716653</v>
      </c>
      <c r="M1855">
        <v>66.837160655935506</v>
      </c>
      <c r="N1855">
        <v>0.26695712361769097</v>
      </c>
      <c r="O1855">
        <v>8.6820737039350302</v>
      </c>
      <c r="P1855">
        <v>187.535919540229</v>
      </c>
      <c r="Q1855">
        <v>0.17515566405705399</v>
      </c>
    </row>
    <row r="1856" spans="1:17" hidden="1" x14ac:dyDescent="0.3">
      <c r="A1856" t="s">
        <v>3892</v>
      </c>
      <c r="B1856" t="s">
        <v>3893</v>
      </c>
      <c r="C1856" t="s">
        <v>10650</v>
      </c>
      <c r="D1856" t="s">
        <v>72</v>
      </c>
      <c r="E1856">
        <v>485.43147980999998</v>
      </c>
      <c r="F1856">
        <v>668.9</v>
      </c>
      <c r="G1856">
        <v>28.959456706332102</v>
      </c>
      <c r="H1856">
        <v>1.3165708583725899</v>
      </c>
      <c r="I1856">
        <v>1.3727124161906601</v>
      </c>
      <c r="J1856">
        <v>-0.64644190630633502</v>
      </c>
      <c r="K1856">
        <v>634.54807591208601</v>
      </c>
      <c r="L1856">
        <v>565.32739714537502</v>
      </c>
      <c r="M1856">
        <v>60.171827020504097</v>
      </c>
      <c r="N1856">
        <v>2.8109634741279801</v>
      </c>
      <c r="O1856">
        <v>13.7688742711915</v>
      </c>
      <c r="P1856">
        <v>80.759356843669707</v>
      </c>
      <c r="Q1856">
        <v>6.8352098170985004E-2</v>
      </c>
    </row>
    <row r="1857" spans="1:17" hidden="1" x14ac:dyDescent="0.3">
      <c r="A1857" t="s">
        <v>3894</v>
      </c>
      <c r="B1857" t="s">
        <v>3895</v>
      </c>
      <c r="C1857" t="s">
        <v>10650</v>
      </c>
      <c r="D1857" t="s">
        <v>89</v>
      </c>
      <c r="E1857">
        <v>485.29174999999998</v>
      </c>
      <c r="F1857">
        <v>193.7</v>
      </c>
      <c r="G1857">
        <v>37.197782281367999</v>
      </c>
      <c r="H1857">
        <v>85.749633453205405</v>
      </c>
      <c r="I1857">
        <v>54.663891356006502</v>
      </c>
      <c r="J1857">
        <v>22.4336231610848</v>
      </c>
      <c r="M1857">
        <v>80.065562332986502</v>
      </c>
      <c r="O1857">
        <v>17.604543107898799</v>
      </c>
      <c r="P1857">
        <v>76.010904134484306</v>
      </c>
    </row>
    <row r="1858" spans="1:17" hidden="1" x14ac:dyDescent="0.3">
      <c r="A1858" t="s">
        <v>3896</v>
      </c>
      <c r="B1858" t="s">
        <v>3897</v>
      </c>
      <c r="C1858" t="s">
        <v>10650</v>
      </c>
      <c r="D1858" t="s">
        <v>1418</v>
      </c>
      <c r="E1858">
        <v>484.92673608000001</v>
      </c>
      <c r="F1858">
        <v>236.03</v>
      </c>
      <c r="G1858">
        <v>-32.861899571638602</v>
      </c>
      <c r="H1858">
        <v>-5.7148813378532601</v>
      </c>
      <c r="I1858">
        <v>-25.045904748189201</v>
      </c>
      <c r="J1858">
        <v>-2.0144274942097899</v>
      </c>
      <c r="K1858">
        <v>242.92280491944001</v>
      </c>
      <c r="L1858">
        <v>251.59872629434699</v>
      </c>
      <c r="M1858">
        <v>44.101804995273199</v>
      </c>
      <c r="N1858">
        <v>0.71961074624240995</v>
      </c>
      <c r="O1858">
        <v>33.161038850993499</v>
      </c>
      <c r="P1858">
        <v>1.8028897994393001</v>
      </c>
      <c r="Q1858">
        <v>8.4594571007393995E-2</v>
      </c>
    </row>
    <row r="1859" spans="1:17" hidden="1" x14ac:dyDescent="0.3">
      <c r="A1859" t="s">
        <v>3898</v>
      </c>
      <c r="B1859" t="s">
        <v>3899</v>
      </c>
      <c r="C1859" t="s">
        <v>10650</v>
      </c>
      <c r="D1859" t="s">
        <v>118</v>
      </c>
      <c r="E1859">
        <v>484.85163249999999</v>
      </c>
      <c r="F1859">
        <v>1556.45</v>
      </c>
      <c r="G1859">
        <v>-1.8030455953695199</v>
      </c>
      <c r="H1859">
        <v>-15.7323329499566</v>
      </c>
      <c r="I1859">
        <v>-2.97270149459426</v>
      </c>
      <c r="J1859">
        <v>-8.7522267719019098</v>
      </c>
      <c r="K1859">
        <v>1688.3169042151601</v>
      </c>
      <c r="L1859">
        <v>1530.8321824357499</v>
      </c>
      <c r="M1859">
        <v>31.649782249533501</v>
      </c>
      <c r="N1859">
        <v>0.72125446077541799</v>
      </c>
      <c r="O1859">
        <v>38.070609399595199</v>
      </c>
      <c r="P1859">
        <v>58.821428571428498</v>
      </c>
      <c r="Q1859">
        <v>8.8841940004852002E-2</v>
      </c>
    </row>
    <row r="1860" spans="1:17" hidden="1" x14ac:dyDescent="0.3">
      <c r="A1860" t="s">
        <v>3900</v>
      </c>
      <c r="B1860" t="s">
        <v>3901</v>
      </c>
      <c r="C1860" t="s">
        <v>10650</v>
      </c>
      <c r="D1860" t="s">
        <v>387</v>
      </c>
      <c r="E1860">
        <v>483.42644999999999</v>
      </c>
      <c r="F1860">
        <v>584.35</v>
      </c>
      <c r="G1860">
        <v>20.950733362366002</v>
      </c>
      <c r="H1860">
        <v>-0.31202115516197798</v>
      </c>
      <c r="I1860">
        <v>-7.8702470623803098</v>
      </c>
      <c r="J1860">
        <v>-4.1627623810837804</v>
      </c>
      <c r="K1860">
        <v>581.68993803687795</v>
      </c>
      <c r="L1860">
        <v>513.79350573861495</v>
      </c>
      <c r="M1860">
        <v>44.927638455975703</v>
      </c>
      <c r="N1860">
        <v>0.42452265111340398</v>
      </c>
      <c r="O1860">
        <v>10.379053649353899</v>
      </c>
      <c r="P1860">
        <v>79.8</v>
      </c>
      <c r="Q1860">
        <v>4.7178112626935997E-2</v>
      </c>
    </row>
    <row r="1861" spans="1:17" hidden="1" x14ac:dyDescent="0.3">
      <c r="A1861" t="s">
        <v>3902</v>
      </c>
      <c r="B1861" t="s">
        <v>3903</v>
      </c>
      <c r="C1861" t="s">
        <v>10650</v>
      </c>
      <c r="D1861" t="s">
        <v>531</v>
      </c>
      <c r="E1861">
        <v>482.45</v>
      </c>
      <c r="F1861">
        <v>475.1</v>
      </c>
      <c r="G1861">
        <v>40.464003575211301</v>
      </c>
      <c r="H1861">
        <v>21.5508857723148</v>
      </c>
      <c r="I1861">
        <v>25.141297190589398</v>
      </c>
      <c r="J1861">
        <v>8.9909073436868496</v>
      </c>
      <c r="K1861">
        <v>414.62832685754699</v>
      </c>
      <c r="L1861">
        <v>363.12430849619199</v>
      </c>
      <c r="M1861">
        <v>58.724424347205201</v>
      </c>
      <c r="N1861">
        <v>2.0447851390568101</v>
      </c>
      <c r="O1861">
        <v>20.8166701747</v>
      </c>
      <c r="P1861">
        <v>89.207487056949404</v>
      </c>
      <c r="Q1861">
        <v>8.2706077339078005E-2</v>
      </c>
    </row>
    <row r="1862" spans="1:17" hidden="1" x14ac:dyDescent="0.3">
      <c r="A1862" t="s">
        <v>3904</v>
      </c>
      <c r="B1862" t="s">
        <v>3905</v>
      </c>
      <c r="C1862" t="s">
        <v>10650</v>
      </c>
      <c r="D1862" t="s">
        <v>742</v>
      </c>
      <c r="E1862">
        <v>481.92970355999898</v>
      </c>
      <c r="F1862">
        <v>28.9</v>
      </c>
      <c r="G1862">
        <v>1.2275931591250799</v>
      </c>
      <c r="H1862">
        <v>0.40673074188167102</v>
      </c>
      <c r="I1862">
        <v>0.81035963336544903</v>
      </c>
      <c r="J1862">
        <v>-5.3808201300642601E-2</v>
      </c>
      <c r="K1862">
        <v>27.878438858765101</v>
      </c>
      <c r="L1862">
        <v>25.830399366111902</v>
      </c>
      <c r="M1862">
        <v>56.344784633490001</v>
      </c>
      <c r="N1862">
        <v>1.48326461251141</v>
      </c>
      <c r="O1862">
        <v>3.8408304498269898</v>
      </c>
      <c r="P1862">
        <v>44.499999999999901</v>
      </c>
      <c r="Q1862">
        <v>3.3094991646369998E-3</v>
      </c>
    </row>
    <row r="1863" spans="1:17" hidden="1" x14ac:dyDescent="0.3">
      <c r="A1863" t="s">
        <v>3906</v>
      </c>
      <c r="B1863" t="s">
        <v>3907</v>
      </c>
      <c r="C1863" t="s">
        <v>10650</v>
      </c>
      <c r="D1863" t="s">
        <v>51</v>
      </c>
      <c r="E1863">
        <v>480.86185492799899</v>
      </c>
      <c r="F1863">
        <v>113.42</v>
      </c>
      <c r="G1863">
        <v>-45.380908796353701</v>
      </c>
      <c r="H1863">
        <v>-8.2346133469258298</v>
      </c>
      <c r="I1863">
        <v>-27.914799721715099</v>
      </c>
      <c r="J1863">
        <v>-0.28972386467864503</v>
      </c>
      <c r="M1863">
        <v>46.661642370694601</v>
      </c>
      <c r="O1863">
        <v>18.144947980955699</v>
      </c>
      <c r="P1863">
        <v>22.3384748139359</v>
      </c>
    </row>
    <row r="1864" spans="1:17" hidden="1" x14ac:dyDescent="0.3">
      <c r="A1864" t="s">
        <v>3908</v>
      </c>
      <c r="B1864" t="s">
        <v>3909</v>
      </c>
      <c r="C1864" t="s">
        <v>10650</v>
      </c>
      <c r="D1864" t="s">
        <v>1099</v>
      </c>
      <c r="E1864">
        <v>480.66702271999998</v>
      </c>
      <c r="F1864">
        <v>283.75</v>
      </c>
      <c r="G1864">
        <v>188.74357564309099</v>
      </c>
      <c r="H1864">
        <v>2.1651982175502198</v>
      </c>
      <c r="I1864">
        <v>153.21282081727401</v>
      </c>
      <c r="J1864">
        <v>-3.1010939165027001</v>
      </c>
      <c r="K1864">
        <v>263.28452029980502</v>
      </c>
      <c r="L1864">
        <v>197.04488565822601</v>
      </c>
      <c r="M1864">
        <v>54.138727653423899</v>
      </c>
      <c r="N1864">
        <v>0.67047719448516696</v>
      </c>
      <c r="O1864">
        <v>19.806167400881002</v>
      </c>
      <c r="P1864">
        <v>235.79881656804699</v>
      </c>
      <c r="Q1864">
        <v>0.13327068350073601</v>
      </c>
    </row>
    <row r="1865" spans="1:17" hidden="1" x14ac:dyDescent="0.3">
      <c r="A1865" t="s">
        <v>3910</v>
      </c>
      <c r="B1865" t="s">
        <v>3911</v>
      </c>
      <c r="C1865" t="s">
        <v>10650</v>
      </c>
      <c r="D1865" t="s">
        <v>282</v>
      </c>
      <c r="E1865">
        <v>479.34208000000001</v>
      </c>
      <c r="F1865">
        <v>276.25</v>
      </c>
      <c r="G1865">
        <v>23.4215873828519</v>
      </c>
      <c r="H1865">
        <v>-19.7713716207308</v>
      </c>
      <c r="I1865">
        <v>40.887696457490399</v>
      </c>
      <c r="J1865">
        <v>5.8233744026500398</v>
      </c>
      <c r="M1865">
        <v>55.725353469138497</v>
      </c>
      <c r="O1865">
        <v>37.122171945701297</v>
      </c>
      <c r="P1865">
        <v>61.549707602339097</v>
      </c>
    </row>
    <row r="1866" spans="1:17" hidden="1" x14ac:dyDescent="0.3">
      <c r="A1866" t="s">
        <v>3912</v>
      </c>
      <c r="B1866" t="s">
        <v>3913</v>
      </c>
      <c r="C1866" t="s">
        <v>10650</v>
      </c>
      <c r="D1866" t="s">
        <v>172</v>
      </c>
      <c r="E1866">
        <v>477.6275</v>
      </c>
      <c r="F1866">
        <v>195.55</v>
      </c>
      <c r="G1866">
        <v>-3.2482851304095002</v>
      </c>
      <c r="H1866">
        <v>-3.55826969891883</v>
      </c>
      <c r="I1866">
        <v>3.1186919733901899</v>
      </c>
      <c r="J1866">
        <v>-2.19847666679807</v>
      </c>
      <c r="K1866">
        <v>194.84952489120201</v>
      </c>
      <c r="L1866">
        <v>180.77420488985899</v>
      </c>
      <c r="M1866">
        <v>53.124965811482198</v>
      </c>
      <c r="N1866">
        <v>0.38195792252154298</v>
      </c>
      <c r="O1866">
        <v>17.616977755049799</v>
      </c>
      <c r="P1866">
        <v>50.307455803228301</v>
      </c>
      <c r="Q1866">
        <v>9.4766920598422996E-2</v>
      </c>
    </row>
    <row r="1867" spans="1:17" hidden="1" x14ac:dyDescent="0.3">
      <c r="A1867" t="s">
        <v>3914</v>
      </c>
      <c r="B1867" t="s">
        <v>3915</v>
      </c>
      <c r="C1867" t="s">
        <v>10650</v>
      </c>
      <c r="D1867" t="s">
        <v>264</v>
      </c>
      <c r="E1867">
        <v>477.22500000000002</v>
      </c>
      <c r="F1867">
        <v>134.94999999999999</v>
      </c>
      <c r="G1867">
        <v>-18.536437862683101</v>
      </c>
      <c r="H1867">
        <v>-5.6370178701547404</v>
      </c>
      <c r="I1867">
        <v>-22.2159735746473</v>
      </c>
      <c r="J1867">
        <v>-6.9752623810837902</v>
      </c>
      <c r="K1867">
        <v>140.17895972586101</v>
      </c>
      <c r="L1867">
        <v>137.204300498066</v>
      </c>
      <c r="M1867">
        <v>39.351411500617203</v>
      </c>
      <c r="N1867">
        <v>0.66466557670327098</v>
      </c>
      <c r="O1867">
        <v>25.750277880696501</v>
      </c>
      <c r="P1867">
        <v>31.019417475728101</v>
      </c>
      <c r="Q1867">
        <v>7.0129665096239996E-2</v>
      </c>
    </row>
    <row r="1868" spans="1:17" hidden="1" x14ac:dyDescent="0.3">
      <c r="A1868" t="s">
        <v>3916</v>
      </c>
      <c r="B1868" t="s">
        <v>3917</v>
      </c>
      <c r="C1868" t="s">
        <v>10650</v>
      </c>
      <c r="D1868" t="s">
        <v>21</v>
      </c>
      <c r="E1868">
        <v>476.45121999999998</v>
      </c>
      <c r="F1868">
        <v>37.69</v>
      </c>
      <c r="G1868">
        <v>35.966489004086696</v>
      </c>
      <c r="H1868">
        <v>28.883685841495101</v>
      </c>
      <c r="I1868">
        <v>26.108322849217998</v>
      </c>
      <c r="J1868">
        <v>-8.9639672003608908</v>
      </c>
      <c r="K1868">
        <v>34.199131786015698</v>
      </c>
      <c r="L1868">
        <v>28.5547315284246</v>
      </c>
      <c r="M1868">
        <v>46.658781957599899</v>
      </c>
      <c r="N1868">
        <v>0.46665514308674799</v>
      </c>
      <c r="O1868">
        <v>29.424250464314099</v>
      </c>
      <c r="P1868">
        <v>83.406326034063198</v>
      </c>
      <c r="Q1868">
        <v>4.2630179624424003E-2</v>
      </c>
    </row>
    <row r="1869" spans="1:17" hidden="1" x14ac:dyDescent="0.3">
      <c r="A1869" t="s">
        <v>3918</v>
      </c>
      <c r="B1869" t="s">
        <v>3919</v>
      </c>
      <c r="C1869" t="s">
        <v>10650</v>
      </c>
      <c r="D1869" t="s">
        <v>51</v>
      </c>
      <c r="E1869">
        <v>476.067863039999</v>
      </c>
      <c r="F1869">
        <v>14.84</v>
      </c>
      <c r="G1869">
        <v>190.08308153098901</v>
      </c>
      <c r="H1869">
        <v>-19.5396227451416</v>
      </c>
      <c r="I1869">
        <v>21.329474608246901</v>
      </c>
      <c r="J1869">
        <v>-6.8856923173895099</v>
      </c>
      <c r="K1869">
        <v>13.607903673916301</v>
      </c>
      <c r="L1869">
        <v>10.4227795848449</v>
      </c>
      <c r="M1869">
        <v>42.671499276494004</v>
      </c>
      <c r="N1869">
        <v>0.313462373248099</v>
      </c>
      <c r="O1869">
        <v>42.924528301886802</v>
      </c>
      <c r="P1869">
        <v>229.777777777777</v>
      </c>
      <c r="Q1869">
        <v>0.15521869201219299</v>
      </c>
    </row>
    <row r="1870" spans="1:17" hidden="1" x14ac:dyDescent="0.3">
      <c r="A1870" t="s">
        <v>3920</v>
      </c>
      <c r="B1870" t="s">
        <v>3921</v>
      </c>
      <c r="C1870" t="s">
        <v>10650</v>
      </c>
      <c r="D1870" t="s">
        <v>355</v>
      </c>
      <c r="E1870">
        <v>476.00726237999999</v>
      </c>
      <c r="F1870">
        <v>5373</v>
      </c>
      <c r="G1870">
        <v>7.2570306919794803</v>
      </c>
      <c r="H1870">
        <v>49.650878783217799</v>
      </c>
      <c r="I1870">
        <v>35.251521729482697</v>
      </c>
      <c r="J1870">
        <v>-6.9357237544743304</v>
      </c>
      <c r="K1870">
        <v>4612.7836014033501</v>
      </c>
      <c r="L1870">
        <v>3941.65260504153</v>
      </c>
      <c r="M1870">
        <v>57.841957265904398</v>
      </c>
      <c r="N1870">
        <v>0.49551540609561001</v>
      </c>
      <c r="O1870">
        <v>11.669458403126701</v>
      </c>
      <c r="P1870">
        <v>71.908494640857398</v>
      </c>
      <c r="Q1870">
        <v>9.8006631457248999E-2</v>
      </c>
    </row>
    <row r="1871" spans="1:17" hidden="1" x14ac:dyDescent="0.3">
      <c r="A1871" t="s">
        <v>3922</v>
      </c>
      <c r="B1871" t="s">
        <v>3923</v>
      </c>
      <c r="C1871" t="s">
        <v>10650</v>
      </c>
      <c r="D1871" t="s">
        <v>127</v>
      </c>
      <c r="E1871">
        <v>473.87145056999998</v>
      </c>
      <c r="F1871">
        <v>254.85</v>
      </c>
      <c r="G1871">
        <v>-74.435277000328199</v>
      </c>
      <c r="H1871">
        <v>-13.838883293206001</v>
      </c>
      <c r="I1871">
        <v>-36.345596067601797</v>
      </c>
      <c r="J1871">
        <v>-3.2962990864567399</v>
      </c>
      <c r="K1871">
        <v>258.77560169880297</v>
      </c>
      <c r="M1871">
        <v>40.620616587073599</v>
      </c>
      <c r="N1871">
        <v>0.46855468743489798</v>
      </c>
      <c r="O1871">
        <v>75.103001765744494</v>
      </c>
      <c r="P1871">
        <v>14.952638700947199</v>
      </c>
    </row>
    <row r="1872" spans="1:17" hidden="1" x14ac:dyDescent="0.3">
      <c r="A1872" t="s">
        <v>3924</v>
      </c>
      <c r="B1872" t="s">
        <v>3925</v>
      </c>
      <c r="C1872" t="s">
        <v>10650</v>
      </c>
      <c r="D1872" t="s">
        <v>295</v>
      </c>
      <c r="E1872">
        <v>473.84606115000003</v>
      </c>
      <c r="F1872">
        <v>88.8</v>
      </c>
      <c r="G1872">
        <v>-52.846810421035897</v>
      </c>
      <c r="H1872">
        <v>-12.760717581898</v>
      </c>
      <c r="I1872">
        <v>-37.555155186836103</v>
      </c>
      <c r="J1872">
        <v>-5.2649129187181796</v>
      </c>
      <c r="K1872">
        <v>95.032744568375705</v>
      </c>
      <c r="L1872">
        <v>99.398383390633995</v>
      </c>
      <c r="M1872">
        <v>33.699777908468903</v>
      </c>
      <c r="N1872">
        <v>0.40067735325229997</v>
      </c>
      <c r="O1872">
        <v>49.155405405405297</v>
      </c>
      <c r="P1872">
        <v>15.3396545005844</v>
      </c>
      <c r="Q1872">
        <v>0.15446691460255799</v>
      </c>
    </row>
    <row r="1873" spans="1:17" hidden="1" x14ac:dyDescent="0.3">
      <c r="A1873" t="s">
        <v>3926</v>
      </c>
      <c r="B1873" t="s">
        <v>3927</v>
      </c>
      <c r="C1873" t="s">
        <v>10650</v>
      </c>
      <c r="D1873" t="s">
        <v>295</v>
      </c>
      <c r="E1873">
        <v>473.13660264499998</v>
      </c>
      <c r="F1873">
        <v>412.9</v>
      </c>
      <c r="G1873">
        <v>-25.4117490847743</v>
      </c>
      <c r="H1873">
        <v>3.7961969417099901</v>
      </c>
      <c r="I1873">
        <v>21.899360573412</v>
      </c>
      <c r="J1873">
        <v>0.70862546393370096</v>
      </c>
      <c r="K1873">
        <v>356.82102354020202</v>
      </c>
      <c r="L1873">
        <v>318.299443195592</v>
      </c>
      <c r="M1873">
        <v>68.815298229105395</v>
      </c>
      <c r="N1873">
        <v>0.47536479033085099</v>
      </c>
      <c r="O1873">
        <v>0.193751513683704</v>
      </c>
      <c r="P1873">
        <v>75.702127659574401</v>
      </c>
      <c r="Q1873">
        <v>-3.2064812096579999E-2</v>
      </c>
    </row>
    <row r="1874" spans="1:17" hidden="1" x14ac:dyDescent="0.3">
      <c r="A1874" t="s">
        <v>3928</v>
      </c>
      <c r="B1874" t="s">
        <v>3929</v>
      </c>
      <c r="C1874" t="s">
        <v>10650</v>
      </c>
      <c r="D1874" t="s">
        <v>531</v>
      </c>
      <c r="E1874">
        <v>471.92222800000002</v>
      </c>
      <c r="F1874">
        <v>187</v>
      </c>
      <c r="G1874">
        <v>90.866498147600694</v>
      </c>
      <c r="H1874">
        <v>5.2184792141860203</v>
      </c>
      <c r="I1874">
        <v>39.808609852088097</v>
      </c>
      <c r="J1874">
        <v>2.1623742309380698</v>
      </c>
      <c r="K1874">
        <v>177.54814068351399</v>
      </c>
      <c r="L1874">
        <v>149.16461193964</v>
      </c>
      <c r="M1874">
        <v>59.682156170617397</v>
      </c>
      <c r="N1874">
        <v>0.142269279412719</v>
      </c>
      <c r="O1874">
        <v>10.695187165775399</v>
      </c>
      <c r="P1874">
        <v>128.04878048780401</v>
      </c>
      <c r="Q1874">
        <v>4.3429635052681E-2</v>
      </c>
    </row>
    <row r="1875" spans="1:17" hidden="1" x14ac:dyDescent="0.3">
      <c r="A1875" t="s">
        <v>3930</v>
      </c>
      <c r="B1875" t="s">
        <v>3931</v>
      </c>
      <c r="C1875" t="s">
        <v>10650</v>
      </c>
      <c r="D1875" t="s">
        <v>568</v>
      </c>
      <c r="E1875">
        <v>471.40200268500001</v>
      </c>
      <c r="F1875">
        <v>632.9</v>
      </c>
      <c r="G1875">
        <v>10.7582533956561</v>
      </c>
      <c r="H1875">
        <v>-20.8176466961642</v>
      </c>
      <c r="I1875">
        <v>2.3236638440525499</v>
      </c>
      <c r="J1875">
        <v>-3.6534672610218202</v>
      </c>
      <c r="K1875">
        <v>662.29010266697105</v>
      </c>
      <c r="L1875">
        <v>570.11557084019501</v>
      </c>
      <c r="M1875">
        <v>34.478861611924103</v>
      </c>
      <c r="N1875">
        <v>0.74089442345277101</v>
      </c>
      <c r="O1875">
        <v>26.275872965713301</v>
      </c>
      <c r="P1875">
        <v>70.088685837140503</v>
      </c>
      <c r="Q1875">
        <v>4.0722140232188002E-2</v>
      </c>
    </row>
    <row r="1876" spans="1:17" hidden="1" x14ac:dyDescent="0.3">
      <c r="A1876" t="s">
        <v>3932</v>
      </c>
      <c r="B1876" t="s">
        <v>3933</v>
      </c>
      <c r="C1876" t="s">
        <v>10650</v>
      </c>
      <c r="D1876" t="s">
        <v>300</v>
      </c>
      <c r="E1876">
        <v>469.8855767</v>
      </c>
      <c r="F1876">
        <v>360.9</v>
      </c>
      <c r="G1876">
        <v>116.671878083547</v>
      </c>
      <c r="H1876">
        <v>-3.1165004129284299</v>
      </c>
      <c r="I1876">
        <v>-4.03466747292783</v>
      </c>
      <c r="J1876">
        <v>-6.4601045737748199</v>
      </c>
      <c r="K1876">
        <v>353.76032346890003</v>
      </c>
      <c r="L1876">
        <v>306.06904244352802</v>
      </c>
      <c r="M1876">
        <v>53.740739481968298</v>
      </c>
      <c r="N1876">
        <v>2.0686967370513401</v>
      </c>
      <c r="O1876">
        <v>13.937378775283999</v>
      </c>
      <c r="P1876">
        <v>150.53800763623701</v>
      </c>
      <c r="Q1876">
        <v>0.10908676918117</v>
      </c>
    </row>
    <row r="1877" spans="1:17" hidden="1" x14ac:dyDescent="0.3">
      <c r="A1877" t="s">
        <v>3934</v>
      </c>
      <c r="B1877" t="s">
        <v>3935</v>
      </c>
      <c r="C1877" t="s">
        <v>10650</v>
      </c>
      <c r="D1877" t="s">
        <v>3214</v>
      </c>
      <c r="E1877">
        <v>468.14630399999999</v>
      </c>
      <c r="F1877">
        <v>211.35</v>
      </c>
      <c r="G1877">
        <v>10.822576227849799</v>
      </c>
      <c r="H1877">
        <v>-20.1113291136394</v>
      </c>
      <c r="I1877">
        <v>28.2886853024883</v>
      </c>
      <c r="J1877">
        <v>-8.9220878222274091</v>
      </c>
      <c r="M1877">
        <v>36.988146838242102</v>
      </c>
      <c r="O1877">
        <v>53.489472439082</v>
      </c>
      <c r="P1877">
        <v>48.315789473684198</v>
      </c>
    </row>
    <row r="1878" spans="1:17" hidden="1" x14ac:dyDescent="0.3">
      <c r="A1878" t="s">
        <v>3936</v>
      </c>
      <c r="B1878" t="s">
        <v>3937</v>
      </c>
      <c r="C1878" t="s">
        <v>10650</v>
      </c>
      <c r="D1878" t="s">
        <v>158</v>
      </c>
      <c r="E1878">
        <v>468.0435531</v>
      </c>
      <c r="F1878">
        <v>64.14</v>
      </c>
      <c r="G1878">
        <v>214.40343267709099</v>
      </c>
      <c r="H1878">
        <v>6.4207767779747599E-2</v>
      </c>
      <c r="I1878">
        <v>46.980956762589599</v>
      </c>
      <c r="J1878">
        <v>-3.3524705224048201</v>
      </c>
      <c r="K1878">
        <v>61.864531110213498</v>
      </c>
      <c r="L1878">
        <v>48.340545802120097</v>
      </c>
      <c r="M1878">
        <v>48.952199440083497</v>
      </c>
      <c r="N1878">
        <v>1.24192703377902</v>
      </c>
      <c r="O1878">
        <v>13.6108512628625</v>
      </c>
      <c r="P1878">
        <v>254.36464088397699</v>
      </c>
      <c r="Q1878">
        <v>0.12898672659959901</v>
      </c>
    </row>
    <row r="1879" spans="1:17" hidden="1" x14ac:dyDescent="0.3">
      <c r="A1879" t="s">
        <v>3938</v>
      </c>
      <c r="B1879" t="s">
        <v>3939</v>
      </c>
      <c r="C1879" t="s">
        <v>10650</v>
      </c>
      <c r="D1879" t="s">
        <v>151</v>
      </c>
      <c r="E1879">
        <v>467.90762057699999</v>
      </c>
      <c r="F1879">
        <v>41.66</v>
      </c>
      <c r="G1879">
        <v>-68.302540236718897</v>
      </c>
      <c r="H1879">
        <v>-1.7431427192773301</v>
      </c>
      <c r="I1879">
        <v>-24.5190617685771</v>
      </c>
      <c r="J1879">
        <v>-7.52204727151054</v>
      </c>
      <c r="K1879">
        <v>41.552418477572601</v>
      </c>
      <c r="L1879">
        <v>47.947333083464002</v>
      </c>
      <c r="M1879">
        <v>51.295143047535099</v>
      </c>
      <c r="N1879">
        <v>1.90583896758813</v>
      </c>
      <c r="O1879">
        <v>67.666826692270703</v>
      </c>
      <c r="P1879">
        <v>11.0341151385927</v>
      </c>
      <c r="Q1879">
        <v>-6.7986191999035994E-2</v>
      </c>
    </row>
    <row r="1880" spans="1:17" hidden="1" x14ac:dyDescent="0.3">
      <c r="A1880" t="s">
        <v>3940</v>
      </c>
      <c r="B1880" t="s">
        <v>3941</v>
      </c>
      <c r="C1880" t="s">
        <v>10650</v>
      </c>
      <c r="D1880" t="s">
        <v>629</v>
      </c>
      <c r="E1880">
        <v>467.22449999999998</v>
      </c>
      <c r="F1880">
        <v>1366.85</v>
      </c>
      <c r="G1880">
        <v>8637.0438763030706</v>
      </c>
      <c r="H1880">
        <v>49.901910251918302</v>
      </c>
      <c r="I1880">
        <v>410.12689024499502</v>
      </c>
      <c r="J1880">
        <v>2.3339567300936102</v>
      </c>
      <c r="K1880">
        <v>1048.9161210130001</v>
      </c>
      <c r="L1880">
        <v>606.27123680212105</v>
      </c>
      <c r="M1880">
        <v>84.161372729077598</v>
      </c>
      <c r="N1880">
        <v>0.65164861947703701</v>
      </c>
      <c r="O1880">
        <v>4.1189596517540297</v>
      </c>
      <c r="P1880">
        <v>8667.4791533034004</v>
      </c>
      <c r="Q1880">
        <v>0.45215506988291299</v>
      </c>
    </row>
    <row r="1881" spans="1:17" hidden="1" x14ac:dyDescent="0.3">
      <c r="A1881" t="s">
        <v>3942</v>
      </c>
      <c r="B1881" t="s">
        <v>3943</v>
      </c>
      <c r="C1881" t="s">
        <v>10650</v>
      </c>
      <c r="D1881" t="s">
        <v>198</v>
      </c>
      <c r="E1881">
        <v>466.53483785999998</v>
      </c>
      <c r="F1881">
        <v>450</v>
      </c>
      <c r="G1881">
        <v>123.93092018277</v>
      </c>
      <c r="H1881">
        <v>23.462978603876401</v>
      </c>
      <c r="I1881">
        <v>20.621451044178201</v>
      </c>
      <c r="J1881">
        <v>9.1410405575506104</v>
      </c>
      <c r="K1881">
        <v>379.32892127149501</v>
      </c>
      <c r="L1881">
        <v>317.43722765688102</v>
      </c>
      <c r="M1881">
        <v>78.444082076270305</v>
      </c>
      <c r="N1881">
        <v>2.3852048007833502</v>
      </c>
      <c r="O1881">
        <v>5.7777777777777697</v>
      </c>
      <c r="P1881">
        <v>169.94601079783999</v>
      </c>
      <c r="Q1881">
        <v>0.123583578774614</v>
      </c>
    </row>
    <row r="1882" spans="1:17" hidden="1" x14ac:dyDescent="0.3">
      <c r="A1882" t="s">
        <v>3944</v>
      </c>
      <c r="B1882" t="s">
        <v>3945</v>
      </c>
      <c r="C1882" t="s">
        <v>10650</v>
      </c>
      <c r="D1882" t="s">
        <v>295</v>
      </c>
      <c r="E1882">
        <v>466.266609168</v>
      </c>
      <c r="F1882">
        <v>86.38</v>
      </c>
      <c r="G1882">
        <v>-22.4467784380079</v>
      </c>
      <c r="H1882">
        <v>3.4390427297804102E-2</v>
      </c>
      <c r="I1882">
        <v>-2.5370533769809001</v>
      </c>
      <c r="J1882">
        <v>-9.8133000154923806</v>
      </c>
      <c r="K1882">
        <v>86.803652488722904</v>
      </c>
      <c r="L1882">
        <v>81.327787688400605</v>
      </c>
      <c r="M1882">
        <v>14.250410861687801</v>
      </c>
      <c r="N1882">
        <v>0.82575803467003095</v>
      </c>
      <c r="O1882">
        <v>17.272516786293099</v>
      </c>
      <c r="P1882">
        <v>30.878787878787801</v>
      </c>
    </row>
    <row r="1883" spans="1:17" hidden="1" x14ac:dyDescent="0.3">
      <c r="A1883" t="s">
        <v>3946</v>
      </c>
      <c r="B1883" t="s">
        <v>3947</v>
      </c>
      <c r="C1883" t="s">
        <v>10650</v>
      </c>
      <c r="D1883" t="s">
        <v>54</v>
      </c>
      <c r="E1883">
        <v>464.43599805999997</v>
      </c>
      <c r="F1883">
        <v>344.5</v>
      </c>
      <c r="G1883">
        <v>17.7367660104244</v>
      </c>
      <c r="H1883">
        <v>-15.731616477018999</v>
      </c>
      <c r="I1883">
        <v>-13.0416842418608</v>
      </c>
      <c r="J1883">
        <v>-5.7539210850925597</v>
      </c>
      <c r="K1883">
        <v>365.45929701427201</v>
      </c>
      <c r="L1883">
        <v>339.81295389268797</v>
      </c>
      <c r="M1883">
        <v>35.965656115674498</v>
      </c>
      <c r="N1883">
        <v>0.57775393274901998</v>
      </c>
      <c r="O1883">
        <v>24.818577648766301</v>
      </c>
      <c r="P1883">
        <v>54.104227242227601</v>
      </c>
      <c r="Q1883">
        <v>-3.4781372101936998E-2</v>
      </c>
    </row>
    <row r="1884" spans="1:17" hidden="1" x14ac:dyDescent="0.3">
      <c r="A1884" t="s">
        <v>3948</v>
      </c>
      <c r="B1884" t="s">
        <v>3949</v>
      </c>
      <c r="C1884" t="s">
        <v>10650</v>
      </c>
      <c r="D1884" t="s">
        <v>2275</v>
      </c>
      <c r="E1884">
        <v>463.85789999999997</v>
      </c>
      <c r="F1884">
        <v>101.95</v>
      </c>
      <c r="G1884">
        <v>-33.570668924318703</v>
      </c>
      <c r="H1884">
        <v>-21.805411798719401</v>
      </c>
      <c r="I1884">
        <v>-21.697905615931301</v>
      </c>
      <c r="J1884">
        <v>-20.127807973788901</v>
      </c>
      <c r="K1884">
        <v>130.72159351317299</v>
      </c>
      <c r="L1884">
        <v>121.106817589218</v>
      </c>
      <c r="M1884">
        <v>29.224129159522001</v>
      </c>
      <c r="N1884">
        <v>2.0335623596365999</v>
      </c>
      <c r="O1884">
        <v>82.246199117214303</v>
      </c>
      <c r="P1884">
        <v>22.388955582232899</v>
      </c>
      <c r="Q1884">
        <v>8.0609573162104001E-2</v>
      </c>
    </row>
    <row r="1885" spans="1:17" hidden="1" x14ac:dyDescent="0.3">
      <c r="A1885" t="s">
        <v>3950</v>
      </c>
      <c r="B1885" t="s">
        <v>3951</v>
      </c>
      <c r="C1885" t="s">
        <v>10650</v>
      </c>
      <c r="D1885" t="s">
        <v>629</v>
      </c>
      <c r="E1885">
        <v>462.81051000000002</v>
      </c>
      <c r="F1885">
        <v>198.15</v>
      </c>
      <c r="G1885">
        <v>217.19630194704001</v>
      </c>
      <c r="H1885">
        <v>5.9149227094037702</v>
      </c>
      <c r="I1885">
        <v>228.37450132495599</v>
      </c>
      <c r="J1885">
        <v>-1.9102871335590299</v>
      </c>
      <c r="K1885">
        <v>171.44060213978301</v>
      </c>
      <c r="L1885">
        <v>108.781452417982</v>
      </c>
      <c r="M1885">
        <v>51.796842165414503</v>
      </c>
      <c r="N1885">
        <v>0.57659896703040603</v>
      </c>
      <c r="O1885">
        <v>3.2551097653293</v>
      </c>
      <c r="P1885">
        <v>388.65598027126998</v>
      </c>
      <c r="Q1885">
        <v>8.8800515372970998E-2</v>
      </c>
    </row>
    <row r="1886" spans="1:17" hidden="1" x14ac:dyDescent="0.3">
      <c r="A1886" t="s">
        <v>3952</v>
      </c>
      <c r="B1886" t="s">
        <v>3953</v>
      </c>
      <c r="C1886" t="s">
        <v>10650</v>
      </c>
      <c r="D1886" t="s">
        <v>141</v>
      </c>
      <c r="E1886">
        <v>462.539338372999</v>
      </c>
      <c r="F1886">
        <v>30.33</v>
      </c>
      <c r="G1886">
        <v>-23.6395023524408</v>
      </c>
      <c r="H1886">
        <v>-4.0319391073957496</v>
      </c>
      <c r="I1886">
        <v>-28.0111847324123</v>
      </c>
      <c r="J1886">
        <v>-2.67517257050247</v>
      </c>
      <c r="K1886">
        <v>30.987869050948301</v>
      </c>
      <c r="L1886">
        <v>31.692302042199898</v>
      </c>
      <c r="M1886">
        <v>42.7925259040396</v>
      </c>
      <c r="N1886">
        <v>0.75942963083914194</v>
      </c>
      <c r="O1886">
        <v>47.708539399933997</v>
      </c>
      <c r="P1886">
        <v>18.015564202334598</v>
      </c>
      <c r="Q1886">
        <v>7.061018009547E-3</v>
      </c>
    </row>
    <row r="1887" spans="1:17" hidden="1" x14ac:dyDescent="0.3">
      <c r="A1887" t="s">
        <v>3954</v>
      </c>
      <c r="B1887" t="s">
        <v>3955</v>
      </c>
      <c r="C1887" t="s">
        <v>10650</v>
      </c>
      <c r="D1887" t="s">
        <v>966</v>
      </c>
      <c r="E1887">
        <v>462.45085473999899</v>
      </c>
      <c r="F1887">
        <v>133.4</v>
      </c>
      <c r="G1887">
        <v>154.226533613615</v>
      </c>
      <c r="H1887">
        <v>53.908724362296297</v>
      </c>
      <c r="I1887">
        <v>29.4000956815675</v>
      </c>
      <c r="J1887">
        <v>34.640177329927603</v>
      </c>
      <c r="K1887">
        <v>97.446564530231498</v>
      </c>
      <c r="L1887">
        <v>82.759741937758093</v>
      </c>
      <c r="M1887">
        <v>88.632996390429597</v>
      </c>
      <c r="N1887">
        <v>3.13474178741316</v>
      </c>
      <c r="O1887">
        <v>13.628185907046401</v>
      </c>
      <c r="P1887">
        <v>193.186813186813</v>
      </c>
      <c r="Q1887">
        <v>5.2133687624690998E-2</v>
      </c>
    </row>
    <row r="1888" spans="1:17" hidden="1" x14ac:dyDescent="0.3">
      <c r="A1888" t="s">
        <v>3956</v>
      </c>
      <c r="B1888" t="s">
        <v>3957</v>
      </c>
      <c r="C1888" t="s">
        <v>10650</v>
      </c>
      <c r="D1888" t="s">
        <v>264</v>
      </c>
      <c r="E1888">
        <v>461.55700000000002</v>
      </c>
      <c r="F1888">
        <v>389.5</v>
      </c>
      <c r="G1888">
        <v>43.720770395155697</v>
      </c>
      <c r="H1888">
        <v>41.8198688454871</v>
      </c>
      <c r="I1888">
        <v>30.678259697397099</v>
      </c>
      <c r="J1888">
        <v>11.013293956944301</v>
      </c>
      <c r="K1888">
        <v>294.01964466808897</v>
      </c>
      <c r="L1888">
        <v>262.62036319103402</v>
      </c>
      <c r="M1888">
        <v>78.425092886951504</v>
      </c>
      <c r="N1888">
        <v>4.6214923620163901</v>
      </c>
      <c r="O1888">
        <v>6.4698331193838197</v>
      </c>
      <c r="P1888">
        <v>89.077669902912604</v>
      </c>
      <c r="Q1888">
        <v>4.9193183737381997E-2</v>
      </c>
    </row>
    <row r="1889" spans="1:17" hidden="1" x14ac:dyDescent="0.3">
      <c r="A1889" t="s">
        <v>3958</v>
      </c>
      <c r="B1889" t="s">
        <v>3959</v>
      </c>
      <c r="C1889" t="s">
        <v>10650</v>
      </c>
      <c r="D1889" t="s">
        <v>991</v>
      </c>
      <c r="E1889">
        <v>460.52895047999999</v>
      </c>
      <c r="F1889">
        <v>57.2</v>
      </c>
      <c r="G1889">
        <v>-26.245841663351801</v>
      </c>
      <c r="H1889">
        <v>-9.0771703586233308</v>
      </c>
      <c r="I1889">
        <v>-15.9377853981239</v>
      </c>
      <c r="J1889">
        <v>-3.2916575652197499</v>
      </c>
      <c r="K1889">
        <v>57.033668188696701</v>
      </c>
      <c r="L1889">
        <v>55.9761281788807</v>
      </c>
      <c r="M1889">
        <v>48.047281299640296</v>
      </c>
      <c r="N1889">
        <v>0.69924626448203397</v>
      </c>
      <c r="O1889">
        <v>25.3496503496503</v>
      </c>
      <c r="P1889">
        <v>20.421052631578899</v>
      </c>
      <c r="Q1889">
        <v>4.8360871454965003E-2</v>
      </c>
    </row>
    <row r="1890" spans="1:17" hidden="1" x14ac:dyDescent="0.3">
      <c r="A1890" t="s">
        <v>3960</v>
      </c>
      <c r="B1890" t="s">
        <v>3961</v>
      </c>
      <c r="C1890" t="s">
        <v>10650</v>
      </c>
      <c r="D1890" t="s">
        <v>264</v>
      </c>
      <c r="E1890">
        <v>460.295396385</v>
      </c>
      <c r="F1890">
        <v>1440</v>
      </c>
      <c r="G1890">
        <v>-31.602058057294499</v>
      </c>
      <c r="H1890">
        <v>-8.8419367892767795</v>
      </c>
      <c r="I1890">
        <v>-22.209051954430301</v>
      </c>
      <c r="J1890">
        <v>-1.8084572746554399</v>
      </c>
      <c r="K1890">
        <v>1473.3178065229199</v>
      </c>
      <c r="L1890">
        <v>1473.6577426245501</v>
      </c>
      <c r="M1890">
        <v>39.039298766725402</v>
      </c>
      <c r="N1890">
        <v>0.40007980315222402</v>
      </c>
      <c r="O1890">
        <v>34.375</v>
      </c>
      <c r="P1890">
        <v>15.1999999999999</v>
      </c>
      <c r="Q1890">
        <v>0.17452924036041001</v>
      </c>
    </row>
    <row r="1891" spans="1:17" hidden="1" x14ac:dyDescent="0.3">
      <c r="A1891" t="s">
        <v>3962</v>
      </c>
      <c r="B1891" t="s">
        <v>3963</v>
      </c>
      <c r="C1891" t="s">
        <v>10650</v>
      </c>
      <c r="D1891" t="s">
        <v>568</v>
      </c>
      <c r="E1891">
        <v>456.70744999999999</v>
      </c>
      <c r="F1891">
        <v>425.95</v>
      </c>
      <c r="G1891">
        <v>-13.222838915573099</v>
      </c>
      <c r="H1891">
        <v>-1.67385341594999</v>
      </c>
      <c r="I1891">
        <v>-1.9724252546798899</v>
      </c>
      <c r="J1891">
        <v>-4.9211893473759201</v>
      </c>
      <c r="K1891">
        <v>419.843804262182</v>
      </c>
      <c r="L1891">
        <v>385.34192988279301</v>
      </c>
      <c r="M1891">
        <v>53.479246410472904</v>
      </c>
      <c r="N1891">
        <v>0.49919875064383301</v>
      </c>
      <c r="O1891">
        <v>11.785420824040299</v>
      </c>
      <c r="P1891">
        <v>32.943196004993702</v>
      </c>
      <c r="Q1891">
        <v>2.2584712500400001E-4</v>
      </c>
    </row>
    <row r="1892" spans="1:17" hidden="1" x14ac:dyDescent="0.3">
      <c r="A1892" t="s">
        <v>3964</v>
      </c>
      <c r="B1892" t="s">
        <v>3965</v>
      </c>
      <c r="C1892" t="s">
        <v>10650</v>
      </c>
      <c r="D1892" t="s">
        <v>991</v>
      </c>
      <c r="E1892">
        <v>456.617996312</v>
      </c>
      <c r="F1892">
        <v>39.909999999999997</v>
      </c>
      <c r="G1892">
        <v>23.360484078669799</v>
      </c>
      <c r="H1892">
        <v>-4.2818890612327802</v>
      </c>
      <c r="I1892">
        <v>-1.1764508388549499</v>
      </c>
      <c r="J1892">
        <v>-6.7751358066209502</v>
      </c>
      <c r="K1892">
        <v>38.2462229469551</v>
      </c>
      <c r="L1892">
        <v>34.814153418716799</v>
      </c>
      <c r="M1892">
        <v>46.632691126157503</v>
      </c>
      <c r="N1892">
        <v>0.68079680696992895</v>
      </c>
      <c r="O1892">
        <v>17.138561763968902</v>
      </c>
      <c r="P1892">
        <v>54.689922480620098</v>
      </c>
      <c r="Q1892">
        <v>8.2477095743085996E-2</v>
      </c>
    </row>
    <row r="1893" spans="1:17" hidden="1" x14ac:dyDescent="0.3">
      <c r="A1893" t="s">
        <v>3966</v>
      </c>
      <c r="B1893" t="s">
        <v>3967</v>
      </c>
      <c r="C1893" t="s">
        <v>10650</v>
      </c>
      <c r="D1893" t="s">
        <v>1168</v>
      </c>
      <c r="E1893">
        <v>456.31022556599999</v>
      </c>
      <c r="F1893">
        <v>162.75</v>
      </c>
      <c r="G1893">
        <v>-15.214038062275099</v>
      </c>
      <c r="H1893">
        <v>1.13948286759472</v>
      </c>
      <c r="I1893">
        <v>-12.319817276339</v>
      </c>
      <c r="J1893">
        <v>-5.3678648009522302E-2</v>
      </c>
      <c r="K1893">
        <v>156.94524364139301</v>
      </c>
      <c r="L1893">
        <v>155.44350980234199</v>
      </c>
      <c r="M1893">
        <v>64.993036295262399</v>
      </c>
      <c r="N1893">
        <v>0.95576268773860296</v>
      </c>
      <c r="O1893">
        <v>47.465437788018399</v>
      </c>
      <c r="P1893">
        <v>31.462035541195402</v>
      </c>
      <c r="Q1893">
        <v>3.3864595064826003E-2</v>
      </c>
    </row>
    <row r="1894" spans="1:17" hidden="1" x14ac:dyDescent="0.3">
      <c r="A1894" t="s">
        <v>3968</v>
      </c>
      <c r="B1894" t="s">
        <v>3969</v>
      </c>
      <c r="C1894" t="s">
        <v>10650</v>
      </c>
      <c r="D1894" t="s">
        <v>1833</v>
      </c>
      <c r="E1894">
        <v>455.19115407700002</v>
      </c>
      <c r="F1894">
        <v>81.88</v>
      </c>
      <c r="G1894">
        <v>41.220907486044901</v>
      </c>
      <c r="H1894">
        <v>21.015888697409899</v>
      </c>
      <c r="I1894">
        <v>5.3545314962756301</v>
      </c>
      <c r="J1894">
        <v>-6.7499894153646203</v>
      </c>
      <c r="K1894">
        <v>71.635048175449199</v>
      </c>
      <c r="L1894">
        <v>63.9110045972728</v>
      </c>
      <c r="M1894">
        <v>50.407238648965901</v>
      </c>
      <c r="N1894">
        <v>3.1115342856828598</v>
      </c>
      <c r="O1894">
        <v>14.0083048363458</v>
      </c>
      <c r="P1894">
        <v>93.113207547169793</v>
      </c>
      <c r="Q1894">
        <v>5.7457381768839001E-2</v>
      </c>
    </row>
    <row r="1895" spans="1:17" hidden="1" x14ac:dyDescent="0.3">
      <c r="A1895" t="s">
        <v>3970</v>
      </c>
      <c r="B1895" t="s">
        <v>3971</v>
      </c>
      <c r="C1895" t="s">
        <v>10650</v>
      </c>
      <c r="D1895" t="s">
        <v>526</v>
      </c>
      <c r="E1895">
        <v>454.14819999999997</v>
      </c>
      <c r="F1895">
        <v>189.35</v>
      </c>
      <c r="G1895">
        <v>-23.002652886852999</v>
      </c>
      <c r="H1895">
        <v>7.1662406762642599</v>
      </c>
      <c r="I1895">
        <v>-5.5365438122144903</v>
      </c>
      <c r="J1895">
        <v>-15.882945867322301</v>
      </c>
      <c r="K1895">
        <v>188.305443171344</v>
      </c>
      <c r="M1895">
        <v>45.067062207640902</v>
      </c>
      <c r="N1895">
        <v>0.901943035505267</v>
      </c>
      <c r="O1895">
        <v>75.178241351993606</v>
      </c>
      <c r="P1895">
        <v>27.465499831706399</v>
      </c>
    </row>
    <row r="1896" spans="1:17" hidden="1" x14ac:dyDescent="0.3">
      <c r="A1896" t="s">
        <v>3972</v>
      </c>
      <c r="B1896" t="s">
        <v>3973</v>
      </c>
      <c r="C1896" t="s">
        <v>10650</v>
      </c>
      <c r="D1896" t="s">
        <v>295</v>
      </c>
      <c r="E1896">
        <v>453.8184</v>
      </c>
      <c r="F1896">
        <v>177.8</v>
      </c>
      <c r="G1896">
        <v>89.478142913091702</v>
      </c>
      <c r="H1896">
        <v>-5.0481402017110799</v>
      </c>
      <c r="I1896">
        <v>-12.573911008693599</v>
      </c>
      <c r="J1896">
        <v>-6.5242365054957103</v>
      </c>
      <c r="K1896">
        <v>182.73814982555399</v>
      </c>
      <c r="L1896">
        <v>177.29714788254901</v>
      </c>
      <c r="M1896">
        <v>36.613055843555401</v>
      </c>
      <c r="N1896">
        <v>0.70007786239246395</v>
      </c>
      <c r="O1896">
        <v>36.726659167603998</v>
      </c>
      <c r="P1896">
        <v>135.65275016567199</v>
      </c>
    </row>
    <row r="1897" spans="1:17" hidden="1" x14ac:dyDescent="0.3">
      <c r="A1897" t="s">
        <v>3974</v>
      </c>
      <c r="B1897" t="s">
        <v>3975</v>
      </c>
      <c r="C1897" t="s">
        <v>10650</v>
      </c>
      <c r="D1897" t="s">
        <v>21</v>
      </c>
      <c r="E1897">
        <v>453.61112483199997</v>
      </c>
      <c r="F1897">
        <v>10.51</v>
      </c>
      <c r="G1897">
        <v>-88.056244742263601</v>
      </c>
      <c r="H1897">
        <v>-12.8547728931363</v>
      </c>
      <c r="I1897">
        <v>-63.440421460091102</v>
      </c>
      <c r="J1897">
        <v>-9.2489692776354993</v>
      </c>
      <c r="K1897">
        <v>11.9718280481826</v>
      </c>
      <c r="L1897">
        <v>16.177226434306899</v>
      </c>
      <c r="M1897">
        <v>21.855034003230301</v>
      </c>
      <c r="N1897">
        <v>0.19310154014859701</v>
      </c>
      <c r="O1897">
        <v>178.591817316841</v>
      </c>
      <c r="P1897">
        <v>10.0523560209423</v>
      </c>
      <c r="Q1897">
        <v>0.121678667992868</v>
      </c>
    </row>
    <row r="1898" spans="1:17" hidden="1" x14ac:dyDescent="0.3">
      <c r="A1898" t="s">
        <v>3976</v>
      </c>
      <c r="B1898" t="s">
        <v>3977</v>
      </c>
      <c r="C1898" t="s">
        <v>10650</v>
      </c>
      <c r="D1898" t="s">
        <v>141</v>
      </c>
      <c r="E1898">
        <v>452.42369299499899</v>
      </c>
      <c r="F1898">
        <v>120.95</v>
      </c>
      <c r="G1898">
        <v>17.606338666746399</v>
      </c>
      <c r="H1898">
        <v>21.5340343328198</v>
      </c>
      <c r="I1898">
        <v>5.4351394654018499</v>
      </c>
      <c r="J1898">
        <v>12.194380476059001</v>
      </c>
      <c r="K1898">
        <v>102.32789226595099</v>
      </c>
      <c r="L1898">
        <v>100.81194855716601</v>
      </c>
      <c r="M1898">
        <v>76.151267703970902</v>
      </c>
      <c r="N1898">
        <v>3.9963770607888498</v>
      </c>
      <c r="O1898">
        <v>25.7957833815626</v>
      </c>
      <c r="P1898">
        <v>65.232240437158396</v>
      </c>
      <c r="Q1898">
        <v>4.5984108627874998E-2</v>
      </c>
    </row>
    <row r="1899" spans="1:17" hidden="1" x14ac:dyDescent="0.3">
      <c r="A1899" t="s">
        <v>3978</v>
      </c>
      <c r="B1899" t="s">
        <v>3979</v>
      </c>
      <c r="C1899" t="s">
        <v>10650</v>
      </c>
      <c r="D1899" t="s">
        <v>3384</v>
      </c>
      <c r="E1899">
        <v>452.40117029999999</v>
      </c>
      <c r="F1899">
        <v>267.45</v>
      </c>
      <c r="G1899">
        <v>137.01472299967099</v>
      </c>
      <c r="H1899">
        <v>4.2769061804781598</v>
      </c>
      <c r="I1899">
        <v>-11.277152716564199</v>
      </c>
      <c r="J1899">
        <v>4.1160818500699703</v>
      </c>
      <c r="K1899">
        <v>247.75910757843499</v>
      </c>
      <c r="L1899">
        <v>202.28325737026501</v>
      </c>
      <c r="M1899">
        <v>68.223619025612706</v>
      </c>
      <c r="N1899">
        <v>0.96069447793585705</v>
      </c>
      <c r="O1899">
        <v>17.405122452794899</v>
      </c>
      <c r="P1899">
        <v>202.77358490565999</v>
      </c>
    </row>
    <row r="1900" spans="1:17" hidden="1" x14ac:dyDescent="0.3">
      <c r="A1900" t="s">
        <v>3980</v>
      </c>
      <c r="B1900" t="s">
        <v>3981</v>
      </c>
      <c r="C1900" t="s">
        <v>10650</v>
      </c>
      <c r="D1900" t="s">
        <v>966</v>
      </c>
      <c r="E1900">
        <v>451.32715627499999</v>
      </c>
      <c r="F1900">
        <v>245</v>
      </c>
      <c r="G1900">
        <v>-12.5901591552103</v>
      </c>
      <c r="H1900">
        <v>-24.171068897403401</v>
      </c>
      <c r="I1900">
        <v>4.8759499194281704</v>
      </c>
      <c r="J1900">
        <v>-14.8445805629019</v>
      </c>
      <c r="K1900">
        <v>292.43313003545501</v>
      </c>
      <c r="M1900">
        <v>24.144149835115201</v>
      </c>
      <c r="O1900">
        <v>62.979591836734599</v>
      </c>
      <c r="P1900">
        <v>23.737373737373701</v>
      </c>
    </row>
    <row r="1901" spans="1:17" hidden="1" x14ac:dyDescent="0.3">
      <c r="A1901" t="s">
        <v>3982</v>
      </c>
      <c r="B1901" t="s">
        <v>3983</v>
      </c>
      <c r="C1901" t="s">
        <v>10650</v>
      </c>
      <c r="D1901" t="s">
        <v>629</v>
      </c>
      <c r="E1901">
        <v>450.92445913900002</v>
      </c>
      <c r="F1901">
        <v>50.11</v>
      </c>
      <c r="G1901">
        <v>14.1823276172764</v>
      </c>
      <c r="H1901">
        <v>24.1663471742669</v>
      </c>
      <c r="I1901">
        <v>-6.3521466490939202</v>
      </c>
      <c r="J1901">
        <v>-6.1558716882387703</v>
      </c>
      <c r="K1901">
        <v>43.571029697091298</v>
      </c>
      <c r="L1901">
        <v>39.815092550432396</v>
      </c>
      <c r="M1901">
        <v>63.029946740331098</v>
      </c>
      <c r="N1901">
        <v>4.3626004550357598</v>
      </c>
      <c r="O1901">
        <v>13.7497505487926</v>
      </c>
      <c r="P1901">
        <v>51.161387631975799</v>
      </c>
      <c r="Q1901">
        <v>3.9985698443500001E-2</v>
      </c>
    </row>
    <row r="1902" spans="1:17" hidden="1" x14ac:dyDescent="0.3">
      <c r="A1902" t="s">
        <v>3984</v>
      </c>
      <c r="B1902" t="s">
        <v>3985</v>
      </c>
      <c r="C1902" t="s">
        <v>10650</v>
      </c>
      <c r="D1902" t="s">
        <v>264</v>
      </c>
      <c r="E1902">
        <v>450.80662595000001</v>
      </c>
      <c r="F1902">
        <v>15.7</v>
      </c>
      <c r="G1902">
        <v>5.7349357656292197</v>
      </c>
      <c r="H1902">
        <v>1.39274448399041</v>
      </c>
      <c r="I1902">
        <v>-31.5798470340359</v>
      </c>
      <c r="J1902">
        <v>0.240124758023819</v>
      </c>
      <c r="K1902">
        <v>14.416010931877601</v>
      </c>
      <c r="L1902">
        <v>14.0357626415972</v>
      </c>
      <c r="M1902">
        <v>58.421281576464501</v>
      </c>
      <c r="N1902">
        <v>2.7458974006183898</v>
      </c>
      <c r="O1902">
        <v>36.942675159235598</v>
      </c>
      <c r="P1902">
        <v>56.999999999999901</v>
      </c>
      <c r="Q1902">
        <v>0.12076046535485099</v>
      </c>
    </row>
    <row r="1903" spans="1:17" hidden="1" x14ac:dyDescent="0.3">
      <c r="A1903" t="s">
        <v>3986</v>
      </c>
      <c r="B1903" t="s">
        <v>3987</v>
      </c>
      <c r="C1903" t="s">
        <v>10650</v>
      </c>
      <c r="D1903" t="s">
        <v>295</v>
      </c>
      <c r="E1903">
        <v>450.06132200000002</v>
      </c>
      <c r="F1903">
        <v>546.04999999999995</v>
      </c>
      <c r="G1903">
        <v>11.248687711659301</v>
      </c>
      <c r="H1903">
        <v>21.6169178969397</v>
      </c>
      <c r="I1903">
        <v>46.3219639296195</v>
      </c>
      <c r="J1903">
        <v>2.5824270654545902</v>
      </c>
      <c r="K1903">
        <v>449.66576786656401</v>
      </c>
      <c r="L1903">
        <v>403.01526508315999</v>
      </c>
      <c r="M1903">
        <v>69.165127637543407</v>
      </c>
      <c r="N1903">
        <v>1.64981230597335</v>
      </c>
      <c r="O1903">
        <v>0.90651039282116896</v>
      </c>
      <c r="P1903">
        <v>102.24074074073999</v>
      </c>
      <c r="Q1903">
        <v>-6.8839015441682999E-2</v>
      </c>
    </row>
    <row r="1904" spans="1:17" hidden="1" x14ac:dyDescent="0.3">
      <c r="A1904" t="s">
        <v>3988</v>
      </c>
      <c r="B1904" t="s">
        <v>3989</v>
      </c>
      <c r="C1904" t="s">
        <v>10650</v>
      </c>
      <c r="D1904" t="s">
        <v>3990</v>
      </c>
      <c r="E1904">
        <v>449.79102080000001</v>
      </c>
      <c r="F1904">
        <v>242.55</v>
      </c>
      <c r="G1904">
        <v>37.593818947021902</v>
      </c>
      <c r="H1904">
        <v>-9.5699688195218293</v>
      </c>
      <c r="I1904">
        <v>56.173091488536201</v>
      </c>
      <c r="J1904">
        <v>-9.3490368908876995</v>
      </c>
      <c r="K1904">
        <v>229.70007120242499</v>
      </c>
      <c r="L1904">
        <v>178.897193080303</v>
      </c>
      <c r="M1904">
        <v>34.9943947626656</v>
      </c>
      <c r="N1904">
        <v>0.43940776956689098</v>
      </c>
      <c r="O1904">
        <v>14.574314574314499</v>
      </c>
      <c r="P1904">
        <v>95.604838709677395</v>
      </c>
      <c r="Q1904">
        <v>0.10970040863102699</v>
      </c>
    </row>
    <row r="1905" spans="1:17" hidden="1" x14ac:dyDescent="0.3">
      <c r="A1905" t="s">
        <v>3991</v>
      </c>
      <c r="B1905" t="s">
        <v>3992</v>
      </c>
      <c r="C1905" t="s">
        <v>10650</v>
      </c>
      <c r="D1905" t="s">
        <v>46</v>
      </c>
      <c r="E1905">
        <v>449.47888</v>
      </c>
      <c r="F1905">
        <v>173.6</v>
      </c>
      <c r="G1905">
        <v>70.374439598861997</v>
      </c>
      <c r="H1905">
        <v>13.8250074463009</v>
      </c>
      <c r="I1905">
        <v>28.054390157169799</v>
      </c>
      <c r="J1905">
        <v>3.0786169292610399</v>
      </c>
      <c r="K1905">
        <v>158.43705308052901</v>
      </c>
      <c r="L1905">
        <v>127.10224211649199</v>
      </c>
      <c r="M1905">
        <v>84.177089978237206</v>
      </c>
      <c r="N1905">
        <v>1.08059052059052</v>
      </c>
      <c r="O1905">
        <v>8.5829493087557598</v>
      </c>
      <c r="P1905">
        <v>125.454545454545</v>
      </c>
    </row>
    <row r="1906" spans="1:17" hidden="1" x14ac:dyDescent="0.3">
      <c r="A1906" t="s">
        <v>3993</v>
      </c>
      <c r="B1906" t="s">
        <v>3994</v>
      </c>
      <c r="C1906" t="s">
        <v>10650</v>
      </c>
      <c r="D1906" t="s">
        <v>46</v>
      </c>
      <c r="E1906">
        <v>447.1968</v>
      </c>
      <c r="F1906">
        <v>263.2</v>
      </c>
      <c r="G1906">
        <v>90.834163941243801</v>
      </c>
      <c r="H1906">
        <v>-15.411982708410701</v>
      </c>
      <c r="I1906">
        <v>108.300273015882</v>
      </c>
      <c r="J1906">
        <v>-15.401892815866301</v>
      </c>
      <c r="K1906">
        <v>285.994779276587</v>
      </c>
      <c r="M1906">
        <v>36.189375755309797</v>
      </c>
      <c r="N1906">
        <v>0.51050431192821</v>
      </c>
      <c r="O1906">
        <v>88.753799392097207</v>
      </c>
      <c r="P1906">
        <v>174.166666666666</v>
      </c>
    </row>
    <row r="1907" spans="1:17" hidden="1" x14ac:dyDescent="0.3">
      <c r="A1907" t="s">
        <v>3995</v>
      </c>
      <c r="B1907" t="s">
        <v>3996</v>
      </c>
      <c r="C1907" t="s">
        <v>10650</v>
      </c>
      <c r="D1907" t="s">
        <v>505</v>
      </c>
      <c r="E1907">
        <v>446.7</v>
      </c>
      <c r="F1907">
        <v>596.15</v>
      </c>
      <c r="G1907">
        <v>11.5220988777525</v>
      </c>
      <c r="H1907">
        <v>0.81367593992833598</v>
      </c>
      <c r="I1907">
        <v>-28.648092961050299</v>
      </c>
      <c r="J1907">
        <v>-1.28355954970264</v>
      </c>
      <c r="K1907">
        <v>585.41648658763097</v>
      </c>
      <c r="L1907">
        <v>588.96792844304002</v>
      </c>
      <c r="M1907">
        <v>55.7079201418466</v>
      </c>
      <c r="N1907">
        <v>1.1169333115050599</v>
      </c>
      <c r="O1907">
        <v>43.889960580390799</v>
      </c>
      <c r="Q1907">
        <v>3.4671132189950001E-3</v>
      </c>
    </row>
    <row r="1908" spans="1:17" hidden="1" x14ac:dyDescent="0.3">
      <c r="A1908" t="s">
        <v>3997</v>
      </c>
      <c r="B1908" t="s">
        <v>3998</v>
      </c>
      <c r="C1908" t="s">
        <v>10650</v>
      </c>
      <c r="D1908" t="s">
        <v>227</v>
      </c>
      <c r="E1908">
        <v>446.52024</v>
      </c>
      <c r="F1908">
        <v>243</v>
      </c>
      <c r="G1908">
        <v>28.077443156227499</v>
      </c>
      <c r="H1908">
        <v>-13.4046269205671</v>
      </c>
      <c r="I1908">
        <v>-19.237248928582598</v>
      </c>
      <c r="J1908">
        <v>-0.50276238108378402</v>
      </c>
      <c r="K1908">
        <v>259.78732095858402</v>
      </c>
      <c r="L1908">
        <v>244.22087852924801</v>
      </c>
      <c r="M1908">
        <v>49.522763568614998</v>
      </c>
      <c r="N1908">
        <v>0.33890978256170801</v>
      </c>
      <c r="O1908">
        <v>51.851851851851798</v>
      </c>
      <c r="P1908">
        <v>66.438356164383507</v>
      </c>
    </row>
    <row r="1909" spans="1:17" hidden="1" x14ac:dyDescent="0.3">
      <c r="A1909" t="s">
        <v>3999</v>
      </c>
      <c r="B1909" t="s">
        <v>4000</v>
      </c>
      <c r="C1909" t="s">
        <v>10650</v>
      </c>
      <c r="D1909" t="s">
        <v>966</v>
      </c>
      <c r="E1909">
        <v>446.294647392</v>
      </c>
      <c r="F1909">
        <v>4.16</v>
      </c>
      <c r="G1909">
        <v>18.129445710862999</v>
      </c>
      <c r="H1909">
        <v>0.42812569267328399</v>
      </c>
      <c r="I1909">
        <v>-1.54562589229625</v>
      </c>
      <c r="J1909">
        <v>-6.2289724267458899</v>
      </c>
      <c r="K1909">
        <v>4.1131048286326903</v>
      </c>
      <c r="L1909">
        <v>3.9712980532111102</v>
      </c>
      <c r="M1909">
        <v>43.383188787237302</v>
      </c>
      <c r="N1909">
        <v>1.86277638129718</v>
      </c>
      <c r="O1909">
        <v>81.857061128643807</v>
      </c>
      <c r="P1909">
        <v>55.379618248401798</v>
      </c>
      <c r="Q1909">
        <v>0.138335747768247</v>
      </c>
    </row>
    <row r="1910" spans="1:17" hidden="1" x14ac:dyDescent="0.3">
      <c r="A1910" t="s">
        <v>4001</v>
      </c>
      <c r="B1910" t="s">
        <v>4002</v>
      </c>
      <c r="C1910" t="s">
        <v>10650</v>
      </c>
      <c r="D1910" t="s">
        <v>127</v>
      </c>
      <c r="E1910">
        <v>446.25876416</v>
      </c>
      <c r="F1910">
        <v>379.05</v>
      </c>
      <c r="G1910">
        <v>-64.513537869893398</v>
      </c>
      <c r="H1910">
        <v>-35.616710840798397</v>
      </c>
      <c r="I1910">
        <v>-37.159167925689601</v>
      </c>
      <c r="J1910">
        <v>-5.1041588898119601</v>
      </c>
      <c r="K1910">
        <v>484.59292536053403</v>
      </c>
      <c r="L1910">
        <v>510.883621062896</v>
      </c>
      <c r="M1910">
        <v>26.573667784340799</v>
      </c>
      <c r="N1910">
        <v>1.22161112908443</v>
      </c>
      <c r="O1910">
        <v>121.34283076111301</v>
      </c>
      <c r="P1910">
        <v>1.2960983431320201</v>
      </c>
    </row>
    <row r="1911" spans="1:17" hidden="1" x14ac:dyDescent="0.3">
      <c r="A1911" t="s">
        <v>4003</v>
      </c>
      <c r="B1911" t="s">
        <v>4004</v>
      </c>
      <c r="C1911" t="s">
        <v>10650</v>
      </c>
      <c r="D1911" t="s">
        <v>1546</v>
      </c>
      <c r="E1911">
        <v>445.35</v>
      </c>
      <c r="F1911">
        <v>311.7</v>
      </c>
      <c r="G1911">
        <v>659.07840081122094</v>
      </c>
      <c r="H1911">
        <v>127.213423900046</v>
      </c>
      <c r="I1911">
        <v>421.862678333747</v>
      </c>
      <c r="J1911">
        <v>19.843274042079699</v>
      </c>
      <c r="K1911">
        <v>172.09450742865499</v>
      </c>
      <c r="L1911">
        <v>104.34944807183599</v>
      </c>
      <c r="M1911">
        <v>100</v>
      </c>
      <c r="N1911">
        <v>1.23634213849998</v>
      </c>
      <c r="O1911">
        <v>0</v>
      </c>
      <c r="P1911">
        <v>689.51367781155</v>
      </c>
    </row>
    <row r="1912" spans="1:17" hidden="1" x14ac:dyDescent="0.3">
      <c r="A1912" t="s">
        <v>4005</v>
      </c>
      <c r="B1912" t="s">
        <v>4006</v>
      </c>
      <c r="C1912" t="s">
        <v>10650</v>
      </c>
      <c r="D1912" t="s">
        <v>365</v>
      </c>
      <c r="E1912">
        <v>444.65539999999999</v>
      </c>
      <c r="F1912">
        <v>403.35</v>
      </c>
      <c r="G1912">
        <v>-59.715543503352599</v>
      </c>
      <c r="H1912">
        <v>6.9276104058302703</v>
      </c>
      <c r="I1912">
        <v>-22.3287184874874</v>
      </c>
      <c r="J1912">
        <v>3.8166896737107301</v>
      </c>
      <c r="K1912">
        <v>358.55990611893702</v>
      </c>
      <c r="L1912">
        <v>409.84209611545498</v>
      </c>
      <c r="M1912">
        <v>85.337067212434107</v>
      </c>
      <c r="N1912">
        <v>2.5479658463083799</v>
      </c>
      <c r="O1912">
        <v>48.729391347464897</v>
      </c>
      <c r="P1912">
        <v>30.112903225806399</v>
      </c>
      <c r="Q1912">
        <v>0.23439319828128</v>
      </c>
    </row>
    <row r="1913" spans="1:17" hidden="1" x14ac:dyDescent="0.3">
      <c r="A1913" t="s">
        <v>4007</v>
      </c>
      <c r="B1913" t="s">
        <v>4008</v>
      </c>
      <c r="C1913" t="s">
        <v>10650</v>
      </c>
      <c r="D1913" t="s">
        <v>972</v>
      </c>
      <c r="E1913">
        <v>444.02339999999998</v>
      </c>
      <c r="F1913">
        <v>1415.55</v>
      </c>
      <c r="G1913">
        <v>-33.815270172059101</v>
      </c>
      <c r="H1913">
        <v>-13.9643053326591</v>
      </c>
      <c r="I1913">
        <v>-21.761049368988601</v>
      </c>
      <c r="J1913">
        <v>-4.5626232990253701</v>
      </c>
      <c r="K1913">
        <v>1456.81215907609</v>
      </c>
      <c r="L1913">
        <v>1456.8025346854499</v>
      </c>
      <c r="M1913">
        <v>37.922292822395399</v>
      </c>
      <c r="N1913">
        <v>0.60474483302312698</v>
      </c>
      <c r="O1913">
        <v>27.159054784359402</v>
      </c>
      <c r="P1913">
        <v>9.6900426191398594</v>
      </c>
      <c r="Q1913">
        <v>0.12516821468330899</v>
      </c>
    </row>
    <row r="1914" spans="1:17" hidden="1" x14ac:dyDescent="0.3">
      <c r="A1914" t="s">
        <v>4009</v>
      </c>
      <c r="B1914" t="s">
        <v>4010</v>
      </c>
      <c r="C1914" t="s">
        <v>10650</v>
      </c>
      <c r="D1914" t="s">
        <v>629</v>
      </c>
      <c r="E1914">
        <v>443.63222324999998</v>
      </c>
      <c r="F1914">
        <v>6256.95</v>
      </c>
      <c r="G1914">
        <v>34.082760441825698</v>
      </c>
      <c r="H1914">
        <v>-2.6370473078939298</v>
      </c>
      <c r="I1914">
        <v>43.844656462475797</v>
      </c>
      <c r="J1914">
        <v>-3.2345216403430501</v>
      </c>
      <c r="K1914">
        <v>5854.7850705758501</v>
      </c>
      <c r="L1914">
        <v>4944.7624453954704</v>
      </c>
      <c r="M1914">
        <v>71.632288279642594</v>
      </c>
      <c r="N1914">
        <v>0.72956176393164895</v>
      </c>
      <c r="O1914">
        <v>12.9919529483214</v>
      </c>
      <c r="P1914">
        <v>86.774626865671607</v>
      </c>
      <c r="Q1914">
        <v>6.0160027916307E-2</v>
      </c>
    </row>
    <row r="1915" spans="1:17" hidden="1" x14ac:dyDescent="0.3">
      <c r="A1915" t="s">
        <v>4011</v>
      </c>
      <c r="B1915" t="s">
        <v>4012</v>
      </c>
      <c r="C1915" t="s">
        <v>10650</v>
      </c>
      <c r="D1915" t="s">
        <v>295</v>
      </c>
      <c r="E1915">
        <v>443.01256439999997</v>
      </c>
      <c r="F1915">
        <v>778.65</v>
      </c>
      <c r="G1915">
        <v>254.74899210677</v>
      </c>
      <c r="H1915">
        <v>31.8606046611295</v>
      </c>
      <c r="I1915">
        <v>138.20825142914899</v>
      </c>
      <c r="J1915">
        <v>6.5649995042179397</v>
      </c>
      <c r="K1915">
        <v>603.06298036217504</v>
      </c>
      <c r="L1915">
        <v>405.39920651705302</v>
      </c>
      <c r="M1915">
        <v>93.296556958241794</v>
      </c>
      <c r="N1915">
        <v>0.34479646789401203</v>
      </c>
      <c r="O1915">
        <v>2.0355743915751501</v>
      </c>
      <c r="P1915">
        <v>358.029411764705</v>
      </c>
      <c r="Q1915">
        <v>0.23098558336813399</v>
      </c>
    </row>
    <row r="1916" spans="1:17" hidden="1" x14ac:dyDescent="0.3">
      <c r="A1916" t="s">
        <v>4013</v>
      </c>
      <c r="B1916" t="s">
        <v>4014</v>
      </c>
      <c r="C1916" t="s">
        <v>10650</v>
      </c>
      <c r="D1916" t="s">
        <v>2641</v>
      </c>
      <c r="E1916">
        <v>442.84500000000003</v>
      </c>
      <c r="F1916">
        <v>112</v>
      </c>
      <c r="G1916">
        <v>134.40920933331901</v>
      </c>
      <c r="H1916">
        <v>-17.845864637502601</v>
      </c>
      <c r="I1916">
        <v>-23.081527476251399</v>
      </c>
      <c r="J1916">
        <v>-0.233552912571062</v>
      </c>
      <c r="K1916">
        <v>137.631897916111</v>
      </c>
      <c r="L1916">
        <v>141.31404285906001</v>
      </c>
      <c r="M1916">
        <v>38.736807607882803</v>
      </c>
      <c r="N1916">
        <v>0.47737589566095101</v>
      </c>
      <c r="O1916">
        <v>269.017857142857</v>
      </c>
      <c r="P1916">
        <v>194.73684210526301</v>
      </c>
      <c r="Q1916">
        <v>0.21799731764211999</v>
      </c>
    </row>
    <row r="1917" spans="1:17" hidden="1" x14ac:dyDescent="0.3">
      <c r="A1917" t="s">
        <v>4015</v>
      </c>
      <c r="B1917" t="s">
        <v>4016</v>
      </c>
      <c r="C1917" t="s">
        <v>10650</v>
      </c>
      <c r="D1917" t="s">
        <v>264</v>
      </c>
      <c r="E1917">
        <v>441.03668355999997</v>
      </c>
      <c r="F1917">
        <v>78.94</v>
      </c>
      <c r="G1917">
        <v>181.58053327635099</v>
      </c>
      <c r="H1917">
        <v>38.441756795592397</v>
      </c>
      <c r="I1917">
        <v>48.627556741659298</v>
      </c>
      <c r="J1917">
        <v>8.9483487300273197</v>
      </c>
      <c r="K1917">
        <v>63.873350629694301</v>
      </c>
      <c r="L1917">
        <v>51.555470471239403</v>
      </c>
      <c r="M1917">
        <v>69.833393062488696</v>
      </c>
      <c r="N1917">
        <v>1.62821153367812</v>
      </c>
      <c r="O1917">
        <v>7.6767164935394003</v>
      </c>
      <c r="P1917">
        <v>234.49152542372801</v>
      </c>
      <c r="Q1917">
        <v>9.9104504902881002E-2</v>
      </c>
    </row>
    <row r="1918" spans="1:17" hidden="1" x14ac:dyDescent="0.3">
      <c r="A1918" t="s">
        <v>4017</v>
      </c>
      <c r="B1918" t="s">
        <v>4018</v>
      </c>
      <c r="C1918" t="s">
        <v>10650</v>
      </c>
      <c r="D1918" t="s">
        <v>77</v>
      </c>
      <c r="E1918">
        <v>439.91347630000001</v>
      </c>
      <c r="F1918">
        <v>33.83</v>
      </c>
      <c r="G1918">
        <v>-61.111506508524897</v>
      </c>
      <c r="H1918">
        <v>35.486406387004301</v>
      </c>
      <c r="I1918">
        <v>-24.292890075099798</v>
      </c>
      <c r="J1918">
        <v>6.5237999150675501</v>
      </c>
      <c r="K1918">
        <v>27.9758729513796</v>
      </c>
      <c r="L1918">
        <v>33.6941066836456</v>
      </c>
      <c r="M1918">
        <v>90.956259064615395</v>
      </c>
      <c r="N1918">
        <v>0.65049907003785201</v>
      </c>
      <c r="O1918">
        <v>131.00798108187999</v>
      </c>
      <c r="P1918">
        <v>60.5600379686758</v>
      </c>
      <c r="Q1918">
        <v>8.6520696565076993E-2</v>
      </c>
    </row>
    <row r="1919" spans="1:17" hidden="1" x14ac:dyDescent="0.3">
      <c r="A1919" t="s">
        <v>4019</v>
      </c>
      <c r="B1919" t="s">
        <v>4020</v>
      </c>
      <c r="C1919" t="s">
        <v>10650</v>
      </c>
      <c r="D1919" t="s">
        <v>991</v>
      </c>
      <c r="E1919">
        <v>439.03522307999998</v>
      </c>
      <c r="F1919">
        <v>521.4</v>
      </c>
      <c r="G1919">
        <v>-2.1695943435016498</v>
      </c>
      <c r="H1919">
        <v>-7.7575993745672696</v>
      </c>
      <c r="I1919">
        <v>13.2014309853811</v>
      </c>
      <c r="J1919">
        <v>-4.3314623429595001</v>
      </c>
      <c r="K1919">
        <v>509.33591661031198</v>
      </c>
      <c r="L1919">
        <v>460.545871494209</v>
      </c>
      <c r="M1919">
        <v>44.048637091502698</v>
      </c>
      <c r="N1919">
        <v>0.47422718083694299</v>
      </c>
      <c r="O1919">
        <v>14.863828154967401</v>
      </c>
      <c r="P1919">
        <v>43.537508602890497</v>
      </c>
      <c r="Q1919">
        <v>7.1942952465239005E-2</v>
      </c>
    </row>
    <row r="1920" spans="1:17" hidden="1" x14ac:dyDescent="0.3">
      <c r="A1920" t="s">
        <v>4021</v>
      </c>
      <c r="B1920" t="s">
        <v>4022</v>
      </c>
      <c r="C1920" t="s">
        <v>10650</v>
      </c>
      <c r="D1920" t="s">
        <v>46</v>
      </c>
      <c r="E1920">
        <v>439.00959263999903</v>
      </c>
      <c r="F1920">
        <v>355</v>
      </c>
      <c r="G1920">
        <v>207.65996109490899</v>
      </c>
      <c r="H1920">
        <v>29.3073953727421</v>
      </c>
      <c r="I1920">
        <v>225.126070169548</v>
      </c>
      <c r="J1920">
        <v>-0.28162808781314602</v>
      </c>
      <c r="K1920">
        <v>274.35688036516899</v>
      </c>
      <c r="M1920">
        <v>58.854961939954897</v>
      </c>
      <c r="O1920">
        <v>2.1690140845070398</v>
      </c>
      <c r="P1920">
        <v>257.86290322580601</v>
      </c>
    </row>
    <row r="1921" spans="1:17" hidden="1" x14ac:dyDescent="0.3">
      <c r="A1921" t="s">
        <v>4023</v>
      </c>
      <c r="B1921" t="s">
        <v>4024</v>
      </c>
      <c r="C1921" t="s">
        <v>10650</v>
      </c>
      <c r="D1921" t="s">
        <v>1833</v>
      </c>
      <c r="E1921">
        <v>438.80909400000002</v>
      </c>
      <c r="F1921">
        <v>600.5</v>
      </c>
      <c r="G1921">
        <v>-10.034274494062499</v>
      </c>
      <c r="H1921">
        <v>20.024274601530699</v>
      </c>
      <c r="I1921">
        <v>7.4318345805759902</v>
      </c>
      <c r="J1921">
        <v>6.6580631348636796</v>
      </c>
      <c r="O1921">
        <v>11.273938384679401</v>
      </c>
      <c r="P1921">
        <v>26.421052631578899</v>
      </c>
    </row>
    <row r="1922" spans="1:17" hidden="1" x14ac:dyDescent="0.3">
      <c r="A1922" t="s">
        <v>4025</v>
      </c>
      <c r="B1922" t="s">
        <v>4026</v>
      </c>
      <c r="C1922" t="s">
        <v>10650</v>
      </c>
      <c r="D1922" t="s">
        <v>54</v>
      </c>
      <c r="E1922">
        <v>438.78475874499998</v>
      </c>
      <c r="F1922">
        <v>1403.65</v>
      </c>
      <c r="G1922">
        <v>141.19510519609099</v>
      </c>
      <c r="H1922">
        <v>57.642658101444098</v>
      </c>
      <c r="I1922">
        <v>118.943264953285</v>
      </c>
      <c r="J1922">
        <v>7.3597940098936503</v>
      </c>
      <c r="K1922">
        <v>1068.83533918289</v>
      </c>
      <c r="L1922">
        <v>787.24594651480197</v>
      </c>
      <c r="M1922">
        <v>78.994163886217606</v>
      </c>
      <c r="N1922">
        <v>0.60961723917142996</v>
      </c>
      <c r="O1922">
        <v>7.80109001531721</v>
      </c>
      <c r="P1922">
        <v>197.35197542633199</v>
      </c>
      <c r="Q1922">
        <v>6.1538061857154998E-2</v>
      </c>
    </row>
    <row r="1923" spans="1:17" hidden="1" x14ac:dyDescent="0.3">
      <c r="A1923" t="s">
        <v>4027</v>
      </c>
      <c r="B1923" t="s">
        <v>4028</v>
      </c>
      <c r="C1923" t="s">
        <v>10650</v>
      </c>
      <c r="D1923" t="s">
        <v>4029</v>
      </c>
      <c r="E1923">
        <v>437.118425</v>
      </c>
      <c r="F1923">
        <v>48.69</v>
      </c>
      <c r="G1923">
        <v>93.323914176142296</v>
      </c>
      <c r="H1923">
        <v>45.958920568967301</v>
      </c>
      <c r="I1923">
        <v>47.195305758520803</v>
      </c>
      <c r="J1923">
        <v>-1.4672589597739101</v>
      </c>
      <c r="K1923">
        <v>38.746044946734798</v>
      </c>
      <c r="L1923">
        <v>32.197365430671397</v>
      </c>
      <c r="M1923">
        <v>67.020775993592196</v>
      </c>
      <c r="N1923">
        <v>2.40482984812148</v>
      </c>
      <c r="O1923">
        <v>23.639350996097701</v>
      </c>
      <c r="P1923">
        <v>131.85714285714201</v>
      </c>
      <c r="Q1923">
        <v>9.8682976552224994E-2</v>
      </c>
    </row>
    <row r="1924" spans="1:17" hidden="1" x14ac:dyDescent="0.3">
      <c r="A1924" t="s">
        <v>4030</v>
      </c>
      <c r="B1924" t="s">
        <v>4031</v>
      </c>
      <c r="C1924" t="s">
        <v>10650</v>
      </c>
      <c r="D1924" t="s">
        <v>264</v>
      </c>
      <c r="E1924">
        <v>436.86310500000002</v>
      </c>
      <c r="F1924">
        <v>388.45</v>
      </c>
      <c r="G1924">
        <v>-29.342238613860999</v>
      </c>
      <c r="H1924">
        <v>2.17363961239105</v>
      </c>
      <c r="I1924">
        <v>-11.8761295392225</v>
      </c>
      <c r="J1924">
        <v>22.7565924576258</v>
      </c>
      <c r="K1924">
        <v>355.10941145368798</v>
      </c>
      <c r="M1924">
        <v>74.559879608400607</v>
      </c>
      <c r="N1924">
        <v>1.1683767945450101</v>
      </c>
      <c r="O1924">
        <v>20.427339425923499</v>
      </c>
      <c r="P1924">
        <v>33.948275862068897</v>
      </c>
    </row>
    <row r="1925" spans="1:17" hidden="1" x14ac:dyDescent="0.3">
      <c r="A1925" t="s">
        <v>4032</v>
      </c>
      <c r="B1925" t="s">
        <v>4033</v>
      </c>
      <c r="C1925" t="s">
        <v>10650</v>
      </c>
      <c r="D1925" t="s">
        <v>121</v>
      </c>
      <c r="E1925">
        <v>436.1576</v>
      </c>
      <c r="F1925">
        <v>176.12</v>
      </c>
      <c r="G1925">
        <v>-7.5322763024915096</v>
      </c>
      <c r="H1925">
        <v>17.791695868402101</v>
      </c>
      <c r="I1925">
        <v>15.585576599857699</v>
      </c>
      <c r="J1925">
        <v>-6.2885758301076402</v>
      </c>
      <c r="K1925">
        <v>158.21486306572999</v>
      </c>
      <c r="L1925">
        <v>145.49809938948999</v>
      </c>
      <c r="M1925">
        <v>60.328705661286698</v>
      </c>
      <c r="N1925">
        <v>0.81198115224301903</v>
      </c>
      <c r="O1925">
        <v>10.1521689756983</v>
      </c>
      <c r="P1925">
        <v>42.0322580645161</v>
      </c>
      <c r="Q1925">
        <v>6.6604424352171995E-2</v>
      </c>
    </row>
    <row r="1926" spans="1:17" hidden="1" x14ac:dyDescent="0.3">
      <c r="A1926" t="s">
        <v>4034</v>
      </c>
      <c r="B1926" t="s">
        <v>4035</v>
      </c>
      <c r="C1926" t="s">
        <v>10650</v>
      </c>
      <c r="D1926" t="s">
        <v>4036</v>
      </c>
      <c r="E1926">
        <v>436.110716008</v>
      </c>
      <c r="F1926">
        <v>94.68</v>
      </c>
      <c r="G1926">
        <v>-68.552924059151707</v>
      </c>
      <c r="H1926">
        <v>1.2657950693670501</v>
      </c>
      <c r="I1926">
        <v>-41.187515158441698</v>
      </c>
      <c r="J1926">
        <v>-9.0601597784811805</v>
      </c>
      <c r="K1926">
        <v>93.017406241006796</v>
      </c>
      <c r="L1926">
        <v>111.65149245005099</v>
      </c>
      <c r="M1926">
        <v>47.272259111186401</v>
      </c>
      <c r="N1926">
        <v>5.1214852766060899</v>
      </c>
      <c r="O1926">
        <v>86.945500633713493</v>
      </c>
      <c r="P1926">
        <v>18.350000000000001</v>
      </c>
      <c r="Q1926">
        <v>-2.7813291303122E-2</v>
      </c>
    </row>
    <row r="1927" spans="1:17" hidden="1" x14ac:dyDescent="0.3">
      <c r="A1927" t="s">
        <v>4037</v>
      </c>
      <c r="B1927" t="s">
        <v>4038</v>
      </c>
      <c r="C1927" t="s">
        <v>10650</v>
      </c>
      <c r="D1927" t="s">
        <v>198</v>
      </c>
      <c r="E1927">
        <v>435.79500000000002</v>
      </c>
      <c r="F1927">
        <v>85.77</v>
      </c>
      <c r="G1927">
        <v>-21.299254605621499</v>
      </c>
      <c r="H1927">
        <v>-9.3440215433621798</v>
      </c>
      <c r="I1927">
        <v>-28.216203498812199</v>
      </c>
      <c r="J1927">
        <v>-3.18402549045337</v>
      </c>
      <c r="K1927">
        <v>88.493606600661195</v>
      </c>
      <c r="L1927">
        <v>86.684604227628398</v>
      </c>
      <c r="M1927">
        <v>30.703699572472502</v>
      </c>
      <c r="N1927">
        <v>0.67115761950057995</v>
      </c>
      <c r="O1927">
        <v>46.787921184563302</v>
      </c>
      <c r="P1927">
        <v>24.3043478260869</v>
      </c>
      <c r="Q1927">
        <v>8.3788116366801002E-2</v>
      </c>
    </row>
    <row r="1928" spans="1:17" hidden="1" x14ac:dyDescent="0.3">
      <c r="A1928" t="s">
        <v>4039</v>
      </c>
      <c r="B1928" t="s">
        <v>4040</v>
      </c>
      <c r="C1928" t="s">
        <v>10650</v>
      </c>
      <c r="D1928" t="s">
        <v>966</v>
      </c>
      <c r="E1928">
        <v>434.25426609499999</v>
      </c>
      <c r="F1928">
        <v>314.7</v>
      </c>
      <c r="G1928">
        <v>-1.45986716426264</v>
      </c>
      <c r="H1928">
        <v>14.615696216065301</v>
      </c>
      <c r="I1928">
        <v>13.670671108515499</v>
      </c>
      <c r="J1928">
        <v>-10.9973921907795</v>
      </c>
      <c r="K1928">
        <v>295.91096638891003</v>
      </c>
      <c r="L1928">
        <v>258.66331537741598</v>
      </c>
      <c r="M1928">
        <v>47.992373457942101</v>
      </c>
      <c r="N1928">
        <v>0.70319342133543405</v>
      </c>
      <c r="O1928">
        <v>25.198601843025099</v>
      </c>
      <c r="P1928">
        <v>67.393617021276597</v>
      </c>
      <c r="Q1928">
        <v>8.7167347241804999E-2</v>
      </c>
    </row>
    <row r="1929" spans="1:17" hidden="1" x14ac:dyDescent="0.3">
      <c r="A1929" t="s">
        <v>4041</v>
      </c>
      <c r="B1929" t="s">
        <v>4042</v>
      </c>
      <c r="C1929" t="s">
        <v>10650</v>
      </c>
      <c r="D1929" t="s">
        <v>629</v>
      </c>
      <c r="E1929">
        <v>433.54790978800003</v>
      </c>
      <c r="F1929">
        <v>235.15</v>
      </c>
      <c r="G1929">
        <v>-0.84034726761946699</v>
      </c>
      <c r="H1929">
        <v>-8.9053763414691591</v>
      </c>
      <c r="I1929">
        <v>16.554379306477699</v>
      </c>
      <c r="J1929">
        <v>-3.4817133117098402</v>
      </c>
      <c r="K1929">
        <v>230.05859024248301</v>
      </c>
      <c r="L1929">
        <v>208.13915642485</v>
      </c>
      <c r="M1929">
        <v>54.705469490757203</v>
      </c>
      <c r="N1929">
        <v>0.34020423511572401</v>
      </c>
      <c r="O1929">
        <v>26.642568573251101</v>
      </c>
      <c r="P1929">
        <v>61.615120274913998</v>
      </c>
      <c r="Q1929">
        <v>1.8339316156971999E-2</v>
      </c>
    </row>
    <row r="1930" spans="1:17" hidden="1" x14ac:dyDescent="0.3">
      <c r="A1930" t="s">
        <v>4043</v>
      </c>
      <c r="B1930" t="s">
        <v>4044</v>
      </c>
      <c r="C1930" t="s">
        <v>10650</v>
      </c>
      <c r="D1930" t="s">
        <v>198</v>
      </c>
      <c r="E1930">
        <v>433.31648187500002</v>
      </c>
      <c r="F1930">
        <v>196.59</v>
      </c>
      <c r="G1930">
        <v>9.6858919234066292</v>
      </c>
      <c r="H1930">
        <v>15.8122355217955</v>
      </c>
      <c r="I1930">
        <v>6.6475038114566702</v>
      </c>
      <c r="J1930">
        <v>14.9186274332903</v>
      </c>
      <c r="K1930">
        <v>171.84229648127101</v>
      </c>
      <c r="L1930">
        <v>160.408358106827</v>
      </c>
      <c r="M1930">
        <v>68.984653292945794</v>
      </c>
      <c r="N1930">
        <v>3.4040141273559201</v>
      </c>
      <c r="O1930">
        <v>16.486087796937699</v>
      </c>
      <c r="P1930">
        <v>53.286549707602298</v>
      </c>
      <c r="Q1930">
        <v>1.4679804511571E-2</v>
      </c>
    </row>
    <row r="1931" spans="1:17" hidden="1" x14ac:dyDescent="0.3">
      <c r="A1931" t="s">
        <v>4045</v>
      </c>
      <c r="B1931" t="s">
        <v>4046</v>
      </c>
      <c r="C1931" t="s">
        <v>10650</v>
      </c>
      <c r="D1931" t="s">
        <v>141</v>
      </c>
      <c r="E1931">
        <v>430.19317475000003</v>
      </c>
      <c r="F1931">
        <v>178.05</v>
      </c>
      <c r="G1931">
        <v>9.1023405545307305</v>
      </c>
      <c r="H1931">
        <v>-6.6312019276299399</v>
      </c>
      <c r="I1931">
        <v>-25.7965853063506</v>
      </c>
      <c r="J1931">
        <v>7.9190104029362001</v>
      </c>
      <c r="K1931">
        <v>168.133086653292</v>
      </c>
      <c r="L1931">
        <v>166.094644715762</v>
      </c>
      <c r="M1931">
        <v>62.1234016249226</v>
      </c>
      <c r="N1931">
        <v>1.4359440063764599</v>
      </c>
      <c r="O1931">
        <v>32.996349340073003</v>
      </c>
      <c r="P1931">
        <v>44.697277529459498</v>
      </c>
      <c r="Q1931">
        <v>0.14982321445396901</v>
      </c>
    </row>
    <row r="1932" spans="1:17" hidden="1" x14ac:dyDescent="0.3">
      <c r="A1932" t="s">
        <v>4047</v>
      </c>
      <c r="B1932" t="s">
        <v>4048</v>
      </c>
      <c r="C1932" t="s">
        <v>10650</v>
      </c>
      <c r="D1932" t="s">
        <v>935</v>
      </c>
      <c r="E1932">
        <v>428.84476439999997</v>
      </c>
      <c r="F1932">
        <v>130.4</v>
      </c>
      <c r="G1932">
        <v>53.745513960123702</v>
      </c>
      <c r="H1932">
        <v>5.9365835998329999</v>
      </c>
      <c r="I1932">
        <v>2.90989720572962E-2</v>
      </c>
      <c r="J1932">
        <v>-2.9590586773800802</v>
      </c>
      <c r="K1932">
        <v>124.51247151142501</v>
      </c>
      <c r="L1932">
        <v>121.41173803142701</v>
      </c>
      <c r="M1932">
        <v>51.024254253417503</v>
      </c>
      <c r="N1932">
        <v>0.34156297718579398</v>
      </c>
      <c r="O1932">
        <v>34.202453987730003</v>
      </c>
      <c r="P1932">
        <v>93.759286775631494</v>
      </c>
    </row>
    <row r="1933" spans="1:17" hidden="1" x14ac:dyDescent="0.3">
      <c r="A1933" t="s">
        <v>4049</v>
      </c>
      <c r="B1933" t="s">
        <v>4050</v>
      </c>
      <c r="C1933" t="s">
        <v>10650</v>
      </c>
      <c r="D1933" t="s">
        <v>121</v>
      </c>
      <c r="E1933">
        <v>428.5575</v>
      </c>
      <c r="F1933">
        <v>406.55</v>
      </c>
      <c r="G1933">
        <v>-30.668405834683998</v>
      </c>
      <c r="H1933">
        <v>-7.1114312023750097</v>
      </c>
      <c r="I1933">
        <v>-13.3489767960645</v>
      </c>
      <c r="J1933">
        <v>-3.52686340333273</v>
      </c>
      <c r="K1933">
        <v>449.65179394128398</v>
      </c>
      <c r="L1933">
        <v>446.724062166306</v>
      </c>
      <c r="M1933">
        <v>41.212980311008103</v>
      </c>
      <c r="N1933">
        <v>0.36778957986835198</v>
      </c>
      <c r="O1933">
        <v>56.069364161849698</v>
      </c>
      <c r="P1933">
        <v>27.745483110761899</v>
      </c>
    </row>
    <row r="1934" spans="1:17" hidden="1" x14ac:dyDescent="0.3">
      <c r="A1934" t="s">
        <v>4051</v>
      </c>
      <c r="B1934" t="s">
        <v>4052</v>
      </c>
      <c r="C1934" t="s">
        <v>10650</v>
      </c>
      <c r="D1934" t="s">
        <v>494</v>
      </c>
      <c r="E1934">
        <v>428.31252622399899</v>
      </c>
      <c r="F1934">
        <v>70.48</v>
      </c>
      <c r="G1934">
        <v>2.99902818710079</v>
      </c>
      <c r="H1934">
        <v>7.6215407061391396</v>
      </c>
      <c r="I1934">
        <v>-12.225886050332299</v>
      </c>
      <c r="J1934">
        <v>7.89078117183535</v>
      </c>
      <c r="K1934">
        <v>65.5104639693172</v>
      </c>
      <c r="L1934">
        <v>64.368846461516696</v>
      </c>
      <c r="M1934">
        <v>69.126383113745604</v>
      </c>
      <c r="N1934">
        <v>1.04143359424744</v>
      </c>
      <c r="O1934">
        <v>14.9262202043132</v>
      </c>
      <c r="P1934">
        <v>34.941604441891599</v>
      </c>
      <c r="Q1934">
        <v>2.0562256297293999E-2</v>
      </c>
    </row>
    <row r="1935" spans="1:17" hidden="1" x14ac:dyDescent="0.3">
      <c r="A1935" t="s">
        <v>4053</v>
      </c>
      <c r="B1935" t="s">
        <v>4054</v>
      </c>
      <c r="C1935" t="s">
        <v>10650</v>
      </c>
      <c r="D1935" t="s">
        <v>46</v>
      </c>
      <c r="E1935">
        <v>428.20490255999999</v>
      </c>
      <c r="F1935">
        <v>223.3</v>
      </c>
      <c r="G1935">
        <v>-34.474812883439498</v>
      </c>
      <c r="H1935">
        <v>-0.88007829845754304</v>
      </c>
      <c r="I1935">
        <v>6.1241654076436598</v>
      </c>
      <c r="J1935">
        <v>1.4963285280071099</v>
      </c>
      <c r="K1935">
        <v>216.528417190894</v>
      </c>
      <c r="L1935">
        <v>200.02189466484899</v>
      </c>
      <c r="M1935">
        <v>62.341441658137299</v>
      </c>
      <c r="N1935">
        <v>0.53423120089786702</v>
      </c>
      <c r="O1935">
        <v>29.1983878190774</v>
      </c>
      <c r="P1935">
        <v>58.312655086848601</v>
      </c>
      <c r="Q1935">
        <v>0.12478073764523601</v>
      </c>
    </row>
    <row r="1936" spans="1:17" hidden="1" x14ac:dyDescent="0.3">
      <c r="A1936" t="s">
        <v>4055</v>
      </c>
      <c r="B1936" t="s">
        <v>4056</v>
      </c>
      <c r="C1936" t="s">
        <v>10650</v>
      </c>
      <c r="D1936" t="s">
        <v>1048</v>
      </c>
      <c r="E1936">
        <v>427.72525000000002</v>
      </c>
      <c r="F1936">
        <v>50.23</v>
      </c>
      <c r="G1936">
        <v>17.300017117318799</v>
      </c>
      <c r="H1936">
        <v>-0.33261762904564601</v>
      </c>
      <c r="I1936">
        <v>-45.816761508577301</v>
      </c>
      <c r="J1936">
        <v>-3.9616129557964301</v>
      </c>
      <c r="K1936">
        <v>51.730398671798604</v>
      </c>
      <c r="L1936">
        <v>53.538738454428803</v>
      </c>
      <c r="M1936">
        <v>54.8395548521301</v>
      </c>
      <c r="N1936">
        <v>1.4951740625411001</v>
      </c>
      <c r="O1936">
        <v>96.097949432609994</v>
      </c>
      <c r="P1936">
        <v>55.030864197530803</v>
      </c>
      <c r="Q1936">
        <v>5.4056937337447999E-2</v>
      </c>
    </row>
    <row r="1937" spans="1:17" hidden="1" x14ac:dyDescent="0.3">
      <c r="A1937" t="s">
        <v>4057</v>
      </c>
      <c r="B1937" t="s">
        <v>4058</v>
      </c>
      <c r="C1937" t="s">
        <v>10650</v>
      </c>
      <c r="D1937" t="s">
        <v>198</v>
      </c>
      <c r="E1937">
        <v>427.57026524999998</v>
      </c>
      <c r="F1937">
        <v>1130.8</v>
      </c>
      <c r="G1937">
        <v>92.844414973213006</v>
      </c>
      <c r="H1937">
        <v>33.9334346940337</v>
      </c>
      <c r="I1937">
        <v>48.758520861495597</v>
      </c>
      <c r="J1937">
        <v>16.3926422902904</v>
      </c>
      <c r="K1937">
        <v>865.10528761197099</v>
      </c>
      <c r="L1937">
        <v>725.66896891603994</v>
      </c>
      <c r="M1937">
        <v>71.034992329023297</v>
      </c>
      <c r="N1937">
        <v>3.10289635511888</v>
      </c>
      <c r="O1937">
        <v>3.1084188185355601</v>
      </c>
      <c r="P1937">
        <v>130.775510204081</v>
      </c>
      <c r="Q1937">
        <v>0.10469454790167999</v>
      </c>
    </row>
    <row r="1938" spans="1:17" hidden="1" x14ac:dyDescent="0.3">
      <c r="A1938" t="s">
        <v>4059</v>
      </c>
      <c r="B1938" t="s">
        <v>4060</v>
      </c>
      <c r="C1938" t="s">
        <v>10650</v>
      </c>
      <c r="D1938" t="s">
        <v>46</v>
      </c>
      <c r="E1938">
        <v>427.39411200000001</v>
      </c>
      <c r="F1938">
        <v>173.5</v>
      </c>
      <c r="G1938">
        <v>100.7439368571</v>
      </c>
      <c r="H1938">
        <v>17.175536317464399</v>
      </c>
      <c r="I1938">
        <v>118.21004593173799</v>
      </c>
      <c r="J1938">
        <v>2.7348279803620001</v>
      </c>
      <c r="K1938">
        <v>148.777092507676</v>
      </c>
      <c r="M1938">
        <v>59.360533162032603</v>
      </c>
      <c r="N1938">
        <v>0.53516947321415698</v>
      </c>
      <c r="O1938">
        <v>6.0518731988472503</v>
      </c>
      <c r="P1938">
        <v>175.39682539682499</v>
      </c>
    </row>
    <row r="1939" spans="1:17" hidden="1" x14ac:dyDescent="0.3">
      <c r="A1939" t="s">
        <v>4061</v>
      </c>
      <c r="B1939" t="s">
        <v>4062</v>
      </c>
      <c r="C1939" t="s">
        <v>10650</v>
      </c>
      <c r="D1939" t="s">
        <v>141</v>
      </c>
      <c r="E1939">
        <v>427.36978199999999</v>
      </c>
      <c r="F1939">
        <v>11.06</v>
      </c>
      <c r="G1939">
        <v>215.18972299967101</v>
      </c>
      <c r="H1939">
        <v>19.435657574012101</v>
      </c>
      <c r="I1939">
        <v>89.966611890823998</v>
      </c>
      <c r="J1939">
        <v>6.2974366238913202</v>
      </c>
      <c r="K1939">
        <v>9.24116035280049</v>
      </c>
      <c r="L1939">
        <v>7.2735230620862001</v>
      </c>
      <c r="M1939">
        <v>82.623153818271504</v>
      </c>
      <c r="N1939">
        <v>0.87530841611888199</v>
      </c>
      <c r="O1939">
        <v>0.36166365280287899</v>
      </c>
      <c r="P1939">
        <v>295</v>
      </c>
      <c r="Q1939">
        <v>0.14276800065481399</v>
      </c>
    </row>
    <row r="1940" spans="1:17" hidden="1" x14ac:dyDescent="0.3">
      <c r="A1940" t="s">
        <v>4063</v>
      </c>
      <c r="B1940" t="s">
        <v>4064</v>
      </c>
      <c r="C1940" t="s">
        <v>10650</v>
      </c>
      <c r="D1940" t="s">
        <v>568</v>
      </c>
      <c r="E1940">
        <v>422.47664628500002</v>
      </c>
      <c r="F1940">
        <v>184.3</v>
      </c>
      <c r="G1940">
        <v>88.188685040003904</v>
      </c>
      <c r="H1940">
        <v>47.248092621156097</v>
      </c>
      <c r="I1940">
        <v>116.859987829392</v>
      </c>
      <c r="J1940">
        <v>7.3068217281651302</v>
      </c>
      <c r="K1940">
        <v>140.967470598159</v>
      </c>
      <c r="L1940">
        <v>98.099844422236401</v>
      </c>
      <c r="M1940">
        <v>54.899353008060899</v>
      </c>
      <c r="N1940">
        <v>0.43899415141632703</v>
      </c>
      <c r="O1940">
        <v>7.5420510037981403</v>
      </c>
      <c r="P1940">
        <v>216.666666666666</v>
      </c>
    </row>
    <row r="1941" spans="1:17" hidden="1" x14ac:dyDescent="0.3">
      <c r="A1941" t="s">
        <v>4065</v>
      </c>
      <c r="B1941" t="s">
        <v>4066</v>
      </c>
      <c r="C1941" t="s">
        <v>10650</v>
      </c>
      <c r="D1941" t="s">
        <v>966</v>
      </c>
      <c r="E1941">
        <v>421.47071199999999</v>
      </c>
      <c r="F1941">
        <v>221.12</v>
      </c>
      <c r="G1941">
        <v>-27.493005119508801</v>
      </c>
      <c r="H1941">
        <v>-10.0163563756672</v>
      </c>
      <c r="I1941">
        <v>-5.5772300917897102</v>
      </c>
      <c r="J1941">
        <v>-4.2279797723881298</v>
      </c>
      <c r="K1941">
        <v>225.94664527517</v>
      </c>
      <c r="L1941">
        <v>211.007478905135</v>
      </c>
      <c r="M1941">
        <v>38.615603123561201</v>
      </c>
      <c r="N1941">
        <v>0.23619695142230401</v>
      </c>
      <c r="O1941">
        <v>19.532380607814702</v>
      </c>
      <c r="P1941">
        <v>32.288363745139101</v>
      </c>
      <c r="Q1941">
        <v>-7.2157010569453006E-2</v>
      </c>
    </row>
    <row r="1942" spans="1:17" hidden="1" x14ac:dyDescent="0.3">
      <c r="A1942" t="s">
        <v>4067</v>
      </c>
      <c r="B1942" t="s">
        <v>4068</v>
      </c>
      <c r="C1942" t="s">
        <v>10650</v>
      </c>
      <c r="D1942" t="s">
        <v>680</v>
      </c>
      <c r="E1942">
        <v>419.62048909999999</v>
      </c>
      <c r="F1942">
        <v>141.97</v>
      </c>
      <c r="G1942">
        <v>-29.9611085643763</v>
      </c>
      <c r="H1942">
        <v>0.74632718717004598</v>
      </c>
      <c r="I1942">
        <v>-6.8233735331662997</v>
      </c>
      <c r="J1942">
        <v>-4.3280444856182196</v>
      </c>
      <c r="K1942">
        <v>137.48335096944899</v>
      </c>
      <c r="L1942">
        <v>132.109770052415</v>
      </c>
      <c r="M1942">
        <v>49.0412969186631</v>
      </c>
      <c r="N1942">
        <v>0.73220772678936896</v>
      </c>
      <c r="O1942">
        <v>15.658237655842701</v>
      </c>
      <c r="P1942">
        <v>32.003719200371897</v>
      </c>
      <c r="Q1942">
        <v>6.1591603238534999E-2</v>
      </c>
    </row>
    <row r="1943" spans="1:17" hidden="1" x14ac:dyDescent="0.3">
      <c r="A1943" t="s">
        <v>4069</v>
      </c>
      <c r="B1943" t="s">
        <v>4070</v>
      </c>
      <c r="C1943" t="s">
        <v>10650</v>
      </c>
      <c r="D1943" t="s">
        <v>966</v>
      </c>
      <c r="E1943">
        <v>419.58363267499999</v>
      </c>
      <c r="F1943">
        <v>226.05</v>
      </c>
      <c r="G1943">
        <v>32.777719389563401</v>
      </c>
      <c r="H1943">
        <v>-8.7545906463943801</v>
      </c>
      <c r="I1943">
        <v>7.8808721705412799</v>
      </c>
      <c r="J1943">
        <v>-5.5773531284147397</v>
      </c>
      <c r="K1943">
        <v>223.49152307379299</v>
      </c>
      <c r="L1943">
        <v>190.874222699792</v>
      </c>
      <c r="M1943">
        <v>44.025137838964802</v>
      </c>
      <c r="N1943">
        <v>0.28158183743986598</v>
      </c>
      <c r="O1943">
        <v>17.274939172749399</v>
      </c>
      <c r="P1943">
        <v>69.135802469135797</v>
      </c>
      <c r="Q1943">
        <v>1.5776138756669999E-3</v>
      </c>
    </row>
    <row r="1944" spans="1:17" hidden="1" x14ac:dyDescent="0.3">
      <c r="A1944" t="s">
        <v>4071</v>
      </c>
      <c r="B1944" t="s">
        <v>4072</v>
      </c>
      <c r="C1944" t="s">
        <v>10650</v>
      </c>
      <c r="D1944" t="s">
        <v>163</v>
      </c>
      <c r="E1944">
        <v>419.17252135000001</v>
      </c>
      <c r="F1944">
        <v>2864.25</v>
      </c>
      <c r="G1944">
        <v>-3.6312217497526902</v>
      </c>
      <c r="H1944">
        <v>6.1928868997959103</v>
      </c>
      <c r="I1944">
        <v>11.563440769962501</v>
      </c>
      <c r="J1944">
        <v>-1.89457377246727</v>
      </c>
      <c r="K1944">
        <v>2797.7680363320701</v>
      </c>
      <c r="L1944">
        <v>2552.6325435244598</v>
      </c>
      <c r="M1944">
        <v>53.8075735291646</v>
      </c>
      <c r="N1944">
        <v>1.41283844627852</v>
      </c>
      <c r="O1944">
        <v>23.941695033603899</v>
      </c>
      <c r="P1944">
        <v>47.027873312458297</v>
      </c>
      <c r="Q1944">
        <v>-0.107228988949597</v>
      </c>
    </row>
    <row r="1945" spans="1:17" hidden="1" x14ac:dyDescent="0.3">
      <c r="A1945" t="s">
        <v>4073</v>
      </c>
      <c r="B1945" t="s">
        <v>4074</v>
      </c>
      <c r="C1945" t="s">
        <v>10650</v>
      </c>
      <c r="D1945" t="s">
        <v>83</v>
      </c>
      <c r="E1945">
        <v>419.08015535999999</v>
      </c>
      <c r="F1945">
        <v>249.25</v>
      </c>
      <c r="G1945">
        <v>45.340463479220404</v>
      </c>
      <c r="H1945">
        <v>21.763871662188599</v>
      </c>
      <c r="I1945">
        <v>-20.654353110874801</v>
      </c>
      <c r="J1945">
        <v>0.16702485295877101</v>
      </c>
      <c r="K1945">
        <v>216.13410257119699</v>
      </c>
      <c r="L1945">
        <v>203.56913345935601</v>
      </c>
      <c r="M1945">
        <v>56.409935316761597</v>
      </c>
      <c r="N1945">
        <v>3.0352016114338101</v>
      </c>
      <c r="O1945">
        <v>28.0842527582748</v>
      </c>
      <c r="P1945">
        <v>92.322530864197503</v>
      </c>
      <c r="Q1945">
        <v>0.12690821532763</v>
      </c>
    </row>
    <row r="1946" spans="1:17" hidden="1" x14ac:dyDescent="0.3">
      <c r="A1946" t="s">
        <v>4075</v>
      </c>
      <c r="B1946" t="s">
        <v>4076</v>
      </c>
      <c r="C1946" t="s">
        <v>10650</v>
      </c>
      <c r="D1946" t="s">
        <v>558</v>
      </c>
      <c r="E1946">
        <v>418.98753629999999</v>
      </c>
      <c r="F1946">
        <v>241.3</v>
      </c>
      <c r="G1946">
        <v>10.923832548588001</v>
      </c>
      <c r="H1946">
        <v>-3.3864478567889198</v>
      </c>
      <c r="I1946">
        <v>67.105458939981901</v>
      </c>
      <c r="J1946">
        <v>-5.6530398775391202</v>
      </c>
      <c r="K1946">
        <v>217.96580822442701</v>
      </c>
      <c r="L1946">
        <v>168.96370871784501</v>
      </c>
      <c r="M1946">
        <v>38.393588430787702</v>
      </c>
      <c r="N1946">
        <v>0.41215999290602401</v>
      </c>
      <c r="O1946">
        <v>10.837132200580101</v>
      </c>
      <c r="P1946">
        <v>106.151217428449</v>
      </c>
      <c r="Q1946">
        <v>0.14777507234121301</v>
      </c>
    </row>
    <row r="1947" spans="1:17" hidden="1" x14ac:dyDescent="0.3">
      <c r="A1947" t="s">
        <v>4077</v>
      </c>
      <c r="B1947" t="s">
        <v>4078</v>
      </c>
      <c r="C1947" t="s">
        <v>10650</v>
      </c>
      <c r="D1947" t="s">
        <v>629</v>
      </c>
      <c r="E1947">
        <v>418.97551770799998</v>
      </c>
      <c r="F1947">
        <v>12.35</v>
      </c>
      <c r="G1947">
        <v>91.226248117697395</v>
      </c>
      <c r="H1947">
        <v>37.876413677221102</v>
      </c>
      <c r="I1947">
        <v>99.120609516784796</v>
      </c>
      <c r="J1947">
        <v>19.614809141082599</v>
      </c>
      <c r="K1947">
        <v>8.9629647222045392</v>
      </c>
      <c r="L1947">
        <v>7.3823995031871199</v>
      </c>
      <c r="M1947">
        <v>89.414912586116202</v>
      </c>
      <c r="N1947">
        <v>2.3434243660030498</v>
      </c>
      <c r="O1947">
        <v>0</v>
      </c>
      <c r="P1947">
        <v>186.25614133340099</v>
      </c>
      <c r="Q1947">
        <v>0.15088285334797999</v>
      </c>
    </row>
    <row r="1948" spans="1:17" hidden="1" x14ac:dyDescent="0.3">
      <c r="A1948" t="s">
        <v>4079</v>
      </c>
      <c r="B1948" t="s">
        <v>4080</v>
      </c>
      <c r="C1948" t="s">
        <v>10650</v>
      </c>
      <c r="D1948" t="s">
        <v>1546</v>
      </c>
      <c r="E1948">
        <v>417.92167560000001</v>
      </c>
      <c r="F1948">
        <v>207.42</v>
      </c>
      <c r="G1948">
        <v>-22.234964011282798</v>
      </c>
      <c r="H1948">
        <v>13.0602395138114</v>
      </c>
      <c r="I1948">
        <v>-34.712235271473403</v>
      </c>
      <c r="J1948">
        <v>7.0042555325094602</v>
      </c>
      <c r="K1948">
        <v>190.30062514828501</v>
      </c>
      <c r="L1948">
        <v>214.54937336599201</v>
      </c>
      <c r="M1948">
        <v>67.849290326420999</v>
      </c>
      <c r="N1948">
        <v>2.05217935615594</v>
      </c>
      <c r="O1948">
        <v>84.504869347218204</v>
      </c>
      <c r="P1948">
        <v>26.206267112868801</v>
      </c>
      <c r="Q1948">
        <v>0.165973747373549</v>
      </c>
    </row>
    <row r="1949" spans="1:17" hidden="1" x14ac:dyDescent="0.3">
      <c r="A1949" t="s">
        <v>4081</v>
      </c>
      <c r="B1949" t="s">
        <v>4082</v>
      </c>
      <c r="C1949" t="s">
        <v>10650</v>
      </c>
      <c r="D1949" t="s">
        <v>141</v>
      </c>
      <c r="E1949">
        <v>417.810629761999</v>
      </c>
      <c r="F1949">
        <v>121.4</v>
      </c>
      <c r="G1949">
        <v>-12.913495780579799</v>
      </c>
      <c r="H1949">
        <v>-9.2503665467945595</v>
      </c>
      <c r="I1949">
        <v>-16.390011203334801</v>
      </c>
      <c r="J1949">
        <v>-4.22276238108378</v>
      </c>
      <c r="K1949">
        <v>126.115856428878</v>
      </c>
      <c r="L1949">
        <v>124.950432164429</v>
      </c>
      <c r="M1949">
        <v>44.698034511794702</v>
      </c>
      <c r="N1949">
        <v>0.55736827618778095</v>
      </c>
      <c r="O1949">
        <v>52.306425041186102</v>
      </c>
      <c r="Q1949">
        <v>6.2612470625630001E-3</v>
      </c>
    </row>
    <row r="1950" spans="1:17" hidden="1" x14ac:dyDescent="0.3">
      <c r="A1950" t="s">
        <v>4083</v>
      </c>
      <c r="B1950" t="s">
        <v>4084</v>
      </c>
      <c r="C1950" t="s">
        <v>10650</v>
      </c>
      <c r="D1950" t="s">
        <v>568</v>
      </c>
      <c r="E1950">
        <v>417.26665908000001</v>
      </c>
      <c r="F1950">
        <v>344</v>
      </c>
      <c r="G1950">
        <v>-54.244800809852002</v>
      </c>
      <c r="H1950">
        <v>-8.2981615701993405</v>
      </c>
      <c r="I1950">
        <v>-36.7786917352134</v>
      </c>
      <c r="J1950">
        <v>-15.230601577063601</v>
      </c>
      <c r="K1950">
        <v>370.83200861588898</v>
      </c>
      <c r="M1950">
        <v>43.357238965303502</v>
      </c>
      <c r="N1950">
        <v>0.54922962117554097</v>
      </c>
      <c r="O1950">
        <v>58.982558139534802</v>
      </c>
      <c r="P1950">
        <v>27.171903881700501</v>
      </c>
    </row>
    <row r="1951" spans="1:17" hidden="1" x14ac:dyDescent="0.3">
      <c r="A1951" t="s">
        <v>4085</v>
      </c>
      <c r="B1951" t="s">
        <v>4086</v>
      </c>
      <c r="C1951" t="s">
        <v>10650</v>
      </c>
      <c r="D1951" t="s">
        <v>531</v>
      </c>
      <c r="E1951">
        <v>417.25</v>
      </c>
      <c r="F1951">
        <v>421.9</v>
      </c>
      <c r="G1951">
        <v>54.649171343606803</v>
      </c>
      <c r="H1951">
        <v>57.732631371317801</v>
      </c>
      <c r="I1951">
        <v>15.9339790342858</v>
      </c>
      <c r="J1951">
        <v>22.8151612466011</v>
      </c>
      <c r="K1951">
        <v>307.43916562114703</v>
      </c>
      <c r="L1951">
        <v>291.36148027800198</v>
      </c>
      <c r="M1951">
        <v>90.472892399614693</v>
      </c>
      <c r="N1951">
        <v>2.88843056432711</v>
      </c>
      <c r="O1951">
        <v>3.8397724579284298</v>
      </c>
      <c r="P1951">
        <v>105.604288499025</v>
      </c>
      <c r="Q1951">
        <v>0.12975991201862799</v>
      </c>
    </row>
    <row r="1952" spans="1:17" hidden="1" x14ac:dyDescent="0.3">
      <c r="A1952" t="s">
        <v>4087</v>
      </c>
      <c r="B1952" t="s">
        <v>4088</v>
      </c>
      <c r="C1952" t="s">
        <v>10650</v>
      </c>
      <c r="D1952" t="s">
        <v>3990</v>
      </c>
      <c r="E1952">
        <v>416.93946294</v>
      </c>
      <c r="F1952">
        <v>170.1</v>
      </c>
      <c r="G1952">
        <v>87.3624182621557</v>
      </c>
      <c r="H1952">
        <v>19.124388194866601</v>
      </c>
      <c r="I1952">
        <v>0.166848037063905</v>
      </c>
      <c r="J1952">
        <v>-7.4492792350163697</v>
      </c>
      <c r="K1952">
        <v>151.32633851433101</v>
      </c>
      <c r="L1952">
        <v>130.173345329971</v>
      </c>
      <c r="M1952">
        <v>56.876378295178</v>
      </c>
      <c r="N1952">
        <v>2.1065830721003098</v>
      </c>
      <c r="O1952">
        <v>16.402116402116299</v>
      </c>
      <c r="P1952">
        <v>207.87330316742</v>
      </c>
    </row>
    <row r="1953" spans="1:17" hidden="1" x14ac:dyDescent="0.3">
      <c r="A1953" t="s">
        <v>4089</v>
      </c>
      <c r="B1953" t="s">
        <v>4090</v>
      </c>
      <c r="C1953" t="s">
        <v>10650</v>
      </c>
      <c r="D1953" t="s">
        <v>46</v>
      </c>
      <c r="E1953">
        <v>416.42072000000002</v>
      </c>
      <c r="F1953">
        <v>355</v>
      </c>
      <c r="G1953">
        <v>-37.806444645468403</v>
      </c>
      <c r="H1953">
        <v>-6.52309381952184</v>
      </c>
      <c r="I1953">
        <v>-20.3403355708299</v>
      </c>
      <c r="J1953">
        <v>2.9749187783364999</v>
      </c>
      <c r="K1953">
        <v>383.21538106899101</v>
      </c>
      <c r="M1953">
        <v>53.348047064088497</v>
      </c>
      <c r="N1953">
        <v>0.60874568469505097</v>
      </c>
      <c r="O1953">
        <v>66.760563380281695</v>
      </c>
      <c r="P1953">
        <v>16.393442622950801</v>
      </c>
    </row>
    <row r="1954" spans="1:17" hidden="1" x14ac:dyDescent="0.3">
      <c r="A1954" t="s">
        <v>4091</v>
      </c>
      <c r="B1954" t="s">
        <v>4092</v>
      </c>
      <c r="C1954" t="s">
        <v>10650</v>
      </c>
      <c r="D1954" t="s">
        <v>198</v>
      </c>
      <c r="E1954">
        <v>416.41458499999999</v>
      </c>
      <c r="F1954">
        <v>190.45</v>
      </c>
      <c r="G1954">
        <v>25.352044063066401</v>
      </c>
      <c r="H1954">
        <v>-6.5521562405478599</v>
      </c>
      <c r="I1954">
        <v>-1.8548155336243299</v>
      </c>
      <c r="J1954">
        <v>-10.4048702004135</v>
      </c>
      <c r="K1954">
        <v>191.19897381416899</v>
      </c>
      <c r="L1954">
        <v>170.61476936584501</v>
      </c>
      <c r="M1954">
        <v>38.297182402399002</v>
      </c>
      <c r="N1954">
        <v>1.3090977728505699</v>
      </c>
      <c r="O1954">
        <v>23.864531373063802</v>
      </c>
      <c r="P1954">
        <v>58.642232403165302</v>
      </c>
      <c r="Q1954">
        <v>0.101255201596129</v>
      </c>
    </row>
    <row r="1955" spans="1:17" hidden="1" x14ac:dyDescent="0.3">
      <c r="A1955" t="s">
        <v>4093</v>
      </c>
      <c r="B1955" t="s">
        <v>4094</v>
      </c>
      <c r="C1955" t="s">
        <v>10650</v>
      </c>
      <c r="D1955" t="s">
        <v>264</v>
      </c>
      <c r="E1955">
        <v>415.565</v>
      </c>
      <c r="F1955">
        <v>1218.9000000000001</v>
      </c>
      <c r="G1955">
        <v>179.643323405351</v>
      </c>
      <c r="H1955">
        <v>44.836623579592001</v>
      </c>
      <c r="I1955">
        <v>97.730918504733793</v>
      </c>
      <c r="J1955">
        <v>-4.65879412711553</v>
      </c>
      <c r="K1955">
        <v>1003.72213126193</v>
      </c>
      <c r="L1955">
        <v>750.95302118240602</v>
      </c>
      <c r="M1955">
        <v>61.3600949322717</v>
      </c>
      <c r="N1955">
        <v>1.07576169083753</v>
      </c>
      <c r="O1955">
        <v>11.5760111576011</v>
      </c>
      <c r="P1955">
        <v>263.79644829129899</v>
      </c>
      <c r="Q1955">
        <v>0.19902385414646201</v>
      </c>
    </row>
    <row r="1956" spans="1:17" hidden="1" x14ac:dyDescent="0.3">
      <c r="A1956" t="s">
        <v>4095</v>
      </c>
      <c r="B1956" t="s">
        <v>4096</v>
      </c>
      <c r="C1956" t="s">
        <v>10650</v>
      </c>
      <c r="D1956" t="s">
        <v>295</v>
      </c>
      <c r="E1956">
        <v>415.13818995999998</v>
      </c>
      <c r="F1956">
        <v>336.25</v>
      </c>
      <c r="G1956">
        <v>-14.766202352925299</v>
      </c>
      <c r="H1956">
        <v>-7.3031162662109397</v>
      </c>
      <c r="I1956">
        <v>-19.786405004808401</v>
      </c>
      <c r="J1956">
        <v>-3.4756278781597998</v>
      </c>
      <c r="K1956">
        <v>351.86938084407802</v>
      </c>
      <c r="L1956">
        <v>355.566141907472</v>
      </c>
      <c r="M1956">
        <v>40.479359086228698</v>
      </c>
      <c r="N1956">
        <v>0.63230864834339595</v>
      </c>
      <c r="O1956">
        <v>45.368029739776901</v>
      </c>
      <c r="P1956">
        <v>24.513978892797599</v>
      </c>
      <c r="Q1956">
        <v>-2.5235134470001998E-2</v>
      </c>
    </row>
    <row r="1957" spans="1:17" hidden="1" x14ac:dyDescent="0.3">
      <c r="A1957" t="s">
        <v>4097</v>
      </c>
      <c r="B1957" t="s">
        <v>4098</v>
      </c>
      <c r="C1957" t="s">
        <v>10650</v>
      </c>
      <c r="D1957" t="s">
        <v>21</v>
      </c>
      <c r="E1957">
        <v>415.00536923999999</v>
      </c>
      <c r="F1957">
        <v>398.9</v>
      </c>
      <c r="G1957">
        <v>-35.987544077396997</v>
      </c>
      <c r="H1957">
        <v>-0.98321651890834505</v>
      </c>
      <c r="I1957">
        <v>-17.1603532265183</v>
      </c>
      <c r="J1957">
        <v>3.3346748306025198</v>
      </c>
      <c r="K1957">
        <v>397.96273522702597</v>
      </c>
      <c r="L1957">
        <v>404.24122082698301</v>
      </c>
      <c r="M1957">
        <v>60.081251826018402</v>
      </c>
      <c r="N1957">
        <v>1.5637296745881699</v>
      </c>
      <c r="O1957">
        <v>42.892955627976903</v>
      </c>
      <c r="P1957">
        <v>16.9451773673409</v>
      </c>
      <c r="Q1957">
        <v>0.133829468509784</v>
      </c>
    </row>
    <row r="1958" spans="1:17" hidden="1" x14ac:dyDescent="0.3">
      <c r="A1958" t="s">
        <v>4099</v>
      </c>
      <c r="B1958" t="s">
        <v>4100</v>
      </c>
      <c r="C1958" t="s">
        <v>10650</v>
      </c>
      <c r="D1958" t="s">
        <v>21</v>
      </c>
      <c r="E1958">
        <v>414.95020993399999</v>
      </c>
      <c r="F1958">
        <v>122.74</v>
      </c>
      <c r="G1958">
        <v>4.0743120407676701</v>
      </c>
      <c r="H1958">
        <v>-14.980369472006601</v>
      </c>
      <c r="I1958">
        <v>-29.472569286233799</v>
      </c>
      <c r="J1958">
        <v>-8.9478857149278106</v>
      </c>
      <c r="K1958">
        <v>128.15823842121199</v>
      </c>
      <c r="L1958">
        <v>125.357946069089</v>
      </c>
      <c r="M1958">
        <v>37.193399418181599</v>
      </c>
      <c r="N1958">
        <v>0.75759941811906895</v>
      </c>
      <c r="O1958">
        <v>41.518657324425597</v>
      </c>
      <c r="P1958">
        <v>43.5555555555555</v>
      </c>
      <c r="Q1958">
        <v>0.13841956767105101</v>
      </c>
    </row>
    <row r="1959" spans="1:17" hidden="1" x14ac:dyDescent="0.3">
      <c r="A1959" t="s">
        <v>4101</v>
      </c>
      <c r="B1959" t="s">
        <v>4102</v>
      </c>
      <c r="C1959" t="s">
        <v>10650</v>
      </c>
      <c r="D1959" t="s">
        <v>72</v>
      </c>
      <c r="E1959">
        <v>414.67470900000001</v>
      </c>
      <c r="F1959">
        <v>277.64999999999998</v>
      </c>
      <c r="G1959">
        <v>601.95723157260704</v>
      </c>
      <c r="H1959">
        <v>52.318882829948699</v>
      </c>
      <c r="I1959">
        <v>117.254712671325</v>
      </c>
      <c r="J1959">
        <v>2.31961970737281</v>
      </c>
      <c r="K1959">
        <v>218.849643673499</v>
      </c>
      <c r="L1959">
        <v>146.86217307887401</v>
      </c>
      <c r="M1959">
        <v>79.484258181309897</v>
      </c>
      <c r="N1959">
        <v>0.346930121662198</v>
      </c>
      <c r="O1959">
        <v>4.1058887088060603</v>
      </c>
      <c r="P1959">
        <v>665.719801434087</v>
      </c>
      <c r="Q1959">
        <v>0.24473073230437301</v>
      </c>
    </row>
    <row r="1960" spans="1:17" hidden="1" x14ac:dyDescent="0.3">
      <c r="A1960" t="s">
        <v>4103</v>
      </c>
      <c r="B1960" t="s">
        <v>4104</v>
      </c>
      <c r="C1960" t="s">
        <v>10650</v>
      </c>
      <c r="D1960" t="s">
        <v>21</v>
      </c>
      <c r="E1960">
        <v>414.21878021499998</v>
      </c>
      <c r="F1960">
        <v>55.04</v>
      </c>
      <c r="G1960">
        <v>-7.5781341431853404</v>
      </c>
      <c r="H1960">
        <v>-22.015814984135499</v>
      </c>
      <c r="I1960">
        <v>-48.254294321927098</v>
      </c>
      <c r="J1960">
        <v>-6.9645296368357004</v>
      </c>
      <c r="K1960">
        <v>65.858975251081802</v>
      </c>
      <c r="L1960">
        <v>64.911662113479295</v>
      </c>
      <c r="M1960">
        <v>20.0534298494544</v>
      </c>
      <c r="N1960">
        <v>2.4847682204999</v>
      </c>
      <c r="O1960">
        <v>94.858284883720899</v>
      </c>
      <c r="P1960">
        <v>34.243902439024303</v>
      </c>
      <c r="Q1960">
        <v>9.7999836319109995E-2</v>
      </c>
    </row>
    <row r="1961" spans="1:17" hidden="1" x14ac:dyDescent="0.3">
      <c r="A1961" t="s">
        <v>4105</v>
      </c>
      <c r="B1961" t="s">
        <v>4106</v>
      </c>
      <c r="C1961" t="s">
        <v>10650</v>
      </c>
      <c r="D1961" t="s">
        <v>198</v>
      </c>
      <c r="E1961">
        <v>413.90419200000002</v>
      </c>
      <c r="F1961">
        <v>182.5</v>
      </c>
      <c r="G1961">
        <v>-36.917470185057901</v>
      </c>
      <c r="H1961">
        <v>-12.8461859899876</v>
      </c>
      <c r="I1961">
        <v>-23.442555220269</v>
      </c>
      <c r="J1961">
        <v>-7.6023156005318802</v>
      </c>
      <c r="K1961">
        <v>192.69224566885299</v>
      </c>
      <c r="M1961">
        <v>36.693240591433998</v>
      </c>
      <c r="N1961">
        <v>0.57745429174000595</v>
      </c>
      <c r="O1961">
        <v>43.369863013698598</v>
      </c>
      <c r="P1961">
        <v>39.206712433257003</v>
      </c>
    </row>
    <row r="1962" spans="1:17" hidden="1" x14ac:dyDescent="0.3">
      <c r="A1962" t="s">
        <v>4107</v>
      </c>
      <c r="B1962" t="s">
        <v>4108</v>
      </c>
      <c r="C1962" t="s">
        <v>10650</v>
      </c>
      <c r="E1962">
        <v>413.79217199999999</v>
      </c>
      <c r="F1962">
        <v>211.6</v>
      </c>
      <c r="G1962">
        <v>-8.2996348646860802</v>
      </c>
      <c r="H1962">
        <v>2.6563933599653402</v>
      </c>
      <c r="I1962">
        <v>9.1664742099524599</v>
      </c>
      <c r="J1962">
        <v>-18.761313697141698</v>
      </c>
      <c r="M1962">
        <v>50.871039846101198</v>
      </c>
      <c r="O1962">
        <v>17.674858223062301</v>
      </c>
      <c r="P1962">
        <v>34.9920255183413</v>
      </c>
    </row>
    <row r="1963" spans="1:17" hidden="1" x14ac:dyDescent="0.3">
      <c r="A1963" t="s">
        <v>4109</v>
      </c>
      <c r="B1963" t="s">
        <v>4110</v>
      </c>
      <c r="C1963" t="s">
        <v>10650</v>
      </c>
      <c r="D1963" t="s">
        <v>414</v>
      </c>
      <c r="E1963">
        <v>413.58930020100001</v>
      </c>
      <c r="F1963">
        <v>3.82</v>
      </c>
      <c r="G1963">
        <v>-32.3983731677124</v>
      </c>
      <c r="H1963">
        <v>-7.4490197454477602</v>
      </c>
      <c r="I1963">
        <v>-38.067207141375903</v>
      </c>
      <c r="J1963">
        <v>-9.4109464004542396</v>
      </c>
      <c r="K1963">
        <v>4.1048746795042401</v>
      </c>
      <c r="L1963">
        <v>4.2260556675528003</v>
      </c>
      <c r="M1963">
        <v>30.717362686779001</v>
      </c>
      <c r="N1963">
        <v>0.73659106125797702</v>
      </c>
      <c r="O1963">
        <v>82.460732984293202</v>
      </c>
      <c r="P1963">
        <v>38.127596465197399</v>
      </c>
      <c r="Q1963">
        <v>3.0527700476638001E-2</v>
      </c>
    </row>
    <row r="1964" spans="1:17" hidden="1" x14ac:dyDescent="0.3">
      <c r="A1964" t="s">
        <v>4111</v>
      </c>
      <c r="B1964" t="s">
        <v>4112</v>
      </c>
      <c r="C1964" t="s">
        <v>10650</v>
      </c>
      <c r="D1964" t="s">
        <v>46</v>
      </c>
      <c r="E1964">
        <v>411.80200000000002</v>
      </c>
      <c r="F1964">
        <v>182.6</v>
      </c>
      <c r="G1964">
        <v>101.43773887268701</v>
      </c>
      <c r="H1964">
        <v>-19.0520176352825</v>
      </c>
      <c r="I1964">
        <v>118.903847947326</v>
      </c>
      <c r="J1964">
        <v>3.2816820633606598</v>
      </c>
      <c r="K1964">
        <v>195.292882203696</v>
      </c>
      <c r="M1964">
        <v>42.424237054769101</v>
      </c>
      <c r="N1964">
        <v>0.418083782662795</v>
      </c>
      <c r="O1964">
        <v>54.983570646221203</v>
      </c>
      <c r="P1964">
        <v>143.46666666666599</v>
      </c>
    </row>
    <row r="1965" spans="1:17" hidden="1" x14ac:dyDescent="0.3">
      <c r="A1965" t="s">
        <v>4113</v>
      </c>
      <c r="B1965" t="s">
        <v>4114</v>
      </c>
      <c r="C1965" t="s">
        <v>10650</v>
      </c>
      <c r="D1965" t="s">
        <v>198</v>
      </c>
      <c r="E1965">
        <v>411</v>
      </c>
      <c r="F1965">
        <v>847.75</v>
      </c>
      <c r="G1965">
        <v>63.203370784048197</v>
      </c>
      <c r="H1965">
        <v>42.384469205688198</v>
      </c>
      <c r="I1965">
        <v>38.726278079499501</v>
      </c>
      <c r="J1965">
        <v>4.6486706246068401</v>
      </c>
      <c r="K1965">
        <v>689.34214951119895</v>
      </c>
      <c r="L1965">
        <v>608.41502564843302</v>
      </c>
      <c r="M1965">
        <v>77.211542227842003</v>
      </c>
      <c r="N1965">
        <v>1.6898696697764199</v>
      </c>
      <c r="O1965">
        <v>0.84340902388675398</v>
      </c>
      <c r="P1965">
        <v>102.544498865129</v>
      </c>
      <c r="Q1965">
        <v>8.5127538729278002E-2</v>
      </c>
    </row>
    <row r="1966" spans="1:17" hidden="1" x14ac:dyDescent="0.3">
      <c r="A1966" t="s">
        <v>4115</v>
      </c>
      <c r="B1966" t="s">
        <v>4116</v>
      </c>
      <c r="C1966" t="s">
        <v>10650</v>
      </c>
      <c r="D1966" t="s">
        <v>730</v>
      </c>
      <c r="E1966">
        <v>410.82604812</v>
      </c>
      <c r="F1966">
        <v>371.9</v>
      </c>
      <c r="G1966">
        <v>-37.726813831937299</v>
      </c>
      <c r="H1966">
        <v>-0.52108981150580702</v>
      </c>
      <c r="I1966">
        <v>-18.084616324720098</v>
      </c>
      <c r="J1966">
        <v>-1.82124098647206</v>
      </c>
      <c r="K1966">
        <v>370.06883884184703</v>
      </c>
      <c r="L1966">
        <v>382.83023953860601</v>
      </c>
      <c r="M1966">
        <v>55.276583320458599</v>
      </c>
      <c r="N1966">
        <v>1.1257706778998899</v>
      </c>
      <c r="O1966">
        <v>30.061844581876802</v>
      </c>
      <c r="P1966">
        <v>19.8903932946486</v>
      </c>
      <c r="Q1966">
        <v>-4.4102800074199999E-4</v>
      </c>
    </row>
    <row r="1967" spans="1:17" hidden="1" x14ac:dyDescent="0.3">
      <c r="A1967" t="s">
        <v>4117</v>
      </c>
      <c r="B1967" t="s">
        <v>4118</v>
      </c>
      <c r="C1967" t="s">
        <v>10650</v>
      </c>
      <c r="D1967" t="s">
        <v>295</v>
      </c>
      <c r="E1967">
        <v>410.46149980000001</v>
      </c>
      <c r="F1967">
        <v>25.47</v>
      </c>
      <c r="G1967">
        <v>9.4165256062838694</v>
      </c>
      <c r="H1967">
        <v>-9.7059172622052099</v>
      </c>
      <c r="I1967">
        <v>8.7414810409137793</v>
      </c>
      <c r="J1967">
        <v>-5.8182067827767296</v>
      </c>
      <c r="K1967">
        <v>24.9313367193114</v>
      </c>
      <c r="L1967">
        <v>22.294272245560801</v>
      </c>
      <c r="M1967">
        <v>38.058192150074198</v>
      </c>
      <c r="N1967">
        <v>0.126424118906246</v>
      </c>
      <c r="O1967">
        <v>25.6380054966627</v>
      </c>
      <c r="P1967">
        <v>103.973577714782</v>
      </c>
      <c r="Q1967">
        <v>8.3622872495840994E-2</v>
      </c>
    </row>
    <row r="1968" spans="1:17" hidden="1" x14ac:dyDescent="0.3">
      <c r="A1968" t="s">
        <v>4119</v>
      </c>
      <c r="B1968" t="s">
        <v>4120</v>
      </c>
      <c r="C1968" t="s">
        <v>10650</v>
      </c>
      <c r="D1968" t="s">
        <v>966</v>
      </c>
      <c r="E1968">
        <v>409.8528</v>
      </c>
      <c r="F1968">
        <v>25.68</v>
      </c>
      <c r="G1968">
        <v>-24.916279681014</v>
      </c>
      <c r="H1968">
        <v>-0.65149544689964001</v>
      </c>
      <c r="I1968">
        <v>-11.392878966136699</v>
      </c>
      <c r="J1968">
        <v>3.4788573175686799</v>
      </c>
      <c r="K1968">
        <v>26.321803921568598</v>
      </c>
      <c r="M1968">
        <v>0</v>
      </c>
      <c r="N1968">
        <v>4.5</v>
      </c>
      <c r="O1968">
        <v>2.0249221183800499</v>
      </c>
      <c r="P1968">
        <v>0</v>
      </c>
    </row>
    <row r="1969" spans="1:17" hidden="1" x14ac:dyDescent="0.3">
      <c r="A1969" t="s">
        <v>4121</v>
      </c>
      <c r="B1969" t="s">
        <v>4122</v>
      </c>
      <c r="C1969" t="s">
        <v>10650</v>
      </c>
      <c r="D1969" t="s">
        <v>54</v>
      </c>
      <c r="E1969">
        <v>409.24799999999999</v>
      </c>
      <c r="F1969">
        <v>10.029999999999999</v>
      </c>
      <c r="G1969">
        <v>-105.968878659067</v>
      </c>
      <c r="H1969">
        <v>-33.402288450394302</v>
      </c>
      <c r="I1969">
        <v>-81.378616744587305</v>
      </c>
      <c r="J1969">
        <v>-5.7270345928040101</v>
      </c>
      <c r="K1969">
        <v>13.877778662912499</v>
      </c>
      <c r="L1969">
        <v>20.379484389400599</v>
      </c>
      <c r="M1969">
        <v>43.917701845767702</v>
      </c>
      <c r="N1969">
        <v>0.78583983053009399</v>
      </c>
      <c r="O1969">
        <v>323.13060817547301</v>
      </c>
      <c r="P1969">
        <v>19.832735961768201</v>
      </c>
      <c r="Q1969">
        <v>0.15281488541774099</v>
      </c>
    </row>
    <row r="1970" spans="1:17" hidden="1" x14ac:dyDescent="0.3">
      <c r="A1970" t="s">
        <v>4123</v>
      </c>
      <c r="B1970" t="s">
        <v>4124</v>
      </c>
      <c r="C1970" t="s">
        <v>10650</v>
      </c>
      <c r="D1970" t="s">
        <v>365</v>
      </c>
      <c r="E1970">
        <v>409.235437655</v>
      </c>
      <c r="F1970">
        <v>114.7</v>
      </c>
      <c r="G1970">
        <v>-29.953454836508602</v>
      </c>
      <c r="H1970">
        <v>-12.033019860783</v>
      </c>
      <c r="I1970">
        <v>-19.374716681299599</v>
      </c>
      <c r="J1970">
        <v>-6.5054776128718599</v>
      </c>
      <c r="K1970">
        <v>126.32201257197499</v>
      </c>
      <c r="L1970">
        <v>124.560609849675</v>
      </c>
      <c r="M1970">
        <v>30.910476476099898</v>
      </c>
      <c r="N1970">
        <v>0.473200186173307</v>
      </c>
      <c r="O1970">
        <v>50</v>
      </c>
      <c r="P1970">
        <v>15.858585858585799</v>
      </c>
      <c r="Q1970">
        <v>0.15125330556618599</v>
      </c>
    </row>
    <row r="1971" spans="1:17" hidden="1" x14ac:dyDescent="0.3">
      <c r="A1971" t="s">
        <v>4125</v>
      </c>
      <c r="B1971" t="s">
        <v>4126</v>
      </c>
      <c r="C1971" t="s">
        <v>10650</v>
      </c>
      <c r="D1971" t="s">
        <v>295</v>
      </c>
      <c r="E1971">
        <v>409.15350000000001</v>
      </c>
      <c r="F1971">
        <v>341.3</v>
      </c>
      <c r="G1971">
        <v>-14.2875825984224</v>
      </c>
      <c r="H1971">
        <v>23.3444558493523</v>
      </c>
      <c r="I1971">
        <v>2.2959452117638799</v>
      </c>
      <c r="J1971">
        <v>4.6824152838908297</v>
      </c>
      <c r="K1971">
        <v>320.31830872943999</v>
      </c>
      <c r="L1971">
        <v>299.62582707454902</v>
      </c>
      <c r="M1971">
        <v>76.130764711921998</v>
      </c>
      <c r="N1971">
        <v>3.2037051662702098</v>
      </c>
      <c r="O1971">
        <v>22.4582478757691</v>
      </c>
      <c r="P1971">
        <v>35.813768404297598</v>
      </c>
      <c r="Q1971">
        <v>8.879625255727E-2</v>
      </c>
    </row>
    <row r="1972" spans="1:17" hidden="1" x14ac:dyDescent="0.3">
      <c r="A1972" t="s">
        <v>4127</v>
      </c>
      <c r="B1972" t="s">
        <v>4128</v>
      </c>
      <c r="C1972" t="s">
        <v>10650</v>
      </c>
      <c r="D1972" t="s">
        <v>295</v>
      </c>
      <c r="E1972">
        <v>408.54203999999999</v>
      </c>
      <c r="F1972">
        <v>39.18</v>
      </c>
      <c r="G1972">
        <v>1225.2740655602199</v>
      </c>
      <c r="H1972">
        <v>-30.9081458535804</v>
      </c>
      <c r="I1972">
        <v>363.67316784073302</v>
      </c>
      <c r="J1972">
        <v>-20.160250915698299</v>
      </c>
      <c r="K1972">
        <v>43.186496495986802</v>
      </c>
      <c r="L1972">
        <v>25.014404039456799</v>
      </c>
      <c r="M1972">
        <v>7.3915018354912299</v>
      </c>
      <c r="N1972">
        <v>0.85693450151071904</v>
      </c>
      <c r="O1972">
        <v>43.083205717202603</v>
      </c>
      <c r="P1972">
        <v>1260.4166666666599</v>
      </c>
      <c r="Q1972">
        <v>0.20767075501024199</v>
      </c>
    </row>
    <row r="1973" spans="1:17" hidden="1" x14ac:dyDescent="0.3">
      <c r="A1973" t="s">
        <v>4129</v>
      </c>
      <c r="B1973" t="s">
        <v>4130</v>
      </c>
      <c r="C1973" t="s">
        <v>10650</v>
      </c>
      <c r="D1973" t="s">
        <v>629</v>
      </c>
      <c r="E1973">
        <v>408.28041738000002</v>
      </c>
      <c r="F1973">
        <v>181.55</v>
      </c>
      <c r="G1973">
        <v>-26.722052207411899</v>
      </c>
      <c r="H1973">
        <v>-4.78042280974985</v>
      </c>
      <c r="I1973">
        <v>-19.338430432136199</v>
      </c>
      <c r="J1973">
        <v>2.05471766908145E-2</v>
      </c>
      <c r="K1973">
        <v>177.37053415497601</v>
      </c>
      <c r="L1973">
        <v>180.04581053699599</v>
      </c>
      <c r="M1973">
        <v>53.243398908579003</v>
      </c>
      <c r="N1973">
        <v>0.39535328009884302</v>
      </c>
      <c r="O1973">
        <v>37.317543376480302</v>
      </c>
      <c r="P1973">
        <v>21.033333333333299</v>
      </c>
      <c r="Q1973">
        <v>0.27352841266746403</v>
      </c>
    </row>
    <row r="1974" spans="1:17" hidden="1" x14ac:dyDescent="0.3">
      <c r="A1974" t="s">
        <v>4131</v>
      </c>
      <c r="B1974" t="s">
        <v>4132</v>
      </c>
      <c r="C1974" t="s">
        <v>10650</v>
      </c>
      <c r="D1974" t="s">
        <v>54</v>
      </c>
      <c r="E1974">
        <v>408.26857482999998</v>
      </c>
      <c r="F1974">
        <v>18.22</v>
      </c>
      <c r="G1974">
        <v>95.619313570391299</v>
      </c>
      <c r="H1974">
        <v>22.270009628754</v>
      </c>
      <c r="I1974">
        <v>-4.1930485227045997</v>
      </c>
      <c r="J1974">
        <v>3.00196065098618</v>
      </c>
      <c r="K1974">
        <v>15.9378090678952</v>
      </c>
      <c r="L1974">
        <v>15.261797196970701</v>
      </c>
      <c r="M1974">
        <v>59.804119318531498</v>
      </c>
      <c r="N1974">
        <v>2.79837892693482</v>
      </c>
      <c r="O1974">
        <v>20.142700329308401</v>
      </c>
      <c r="P1974">
        <v>142.933333333333</v>
      </c>
      <c r="Q1974">
        <v>8.1778183839703006E-2</v>
      </c>
    </row>
    <row r="1975" spans="1:17" hidden="1" x14ac:dyDescent="0.3">
      <c r="A1975" t="s">
        <v>4133</v>
      </c>
      <c r="B1975" t="s">
        <v>4134</v>
      </c>
      <c r="C1975" t="s">
        <v>10650</v>
      </c>
      <c r="D1975" t="s">
        <v>46</v>
      </c>
      <c r="E1975">
        <v>405.62549999999999</v>
      </c>
      <c r="F1975">
        <v>50.76</v>
      </c>
      <c r="G1975">
        <v>240.07567190478099</v>
      </c>
      <c r="H1975">
        <v>6.9067846124212906E-2</v>
      </c>
      <c r="I1975">
        <v>113.637974931453</v>
      </c>
      <c r="J1975">
        <v>6.53288979282926</v>
      </c>
      <c r="K1975">
        <v>44.0438312736459</v>
      </c>
      <c r="L1975">
        <v>33.126327007124502</v>
      </c>
      <c r="M1975">
        <v>76.903316127309907</v>
      </c>
      <c r="N1975">
        <v>0.51354988075858299</v>
      </c>
      <c r="O1975">
        <v>1.81245074862097</v>
      </c>
      <c r="P1975">
        <v>283.09433962264097</v>
      </c>
      <c r="Q1975">
        <v>0.110567545265255</v>
      </c>
    </row>
    <row r="1976" spans="1:17" hidden="1" x14ac:dyDescent="0.3">
      <c r="A1976" t="s">
        <v>4135</v>
      </c>
      <c r="B1976" t="s">
        <v>4136</v>
      </c>
      <c r="C1976" t="s">
        <v>10650</v>
      </c>
      <c r="D1976" t="s">
        <v>629</v>
      </c>
      <c r="E1976">
        <v>402.72918611399899</v>
      </c>
      <c r="F1976">
        <v>22.05</v>
      </c>
      <c r="G1976">
        <v>-3.3459398245357099</v>
      </c>
      <c r="K1976">
        <v>22.064075533845699</v>
      </c>
      <c r="L1976">
        <v>20.559754299100199</v>
      </c>
      <c r="M1976">
        <v>35.6509857849477</v>
      </c>
      <c r="N1976">
        <v>1</v>
      </c>
      <c r="O1976">
        <v>18.367346938775501</v>
      </c>
      <c r="P1976">
        <v>32.035928143712503</v>
      </c>
      <c r="Q1976">
        <v>2.5042493907753999E-2</v>
      </c>
    </row>
    <row r="1977" spans="1:17" hidden="1" x14ac:dyDescent="0.3">
      <c r="A1977" t="s">
        <v>4137</v>
      </c>
      <c r="B1977" t="s">
        <v>4138</v>
      </c>
      <c r="C1977" t="s">
        <v>10650</v>
      </c>
      <c r="E1977">
        <v>402.48768000000001</v>
      </c>
      <c r="F1977">
        <v>342.7</v>
      </c>
      <c r="G1977">
        <v>94.138772803079306</v>
      </c>
      <c r="H1977">
        <v>70.873006744870096</v>
      </c>
      <c r="I1977">
        <v>121.75685947157</v>
      </c>
      <c r="J1977">
        <v>4.3643755173068799</v>
      </c>
      <c r="K1977">
        <v>229.960401136245</v>
      </c>
      <c r="L1977">
        <v>173.25928973002101</v>
      </c>
      <c r="M1977">
        <v>99.801721488157099</v>
      </c>
      <c r="N1977">
        <v>0.24453146853146801</v>
      </c>
      <c r="O1977">
        <v>0</v>
      </c>
      <c r="P1977">
        <v>147.080028839221</v>
      </c>
    </row>
    <row r="1978" spans="1:17" hidden="1" x14ac:dyDescent="0.3">
      <c r="A1978" t="s">
        <v>4139</v>
      </c>
      <c r="B1978" t="s">
        <v>4140</v>
      </c>
      <c r="C1978" t="s">
        <v>10650</v>
      </c>
      <c r="D1978" t="s">
        <v>158</v>
      </c>
      <c r="E1978">
        <v>402.32826628499998</v>
      </c>
      <c r="F1978">
        <v>182.9</v>
      </c>
      <c r="G1978">
        <v>-9.5895551635260894</v>
      </c>
      <c r="H1978">
        <v>-10.787118523587701</v>
      </c>
      <c r="I1978">
        <v>2.8636376474578902</v>
      </c>
      <c r="J1978">
        <v>0.36270058187917598</v>
      </c>
      <c r="K1978">
        <v>179.24808244025499</v>
      </c>
      <c r="L1978">
        <v>166.54393430049601</v>
      </c>
      <c r="M1978">
        <v>54.809714530824998</v>
      </c>
      <c r="N1978">
        <v>1.0593860256537</v>
      </c>
      <c r="O1978">
        <v>14.816839803171099</v>
      </c>
      <c r="P1978">
        <v>61.786819991154303</v>
      </c>
    </row>
    <row r="1979" spans="1:17" hidden="1" x14ac:dyDescent="0.3">
      <c r="A1979" t="s">
        <v>4141</v>
      </c>
      <c r="B1979" t="s">
        <v>4142</v>
      </c>
      <c r="C1979" t="s">
        <v>10650</v>
      </c>
      <c r="D1979" t="s">
        <v>305</v>
      </c>
      <c r="E1979">
        <v>402.17062690500001</v>
      </c>
      <c r="F1979">
        <v>56.73</v>
      </c>
      <c r="G1979">
        <v>28.338862378345102</v>
      </c>
      <c r="H1979">
        <v>7.5208832359274904</v>
      </c>
      <c r="I1979">
        <v>7.7072838930722902</v>
      </c>
      <c r="J1979">
        <v>-6.6127623810837797</v>
      </c>
      <c r="K1979">
        <v>50.2289466792258</v>
      </c>
      <c r="L1979">
        <v>46.713678889357901</v>
      </c>
      <c r="M1979">
        <v>57.882444829096002</v>
      </c>
      <c r="N1979">
        <v>2.7075184713514302</v>
      </c>
      <c r="O1979">
        <v>16.851753922086999</v>
      </c>
      <c r="P1979">
        <v>71.234530636884898</v>
      </c>
      <c r="Q1979">
        <v>0.10942274435751</v>
      </c>
    </row>
    <row r="1980" spans="1:17" hidden="1" x14ac:dyDescent="0.3">
      <c r="A1980" t="s">
        <v>4143</v>
      </c>
      <c r="B1980" t="s">
        <v>4144</v>
      </c>
      <c r="C1980" t="s">
        <v>10650</v>
      </c>
      <c r="D1980" t="s">
        <v>491</v>
      </c>
      <c r="E1980">
        <v>401.865816</v>
      </c>
      <c r="F1980">
        <v>1579.8</v>
      </c>
      <c r="G1980">
        <v>-42.722212761807299</v>
      </c>
      <c r="H1980">
        <v>-7.5149424721162799</v>
      </c>
      <c r="I1980">
        <v>-33.945582902054603</v>
      </c>
      <c r="J1980">
        <v>6.5547370061925703</v>
      </c>
      <c r="K1980">
        <v>1520.44769158438</v>
      </c>
      <c r="L1980">
        <v>1623.2277274610899</v>
      </c>
      <c r="M1980">
        <v>69.533019418234105</v>
      </c>
      <c r="N1980">
        <v>1.0001603111569499</v>
      </c>
      <c r="O1980">
        <v>67.869350550702606</v>
      </c>
      <c r="P1980">
        <v>17.417964249879201</v>
      </c>
      <c r="Q1980">
        <v>5.491542447048E-2</v>
      </c>
    </row>
    <row r="1981" spans="1:17" hidden="1" x14ac:dyDescent="0.3">
      <c r="A1981" t="s">
        <v>4145</v>
      </c>
      <c r="B1981" t="s">
        <v>4146</v>
      </c>
      <c r="C1981" t="s">
        <v>10650</v>
      </c>
      <c r="D1981" t="s">
        <v>245</v>
      </c>
      <c r="E1981">
        <v>401.33384171999899</v>
      </c>
      <c r="F1981">
        <v>12.75</v>
      </c>
      <c r="G1981">
        <v>41.862020296969</v>
      </c>
      <c r="H1981">
        <v>-21.019949165433701</v>
      </c>
      <c r="I1981">
        <v>13.268455836686501</v>
      </c>
      <c r="J1981">
        <v>-6.4954761357306099</v>
      </c>
      <c r="K1981">
        <v>13.3714769943153</v>
      </c>
      <c r="L1981">
        <v>11.529582241961601</v>
      </c>
      <c r="M1981">
        <v>27.231594192218001</v>
      </c>
      <c r="N1981">
        <v>0.297232105422506</v>
      </c>
      <c r="O1981">
        <v>44.235294117647001</v>
      </c>
      <c r="P1981">
        <v>74.657534246575295</v>
      </c>
      <c r="Q1981">
        <v>6.8071324303489E-2</v>
      </c>
    </row>
    <row r="1982" spans="1:17" hidden="1" x14ac:dyDescent="0.3">
      <c r="A1982" t="s">
        <v>4147</v>
      </c>
      <c r="B1982" t="s">
        <v>4148</v>
      </c>
      <c r="C1982" t="s">
        <v>10650</v>
      </c>
      <c r="D1982" t="s">
        <v>629</v>
      </c>
      <c r="E1982">
        <v>400.98213026399998</v>
      </c>
      <c r="F1982">
        <v>62.23</v>
      </c>
      <c r="G1982">
        <v>-8.5351790571352595</v>
      </c>
      <c r="H1982">
        <v>6.3060256225008304</v>
      </c>
      <c r="I1982">
        <v>17.2191165931387</v>
      </c>
      <c r="J1982">
        <v>1.8178266416739199</v>
      </c>
      <c r="K1982">
        <v>54.232323397675501</v>
      </c>
      <c r="L1982">
        <v>49.766636446296403</v>
      </c>
      <c r="M1982">
        <v>69.862681395481701</v>
      </c>
      <c r="N1982">
        <v>1.4856105653116101</v>
      </c>
      <c r="O1982">
        <v>3.6477583159248002</v>
      </c>
      <c r="P1982">
        <v>65.946666666666601</v>
      </c>
      <c r="Q1982">
        <v>-1.2641190098590001E-3</v>
      </c>
    </row>
    <row r="1983" spans="1:17" hidden="1" x14ac:dyDescent="0.3">
      <c r="A1983" t="s">
        <v>4149</v>
      </c>
      <c r="B1983" t="s">
        <v>4150</v>
      </c>
      <c r="C1983" t="s">
        <v>10650</v>
      </c>
      <c r="D1983" t="s">
        <v>127</v>
      </c>
      <c r="E1983">
        <v>400.64490899999998</v>
      </c>
      <c r="F1983">
        <v>212.35</v>
      </c>
      <c r="G1983">
        <v>44.771334569919702</v>
      </c>
      <c r="H1983">
        <v>0.91593057072206197</v>
      </c>
      <c r="I1983">
        <v>30.899395759947101</v>
      </c>
      <c r="J1983">
        <v>-4.6650718499059503</v>
      </c>
      <c r="K1983">
        <v>211.665044346672</v>
      </c>
      <c r="L1983">
        <v>188.43640416320699</v>
      </c>
      <c r="M1983">
        <v>45.8294351390023</v>
      </c>
      <c r="N1983">
        <v>1.05923896105162</v>
      </c>
      <c r="O1983">
        <v>22.3922769013421</v>
      </c>
      <c r="P1983">
        <v>82.118353344768394</v>
      </c>
      <c r="Q1983">
        <v>7.3180061411002001E-2</v>
      </c>
    </row>
    <row r="1984" spans="1:17" hidden="1" x14ac:dyDescent="0.3">
      <c r="A1984" t="s">
        <v>4151</v>
      </c>
      <c r="B1984" t="s">
        <v>4152</v>
      </c>
      <c r="C1984" t="s">
        <v>10650</v>
      </c>
      <c r="D1984" t="s">
        <v>365</v>
      </c>
      <c r="E1984">
        <v>400.40401500000002</v>
      </c>
      <c r="F1984">
        <v>30</v>
      </c>
      <c r="G1984">
        <v>21.079874514823199</v>
      </c>
      <c r="H1984">
        <v>3.3720110755830501</v>
      </c>
      <c r="I1984">
        <v>-5.6346419865125599</v>
      </c>
      <c r="J1984">
        <v>-0.85631076818056595</v>
      </c>
      <c r="K1984">
        <v>27.743034710772601</v>
      </c>
      <c r="L1984">
        <v>26.013872925595599</v>
      </c>
      <c r="M1984">
        <v>70.653510080241702</v>
      </c>
      <c r="N1984">
        <v>1.0017955943688499</v>
      </c>
      <c r="O1984">
        <v>18.1666666666666</v>
      </c>
      <c r="P1984">
        <v>60.427807486631004</v>
      </c>
      <c r="Q1984">
        <v>9.7845606885912997E-2</v>
      </c>
    </row>
    <row r="1985" spans="1:17" hidden="1" x14ac:dyDescent="0.3">
      <c r="A1985" t="s">
        <v>4153</v>
      </c>
      <c r="B1985" t="s">
        <v>4154</v>
      </c>
      <c r="C1985" t="s">
        <v>10650</v>
      </c>
      <c r="D1985" t="s">
        <v>305</v>
      </c>
      <c r="E1985">
        <v>399.936645</v>
      </c>
      <c r="F1985">
        <v>76.55</v>
      </c>
      <c r="G1985">
        <v>60.224747906272</v>
      </c>
      <c r="H1985">
        <v>-8.2304108926925696</v>
      </c>
      <c r="I1985">
        <v>-1.2173431081714201</v>
      </c>
      <c r="J1985">
        <v>3.2755092238544701</v>
      </c>
      <c r="K1985">
        <v>76.617100985386799</v>
      </c>
      <c r="L1985">
        <v>68.649404310778394</v>
      </c>
      <c r="M1985">
        <v>57.260326325646197</v>
      </c>
      <c r="N1985">
        <v>0.34598730169049102</v>
      </c>
      <c r="O1985">
        <v>19.007184846505499</v>
      </c>
      <c r="P1985">
        <v>112.34396671289799</v>
      </c>
      <c r="Q1985">
        <v>9.4793763498259007E-2</v>
      </c>
    </row>
    <row r="1986" spans="1:17" hidden="1" x14ac:dyDescent="0.3">
      <c r="A1986" t="s">
        <v>4155</v>
      </c>
      <c r="B1986" t="s">
        <v>4156</v>
      </c>
      <c r="C1986" t="s">
        <v>10650</v>
      </c>
      <c r="D1986" t="s">
        <v>72</v>
      </c>
      <c r="E1986">
        <v>399.85176000000001</v>
      </c>
      <c r="F1986">
        <v>294</v>
      </c>
      <c r="G1986">
        <v>-39.973738538789704</v>
      </c>
      <c r="I1986">
        <v>-14.9691679256896</v>
      </c>
      <c r="K1986">
        <v>240.93553543611401</v>
      </c>
      <c r="M1986" s="1">
        <v>6.0965434000000003E-8</v>
      </c>
      <c r="N1986">
        <v>1.29729729729729</v>
      </c>
      <c r="O1986">
        <v>10.5442176870748</v>
      </c>
      <c r="P1986">
        <v>0.34129692832765002</v>
      </c>
    </row>
    <row r="1987" spans="1:17" hidden="1" x14ac:dyDescent="0.3">
      <c r="A1987" t="s">
        <v>4157</v>
      </c>
      <c r="B1987" t="s">
        <v>4158</v>
      </c>
      <c r="C1987" t="s">
        <v>10650</v>
      </c>
      <c r="D1987" t="s">
        <v>136</v>
      </c>
      <c r="E1987">
        <v>398.72529600000001</v>
      </c>
      <c r="F1987">
        <v>148.37</v>
      </c>
      <c r="G1987">
        <v>-11.976195164000799</v>
      </c>
      <c r="H1987">
        <v>34.473102091081998</v>
      </c>
      <c r="I1987">
        <v>2.2249314531923101</v>
      </c>
      <c r="J1987">
        <v>26.129909647513099</v>
      </c>
      <c r="K1987">
        <v>117.75520668531399</v>
      </c>
      <c r="L1987">
        <v>126.17519444692</v>
      </c>
      <c r="M1987">
        <v>76.325393317504194</v>
      </c>
      <c r="N1987">
        <v>2.5668864982281798</v>
      </c>
      <c r="O1987">
        <v>26.845049538316299</v>
      </c>
      <c r="P1987">
        <v>51.243628950050898</v>
      </c>
      <c r="Q1987">
        <v>3.6396095427765E-2</v>
      </c>
    </row>
    <row r="1988" spans="1:17" hidden="1" x14ac:dyDescent="0.3">
      <c r="A1988" t="s">
        <v>4159</v>
      </c>
      <c r="B1988" t="s">
        <v>4160</v>
      </c>
      <c r="C1988" t="s">
        <v>10650</v>
      </c>
      <c r="D1988" t="s">
        <v>295</v>
      </c>
      <c r="E1988">
        <v>398.69787506</v>
      </c>
      <c r="F1988">
        <v>80.989999999999995</v>
      </c>
      <c r="G1988">
        <v>46.785729564223097</v>
      </c>
      <c r="H1988">
        <v>-2.1584178347696099</v>
      </c>
      <c r="I1988">
        <v>5.35077363749512</v>
      </c>
      <c r="J1988">
        <v>6.8428571554779003</v>
      </c>
      <c r="K1988">
        <v>71.550924634374795</v>
      </c>
      <c r="L1988">
        <v>64.6783134055337</v>
      </c>
      <c r="M1988">
        <v>68.2457226100111</v>
      </c>
      <c r="N1988">
        <v>1.6256031637839701</v>
      </c>
      <c r="O1988">
        <v>11.3717742931226</v>
      </c>
      <c r="P1988">
        <v>90.789163722025805</v>
      </c>
      <c r="Q1988">
        <v>2.5031378390872001E-2</v>
      </c>
    </row>
    <row r="1989" spans="1:17" hidden="1" x14ac:dyDescent="0.3">
      <c r="A1989" t="s">
        <v>4161</v>
      </c>
      <c r="B1989" t="s">
        <v>4162</v>
      </c>
      <c r="C1989" t="s">
        <v>10650</v>
      </c>
      <c r="D1989" t="s">
        <v>172</v>
      </c>
      <c r="E1989">
        <v>396.64811515000002</v>
      </c>
      <c r="F1989">
        <v>383</v>
      </c>
      <c r="G1989">
        <v>153.26842670337501</v>
      </c>
      <c r="H1989">
        <v>23.859370401567102</v>
      </c>
      <c r="I1989">
        <v>94.169826125148603</v>
      </c>
      <c r="J1989">
        <v>-3.68101665541209</v>
      </c>
      <c r="K1989">
        <v>309.393921536633</v>
      </c>
      <c r="L1989">
        <v>239.30510906913599</v>
      </c>
      <c r="M1989">
        <v>67.6798103016027</v>
      </c>
      <c r="N1989">
        <v>1.7853626517886401</v>
      </c>
      <c r="O1989">
        <v>8.8250652741514308</v>
      </c>
      <c r="P1989">
        <v>186.89138576779001</v>
      </c>
    </row>
    <row r="1990" spans="1:17" hidden="1" x14ac:dyDescent="0.3">
      <c r="A1990" t="s">
        <v>4163</v>
      </c>
      <c r="B1990" t="s">
        <v>4164</v>
      </c>
      <c r="C1990" t="s">
        <v>10650</v>
      </c>
      <c r="D1990" t="s">
        <v>295</v>
      </c>
      <c r="E1990">
        <v>394.04750000000001</v>
      </c>
      <c r="F1990">
        <v>333.9</v>
      </c>
      <c r="G1990">
        <v>-42.774473639866102</v>
      </c>
      <c r="H1990">
        <v>-3.0321481454775698</v>
      </c>
      <c r="I1990">
        <v>-19.282299238820901</v>
      </c>
      <c r="J1990">
        <v>-2.3007209137791702</v>
      </c>
      <c r="K1990">
        <v>345.12193061447601</v>
      </c>
      <c r="L1990">
        <v>351.346263502922</v>
      </c>
      <c r="M1990">
        <v>46.429044626754497</v>
      </c>
      <c r="N1990">
        <v>1.0221264067675899</v>
      </c>
      <c r="O1990">
        <v>31.761006289308099</v>
      </c>
      <c r="P1990">
        <v>6.6773162939297102</v>
      </c>
      <c r="Q1990">
        <v>5.0251830549049997E-2</v>
      </c>
    </row>
    <row r="1991" spans="1:17" hidden="1" x14ac:dyDescent="0.3">
      <c r="A1991" t="s">
        <v>4165</v>
      </c>
      <c r="B1991" t="s">
        <v>4166</v>
      </c>
      <c r="C1991" t="s">
        <v>10650</v>
      </c>
      <c r="D1991" t="s">
        <v>40</v>
      </c>
      <c r="E1991">
        <v>391.13762400000002</v>
      </c>
      <c r="F1991">
        <v>10.26</v>
      </c>
      <c r="G1991">
        <v>-92.168353397418997</v>
      </c>
      <c r="H1991">
        <v>-14.326441099856501</v>
      </c>
      <c r="I1991">
        <v>-41.719167925689597</v>
      </c>
      <c r="J1991">
        <v>-5.35962005206345</v>
      </c>
      <c r="K1991">
        <v>11.341474067032999</v>
      </c>
      <c r="L1991">
        <v>14.5787682472891</v>
      </c>
      <c r="M1991">
        <v>35.194954726088703</v>
      </c>
      <c r="N1991">
        <v>0.63970183382323498</v>
      </c>
      <c r="O1991">
        <v>225.04873294346899</v>
      </c>
      <c r="P1991">
        <v>8.5714285714285801</v>
      </c>
      <c r="Q1991">
        <v>0.178784517747858</v>
      </c>
    </row>
    <row r="1992" spans="1:17" hidden="1" x14ac:dyDescent="0.3">
      <c r="A1992" t="s">
        <v>4167</v>
      </c>
      <c r="B1992" t="s">
        <v>4168</v>
      </c>
      <c r="C1992" t="s">
        <v>10650</v>
      </c>
      <c r="D1992" t="s">
        <v>54</v>
      </c>
      <c r="E1992">
        <v>390.688672</v>
      </c>
      <c r="F1992">
        <v>46.13</v>
      </c>
      <c r="G1992">
        <v>-72.337040224509494</v>
      </c>
      <c r="H1992">
        <v>20.8453272331097</v>
      </c>
      <c r="I1992">
        <v>-60.399367355889098</v>
      </c>
      <c r="J1992">
        <v>14.5872376189162</v>
      </c>
      <c r="K1992">
        <v>40.373498455280803</v>
      </c>
      <c r="L1992">
        <v>53.243761772032201</v>
      </c>
      <c r="M1992">
        <v>86.494564390899399</v>
      </c>
      <c r="N1992">
        <v>1.8047528301527</v>
      </c>
      <c r="O1992">
        <v>101.495772815954</v>
      </c>
      <c r="P1992">
        <v>32.557471264367798</v>
      </c>
      <c r="Q1992">
        <v>5.9588757620691997E-2</v>
      </c>
    </row>
    <row r="1993" spans="1:17" hidden="1" x14ac:dyDescent="0.3">
      <c r="A1993" t="s">
        <v>4169</v>
      </c>
      <c r="B1993" t="s">
        <v>4170</v>
      </c>
      <c r="C1993" t="s">
        <v>10650</v>
      </c>
      <c r="D1993" t="s">
        <v>414</v>
      </c>
      <c r="E1993">
        <v>389.9325892</v>
      </c>
      <c r="F1993">
        <v>1049.75</v>
      </c>
      <c r="G1993">
        <v>101.420437906234</v>
      </c>
      <c r="H1993">
        <v>23.552894022423398</v>
      </c>
      <c r="I1993">
        <v>32.910487438401397</v>
      </c>
      <c r="J1993">
        <v>17.386976130099001</v>
      </c>
      <c r="K1993">
        <v>868.763824896144</v>
      </c>
      <c r="L1993">
        <v>737.755838976821</v>
      </c>
      <c r="M1993">
        <v>76.630257397517596</v>
      </c>
      <c r="N1993">
        <v>3.3219736525465402</v>
      </c>
      <c r="O1993">
        <v>7.0731126458680702</v>
      </c>
      <c r="P1993">
        <v>139.614243323442</v>
      </c>
      <c r="Q1993">
        <v>0.119306930444967</v>
      </c>
    </row>
    <row r="1994" spans="1:17" hidden="1" x14ac:dyDescent="0.3">
      <c r="A1994" t="s">
        <v>4171</v>
      </c>
      <c r="B1994" t="s">
        <v>4172</v>
      </c>
      <c r="C1994" t="s">
        <v>10650</v>
      </c>
      <c r="D1994" t="s">
        <v>1710</v>
      </c>
      <c r="E1994">
        <v>389.79370121400001</v>
      </c>
      <c r="F1994">
        <v>143.08000000000001</v>
      </c>
      <c r="G1994">
        <v>-17.014745886574701</v>
      </c>
      <c r="H1994">
        <v>-2.9024041643494201</v>
      </c>
      <c r="I1994">
        <v>-3.9973476667406902</v>
      </c>
      <c r="J1994">
        <v>6.6705709522495402</v>
      </c>
      <c r="K1994">
        <v>140.37402200387001</v>
      </c>
      <c r="L1994">
        <v>135.43096427426499</v>
      </c>
      <c r="M1994">
        <v>67.064581439961998</v>
      </c>
      <c r="N1994">
        <v>0.32125195467790402</v>
      </c>
      <c r="O1994">
        <v>25.559127760693301</v>
      </c>
      <c r="P1994">
        <v>32.4201758445164</v>
      </c>
      <c r="Q1994">
        <v>-2.4842901004079002E-2</v>
      </c>
    </row>
    <row r="1995" spans="1:17" hidden="1" x14ac:dyDescent="0.3">
      <c r="A1995" t="s">
        <v>4173</v>
      </c>
      <c r="B1995" t="s">
        <v>4174</v>
      </c>
      <c r="C1995" t="s">
        <v>10650</v>
      </c>
      <c r="D1995" t="s">
        <v>46</v>
      </c>
      <c r="E1995">
        <v>389.00299095999998</v>
      </c>
      <c r="F1995">
        <v>78.150000000000006</v>
      </c>
      <c r="G1995">
        <v>113.29590957710199</v>
      </c>
      <c r="H1995">
        <v>27.060034763606701</v>
      </c>
      <c r="I1995">
        <v>28.4531990667099</v>
      </c>
      <c r="J1995">
        <v>3.0039042855828799</v>
      </c>
      <c r="K1995">
        <v>65.4060350766255</v>
      </c>
      <c r="L1995">
        <v>50.325184176729003</v>
      </c>
      <c r="M1995">
        <v>79.984286120925404</v>
      </c>
      <c r="N1995">
        <v>0.23118351063829701</v>
      </c>
      <c r="O1995">
        <v>0.44785668586051403</v>
      </c>
      <c r="P1995">
        <v>208.7556592215</v>
      </c>
      <c r="Q1995">
        <v>0.23863164649205301</v>
      </c>
    </row>
    <row r="1996" spans="1:17" hidden="1" x14ac:dyDescent="0.3">
      <c r="A1996" t="s">
        <v>4175</v>
      </c>
      <c r="B1996" t="s">
        <v>4176</v>
      </c>
      <c r="C1996" t="s">
        <v>10650</v>
      </c>
      <c r="D1996" t="s">
        <v>21</v>
      </c>
      <c r="E1996">
        <v>388.2894</v>
      </c>
      <c r="F1996">
        <v>313.2</v>
      </c>
      <c r="G1996">
        <v>-16.751066474012401</v>
      </c>
      <c r="H1996">
        <v>-1.1556816789467601</v>
      </c>
      <c r="I1996">
        <v>19.3222787480167</v>
      </c>
      <c r="J1996">
        <v>-13.169804634604899</v>
      </c>
      <c r="K1996">
        <v>294.41826616960998</v>
      </c>
      <c r="M1996">
        <v>48.676949641272799</v>
      </c>
      <c r="N1996">
        <v>0.4050822823386</v>
      </c>
      <c r="O1996">
        <v>20.625798212005101</v>
      </c>
      <c r="P1996">
        <v>120.56338028169</v>
      </c>
    </row>
    <row r="1997" spans="1:17" hidden="1" x14ac:dyDescent="0.3">
      <c r="A1997" t="s">
        <v>4177</v>
      </c>
      <c r="B1997" t="s">
        <v>4178</v>
      </c>
      <c r="C1997" t="s">
        <v>10650</v>
      </c>
      <c r="D1997" t="s">
        <v>83</v>
      </c>
      <c r="E1997">
        <v>388.26526100000001</v>
      </c>
      <c r="F1997">
        <v>350.75</v>
      </c>
      <c r="G1997">
        <v>-49.2149458668327</v>
      </c>
      <c r="H1997">
        <v>-16.1685705921379</v>
      </c>
      <c r="I1997">
        <v>-28.775696970336799</v>
      </c>
      <c r="J1997">
        <v>-4.6770699237980402</v>
      </c>
      <c r="K1997">
        <v>379.24373802457302</v>
      </c>
      <c r="L1997">
        <v>389.15289740858401</v>
      </c>
      <c r="M1997">
        <v>31.330651307523802</v>
      </c>
      <c r="N1997">
        <v>1.6895008766908799</v>
      </c>
      <c r="O1997">
        <v>38.018531717747599</v>
      </c>
      <c r="P1997">
        <v>7.9064759267804803</v>
      </c>
    </row>
    <row r="1998" spans="1:17" hidden="1" x14ac:dyDescent="0.3">
      <c r="A1998" t="s">
        <v>4179</v>
      </c>
      <c r="B1998" t="s">
        <v>4180</v>
      </c>
      <c r="C1998" t="s">
        <v>10650</v>
      </c>
      <c r="D1998" t="s">
        <v>295</v>
      </c>
      <c r="E1998">
        <v>387.06</v>
      </c>
      <c r="F1998">
        <v>3850.7</v>
      </c>
      <c r="G1998">
        <v>89.573293203928301</v>
      </c>
      <c r="H1998">
        <v>-3.7102739870666599</v>
      </c>
      <c r="I1998">
        <v>36.311700459656301</v>
      </c>
      <c r="J1998">
        <v>-11.5335273129734</v>
      </c>
      <c r="K1998">
        <v>3852.1587294034798</v>
      </c>
      <c r="L1998">
        <v>3273.2197412179498</v>
      </c>
      <c r="M1998">
        <v>42.163068636362802</v>
      </c>
      <c r="N1998">
        <v>0.82891612500899403</v>
      </c>
      <c r="O1998">
        <v>32.313605318513503</v>
      </c>
      <c r="P1998">
        <v>138.87717121588</v>
      </c>
      <c r="Q1998">
        <v>0.14492298636273299</v>
      </c>
    </row>
    <row r="1999" spans="1:17" hidden="1" x14ac:dyDescent="0.3">
      <c r="A1999" t="s">
        <v>4181</v>
      </c>
      <c r="B1999" t="s">
        <v>4182</v>
      </c>
      <c r="C1999" t="s">
        <v>10650</v>
      </c>
      <c r="D1999" t="s">
        <v>966</v>
      </c>
      <c r="E1999">
        <v>386.60885499599999</v>
      </c>
      <c r="F1999">
        <v>15.89</v>
      </c>
      <c r="G1999">
        <v>46.120278555227301</v>
      </c>
      <c r="H1999">
        <v>-0.78689750050342799</v>
      </c>
      <c r="I1999">
        <v>15.1759933646329</v>
      </c>
      <c r="J1999">
        <v>-7.2949462891297401</v>
      </c>
      <c r="K1999">
        <v>15.002438711101901</v>
      </c>
      <c r="L1999">
        <v>13.3374940945722</v>
      </c>
      <c r="M1999">
        <v>51.171925649982398</v>
      </c>
      <c r="N1999">
        <v>2.6101496918268499</v>
      </c>
      <c r="O1999">
        <v>23.348017621145299</v>
      </c>
      <c r="P1999">
        <v>80.568181818181799</v>
      </c>
      <c r="Q1999">
        <v>7.4739427505790004E-2</v>
      </c>
    </row>
    <row r="2000" spans="1:17" hidden="1" x14ac:dyDescent="0.3">
      <c r="A2000" t="s">
        <v>4183</v>
      </c>
      <c r="B2000" t="s">
        <v>4184</v>
      </c>
      <c r="C2000" t="s">
        <v>10650</v>
      </c>
      <c r="D2000" t="s">
        <v>4185</v>
      </c>
      <c r="E2000">
        <v>386.60748940799999</v>
      </c>
      <c r="F2000">
        <v>48.73</v>
      </c>
      <c r="G2000">
        <v>-50.0360029531412</v>
      </c>
      <c r="H2000">
        <v>-8.6198680130702297</v>
      </c>
      <c r="I2000">
        <v>-32.702325560346203</v>
      </c>
      <c r="J2000">
        <v>6.0837164921556504</v>
      </c>
      <c r="K2000">
        <v>49.087422516812701</v>
      </c>
      <c r="L2000">
        <v>54.815192161869099</v>
      </c>
      <c r="M2000">
        <v>70.939146646125707</v>
      </c>
      <c r="N2000">
        <v>1.3000234484022399</v>
      </c>
      <c r="O2000">
        <v>69.300225733634306</v>
      </c>
      <c r="P2000">
        <v>42.903225806451601</v>
      </c>
      <c r="Q2000">
        <v>7.5304735466725004E-2</v>
      </c>
    </row>
    <row r="2001" spans="1:17" hidden="1" x14ac:dyDescent="0.3">
      <c r="A2001" t="s">
        <v>4186</v>
      </c>
      <c r="B2001" t="s">
        <v>4187</v>
      </c>
      <c r="C2001" t="s">
        <v>10650</v>
      </c>
      <c r="D2001" t="s">
        <v>505</v>
      </c>
      <c r="E2001">
        <v>386.25</v>
      </c>
      <c r="F2001">
        <v>512.15</v>
      </c>
      <c r="G2001">
        <v>21.0659802101436</v>
      </c>
      <c r="H2001">
        <v>-10.3726513416457</v>
      </c>
      <c r="I2001">
        <v>7.6928652937708</v>
      </c>
      <c r="J2001">
        <v>-5.9200592764174802</v>
      </c>
      <c r="K2001">
        <v>524.81288649282101</v>
      </c>
      <c r="L2001">
        <v>470.76769618506501</v>
      </c>
      <c r="M2001">
        <v>35.534266989233203</v>
      </c>
      <c r="N2001">
        <v>0.52580192083053601</v>
      </c>
      <c r="O2001">
        <v>20.082007224445899</v>
      </c>
      <c r="P2001">
        <v>75.514050719670905</v>
      </c>
      <c r="Q2001">
        <v>4.6097782103246998E-2</v>
      </c>
    </row>
    <row r="2002" spans="1:17" hidden="1" x14ac:dyDescent="0.3">
      <c r="A2002" t="s">
        <v>4188</v>
      </c>
      <c r="B2002" t="s">
        <v>4189</v>
      </c>
      <c r="C2002" t="s">
        <v>10650</v>
      </c>
      <c r="D2002" t="s">
        <v>46</v>
      </c>
      <c r="E2002">
        <v>385.41489195999998</v>
      </c>
      <c r="F2002">
        <v>52.34</v>
      </c>
      <c r="G2002">
        <v>-47.421795636331296</v>
      </c>
      <c r="H2002">
        <v>20.5011236810493</v>
      </c>
      <c r="I2002">
        <v>-11.4366752001804</v>
      </c>
      <c r="J2002">
        <v>5.0505243322029196</v>
      </c>
      <c r="K2002">
        <v>45.934142784380498</v>
      </c>
      <c r="L2002">
        <v>53.837457942272202</v>
      </c>
      <c r="M2002">
        <v>71.743926222565804</v>
      </c>
      <c r="N2002">
        <v>3.0645518875800399</v>
      </c>
      <c r="O2002">
        <v>128.31486434849</v>
      </c>
      <c r="P2002">
        <v>58.126888217522598</v>
      </c>
      <c r="Q2002">
        <v>1.8004816389186998E-2</v>
      </c>
    </row>
    <row r="2003" spans="1:17" hidden="1" x14ac:dyDescent="0.3">
      <c r="A2003" t="s">
        <v>4190</v>
      </c>
      <c r="B2003" t="s">
        <v>4191</v>
      </c>
      <c r="C2003" t="s">
        <v>10650</v>
      </c>
      <c r="D2003" t="s">
        <v>472</v>
      </c>
      <c r="E2003">
        <v>384.73296187300002</v>
      </c>
      <c r="F2003">
        <v>22.11</v>
      </c>
      <c r="G2003">
        <v>20.3590742794599</v>
      </c>
      <c r="H2003">
        <v>-4.6733705330169304</v>
      </c>
      <c r="I2003">
        <v>-37.431074314483602</v>
      </c>
      <c r="J2003">
        <v>-4.8542517427859098</v>
      </c>
      <c r="K2003">
        <v>23.540361097354499</v>
      </c>
      <c r="L2003">
        <v>22.1621198890691</v>
      </c>
      <c r="M2003">
        <v>43.091111877398603</v>
      </c>
      <c r="N2003">
        <v>0.38951437502165698</v>
      </c>
      <c r="O2003">
        <v>49.253731343283498</v>
      </c>
      <c r="P2003">
        <v>56.491870849553401</v>
      </c>
    </row>
    <row r="2004" spans="1:17" hidden="1" x14ac:dyDescent="0.3">
      <c r="A2004" t="s">
        <v>4192</v>
      </c>
      <c r="B2004" t="s">
        <v>4193</v>
      </c>
      <c r="C2004" t="s">
        <v>10650</v>
      </c>
      <c r="D2004" t="s">
        <v>54</v>
      </c>
      <c r="E2004">
        <v>384.55713395999999</v>
      </c>
      <c r="F2004">
        <v>314</v>
      </c>
      <c r="G2004">
        <v>122.99490863324699</v>
      </c>
      <c r="H2004">
        <v>-4.6452520492884197</v>
      </c>
      <c r="I2004">
        <v>-6.2571883165137896</v>
      </c>
      <c r="J2004">
        <v>-1.4746746067890999</v>
      </c>
      <c r="K2004">
        <v>319.60475523675598</v>
      </c>
      <c r="L2004">
        <v>280.62455820545301</v>
      </c>
      <c r="M2004">
        <v>49.806171193211803</v>
      </c>
      <c r="N2004">
        <v>0.378228948979557</v>
      </c>
      <c r="O2004">
        <v>32.802547770700599</v>
      </c>
      <c r="P2004">
        <v>170.45650301464201</v>
      </c>
      <c r="Q2004">
        <v>0.14050977306996801</v>
      </c>
    </row>
    <row r="2005" spans="1:17" hidden="1" x14ac:dyDescent="0.3">
      <c r="A2005" t="s">
        <v>4194</v>
      </c>
      <c r="B2005" t="s">
        <v>4195</v>
      </c>
      <c r="C2005" t="s">
        <v>10650</v>
      </c>
      <c r="D2005" t="s">
        <v>4196</v>
      </c>
      <c r="E2005">
        <v>384.13447094999998</v>
      </c>
      <c r="F2005">
        <v>764.5</v>
      </c>
      <c r="G2005">
        <v>21.1008974298006</v>
      </c>
      <c r="H2005">
        <v>2.97340967698165</v>
      </c>
      <c r="I2005">
        <v>17.213888694148501</v>
      </c>
      <c r="J2005">
        <v>-10.9286558779567</v>
      </c>
      <c r="K2005">
        <v>749.11414199162198</v>
      </c>
      <c r="L2005">
        <v>645.85209107345895</v>
      </c>
      <c r="M2005">
        <v>47.300422547205002</v>
      </c>
      <c r="N2005">
        <v>1.1546836408322201</v>
      </c>
      <c r="O2005">
        <v>15.761935905820801</v>
      </c>
      <c r="P2005">
        <v>73.042100497962807</v>
      </c>
      <c r="Q2005">
        <v>0.202453694534731</v>
      </c>
    </row>
    <row r="2006" spans="1:17" hidden="1" x14ac:dyDescent="0.3">
      <c r="A2006" t="s">
        <v>4197</v>
      </c>
      <c r="B2006" t="s">
        <v>4198</v>
      </c>
      <c r="C2006" t="s">
        <v>10650</v>
      </c>
      <c r="D2006" t="s">
        <v>1418</v>
      </c>
      <c r="E2006">
        <v>383.79101650000001</v>
      </c>
      <c r="F2006">
        <v>225.01</v>
      </c>
      <c r="G2006">
        <v>-35.8733942518516</v>
      </c>
      <c r="H2006">
        <v>-10.918390120300399</v>
      </c>
      <c r="I2006">
        <v>-12.2484875317774</v>
      </c>
      <c r="J2006">
        <v>-5.41249454307221</v>
      </c>
      <c r="K2006">
        <v>232.29603315829101</v>
      </c>
      <c r="L2006">
        <v>231.27489727820401</v>
      </c>
      <c r="M2006">
        <v>35.553513479797701</v>
      </c>
      <c r="N2006">
        <v>0.49706061094063803</v>
      </c>
      <c r="O2006">
        <v>37.3272299008933</v>
      </c>
      <c r="P2006">
        <v>25.0750416898276</v>
      </c>
      <c r="Q2006">
        <v>-4.1727104371200004E-3</v>
      </c>
    </row>
    <row r="2007" spans="1:17" hidden="1" x14ac:dyDescent="0.3">
      <c r="A2007" t="s">
        <v>4199</v>
      </c>
      <c r="B2007" t="s">
        <v>4200</v>
      </c>
      <c r="C2007" t="s">
        <v>10650</v>
      </c>
      <c r="D2007" t="s">
        <v>414</v>
      </c>
      <c r="E2007">
        <v>383.39805111999999</v>
      </c>
      <c r="F2007">
        <v>152.69999999999999</v>
      </c>
      <c r="G2007">
        <v>-49.876057796951798</v>
      </c>
      <c r="H2007">
        <v>-16.015042736790001</v>
      </c>
      <c r="I2007">
        <v>-32.409948722313203</v>
      </c>
      <c r="J2007">
        <v>-9.3642906999330506</v>
      </c>
      <c r="M2007">
        <v>44.664929126495203</v>
      </c>
      <c r="O2007">
        <v>30.943025540274999</v>
      </c>
      <c r="P2007">
        <v>21.286735504368501</v>
      </c>
    </row>
    <row r="2008" spans="1:17" hidden="1" x14ac:dyDescent="0.3">
      <c r="A2008" t="s">
        <v>4201</v>
      </c>
      <c r="B2008" t="s">
        <v>4202</v>
      </c>
      <c r="C2008" t="s">
        <v>10650</v>
      </c>
      <c r="D2008" t="s">
        <v>264</v>
      </c>
      <c r="E2008">
        <v>382.91818665599999</v>
      </c>
      <c r="F2008">
        <v>87.53</v>
      </c>
      <c r="G2008">
        <v>-21.2956261275102</v>
      </c>
      <c r="H2008">
        <v>-0.84438681388513204</v>
      </c>
      <c r="I2008">
        <v>-21.362679176343701</v>
      </c>
      <c r="J2008">
        <v>-4.1908835527064703</v>
      </c>
      <c r="K2008">
        <v>87.951536184312502</v>
      </c>
      <c r="L2008">
        <v>96.353220331393203</v>
      </c>
      <c r="M2008">
        <v>45.355751350895702</v>
      </c>
      <c r="N2008">
        <v>0.56075432725284902</v>
      </c>
      <c r="O2008">
        <v>98.217753912944104</v>
      </c>
      <c r="P2008">
        <v>16.862483311081402</v>
      </c>
    </row>
    <row r="2009" spans="1:17" hidden="1" x14ac:dyDescent="0.3">
      <c r="A2009" t="s">
        <v>4203</v>
      </c>
      <c r="B2009" t="s">
        <v>4204</v>
      </c>
      <c r="C2009" t="s">
        <v>10650</v>
      </c>
      <c r="D2009" t="s">
        <v>54</v>
      </c>
      <c r="E2009">
        <v>381.71731499999999</v>
      </c>
      <c r="F2009">
        <v>285.64999999999998</v>
      </c>
      <c r="G2009">
        <v>16.014351300107499</v>
      </c>
      <c r="H2009">
        <v>2.7590220494958002</v>
      </c>
      <c r="I2009">
        <v>23.314229020875199</v>
      </c>
      <c r="J2009">
        <v>7.0190302309544803</v>
      </c>
      <c r="K2009">
        <v>253.283532566665</v>
      </c>
      <c r="L2009">
        <v>218.52704680083301</v>
      </c>
      <c r="M2009">
        <v>58.5404122414527</v>
      </c>
      <c r="N2009">
        <v>0.91304887774501797</v>
      </c>
      <c r="O2009">
        <v>8.4894101172763907</v>
      </c>
      <c r="P2009">
        <v>68.128310771041697</v>
      </c>
      <c r="Q2009">
        <v>0.145888264106352</v>
      </c>
    </row>
    <row r="2010" spans="1:17" hidden="1" x14ac:dyDescent="0.3">
      <c r="A2010" t="s">
        <v>4205</v>
      </c>
      <c r="B2010" t="s">
        <v>4206</v>
      </c>
      <c r="C2010" t="s">
        <v>10650</v>
      </c>
      <c r="D2010" t="s">
        <v>198</v>
      </c>
      <c r="E2010">
        <v>380.3876439</v>
      </c>
      <c r="F2010">
        <v>521.85</v>
      </c>
      <c r="G2010">
        <v>37.659424239807002</v>
      </c>
      <c r="H2010">
        <v>26.650433417352701</v>
      </c>
      <c r="I2010">
        <v>31.108689611582498</v>
      </c>
      <c r="J2010">
        <v>-8.7973279672968392</v>
      </c>
      <c r="K2010">
        <v>446.92826595581897</v>
      </c>
      <c r="L2010">
        <v>385.079590518271</v>
      </c>
      <c r="M2010">
        <v>54.940108191791097</v>
      </c>
      <c r="N2010">
        <v>4.1065956101317296</v>
      </c>
      <c r="O2010">
        <v>27.622880137970601</v>
      </c>
      <c r="P2010">
        <v>89.0418402463322</v>
      </c>
      <c r="Q2010">
        <v>5.1714858790977002E-2</v>
      </c>
    </row>
    <row r="2011" spans="1:17" hidden="1" x14ac:dyDescent="0.3">
      <c r="A2011" t="s">
        <v>4207</v>
      </c>
      <c r="B2011" t="s">
        <v>4208</v>
      </c>
      <c r="C2011" t="s">
        <v>10650</v>
      </c>
      <c r="D2011" t="s">
        <v>230</v>
      </c>
      <c r="E2011">
        <v>379.16141743999998</v>
      </c>
      <c r="F2011">
        <v>129.56</v>
      </c>
      <c r="G2011">
        <v>3.4076982062833601</v>
      </c>
      <c r="H2011">
        <v>1.44689285863818</v>
      </c>
      <c r="I2011">
        <v>-3.5896829109155002</v>
      </c>
      <c r="J2011">
        <v>-7.8056195239409201</v>
      </c>
      <c r="K2011">
        <v>123.04617910273301</v>
      </c>
      <c r="L2011">
        <v>111.336893011103</v>
      </c>
      <c r="M2011">
        <v>50.302093357767099</v>
      </c>
      <c r="N2011">
        <v>0.96185954975843602</v>
      </c>
      <c r="O2011">
        <v>11.454152516208699</v>
      </c>
      <c r="P2011">
        <v>50.476190476190403</v>
      </c>
      <c r="Q2011">
        <v>-6.1062073503629997E-3</v>
      </c>
    </row>
    <row r="2012" spans="1:17" hidden="1" x14ac:dyDescent="0.3">
      <c r="A2012" t="s">
        <v>4209</v>
      </c>
      <c r="B2012" t="s">
        <v>4210</v>
      </c>
      <c r="C2012" t="s">
        <v>10650</v>
      </c>
      <c r="D2012" t="s">
        <v>118</v>
      </c>
      <c r="E2012">
        <v>377.85333600000001</v>
      </c>
      <c r="F2012">
        <v>14.22</v>
      </c>
      <c r="G2012">
        <v>-47.180007679485101</v>
      </c>
      <c r="H2012">
        <v>-5.15598100881438</v>
      </c>
      <c r="I2012">
        <v>-16.888086844608502</v>
      </c>
      <c r="J2012">
        <v>-4.3654650837864803</v>
      </c>
      <c r="K2012">
        <v>14.2383674018416</v>
      </c>
      <c r="L2012">
        <v>14.460401792697199</v>
      </c>
      <c r="M2012">
        <v>60.979416453052401</v>
      </c>
      <c r="N2012">
        <v>1.04968729594427</v>
      </c>
      <c r="O2012">
        <v>24.894514767932399</v>
      </c>
      <c r="P2012">
        <v>26.4</v>
      </c>
      <c r="Q2012">
        <v>3.8093400534804998E-2</v>
      </c>
    </row>
    <row r="2013" spans="1:17" hidden="1" x14ac:dyDescent="0.3">
      <c r="A2013" t="s">
        <v>4211</v>
      </c>
      <c r="B2013" t="s">
        <v>4212</v>
      </c>
      <c r="C2013" t="s">
        <v>10650</v>
      </c>
      <c r="D2013" t="s">
        <v>445</v>
      </c>
      <c r="E2013">
        <v>377.79086714800002</v>
      </c>
      <c r="F2013">
        <v>96.03</v>
      </c>
      <c r="G2013">
        <v>108.623722252845</v>
      </c>
      <c r="H2013">
        <v>31.0741284027003</v>
      </c>
      <c r="I2013">
        <v>41.271114759822702</v>
      </c>
      <c r="J2013">
        <v>10.853442686682801</v>
      </c>
      <c r="K2013">
        <v>73.008236248019102</v>
      </c>
      <c r="L2013">
        <v>62.9412088022885</v>
      </c>
      <c r="M2013">
        <v>87.693087722433404</v>
      </c>
      <c r="N2013">
        <v>3.0246016780376102</v>
      </c>
      <c r="O2013">
        <v>5.3837342497136298</v>
      </c>
      <c r="P2013">
        <v>145.91549295774601</v>
      </c>
      <c r="Q2013">
        <v>0.121945586653587</v>
      </c>
    </row>
    <row r="2014" spans="1:17" hidden="1" x14ac:dyDescent="0.3">
      <c r="A2014" t="s">
        <v>4213</v>
      </c>
      <c r="B2014" t="s">
        <v>4214</v>
      </c>
      <c r="C2014" t="s">
        <v>10650</v>
      </c>
      <c r="D2014" t="s">
        <v>121</v>
      </c>
      <c r="E2014">
        <v>377.3742264</v>
      </c>
      <c r="F2014">
        <v>151.55000000000001</v>
      </c>
      <c r="G2014">
        <v>-27.785205033517599</v>
      </c>
      <c r="H2014">
        <v>-12.774347940204001</v>
      </c>
      <c r="I2014">
        <v>-1.7806132668488699</v>
      </c>
      <c r="J2014">
        <v>-11.636591982712099</v>
      </c>
      <c r="K2014">
        <v>168.20148958021599</v>
      </c>
      <c r="L2014">
        <v>152.51692138145501</v>
      </c>
      <c r="M2014">
        <v>24.0959981355692</v>
      </c>
      <c r="N2014">
        <v>0.38413205339444201</v>
      </c>
      <c r="O2014">
        <v>41.900362916529097</v>
      </c>
      <c r="P2014">
        <v>23.714285714285701</v>
      </c>
      <c r="Q2014">
        <v>4.9988637444025E-2</v>
      </c>
    </row>
    <row r="2015" spans="1:17" hidden="1" x14ac:dyDescent="0.3">
      <c r="A2015" t="s">
        <v>4215</v>
      </c>
      <c r="B2015" t="s">
        <v>4216</v>
      </c>
      <c r="C2015" t="s">
        <v>10650</v>
      </c>
      <c r="D2015" t="s">
        <v>2641</v>
      </c>
      <c r="E2015">
        <v>376.68490980000001</v>
      </c>
      <c r="F2015">
        <v>234.9</v>
      </c>
      <c r="G2015">
        <v>102.138980425414</v>
      </c>
      <c r="H2015">
        <v>23.8282575318295</v>
      </c>
      <c r="I2015">
        <v>42.593745981595099</v>
      </c>
      <c r="J2015">
        <v>10.910053152896699</v>
      </c>
      <c r="K2015">
        <v>193.34549382792699</v>
      </c>
      <c r="L2015">
        <v>158.69408707975501</v>
      </c>
      <c r="M2015">
        <v>82.961170125288106</v>
      </c>
      <c r="N2015">
        <v>0.47692307692307601</v>
      </c>
      <c r="O2015">
        <v>8.9399744572158308</v>
      </c>
      <c r="P2015">
        <v>134.9</v>
      </c>
      <c r="Q2015">
        <v>0.156992198057509</v>
      </c>
    </row>
    <row r="2016" spans="1:17" hidden="1" x14ac:dyDescent="0.3">
      <c r="A2016" t="s">
        <v>4217</v>
      </c>
      <c r="B2016" t="s">
        <v>4218</v>
      </c>
      <c r="C2016" t="s">
        <v>10650</v>
      </c>
      <c r="D2016" t="s">
        <v>261</v>
      </c>
      <c r="E2016">
        <v>376.50222000000002</v>
      </c>
      <c r="F2016">
        <v>325</v>
      </c>
      <c r="G2016">
        <v>-47.895594460645597</v>
      </c>
      <c r="H2016">
        <v>-1.37384008817855</v>
      </c>
      <c r="I2016">
        <v>-30.429485386007102</v>
      </c>
      <c r="J2016">
        <v>7.1951221095067401</v>
      </c>
      <c r="M2016">
        <v>50.262620322930402</v>
      </c>
      <c r="O2016">
        <v>44.615384615384599</v>
      </c>
      <c r="P2016">
        <v>16.071428571428498</v>
      </c>
    </row>
    <row r="2017" spans="1:17" hidden="1" x14ac:dyDescent="0.3">
      <c r="A2017" t="s">
        <v>4219</v>
      </c>
      <c r="B2017" t="s">
        <v>4220</v>
      </c>
      <c r="C2017" t="s">
        <v>10650</v>
      </c>
      <c r="D2017" t="s">
        <v>21</v>
      </c>
      <c r="E2017">
        <v>376.04776523999999</v>
      </c>
      <c r="F2017">
        <v>122.26</v>
      </c>
      <c r="G2017">
        <v>-35.598320478589002</v>
      </c>
      <c r="H2017">
        <v>-11.668756548705099</v>
      </c>
      <c r="I2017">
        <v>-13.6515399809293</v>
      </c>
      <c r="J2017">
        <v>-1.63856102580789</v>
      </c>
      <c r="K2017">
        <v>125.652277717594</v>
      </c>
      <c r="L2017">
        <v>124.195467621605</v>
      </c>
      <c r="M2017">
        <v>48.802936380896298</v>
      </c>
      <c r="N2017">
        <v>0.26636266972418199</v>
      </c>
      <c r="O2017">
        <v>37.412072632095501</v>
      </c>
      <c r="P2017">
        <v>32.747014115092298</v>
      </c>
      <c r="Q2017">
        <v>2.026817294435E-3</v>
      </c>
    </row>
    <row r="2018" spans="1:17" hidden="1" x14ac:dyDescent="0.3">
      <c r="A2018" t="s">
        <v>4221</v>
      </c>
      <c r="B2018" t="s">
        <v>4222</v>
      </c>
      <c r="C2018" t="s">
        <v>10650</v>
      </c>
      <c r="E2018">
        <v>375.83030250000002</v>
      </c>
      <c r="F2018">
        <v>189.75</v>
      </c>
      <c r="G2018">
        <v>276.40434564118101</v>
      </c>
      <c r="H2018">
        <v>43.545132301335798</v>
      </c>
      <c r="I2018">
        <v>-1.580849757213</v>
      </c>
      <c r="J2018">
        <v>6.5058422700790102</v>
      </c>
      <c r="K2018">
        <v>144.502220430329</v>
      </c>
      <c r="L2018">
        <v>121.148964986763</v>
      </c>
      <c r="M2018">
        <v>97.599421208394205</v>
      </c>
      <c r="N2018">
        <v>1.00002201901301</v>
      </c>
      <c r="O2018">
        <v>6.2977602108036796</v>
      </c>
      <c r="P2018">
        <v>419.86301369863003</v>
      </c>
    </row>
    <row r="2019" spans="1:17" hidden="1" x14ac:dyDescent="0.3">
      <c r="A2019" t="s">
        <v>4223</v>
      </c>
      <c r="B2019" t="s">
        <v>4224</v>
      </c>
      <c r="C2019" t="s">
        <v>10650</v>
      </c>
      <c r="D2019" t="s">
        <v>739</v>
      </c>
      <c r="E2019">
        <v>375.52362499999998</v>
      </c>
      <c r="F2019">
        <v>293.3</v>
      </c>
      <c r="G2019">
        <v>-32.456322599125599</v>
      </c>
      <c r="H2019">
        <v>10.8508394620918</v>
      </c>
      <c r="I2019">
        <v>-34.932717213969497</v>
      </c>
      <c r="J2019">
        <v>8.1136680850018497</v>
      </c>
      <c r="K2019">
        <v>272.122723123865</v>
      </c>
      <c r="L2019">
        <v>287.96071106609998</v>
      </c>
      <c r="M2019">
        <v>62.134252414294203</v>
      </c>
      <c r="N2019">
        <v>1.4285179087261199</v>
      </c>
      <c r="O2019">
        <v>50.357995226730303</v>
      </c>
      <c r="P2019">
        <v>33.318181818181799</v>
      </c>
    </row>
    <row r="2020" spans="1:17" hidden="1" x14ac:dyDescent="0.3">
      <c r="A2020" t="s">
        <v>4225</v>
      </c>
      <c r="B2020" t="s">
        <v>4226</v>
      </c>
      <c r="C2020" t="s">
        <v>10650</v>
      </c>
      <c r="D2020" t="s">
        <v>387</v>
      </c>
      <c r="E2020">
        <v>375.30522353999999</v>
      </c>
      <c r="F2020">
        <v>295.95</v>
      </c>
      <c r="G2020">
        <v>25.327880894408601</v>
      </c>
      <c r="H2020">
        <v>2.72108172680288</v>
      </c>
      <c r="I2020">
        <v>-9.7067813241544396</v>
      </c>
      <c r="J2020">
        <v>-9.1627623810837804</v>
      </c>
      <c r="K2020">
        <v>279.978235768422</v>
      </c>
      <c r="L2020">
        <v>250.21676655966601</v>
      </c>
      <c r="M2020">
        <v>46.535420625308703</v>
      </c>
      <c r="N2020">
        <v>1.3443067321467199</v>
      </c>
      <c r="O2020">
        <v>15.796587261361701</v>
      </c>
      <c r="P2020">
        <v>87.250869977855004</v>
      </c>
      <c r="Q2020">
        <v>6.2835505244310003E-2</v>
      </c>
    </row>
    <row r="2021" spans="1:17" hidden="1" x14ac:dyDescent="0.3">
      <c r="A2021" t="s">
        <v>4227</v>
      </c>
      <c r="B2021" t="s">
        <v>4228</v>
      </c>
      <c r="C2021" t="s">
        <v>10650</v>
      </c>
      <c r="D2021" t="s">
        <v>264</v>
      </c>
      <c r="E2021">
        <v>374.16441600000002</v>
      </c>
      <c r="F2021">
        <v>680</v>
      </c>
      <c r="G2021">
        <v>63.878196353007901</v>
      </c>
      <c r="H2021">
        <v>-5.3746541231484803</v>
      </c>
      <c r="I2021">
        <v>37.4400335784023</v>
      </c>
      <c r="J2021">
        <v>-5.8107444438640501</v>
      </c>
      <c r="K2021">
        <v>664.094067186963</v>
      </c>
      <c r="L2021">
        <v>536.35320533838603</v>
      </c>
      <c r="M2021">
        <v>49.005865125842703</v>
      </c>
      <c r="N2021">
        <v>0.26285528355562199</v>
      </c>
      <c r="O2021">
        <v>16.1323529411764</v>
      </c>
      <c r="P2021">
        <v>122.367560497056</v>
      </c>
      <c r="Q2021">
        <v>0.116486498038346</v>
      </c>
    </row>
    <row r="2022" spans="1:17" hidden="1" x14ac:dyDescent="0.3">
      <c r="A2022" t="s">
        <v>4229</v>
      </c>
      <c r="B2022" t="s">
        <v>4230</v>
      </c>
      <c r="C2022" t="s">
        <v>10650</v>
      </c>
      <c r="D2022" t="s">
        <v>935</v>
      </c>
      <c r="E2022">
        <v>373.43741</v>
      </c>
      <c r="F2022">
        <v>659.75</v>
      </c>
      <c r="G2022">
        <v>79.009167444116201</v>
      </c>
      <c r="H2022">
        <v>1.59433722977887</v>
      </c>
      <c r="I2022">
        <v>7.8088641109235999</v>
      </c>
      <c r="J2022">
        <v>-3.8925571806985801</v>
      </c>
      <c r="K2022">
        <v>618.88868990405297</v>
      </c>
      <c r="M2022">
        <v>54.513705474088702</v>
      </c>
      <c r="N2022">
        <v>0.99300699300699202</v>
      </c>
      <c r="O2022">
        <v>4.2061386888973198</v>
      </c>
      <c r="P2022">
        <v>157.71484375</v>
      </c>
    </row>
    <row r="2023" spans="1:17" hidden="1" x14ac:dyDescent="0.3">
      <c r="A2023" t="s">
        <v>4231</v>
      </c>
      <c r="B2023" t="s">
        <v>4232</v>
      </c>
      <c r="C2023" t="s">
        <v>10650</v>
      </c>
      <c r="D2023" t="s">
        <v>472</v>
      </c>
      <c r="E2023">
        <v>373.171072842</v>
      </c>
      <c r="F2023">
        <v>44.76</v>
      </c>
      <c r="G2023">
        <v>-32.061650626701798</v>
      </c>
      <c r="H2023">
        <v>-4.5703041199510199</v>
      </c>
      <c r="I2023">
        <v>-5.8878282127709998</v>
      </c>
      <c r="J2023">
        <v>-3.44537107673596</v>
      </c>
      <c r="K2023">
        <v>44.009934287870799</v>
      </c>
      <c r="L2023">
        <v>42.606474395547998</v>
      </c>
      <c r="M2023">
        <v>46.564998390337102</v>
      </c>
      <c r="N2023">
        <v>0.339298494496928</v>
      </c>
      <c r="O2023">
        <v>33.378016085790897</v>
      </c>
      <c r="P2023">
        <v>56.5034965034964</v>
      </c>
      <c r="Q2023">
        <v>8.7656138285685997E-2</v>
      </c>
    </row>
    <row r="2024" spans="1:17" hidden="1" x14ac:dyDescent="0.3">
      <c r="A2024" t="s">
        <v>4233</v>
      </c>
      <c r="B2024" t="s">
        <v>4234</v>
      </c>
      <c r="C2024" t="s">
        <v>10650</v>
      </c>
      <c r="D2024" t="s">
        <v>742</v>
      </c>
      <c r="E2024">
        <v>373.16630627000001</v>
      </c>
      <c r="F2024">
        <v>224.76</v>
      </c>
      <c r="G2024">
        <v>19.18527951678</v>
      </c>
      <c r="H2024">
        <v>-0.47211694999567499</v>
      </c>
      <c r="I2024">
        <v>8.9775522739739309</v>
      </c>
      <c r="J2024">
        <v>-1.04111658501937</v>
      </c>
      <c r="K2024">
        <v>216.74326003148701</v>
      </c>
      <c r="L2024">
        <v>193.39275058889601</v>
      </c>
      <c r="M2024">
        <v>43.478451693180702</v>
      </c>
      <c r="N2024">
        <v>0.66958180213337304</v>
      </c>
      <c r="O2024">
        <v>1.886456664887</v>
      </c>
      <c r="P2024">
        <v>56.300417246175201</v>
      </c>
      <c r="Q2024">
        <v>8.1463636799704003E-2</v>
      </c>
    </row>
    <row r="2025" spans="1:17" hidden="1" x14ac:dyDescent="0.3">
      <c r="A2025" t="s">
        <v>4235</v>
      </c>
      <c r="B2025" t="s">
        <v>4236</v>
      </c>
      <c r="C2025" t="s">
        <v>10650</v>
      </c>
      <c r="D2025" t="s">
        <v>680</v>
      </c>
      <c r="E2025">
        <v>373.03956499999998</v>
      </c>
      <c r="F2025">
        <v>238.53</v>
      </c>
      <c r="G2025">
        <v>-14.0223926665068</v>
      </c>
      <c r="H2025">
        <v>-4.8107097937049801</v>
      </c>
      <c r="I2025">
        <v>-14.423412916394</v>
      </c>
      <c r="J2025">
        <v>-3.68564754659256</v>
      </c>
      <c r="K2025">
        <v>243.16817975721301</v>
      </c>
      <c r="L2025">
        <v>235.29279506088099</v>
      </c>
      <c r="M2025">
        <v>46.413074053451503</v>
      </c>
      <c r="N2025">
        <v>0.35965068000072198</v>
      </c>
      <c r="O2025">
        <v>20.7395296189158</v>
      </c>
      <c r="P2025">
        <v>19.265000000000001</v>
      </c>
      <c r="Q2025">
        <v>4.2707059269109997E-2</v>
      </c>
    </row>
    <row r="2026" spans="1:17" hidden="1" x14ac:dyDescent="0.3">
      <c r="A2026" t="s">
        <v>4237</v>
      </c>
      <c r="B2026" t="s">
        <v>4238</v>
      </c>
      <c r="C2026" t="s">
        <v>10650</v>
      </c>
      <c r="D2026" t="s">
        <v>4029</v>
      </c>
      <c r="E2026">
        <v>372.91800000000001</v>
      </c>
      <c r="F2026">
        <v>273.2</v>
      </c>
      <c r="G2026">
        <v>33.402803959191999</v>
      </c>
      <c r="H2026">
        <v>-8.7606065616217403</v>
      </c>
      <c r="I2026">
        <v>30.820305758520799</v>
      </c>
      <c r="J2026">
        <v>-4.3712442057452296</v>
      </c>
      <c r="K2026">
        <v>245.39573050523799</v>
      </c>
      <c r="L2026">
        <v>206.02380243061799</v>
      </c>
      <c r="M2026">
        <v>52.605646241842699</v>
      </c>
      <c r="N2026">
        <v>0.429798899744254</v>
      </c>
      <c r="O2026">
        <v>8.7115666178623794</v>
      </c>
      <c r="P2026">
        <v>84.532252617358907</v>
      </c>
    </row>
    <row r="2027" spans="1:17" hidden="1" x14ac:dyDescent="0.3">
      <c r="A2027" t="s">
        <v>4239</v>
      </c>
      <c r="B2027" t="s">
        <v>4240</v>
      </c>
      <c r="C2027" t="s">
        <v>10650</v>
      </c>
      <c r="D2027" t="s">
        <v>445</v>
      </c>
      <c r="E2027">
        <v>372.76211684999998</v>
      </c>
      <c r="F2027">
        <v>308.3</v>
      </c>
      <c r="G2027">
        <v>25.665988822456601</v>
      </c>
      <c r="H2027">
        <v>-10.225158716277001</v>
      </c>
      <c r="I2027">
        <v>-65.900465635613301</v>
      </c>
      <c r="J2027">
        <v>-1.80794708829462</v>
      </c>
      <c r="K2027">
        <v>323.27274176716799</v>
      </c>
      <c r="L2027">
        <v>355.296178914964</v>
      </c>
      <c r="M2027">
        <v>51.623126948782101</v>
      </c>
      <c r="N2027">
        <v>0.62846055558184599</v>
      </c>
      <c r="O2027">
        <v>138.27440804411199</v>
      </c>
      <c r="P2027">
        <v>65.574650912996702</v>
      </c>
      <c r="Q2027">
        <v>0.17634459028896499</v>
      </c>
    </row>
    <row r="2028" spans="1:17" hidden="1" x14ac:dyDescent="0.3">
      <c r="A2028" t="s">
        <v>4241</v>
      </c>
      <c r="B2028" t="s">
        <v>4242</v>
      </c>
      <c r="C2028" t="s">
        <v>10650</v>
      </c>
      <c r="D2028" t="s">
        <v>127</v>
      </c>
      <c r="E2028">
        <v>372.15142445999999</v>
      </c>
      <c r="F2028">
        <v>17.239999999999998</v>
      </c>
      <c r="G2028">
        <v>-39.936589336286197</v>
      </c>
      <c r="H2028">
        <v>4.52651295603774</v>
      </c>
      <c r="I2028">
        <v>-32.596207552729297</v>
      </c>
      <c r="J2028">
        <v>-1.4913338096552</v>
      </c>
      <c r="K2028">
        <v>17.425331256797001</v>
      </c>
      <c r="L2028">
        <v>18.906392145261801</v>
      </c>
      <c r="M2028">
        <v>53.455179326555097</v>
      </c>
      <c r="N2028">
        <v>1.60971647485378</v>
      </c>
      <c r="O2028">
        <v>87.935034802784202</v>
      </c>
      <c r="P2028">
        <v>7.7499999999999902</v>
      </c>
      <c r="Q2028">
        <v>4.5076785464658001E-2</v>
      </c>
    </row>
    <row r="2029" spans="1:17" hidden="1" x14ac:dyDescent="0.3">
      <c r="A2029" t="s">
        <v>4243</v>
      </c>
      <c r="B2029" t="s">
        <v>4244</v>
      </c>
      <c r="C2029" t="s">
        <v>10650</v>
      </c>
      <c r="D2029" t="s">
        <v>54</v>
      </c>
      <c r="E2029">
        <v>371.52397446999998</v>
      </c>
      <c r="F2029">
        <v>783.55</v>
      </c>
      <c r="G2029">
        <v>-48.280624313565397</v>
      </c>
      <c r="H2029">
        <v>-12.873927528399699</v>
      </c>
      <c r="I2029">
        <v>-22.112256979493001</v>
      </c>
      <c r="J2029">
        <v>-2.8060502760520598</v>
      </c>
      <c r="K2029">
        <v>823.11177919280499</v>
      </c>
      <c r="L2029">
        <v>848.36991936883999</v>
      </c>
      <c r="M2029">
        <v>37.203579144908502</v>
      </c>
      <c r="N2029">
        <v>0.84771514997575403</v>
      </c>
      <c r="O2029">
        <v>34.515984940335599</v>
      </c>
      <c r="P2029">
        <v>20.5461538461538</v>
      </c>
      <c r="Q2029">
        <v>6.7260870614196E-2</v>
      </c>
    </row>
    <row r="2030" spans="1:17" hidden="1" x14ac:dyDescent="0.3">
      <c r="A2030" t="s">
        <v>4245</v>
      </c>
      <c r="B2030" t="s">
        <v>4246</v>
      </c>
      <c r="C2030" t="s">
        <v>10650</v>
      </c>
      <c r="D2030" t="s">
        <v>127</v>
      </c>
      <c r="E2030">
        <v>371.25039325</v>
      </c>
      <c r="F2030">
        <v>55.71</v>
      </c>
      <c r="G2030">
        <v>-16.041026486981099</v>
      </c>
      <c r="H2030">
        <v>-5.3269822387948702</v>
      </c>
      <c r="I2030">
        <v>-38.190644435756703</v>
      </c>
      <c r="J2030">
        <v>1.79178307346166</v>
      </c>
      <c r="K2030">
        <v>56.126359709128899</v>
      </c>
      <c r="L2030">
        <v>56.421546680294597</v>
      </c>
      <c r="M2030">
        <v>57.206040919753498</v>
      </c>
      <c r="N2030">
        <v>1.0197798209662401</v>
      </c>
      <c r="O2030">
        <v>92.066056363309997</v>
      </c>
      <c r="P2030">
        <v>40.859671302149103</v>
      </c>
      <c r="Q2030">
        <v>4.3447386841012001E-2</v>
      </c>
    </row>
    <row r="2031" spans="1:17" hidden="1" x14ac:dyDescent="0.3">
      <c r="A2031" t="s">
        <v>4247</v>
      </c>
      <c r="B2031" t="s">
        <v>4248</v>
      </c>
      <c r="C2031" t="s">
        <v>10650</v>
      </c>
      <c r="D2031" t="s">
        <v>769</v>
      </c>
      <c r="E2031">
        <v>371.17191671999899</v>
      </c>
      <c r="F2031">
        <v>82.48</v>
      </c>
      <c r="G2031">
        <v>-66.123386162121506</v>
      </c>
      <c r="H2031">
        <v>-10.782353078781099</v>
      </c>
      <c r="I2031">
        <v>-38.8631481592925</v>
      </c>
      <c r="J2031">
        <v>-3.0828807242790499</v>
      </c>
      <c r="K2031">
        <v>88.041400048640696</v>
      </c>
      <c r="L2031">
        <v>100.48215584806</v>
      </c>
      <c r="M2031">
        <v>41.762785122339501</v>
      </c>
      <c r="N2031">
        <v>0.74229373070303095</v>
      </c>
      <c r="O2031">
        <v>84.287099903006705</v>
      </c>
      <c r="P2031">
        <v>8.5405974470325194</v>
      </c>
      <c r="Q2031">
        <v>-6.8930742634583E-2</v>
      </c>
    </row>
    <row r="2032" spans="1:17" hidden="1" x14ac:dyDescent="0.3">
      <c r="A2032" t="s">
        <v>4249</v>
      </c>
      <c r="B2032" t="s">
        <v>4250</v>
      </c>
      <c r="C2032" t="s">
        <v>10650</v>
      </c>
      <c r="D2032" t="s">
        <v>355</v>
      </c>
      <c r="E2032">
        <v>370.108601685</v>
      </c>
      <c r="F2032">
        <v>272.10000000000002</v>
      </c>
      <c r="G2032">
        <v>-33.464500093699499</v>
      </c>
      <c r="H2032">
        <v>-10.3023580335686</v>
      </c>
      <c r="I2032">
        <v>-17.8625618439</v>
      </c>
      <c r="J2032">
        <v>-8.6375236361997398</v>
      </c>
      <c r="K2032">
        <v>273.12640880832299</v>
      </c>
      <c r="L2032">
        <v>262.48366221761398</v>
      </c>
      <c r="M2032">
        <v>38.560206721272898</v>
      </c>
      <c r="N2032">
        <v>0.42572724362026099</v>
      </c>
      <c r="O2032">
        <v>30.154355016537998</v>
      </c>
      <c r="P2032">
        <v>30.5035971223021</v>
      </c>
      <c r="Q2032">
        <v>5.3673653930630004E-3</v>
      </c>
    </row>
    <row r="2033" spans="1:17" hidden="1" x14ac:dyDescent="0.3">
      <c r="A2033" t="s">
        <v>4251</v>
      </c>
      <c r="B2033" t="s">
        <v>4252</v>
      </c>
      <c r="C2033" t="s">
        <v>10650</v>
      </c>
      <c r="D2033" t="s">
        <v>46</v>
      </c>
      <c r="E2033">
        <v>369.69128777999998</v>
      </c>
      <c r="F2033">
        <v>174.25</v>
      </c>
      <c r="G2033">
        <v>-39.443109898500502</v>
      </c>
      <c r="H2033">
        <v>-28.467657635594001</v>
      </c>
      <c r="I2033">
        <v>-21.9770008238619</v>
      </c>
      <c r="J2033">
        <v>-12.1890781705574</v>
      </c>
      <c r="M2033">
        <v>18.815982980654599</v>
      </c>
      <c r="O2033">
        <v>41.750358680057303</v>
      </c>
      <c r="P2033">
        <v>3.9367730390694899</v>
      </c>
    </row>
    <row r="2034" spans="1:17" hidden="1" x14ac:dyDescent="0.3">
      <c r="A2034" t="s">
        <v>4253</v>
      </c>
      <c r="B2034" t="s">
        <v>4254</v>
      </c>
      <c r="C2034" t="s">
        <v>10650</v>
      </c>
      <c r="D2034" t="s">
        <v>680</v>
      </c>
      <c r="E2034">
        <v>369.05837500000001</v>
      </c>
      <c r="F2034">
        <v>266.45</v>
      </c>
      <c r="G2034">
        <v>-8.8241405329617102</v>
      </c>
      <c r="H2034">
        <v>-12.707304345837599</v>
      </c>
      <c r="I2034">
        <v>-5.2255367085445101</v>
      </c>
      <c r="J2034">
        <v>-3.2662609233578301</v>
      </c>
      <c r="K2034">
        <v>272.633134354643</v>
      </c>
      <c r="L2034">
        <v>255.77897371238399</v>
      </c>
      <c r="M2034">
        <v>45.307934015609703</v>
      </c>
      <c r="N2034">
        <v>0.37673763276515099</v>
      </c>
      <c r="O2034">
        <v>30.2308125351848</v>
      </c>
      <c r="P2034">
        <v>36.711133914827997</v>
      </c>
      <c r="Q2034">
        <v>7.8378394684326003E-2</v>
      </c>
    </row>
    <row r="2035" spans="1:17" hidden="1" x14ac:dyDescent="0.3">
      <c r="A2035" t="s">
        <v>4255</v>
      </c>
      <c r="B2035" t="s">
        <v>4256</v>
      </c>
      <c r="C2035" t="s">
        <v>10650</v>
      </c>
      <c r="D2035" t="s">
        <v>411</v>
      </c>
      <c r="E2035">
        <v>368.85036960000002</v>
      </c>
      <c r="F2035">
        <v>109.1</v>
      </c>
      <c r="G2035">
        <v>84.964525566305497</v>
      </c>
      <c r="H2035">
        <v>7.2281038808933502</v>
      </c>
      <c r="I2035">
        <v>111.055472731394</v>
      </c>
      <c r="J2035">
        <v>6.4324757141543003</v>
      </c>
      <c r="K2035">
        <v>107.14960334771</v>
      </c>
      <c r="L2035">
        <v>85.710099746325398</v>
      </c>
      <c r="M2035">
        <v>71.473007495370794</v>
      </c>
      <c r="N2035">
        <v>1.8709319866363401</v>
      </c>
      <c r="O2035">
        <v>12.4350748548732</v>
      </c>
      <c r="P2035">
        <v>155.703125</v>
      </c>
    </row>
    <row r="2036" spans="1:17" hidden="1" x14ac:dyDescent="0.3">
      <c r="A2036" t="s">
        <v>4257</v>
      </c>
      <c r="B2036" t="s">
        <v>4258</v>
      </c>
      <c r="C2036" t="s">
        <v>10650</v>
      </c>
      <c r="D2036" t="s">
        <v>769</v>
      </c>
      <c r="E2036">
        <v>366.60154929999999</v>
      </c>
      <c r="F2036">
        <v>60.21</v>
      </c>
      <c r="G2036">
        <v>11.2353112349659</v>
      </c>
      <c r="H2036">
        <v>3.0473529158733399</v>
      </c>
      <c r="I2036">
        <v>0.74188023295055106</v>
      </c>
      <c r="J2036">
        <v>-12.110084335174401</v>
      </c>
      <c r="K2036">
        <v>56.678181954348503</v>
      </c>
      <c r="L2036">
        <v>52.073328104054497</v>
      </c>
      <c r="M2036">
        <v>46.584836333876503</v>
      </c>
      <c r="N2036">
        <v>2.6610449022955098</v>
      </c>
      <c r="O2036">
        <v>19.415379505065602</v>
      </c>
      <c r="P2036">
        <v>51.471698113207502</v>
      </c>
      <c r="Q2036">
        <v>8.3115873554945E-2</v>
      </c>
    </row>
    <row r="2037" spans="1:17" hidden="1" x14ac:dyDescent="0.3">
      <c r="A2037" t="s">
        <v>4259</v>
      </c>
      <c r="B2037" t="s">
        <v>4260</v>
      </c>
      <c r="C2037" t="s">
        <v>10650</v>
      </c>
      <c r="D2037" t="s">
        <v>355</v>
      </c>
      <c r="E2037">
        <v>366.51362060000002</v>
      </c>
      <c r="F2037">
        <v>3.29</v>
      </c>
      <c r="G2037">
        <v>63.0941347643776</v>
      </c>
      <c r="H2037">
        <v>11.191682812780501</v>
      </c>
      <c r="I2037">
        <v>27.6291226726009</v>
      </c>
      <c r="J2037">
        <v>1.4818917069665101</v>
      </c>
      <c r="K2037">
        <v>2.9033459731959699</v>
      </c>
      <c r="L2037">
        <v>2.5146448745913101</v>
      </c>
      <c r="M2037">
        <v>78.263920791256993</v>
      </c>
      <c r="N2037">
        <v>0.90913692471373198</v>
      </c>
      <c r="O2037">
        <v>3.9513677811550099</v>
      </c>
      <c r="P2037">
        <v>112.258064516129</v>
      </c>
      <c r="Q2037">
        <v>-3.5683760734925997E-2</v>
      </c>
    </row>
    <row r="2038" spans="1:17" hidden="1" x14ac:dyDescent="0.3">
      <c r="A2038" t="s">
        <v>4261</v>
      </c>
      <c r="B2038" t="s">
        <v>4262</v>
      </c>
      <c r="C2038" t="s">
        <v>10650</v>
      </c>
      <c r="D2038" t="s">
        <v>72</v>
      </c>
      <c r="E2038">
        <v>365.00827616499998</v>
      </c>
      <c r="F2038">
        <v>61.3</v>
      </c>
      <c r="G2038">
        <v>109.674397891955</v>
      </c>
      <c r="H2038">
        <v>37.093620877884497</v>
      </c>
      <c r="I2038">
        <v>16.002008173616002</v>
      </c>
      <c r="J2038">
        <v>-13.5923398458725</v>
      </c>
      <c r="K2038">
        <v>52.020206836697902</v>
      </c>
      <c r="L2038">
        <v>42.3818204645546</v>
      </c>
      <c r="M2038">
        <v>58.473342291418099</v>
      </c>
      <c r="N2038">
        <v>2.4765825234252299</v>
      </c>
      <c r="O2038">
        <v>20.391517128874298</v>
      </c>
      <c r="P2038">
        <v>168.74177992108699</v>
      </c>
      <c r="Q2038">
        <v>0.12258797760118301</v>
      </c>
    </row>
    <row r="2039" spans="1:17" hidden="1" x14ac:dyDescent="0.3">
      <c r="A2039" t="s">
        <v>4263</v>
      </c>
      <c r="B2039" t="s">
        <v>4264</v>
      </c>
      <c r="C2039" t="s">
        <v>10650</v>
      </c>
      <c r="D2039" t="s">
        <v>531</v>
      </c>
      <c r="E2039">
        <v>364.74349999999998</v>
      </c>
      <c r="F2039">
        <v>444.7</v>
      </c>
      <c r="G2039">
        <v>547.35774235647705</v>
      </c>
      <c r="H2039">
        <v>30.226269094583898</v>
      </c>
      <c r="I2039">
        <v>93.101267662818103</v>
      </c>
      <c r="J2039">
        <v>-4.8676081960617603</v>
      </c>
      <c r="K2039">
        <v>350.78840218819499</v>
      </c>
      <c r="L2039">
        <v>249.90793718022499</v>
      </c>
      <c r="M2039">
        <v>64.941034354625899</v>
      </c>
      <c r="N2039">
        <v>2.5990038848124599</v>
      </c>
      <c r="O2039">
        <v>17.494940409264601</v>
      </c>
      <c r="P2039">
        <v>591.60186625194399</v>
      </c>
      <c r="Q2039">
        <v>0.217707679176047</v>
      </c>
    </row>
    <row r="2040" spans="1:17" hidden="1" x14ac:dyDescent="0.3">
      <c r="A2040" t="s">
        <v>4265</v>
      </c>
      <c r="B2040" t="s">
        <v>4266</v>
      </c>
      <c r="C2040" t="s">
        <v>10650</v>
      </c>
      <c r="D2040" t="s">
        <v>141</v>
      </c>
      <c r="E2040">
        <v>363.41780545300003</v>
      </c>
      <c r="F2040">
        <v>108.46</v>
      </c>
      <c r="G2040">
        <v>-50.272675374311902</v>
      </c>
      <c r="H2040">
        <v>-8.9292458405370105</v>
      </c>
      <c r="I2040">
        <v>-12.123049841077799</v>
      </c>
      <c r="J2040">
        <v>-2.5516512699726701</v>
      </c>
      <c r="K2040">
        <v>102.795019732933</v>
      </c>
      <c r="L2040">
        <v>112.16248499055</v>
      </c>
      <c r="M2040">
        <v>56.497975060002602</v>
      </c>
      <c r="N2040">
        <v>0.99952794651541599</v>
      </c>
      <c r="O2040">
        <v>51.207818550617702</v>
      </c>
      <c r="P2040">
        <v>33.325138291333701</v>
      </c>
      <c r="Q2040">
        <v>9.0622460433801996E-2</v>
      </c>
    </row>
    <row r="2041" spans="1:17" hidden="1" x14ac:dyDescent="0.3">
      <c r="A2041" t="s">
        <v>4267</v>
      </c>
      <c r="B2041" t="s">
        <v>4268</v>
      </c>
      <c r="C2041" t="s">
        <v>10650</v>
      </c>
      <c r="D2041" t="s">
        <v>141</v>
      </c>
      <c r="E2041">
        <v>362.92</v>
      </c>
      <c r="F2041">
        <v>413.6</v>
      </c>
      <c r="G2041">
        <v>665.10232638493801</v>
      </c>
      <c r="H2041">
        <v>47.936796387667798</v>
      </c>
      <c r="I2041">
        <v>218.83989745738199</v>
      </c>
      <c r="J2041">
        <v>5.3759186588654799</v>
      </c>
      <c r="K2041">
        <v>301.10796186980502</v>
      </c>
      <c r="L2041">
        <v>179.99798127005599</v>
      </c>
      <c r="M2041">
        <v>99.592421343005498</v>
      </c>
      <c r="N2041">
        <v>0.88366985357078298</v>
      </c>
      <c r="O2041">
        <v>3.1552224371373199</v>
      </c>
      <c r="P2041">
        <v>788.50698174006402</v>
      </c>
      <c r="Q2041">
        <v>0.17786620974869</v>
      </c>
    </row>
    <row r="2042" spans="1:17" hidden="1" x14ac:dyDescent="0.3">
      <c r="A2042" t="s">
        <v>4269</v>
      </c>
      <c r="B2042" t="s">
        <v>4270</v>
      </c>
      <c r="C2042" t="s">
        <v>10650</v>
      </c>
      <c r="D2042" t="s">
        <v>2246</v>
      </c>
      <c r="E2042">
        <v>362.86874999999998</v>
      </c>
      <c r="F2042">
        <v>621</v>
      </c>
      <c r="G2042">
        <v>291.29647172632701</v>
      </c>
      <c r="H2042">
        <v>-27.288341230338801</v>
      </c>
      <c r="I2042">
        <v>123.197403665867</v>
      </c>
      <c r="J2042">
        <v>-18.316509151109599</v>
      </c>
      <c r="K2042">
        <v>670.55799391181597</v>
      </c>
      <c r="L2042">
        <v>404.96404881126</v>
      </c>
      <c r="M2042">
        <v>33.904162763094099</v>
      </c>
      <c r="N2042">
        <v>0.75901328273244695</v>
      </c>
      <c r="O2042">
        <v>51.360708534621502</v>
      </c>
      <c r="P2042">
        <v>433.04721030042901</v>
      </c>
    </row>
    <row r="2043" spans="1:17" hidden="1" x14ac:dyDescent="0.3">
      <c r="A2043" t="s">
        <v>4271</v>
      </c>
      <c r="B2043" t="s">
        <v>4272</v>
      </c>
      <c r="C2043" t="s">
        <v>10650</v>
      </c>
      <c r="D2043" t="s">
        <v>183</v>
      </c>
      <c r="E2043">
        <v>361.18309019999998</v>
      </c>
      <c r="F2043">
        <v>4.47</v>
      </c>
      <c r="G2043">
        <v>-96.442881563065797</v>
      </c>
      <c r="H2043">
        <v>3.1539663141084402</v>
      </c>
      <c r="I2043">
        <v>-70.153075971666595</v>
      </c>
      <c r="J2043">
        <v>10.5090753277467</v>
      </c>
      <c r="K2043">
        <v>4.7365365353878399</v>
      </c>
      <c r="L2043">
        <v>7.4165640636962902</v>
      </c>
      <c r="M2043">
        <v>63.218560257509097</v>
      </c>
      <c r="N2043">
        <v>1.8477768117556701</v>
      </c>
      <c r="O2043">
        <v>228.63534675615199</v>
      </c>
      <c r="P2043">
        <v>21.4673913043478</v>
      </c>
      <c r="Q2043">
        <v>0.14762094665053099</v>
      </c>
    </row>
    <row r="2044" spans="1:17" hidden="1" x14ac:dyDescent="0.3">
      <c r="A2044" t="s">
        <v>4273</v>
      </c>
      <c r="B2044" t="s">
        <v>4274</v>
      </c>
      <c r="C2044" t="s">
        <v>10650</v>
      </c>
      <c r="D2044" t="s">
        <v>1569</v>
      </c>
      <c r="E2044">
        <v>361.07749999999999</v>
      </c>
      <c r="F2044">
        <v>611.6</v>
      </c>
      <c r="G2044">
        <v>31.8574123986368</v>
      </c>
      <c r="H2044">
        <v>2.0285057222072398</v>
      </c>
      <c r="I2044">
        <v>14.1165463600246</v>
      </c>
      <c r="J2044">
        <v>0.546701780363681</v>
      </c>
      <c r="K2044">
        <v>563.49477338916597</v>
      </c>
      <c r="L2044">
        <v>497.68884523035399</v>
      </c>
      <c r="M2044">
        <v>60.329824400507803</v>
      </c>
      <c r="N2044">
        <v>1.53220796394961</v>
      </c>
      <c r="O2044">
        <v>2.6814911706997999</v>
      </c>
      <c r="P2044">
        <v>96.624336923324194</v>
      </c>
      <c r="Q2044">
        <v>0.100291956534763</v>
      </c>
    </row>
    <row r="2045" spans="1:17" hidden="1" x14ac:dyDescent="0.3">
      <c r="A2045" t="s">
        <v>4275</v>
      </c>
      <c r="B2045" t="s">
        <v>4276</v>
      </c>
      <c r="C2045" t="s">
        <v>10650</v>
      </c>
      <c r="D2045" t="s">
        <v>264</v>
      </c>
      <c r="E2045">
        <v>360.58996574999998</v>
      </c>
      <c r="F2045">
        <v>145.65</v>
      </c>
      <c r="G2045">
        <v>39.438760788335202</v>
      </c>
      <c r="H2045">
        <v>9.7885788639919902</v>
      </c>
      <c r="I2045">
        <v>-1.95544841349453</v>
      </c>
      <c r="J2045">
        <v>13.721853003531599</v>
      </c>
      <c r="K2045">
        <v>124.785803707331</v>
      </c>
      <c r="L2045">
        <v>118.420443326559</v>
      </c>
      <c r="M2045">
        <v>82.813751080279104</v>
      </c>
      <c r="N2045">
        <v>1.8784295102805899</v>
      </c>
      <c r="O2045">
        <v>18.709234466186</v>
      </c>
      <c r="P2045">
        <v>117.388059701492</v>
      </c>
      <c r="Q2045">
        <v>5.3376385288847E-2</v>
      </c>
    </row>
    <row r="2046" spans="1:17" hidden="1" x14ac:dyDescent="0.3">
      <c r="A2046" t="s">
        <v>4277</v>
      </c>
      <c r="B2046" t="s">
        <v>4278</v>
      </c>
      <c r="C2046" t="s">
        <v>10650</v>
      </c>
      <c r="D2046" t="s">
        <v>387</v>
      </c>
      <c r="E2046">
        <v>360.44613523599998</v>
      </c>
      <c r="F2046">
        <v>197.88</v>
      </c>
      <c r="G2046">
        <v>-52.698093735743598</v>
      </c>
      <c r="H2046">
        <v>1.47553624796001</v>
      </c>
      <c r="I2046">
        <v>-9.0132971613082606</v>
      </c>
      <c r="J2046">
        <v>2.0303468797835502</v>
      </c>
      <c r="K2046">
        <v>189.027651259978</v>
      </c>
      <c r="L2046">
        <v>196.30880563101201</v>
      </c>
      <c r="M2046">
        <v>78.473588060473404</v>
      </c>
      <c r="N2046">
        <v>0.75552731319198796</v>
      </c>
      <c r="O2046">
        <v>35.107135637760202</v>
      </c>
      <c r="P2046">
        <v>36.8938083708059</v>
      </c>
      <c r="Q2046">
        <v>-7.4443455647392007E-2</v>
      </c>
    </row>
    <row r="2047" spans="1:17" hidden="1" x14ac:dyDescent="0.3">
      <c r="A2047" t="s">
        <v>4279</v>
      </c>
      <c r="B2047" t="s">
        <v>4280</v>
      </c>
      <c r="C2047" t="s">
        <v>10650</v>
      </c>
      <c r="D2047" t="s">
        <v>531</v>
      </c>
      <c r="E2047">
        <v>360.42583999999999</v>
      </c>
      <c r="F2047">
        <v>166.06</v>
      </c>
      <c r="G2047">
        <v>958.48275578655603</v>
      </c>
      <c r="H2047">
        <v>87.405082976058196</v>
      </c>
      <c r="I2047">
        <v>208.35436148607499</v>
      </c>
      <c r="J2047">
        <v>18.576337478269199</v>
      </c>
      <c r="K2047">
        <v>117.45626209226</v>
      </c>
      <c r="L2047">
        <v>76.136453115836403</v>
      </c>
      <c r="M2047">
        <v>85.546361989566904</v>
      </c>
      <c r="N2047">
        <v>1.29978668069314</v>
      </c>
      <c r="O2047">
        <v>7.6719258099482204</v>
      </c>
      <c r="P2047">
        <v>1376.0888888888801</v>
      </c>
    </row>
    <row r="2048" spans="1:17" hidden="1" x14ac:dyDescent="0.3">
      <c r="A2048" t="s">
        <v>4281</v>
      </c>
      <c r="B2048" t="s">
        <v>4282</v>
      </c>
      <c r="C2048" t="s">
        <v>10650</v>
      </c>
      <c r="D2048" t="s">
        <v>141</v>
      </c>
      <c r="E2048">
        <v>359.85947752800001</v>
      </c>
      <c r="F2048">
        <v>63.86</v>
      </c>
      <c r="G2048">
        <v>21.975224192989199</v>
      </c>
      <c r="H2048">
        <v>34.313083654880799</v>
      </c>
      <c r="I2048">
        <v>28.941943185421401</v>
      </c>
      <c r="J2048">
        <v>4.9443804760590702</v>
      </c>
      <c r="K2048">
        <v>49.905246712990497</v>
      </c>
      <c r="L2048">
        <v>45.228847978497001</v>
      </c>
      <c r="M2048">
        <v>70.394051116381704</v>
      </c>
      <c r="N2048">
        <v>2.2440985212982301</v>
      </c>
      <c r="O2048">
        <v>10.256811775759401</v>
      </c>
      <c r="P2048">
        <v>111.45695364238399</v>
      </c>
      <c r="Q2048">
        <v>9.4055175610518002E-2</v>
      </c>
    </row>
    <row r="2049" spans="1:17" hidden="1" x14ac:dyDescent="0.3">
      <c r="A2049" t="s">
        <v>4283</v>
      </c>
      <c r="B2049" t="s">
        <v>4284</v>
      </c>
      <c r="C2049" t="s">
        <v>10650</v>
      </c>
      <c r="D2049" t="s">
        <v>21</v>
      </c>
      <c r="E2049">
        <v>359.82566400000002</v>
      </c>
      <c r="F2049">
        <v>243.3</v>
      </c>
      <c r="G2049">
        <v>-50.362872853545198</v>
      </c>
      <c r="H2049">
        <v>-3.63212684777492</v>
      </c>
      <c r="I2049">
        <v>-48.028556688534898</v>
      </c>
      <c r="J2049">
        <v>-2.5691067919599102</v>
      </c>
      <c r="K2049">
        <v>252.213445717594</v>
      </c>
      <c r="L2049">
        <v>261.28782015314999</v>
      </c>
      <c r="M2049">
        <v>44.548879428012199</v>
      </c>
      <c r="N2049">
        <v>0.65335730477604903</v>
      </c>
      <c r="O2049">
        <v>67.570900123304497</v>
      </c>
      <c r="P2049">
        <v>16.4114832535885</v>
      </c>
    </row>
    <row r="2050" spans="1:17" hidden="1" x14ac:dyDescent="0.3">
      <c r="A2050" t="s">
        <v>4285</v>
      </c>
      <c r="B2050" t="s">
        <v>4286</v>
      </c>
      <c r="C2050" t="s">
        <v>10650</v>
      </c>
      <c r="D2050" t="s">
        <v>264</v>
      </c>
      <c r="E2050">
        <v>358.64299999999997</v>
      </c>
      <c r="F2050">
        <v>220.4</v>
      </c>
      <c r="G2050">
        <v>-24.727842947570402</v>
      </c>
      <c r="H2050">
        <v>-1.4999456713736801</v>
      </c>
      <c r="I2050">
        <v>-31.6407546415568</v>
      </c>
      <c r="J2050">
        <v>-8.9374404926717599</v>
      </c>
      <c r="K2050">
        <v>221.041619078259</v>
      </c>
      <c r="L2050">
        <v>225.85229831197901</v>
      </c>
      <c r="M2050">
        <v>46.206526744780597</v>
      </c>
      <c r="N2050">
        <v>0.94855916109322103</v>
      </c>
      <c r="O2050">
        <v>56.510889292195898</v>
      </c>
      <c r="P2050">
        <v>14.7916666666666</v>
      </c>
      <c r="Q2050">
        <v>0.111935330096539</v>
      </c>
    </row>
    <row r="2051" spans="1:17" hidden="1" x14ac:dyDescent="0.3">
      <c r="A2051" t="s">
        <v>4287</v>
      </c>
      <c r="B2051" t="s">
        <v>4288</v>
      </c>
      <c r="C2051" t="s">
        <v>10650</v>
      </c>
      <c r="D2051" t="s">
        <v>305</v>
      </c>
      <c r="E2051">
        <v>358.63972984399999</v>
      </c>
      <c r="F2051">
        <v>185.25</v>
      </c>
      <c r="G2051">
        <v>-10.6099212435364</v>
      </c>
      <c r="H2051">
        <v>-11.4859771951811</v>
      </c>
      <c r="I2051">
        <v>28.876161323927398</v>
      </c>
      <c r="J2051">
        <v>-2.0087083270297201</v>
      </c>
      <c r="K2051">
        <v>173.77317056941101</v>
      </c>
      <c r="L2051">
        <v>160.70421524236099</v>
      </c>
      <c r="M2051">
        <v>54.660207707141801</v>
      </c>
      <c r="N2051">
        <v>0.62984313769406597</v>
      </c>
      <c r="O2051">
        <v>28.987854251012099</v>
      </c>
      <c r="P2051">
        <v>70.188332567753804</v>
      </c>
      <c r="Q2051">
        <v>7.4884305117798006E-2</v>
      </c>
    </row>
    <row r="2052" spans="1:17" hidden="1" x14ac:dyDescent="0.3">
      <c r="A2052" t="s">
        <v>4289</v>
      </c>
      <c r="B2052" t="s">
        <v>4290</v>
      </c>
      <c r="C2052" t="s">
        <v>10650</v>
      </c>
      <c r="D2052" t="s">
        <v>151</v>
      </c>
      <c r="E2052">
        <v>357.84</v>
      </c>
      <c r="F2052">
        <v>260.7</v>
      </c>
      <c r="G2052">
        <v>201.24411231264801</v>
      </c>
      <c r="H2052">
        <v>-19.153850159955599</v>
      </c>
      <c r="I2052">
        <v>103.46918823869299</v>
      </c>
      <c r="J2052">
        <v>2.3242189045142498</v>
      </c>
      <c r="K2052">
        <v>245.32274890710801</v>
      </c>
      <c r="L2052">
        <v>181.58388899319499</v>
      </c>
      <c r="M2052">
        <v>48.9217535201389</v>
      </c>
      <c r="N2052">
        <v>0.59569024293544104</v>
      </c>
      <c r="O2052">
        <v>19.0295358649789</v>
      </c>
      <c r="P2052">
        <v>251.347708894878</v>
      </c>
      <c r="Q2052">
        <v>0.14329919625288301</v>
      </c>
    </row>
    <row r="2053" spans="1:17" hidden="1" x14ac:dyDescent="0.3">
      <c r="A2053" t="s">
        <v>4291</v>
      </c>
      <c r="B2053" t="s">
        <v>4292</v>
      </c>
      <c r="C2053" t="s">
        <v>10650</v>
      </c>
      <c r="D2053" t="s">
        <v>4293</v>
      </c>
      <c r="E2053">
        <v>356.987779367999</v>
      </c>
      <c r="F2053">
        <v>24.79</v>
      </c>
      <c r="G2053">
        <v>-7.5502803050208698</v>
      </c>
      <c r="H2053">
        <v>-34.228794103246301</v>
      </c>
      <c r="I2053">
        <v>-58.184637538949303</v>
      </c>
      <c r="J2053">
        <v>-17.311000337760099</v>
      </c>
      <c r="K2053">
        <v>35.926914320724499</v>
      </c>
      <c r="L2053">
        <v>37.703761880000101</v>
      </c>
      <c r="M2053">
        <v>16.637524959717599</v>
      </c>
      <c r="N2053">
        <v>1.1304083794886799</v>
      </c>
      <c r="O2053">
        <v>129.52803549818401</v>
      </c>
      <c r="P2053">
        <v>22.884996695307301</v>
      </c>
      <c r="Q2053">
        <v>0.240997392000454</v>
      </c>
    </row>
    <row r="2054" spans="1:17" hidden="1" x14ac:dyDescent="0.3">
      <c r="A2054" t="s">
        <v>4294</v>
      </c>
      <c r="B2054" t="s">
        <v>4295</v>
      </c>
      <c r="C2054" t="s">
        <v>10650</v>
      </c>
      <c r="D2054" t="s">
        <v>414</v>
      </c>
      <c r="E2054">
        <v>356.04298162499998</v>
      </c>
      <c r="F2054">
        <v>145.9</v>
      </c>
      <c r="G2054">
        <v>395.14109187575201</v>
      </c>
      <c r="H2054">
        <v>8.2845984881704595</v>
      </c>
      <c r="I2054">
        <v>65.501780086542695</v>
      </c>
      <c r="J2054">
        <v>-0.52921650789923502</v>
      </c>
      <c r="K2054">
        <v>131.414752491158</v>
      </c>
      <c r="L2054">
        <v>99.731362976612402</v>
      </c>
      <c r="M2054">
        <v>65.613437606869496</v>
      </c>
      <c r="N2054">
        <v>0.52429595536497697</v>
      </c>
      <c r="O2054">
        <v>2.5702535983550301</v>
      </c>
      <c r="P2054">
        <v>444.40298507462597</v>
      </c>
      <c r="Q2054">
        <v>0.16395499803465399</v>
      </c>
    </row>
    <row r="2055" spans="1:17" hidden="1" x14ac:dyDescent="0.3">
      <c r="A2055" t="s">
        <v>4296</v>
      </c>
      <c r="B2055" t="s">
        <v>4297</v>
      </c>
      <c r="C2055" t="s">
        <v>10650</v>
      </c>
      <c r="D2055" t="s">
        <v>991</v>
      </c>
      <c r="E2055">
        <v>356.04065789999999</v>
      </c>
      <c r="F2055">
        <v>40.630000000000003</v>
      </c>
      <c r="G2055">
        <v>1.4803074152561999</v>
      </c>
      <c r="H2055">
        <v>-8.4931536997613506</v>
      </c>
      <c r="I2055">
        <v>8.4957050190038998</v>
      </c>
      <c r="J2055">
        <v>-4.5627623810837701</v>
      </c>
      <c r="K2055">
        <v>39.9109457084326</v>
      </c>
      <c r="L2055">
        <v>36.843047461118999</v>
      </c>
      <c r="M2055">
        <v>45.485585890242398</v>
      </c>
      <c r="N2055">
        <v>0.15597849393118601</v>
      </c>
      <c r="O2055">
        <v>24.046271228156499</v>
      </c>
      <c r="P2055">
        <v>50.203327171903801</v>
      </c>
      <c r="Q2055">
        <v>3.5841659557054997E-2</v>
      </c>
    </row>
    <row r="2056" spans="1:17" hidden="1" x14ac:dyDescent="0.3">
      <c r="A2056" t="s">
        <v>4298</v>
      </c>
      <c r="B2056" t="s">
        <v>4299</v>
      </c>
      <c r="C2056" t="s">
        <v>10650</v>
      </c>
      <c r="D2056" t="s">
        <v>127</v>
      </c>
      <c r="E2056">
        <v>355.94463539999998</v>
      </c>
      <c r="F2056">
        <v>6.2</v>
      </c>
      <c r="G2056">
        <v>99.194352629301406</v>
      </c>
      <c r="H2056">
        <v>15.6991284027003</v>
      </c>
      <c r="I2056">
        <v>42.030832074310297</v>
      </c>
      <c r="J2056">
        <v>-3.5232274973628499</v>
      </c>
      <c r="K2056">
        <v>5.4201486621709103</v>
      </c>
      <c r="L2056">
        <v>4.2733701263404003</v>
      </c>
      <c r="M2056">
        <v>54.301753139728604</v>
      </c>
      <c r="N2056">
        <v>0.39129621118202101</v>
      </c>
      <c r="O2056">
        <v>18.870967741935399</v>
      </c>
      <c r="P2056">
        <v>143.13725490196001</v>
      </c>
      <c r="Q2056">
        <v>9.1637255158910996E-2</v>
      </c>
    </row>
    <row r="2057" spans="1:17" hidden="1" x14ac:dyDescent="0.3">
      <c r="A2057" t="s">
        <v>4300</v>
      </c>
      <c r="B2057" t="s">
        <v>4301</v>
      </c>
      <c r="C2057" t="s">
        <v>10650</v>
      </c>
      <c r="D2057" t="s">
        <v>4302</v>
      </c>
      <c r="E2057">
        <v>355.32564600000001</v>
      </c>
      <c r="F2057">
        <v>1007.65</v>
      </c>
      <c r="G2057">
        <v>4.8016039552482104</v>
      </c>
      <c r="H2057">
        <v>9.5892720754527492</v>
      </c>
      <c r="I2057">
        <v>-1.00805681457856</v>
      </c>
      <c r="J2057">
        <v>-4.3432767233191996</v>
      </c>
      <c r="K2057">
        <v>843.51027861784303</v>
      </c>
      <c r="L2057">
        <v>837.901884231944</v>
      </c>
      <c r="M2057">
        <v>57.245544312827697</v>
      </c>
      <c r="N2057">
        <v>2.0929835265405701</v>
      </c>
      <c r="O2057">
        <v>13.531484146280899</v>
      </c>
      <c r="P2057">
        <v>89.407894736842096</v>
      </c>
      <c r="Q2057">
        <v>0.13711629852344101</v>
      </c>
    </row>
    <row r="2058" spans="1:17" hidden="1" x14ac:dyDescent="0.3">
      <c r="A2058" t="s">
        <v>4303</v>
      </c>
      <c r="B2058" t="s">
        <v>4304</v>
      </c>
      <c r="C2058" t="s">
        <v>10650</v>
      </c>
      <c r="D2058" t="s">
        <v>127</v>
      </c>
      <c r="E2058">
        <v>354.79150321499998</v>
      </c>
      <c r="F2058">
        <v>68.67</v>
      </c>
      <c r="G2058">
        <v>43.942579779763101</v>
      </c>
      <c r="H2058">
        <v>12.280432628840799</v>
      </c>
      <c r="I2058">
        <v>-27.9078524295915</v>
      </c>
      <c r="J2058">
        <v>2.1993065844334398</v>
      </c>
      <c r="K2058">
        <v>66.346514335606798</v>
      </c>
      <c r="L2058">
        <v>64.552645534980599</v>
      </c>
      <c r="M2058">
        <v>54.386750044133301</v>
      </c>
      <c r="N2058">
        <v>1.6085150965136501</v>
      </c>
      <c r="O2058">
        <v>38.197174894422602</v>
      </c>
      <c r="P2058">
        <v>87.366984993178704</v>
      </c>
      <c r="Q2058">
        <v>2.7513284896657001E-2</v>
      </c>
    </row>
    <row r="2059" spans="1:17" hidden="1" x14ac:dyDescent="0.3">
      <c r="A2059" t="s">
        <v>4305</v>
      </c>
      <c r="B2059" t="s">
        <v>4306</v>
      </c>
      <c r="C2059" t="s">
        <v>10650</v>
      </c>
      <c r="D2059" t="s">
        <v>1667</v>
      </c>
      <c r="E2059">
        <v>353.22745599999899</v>
      </c>
      <c r="F2059">
        <v>64.27</v>
      </c>
      <c r="G2059">
        <v>-9.6950928936214602</v>
      </c>
      <c r="H2059">
        <v>-0.32170273510831099</v>
      </c>
      <c r="I2059">
        <v>2.16877546377646</v>
      </c>
      <c r="J2059">
        <v>-1.4749689538537401</v>
      </c>
      <c r="K2059">
        <v>63.631848037453899</v>
      </c>
      <c r="L2059">
        <v>60.830132018859999</v>
      </c>
      <c r="M2059">
        <v>59.429581906584403</v>
      </c>
      <c r="N2059">
        <v>0.61085222782348403</v>
      </c>
      <c r="O2059">
        <v>21.362999844406399</v>
      </c>
      <c r="P2059">
        <v>28.926780341023001</v>
      </c>
      <c r="Q2059">
        <v>-2.7277470216565999E-2</v>
      </c>
    </row>
    <row r="2060" spans="1:17" hidden="1" x14ac:dyDescent="0.3">
      <c r="A2060" t="s">
        <v>4307</v>
      </c>
      <c r="B2060" t="s">
        <v>4308</v>
      </c>
      <c r="C2060" t="s">
        <v>10650</v>
      </c>
      <c r="D2060" t="s">
        <v>264</v>
      </c>
      <c r="E2060">
        <v>352.43870506600001</v>
      </c>
      <c r="F2060">
        <v>132.36000000000001</v>
      </c>
      <c r="G2060">
        <v>-25.0950462004873</v>
      </c>
      <c r="H2060">
        <v>-2.8106805581494299</v>
      </c>
      <c r="I2060">
        <v>-9.6436409936053398</v>
      </c>
      <c r="J2060">
        <v>-2.4147003655799</v>
      </c>
      <c r="K2060">
        <v>130.82903381045901</v>
      </c>
      <c r="L2060">
        <v>128.93295973767701</v>
      </c>
      <c r="M2060">
        <v>42.5678328359785</v>
      </c>
      <c r="N2060">
        <v>1.5858265037504899</v>
      </c>
      <c r="O2060">
        <v>8.2577818071924902</v>
      </c>
      <c r="P2060">
        <v>9.7512437810945496</v>
      </c>
      <c r="Q2060">
        <v>2.408539259689E-2</v>
      </c>
    </row>
    <row r="2061" spans="1:17" hidden="1" x14ac:dyDescent="0.3">
      <c r="A2061" t="s">
        <v>4309</v>
      </c>
      <c r="B2061" t="s">
        <v>4310</v>
      </c>
      <c r="C2061" t="s">
        <v>10650</v>
      </c>
      <c r="D2061" t="s">
        <v>127</v>
      </c>
      <c r="E2061">
        <v>351.52911247999998</v>
      </c>
      <c r="F2061">
        <v>134.15</v>
      </c>
      <c r="G2061">
        <v>-21.148107957558299</v>
      </c>
      <c r="H2061">
        <v>-1.52309381952183</v>
      </c>
      <c r="I2061">
        <v>-5.8633795025359703</v>
      </c>
      <c r="J2061">
        <v>-8.6270427379304595E-3</v>
      </c>
      <c r="K2061">
        <v>135.94113202643399</v>
      </c>
      <c r="L2061">
        <v>133.26655802945601</v>
      </c>
      <c r="M2061">
        <v>56.287775504837697</v>
      </c>
      <c r="N2061">
        <v>0.38097439750332301</v>
      </c>
      <c r="O2061">
        <v>37.1598956392098</v>
      </c>
      <c r="P2061">
        <v>26.5566037735849</v>
      </c>
      <c r="Q2061">
        <v>1.0978264281597001E-2</v>
      </c>
    </row>
    <row r="2062" spans="1:17" hidden="1" x14ac:dyDescent="0.3">
      <c r="A2062" t="s">
        <v>4311</v>
      </c>
      <c r="B2062" t="s">
        <v>4312</v>
      </c>
      <c r="C2062" t="s">
        <v>10650</v>
      </c>
      <c r="D2062" t="s">
        <v>54</v>
      </c>
      <c r="E2062">
        <v>351.11321500000003</v>
      </c>
      <c r="F2062">
        <v>315.35000000000002</v>
      </c>
      <c r="G2062">
        <v>230.177364444408</v>
      </c>
      <c r="H2062">
        <v>23.737431399319298</v>
      </c>
      <c r="I2062">
        <v>62.811211115558898</v>
      </c>
      <c r="J2062">
        <v>1.60184242991277</v>
      </c>
      <c r="K2062">
        <v>245.99386874953601</v>
      </c>
      <c r="L2062">
        <v>185.465742201696</v>
      </c>
      <c r="M2062">
        <v>67.841784698144394</v>
      </c>
      <c r="N2062">
        <v>1.72379155239533</v>
      </c>
      <c r="O2062">
        <v>4.7566196289827702E-2</v>
      </c>
      <c r="P2062">
        <v>264.56647398843899</v>
      </c>
      <c r="Q2062">
        <v>0.17745215666816899</v>
      </c>
    </row>
    <row r="2063" spans="1:17" hidden="1" x14ac:dyDescent="0.3">
      <c r="A2063" t="s">
        <v>4313</v>
      </c>
      <c r="B2063" t="s">
        <v>4314</v>
      </c>
      <c r="C2063" t="s">
        <v>10650</v>
      </c>
      <c r="D2063" t="s">
        <v>198</v>
      </c>
      <c r="E2063">
        <v>350.81180891999998</v>
      </c>
      <c r="F2063">
        <v>686.45</v>
      </c>
      <c r="G2063">
        <v>-41.615643186537703</v>
      </c>
      <c r="H2063">
        <v>1.31172760904958</v>
      </c>
      <c r="I2063">
        <v>-9.44782876115943</v>
      </c>
      <c r="J2063">
        <v>-1.5105884680403101</v>
      </c>
      <c r="K2063">
        <v>664.86508300278797</v>
      </c>
      <c r="L2063">
        <v>648.58768944032499</v>
      </c>
      <c r="M2063">
        <v>57.066459838527798</v>
      </c>
      <c r="N2063">
        <v>0.70989365944232397</v>
      </c>
      <c r="O2063">
        <v>25.493480952727801</v>
      </c>
      <c r="P2063">
        <v>37.29</v>
      </c>
      <c r="Q2063">
        <v>9.0671924400251999E-2</v>
      </c>
    </row>
    <row r="2064" spans="1:17" hidden="1" x14ac:dyDescent="0.3">
      <c r="A2064" t="s">
        <v>4315</v>
      </c>
      <c r="B2064" t="s">
        <v>4316</v>
      </c>
      <c r="C2064" t="s">
        <v>10650</v>
      </c>
      <c r="D2064" t="s">
        <v>121</v>
      </c>
      <c r="E2064">
        <v>350.78745479999998</v>
      </c>
      <c r="F2064">
        <v>426.7</v>
      </c>
      <c r="G2064">
        <v>2.88764129368833</v>
      </c>
      <c r="H2064">
        <v>19.6890273925993</v>
      </c>
      <c r="I2064">
        <v>8.4248576788622405</v>
      </c>
      <c r="J2064">
        <v>-1.6855882199333601</v>
      </c>
      <c r="K2064">
        <v>381.595995530604</v>
      </c>
      <c r="L2064">
        <v>362.302725221858</v>
      </c>
      <c r="M2064">
        <v>67.527542397307997</v>
      </c>
      <c r="N2064">
        <v>1.81012781643987</v>
      </c>
      <c r="O2064">
        <v>10.1476447152566</v>
      </c>
      <c r="P2064">
        <v>47.137931034482698</v>
      </c>
      <c r="Q2064">
        <v>2.3030705647288999E-2</v>
      </c>
    </row>
    <row r="2065" spans="1:17" hidden="1" x14ac:dyDescent="0.3">
      <c r="A2065" t="s">
        <v>4317</v>
      </c>
      <c r="B2065" t="s">
        <v>4318</v>
      </c>
      <c r="C2065" t="s">
        <v>10650</v>
      </c>
      <c r="D2065" t="s">
        <v>568</v>
      </c>
      <c r="E2065">
        <v>350.70979999999997</v>
      </c>
      <c r="F2065">
        <v>270</v>
      </c>
      <c r="G2065">
        <v>-22.175453423744401</v>
      </c>
      <c r="H2065">
        <v>4.6266388007990003</v>
      </c>
      <c r="I2065">
        <v>-15.8817892849129</v>
      </c>
      <c r="J2065">
        <v>-8.4077288240368109</v>
      </c>
      <c r="K2065">
        <v>269.83237867405802</v>
      </c>
      <c r="L2065">
        <v>256.712409690779</v>
      </c>
      <c r="M2065">
        <v>46.168228175950098</v>
      </c>
      <c r="N2065">
        <v>1.45202436856762</v>
      </c>
      <c r="O2065">
        <v>24.981481481481399</v>
      </c>
      <c r="P2065">
        <v>27.9620853080568</v>
      </c>
      <c r="Q2065">
        <v>3.7372242439799998E-4</v>
      </c>
    </row>
    <row r="2066" spans="1:17" hidden="1" x14ac:dyDescent="0.3">
      <c r="A2066" t="s">
        <v>4319</v>
      </c>
      <c r="B2066" t="s">
        <v>4320</v>
      </c>
      <c r="C2066" t="s">
        <v>10650</v>
      </c>
      <c r="D2066" t="s">
        <v>121</v>
      </c>
      <c r="E2066">
        <v>350.638464</v>
      </c>
      <c r="F2066">
        <v>218.2</v>
      </c>
      <c r="G2066">
        <v>-76.498804376425099</v>
      </c>
      <c r="H2066">
        <v>-18.161139993915999</v>
      </c>
      <c r="I2066">
        <v>-10.7438224115177</v>
      </c>
      <c r="J2066">
        <v>-10.6419290477504</v>
      </c>
      <c r="K2066">
        <v>235.11798075655099</v>
      </c>
      <c r="L2066">
        <v>248.17842344784</v>
      </c>
      <c r="M2066">
        <v>22.820733308750398</v>
      </c>
      <c r="N2066">
        <v>0.81885521885521795</v>
      </c>
      <c r="O2066">
        <v>132.58478460128299</v>
      </c>
      <c r="P2066">
        <v>35.443823711980102</v>
      </c>
      <c r="Q2066">
        <v>0.13148541417528101</v>
      </c>
    </row>
    <row r="2067" spans="1:17" hidden="1" x14ac:dyDescent="0.3">
      <c r="A2067" t="s">
        <v>4321</v>
      </c>
      <c r="B2067" t="s">
        <v>4322</v>
      </c>
      <c r="C2067" t="s">
        <v>10650</v>
      </c>
      <c r="D2067" t="s">
        <v>227</v>
      </c>
      <c r="E2067">
        <v>349.95659613999999</v>
      </c>
      <c r="F2067">
        <v>173.93</v>
      </c>
      <c r="G2067">
        <v>-4.4903095854114703</v>
      </c>
      <c r="H2067">
        <v>9.1594525803330704</v>
      </c>
      <c r="I2067">
        <v>11.3553495868192</v>
      </c>
      <c r="J2067">
        <v>-1.31746229886946</v>
      </c>
      <c r="K2067">
        <v>159.525440176356</v>
      </c>
      <c r="L2067">
        <v>137.061656603698</v>
      </c>
      <c r="M2067">
        <v>58.791758232698101</v>
      </c>
      <c r="N2067">
        <v>1.3924238713356301</v>
      </c>
      <c r="O2067">
        <v>12.6890128212499</v>
      </c>
      <c r="P2067">
        <v>64.007543611504005</v>
      </c>
      <c r="Q2067">
        <v>4.9580368095949998E-2</v>
      </c>
    </row>
    <row r="2068" spans="1:17" hidden="1" x14ac:dyDescent="0.3">
      <c r="A2068" t="s">
        <v>4323</v>
      </c>
      <c r="B2068" t="s">
        <v>4324</v>
      </c>
      <c r="C2068" t="s">
        <v>10650</v>
      </c>
      <c r="D2068" t="s">
        <v>414</v>
      </c>
      <c r="E2068">
        <v>349.26898894999999</v>
      </c>
      <c r="F2068">
        <v>919.8</v>
      </c>
      <c r="G2068">
        <v>50.4496787518841</v>
      </c>
      <c r="H2068">
        <v>6.0516188241563196</v>
      </c>
      <c r="I2068">
        <v>-20.878659315357201</v>
      </c>
      <c r="J2068">
        <v>9.7141268251520803</v>
      </c>
      <c r="K2068">
        <v>897.37602615887295</v>
      </c>
      <c r="L2068">
        <v>857.00680903561795</v>
      </c>
      <c r="M2068">
        <v>58.762554532999403</v>
      </c>
      <c r="N2068">
        <v>1.0319679537805799</v>
      </c>
      <c r="O2068">
        <v>47.8473581213307</v>
      </c>
      <c r="P2068">
        <v>90.829875518672097</v>
      </c>
      <c r="Q2068">
        <v>5.7426550004677002E-2</v>
      </c>
    </row>
    <row r="2069" spans="1:17" hidden="1" x14ac:dyDescent="0.3">
      <c r="A2069" t="s">
        <v>4325</v>
      </c>
      <c r="B2069" t="s">
        <v>4326</v>
      </c>
      <c r="C2069" t="s">
        <v>10650</v>
      </c>
      <c r="D2069" t="s">
        <v>127</v>
      </c>
      <c r="E2069">
        <v>348.81001168</v>
      </c>
      <c r="F2069">
        <v>807.75</v>
      </c>
      <c r="G2069">
        <v>15.052835391602599</v>
      </c>
      <c r="H2069">
        <v>71.3195191614994</v>
      </c>
      <c r="I2069">
        <v>63.280013832983599</v>
      </c>
      <c r="J2069">
        <v>-8.0036714719928703</v>
      </c>
      <c r="K2069">
        <v>625.00528230617203</v>
      </c>
      <c r="L2069">
        <v>505.02025501627099</v>
      </c>
      <c r="M2069">
        <v>63.917318185709497</v>
      </c>
      <c r="N2069">
        <v>0.64862882071426398</v>
      </c>
      <c r="O2069">
        <v>12.658619622407899</v>
      </c>
      <c r="P2069">
        <v>108.182989690721</v>
      </c>
      <c r="Q2069">
        <v>0.13311340997929599</v>
      </c>
    </row>
    <row r="2070" spans="1:17" hidden="1" x14ac:dyDescent="0.3">
      <c r="A2070" t="s">
        <v>4327</v>
      </c>
      <c r="B2070" t="s">
        <v>4328</v>
      </c>
      <c r="C2070" t="s">
        <v>10650</v>
      </c>
      <c r="D2070" t="s">
        <v>629</v>
      </c>
      <c r="E2070">
        <v>348.69230549999997</v>
      </c>
      <c r="F2070">
        <v>86.59</v>
      </c>
      <c r="G2070">
        <v>-15.7566614255445</v>
      </c>
      <c r="H2070">
        <v>24.579095961499998</v>
      </c>
      <c r="I2070">
        <v>-3.2365611584865102</v>
      </c>
      <c r="J2070">
        <v>-5.6849846033060096</v>
      </c>
      <c r="K2070">
        <v>77.592780195842494</v>
      </c>
      <c r="L2070">
        <v>76.101089809394395</v>
      </c>
      <c r="M2070">
        <v>63.1016931455177</v>
      </c>
      <c r="N2070">
        <v>1.7141814187694</v>
      </c>
      <c r="O2070">
        <v>44.300727566693602</v>
      </c>
      <c r="P2070">
        <v>50.3298611111111</v>
      </c>
      <c r="Q2070">
        <v>0.13445386515976501</v>
      </c>
    </row>
    <row r="2071" spans="1:17" hidden="1" x14ac:dyDescent="0.3">
      <c r="A2071" t="s">
        <v>4329</v>
      </c>
      <c r="B2071" t="s">
        <v>4330</v>
      </c>
      <c r="C2071" t="s">
        <v>10650</v>
      </c>
      <c r="D2071" t="s">
        <v>54</v>
      </c>
      <c r="E2071">
        <v>348.42576000000003</v>
      </c>
      <c r="F2071">
        <v>317.95</v>
      </c>
      <c r="G2071">
        <v>14.747371401498199</v>
      </c>
      <c r="H2071">
        <v>-2.5034859763845798</v>
      </c>
      <c r="I2071">
        <v>59.829745117788498</v>
      </c>
      <c r="J2071">
        <v>2.8199962396058602</v>
      </c>
      <c r="K2071">
        <v>269.49144606135098</v>
      </c>
      <c r="L2071">
        <v>212.75689264250201</v>
      </c>
      <c r="M2071">
        <v>58.641615967262297</v>
      </c>
      <c r="N2071">
        <v>0.72308707124010496</v>
      </c>
      <c r="O2071">
        <v>2.2173297688315698</v>
      </c>
      <c r="P2071">
        <v>133.78676470588201</v>
      </c>
    </row>
    <row r="2072" spans="1:17" hidden="1" x14ac:dyDescent="0.3">
      <c r="A2072" t="s">
        <v>4331</v>
      </c>
      <c r="B2072" t="s">
        <v>4332</v>
      </c>
      <c r="C2072" t="s">
        <v>10650</v>
      </c>
      <c r="D2072" t="s">
        <v>54</v>
      </c>
      <c r="E2072">
        <v>347.97164099999998</v>
      </c>
      <c r="F2072">
        <v>362.6</v>
      </c>
      <c r="G2072">
        <v>-40.849112701378203</v>
      </c>
      <c r="H2072">
        <v>8.3676649640624507</v>
      </c>
      <c r="I2072">
        <v>-2.55503881484921</v>
      </c>
      <c r="J2072">
        <v>12.895563257574199</v>
      </c>
      <c r="K2072">
        <v>323.22641909234602</v>
      </c>
      <c r="L2072">
        <v>335.33813853668102</v>
      </c>
      <c r="M2072">
        <v>89.233832373186203</v>
      </c>
      <c r="N2072">
        <v>1.5274234773289601</v>
      </c>
      <c r="O2072">
        <v>16.105901820187501</v>
      </c>
      <c r="P2072">
        <v>42.196078431372499</v>
      </c>
      <c r="Q2072">
        <v>9.0047418248605002E-2</v>
      </c>
    </row>
    <row r="2073" spans="1:17" hidden="1" x14ac:dyDescent="0.3">
      <c r="A2073" t="s">
        <v>4333</v>
      </c>
      <c r="B2073" t="s">
        <v>4334</v>
      </c>
      <c r="C2073" t="s">
        <v>10650</v>
      </c>
      <c r="D2073" t="s">
        <v>4335</v>
      </c>
      <c r="E2073">
        <v>345.96501799999999</v>
      </c>
      <c r="F2073">
        <v>17.98</v>
      </c>
      <c r="G2073">
        <v>7.9788877417810999</v>
      </c>
      <c r="H2073">
        <v>-11.039633259725299</v>
      </c>
      <c r="I2073">
        <v>-56.196196659507102</v>
      </c>
      <c r="J2073">
        <v>-14.0333883051843</v>
      </c>
      <c r="K2073">
        <v>19.7975814265737</v>
      </c>
      <c r="L2073">
        <v>21.188501616332399</v>
      </c>
      <c r="M2073">
        <v>24.758204448580202</v>
      </c>
      <c r="N2073">
        <v>0.60582908883570397</v>
      </c>
      <c r="O2073">
        <v>89.098998887652897</v>
      </c>
      <c r="P2073">
        <v>61.836183618361801</v>
      </c>
      <c r="Q2073">
        <v>0.120834035184801</v>
      </c>
    </row>
    <row r="2074" spans="1:17" hidden="1" x14ac:dyDescent="0.3">
      <c r="A2074" t="s">
        <v>4336</v>
      </c>
      <c r="B2074" t="s">
        <v>4337</v>
      </c>
      <c r="C2074" t="s">
        <v>10650</v>
      </c>
      <c r="D2074" t="s">
        <v>305</v>
      </c>
      <c r="E2074">
        <v>345.62641964800002</v>
      </c>
      <c r="F2074">
        <v>197.5</v>
      </c>
      <c r="G2074">
        <v>45.746703374337201</v>
      </c>
      <c r="H2074">
        <v>-16.788683713116299</v>
      </c>
      <c r="I2074">
        <v>-17.948720487633299</v>
      </c>
      <c r="J2074">
        <v>-4.6336361674915496</v>
      </c>
      <c r="K2074">
        <v>194.468432892778</v>
      </c>
      <c r="L2074">
        <v>168.11600051712699</v>
      </c>
      <c r="M2074">
        <v>44.970810854300403</v>
      </c>
      <c r="N2074">
        <v>0.27109633833463598</v>
      </c>
      <c r="O2074">
        <v>20.597468354430301</v>
      </c>
      <c r="P2074">
        <v>104.981837052413</v>
      </c>
    </row>
    <row r="2075" spans="1:17" hidden="1" x14ac:dyDescent="0.3">
      <c r="A2075" t="s">
        <v>4338</v>
      </c>
      <c r="B2075" t="s">
        <v>4339</v>
      </c>
      <c r="C2075" t="s">
        <v>10650</v>
      </c>
      <c r="D2075" t="s">
        <v>305</v>
      </c>
      <c r="E2075">
        <v>344.09326717499999</v>
      </c>
      <c r="F2075">
        <v>21.47</v>
      </c>
      <c r="G2075">
        <v>95.564722999671702</v>
      </c>
      <c r="H2075">
        <v>-24.6140693401648</v>
      </c>
      <c r="I2075">
        <v>25.995233368808702</v>
      </c>
      <c r="J2075">
        <v>3.5872376189162098</v>
      </c>
      <c r="K2075">
        <v>21.6324686999946</v>
      </c>
      <c r="L2075">
        <v>17.190532207041699</v>
      </c>
      <c r="M2075">
        <v>44.758397958309203</v>
      </c>
      <c r="N2075">
        <v>0.10282284006685199</v>
      </c>
      <c r="O2075">
        <v>42.757335817419602</v>
      </c>
      <c r="P2075">
        <v>170.06289308176</v>
      </c>
      <c r="Q2075">
        <v>9.6421220000755994E-2</v>
      </c>
    </row>
    <row r="2076" spans="1:17" hidden="1" x14ac:dyDescent="0.3">
      <c r="A2076" t="s">
        <v>4340</v>
      </c>
      <c r="B2076" t="s">
        <v>4341</v>
      </c>
      <c r="C2076" t="s">
        <v>10650</v>
      </c>
      <c r="E2076">
        <v>343.33715047499999</v>
      </c>
      <c r="F2076">
        <v>1126.95</v>
      </c>
      <c r="G2076">
        <v>1101.87746220142</v>
      </c>
      <c r="H2076">
        <v>-3.90940824134946</v>
      </c>
      <c r="I2076">
        <v>169.79334618797199</v>
      </c>
      <c r="J2076">
        <v>11.145045426724</v>
      </c>
      <c r="K2076">
        <v>1062.6088506318899</v>
      </c>
      <c r="M2076">
        <v>65.254475944510304</v>
      </c>
      <c r="N2076">
        <v>0.90391827932691904</v>
      </c>
      <c r="O2076">
        <v>23.155419495097298</v>
      </c>
      <c r="P2076">
        <v>1193.8576349024099</v>
      </c>
    </row>
    <row r="2077" spans="1:17" hidden="1" x14ac:dyDescent="0.3">
      <c r="A2077" t="s">
        <v>4342</v>
      </c>
      <c r="B2077" t="s">
        <v>4343</v>
      </c>
      <c r="C2077" t="s">
        <v>10650</v>
      </c>
      <c r="D2077" t="s">
        <v>1168</v>
      </c>
      <c r="E2077">
        <v>343.21941399999997</v>
      </c>
      <c r="F2077">
        <v>143</v>
      </c>
      <c r="G2077">
        <v>346.23138966633798</v>
      </c>
      <c r="H2077">
        <v>-12.166815935519301</v>
      </c>
      <c r="I2077">
        <v>98.882683926162102</v>
      </c>
      <c r="J2077">
        <v>-1.87628551275639</v>
      </c>
      <c r="K2077">
        <v>133.04687749976301</v>
      </c>
      <c r="L2077">
        <v>98.643821599478102</v>
      </c>
      <c r="M2077">
        <v>56.537151435274502</v>
      </c>
      <c r="N2077">
        <v>0.33156687062937001</v>
      </c>
      <c r="O2077">
        <v>19.7552447552447</v>
      </c>
      <c r="P2077">
        <v>406.19469026548597</v>
      </c>
      <c r="Q2077">
        <v>0.31934267021552498</v>
      </c>
    </row>
    <row r="2078" spans="1:17" hidden="1" x14ac:dyDescent="0.3">
      <c r="A2078" t="s">
        <v>4344</v>
      </c>
      <c r="B2078" t="s">
        <v>4345</v>
      </c>
      <c r="C2078" t="s">
        <v>10650</v>
      </c>
      <c r="D2078" t="s">
        <v>89</v>
      </c>
      <c r="E2078">
        <v>342.66076399999997</v>
      </c>
      <c r="F2078">
        <v>170.15</v>
      </c>
      <c r="G2078">
        <v>-1.8746423195575099</v>
      </c>
      <c r="H2078">
        <v>19.097061219237801</v>
      </c>
      <c r="I2078">
        <v>-17.055977395813599</v>
      </c>
      <c r="J2078">
        <v>14.543361592030401</v>
      </c>
      <c r="K2078">
        <v>140.08302863975601</v>
      </c>
      <c r="L2078">
        <v>150.13946514005701</v>
      </c>
      <c r="M2078">
        <v>85.241687415865997</v>
      </c>
      <c r="N2078">
        <v>3.6668964434626599</v>
      </c>
      <c r="O2078">
        <v>49.103732001175402</v>
      </c>
      <c r="P2078">
        <v>52.055406613047303</v>
      </c>
      <c r="Q2078">
        <v>3.1862054303409E-2</v>
      </c>
    </row>
    <row r="2079" spans="1:17" hidden="1" x14ac:dyDescent="0.3">
      <c r="A2079" t="s">
        <v>4346</v>
      </c>
      <c r="B2079" t="s">
        <v>4347</v>
      </c>
      <c r="C2079" t="s">
        <v>10650</v>
      </c>
      <c r="D2079" t="s">
        <v>258</v>
      </c>
      <c r="E2079">
        <v>342.55500000000001</v>
      </c>
      <c r="F2079">
        <v>381.5</v>
      </c>
      <c r="G2079">
        <v>34.573373518702901</v>
      </c>
      <c r="H2079">
        <v>35.548557270820801</v>
      </c>
      <c r="I2079">
        <v>20.329224806665302</v>
      </c>
      <c r="J2079">
        <v>27.309776958626099</v>
      </c>
      <c r="K2079">
        <v>318.27921888461401</v>
      </c>
      <c r="L2079">
        <v>283.65683398473902</v>
      </c>
      <c r="M2079">
        <v>84.071504051689999</v>
      </c>
      <c r="N2079">
        <v>2.0111034004163701</v>
      </c>
      <c r="O2079">
        <v>13.4338138925294</v>
      </c>
      <c r="P2079">
        <v>102.925531914893</v>
      </c>
      <c r="Q2079">
        <v>0.18337298701608701</v>
      </c>
    </row>
    <row r="2080" spans="1:17" hidden="1" x14ac:dyDescent="0.3">
      <c r="A2080" t="s">
        <v>4348</v>
      </c>
      <c r="B2080" t="s">
        <v>4349</v>
      </c>
      <c r="C2080" t="s">
        <v>10650</v>
      </c>
      <c r="D2080" t="s">
        <v>295</v>
      </c>
      <c r="E2080">
        <v>342.38070196000001</v>
      </c>
      <c r="F2080">
        <v>436.1</v>
      </c>
      <c r="G2080">
        <v>-30.709124558520799</v>
      </c>
      <c r="H2080">
        <v>-12.1852711483658</v>
      </c>
      <c r="I2080">
        <v>-18.931432076633001</v>
      </c>
      <c r="J2080">
        <v>-3.5453262537865999</v>
      </c>
      <c r="K2080">
        <v>475.609863671852</v>
      </c>
      <c r="L2080">
        <v>478.29164041914203</v>
      </c>
      <c r="M2080">
        <v>32.235215620516101</v>
      </c>
      <c r="N2080">
        <v>1.13727213878556</v>
      </c>
      <c r="O2080">
        <v>34.602155468929098</v>
      </c>
      <c r="P2080">
        <v>8.7260034904013999</v>
      </c>
      <c r="Q2080">
        <v>4.3312689457696001E-2</v>
      </c>
    </row>
    <row r="2081" spans="1:17" hidden="1" x14ac:dyDescent="0.3">
      <c r="A2081" t="s">
        <v>4350</v>
      </c>
      <c r="B2081" t="s">
        <v>4351</v>
      </c>
      <c r="C2081" t="s">
        <v>10650</v>
      </c>
      <c r="D2081" t="s">
        <v>991</v>
      </c>
      <c r="E2081">
        <v>341.94738000000001</v>
      </c>
      <c r="F2081">
        <v>18.440000000000001</v>
      </c>
      <c r="G2081">
        <v>-30.1046984879315</v>
      </c>
      <c r="H2081">
        <v>8.8405425441145198</v>
      </c>
      <c r="I2081">
        <v>-8.4932472458029693</v>
      </c>
      <c r="J2081">
        <v>9.1710781545218101</v>
      </c>
      <c r="K2081">
        <v>16.561182738347799</v>
      </c>
      <c r="L2081">
        <v>16.6910143729786</v>
      </c>
      <c r="M2081">
        <v>86.136388143858696</v>
      </c>
      <c r="N2081">
        <v>1.7189610010890299</v>
      </c>
      <c r="O2081">
        <v>8.7310195227765703</v>
      </c>
      <c r="P2081">
        <v>30.780141843971599</v>
      </c>
      <c r="Q2081">
        <v>-6.5576369763003003E-2</v>
      </c>
    </row>
    <row r="2082" spans="1:17" hidden="1" x14ac:dyDescent="0.3">
      <c r="A2082" t="s">
        <v>4352</v>
      </c>
      <c r="B2082" t="s">
        <v>4353</v>
      </c>
      <c r="C2082" t="s">
        <v>10650</v>
      </c>
      <c r="D2082" t="s">
        <v>158</v>
      </c>
      <c r="E2082">
        <v>340.62335999999999</v>
      </c>
      <c r="F2082">
        <v>12.3</v>
      </c>
      <c r="G2082">
        <v>4.72955816450696</v>
      </c>
      <c r="H2082">
        <v>-11.099117211334701</v>
      </c>
      <c r="I2082">
        <v>-17.620330716387301</v>
      </c>
      <c r="J2082">
        <v>-4.0305603289922303</v>
      </c>
      <c r="K2082">
        <v>12.428302806713701</v>
      </c>
      <c r="L2082">
        <v>12.1418917546139</v>
      </c>
      <c r="M2082">
        <v>42.796605280777001</v>
      </c>
      <c r="N2082">
        <v>0.60974353111257895</v>
      </c>
      <c r="O2082">
        <v>73.577235772357696</v>
      </c>
      <c r="P2082">
        <v>39.772727272727202</v>
      </c>
      <c r="Q2082">
        <v>2.7686065223699E-2</v>
      </c>
    </row>
    <row r="2083" spans="1:17" hidden="1" x14ac:dyDescent="0.3">
      <c r="A2083" t="s">
        <v>4354</v>
      </c>
      <c r="B2083" t="s">
        <v>4355</v>
      </c>
      <c r="C2083" t="s">
        <v>10650</v>
      </c>
      <c r="D2083" t="s">
        <v>264</v>
      </c>
      <c r="E2083">
        <v>340.21771949999999</v>
      </c>
      <c r="F2083">
        <v>1550</v>
      </c>
      <c r="G2083">
        <v>92.923754630192704</v>
      </c>
      <c r="H2083">
        <v>-7.2291544255824496</v>
      </c>
      <c r="I2083">
        <v>46.882324880993103</v>
      </c>
      <c r="J2083">
        <v>-8.4980917224011492</v>
      </c>
      <c r="K2083">
        <v>1496.5330085865701</v>
      </c>
      <c r="L2083">
        <v>1192.47312809359</v>
      </c>
      <c r="M2083">
        <v>35.827805311252902</v>
      </c>
      <c r="N2083">
        <v>0.60671786201698796</v>
      </c>
      <c r="O2083">
        <v>9.3741935483870797</v>
      </c>
      <c r="P2083">
        <v>133.082706766917</v>
      </c>
      <c r="Q2083">
        <v>0.13470120276123901</v>
      </c>
    </row>
    <row r="2084" spans="1:17" hidden="1" x14ac:dyDescent="0.3">
      <c r="A2084" t="s">
        <v>4356</v>
      </c>
      <c r="B2084" t="s">
        <v>4357</v>
      </c>
      <c r="C2084" t="s">
        <v>10650</v>
      </c>
      <c r="D2084" t="s">
        <v>46</v>
      </c>
      <c r="E2084">
        <v>339.65039999999999</v>
      </c>
      <c r="F2084">
        <v>320</v>
      </c>
      <c r="G2084">
        <v>3.2322250882264898</v>
      </c>
      <c r="H2084">
        <v>-16.850962671980799</v>
      </c>
      <c r="I2084">
        <v>4.6562685749535904</v>
      </c>
      <c r="J2084">
        <v>1.6372376189161999</v>
      </c>
      <c r="K2084">
        <v>310.96031507828201</v>
      </c>
      <c r="M2084">
        <v>56.364714458094902</v>
      </c>
      <c r="N2084">
        <v>0.80695559478996604</v>
      </c>
      <c r="O2084">
        <v>32.65625</v>
      </c>
      <c r="P2084">
        <v>86.697782963827294</v>
      </c>
    </row>
    <row r="2085" spans="1:17" hidden="1" x14ac:dyDescent="0.3">
      <c r="A2085" t="s">
        <v>4358</v>
      </c>
      <c r="B2085" t="s">
        <v>4359</v>
      </c>
      <c r="C2085" t="s">
        <v>10650</v>
      </c>
      <c r="D2085" t="s">
        <v>680</v>
      </c>
      <c r="E2085">
        <v>338.76412801700002</v>
      </c>
      <c r="F2085">
        <v>51.14</v>
      </c>
      <c r="G2085">
        <v>-3.4986341469100402</v>
      </c>
      <c r="H2085">
        <v>-5.9458824252189899</v>
      </c>
      <c r="I2085">
        <v>-29.133102351919099</v>
      </c>
      <c r="J2085">
        <v>2.6530486232115602</v>
      </c>
      <c r="K2085">
        <v>51.005763142203101</v>
      </c>
      <c r="L2085">
        <v>50.692726468102897</v>
      </c>
      <c r="M2085">
        <v>63.314508195299801</v>
      </c>
      <c r="N2085">
        <v>1.2402183940481699</v>
      </c>
      <c r="O2085">
        <v>52.151569738284898</v>
      </c>
      <c r="P2085">
        <v>43.975118404212502</v>
      </c>
      <c r="Q2085">
        <v>0.147629909519777</v>
      </c>
    </row>
    <row r="2086" spans="1:17" hidden="1" x14ac:dyDescent="0.3">
      <c r="A2086" t="s">
        <v>4360</v>
      </c>
      <c r="B2086" t="s">
        <v>4361</v>
      </c>
      <c r="C2086" t="s">
        <v>10650</v>
      </c>
      <c r="D2086" t="s">
        <v>300</v>
      </c>
      <c r="E2086">
        <v>336.13471762</v>
      </c>
      <c r="F2086">
        <v>34.58</v>
      </c>
      <c r="G2086">
        <v>-26.739300845335599</v>
      </c>
      <c r="H2086">
        <v>0.233860792484021</v>
      </c>
      <c r="I2086">
        <v>-24.4160309218484</v>
      </c>
      <c r="J2086">
        <v>2.3791537865808801</v>
      </c>
      <c r="K2086">
        <v>34.324254535220597</v>
      </c>
      <c r="L2086">
        <v>35.280658019714203</v>
      </c>
      <c r="M2086">
        <v>47.514281633513903</v>
      </c>
      <c r="N2086">
        <v>1.4864992574143201</v>
      </c>
      <c r="O2086">
        <v>27.241179872758799</v>
      </c>
      <c r="P2086">
        <v>22.4070796460176</v>
      </c>
    </row>
    <row r="2087" spans="1:17" hidden="1" x14ac:dyDescent="0.3">
      <c r="A2087" t="s">
        <v>4362</v>
      </c>
      <c r="B2087" t="s">
        <v>4363</v>
      </c>
      <c r="C2087" t="s">
        <v>10650</v>
      </c>
      <c r="D2087" t="s">
        <v>264</v>
      </c>
      <c r="E2087">
        <v>335.99676499999998</v>
      </c>
      <c r="F2087">
        <v>678.65</v>
      </c>
      <c r="G2087">
        <v>51.094748410932901</v>
      </c>
      <c r="H2087">
        <v>-4.07382259917315</v>
      </c>
      <c r="I2087">
        <v>2.4769492810807501</v>
      </c>
      <c r="J2087">
        <v>-3.5404602228103901</v>
      </c>
      <c r="K2087">
        <v>659.84161040413699</v>
      </c>
      <c r="L2087">
        <v>580.06488263450899</v>
      </c>
      <c r="M2087">
        <v>53.393067398632603</v>
      </c>
      <c r="N2087">
        <v>0.79042871817832205</v>
      </c>
      <c r="O2087">
        <v>8.8631842628748192</v>
      </c>
      <c r="P2087">
        <v>122.43526712553199</v>
      </c>
      <c r="Q2087">
        <v>0.15894130749029101</v>
      </c>
    </row>
    <row r="2088" spans="1:17" hidden="1" x14ac:dyDescent="0.3">
      <c r="A2088" t="s">
        <v>4364</v>
      </c>
      <c r="B2088" t="s">
        <v>4365</v>
      </c>
      <c r="C2088" t="s">
        <v>10650</v>
      </c>
      <c r="D2088" t="s">
        <v>531</v>
      </c>
      <c r="E2088">
        <v>335.87</v>
      </c>
      <c r="F2088">
        <v>3342</v>
      </c>
      <c r="G2088">
        <v>77.232653155640193</v>
      </c>
      <c r="H2088">
        <v>4.1107089973795601</v>
      </c>
      <c r="I2088">
        <v>25.818207489592702</v>
      </c>
      <c r="J2088">
        <v>3.7928056729094601</v>
      </c>
      <c r="K2088">
        <v>3056.0991884616001</v>
      </c>
      <c r="L2088">
        <v>2593.6416377522301</v>
      </c>
      <c r="M2088">
        <v>78.376594891733703</v>
      </c>
      <c r="N2088">
        <v>0.28897794970986401</v>
      </c>
      <c r="O2088">
        <v>12.5074805505685</v>
      </c>
      <c r="P2088">
        <v>108.875</v>
      </c>
      <c r="Q2088">
        <v>7.7284458562640004E-2</v>
      </c>
    </row>
    <row r="2089" spans="1:17" hidden="1" x14ac:dyDescent="0.3">
      <c r="A2089" t="s">
        <v>4366</v>
      </c>
      <c r="B2089" t="s">
        <v>4367</v>
      </c>
      <c r="C2089" t="s">
        <v>10650</v>
      </c>
      <c r="D2089" t="s">
        <v>365</v>
      </c>
      <c r="E2089">
        <v>335.82891375000003</v>
      </c>
      <c r="F2089">
        <v>164.7</v>
      </c>
      <c r="G2089">
        <v>-63.755115057008297</v>
      </c>
      <c r="H2089">
        <v>-5.6847704662284197</v>
      </c>
      <c r="I2089">
        <v>-46.289005982369801</v>
      </c>
      <c r="J2089">
        <v>-0.71668858732787299</v>
      </c>
      <c r="K2089">
        <v>170.15530699784799</v>
      </c>
      <c r="M2089">
        <v>46.602364358067703</v>
      </c>
      <c r="N2089">
        <v>0.66042275305035203</v>
      </c>
      <c r="O2089">
        <v>65.755919854280506</v>
      </c>
      <c r="P2089">
        <v>9.7999999999999794</v>
      </c>
    </row>
    <row r="2090" spans="1:17" hidden="1" x14ac:dyDescent="0.3">
      <c r="A2090" t="s">
        <v>4368</v>
      </c>
      <c r="B2090" t="s">
        <v>4369</v>
      </c>
      <c r="C2090" t="s">
        <v>10650</v>
      </c>
      <c r="D2090" t="s">
        <v>991</v>
      </c>
      <c r="E2090">
        <v>334.62427977999999</v>
      </c>
      <c r="F2090">
        <v>23.27</v>
      </c>
      <c r="G2090">
        <v>-38.276861158743998</v>
      </c>
      <c r="H2090">
        <v>-17.000207861414701</v>
      </c>
      <c r="I2090">
        <v>-14.783513917250801</v>
      </c>
      <c r="J2090">
        <v>-10.7574640915552</v>
      </c>
      <c r="K2090">
        <v>23.8875921070651</v>
      </c>
      <c r="L2090">
        <v>23.802800530556802</v>
      </c>
      <c r="M2090">
        <v>19.999188895574999</v>
      </c>
      <c r="N2090">
        <v>0.92041622158042702</v>
      </c>
      <c r="O2090">
        <v>30.6403094112591</v>
      </c>
      <c r="P2090">
        <v>27.857142857142801</v>
      </c>
      <c r="Q2090">
        <v>-2.8544950732005001E-2</v>
      </c>
    </row>
    <row r="2091" spans="1:17" hidden="1" x14ac:dyDescent="0.3">
      <c r="A2091" t="s">
        <v>4370</v>
      </c>
      <c r="B2091" t="s">
        <v>4371</v>
      </c>
      <c r="C2091" t="s">
        <v>10650</v>
      </c>
      <c r="D2091" t="s">
        <v>141</v>
      </c>
      <c r="E2091">
        <v>334.3196648</v>
      </c>
      <c r="F2091">
        <v>43.92</v>
      </c>
      <c r="G2091">
        <v>-1.6376230413839299</v>
      </c>
      <c r="H2091">
        <v>0.30675408922341502</v>
      </c>
      <c r="I2091">
        <v>-37.297217546640702</v>
      </c>
      <c r="J2091">
        <v>-6.3770163281596002</v>
      </c>
      <c r="K2091">
        <v>43.668175698755803</v>
      </c>
      <c r="L2091">
        <v>42.766464119250699</v>
      </c>
      <c r="M2091">
        <v>65.751324247001193</v>
      </c>
      <c r="N2091">
        <v>1.3394259230908201</v>
      </c>
      <c r="O2091">
        <v>43.442622950819597</v>
      </c>
      <c r="P2091">
        <v>37.896389324960701</v>
      </c>
    </row>
    <row r="2092" spans="1:17" hidden="1" x14ac:dyDescent="0.3">
      <c r="A2092" t="s">
        <v>4372</v>
      </c>
      <c r="B2092" t="s">
        <v>4373</v>
      </c>
      <c r="C2092" t="s">
        <v>10650</v>
      </c>
      <c r="D2092" t="s">
        <v>355</v>
      </c>
      <c r="E2092">
        <v>333.68419699999998</v>
      </c>
      <c r="F2092">
        <v>293.75</v>
      </c>
      <c r="G2092">
        <v>-31.3627643527734</v>
      </c>
      <c r="H2092">
        <v>-1.1841107686743799</v>
      </c>
      <c r="I2092">
        <v>-26.317250521559799</v>
      </c>
      <c r="J2092">
        <v>-3.25850706193485</v>
      </c>
      <c r="K2092">
        <v>292.21135946665697</v>
      </c>
      <c r="L2092">
        <v>293.19446542309299</v>
      </c>
      <c r="M2092">
        <v>43.473175874028001</v>
      </c>
      <c r="N2092">
        <v>0.48150851880909201</v>
      </c>
      <c r="O2092">
        <v>37.855319148936097</v>
      </c>
      <c r="P2092">
        <v>36.6279069767441</v>
      </c>
      <c r="Q2092">
        <v>8.4051628912221996E-2</v>
      </c>
    </row>
    <row r="2093" spans="1:17" hidden="1" x14ac:dyDescent="0.3">
      <c r="A2093" t="s">
        <v>4374</v>
      </c>
      <c r="B2093" t="s">
        <v>4375</v>
      </c>
      <c r="C2093" t="s">
        <v>10650</v>
      </c>
      <c r="D2093" t="s">
        <v>1378</v>
      </c>
      <c r="E2093">
        <v>333.30455445000001</v>
      </c>
      <c r="F2093">
        <v>249.25</v>
      </c>
      <c r="G2093">
        <v>73.951766870110404</v>
      </c>
      <c r="H2093">
        <v>-20.6764484521096</v>
      </c>
      <c r="I2093">
        <v>-42.817183687018101</v>
      </c>
      <c r="J2093">
        <v>-14.703999494485799</v>
      </c>
      <c r="K2093">
        <v>302.53749270281997</v>
      </c>
      <c r="L2093">
        <v>288.09451157578297</v>
      </c>
      <c r="M2093">
        <v>26.349693727644102</v>
      </c>
      <c r="N2093">
        <v>3.55323783895212</v>
      </c>
      <c r="O2093">
        <v>82.507522567703106</v>
      </c>
      <c r="P2093">
        <v>162.230405049973</v>
      </c>
      <c r="Q2093">
        <v>0.135101115259461</v>
      </c>
    </row>
    <row r="2094" spans="1:17" hidden="1" x14ac:dyDescent="0.3">
      <c r="A2094" t="s">
        <v>4376</v>
      </c>
      <c r="B2094" t="s">
        <v>4377</v>
      </c>
      <c r="C2094" t="s">
        <v>10650</v>
      </c>
      <c r="D2094" t="s">
        <v>54</v>
      </c>
      <c r="E2094">
        <v>332.64478600000001</v>
      </c>
      <c r="F2094">
        <v>930</v>
      </c>
      <c r="G2094">
        <v>209.72565935665699</v>
      </c>
      <c r="H2094">
        <v>22.235794995524301</v>
      </c>
      <c r="I2094">
        <v>150.486922725868</v>
      </c>
      <c r="J2094">
        <v>0.98869012980316195</v>
      </c>
      <c r="K2094">
        <v>736.42953241386704</v>
      </c>
      <c r="L2094">
        <v>533.15983819606504</v>
      </c>
      <c r="M2094">
        <v>89.275043413335496</v>
      </c>
      <c r="N2094">
        <v>1.85980015464142</v>
      </c>
      <c r="O2094">
        <v>1.0752688172042999</v>
      </c>
      <c r="P2094">
        <v>254.96183206106801</v>
      </c>
      <c r="Q2094">
        <v>7.3375438998295003E-2</v>
      </c>
    </row>
    <row r="2095" spans="1:17" hidden="1" x14ac:dyDescent="0.3">
      <c r="A2095" t="s">
        <v>4378</v>
      </c>
      <c r="B2095" t="s">
        <v>4379</v>
      </c>
      <c r="C2095" t="s">
        <v>10650</v>
      </c>
      <c r="D2095" t="s">
        <v>295</v>
      </c>
      <c r="E2095">
        <v>332.64119119999998</v>
      </c>
      <c r="F2095">
        <v>50.45</v>
      </c>
      <c r="G2095">
        <v>35.355061481433196</v>
      </c>
      <c r="H2095">
        <v>-21.523093819521801</v>
      </c>
      <c r="I2095">
        <v>-10.282418485429099</v>
      </c>
      <c r="J2095">
        <v>-9.22296398645992</v>
      </c>
      <c r="K2095">
        <v>51.686763214881097</v>
      </c>
      <c r="L2095">
        <v>46.201931590335697</v>
      </c>
      <c r="M2095">
        <v>27.875597000867501</v>
      </c>
      <c r="N2095">
        <v>0.43250110229163402</v>
      </c>
      <c r="O2095">
        <v>30.723488602576801</v>
      </c>
      <c r="P2095">
        <v>73.965517241379303</v>
      </c>
      <c r="Q2095">
        <v>3.3104239987777E-2</v>
      </c>
    </row>
    <row r="2096" spans="1:17" hidden="1" x14ac:dyDescent="0.3">
      <c r="A2096" t="s">
        <v>4380</v>
      </c>
      <c r="B2096" t="s">
        <v>4381</v>
      </c>
      <c r="C2096" t="s">
        <v>10650</v>
      </c>
      <c r="D2096" t="s">
        <v>21</v>
      </c>
      <c r="E2096">
        <v>332.47642299299901</v>
      </c>
      <c r="F2096">
        <v>143.56</v>
      </c>
      <c r="G2096">
        <v>52.094920075323401</v>
      </c>
      <c r="H2096">
        <v>-10.047578355604299</v>
      </c>
      <c r="I2096">
        <v>-1.81159920714534</v>
      </c>
      <c r="J2096">
        <v>-2.3830421013634999</v>
      </c>
      <c r="K2096">
        <v>144.60931062550901</v>
      </c>
      <c r="L2096">
        <v>125.6749912973</v>
      </c>
      <c r="M2096">
        <v>38.3119369269034</v>
      </c>
      <c r="N2096">
        <v>0.188878066381549</v>
      </c>
      <c r="O2096">
        <v>24.212872666480902</v>
      </c>
      <c r="P2096">
        <v>94.789687924016206</v>
      </c>
      <c r="Q2096">
        <v>6.0408905807220997E-2</v>
      </c>
    </row>
    <row r="2097" spans="1:17" hidden="1" x14ac:dyDescent="0.3">
      <c r="A2097" t="s">
        <v>4382</v>
      </c>
      <c r="B2097" t="s">
        <v>4383</v>
      </c>
      <c r="C2097" t="s">
        <v>10650</v>
      </c>
      <c r="D2097" t="s">
        <v>141</v>
      </c>
      <c r="E2097">
        <v>332.10082784899998</v>
      </c>
      <c r="F2097">
        <v>91.01</v>
      </c>
      <c r="G2097">
        <v>-13.875338475737999</v>
      </c>
      <c r="H2097">
        <v>46.742466346453199</v>
      </c>
      <c r="I2097">
        <v>48.9703338536697</v>
      </c>
      <c r="J2097">
        <v>-10.5097011565939</v>
      </c>
      <c r="K2097">
        <v>72.049711551719298</v>
      </c>
      <c r="L2097">
        <v>66.9928909807129</v>
      </c>
      <c r="M2097">
        <v>66.088579739452399</v>
      </c>
      <c r="N2097">
        <v>2.7398229035466302</v>
      </c>
      <c r="O2097">
        <v>8.1749258323260996</v>
      </c>
      <c r="P2097">
        <v>117.77937305575399</v>
      </c>
      <c r="Q2097">
        <v>0.11759370779159201</v>
      </c>
    </row>
    <row r="2098" spans="1:17" hidden="1" x14ac:dyDescent="0.3">
      <c r="A2098" t="s">
        <v>4384</v>
      </c>
      <c r="B2098" t="s">
        <v>4385</v>
      </c>
      <c r="C2098" t="s">
        <v>10650</v>
      </c>
      <c r="D2098" t="s">
        <v>739</v>
      </c>
      <c r="E2098">
        <v>332.09208651</v>
      </c>
      <c r="F2098">
        <v>26.29</v>
      </c>
      <c r="G2098">
        <v>63.110735269610402</v>
      </c>
      <c r="H2098">
        <v>-6.0910420494418904</v>
      </c>
      <c r="I2098">
        <v>9.3099018417521808</v>
      </c>
      <c r="J2098">
        <v>-9.7976103107283397</v>
      </c>
      <c r="K2098">
        <v>26.2987924006251</v>
      </c>
      <c r="L2098">
        <v>22.330994720130398</v>
      </c>
      <c r="M2098">
        <v>36.760107798630401</v>
      </c>
      <c r="N2098">
        <v>0.38204858805130598</v>
      </c>
      <c r="O2098">
        <v>28.185621909471202</v>
      </c>
      <c r="P2098">
        <v>113.16216216216201</v>
      </c>
      <c r="Q2098">
        <v>8.7241613224476003E-2</v>
      </c>
    </row>
    <row r="2099" spans="1:17" hidden="1" x14ac:dyDescent="0.3">
      <c r="A2099" t="s">
        <v>4386</v>
      </c>
      <c r="B2099" t="s">
        <v>4387</v>
      </c>
      <c r="C2099" t="s">
        <v>10650</v>
      </c>
      <c r="D2099" t="s">
        <v>966</v>
      </c>
      <c r="E2099">
        <v>331.99667238500001</v>
      </c>
      <c r="F2099">
        <v>121</v>
      </c>
      <c r="G2099">
        <v>97.866609792124606</v>
      </c>
      <c r="H2099">
        <v>171.189549858639</v>
      </c>
      <c r="I2099">
        <v>170.07176774682401</v>
      </c>
      <c r="J2099">
        <v>19.871916442807201</v>
      </c>
      <c r="K2099">
        <v>63.011093335186303</v>
      </c>
      <c r="L2099">
        <v>47.482157012814497</v>
      </c>
      <c r="M2099">
        <v>98.6425298560128</v>
      </c>
      <c r="N2099">
        <v>3.1750315915246001</v>
      </c>
      <c r="O2099">
        <v>0</v>
      </c>
      <c r="P2099">
        <v>250.72463768115901</v>
      </c>
      <c r="Q2099">
        <v>8.8077606421683996E-2</v>
      </c>
    </row>
    <row r="2100" spans="1:17" hidden="1" x14ac:dyDescent="0.3">
      <c r="A2100" t="s">
        <v>4388</v>
      </c>
      <c r="B2100" t="s">
        <v>4389</v>
      </c>
      <c r="C2100" t="s">
        <v>10650</v>
      </c>
      <c r="D2100" t="s">
        <v>295</v>
      </c>
      <c r="E2100">
        <v>330.977574</v>
      </c>
      <c r="F2100">
        <v>224.45</v>
      </c>
      <c r="G2100">
        <v>-64.6031709620366</v>
      </c>
      <c r="H2100">
        <v>-3.7754445739500002</v>
      </c>
      <c r="I2100">
        <v>-37.536467539199997</v>
      </c>
      <c r="J2100">
        <v>-8.9241731694655293</v>
      </c>
      <c r="K2100">
        <v>225.34505222996901</v>
      </c>
      <c r="L2100">
        <v>257.30461419594502</v>
      </c>
      <c r="M2100">
        <v>55.236987471321498</v>
      </c>
      <c r="N2100">
        <v>1.56627044685182</v>
      </c>
      <c r="O2100">
        <v>59.946535976832202</v>
      </c>
      <c r="P2100">
        <v>16.5974025974025</v>
      </c>
      <c r="Q2100">
        <v>4.2080858560369E-2</v>
      </c>
    </row>
    <row r="2101" spans="1:17" hidden="1" x14ac:dyDescent="0.3">
      <c r="A2101" t="s">
        <v>4390</v>
      </c>
      <c r="B2101" t="s">
        <v>4391</v>
      </c>
      <c r="C2101" t="s">
        <v>10650</v>
      </c>
      <c r="D2101" t="s">
        <v>472</v>
      </c>
      <c r="E2101">
        <v>329.44436925799999</v>
      </c>
      <c r="F2101">
        <v>128.19</v>
      </c>
      <c r="G2101">
        <v>-20.8243321521024</v>
      </c>
      <c r="H2101">
        <v>-6.6942247719027899</v>
      </c>
      <c r="I2101">
        <v>-18.4337696956011</v>
      </c>
      <c r="J2101">
        <v>-7.85986255036324</v>
      </c>
      <c r="K2101">
        <v>129.562223424059</v>
      </c>
      <c r="L2101">
        <v>124.71150618457099</v>
      </c>
      <c r="M2101">
        <v>42.702754980030797</v>
      </c>
      <c r="N2101">
        <v>0.13502316773579801</v>
      </c>
      <c r="O2101">
        <v>38.357126140884603</v>
      </c>
      <c r="P2101">
        <v>26.857991093517999</v>
      </c>
      <c r="Q2101">
        <v>-6.8402689118339998E-3</v>
      </c>
    </row>
    <row r="2102" spans="1:17" hidden="1" x14ac:dyDescent="0.3">
      <c r="A2102" t="s">
        <v>4392</v>
      </c>
      <c r="B2102" t="s">
        <v>4393</v>
      </c>
      <c r="C2102" t="s">
        <v>10650</v>
      </c>
      <c r="D2102" t="s">
        <v>4394</v>
      </c>
      <c r="E2102">
        <v>329.32735919999999</v>
      </c>
      <c r="F2102">
        <v>41.99</v>
      </c>
      <c r="G2102">
        <v>407.898056333005</v>
      </c>
      <c r="H2102">
        <v>4.2024738014060903</v>
      </c>
      <c r="I2102">
        <v>164.37561410865601</v>
      </c>
      <c r="J2102">
        <v>2.3178201431880501</v>
      </c>
      <c r="K2102">
        <v>34.707542291728203</v>
      </c>
      <c r="L2102">
        <v>19.7740015075202</v>
      </c>
      <c r="M2102">
        <v>64.298610142915706</v>
      </c>
      <c r="N2102">
        <v>1.5011111826769099</v>
      </c>
      <c r="O2102">
        <v>8.3591331269349691</v>
      </c>
      <c r="P2102">
        <v>491.408450704225</v>
      </c>
      <c r="Q2102">
        <v>0.14162777675711299</v>
      </c>
    </row>
    <row r="2103" spans="1:17" hidden="1" x14ac:dyDescent="0.3">
      <c r="A2103" t="s">
        <v>4395</v>
      </c>
      <c r="B2103" t="s">
        <v>4396</v>
      </c>
      <c r="C2103" t="s">
        <v>10650</v>
      </c>
      <c r="D2103" t="s">
        <v>46</v>
      </c>
      <c r="E2103">
        <v>329.15080748999998</v>
      </c>
      <c r="F2103">
        <v>259.7</v>
      </c>
      <c r="G2103">
        <v>19.463712898661601</v>
      </c>
      <c r="H2103">
        <v>-1.14430594073396</v>
      </c>
      <c r="I2103">
        <v>36.9298219733002</v>
      </c>
      <c r="J2103">
        <v>-9.2638781411953595</v>
      </c>
      <c r="K2103">
        <v>252.06254484759901</v>
      </c>
      <c r="M2103">
        <v>44.8044191253462</v>
      </c>
      <c r="N2103">
        <v>0.311935330480266</v>
      </c>
      <c r="O2103">
        <v>26.684636118598299</v>
      </c>
      <c r="P2103">
        <v>92.727272727272705</v>
      </c>
    </row>
    <row r="2104" spans="1:17" hidden="1" x14ac:dyDescent="0.3">
      <c r="A2104" t="s">
        <v>4397</v>
      </c>
      <c r="B2104" t="s">
        <v>4398</v>
      </c>
      <c r="C2104" t="s">
        <v>10650</v>
      </c>
      <c r="D2104" t="s">
        <v>83</v>
      </c>
      <c r="E2104">
        <v>328.77383500000002</v>
      </c>
      <c r="F2104">
        <v>14.92</v>
      </c>
      <c r="G2104">
        <v>95.625329060277807</v>
      </c>
      <c r="H2104">
        <v>14.7467474503194</v>
      </c>
      <c r="I2104">
        <v>192.768536992343</v>
      </c>
      <c r="J2104">
        <v>5.5846753934403699</v>
      </c>
      <c r="K2104">
        <v>13.6665190792258</v>
      </c>
      <c r="L2104">
        <v>10.6288759321935</v>
      </c>
      <c r="M2104">
        <v>60.458377191414797</v>
      </c>
      <c r="N2104">
        <v>0.98468760177352299</v>
      </c>
      <c r="O2104">
        <v>12.6005361930294</v>
      </c>
      <c r="P2104">
        <v>303.243243243243</v>
      </c>
      <c r="Q2104">
        <v>6.6597047576891E-2</v>
      </c>
    </row>
    <row r="2105" spans="1:17" hidden="1" x14ac:dyDescent="0.3">
      <c r="A2105" t="s">
        <v>4399</v>
      </c>
      <c r="B2105" t="s">
        <v>4400</v>
      </c>
      <c r="C2105" t="s">
        <v>10650</v>
      </c>
      <c r="D2105" t="s">
        <v>136</v>
      </c>
      <c r="E2105">
        <v>327.8726724</v>
      </c>
      <c r="F2105">
        <v>36.42</v>
      </c>
      <c r="G2105">
        <v>83.474717155136403</v>
      </c>
      <c r="H2105">
        <v>12.583489252578399</v>
      </c>
      <c r="I2105">
        <v>7.9471667356649096</v>
      </c>
      <c r="J2105">
        <v>17.097433377480598</v>
      </c>
      <c r="K2105">
        <v>30.692547455367901</v>
      </c>
      <c r="L2105">
        <v>26.7307822092158</v>
      </c>
      <c r="M2105">
        <v>63.357136287025199</v>
      </c>
      <c r="N2105">
        <v>1.93892242010379</v>
      </c>
      <c r="O2105">
        <v>12.026359143327801</v>
      </c>
      <c r="P2105">
        <v>134.81624758220499</v>
      </c>
      <c r="Q2105">
        <v>7.8511007227606996E-2</v>
      </c>
    </row>
    <row r="2106" spans="1:17" hidden="1" x14ac:dyDescent="0.3">
      <c r="A2106" t="s">
        <v>4401</v>
      </c>
      <c r="B2106" t="s">
        <v>4402</v>
      </c>
      <c r="C2106" t="s">
        <v>10650</v>
      </c>
      <c r="D2106" t="s">
        <v>141</v>
      </c>
      <c r="E2106">
        <v>327.58248250000003</v>
      </c>
      <c r="F2106">
        <v>195.11</v>
      </c>
      <c r="G2106">
        <v>-26.2654959004883</v>
      </c>
      <c r="H2106">
        <v>-2.5599359247849902</v>
      </c>
      <c r="I2106">
        <v>-20.3683136304832</v>
      </c>
      <c r="J2106">
        <v>1.1308085788987201</v>
      </c>
      <c r="K2106">
        <v>181.846537581798</v>
      </c>
      <c r="L2106">
        <v>186.73991101428601</v>
      </c>
      <c r="M2106">
        <v>58.494764148849903</v>
      </c>
      <c r="N2106">
        <v>2.4008342066762798</v>
      </c>
      <c r="O2106">
        <v>22.469376249295198</v>
      </c>
      <c r="P2106">
        <v>20.401110768281299</v>
      </c>
      <c r="Q2106">
        <v>-4.9335630320394001E-2</v>
      </c>
    </row>
    <row r="2107" spans="1:17" hidden="1" x14ac:dyDescent="0.3">
      <c r="A2107" t="s">
        <v>4403</v>
      </c>
      <c r="B2107" t="s">
        <v>4404</v>
      </c>
      <c r="C2107" t="s">
        <v>10650</v>
      </c>
      <c r="D2107" t="s">
        <v>1193</v>
      </c>
      <c r="E2107">
        <v>327.42509999999999</v>
      </c>
      <c r="F2107">
        <v>296</v>
      </c>
      <c r="G2107">
        <v>258.782342986522</v>
      </c>
      <c r="H2107">
        <v>8.5140809016677501</v>
      </c>
      <c r="I2107">
        <v>99.598157029427</v>
      </c>
      <c r="J2107">
        <v>1.11501539669399</v>
      </c>
      <c r="K2107">
        <v>243.160973144834</v>
      </c>
      <c r="L2107">
        <v>166.46458311231501</v>
      </c>
      <c r="M2107">
        <v>68.137622835419293</v>
      </c>
      <c r="N2107">
        <v>0.20890245862124299</v>
      </c>
      <c r="O2107">
        <v>4.3918918918918797</v>
      </c>
      <c r="P2107">
        <v>358.204334365325</v>
      </c>
    </row>
    <row r="2108" spans="1:17" hidden="1" x14ac:dyDescent="0.3">
      <c r="A2108" t="s">
        <v>4405</v>
      </c>
      <c r="B2108" t="s">
        <v>4406</v>
      </c>
      <c r="C2108" t="s">
        <v>10650</v>
      </c>
      <c r="D2108" t="s">
        <v>355</v>
      </c>
      <c r="E2108">
        <v>327.31298087900001</v>
      </c>
      <c r="F2108">
        <v>79.22</v>
      </c>
      <c r="G2108">
        <v>-39.638715395743603</v>
      </c>
      <c r="H2108">
        <v>-19.221010486188501</v>
      </c>
      <c r="I2108">
        <v>-12.410650535489101</v>
      </c>
      <c r="J2108">
        <v>-4.2398277325017704</v>
      </c>
      <c r="K2108">
        <v>82.119544666297202</v>
      </c>
      <c r="L2108">
        <v>79.501676458307003</v>
      </c>
      <c r="M2108">
        <v>36.591126478913502</v>
      </c>
      <c r="N2108">
        <v>0.34071449131555098</v>
      </c>
      <c r="O2108">
        <v>32.554910376167598</v>
      </c>
      <c r="P2108">
        <v>21.876923076922999</v>
      </c>
      <c r="Q2108">
        <v>-8.1933546635982998E-2</v>
      </c>
    </row>
    <row r="2109" spans="1:17" hidden="1" x14ac:dyDescent="0.3">
      <c r="A2109" t="s">
        <v>4407</v>
      </c>
      <c r="B2109" t="s">
        <v>4408</v>
      </c>
      <c r="C2109" t="s">
        <v>10650</v>
      </c>
      <c r="D2109" t="s">
        <v>21</v>
      </c>
      <c r="E2109">
        <v>327.19735692</v>
      </c>
      <c r="F2109">
        <v>222.2</v>
      </c>
      <c r="G2109">
        <v>111.876609586367</v>
      </c>
      <c r="H2109">
        <v>20.321330203398301</v>
      </c>
      <c r="I2109">
        <v>19.8858395481518</v>
      </c>
      <c r="J2109">
        <v>-10.3966166953729</v>
      </c>
      <c r="K2109">
        <v>196.95103109059099</v>
      </c>
      <c r="L2109">
        <v>170.80566606036001</v>
      </c>
      <c r="M2109">
        <v>56.802033065046402</v>
      </c>
      <c r="N2109">
        <v>2.5292157018944099</v>
      </c>
      <c r="O2109">
        <v>15.9720972097209</v>
      </c>
      <c r="P2109">
        <v>142.31188658669501</v>
      </c>
      <c r="Q2109">
        <v>0.116672136771624</v>
      </c>
    </row>
    <row r="2110" spans="1:17" hidden="1" x14ac:dyDescent="0.3">
      <c r="A2110" t="s">
        <v>4409</v>
      </c>
      <c r="B2110" t="s">
        <v>4410</v>
      </c>
      <c r="C2110" t="s">
        <v>10650</v>
      </c>
      <c r="D2110" t="s">
        <v>46</v>
      </c>
      <c r="E2110">
        <v>327.1875</v>
      </c>
      <c r="F2110">
        <v>34.25</v>
      </c>
      <c r="G2110">
        <v>74.982555866525004</v>
      </c>
      <c r="H2110">
        <v>12.778216224146201</v>
      </c>
      <c r="I2110">
        <v>40.4348332686967</v>
      </c>
      <c r="J2110">
        <v>-9.2124312552559697</v>
      </c>
      <c r="K2110">
        <v>32.3382529245035</v>
      </c>
      <c r="L2110">
        <v>25.464981699953402</v>
      </c>
      <c r="M2110">
        <v>39.0168369735798</v>
      </c>
      <c r="N2110">
        <v>0.449450158111042</v>
      </c>
      <c r="O2110">
        <v>16.934306569343001</v>
      </c>
      <c r="P2110">
        <v>109.69387755101999</v>
      </c>
      <c r="Q2110">
        <v>0.16569052605002901</v>
      </c>
    </row>
    <row r="2111" spans="1:17" hidden="1" x14ac:dyDescent="0.3">
      <c r="A2111" t="s">
        <v>4411</v>
      </c>
      <c r="B2111" t="s">
        <v>4412</v>
      </c>
      <c r="C2111" t="s">
        <v>10650</v>
      </c>
      <c r="D2111" t="s">
        <v>531</v>
      </c>
      <c r="E2111">
        <v>326.94508000000002</v>
      </c>
      <c r="F2111">
        <v>14</v>
      </c>
      <c r="G2111">
        <v>45.887141135691898</v>
      </c>
      <c r="H2111">
        <v>-7.5633622758976697</v>
      </c>
      <c r="I2111">
        <v>18.362914625904999</v>
      </c>
      <c r="J2111">
        <v>3.44234272402131</v>
      </c>
      <c r="K2111">
        <v>13.6879872834389</v>
      </c>
      <c r="L2111">
        <v>11.558839700282</v>
      </c>
      <c r="M2111">
        <v>57.2403118485094</v>
      </c>
      <c r="N2111">
        <v>0.24436117271725499</v>
      </c>
      <c r="O2111">
        <v>19.285714285714199</v>
      </c>
      <c r="P2111">
        <v>117.05426356589101</v>
      </c>
    </row>
    <row r="2112" spans="1:17" hidden="1" x14ac:dyDescent="0.3">
      <c r="A2112" t="s">
        <v>4413</v>
      </c>
      <c r="B2112" t="s">
        <v>4414</v>
      </c>
      <c r="C2112" t="s">
        <v>10650</v>
      </c>
      <c r="D2112" t="s">
        <v>3101</v>
      </c>
      <c r="E2112">
        <v>326.93700000000001</v>
      </c>
      <c r="F2112">
        <v>317.64999999999998</v>
      </c>
      <c r="G2112">
        <v>11.4044193604665</v>
      </c>
      <c r="H2112">
        <v>-9.4486332356831699</v>
      </c>
      <c r="I2112">
        <v>-22.689219083853601</v>
      </c>
      <c r="J2112">
        <v>1.56253406160395</v>
      </c>
      <c r="K2112">
        <v>330.19983396472702</v>
      </c>
      <c r="L2112">
        <v>312.040395346906</v>
      </c>
      <c r="M2112">
        <v>47.910805598725197</v>
      </c>
      <c r="N2112">
        <v>0.90450481636565705</v>
      </c>
      <c r="O2112">
        <v>27.4830788603809</v>
      </c>
      <c r="P2112">
        <v>51.189909566872899</v>
      </c>
      <c r="Q2112">
        <v>0.23730499487356099</v>
      </c>
    </row>
    <row r="2113" spans="1:17" hidden="1" x14ac:dyDescent="0.3">
      <c r="A2113" t="s">
        <v>4415</v>
      </c>
      <c r="B2113" t="s">
        <v>4416</v>
      </c>
      <c r="C2113" t="s">
        <v>10650</v>
      </c>
      <c r="D2113" t="s">
        <v>411</v>
      </c>
      <c r="E2113">
        <v>326.80799628800003</v>
      </c>
      <c r="F2113">
        <v>33.81</v>
      </c>
      <c r="G2113">
        <v>41.625791701961802</v>
      </c>
      <c r="H2113">
        <v>-3.7230938195218402</v>
      </c>
      <c r="I2113">
        <v>-12.3441679256896</v>
      </c>
      <c r="J2113">
        <v>-5.2130582390719598</v>
      </c>
      <c r="K2113">
        <v>33.1495122222017</v>
      </c>
      <c r="L2113">
        <v>28.931857718479598</v>
      </c>
      <c r="M2113">
        <v>37.2341207503029</v>
      </c>
      <c r="N2113">
        <v>0.12724115838319899</v>
      </c>
      <c r="O2113">
        <v>31.440402247855602</v>
      </c>
      <c r="P2113">
        <v>77.015706806282694</v>
      </c>
      <c r="Q2113">
        <v>5.9826357259015001E-2</v>
      </c>
    </row>
    <row r="2114" spans="1:17" hidden="1" x14ac:dyDescent="0.3">
      <c r="A2114" t="s">
        <v>4417</v>
      </c>
      <c r="B2114" t="s">
        <v>4418</v>
      </c>
      <c r="C2114" t="s">
        <v>10650</v>
      </c>
      <c r="D2114" t="s">
        <v>629</v>
      </c>
      <c r="E2114">
        <v>326.29438800000003</v>
      </c>
      <c r="F2114">
        <v>77.709999999999994</v>
      </c>
      <c r="G2114">
        <v>-4.7925930876362202</v>
      </c>
      <c r="H2114">
        <v>-7.14794390347482</v>
      </c>
      <c r="I2114">
        <v>-12.373698670026201</v>
      </c>
      <c r="J2114">
        <v>-2.3192451484111301</v>
      </c>
      <c r="K2114">
        <v>75.938957878227797</v>
      </c>
      <c r="L2114">
        <v>72.935055369841194</v>
      </c>
      <c r="M2114">
        <v>50.811986149303202</v>
      </c>
      <c r="N2114">
        <v>1.27902142096542</v>
      </c>
      <c r="O2114">
        <v>31.257238450649801</v>
      </c>
      <c r="P2114">
        <v>31.711864406779601</v>
      </c>
      <c r="Q2114">
        <v>2.4697173859089998E-3</v>
      </c>
    </row>
    <row r="2115" spans="1:17" hidden="1" x14ac:dyDescent="0.3">
      <c r="A2115" t="s">
        <v>4419</v>
      </c>
      <c r="B2115" t="s">
        <v>4420</v>
      </c>
      <c r="C2115" t="s">
        <v>10650</v>
      </c>
      <c r="E2115">
        <v>325.90140000000002</v>
      </c>
      <c r="F2115">
        <v>5.94</v>
      </c>
      <c r="G2115">
        <v>72.989380533918293</v>
      </c>
      <c r="H2115">
        <v>-20.748727998427</v>
      </c>
      <c r="I2115">
        <v>6.5479346900045003</v>
      </c>
      <c r="J2115">
        <v>-2.80655323075699</v>
      </c>
      <c r="K2115">
        <v>5.5412519140522196</v>
      </c>
      <c r="L2115">
        <v>4.6490945580155696</v>
      </c>
      <c r="M2115">
        <v>54.941317767670398</v>
      </c>
      <c r="N2115">
        <v>0.73275877442520998</v>
      </c>
      <c r="O2115">
        <v>26.094276094276001</v>
      </c>
      <c r="P2115">
        <v>146.47302904564299</v>
      </c>
      <c r="Q2115">
        <v>-2.8313730680254001E-2</v>
      </c>
    </row>
    <row r="2116" spans="1:17" hidden="1" x14ac:dyDescent="0.3">
      <c r="A2116" t="s">
        <v>4421</v>
      </c>
      <c r="B2116" t="s">
        <v>4422</v>
      </c>
      <c r="C2116" t="s">
        <v>10650</v>
      </c>
      <c r="D2116" t="s">
        <v>227</v>
      </c>
      <c r="E2116">
        <v>323.94937499999997</v>
      </c>
      <c r="F2116">
        <v>101.49</v>
      </c>
      <c r="G2116">
        <v>23.337450272399</v>
      </c>
      <c r="H2116">
        <v>-11.889595235952401</v>
      </c>
      <c r="I2116">
        <v>-6.6412475485288596</v>
      </c>
      <c r="J2116">
        <v>-0.41276238108378599</v>
      </c>
      <c r="K2116">
        <v>106.07938135317499</v>
      </c>
      <c r="L2116">
        <v>98.305430810299995</v>
      </c>
      <c r="M2116">
        <v>43.094873766075203</v>
      </c>
      <c r="N2116">
        <v>0.67053785221542905</v>
      </c>
      <c r="O2116">
        <v>26.997733766873498</v>
      </c>
      <c r="P2116">
        <v>61.095238095238003</v>
      </c>
      <c r="Q2116">
        <v>6.1110515958707999E-2</v>
      </c>
    </row>
    <row r="2117" spans="1:17" hidden="1" x14ac:dyDescent="0.3">
      <c r="A2117" t="s">
        <v>4423</v>
      </c>
      <c r="B2117" t="s">
        <v>4424</v>
      </c>
      <c r="C2117" t="s">
        <v>10650</v>
      </c>
      <c r="D2117" t="s">
        <v>531</v>
      </c>
      <c r="E2117">
        <v>323.39999999999998</v>
      </c>
      <c r="F2117">
        <v>2.46</v>
      </c>
      <c r="G2117">
        <v>-8.7118881516678197</v>
      </c>
      <c r="H2117">
        <v>2.8836858414951001</v>
      </c>
      <c r="I2117">
        <v>-21.676626289194299</v>
      </c>
      <c r="J2117">
        <v>2.04094132261991</v>
      </c>
      <c r="K2117">
        <v>2.7925240202645498</v>
      </c>
      <c r="L2117">
        <v>2.5666401432831001</v>
      </c>
      <c r="M2117">
        <v>66.338380617710001</v>
      </c>
      <c r="N2117">
        <v>2.6560972214010401</v>
      </c>
      <c r="O2117">
        <v>52.570748704002703</v>
      </c>
      <c r="P2117">
        <v>38.172495449830699</v>
      </c>
      <c r="Q2117">
        <v>2.3318494076415001E-2</v>
      </c>
    </row>
    <row r="2118" spans="1:17" hidden="1" x14ac:dyDescent="0.3">
      <c r="A2118" t="s">
        <v>4425</v>
      </c>
      <c r="B2118" t="s">
        <v>4426</v>
      </c>
      <c r="C2118" t="s">
        <v>10650</v>
      </c>
      <c r="D2118" t="s">
        <v>300</v>
      </c>
      <c r="E2118">
        <v>323.33556299999998</v>
      </c>
      <c r="F2118">
        <v>161.25</v>
      </c>
      <c r="G2118">
        <v>31.056961357208099</v>
      </c>
      <c r="H2118">
        <v>-4.6106237955410201</v>
      </c>
      <c r="I2118">
        <v>37.380482423960601</v>
      </c>
      <c r="J2118">
        <v>-0.44172293211696301</v>
      </c>
      <c r="K2118">
        <v>150.88077773902401</v>
      </c>
      <c r="L2118">
        <v>128.97847214603101</v>
      </c>
      <c r="M2118">
        <v>58.720890358012298</v>
      </c>
      <c r="N2118">
        <v>0.601555210437275</v>
      </c>
      <c r="O2118">
        <v>6.0465116279069697</v>
      </c>
      <c r="P2118">
        <v>90.265486725663706</v>
      </c>
      <c r="Q2118">
        <v>1.6334005653954001E-2</v>
      </c>
    </row>
    <row r="2119" spans="1:17" hidden="1" x14ac:dyDescent="0.3">
      <c r="A2119" t="s">
        <v>4427</v>
      </c>
      <c r="B2119" t="s">
        <v>4428</v>
      </c>
      <c r="C2119" t="s">
        <v>10650</v>
      </c>
      <c r="D2119" t="s">
        <v>1641</v>
      </c>
      <c r="E2119">
        <v>321.15116999999998</v>
      </c>
      <c r="F2119">
        <v>36.56</v>
      </c>
      <c r="G2119">
        <v>-59.502374817628102</v>
      </c>
      <c r="H2119">
        <v>24.862795309347799</v>
      </c>
      <c r="I2119">
        <v>-22.361980812926301</v>
      </c>
      <c r="J2119">
        <v>-2.4819714206318002</v>
      </c>
      <c r="K2119">
        <v>28.9654392296342</v>
      </c>
      <c r="L2119">
        <v>34.915364584692199</v>
      </c>
      <c r="M2119">
        <v>68.940056701028595</v>
      </c>
      <c r="N2119">
        <v>5.2026437981589497</v>
      </c>
      <c r="O2119">
        <v>67.304886943836607</v>
      </c>
      <c r="P2119">
        <v>57.247311827956899</v>
      </c>
      <c r="Q2119">
        <v>0.13664123667702199</v>
      </c>
    </row>
    <row r="2120" spans="1:17" hidden="1" x14ac:dyDescent="0.3">
      <c r="A2120" t="s">
        <v>4429</v>
      </c>
      <c r="B2120" t="s">
        <v>4430</v>
      </c>
      <c r="C2120" t="s">
        <v>10650</v>
      </c>
      <c r="D2120" t="s">
        <v>46</v>
      </c>
      <c r="E2120">
        <v>320.51785217999998</v>
      </c>
      <c r="F2120">
        <v>57.56</v>
      </c>
      <c r="G2120">
        <v>58.780409274181501</v>
      </c>
      <c r="H2120">
        <v>-23.204985275728099</v>
      </c>
      <c r="I2120">
        <v>-17.1954574431605</v>
      </c>
      <c r="J2120">
        <v>-4.4960957144171196</v>
      </c>
      <c r="K2120">
        <v>66.126361444830493</v>
      </c>
      <c r="L2120">
        <v>56.3138535413431</v>
      </c>
      <c r="M2120">
        <v>23.939291468655401</v>
      </c>
      <c r="N2120">
        <v>0.58934369780820195</v>
      </c>
      <c r="O2120">
        <v>53.752605976372401</v>
      </c>
      <c r="P2120">
        <v>89.342105263157904</v>
      </c>
    </row>
    <row r="2121" spans="1:17" hidden="1" x14ac:dyDescent="0.3">
      <c r="A2121" t="s">
        <v>4431</v>
      </c>
      <c r="B2121" t="s">
        <v>4432</v>
      </c>
      <c r="C2121" t="s">
        <v>10650</v>
      </c>
      <c r="D2121" t="s">
        <v>46</v>
      </c>
      <c r="E2121">
        <v>319.48142241199997</v>
      </c>
      <c r="F2121">
        <v>17.77</v>
      </c>
      <c r="G2121">
        <v>18.8924540921087</v>
      </c>
      <c r="H2121">
        <v>-11.319215152192101</v>
      </c>
      <c r="I2121">
        <v>-0.50081349530993002</v>
      </c>
      <c r="J2121">
        <v>-9.53477863298831</v>
      </c>
      <c r="K2121">
        <v>18.947829707954</v>
      </c>
      <c r="L2121">
        <v>15.9098501556937</v>
      </c>
      <c r="M2121">
        <v>38.049012420145701</v>
      </c>
      <c r="N2121">
        <v>0.44710524319216599</v>
      </c>
      <c r="O2121">
        <v>38.266741699493501</v>
      </c>
      <c r="Q2121">
        <v>0.11842650015146799</v>
      </c>
    </row>
    <row r="2122" spans="1:17" hidden="1" x14ac:dyDescent="0.3">
      <c r="A2122" t="s">
        <v>4433</v>
      </c>
      <c r="B2122" t="s">
        <v>4434</v>
      </c>
      <c r="C2122" t="s">
        <v>10650</v>
      </c>
      <c r="D2122" t="s">
        <v>1667</v>
      </c>
      <c r="E2122">
        <v>319.171027199999</v>
      </c>
      <c r="F2122">
        <v>60.93</v>
      </c>
      <c r="G2122">
        <v>-10.044049970096999</v>
      </c>
      <c r="H2122">
        <v>-1.6875675037323501</v>
      </c>
      <c r="I2122">
        <v>1.28172275497787</v>
      </c>
      <c r="J2122">
        <v>-1.58032215025113</v>
      </c>
      <c r="K2122">
        <v>60.593636810408398</v>
      </c>
      <c r="L2122">
        <v>57.879498082320801</v>
      </c>
      <c r="M2122">
        <v>55.8285238094657</v>
      </c>
      <c r="N2122">
        <v>0.68403201017445703</v>
      </c>
      <c r="O2122">
        <v>6.51567372394552</v>
      </c>
      <c r="P2122">
        <v>28.246684908440301</v>
      </c>
      <c r="Q2122">
        <v>-2.0749357399728999E-2</v>
      </c>
    </row>
    <row r="2123" spans="1:17" hidden="1" x14ac:dyDescent="0.3">
      <c r="A2123" t="s">
        <v>4435</v>
      </c>
      <c r="B2123" t="s">
        <v>4436</v>
      </c>
      <c r="C2123" t="s">
        <v>10650</v>
      </c>
      <c r="D2123" t="s">
        <v>198</v>
      </c>
      <c r="E2123">
        <v>317.086762975</v>
      </c>
      <c r="F2123">
        <v>252.85</v>
      </c>
      <c r="G2123">
        <v>50.171865856814598</v>
      </c>
      <c r="H2123">
        <v>31.925825892401299</v>
      </c>
      <c r="I2123">
        <v>34.766736251932201</v>
      </c>
      <c r="J2123">
        <v>24.6756214573</v>
      </c>
      <c r="K2123">
        <v>195.373127966184</v>
      </c>
      <c r="L2123">
        <v>175.46320610195801</v>
      </c>
      <c r="M2123">
        <v>81.1935814972922</v>
      </c>
      <c r="N2123">
        <v>2.9587282399674</v>
      </c>
      <c r="O2123">
        <v>3.7769428514929699</v>
      </c>
      <c r="P2123">
        <v>100.67460317460301</v>
      </c>
      <c r="Q2123">
        <v>4.8662015954050002E-2</v>
      </c>
    </row>
    <row r="2124" spans="1:17" hidden="1" x14ac:dyDescent="0.3">
      <c r="A2124" t="s">
        <v>4437</v>
      </c>
      <c r="B2124" t="s">
        <v>4438</v>
      </c>
      <c r="C2124" t="s">
        <v>10650</v>
      </c>
      <c r="D2124" t="s">
        <v>141</v>
      </c>
      <c r="E2124">
        <v>316.61195132</v>
      </c>
      <c r="F2124">
        <v>313.5</v>
      </c>
      <c r="G2124">
        <v>5.0736920941174297</v>
      </c>
      <c r="H2124">
        <v>3.3380172915892699</v>
      </c>
      <c r="I2124">
        <v>6.1417743235504503</v>
      </c>
      <c r="J2124">
        <v>-3.9281345493685702</v>
      </c>
      <c r="K2124">
        <v>291.43165609051903</v>
      </c>
      <c r="L2124">
        <v>269.15016266808902</v>
      </c>
      <c r="M2124">
        <v>53.635240107884499</v>
      </c>
      <c r="N2124">
        <v>1.1970043686290801</v>
      </c>
      <c r="O2124">
        <v>3.6682615629983899</v>
      </c>
      <c r="P2124">
        <v>58.975659229208901</v>
      </c>
      <c r="Q2124">
        <v>6.2543531258324001E-2</v>
      </c>
    </row>
    <row r="2125" spans="1:17" hidden="1" x14ac:dyDescent="0.3">
      <c r="A2125" t="s">
        <v>4439</v>
      </c>
      <c r="B2125" t="s">
        <v>4440</v>
      </c>
      <c r="C2125" t="s">
        <v>10650</v>
      </c>
      <c r="D2125" t="s">
        <v>568</v>
      </c>
      <c r="E2125">
        <v>316.54309375000003</v>
      </c>
      <c r="F2125">
        <v>237.3</v>
      </c>
      <c r="G2125">
        <v>46.456262321326598</v>
      </c>
      <c r="H2125">
        <v>23.8025966442613</v>
      </c>
      <c r="I2125">
        <v>6.5473266600569904</v>
      </c>
      <c r="J2125">
        <v>-10.8909186369811</v>
      </c>
      <c r="K2125">
        <v>216.55404747859001</v>
      </c>
      <c r="L2125">
        <v>182.74791236644401</v>
      </c>
      <c r="M2125">
        <v>45.144335810817999</v>
      </c>
      <c r="N2125">
        <v>0.77045063533672797</v>
      </c>
      <c r="O2125">
        <v>12.937210282343001</v>
      </c>
      <c r="P2125">
        <v>96.847781003732905</v>
      </c>
      <c r="Q2125">
        <v>4.836281035343E-2</v>
      </c>
    </row>
    <row r="2126" spans="1:17" hidden="1" x14ac:dyDescent="0.3">
      <c r="A2126" t="s">
        <v>4441</v>
      </c>
      <c r="B2126" t="s">
        <v>4442</v>
      </c>
      <c r="C2126" t="s">
        <v>10650</v>
      </c>
      <c r="D2126" t="s">
        <v>54</v>
      </c>
      <c r="E2126">
        <v>315.83539684800002</v>
      </c>
      <c r="F2126">
        <v>253.19</v>
      </c>
      <c r="G2126">
        <v>7.1679838692370001</v>
      </c>
      <c r="H2126">
        <v>5.4269061804781602</v>
      </c>
      <c r="I2126">
        <v>11.082767400131001</v>
      </c>
      <c r="J2126">
        <v>5.3764369516935204</v>
      </c>
      <c r="K2126">
        <v>238.84047323535799</v>
      </c>
      <c r="L2126">
        <v>227.675611482915</v>
      </c>
      <c r="M2126">
        <v>75.610721248262607</v>
      </c>
      <c r="N2126">
        <v>1.46699717412876</v>
      </c>
      <c r="O2126">
        <v>28.3620996089893</v>
      </c>
      <c r="P2126">
        <v>40.661111111111097</v>
      </c>
      <c r="Q2126">
        <v>8.0917317042297002E-2</v>
      </c>
    </row>
    <row r="2127" spans="1:17" hidden="1" x14ac:dyDescent="0.3">
      <c r="A2127" t="s">
        <v>4443</v>
      </c>
      <c r="B2127" t="s">
        <v>4444</v>
      </c>
      <c r="C2127" t="s">
        <v>10650</v>
      </c>
      <c r="D2127" t="s">
        <v>505</v>
      </c>
      <c r="E2127">
        <v>315.38400000000001</v>
      </c>
      <c r="F2127">
        <v>627.35</v>
      </c>
      <c r="G2127">
        <v>11.418877889439999</v>
      </c>
      <c r="H2127">
        <v>27.741120227300801</v>
      </c>
      <c r="I2127">
        <v>12.5887225976766</v>
      </c>
      <c r="J2127">
        <v>2.63916634341814</v>
      </c>
      <c r="K2127">
        <v>554.36984935459498</v>
      </c>
      <c r="L2127">
        <v>505.00933847694199</v>
      </c>
      <c r="M2127">
        <v>78.3065665231248</v>
      </c>
      <c r="N2127">
        <v>1.4605391872764699</v>
      </c>
      <c r="O2127">
        <v>7.9142424483940204</v>
      </c>
      <c r="P2127">
        <v>52.825822168087697</v>
      </c>
      <c r="Q2127">
        <v>-1.1214773369279001E-2</v>
      </c>
    </row>
    <row r="2128" spans="1:17" hidden="1" x14ac:dyDescent="0.3">
      <c r="A2128" t="s">
        <v>4445</v>
      </c>
      <c r="B2128" t="s">
        <v>4446</v>
      </c>
      <c r="C2128" t="s">
        <v>10650</v>
      </c>
      <c r="D2128" t="s">
        <v>104</v>
      </c>
      <c r="E2128">
        <v>315.049046256</v>
      </c>
      <c r="F2128">
        <v>24.88</v>
      </c>
      <c r="G2128">
        <v>68.767632211138704</v>
      </c>
      <c r="H2128">
        <v>-13.852842923464401</v>
      </c>
      <c r="I2128">
        <v>4.49801844788837</v>
      </c>
      <c r="J2128">
        <v>-3.8227623810837801</v>
      </c>
      <c r="K2128">
        <v>26.675110579008201</v>
      </c>
      <c r="L2128">
        <v>22.911447682884901</v>
      </c>
      <c r="M2128">
        <v>25.6951363663804</v>
      </c>
      <c r="N2128">
        <v>0.57599252330250905</v>
      </c>
      <c r="O2128">
        <v>31.283681339165</v>
      </c>
      <c r="P2128">
        <v>107.898274296094</v>
      </c>
      <c r="Q2128">
        <v>0.118250336930748</v>
      </c>
    </row>
    <row r="2129" spans="1:17" hidden="1" x14ac:dyDescent="0.3">
      <c r="A2129" t="s">
        <v>4447</v>
      </c>
      <c r="B2129" t="s">
        <v>4448</v>
      </c>
      <c r="C2129" t="s">
        <v>10650</v>
      </c>
      <c r="D2129" t="s">
        <v>195</v>
      </c>
      <c r="E2129">
        <v>314.750882096</v>
      </c>
      <c r="F2129">
        <v>122.71</v>
      </c>
      <c r="G2129">
        <v>-2.4123244703334201</v>
      </c>
      <c r="H2129">
        <v>29.0963942424269</v>
      </c>
      <c r="I2129">
        <v>-9.0216880442834793</v>
      </c>
      <c r="J2129">
        <v>-7.5154755593783502</v>
      </c>
      <c r="K2129">
        <v>104.445873829346</v>
      </c>
      <c r="L2129">
        <v>103.78656575374301</v>
      </c>
      <c r="M2129">
        <v>51.972806479438397</v>
      </c>
      <c r="N2129">
        <v>2.1032836882624699</v>
      </c>
      <c r="O2129">
        <v>51.332409746556898</v>
      </c>
      <c r="P2129">
        <v>67.522184300341294</v>
      </c>
      <c r="Q2129">
        <v>1.5090288183622E-2</v>
      </c>
    </row>
    <row r="2130" spans="1:17" hidden="1" x14ac:dyDescent="0.3">
      <c r="A2130" t="s">
        <v>4449</v>
      </c>
      <c r="B2130" t="s">
        <v>4450</v>
      </c>
      <c r="C2130" t="s">
        <v>10650</v>
      </c>
      <c r="D2130" t="s">
        <v>629</v>
      </c>
      <c r="E2130">
        <v>314.57531499999999</v>
      </c>
      <c r="F2130">
        <v>251.75</v>
      </c>
      <c r="G2130">
        <v>174.34680532412699</v>
      </c>
      <c r="H2130">
        <v>-16.956427152855099</v>
      </c>
      <c r="I2130">
        <v>-9.4322565541083403</v>
      </c>
      <c r="J2130">
        <v>-5.8907729511101996</v>
      </c>
      <c r="K2130">
        <v>278.80808723441601</v>
      </c>
      <c r="L2130">
        <v>226.37042372154301</v>
      </c>
      <c r="M2130">
        <v>26.3915289251042</v>
      </c>
      <c r="N2130">
        <v>0.50063572790845501</v>
      </c>
      <c r="O2130">
        <v>35.054617676266098</v>
      </c>
      <c r="P2130">
        <v>235.666666666666</v>
      </c>
    </row>
    <row r="2131" spans="1:17" hidden="1" x14ac:dyDescent="0.3">
      <c r="A2131" t="s">
        <v>4451</v>
      </c>
      <c r="B2131" t="s">
        <v>4452</v>
      </c>
      <c r="C2131" t="s">
        <v>10650</v>
      </c>
      <c r="D2131" t="s">
        <v>264</v>
      </c>
      <c r="E2131">
        <v>312.88499999999999</v>
      </c>
      <c r="F2131">
        <v>302.3</v>
      </c>
      <c r="G2131">
        <v>97.009757116426897</v>
      </c>
      <c r="H2131">
        <v>36.746006924223899</v>
      </c>
      <c r="I2131">
        <v>96.307398360222393</v>
      </c>
      <c r="J2131">
        <v>-7.8554229315424999</v>
      </c>
      <c r="K2131">
        <v>240.09536111761199</v>
      </c>
      <c r="L2131">
        <v>192.761803943594</v>
      </c>
      <c r="M2131">
        <v>67.680415942971806</v>
      </c>
      <c r="N2131">
        <v>2.1879190100223802</v>
      </c>
      <c r="O2131">
        <v>13.132649685742599</v>
      </c>
      <c r="P2131">
        <v>147.685374846374</v>
      </c>
      <c r="Q2131">
        <v>0.17812253286525201</v>
      </c>
    </row>
    <row r="2132" spans="1:17" hidden="1" x14ac:dyDescent="0.3">
      <c r="A2132" t="s">
        <v>4453</v>
      </c>
      <c r="B2132" t="s">
        <v>4454</v>
      </c>
      <c r="C2132" t="s">
        <v>10650</v>
      </c>
      <c r="D2132" t="s">
        <v>4455</v>
      </c>
      <c r="E2132">
        <v>312.21162900000002</v>
      </c>
      <c r="F2132">
        <v>130.9</v>
      </c>
      <c r="G2132">
        <v>-47.665754395206399</v>
      </c>
      <c r="H2132">
        <v>-12.379258203083401</v>
      </c>
      <c r="I2132">
        <v>-37.1949276941411</v>
      </c>
      <c r="J2132">
        <v>-1.6627623810837799</v>
      </c>
      <c r="K2132">
        <v>137.621551640094</v>
      </c>
      <c r="L2132">
        <v>152.09117409048</v>
      </c>
      <c r="M2132">
        <v>40.272887669480198</v>
      </c>
      <c r="N2132">
        <v>1.04242424242424</v>
      </c>
      <c r="O2132">
        <v>68.831168831168796</v>
      </c>
      <c r="P2132">
        <v>4.5109780439121803</v>
      </c>
    </row>
    <row r="2133" spans="1:17" hidden="1" x14ac:dyDescent="0.3">
      <c r="A2133" t="s">
        <v>4456</v>
      </c>
      <c r="B2133" t="s">
        <v>4457</v>
      </c>
      <c r="C2133" t="s">
        <v>10650</v>
      </c>
      <c r="D2133" t="s">
        <v>46</v>
      </c>
      <c r="E2133">
        <v>311.96600000000001</v>
      </c>
      <c r="F2133">
        <v>186.25</v>
      </c>
      <c r="G2133">
        <v>-45.968156818922303</v>
      </c>
      <c r="H2133">
        <v>10.631602313074801</v>
      </c>
      <c r="I2133">
        <v>-28.117231707010799</v>
      </c>
      <c r="J2133">
        <v>15.4413622223197</v>
      </c>
      <c r="K2133">
        <v>186.50831494226199</v>
      </c>
      <c r="M2133">
        <v>76.164097021584396</v>
      </c>
      <c r="N2133">
        <v>1.3386753945413099</v>
      </c>
      <c r="O2133">
        <v>73.315436241610698</v>
      </c>
      <c r="P2133">
        <v>28.403998621165101</v>
      </c>
    </row>
    <row r="2134" spans="1:17" hidden="1" x14ac:dyDescent="0.3">
      <c r="A2134" t="s">
        <v>4458</v>
      </c>
      <c r="B2134" t="s">
        <v>4459</v>
      </c>
      <c r="C2134" t="s">
        <v>10650</v>
      </c>
      <c r="D2134" t="s">
        <v>295</v>
      </c>
      <c r="E2134">
        <v>311.2853475</v>
      </c>
      <c r="F2134">
        <v>172.6</v>
      </c>
      <c r="G2134">
        <v>-3.6167612031202698</v>
      </c>
      <c r="H2134">
        <v>-12.6594574558854</v>
      </c>
      <c r="I2134">
        <v>-31.917277810639099</v>
      </c>
      <c r="J2134">
        <v>-2.8699493546941199</v>
      </c>
      <c r="K2134">
        <v>182.270911590803</v>
      </c>
      <c r="L2134">
        <v>182.780570248233</v>
      </c>
      <c r="M2134">
        <v>35.552031809680798</v>
      </c>
      <c r="N2134">
        <v>0.89551987187592097</v>
      </c>
      <c r="O2134">
        <v>44.264194669756598</v>
      </c>
      <c r="P2134">
        <v>39.757085020242897</v>
      </c>
    </row>
    <row r="2135" spans="1:17" hidden="1" x14ac:dyDescent="0.3">
      <c r="A2135" t="s">
        <v>4460</v>
      </c>
      <c r="B2135" t="s">
        <v>4461</v>
      </c>
      <c r="C2135" t="s">
        <v>10650</v>
      </c>
      <c r="D2135" t="s">
        <v>1509</v>
      </c>
      <c r="E2135">
        <v>310.37747999999999</v>
      </c>
      <c r="F2135">
        <v>459.9</v>
      </c>
      <c r="G2135">
        <v>-61.058297063686098</v>
      </c>
      <c r="H2135">
        <v>-4.3276915206712596</v>
      </c>
      <c r="I2135">
        <v>-21.264282581721499</v>
      </c>
      <c r="J2135">
        <v>-6.6515264260276004</v>
      </c>
      <c r="K2135">
        <v>433.46193455288898</v>
      </c>
      <c r="L2135">
        <v>482.51810244215699</v>
      </c>
      <c r="M2135">
        <v>47.107868987346599</v>
      </c>
      <c r="N2135">
        <v>1.032711649253</v>
      </c>
      <c r="O2135">
        <v>58.730158730158699</v>
      </c>
      <c r="P2135">
        <v>32.919075144508597</v>
      </c>
      <c r="Q2135">
        <v>6.7516846789308999E-2</v>
      </c>
    </row>
    <row r="2136" spans="1:17" hidden="1" x14ac:dyDescent="0.3">
      <c r="A2136" t="s">
        <v>4462</v>
      </c>
      <c r="B2136" t="s">
        <v>4463</v>
      </c>
      <c r="C2136" t="s">
        <v>10650</v>
      </c>
      <c r="D2136" t="s">
        <v>966</v>
      </c>
      <c r="E2136">
        <v>309.96416367</v>
      </c>
      <c r="F2136">
        <v>4948</v>
      </c>
      <c r="G2136">
        <v>15.096274934259</v>
      </c>
      <c r="H2136">
        <v>5.5509233497968804</v>
      </c>
      <c r="I2136">
        <v>13.0704423398646</v>
      </c>
      <c r="J2136">
        <v>-2.50156835123303</v>
      </c>
      <c r="K2136">
        <v>4534.7104904389698</v>
      </c>
      <c r="L2136">
        <v>4025.2742253883298</v>
      </c>
      <c r="M2136">
        <v>64.962474939587395</v>
      </c>
      <c r="N2136">
        <v>0.63677477710298402</v>
      </c>
      <c r="O2136">
        <v>8.9329021827000794</v>
      </c>
      <c r="P2136">
        <v>57.079365079364997</v>
      </c>
      <c r="Q2136">
        <v>1.6976931373754001E-2</v>
      </c>
    </row>
    <row r="2137" spans="1:17" hidden="1" x14ac:dyDescent="0.3">
      <c r="A2137" t="s">
        <v>4464</v>
      </c>
      <c r="B2137" t="s">
        <v>4465</v>
      </c>
      <c r="C2137" t="s">
        <v>10650</v>
      </c>
      <c r="D2137" t="s">
        <v>991</v>
      </c>
      <c r="E2137">
        <v>309.84552775999998</v>
      </c>
      <c r="F2137">
        <v>68.27</v>
      </c>
      <c r="G2137">
        <v>64.621865856814594</v>
      </c>
      <c r="H2137">
        <v>-3.23133267061784</v>
      </c>
      <c r="I2137">
        <v>37.074788118266298</v>
      </c>
      <c r="J2137">
        <v>-10.801946282704799</v>
      </c>
      <c r="K2137">
        <v>64.240586849450807</v>
      </c>
      <c r="L2137">
        <v>51.682522970552597</v>
      </c>
      <c r="M2137">
        <v>39.275726851236598</v>
      </c>
      <c r="N2137">
        <v>0.22680833820433799</v>
      </c>
      <c r="O2137">
        <v>25.853229822762501</v>
      </c>
      <c r="P2137">
        <v>111.035548686244</v>
      </c>
      <c r="Q2137">
        <v>7.9006011446523E-2</v>
      </c>
    </row>
    <row r="2138" spans="1:17" hidden="1" x14ac:dyDescent="0.3">
      <c r="A2138" t="s">
        <v>4466</v>
      </c>
      <c r="B2138" t="s">
        <v>4467</v>
      </c>
      <c r="C2138" t="s">
        <v>10650</v>
      </c>
      <c r="D2138" t="s">
        <v>531</v>
      </c>
      <c r="E2138">
        <v>309.80873410999999</v>
      </c>
      <c r="F2138">
        <v>197.95</v>
      </c>
      <c r="G2138">
        <v>18.198151442380802</v>
      </c>
      <c r="H2138">
        <v>24.5597087282488</v>
      </c>
      <c r="I2138">
        <v>35.6642605170194</v>
      </c>
      <c r="J2138">
        <v>-4.6284486555935898</v>
      </c>
      <c r="K2138">
        <v>179.34588173796101</v>
      </c>
      <c r="M2138">
        <v>53.773654586866598</v>
      </c>
      <c r="N2138">
        <v>0.43602925809822302</v>
      </c>
      <c r="O2138">
        <v>4.4708259661530896</v>
      </c>
      <c r="P2138">
        <v>73.336252189141803</v>
      </c>
    </row>
    <row r="2139" spans="1:17" hidden="1" x14ac:dyDescent="0.3">
      <c r="A2139" t="s">
        <v>4468</v>
      </c>
      <c r="B2139" t="s">
        <v>4469</v>
      </c>
      <c r="C2139" t="s">
        <v>10650</v>
      </c>
      <c r="D2139" t="s">
        <v>355</v>
      </c>
      <c r="E2139">
        <v>309.78079650000001</v>
      </c>
      <c r="F2139">
        <v>151</v>
      </c>
      <c r="G2139">
        <v>59.501829917910698</v>
      </c>
      <c r="H2139">
        <v>2.29454887877319</v>
      </c>
      <c r="I2139">
        <v>65.729056926381304</v>
      </c>
      <c r="J2139">
        <v>6.1509404672610897</v>
      </c>
      <c r="K2139">
        <v>126.94163376434599</v>
      </c>
      <c r="L2139">
        <v>110.17787066698099</v>
      </c>
      <c r="M2139">
        <v>83.616361189362294</v>
      </c>
      <c r="N2139">
        <v>1.0873096446700501</v>
      </c>
      <c r="O2139">
        <v>0</v>
      </c>
      <c r="P2139">
        <v>120.43795620437901</v>
      </c>
      <c r="Q2139">
        <v>0.14445129310242</v>
      </c>
    </row>
    <row r="2140" spans="1:17" hidden="1" x14ac:dyDescent="0.3">
      <c r="A2140" t="s">
        <v>4470</v>
      </c>
      <c r="B2140" t="s">
        <v>4471</v>
      </c>
      <c r="C2140" t="s">
        <v>10650</v>
      </c>
      <c r="D2140" t="s">
        <v>264</v>
      </c>
      <c r="E2140">
        <v>309.11049231999999</v>
      </c>
      <c r="F2140">
        <v>1293.8499999999999</v>
      </c>
      <c r="G2140">
        <v>2.0973734478151802</v>
      </c>
      <c r="H2140">
        <v>-3.5496857358823002</v>
      </c>
      <c r="I2140">
        <v>-40.342168206352</v>
      </c>
      <c r="J2140">
        <v>-12.445791011646</v>
      </c>
      <c r="K2140">
        <v>1413.13305742837</v>
      </c>
      <c r="L2140">
        <v>1472.7498923973701</v>
      </c>
      <c r="M2140">
        <v>45.7719840444827</v>
      </c>
      <c r="N2140">
        <v>0.88746649307816505</v>
      </c>
      <c r="O2140">
        <v>77.764037562314002</v>
      </c>
      <c r="P2140">
        <v>32.5326504481434</v>
      </c>
      <c r="Q2140">
        <v>0.17591171141229101</v>
      </c>
    </row>
    <row r="2141" spans="1:17" hidden="1" x14ac:dyDescent="0.3">
      <c r="A2141" t="s">
        <v>4472</v>
      </c>
      <c r="B2141" t="s">
        <v>4473</v>
      </c>
      <c r="C2141" t="s">
        <v>10650</v>
      </c>
      <c r="D2141" t="s">
        <v>264</v>
      </c>
      <c r="E2141">
        <v>308.42887500000001</v>
      </c>
      <c r="F2141">
        <v>785.6</v>
      </c>
      <c r="G2141">
        <v>3.1247366004878199</v>
      </c>
      <c r="H2141">
        <v>20.4663161653495</v>
      </c>
      <c r="I2141">
        <v>23.3723801478958</v>
      </c>
      <c r="J2141">
        <v>15.1995564594959</v>
      </c>
      <c r="K2141">
        <v>682.79234852814102</v>
      </c>
      <c r="L2141">
        <v>626.45365153689102</v>
      </c>
      <c r="M2141">
        <v>79.493178935396699</v>
      </c>
      <c r="N2141">
        <v>2.0264445942793601</v>
      </c>
      <c r="O2141">
        <v>7.2810590631364498</v>
      </c>
      <c r="P2141">
        <v>44.146788990825598</v>
      </c>
      <c r="Q2141">
        <v>9.5207213294577001E-2</v>
      </c>
    </row>
    <row r="2142" spans="1:17" hidden="1" x14ac:dyDescent="0.3">
      <c r="A2142" t="s">
        <v>4474</v>
      </c>
      <c r="B2142" t="s">
        <v>4475</v>
      </c>
      <c r="C2142" t="s">
        <v>10650</v>
      </c>
      <c r="D2142" t="s">
        <v>411</v>
      </c>
      <c r="E2142">
        <v>308.18726125000001</v>
      </c>
      <c r="F2142">
        <v>213.6</v>
      </c>
      <c r="G2142">
        <v>-38.326609471220799</v>
      </c>
      <c r="H2142">
        <v>17.766246282000999</v>
      </c>
      <c r="I2142">
        <v>-18.5603281466841</v>
      </c>
      <c r="J2142">
        <v>7.1335339152125004</v>
      </c>
      <c r="K2142">
        <v>200.83208810583801</v>
      </c>
      <c r="L2142">
        <v>203.84225645798301</v>
      </c>
      <c r="M2142">
        <v>73.559776687710595</v>
      </c>
      <c r="N2142">
        <v>3.06240397502533</v>
      </c>
      <c r="O2142">
        <v>37.827715355805204</v>
      </c>
      <c r="P2142">
        <v>43.500167954316403</v>
      </c>
    </row>
    <row r="2143" spans="1:17" hidden="1" x14ac:dyDescent="0.3">
      <c r="A2143" t="s">
        <v>4476</v>
      </c>
      <c r="B2143" t="s">
        <v>4477</v>
      </c>
      <c r="C2143" t="s">
        <v>10650</v>
      </c>
      <c r="D2143" t="s">
        <v>51</v>
      </c>
      <c r="E2143">
        <v>306.29446027500001</v>
      </c>
      <c r="F2143">
        <v>46.29</v>
      </c>
      <c r="G2143">
        <v>27.228210738091398</v>
      </c>
      <c r="H2143">
        <v>-11.228976172463</v>
      </c>
      <c r="I2143">
        <v>-12.600564283018301</v>
      </c>
      <c r="J2143">
        <v>-5.9247166430380496</v>
      </c>
      <c r="K2143">
        <v>48.504630722758101</v>
      </c>
      <c r="L2143">
        <v>43.1700746323611</v>
      </c>
      <c r="M2143">
        <v>41.232577204787802</v>
      </c>
      <c r="N2143">
        <v>1.3021465961474601</v>
      </c>
      <c r="O2143">
        <v>41.801685029163899</v>
      </c>
      <c r="P2143">
        <v>69.871559633027502</v>
      </c>
      <c r="Q2143">
        <v>0.13468233351727699</v>
      </c>
    </row>
    <row r="2144" spans="1:17" hidden="1" x14ac:dyDescent="0.3">
      <c r="A2144" t="s">
        <v>4478</v>
      </c>
      <c r="B2144" t="s">
        <v>4479</v>
      </c>
      <c r="C2144" t="s">
        <v>10650</v>
      </c>
      <c r="D2144" t="s">
        <v>680</v>
      </c>
      <c r="E2144">
        <v>305.81317233599998</v>
      </c>
      <c r="F2144">
        <v>20.98</v>
      </c>
      <c r="G2144">
        <v>29.717394755396899</v>
      </c>
      <c r="H2144">
        <v>-0.64718141076271596</v>
      </c>
      <c r="I2144">
        <v>-3.4130321554546699</v>
      </c>
      <c r="J2144">
        <v>-11.335964995462801</v>
      </c>
      <c r="K2144">
        <v>20.924938667646</v>
      </c>
      <c r="L2144">
        <v>19.254740327387101</v>
      </c>
      <c r="M2144">
        <v>40.484198740035403</v>
      </c>
      <c r="N2144">
        <v>2.53412625140282</v>
      </c>
      <c r="O2144">
        <v>20.829361296472801</v>
      </c>
      <c r="P2144">
        <v>62.635658914728602</v>
      </c>
      <c r="Q2144">
        <v>1.9027900240200001E-3</v>
      </c>
    </row>
    <row r="2145" spans="1:17" hidden="1" x14ac:dyDescent="0.3">
      <c r="A2145" t="s">
        <v>4480</v>
      </c>
      <c r="B2145" t="s">
        <v>4481</v>
      </c>
      <c r="C2145" t="s">
        <v>10650</v>
      </c>
      <c r="D2145" t="s">
        <v>21</v>
      </c>
      <c r="E2145">
        <v>305.72418036300002</v>
      </c>
      <c r="F2145">
        <v>138.93</v>
      </c>
      <c r="G2145">
        <v>-23.442593134328899</v>
      </c>
      <c r="H2145">
        <v>-3.6669787116081598</v>
      </c>
      <c r="I2145">
        <v>-8.5105213091483094</v>
      </c>
      <c r="J2145">
        <v>-4.1643751686975596</v>
      </c>
      <c r="K2145">
        <v>127.983609687464</v>
      </c>
      <c r="L2145">
        <v>126.451660914789</v>
      </c>
      <c r="M2145">
        <v>62.467596169486399</v>
      </c>
      <c r="N2145">
        <v>0.97462394039248501</v>
      </c>
      <c r="O2145">
        <v>25.782768300583001</v>
      </c>
      <c r="P2145">
        <v>47.797872340425499</v>
      </c>
      <c r="Q2145">
        <v>0.13719663635288501</v>
      </c>
    </row>
    <row r="2146" spans="1:17" hidden="1" x14ac:dyDescent="0.3">
      <c r="A2146" t="s">
        <v>4482</v>
      </c>
      <c r="B2146" t="s">
        <v>4483</v>
      </c>
      <c r="C2146" t="s">
        <v>10650</v>
      </c>
      <c r="D2146" t="s">
        <v>629</v>
      </c>
      <c r="E2146">
        <v>305.54256679999997</v>
      </c>
      <c r="F2146">
        <v>228.2</v>
      </c>
      <c r="G2146">
        <v>782.36472299967102</v>
      </c>
      <c r="H2146">
        <v>14.5002128083004</v>
      </c>
      <c r="I2146">
        <v>256.88496497544401</v>
      </c>
      <c r="J2146">
        <v>-2.5133847877227899</v>
      </c>
      <c r="K2146">
        <v>205.540313589064</v>
      </c>
      <c r="L2146">
        <v>123.593135264084</v>
      </c>
      <c r="M2146">
        <v>56.032838382597603</v>
      </c>
      <c r="N2146">
        <v>1.1882926829268201</v>
      </c>
      <c r="O2146">
        <v>11.5249780893952</v>
      </c>
      <c r="P2146">
        <v>966.35514018691504</v>
      </c>
    </row>
    <row r="2147" spans="1:17" hidden="1" x14ac:dyDescent="0.3">
      <c r="A2147" t="s">
        <v>4484</v>
      </c>
      <c r="B2147" t="s">
        <v>4485</v>
      </c>
      <c r="C2147" t="s">
        <v>10650</v>
      </c>
      <c r="D2147" t="s">
        <v>1418</v>
      </c>
      <c r="E2147">
        <v>304.60598599999997</v>
      </c>
      <c r="F2147">
        <v>170</v>
      </c>
      <c r="G2147">
        <v>-3.5696053585371601</v>
      </c>
      <c r="H2147">
        <v>-4.9219702240162198</v>
      </c>
      <c r="I2147">
        <v>-3.7497654200680799</v>
      </c>
      <c r="J2147">
        <v>-12.430795593330799</v>
      </c>
      <c r="K2147">
        <v>161.597860476671</v>
      </c>
      <c r="L2147">
        <v>143.13619515744901</v>
      </c>
      <c r="M2147">
        <v>42.804812304431898</v>
      </c>
      <c r="N2147">
        <v>0.98774500278024102</v>
      </c>
      <c r="O2147">
        <v>18.823529411764699</v>
      </c>
      <c r="P2147">
        <v>75.167439464193706</v>
      </c>
      <c r="Q2147">
        <v>6.5016148542308E-2</v>
      </c>
    </row>
    <row r="2148" spans="1:17" hidden="1" x14ac:dyDescent="0.3">
      <c r="A2148" t="s">
        <v>4486</v>
      </c>
      <c r="B2148" t="s">
        <v>4487</v>
      </c>
      <c r="C2148" t="s">
        <v>10650</v>
      </c>
      <c r="D2148" t="s">
        <v>365</v>
      </c>
      <c r="E2148">
        <v>304.54146800000001</v>
      </c>
      <c r="F2148">
        <v>81.33</v>
      </c>
      <c r="G2148">
        <v>26.068892338991802</v>
      </c>
      <c r="H2148">
        <v>16.246019117395001</v>
      </c>
      <c r="I2148">
        <v>-37.7332752337377</v>
      </c>
      <c r="J2148">
        <v>-7.1816988127674097</v>
      </c>
      <c r="K2148">
        <v>80.4813656617889</v>
      </c>
      <c r="L2148">
        <v>76.624992690319701</v>
      </c>
      <c r="M2148">
        <v>38.719871261170297</v>
      </c>
      <c r="N2148">
        <v>1.30208597324263</v>
      </c>
      <c r="O2148">
        <v>59.2278372064428</v>
      </c>
      <c r="P2148">
        <v>59.158512720156502</v>
      </c>
      <c r="Q2148">
        <v>4.0257672359071003E-2</v>
      </c>
    </row>
    <row r="2149" spans="1:17" hidden="1" x14ac:dyDescent="0.3">
      <c r="A2149" t="s">
        <v>4488</v>
      </c>
      <c r="B2149" t="s">
        <v>4489</v>
      </c>
      <c r="C2149" t="s">
        <v>10650</v>
      </c>
      <c r="D2149" t="s">
        <v>629</v>
      </c>
      <c r="E2149">
        <v>304.02539999999999</v>
      </c>
      <c r="F2149">
        <v>88.2</v>
      </c>
      <c r="G2149">
        <v>1829.56472299967</v>
      </c>
      <c r="H2149">
        <v>35.860083750571597</v>
      </c>
      <c r="I2149">
        <v>287.939922983401</v>
      </c>
      <c r="J2149">
        <v>-2.4501639558869299</v>
      </c>
      <c r="K2149">
        <v>63.930233725586902</v>
      </c>
      <c r="L2149">
        <v>37.112461595697503</v>
      </c>
      <c r="M2149">
        <v>83.947035635275</v>
      </c>
      <c r="N2149">
        <v>3.8223031212544001</v>
      </c>
      <c r="O2149">
        <v>2.72108843537415</v>
      </c>
      <c r="P2149">
        <v>2105</v>
      </c>
      <c r="Q2149">
        <v>0.19056084131966</v>
      </c>
    </row>
    <row r="2150" spans="1:17" hidden="1" x14ac:dyDescent="0.3">
      <c r="A2150" t="s">
        <v>4490</v>
      </c>
      <c r="B2150" t="s">
        <v>4491</v>
      </c>
      <c r="C2150" t="s">
        <v>10650</v>
      </c>
      <c r="D2150" t="s">
        <v>51</v>
      </c>
      <c r="E2150">
        <v>303.88193999999999</v>
      </c>
      <c r="F2150">
        <v>981.35</v>
      </c>
      <c r="G2150">
        <v>21.1635901469426</v>
      </c>
      <c r="H2150">
        <v>20.2754228677463</v>
      </c>
      <c r="I2150">
        <v>-16.093550946420098</v>
      </c>
      <c r="J2150">
        <v>-9.25443451838097</v>
      </c>
      <c r="K2150">
        <v>893.72862845903796</v>
      </c>
      <c r="L2150">
        <v>893.21465877516505</v>
      </c>
      <c r="M2150">
        <v>55.987926990140103</v>
      </c>
      <c r="N2150">
        <v>2.7079620337558801</v>
      </c>
      <c r="O2150">
        <v>50.802465990727001</v>
      </c>
      <c r="P2150">
        <v>67.076215878780999</v>
      </c>
      <c r="Q2150">
        <v>5.8822758000134E-2</v>
      </c>
    </row>
    <row r="2151" spans="1:17" hidden="1" x14ac:dyDescent="0.3">
      <c r="A2151" t="s">
        <v>4492</v>
      </c>
      <c r="B2151" t="s">
        <v>4493</v>
      </c>
      <c r="C2151" t="s">
        <v>10650</v>
      </c>
      <c r="D2151" t="s">
        <v>127</v>
      </c>
      <c r="E2151">
        <v>303.57641563999999</v>
      </c>
      <c r="F2151">
        <v>289.17</v>
      </c>
      <c r="G2151">
        <v>-0.178520243571448</v>
      </c>
      <c r="H2151">
        <v>20.042046242727999</v>
      </c>
      <c r="I2151">
        <v>-12.335793991463101</v>
      </c>
      <c r="J2151">
        <v>-1.1369690950596101</v>
      </c>
      <c r="K2151">
        <v>245.09211500968999</v>
      </c>
      <c r="L2151">
        <v>243.26342130923899</v>
      </c>
      <c r="M2151">
        <v>61.349690183138499</v>
      </c>
      <c r="N2151">
        <v>1.9097841846296499</v>
      </c>
      <c r="O2151">
        <v>15.0361379119548</v>
      </c>
      <c r="P2151">
        <v>51.1209824928142</v>
      </c>
      <c r="Q2151">
        <v>1.6624913148324E-2</v>
      </c>
    </row>
    <row r="2152" spans="1:17" hidden="1" x14ac:dyDescent="0.3">
      <c r="A2152" t="s">
        <v>4494</v>
      </c>
      <c r="B2152" t="s">
        <v>4495</v>
      </c>
      <c r="C2152" t="s">
        <v>10650</v>
      </c>
      <c r="D2152" t="s">
        <v>54</v>
      </c>
      <c r="E2152">
        <v>303.25530687499997</v>
      </c>
      <c r="F2152">
        <v>294.75</v>
      </c>
      <c r="G2152">
        <v>-38.6271474254956</v>
      </c>
      <c r="H2152">
        <v>13.544372447344699</v>
      </c>
      <c r="I2152">
        <v>-26.137528508986101</v>
      </c>
      <c r="J2152">
        <v>8.8682907242267408</v>
      </c>
      <c r="K2152">
        <v>279.271451193502</v>
      </c>
      <c r="L2152">
        <v>312.73261402263199</v>
      </c>
      <c r="M2152">
        <v>67.312866608998107</v>
      </c>
      <c r="N2152">
        <v>2.4467404310421998</v>
      </c>
      <c r="O2152">
        <v>59.050042408821</v>
      </c>
      <c r="P2152">
        <v>22.812499999999901</v>
      </c>
      <c r="Q2152">
        <v>-0.147810823930482</v>
      </c>
    </row>
    <row r="2153" spans="1:17" hidden="1" x14ac:dyDescent="0.3">
      <c r="A2153" t="s">
        <v>4496</v>
      </c>
      <c r="B2153" t="s">
        <v>4497</v>
      </c>
      <c r="C2153" t="s">
        <v>10650</v>
      </c>
      <c r="D2153" t="s">
        <v>1193</v>
      </c>
      <c r="E2153">
        <v>302.44499999999999</v>
      </c>
      <c r="F2153">
        <v>13.48</v>
      </c>
      <c r="G2153">
        <v>-7.3302541692779704</v>
      </c>
      <c r="H2153">
        <v>-2.82677480111693</v>
      </c>
      <c r="I2153">
        <v>-19.3580568145785</v>
      </c>
      <c r="J2153">
        <v>-2.7388576923827901</v>
      </c>
      <c r="K2153">
        <v>12.601566792985601</v>
      </c>
      <c r="L2153">
        <v>12.140557901473899</v>
      </c>
      <c r="M2153">
        <v>56.870160495246203</v>
      </c>
      <c r="N2153">
        <v>1.2590119198252101</v>
      </c>
      <c r="O2153">
        <v>30.934718100890102</v>
      </c>
      <c r="P2153">
        <v>59.526627218934898</v>
      </c>
      <c r="Q2153">
        <v>6.1185354668845997E-2</v>
      </c>
    </row>
    <row r="2154" spans="1:17" hidden="1" x14ac:dyDescent="0.3">
      <c r="A2154" t="s">
        <v>4498</v>
      </c>
      <c r="B2154" t="s">
        <v>4499</v>
      </c>
      <c r="C2154" t="s">
        <v>10650</v>
      </c>
      <c r="D2154" t="s">
        <v>531</v>
      </c>
      <c r="E2154">
        <v>300.97980000000001</v>
      </c>
      <c r="F2154">
        <v>258.39999999999998</v>
      </c>
      <c r="G2154">
        <v>641.36878512631404</v>
      </c>
      <c r="H2154">
        <v>58.683052632988598</v>
      </c>
      <c r="I2154">
        <v>182.27763280557099</v>
      </c>
      <c r="J2154">
        <v>6.5371094959181297</v>
      </c>
      <c r="K2154">
        <v>164.356344332041</v>
      </c>
      <c r="L2154">
        <v>96.342785074400993</v>
      </c>
      <c r="M2154">
        <v>99.735718833577906</v>
      </c>
      <c r="N2154">
        <v>0.12910196192506099</v>
      </c>
      <c r="O2154">
        <v>0</v>
      </c>
      <c r="P2154">
        <v>717.72151898734103</v>
      </c>
    </row>
    <row r="2155" spans="1:17" hidden="1" x14ac:dyDescent="0.3">
      <c r="A2155" t="s">
        <v>4500</v>
      </c>
      <c r="B2155" t="s">
        <v>4501</v>
      </c>
      <c r="C2155" t="s">
        <v>10650</v>
      </c>
      <c r="D2155" t="s">
        <v>966</v>
      </c>
      <c r="E2155">
        <v>300.93472831499997</v>
      </c>
      <c r="F2155">
        <v>974.5</v>
      </c>
      <c r="G2155">
        <v>-17.838433384833198</v>
      </c>
      <c r="H2155">
        <v>-20.477314010917599</v>
      </c>
      <c r="I2155">
        <v>7.2578384280207802</v>
      </c>
      <c r="J2155">
        <v>-3.2282074072618001</v>
      </c>
      <c r="K2155">
        <v>1014.0875263008001</v>
      </c>
      <c r="L2155">
        <v>943.55822099778095</v>
      </c>
      <c r="M2155">
        <v>32.838115655433</v>
      </c>
      <c r="N2155">
        <v>0.52914478838222601</v>
      </c>
      <c r="O2155">
        <v>42.329399692149799</v>
      </c>
      <c r="P2155">
        <v>29.933333333333302</v>
      </c>
      <c r="Q2155">
        <v>-8.1122045386651007E-2</v>
      </c>
    </row>
    <row r="2156" spans="1:17" hidden="1" x14ac:dyDescent="0.3">
      <c r="A2156" t="s">
        <v>4502</v>
      </c>
      <c r="B2156" t="s">
        <v>4503</v>
      </c>
      <c r="C2156" t="s">
        <v>10650</v>
      </c>
      <c r="D2156" t="s">
        <v>505</v>
      </c>
      <c r="E2156">
        <v>300.88125000000002</v>
      </c>
      <c r="F2156">
        <v>12.15</v>
      </c>
      <c r="G2156">
        <v>84.608970787282402</v>
      </c>
      <c r="H2156">
        <v>6.70201440558637</v>
      </c>
      <c r="I2156">
        <v>-31.9691679256896</v>
      </c>
      <c r="J2156">
        <v>-14.8572068255282</v>
      </c>
      <c r="K2156">
        <v>12.4807453338155</v>
      </c>
      <c r="L2156">
        <v>12.922389887619399</v>
      </c>
      <c r="M2156">
        <v>55.6677604631465</v>
      </c>
      <c r="N2156">
        <v>1.45892661555312</v>
      </c>
      <c r="O2156">
        <v>92.181069958847701</v>
      </c>
      <c r="P2156">
        <v>115.04424778761</v>
      </c>
      <c r="Q2156">
        <v>0.22023939959879801</v>
      </c>
    </row>
    <row r="2157" spans="1:17" hidden="1" x14ac:dyDescent="0.3">
      <c r="A2157" t="s">
        <v>4504</v>
      </c>
      <c r="B2157" t="s">
        <v>4505</v>
      </c>
      <c r="C2157" t="s">
        <v>10650</v>
      </c>
      <c r="D2157" t="s">
        <v>531</v>
      </c>
      <c r="E2157">
        <v>300.53462951999899</v>
      </c>
      <c r="F2157">
        <v>336</v>
      </c>
      <c r="G2157">
        <v>124.11017754512601</v>
      </c>
      <c r="H2157">
        <v>-2.2797703773853399</v>
      </c>
      <c r="I2157">
        <v>-47.978839105573599</v>
      </c>
      <c r="J2157">
        <v>-6.1056195239409297</v>
      </c>
      <c r="K2157">
        <v>348.83034928761901</v>
      </c>
      <c r="L2157">
        <v>330.26214632428002</v>
      </c>
      <c r="M2157">
        <v>42.1381121907962</v>
      </c>
      <c r="N2157">
        <v>0.69491372333337798</v>
      </c>
      <c r="O2157">
        <v>56.934523809523697</v>
      </c>
      <c r="P2157">
        <v>179.99999999999901</v>
      </c>
      <c r="Q2157">
        <v>0.25728001134906697</v>
      </c>
    </row>
    <row r="2158" spans="1:17" hidden="1" x14ac:dyDescent="0.3">
      <c r="A2158" t="s">
        <v>4506</v>
      </c>
      <c r="B2158" t="s">
        <v>4507</v>
      </c>
      <c r="C2158" t="s">
        <v>10650</v>
      </c>
      <c r="D2158" t="s">
        <v>133</v>
      </c>
      <c r="E2158">
        <v>299.63257920000001</v>
      </c>
      <c r="F2158">
        <v>37.64</v>
      </c>
      <c r="G2158">
        <v>800.93727201927902</v>
      </c>
      <c r="H2158">
        <v>-28.504189866877098</v>
      </c>
      <c r="I2158">
        <v>-8.4136123701341106</v>
      </c>
      <c r="J2158">
        <v>-16.1911486126439</v>
      </c>
      <c r="K2158">
        <v>41.240520435513098</v>
      </c>
      <c r="L2158">
        <v>30.024063500459199</v>
      </c>
      <c r="M2158">
        <v>32.649479829703203</v>
      </c>
      <c r="N2158">
        <v>2.8027524630743899</v>
      </c>
      <c r="O2158">
        <v>43.4643995749203</v>
      </c>
      <c r="P2158">
        <v>887.92650918635104</v>
      </c>
      <c r="Q2158">
        <v>0.29439163015729602</v>
      </c>
    </row>
    <row r="2159" spans="1:17" hidden="1" x14ac:dyDescent="0.3">
      <c r="A2159" t="s">
        <v>4508</v>
      </c>
      <c r="B2159" t="s">
        <v>4509</v>
      </c>
      <c r="C2159" t="s">
        <v>10650</v>
      </c>
      <c r="D2159" t="s">
        <v>568</v>
      </c>
      <c r="E2159">
        <v>298.67498999999998</v>
      </c>
      <c r="F2159">
        <v>153.65</v>
      </c>
      <c r="G2159">
        <v>-58.552236064655602</v>
      </c>
      <c r="H2159">
        <v>4.1058151450368703</v>
      </c>
      <c r="I2159">
        <v>1.95229804289673</v>
      </c>
      <c r="J2159">
        <v>-0.194137547972979</v>
      </c>
      <c r="K2159">
        <v>142.003784934994</v>
      </c>
      <c r="L2159">
        <v>145.23883687145499</v>
      </c>
      <c r="M2159">
        <v>60.6629140112803</v>
      </c>
      <c r="N2159">
        <v>1.1743307946913399</v>
      </c>
      <c r="O2159">
        <v>53.595834689228703</v>
      </c>
      <c r="P2159">
        <v>53.65</v>
      </c>
    </row>
    <row r="2160" spans="1:17" hidden="1" x14ac:dyDescent="0.3">
      <c r="A2160" t="s">
        <v>4510</v>
      </c>
      <c r="B2160" t="s">
        <v>4511</v>
      </c>
      <c r="C2160" t="s">
        <v>10650</v>
      </c>
      <c r="D2160" t="s">
        <v>742</v>
      </c>
      <c r="E2160">
        <v>298.53358683599998</v>
      </c>
      <c r="F2160">
        <v>12</v>
      </c>
      <c r="G2160">
        <v>-22.811958614677899</v>
      </c>
      <c r="H2160">
        <v>-1.0214215787191701</v>
      </c>
      <c r="I2160">
        <v>-9.0730640295857796</v>
      </c>
      <c r="J2160">
        <v>-1.32887256472319</v>
      </c>
      <c r="K2160">
        <v>11.8904242172603</v>
      </c>
      <c r="L2160">
        <v>11.6338039426681</v>
      </c>
      <c r="M2160">
        <v>70.589314799391403</v>
      </c>
      <c r="N2160">
        <v>2.3961006228086901</v>
      </c>
      <c r="O2160">
        <v>16.6666666666666</v>
      </c>
      <c r="P2160">
        <v>26.315789473684202</v>
      </c>
    </row>
    <row r="2161" spans="1:17" hidden="1" x14ac:dyDescent="0.3">
      <c r="A2161" t="s">
        <v>4512</v>
      </c>
      <c r="B2161" t="s">
        <v>4513</v>
      </c>
      <c r="C2161" t="s">
        <v>10650</v>
      </c>
      <c r="D2161" t="s">
        <v>46</v>
      </c>
      <c r="E2161">
        <v>298.29318749999999</v>
      </c>
      <c r="F2161">
        <v>186.7</v>
      </c>
      <c r="G2161">
        <v>71.621000055948798</v>
      </c>
      <c r="H2161">
        <v>-0.95744928245722605</v>
      </c>
      <c r="I2161">
        <v>89.087109130587294</v>
      </c>
      <c r="J2161">
        <v>8.7293944816613092</v>
      </c>
      <c r="M2161">
        <v>54.218483786226699</v>
      </c>
      <c r="O2161">
        <v>17.166577396893398</v>
      </c>
      <c r="P2161">
        <v>123.325358851674</v>
      </c>
    </row>
    <row r="2162" spans="1:17" hidden="1" x14ac:dyDescent="0.3">
      <c r="A2162" t="s">
        <v>4514</v>
      </c>
      <c r="B2162" t="s">
        <v>4515</v>
      </c>
      <c r="C2162" t="s">
        <v>10650</v>
      </c>
      <c r="D2162" t="s">
        <v>295</v>
      </c>
      <c r="E2162">
        <v>298.19902215500002</v>
      </c>
      <c r="F2162">
        <v>149.62</v>
      </c>
      <c r="G2162">
        <v>-52.406593819102604</v>
      </c>
      <c r="H2162">
        <v>13.7822496919285</v>
      </c>
      <c r="I2162">
        <v>1.9904940028543101</v>
      </c>
      <c r="J2162">
        <v>4.1293653679006699</v>
      </c>
      <c r="K2162">
        <v>135.75306109435201</v>
      </c>
      <c r="L2162">
        <v>138.452418874854</v>
      </c>
      <c r="M2162">
        <v>42.541483263054602</v>
      </c>
      <c r="N2162">
        <v>1.9926430110744</v>
      </c>
      <c r="O2162">
        <v>30.330169763400601</v>
      </c>
      <c r="P2162">
        <v>64.417582417582395</v>
      </c>
      <c r="Q2162">
        <v>9.9416413082425006E-2</v>
      </c>
    </row>
    <row r="2163" spans="1:17" hidden="1" x14ac:dyDescent="0.3">
      <c r="A2163" t="s">
        <v>4516</v>
      </c>
      <c r="B2163" t="s">
        <v>4517</v>
      </c>
      <c r="C2163" t="s">
        <v>10650</v>
      </c>
      <c r="D2163" t="s">
        <v>1644</v>
      </c>
      <c r="E2163">
        <v>297.353093</v>
      </c>
      <c r="F2163">
        <v>30.75</v>
      </c>
      <c r="G2163">
        <v>1183.6672871022299</v>
      </c>
      <c r="H2163">
        <v>37.837190498559004</v>
      </c>
      <c r="I2163">
        <v>1030.1535086542301</v>
      </c>
      <c r="J2163">
        <v>2.2802462338930201</v>
      </c>
      <c r="K2163">
        <v>23.1544670108972</v>
      </c>
      <c r="L2163">
        <v>12.070391855919301</v>
      </c>
      <c r="M2163">
        <v>83.304877439292497</v>
      </c>
      <c r="N2163">
        <v>1.0116356773123101</v>
      </c>
      <c r="O2163">
        <v>6.1788617886178798</v>
      </c>
      <c r="P2163">
        <v>1214.1025641025601</v>
      </c>
      <c r="Q2163">
        <v>0.41956472574946402</v>
      </c>
    </row>
    <row r="2164" spans="1:17" hidden="1" x14ac:dyDescent="0.3">
      <c r="A2164" t="s">
        <v>4518</v>
      </c>
      <c r="B2164" t="s">
        <v>4519</v>
      </c>
      <c r="C2164" t="s">
        <v>10650</v>
      </c>
      <c r="D2164" t="s">
        <v>1546</v>
      </c>
      <c r="E2164">
        <v>297.25631647500001</v>
      </c>
      <c r="F2164">
        <v>8.92</v>
      </c>
      <c r="G2164">
        <v>87.1256986094279</v>
      </c>
      <c r="H2164">
        <v>-3.3549903712459699</v>
      </c>
      <c r="I2164">
        <v>-7.4070377481748597</v>
      </c>
      <c r="J2164">
        <v>-1.55287227119367</v>
      </c>
      <c r="K2164">
        <v>8.90231289283048</v>
      </c>
      <c r="L2164">
        <v>7.52508321768354</v>
      </c>
      <c r="M2164">
        <v>37.201481939126097</v>
      </c>
      <c r="N2164">
        <v>0.95729808414099304</v>
      </c>
      <c r="O2164">
        <v>26.008968609865398</v>
      </c>
      <c r="P2164">
        <v>117.560975609756</v>
      </c>
      <c r="Q2164">
        <v>-5.2844404360019998E-3</v>
      </c>
    </row>
    <row r="2165" spans="1:17" hidden="1" x14ac:dyDescent="0.3">
      <c r="A2165" t="s">
        <v>4520</v>
      </c>
      <c r="B2165" t="s">
        <v>4521</v>
      </c>
      <c r="C2165" t="s">
        <v>10650</v>
      </c>
      <c r="D2165" t="s">
        <v>417</v>
      </c>
      <c r="E2165">
        <v>296.98070952</v>
      </c>
      <c r="F2165">
        <v>130.46</v>
      </c>
      <c r="G2165">
        <v>48.277051766794997</v>
      </c>
      <c r="H2165">
        <v>17.195624899196801</v>
      </c>
      <c r="I2165">
        <v>17.490832074310301</v>
      </c>
      <c r="J2165">
        <v>21.379046935235301</v>
      </c>
      <c r="K2165">
        <v>99.964649744835995</v>
      </c>
      <c r="L2165">
        <v>93.623168545586495</v>
      </c>
      <c r="M2165">
        <v>87.4078676015328</v>
      </c>
      <c r="N2165">
        <v>2.3983883497240099</v>
      </c>
      <c r="O2165">
        <v>0</v>
      </c>
      <c r="P2165">
        <v>90.313639679066398</v>
      </c>
      <c r="Q2165">
        <v>4.0275081124341999E-2</v>
      </c>
    </row>
    <row r="2166" spans="1:17" hidden="1" x14ac:dyDescent="0.3">
      <c r="A2166" t="s">
        <v>4522</v>
      </c>
      <c r="B2166" t="s">
        <v>4523</v>
      </c>
      <c r="C2166" t="s">
        <v>10650</v>
      </c>
      <c r="D2166" t="s">
        <v>198</v>
      </c>
      <c r="E2166">
        <v>296.93256107899998</v>
      </c>
      <c r="F2166">
        <v>134.36000000000001</v>
      </c>
      <c r="G2166">
        <v>123.79367285776</v>
      </c>
      <c r="H2166">
        <v>-15.4982490990249</v>
      </c>
      <c r="I2166">
        <v>6.4088862724445104</v>
      </c>
      <c r="J2166">
        <v>0.47588068676282502</v>
      </c>
      <c r="K2166">
        <v>141.204427455141</v>
      </c>
      <c r="L2166">
        <v>117.68565122359</v>
      </c>
      <c r="M2166">
        <v>48.417956563489298</v>
      </c>
      <c r="N2166">
        <v>1.2240603421954299</v>
      </c>
      <c r="O2166">
        <v>25.0372134563858</v>
      </c>
      <c r="P2166">
        <v>157.8886756238</v>
      </c>
      <c r="Q2166">
        <v>0.104490721752896</v>
      </c>
    </row>
    <row r="2167" spans="1:17" hidden="1" x14ac:dyDescent="0.3">
      <c r="A2167" t="s">
        <v>4524</v>
      </c>
      <c r="B2167" t="s">
        <v>4525</v>
      </c>
      <c r="C2167" t="s">
        <v>10650</v>
      </c>
      <c r="D2167" t="s">
        <v>972</v>
      </c>
      <c r="E2167">
        <v>295.28618064</v>
      </c>
      <c r="F2167">
        <v>263</v>
      </c>
      <c r="G2167">
        <v>419.19899677187601</v>
      </c>
      <c r="H2167">
        <v>-10.168927152855099</v>
      </c>
      <c r="I2167">
        <v>36.590115554549101</v>
      </c>
      <c r="J2167">
        <v>2.3293324805763</v>
      </c>
      <c r="K2167">
        <v>267.73234343882501</v>
      </c>
      <c r="L2167">
        <v>204.70302870391899</v>
      </c>
      <c r="M2167">
        <v>43.1490464935885</v>
      </c>
      <c r="N2167">
        <v>0.622370117343505</v>
      </c>
      <c r="O2167">
        <v>23.5931558935361</v>
      </c>
      <c r="P2167">
        <v>487.05357142857099</v>
      </c>
      <c r="Q2167">
        <v>0.25282201858841202</v>
      </c>
    </row>
    <row r="2168" spans="1:17" hidden="1" x14ac:dyDescent="0.3">
      <c r="A2168" t="s">
        <v>4526</v>
      </c>
      <c r="B2168" t="s">
        <v>4527</v>
      </c>
      <c r="C2168" t="s">
        <v>10650</v>
      </c>
      <c r="D2168" t="s">
        <v>2641</v>
      </c>
      <c r="E2168">
        <v>294.44372399999997</v>
      </c>
      <c r="F2168">
        <v>222.45</v>
      </c>
      <c r="G2168">
        <v>1153.1769561214201</v>
      </c>
      <c r="H2168">
        <v>49.672746735070803</v>
      </c>
      <c r="I2168">
        <v>-6.2529290194771399</v>
      </c>
      <c r="J2168">
        <v>6.52176142844002</v>
      </c>
      <c r="K2168">
        <v>157.84659296380599</v>
      </c>
      <c r="L2168">
        <v>127.27820732949699</v>
      </c>
      <c r="M2168">
        <v>99.765003674949696</v>
      </c>
      <c r="N2168">
        <v>0.73407308557117501</v>
      </c>
      <c r="O2168">
        <v>14.16048550236</v>
      </c>
      <c r="P2168">
        <v>1183.61223312175</v>
      </c>
    </row>
    <row r="2169" spans="1:17" hidden="1" x14ac:dyDescent="0.3">
      <c r="A2169" t="s">
        <v>4528</v>
      </c>
      <c r="B2169" t="s">
        <v>4529</v>
      </c>
      <c r="C2169" t="s">
        <v>10650</v>
      </c>
      <c r="D2169" t="s">
        <v>46</v>
      </c>
      <c r="E2169">
        <v>294.28980852799998</v>
      </c>
      <c r="F2169">
        <v>42.57</v>
      </c>
      <c r="G2169">
        <v>155.26942098624801</v>
      </c>
      <c r="H2169">
        <v>3.5718112753832498</v>
      </c>
      <c r="I2169">
        <v>70.127606267858695</v>
      </c>
      <c r="J2169">
        <v>-1.6865209935808201</v>
      </c>
      <c r="K2169">
        <v>36.340463619875003</v>
      </c>
      <c r="L2169">
        <v>28.361720786063199</v>
      </c>
      <c r="M2169">
        <v>62.600686574154501</v>
      </c>
      <c r="N2169">
        <v>0.98816866855894303</v>
      </c>
      <c r="O2169">
        <v>8.5271317829457498</v>
      </c>
      <c r="P2169">
        <v>227.461538461538</v>
      </c>
      <c r="Q2169">
        <v>7.4340468080037997E-2</v>
      </c>
    </row>
    <row r="2170" spans="1:17" hidden="1" x14ac:dyDescent="0.3">
      <c r="A2170" t="s">
        <v>4530</v>
      </c>
      <c r="B2170" t="s">
        <v>4531</v>
      </c>
      <c r="C2170" t="s">
        <v>10650</v>
      </c>
      <c r="D2170" t="s">
        <v>2246</v>
      </c>
      <c r="E2170">
        <v>293.92286000000001</v>
      </c>
      <c r="F2170">
        <v>654.9</v>
      </c>
      <c r="G2170">
        <v>25.324981403787099</v>
      </c>
      <c r="H2170">
        <v>-4.0700509945781898</v>
      </c>
      <c r="I2170">
        <v>-11.2766213418387</v>
      </c>
      <c r="J2170">
        <v>-4.2975019096831</v>
      </c>
      <c r="K2170">
        <v>682.39518674053795</v>
      </c>
      <c r="M2170">
        <v>45.299172538085202</v>
      </c>
      <c r="N2170">
        <v>0.65330624101514401</v>
      </c>
      <c r="O2170">
        <v>38.876164299893098</v>
      </c>
      <c r="P2170">
        <v>64.5270694636352</v>
      </c>
    </row>
    <row r="2171" spans="1:17" hidden="1" x14ac:dyDescent="0.3">
      <c r="A2171" t="s">
        <v>4532</v>
      </c>
      <c r="B2171" t="s">
        <v>4533</v>
      </c>
      <c r="C2171" t="s">
        <v>10650</v>
      </c>
      <c r="D2171" t="s">
        <v>680</v>
      </c>
      <c r="E2171">
        <v>293.52520127999998</v>
      </c>
      <c r="F2171">
        <v>288.60000000000002</v>
      </c>
      <c r="G2171">
        <v>23.978848200313799</v>
      </c>
      <c r="H2171">
        <v>-1.8913562902282199</v>
      </c>
      <c r="I2171">
        <v>-29.5828633894284</v>
      </c>
      <c r="J2171">
        <v>1.67057095224955</v>
      </c>
      <c r="K2171">
        <v>289.32456519598202</v>
      </c>
      <c r="L2171">
        <v>261.97510642078902</v>
      </c>
      <c r="M2171">
        <v>61.080223108423297</v>
      </c>
      <c r="N2171">
        <v>0.78856741089229199</v>
      </c>
      <c r="O2171">
        <v>28.135828135828099</v>
      </c>
      <c r="P2171">
        <v>91.062562065541201</v>
      </c>
      <c r="Q2171">
        <v>0.109376096592285</v>
      </c>
    </row>
    <row r="2172" spans="1:17" hidden="1" x14ac:dyDescent="0.3">
      <c r="A2172" t="s">
        <v>4534</v>
      </c>
      <c r="B2172" t="s">
        <v>4535</v>
      </c>
      <c r="C2172" t="s">
        <v>10650</v>
      </c>
      <c r="D2172" t="s">
        <v>127</v>
      </c>
      <c r="E2172">
        <v>293.51838400000003</v>
      </c>
      <c r="F2172">
        <v>173.23</v>
      </c>
      <c r="G2172">
        <v>123.754011334227</v>
      </c>
      <c r="H2172">
        <v>61.805603445197598</v>
      </c>
      <c r="I2172">
        <v>53.039456894626497</v>
      </c>
      <c r="J2172">
        <v>10.5346898482155</v>
      </c>
      <c r="K2172">
        <v>125.934013048152</v>
      </c>
      <c r="L2172">
        <v>106.604464926105</v>
      </c>
      <c r="M2172">
        <v>83.956299169444705</v>
      </c>
      <c r="N2172">
        <v>3.6358769441889298</v>
      </c>
      <c r="O2172">
        <v>7.3717023610229102</v>
      </c>
      <c r="P2172">
        <v>162.072617246596</v>
      </c>
      <c r="Q2172">
        <v>5.4382346276832999E-2</v>
      </c>
    </row>
    <row r="2173" spans="1:17" hidden="1" x14ac:dyDescent="0.3">
      <c r="A2173" t="s">
        <v>4536</v>
      </c>
      <c r="B2173" t="s">
        <v>4537</v>
      </c>
      <c r="C2173" t="s">
        <v>10650</v>
      </c>
      <c r="D2173" t="s">
        <v>629</v>
      </c>
      <c r="E2173">
        <v>293.17874879999999</v>
      </c>
      <c r="F2173">
        <v>74.47</v>
      </c>
      <c r="G2173">
        <v>0.24355127541289001</v>
      </c>
      <c r="H2173">
        <v>-1.8915546541340401E-2</v>
      </c>
      <c r="I2173">
        <v>-10.8155328090916</v>
      </c>
      <c r="J2173">
        <v>-1.0692496136579801</v>
      </c>
      <c r="K2173">
        <v>70.660192507100106</v>
      </c>
      <c r="L2173">
        <v>67.359050674466303</v>
      </c>
      <c r="M2173">
        <v>61.173883314319298</v>
      </c>
      <c r="N2173">
        <v>1.1187777338162299</v>
      </c>
      <c r="O2173">
        <v>6.0829864374916101</v>
      </c>
      <c r="P2173">
        <v>37.881873727087502</v>
      </c>
      <c r="Q2173">
        <v>5.3864457004270998E-2</v>
      </c>
    </row>
    <row r="2174" spans="1:17" hidden="1" x14ac:dyDescent="0.3">
      <c r="A2174" t="s">
        <v>4538</v>
      </c>
      <c r="B2174" t="s">
        <v>4539</v>
      </c>
      <c r="C2174" t="s">
        <v>10650</v>
      </c>
      <c r="D2174" t="s">
        <v>739</v>
      </c>
      <c r="E2174">
        <v>292.966275</v>
      </c>
      <c r="F2174">
        <v>12.51</v>
      </c>
      <c r="G2174">
        <v>300.112630488658</v>
      </c>
      <c r="H2174">
        <v>-1.2921469373047501</v>
      </c>
      <c r="I2174">
        <v>-31.470796590184701</v>
      </c>
      <c r="J2174">
        <v>12.5477639347056</v>
      </c>
      <c r="K2174">
        <v>12.2246937426969</v>
      </c>
      <c r="L2174">
        <v>11.201585825529101</v>
      </c>
      <c r="M2174">
        <v>71.827425620345295</v>
      </c>
      <c r="N2174">
        <v>3.0296442687747001</v>
      </c>
      <c r="O2174">
        <v>52.677857713828899</v>
      </c>
    </row>
    <row r="2175" spans="1:17" hidden="1" x14ac:dyDescent="0.3">
      <c r="A2175" t="s">
        <v>4540</v>
      </c>
      <c r="B2175" t="s">
        <v>4541</v>
      </c>
      <c r="C2175" t="s">
        <v>10650</v>
      </c>
      <c r="D2175" t="s">
        <v>21</v>
      </c>
      <c r="E2175">
        <v>292.69296809399998</v>
      </c>
      <c r="F2175">
        <v>10.36</v>
      </c>
      <c r="G2175">
        <v>66.197542558175996</v>
      </c>
      <c r="H2175">
        <v>32.684295930180099</v>
      </c>
      <c r="I2175">
        <v>-6.22563730821593</v>
      </c>
      <c r="J2175">
        <v>13.8244171060956</v>
      </c>
      <c r="K2175">
        <v>8.13714749301346</v>
      </c>
      <c r="L2175">
        <v>7.90495718781367</v>
      </c>
      <c r="M2175">
        <v>76.119113099628393</v>
      </c>
      <c r="N2175">
        <v>4.4646861700279699</v>
      </c>
      <c r="O2175">
        <v>13.7573122475431</v>
      </c>
      <c r="P2175">
        <v>100.144119907763</v>
      </c>
      <c r="Q2175">
        <v>3.1374365773624999E-2</v>
      </c>
    </row>
    <row r="2176" spans="1:17" hidden="1" x14ac:dyDescent="0.3">
      <c r="A2176" t="s">
        <v>4542</v>
      </c>
      <c r="B2176" t="s">
        <v>4543</v>
      </c>
      <c r="C2176" t="s">
        <v>10650</v>
      </c>
      <c r="D2176" t="s">
        <v>198</v>
      </c>
      <c r="E2176">
        <v>292.59096152299998</v>
      </c>
      <c r="F2176">
        <v>217.11</v>
      </c>
      <c r="G2176">
        <v>-37.5142412631144</v>
      </c>
      <c r="H2176">
        <v>-0.85108306734981498</v>
      </c>
      <c r="I2176">
        <v>-8.9145309738564507</v>
      </c>
      <c r="J2176">
        <v>-1.6055132040407101</v>
      </c>
      <c r="K2176">
        <v>208.266008600091</v>
      </c>
      <c r="L2176">
        <v>211.23501571650701</v>
      </c>
      <c r="M2176">
        <v>47.485828351079903</v>
      </c>
      <c r="N2176">
        <v>1.2708817430931101</v>
      </c>
      <c r="O2176">
        <v>35.415227304131498</v>
      </c>
      <c r="P2176">
        <v>26.226744186046499</v>
      </c>
      <c r="Q2176">
        <v>-3.0527849724044001E-2</v>
      </c>
    </row>
    <row r="2177" spans="1:17" hidden="1" x14ac:dyDescent="0.3">
      <c r="A2177" t="s">
        <v>4544</v>
      </c>
      <c r="B2177" t="s">
        <v>4545</v>
      </c>
      <c r="C2177" t="s">
        <v>10650</v>
      </c>
      <c r="D2177" t="s">
        <v>2246</v>
      </c>
      <c r="E2177">
        <v>292.17454500000002</v>
      </c>
      <c r="F2177">
        <v>414.3</v>
      </c>
      <c r="G2177">
        <v>18.9696995593544</v>
      </c>
      <c r="H2177">
        <v>-15.769669161987499</v>
      </c>
      <c r="I2177">
        <v>-28.4181475175264</v>
      </c>
      <c r="J2177">
        <v>-0.44385690844697601</v>
      </c>
      <c r="K2177">
        <v>432.715831006744</v>
      </c>
      <c r="M2177">
        <v>44.504842019245402</v>
      </c>
      <c r="N2177">
        <v>0.58387407645358103</v>
      </c>
      <c r="O2177">
        <v>56.891141684769401</v>
      </c>
      <c r="P2177">
        <v>56.872396819386502</v>
      </c>
    </row>
    <row r="2178" spans="1:17" hidden="1" x14ac:dyDescent="0.3">
      <c r="A2178" t="s">
        <v>4546</v>
      </c>
      <c r="B2178" t="s">
        <v>4547</v>
      </c>
      <c r="C2178" t="s">
        <v>10650</v>
      </c>
      <c r="D2178" t="s">
        <v>264</v>
      </c>
      <c r="E2178">
        <v>290.986425</v>
      </c>
      <c r="F2178">
        <v>285</v>
      </c>
      <c r="G2178">
        <v>90.494955557811295</v>
      </c>
      <c r="H2178">
        <v>2.8725105760825498</v>
      </c>
      <c r="I2178">
        <v>46.2487091692824</v>
      </c>
      <c r="J2178">
        <v>-1.6627623810837799</v>
      </c>
      <c r="K2178">
        <v>259.51356163894599</v>
      </c>
      <c r="L2178">
        <v>196.285103738788</v>
      </c>
      <c r="M2178">
        <v>48.445067706996802</v>
      </c>
      <c r="N2178">
        <v>0.28719397363465099</v>
      </c>
      <c r="O2178">
        <v>8.7719298245614006</v>
      </c>
      <c r="P2178">
        <v>196.257796257796</v>
      </c>
    </row>
    <row r="2179" spans="1:17" hidden="1" x14ac:dyDescent="0.3">
      <c r="A2179" t="s">
        <v>4548</v>
      </c>
      <c r="B2179" t="s">
        <v>4549</v>
      </c>
      <c r="C2179" t="s">
        <v>10650</v>
      </c>
      <c r="D2179" t="s">
        <v>46</v>
      </c>
      <c r="E2179">
        <v>290.83804379999998</v>
      </c>
      <c r="F2179">
        <v>119.9</v>
      </c>
      <c r="G2179">
        <v>26.604670609364</v>
      </c>
      <c r="H2179">
        <v>-3.87508737570387</v>
      </c>
      <c r="I2179">
        <v>6.0382762430448196</v>
      </c>
      <c r="J2179">
        <v>2.4598864207714</v>
      </c>
      <c r="K2179">
        <v>117.07640188648</v>
      </c>
      <c r="L2179">
        <v>98.668386187351601</v>
      </c>
      <c r="M2179">
        <v>56.870954618244902</v>
      </c>
      <c r="N2179">
        <v>0.217609854572171</v>
      </c>
      <c r="O2179">
        <v>23.853211009174299</v>
      </c>
      <c r="P2179">
        <v>98.181818181818102</v>
      </c>
      <c r="Q2179">
        <v>4.5803053452031998E-2</v>
      </c>
    </row>
    <row r="2180" spans="1:17" hidden="1" x14ac:dyDescent="0.3">
      <c r="A2180" t="s">
        <v>4550</v>
      </c>
      <c r="B2180" t="s">
        <v>4551</v>
      </c>
      <c r="C2180" t="s">
        <v>10650</v>
      </c>
      <c r="D2180" t="s">
        <v>739</v>
      </c>
      <c r="E2180">
        <v>290.71699999999998</v>
      </c>
      <c r="F2180">
        <v>117.9</v>
      </c>
      <c r="G2180">
        <v>-54.099893381033901</v>
      </c>
      <c r="H2180">
        <v>-12.981427152855099</v>
      </c>
      <c r="I2180">
        <v>-57.092390674504799</v>
      </c>
      <c r="J2180">
        <v>-5.4622773366213799</v>
      </c>
      <c r="K2180">
        <v>128.18569858247099</v>
      </c>
      <c r="L2180">
        <v>144.62101605950099</v>
      </c>
      <c r="M2180">
        <v>28.958336104946799</v>
      </c>
      <c r="N2180">
        <v>1.0285378052368299</v>
      </c>
      <c r="O2180">
        <v>119.677692960135</v>
      </c>
      <c r="P2180">
        <v>10.548523206751</v>
      </c>
    </row>
    <row r="2181" spans="1:17" hidden="1" x14ac:dyDescent="0.3">
      <c r="A2181" t="s">
        <v>4552</v>
      </c>
      <c r="B2181" t="s">
        <v>4553</v>
      </c>
      <c r="C2181" t="s">
        <v>10650</v>
      </c>
      <c r="D2181" t="s">
        <v>141</v>
      </c>
      <c r="E2181">
        <v>290.09196143999998</v>
      </c>
      <c r="F2181">
        <v>26.98</v>
      </c>
      <c r="G2181">
        <v>-19.9972909176429</v>
      </c>
      <c r="H2181">
        <v>-1.44587374230175</v>
      </c>
      <c r="I2181">
        <v>-0.55250125902299896</v>
      </c>
      <c r="J2181">
        <v>-6.6829162836121698</v>
      </c>
      <c r="K2181">
        <v>25.652214820291</v>
      </c>
      <c r="L2181">
        <v>23.969396631857499</v>
      </c>
      <c r="M2181">
        <v>46.002334328019401</v>
      </c>
      <c r="N2181">
        <v>0.52901899336584801</v>
      </c>
      <c r="O2181">
        <v>37.657524091919903</v>
      </c>
      <c r="P2181">
        <v>41.999999999999901</v>
      </c>
      <c r="Q2181">
        <v>5.1499927395929998E-2</v>
      </c>
    </row>
    <row r="2182" spans="1:17" hidden="1" x14ac:dyDescent="0.3">
      <c r="A2182" t="s">
        <v>4554</v>
      </c>
      <c r="B2182" t="s">
        <v>4555</v>
      </c>
      <c r="C2182" t="s">
        <v>10650</v>
      </c>
      <c r="D2182" t="s">
        <v>1788</v>
      </c>
      <c r="E2182">
        <v>288.77568000000002</v>
      </c>
      <c r="F2182">
        <v>461.1</v>
      </c>
      <c r="G2182">
        <v>32.210225645174397</v>
      </c>
      <c r="H2182">
        <v>-7.4414611664606101</v>
      </c>
      <c r="I2182">
        <v>-18.160902273381598</v>
      </c>
      <c r="J2182">
        <v>-7.7727420144849999</v>
      </c>
      <c r="K2182">
        <v>470.74602862235201</v>
      </c>
      <c r="L2182">
        <v>440.286776120252</v>
      </c>
      <c r="M2182">
        <v>40.197212967445097</v>
      </c>
      <c r="N2182">
        <v>0.62841493554204697</v>
      </c>
      <c r="O2182">
        <v>44.437215354586797</v>
      </c>
      <c r="P2182">
        <v>80.187573270808898</v>
      </c>
    </row>
    <row r="2183" spans="1:17" hidden="1" x14ac:dyDescent="0.3">
      <c r="A2183" t="s">
        <v>4556</v>
      </c>
      <c r="B2183" t="s">
        <v>4557</v>
      </c>
      <c r="C2183" t="s">
        <v>10650</v>
      </c>
      <c r="D2183" t="s">
        <v>565</v>
      </c>
      <c r="E2183">
        <v>287.69822780999999</v>
      </c>
      <c r="F2183">
        <v>200</v>
      </c>
      <c r="G2183">
        <v>10.6581974264795</v>
      </c>
      <c r="H2183">
        <v>-13.9032158770632</v>
      </c>
      <c r="I2183">
        <v>28.124306501117999</v>
      </c>
      <c r="J2183">
        <v>-3.6617872470028399</v>
      </c>
      <c r="K2183">
        <v>211.41615007924199</v>
      </c>
      <c r="M2183">
        <v>40.148305657004698</v>
      </c>
      <c r="N2183">
        <v>0.53566352581986598</v>
      </c>
      <c r="O2183">
        <v>37</v>
      </c>
      <c r="P2183">
        <v>48.148148148148103</v>
      </c>
    </row>
    <row r="2184" spans="1:17" hidden="1" x14ac:dyDescent="0.3">
      <c r="A2184" t="s">
        <v>4558</v>
      </c>
      <c r="B2184" t="s">
        <v>4559</v>
      </c>
      <c r="C2184" t="s">
        <v>10650</v>
      </c>
      <c r="D2184" t="s">
        <v>198</v>
      </c>
      <c r="E2184">
        <v>287.53199999999998</v>
      </c>
      <c r="F2184">
        <v>27.87</v>
      </c>
      <c r="G2184">
        <v>205.34785552979201</v>
      </c>
      <c r="H2184">
        <v>8.4057184697250609</v>
      </c>
      <c r="I2184">
        <v>34.491149534627802</v>
      </c>
      <c r="J2184">
        <v>8.2660499081631098</v>
      </c>
      <c r="K2184">
        <v>25.844069463530801</v>
      </c>
      <c r="L2184">
        <v>20.165677216598301</v>
      </c>
      <c r="M2184">
        <v>65.276716426016506</v>
      </c>
      <c r="N2184">
        <v>0.44566712813119702</v>
      </c>
      <c r="O2184">
        <v>17.402224614280499</v>
      </c>
      <c r="P2184">
        <v>241.96319018404901</v>
      </c>
      <c r="Q2184">
        <v>0.101666053579597</v>
      </c>
    </row>
    <row r="2185" spans="1:17" hidden="1" x14ac:dyDescent="0.3">
      <c r="A2185" t="s">
        <v>4560</v>
      </c>
      <c r="B2185" t="s">
        <v>4561</v>
      </c>
      <c r="C2185" t="s">
        <v>10650</v>
      </c>
      <c r="D2185" t="s">
        <v>89</v>
      </c>
      <c r="E2185">
        <v>287.02948500000002</v>
      </c>
      <c r="F2185">
        <v>171</v>
      </c>
      <c r="G2185">
        <v>161.87241530736401</v>
      </c>
      <c r="H2185">
        <v>12.7817190147027</v>
      </c>
      <c r="I2185">
        <v>87.735057426422998</v>
      </c>
      <c r="J2185">
        <v>-1.6627623810837799</v>
      </c>
      <c r="K2185">
        <v>102.771341081876</v>
      </c>
      <c r="M2185">
        <v>98.304647238881003</v>
      </c>
      <c r="N2185">
        <v>0.75</v>
      </c>
      <c r="O2185">
        <v>1.7543859649122799</v>
      </c>
      <c r="P2185">
        <v>192.30769230769201</v>
      </c>
    </row>
    <row r="2186" spans="1:17" hidden="1" x14ac:dyDescent="0.3">
      <c r="A2186" t="s">
        <v>4562</v>
      </c>
      <c r="B2186" t="s">
        <v>4563</v>
      </c>
      <c r="C2186" t="s">
        <v>10650</v>
      </c>
      <c r="D2186" t="s">
        <v>513</v>
      </c>
      <c r="E2186">
        <v>286.86080181900002</v>
      </c>
      <c r="F2186">
        <v>20.81</v>
      </c>
      <c r="G2186">
        <v>41.548194074051899</v>
      </c>
      <c r="H2186">
        <v>-15.7393757150261</v>
      </c>
      <c r="I2186">
        <v>3.6134651275316001</v>
      </c>
      <c r="J2186">
        <v>-5.3024348105651304</v>
      </c>
      <c r="K2186">
        <v>22.715410184923801</v>
      </c>
      <c r="L2186">
        <v>18.7410135410008</v>
      </c>
      <c r="M2186">
        <v>31.690001881983601</v>
      </c>
      <c r="N2186">
        <v>0.34821494189408297</v>
      </c>
      <c r="O2186">
        <v>42.239308024987999</v>
      </c>
      <c r="P2186">
        <v>120.21164021164</v>
      </c>
      <c r="Q2186">
        <v>0.104927083475685</v>
      </c>
    </row>
    <row r="2187" spans="1:17" hidden="1" x14ac:dyDescent="0.3">
      <c r="A2187" t="s">
        <v>4564</v>
      </c>
      <c r="B2187" t="s">
        <v>4565</v>
      </c>
      <c r="C2187" t="s">
        <v>10650</v>
      </c>
      <c r="D2187" t="s">
        <v>742</v>
      </c>
      <c r="E2187">
        <v>286.83496256799998</v>
      </c>
      <c r="F2187">
        <v>269.14</v>
      </c>
      <c r="G2187">
        <v>1.45084050836977</v>
      </c>
      <c r="H2187">
        <v>0.50851744530779097</v>
      </c>
      <c r="I2187">
        <v>0.97181679129943999</v>
      </c>
      <c r="J2187">
        <v>0.11424242061003401</v>
      </c>
      <c r="K2187">
        <v>258.96773714744302</v>
      </c>
      <c r="L2187">
        <v>239.90025860298101</v>
      </c>
      <c r="M2187">
        <v>58.2466499100683</v>
      </c>
      <c r="N2187">
        <v>0.52693689707748403</v>
      </c>
      <c r="O2187">
        <v>0.86943598127369104</v>
      </c>
      <c r="P2187">
        <v>35.287021212425799</v>
      </c>
      <c r="Q2187">
        <v>4.1697795445031001E-2</v>
      </c>
    </row>
    <row r="2188" spans="1:17" hidden="1" x14ac:dyDescent="0.3">
      <c r="A2188" t="s">
        <v>4566</v>
      </c>
      <c r="B2188" t="s">
        <v>4567</v>
      </c>
      <c r="C2188" t="s">
        <v>10650</v>
      </c>
      <c r="D2188" t="s">
        <v>1833</v>
      </c>
      <c r="E2188">
        <v>286.35086733000003</v>
      </c>
      <c r="F2188">
        <v>442</v>
      </c>
      <c r="G2188">
        <v>20.5983809528582</v>
      </c>
      <c r="H2188">
        <v>-5.3906151870432097</v>
      </c>
      <c r="I2188">
        <v>3.9620490055272599</v>
      </c>
      <c r="J2188">
        <v>-6.9469729073995801</v>
      </c>
      <c r="K2188">
        <v>439.481509033816</v>
      </c>
      <c r="L2188">
        <v>377.94248144989501</v>
      </c>
      <c r="M2188">
        <v>44.676814175976901</v>
      </c>
      <c r="N2188">
        <v>0.175958876990887</v>
      </c>
      <c r="O2188">
        <v>18.054298642533901</v>
      </c>
      <c r="P2188">
        <v>65.110197982816501</v>
      </c>
      <c r="Q2188">
        <v>2.3469685372889001E-2</v>
      </c>
    </row>
    <row r="2189" spans="1:17" hidden="1" x14ac:dyDescent="0.3">
      <c r="A2189" t="s">
        <v>4568</v>
      </c>
      <c r="B2189" t="s">
        <v>4569</v>
      </c>
      <c r="C2189" t="s">
        <v>10650</v>
      </c>
      <c r="D2189" t="s">
        <v>46</v>
      </c>
      <c r="E2189">
        <v>286.001949674</v>
      </c>
      <c r="F2189">
        <v>14.42</v>
      </c>
      <c r="G2189">
        <v>-9.2588064120929197</v>
      </c>
      <c r="H2189">
        <v>42.1024041884463</v>
      </c>
      <c r="I2189">
        <v>-0.31291792568967602</v>
      </c>
      <c r="J2189">
        <v>21.690531032089801</v>
      </c>
      <c r="K2189">
        <v>11.961788548958699</v>
      </c>
      <c r="L2189">
        <v>11.866742505981501</v>
      </c>
      <c r="M2189">
        <v>88.767049473523599</v>
      </c>
      <c r="N2189">
        <v>1.5244308945828899</v>
      </c>
      <c r="O2189">
        <v>5.4091539528432699</v>
      </c>
      <c r="P2189">
        <v>55.891891891891902</v>
      </c>
    </row>
    <row r="2190" spans="1:17" hidden="1" x14ac:dyDescent="0.3">
      <c r="A2190" t="s">
        <v>4570</v>
      </c>
      <c r="B2190" t="s">
        <v>4571</v>
      </c>
      <c r="C2190" t="s">
        <v>10650</v>
      </c>
      <c r="D2190" t="s">
        <v>21</v>
      </c>
      <c r="E2190">
        <v>284.88346625000003</v>
      </c>
      <c r="F2190">
        <v>127.05</v>
      </c>
      <c r="G2190">
        <v>-40.805647370698502</v>
      </c>
      <c r="H2190">
        <v>-6.9438671326378403</v>
      </c>
      <c r="I2190">
        <v>-17.190803809594598</v>
      </c>
      <c r="J2190">
        <v>-5.29350784265195</v>
      </c>
      <c r="K2190">
        <v>128.34872057656801</v>
      </c>
      <c r="M2190">
        <v>42.962100395841397</v>
      </c>
      <c r="N2190">
        <v>0.79512603034285001</v>
      </c>
      <c r="O2190">
        <v>63.715072805981897</v>
      </c>
      <c r="P2190">
        <v>26.859710434348401</v>
      </c>
    </row>
    <row r="2191" spans="1:17" hidden="1" x14ac:dyDescent="0.3">
      <c r="A2191" t="s">
        <v>4572</v>
      </c>
      <c r="B2191" t="s">
        <v>4573</v>
      </c>
      <c r="C2191" t="s">
        <v>10650</v>
      </c>
      <c r="D2191" t="s">
        <v>1641</v>
      </c>
      <c r="E2191">
        <v>284.00178667</v>
      </c>
      <c r="F2191">
        <v>253.45</v>
      </c>
      <c r="G2191">
        <v>-12.606360217436499</v>
      </c>
      <c r="H2191">
        <v>-10.7846268838965</v>
      </c>
      <c r="I2191">
        <v>-33.864923231557299</v>
      </c>
      <c r="J2191">
        <v>-4.9350136899843102</v>
      </c>
      <c r="K2191">
        <v>264.335289597295</v>
      </c>
      <c r="L2191">
        <v>259.45039230679203</v>
      </c>
      <c r="M2191">
        <v>43.428806186059298</v>
      </c>
      <c r="N2191">
        <v>0.44379927491767601</v>
      </c>
      <c r="O2191">
        <v>44.841191556520002</v>
      </c>
      <c r="P2191">
        <v>25.470297029702898</v>
      </c>
      <c r="Q2191">
        <v>9.9626790137963994E-2</v>
      </c>
    </row>
    <row r="2192" spans="1:17" hidden="1" x14ac:dyDescent="0.3">
      <c r="A2192" t="s">
        <v>4574</v>
      </c>
      <c r="B2192" t="s">
        <v>4575</v>
      </c>
      <c r="C2192" t="s">
        <v>10650</v>
      </c>
      <c r="D2192" t="s">
        <v>295</v>
      </c>
      <c r="E2192">
        <v>283.61871187999998</v>
      </c>
      <c r="F2192">
        <v>280</v>
      </c>
      <c r="G2192">
        <v>-0.742364197740364</v>
      </c>
      <c r="H2192">
        <v>-17.0919560949709</v>
      </c>
      <c r="I2192">
        <v>38.037006009388897</v>
      </c>
      <c r="J2192">
        <v>-2.05131766190329</v>
      </c>
      <c r="K2192">
        <v>271.10126361591801</v>
      </c>
      <c r="L2192">
        <v>222.57235707796599</v>
      </c>
      <c r="M2192">
        <v>47.974082811007598</v>
      </c>
      <c r="N2192">
        <v>0.13291024227818701</v>
      </c>
      <c r="O2192">
        <v>42.857142857142797</v>
      </c>
      <c r="P2192">
        <v>92.794769107806303</v>
      </c>
      <c r="Q2192">
        <v>-4.8249618307859999E-3</v>
      </c>
    </row>
    <row r="2193" spans="1:17" hidden="1" x14ac:dyDescent="0.3">
      <c r="A2193" t="s">
        <v>4576</v>
      </c>
      <c r="B2193" t="s">
        <v>4577</v>
      </c>
      <c r="C2193" t="s">
        <v>10650</v>
      </c>
      <c r="D2193" t="s">
        <v>872</v>
      </c>
      <c r="E2193">
        <v>283.576594</v>
      </c>
      <c r="F2193">
        <v>187</v>
      </c>
      <c r="G2193">
        <v>143.55739699234499</v>
      </c>
      <c r="H2193">
        <v>11.2814033697348</v>
      </c>
      <c r="I2193">
        <v>65.380855917896398</v>
      </c>
      <c r="J2193">
        <v>-15.044057345112501</v>
      </c>
      <c r="K2193">
        <v>166.12898412887299</v>
      </c>
      <c r="M2193">
        <v>54.4740985166627</v>
      </c>
      <c r="N2193">
        <v>1.74763001850662</v>
      </c>
      <c r="O2193">
        <v>14.973262032085501</v>
      </c>
      <c r="P2193">
        <v>196.82539682539601</v>
      </c>
    </row>
    <row r="2194" spans="1:17" hidden="1" x14ac:dyDescent="0.3">
      <c r="A2194" t="s">
        <v>4578</v>
      </c>
      <c r="B2194" t="s">
        <v>4579</v>
      </c>
      <c r="C2194" t="s">
        <v>10650</v>
      </c>
      <c r="D2194" t="s">
        <v>629</v>
      </c>
      <c r="E2194">
        <v>283.52009378999998</v>
      </c>
      <c r="F2194">
        <v>579.85</v>
      </c>
      <c r="G2194">
        <v>-40.529082721701897</v>
      </c>
      <c r="H2194">
        <v>-2.65021246358963</v>
      </c>
      <c r="I2194">
        <v>-17.094498613520301</v>
      </c>
      <c r="J2194">
        <v>-2.7982593728641301</v>
      </c>
      <c r="K2194">
        <v>595.10715083787602</v>
      </c>
      <c r="L2194">
        <v>609.01150841476101</v>
      </c>
      <c r="M2194">
        <v>45.576204003224603</v>
      </c>
      <c r="N2194">
        <v>0.69589433654243305</v>
      </c>
      <c r="O2194">
        <v>33.638009830128397</v>
      </c>
      <c r="P2194">
        <v>19.754233787691</v>
      </c>
      <c r="Q2194">
        <v>-0.13531257977323299</v>
      </c>
    </row>
    <row r="2195" spans="1:17" hidden="1" x14ac:dyDescent="0.3">
      <c r="A2195" t="s">
        <v>4580</v>
      </c>
      <c r="B2195" t="s">
        <v>4581</v>
      </c>
      <c r="C2195" t="s">
        <v>10650</v>
      </c>
      <c r="D2195" t="s">
        <v>54</v>
      </c>
      <c r="E2195">
        <v>283.439361512</v>
      </c>
      <c r="F2195">
        <v>65.28</v>
      </c>
      <c r="G2195">
        <v>68.740924372669497</v>
      </c>
      <c r="H2195">
        <v>-31.468981265409202</v>
      </c>
      <c r="I2195">
        <v>-27.142189224664101</v>
      </c>
      <c r="J2195">
        <v>2.8078638293745701</v>
      </c>
      <c r="K2195">
        <v>80.023267553699498</v>
      </c>
      <c r="L2195">
        <v>72.211313460674006</v>
      </c>
      <c r="M2195">
        <v>40.5493438736112</v>
      </c>
      <c r="N2195">
        <v>1.6813088066878801</v>
      </c>
      <c r="O2195">
        <v>98.988970588235304</v>
      </c>
      <c r="P2195">
        <v>219.60832313341399</v>
      </c>
      <c r="Q2195">
        <v>0.188922120921692</v>
      </c>
    </row>
    <row r="2196" spans="1:17" hidden="1" x14ac:dyDescent="0.3">
      <c r="A2196" t="s">
        <v>4582</v>
      </c>
      <c r="B2196" t="s">
        <v>4583</v>
      </c>
      <c r="C2196" t="s">
        <v>10650</v>
      </c>
      <c r="D2196" t="s">
        <v>472</v>
      </c>
      <c r="E2196">
        <v>282.93528378000002</v>
      </c>
      <c r="F2196">
        <v>62.62</v>
      </c>
      <c r="G2196">
        <v>-18.813173613518899</v>
      </c>
      <c r="H2196">
        <v>-15.1085090794813</v>
      </c>
      <c r="I2196">
        <v>-28.745899600202101</v>
      </c>
      <c r="J2196">
        <v>-4.6935246177863004</v>
      </c>
      <c r="K2196">
        <v>66.225245933458496</v>
      </c>
      <c r="L2196">
        <v>67.586435001317597</v>
      </c>
      <c r="M2196">
        <v>50.656579836671298</v>
      </c>
      <c r="N2196">
        <v>0.775305505165366</v>
      </c>
      <c r="O2196">
        <v>37.336314276588901</v>
      </c>
      <c r="P2196">
        <v>19.503816793893101</v>
      </c>
      <c r="Q2196">
        <v>4.3398420566416997E-2</v>
      </c>
    </row>
    <row r="2197" spans="1:17" hidden="1" x14ac:dyDescent="0.3">
      <c r="A2197" t="s">
        <v>4584</v>
      </c>
      <c r="B2197" t="s">
        <v>4585</v>
      </c>
      <c r="C2197" t="s">
        <v>10650</v>
      </c>
      <c r="D2197" t="s">
        <v>531</v>
      </c>
      <c r="E2197">
        <v>282.354115694999</v>
      </c>
      <c r="F2197">
        <v>221.8</v>
      </c>
      <c r="G2197">
        <v>85.638760992852497</v>
      </c>
      <c r="H2197">
        <v>25.757359438268502</v>
      </c>
      <c r="I2197">
        <v>-13.059258015779699</v>
      </c>
      <c r="J2197">
        <v>2.8256097119394701</v>
      </c>
      <c r="K2197">
        <v>193.18945334737401</v>
      </c>
      <c r="L2197">
        <v>168.28371075384001</v>
      </c>
      <c r="M2197">
        <v>67.312500015716594</v>
      </c>
      <c r="N2197">
        <v>1.3464482481114599</v>
      </c>
      <c r="O2197">
        <v>21.2804328223624</v>
      </c>
      <c r="P2197">
        <v>150.819857514418</v>
      </c>
      <c r="Q2197">
        <v>5.8067323745699E-2</v>
      </c>
    </row>
    <row r="2198" spans="1:17" hidden="1" x14ac:dyDescent="0.3">
      <c r="A2198" t="s">
        <v>4586</v>
      </c>
      <c r="B2198" t="s">
        <v>4587</v>
      </c>
      <c r="C2198" t="s">
        <v>10650</v>
      </c>
      <c r="D2198" t="s">
        <v>141</v>
      </c>
      <c r="E2198">
        <v>282.07426800000002</v>
      </c>
      <c r="F2198">
        <v>179.75</v>
      </c>
      <c r="G2198">
        <v>3.6564798068332802</v>
      </c>
      <c r="H2198">
        <v>-12.2709888170453</v>
      </c>
      <c r="I2198">
        <v>-46.9574161812901</v>
      </c>
      <c r="J2198">
        <v>-12.4548415890045</v>
      </c>
      <c r="K2198">
        <v>191.12738786195001</v>
      </c>
      <c r="L2198">
        <v>188.95798826158</v>
      </c>
      <c r="M2198">
        <v>41.5112545596144</v>
      </c>
      <c r="N2198">
        <v>1.81540869519741</v>
      </c>
      <c r="O2198">
        <v>57.413073713490903</v>
      </c>
      <c r="P2198">
        <v>40.869905956112802</v>
      </c>
      <c r="Q2198">
        <v>0.24203008645556101</v>
      </c>
    </row>
    <row r="2199" spans="1:17" hidden="1" x14ac:dyDescent="0.3">
      <c r="A2199" t="s">
        <v>4588</v>
      </c>
      <c r="B2199" t="s">
        <v>4589</v>
      </c>
      <c r="C2199" t="s">
        <v>10650</v>
      </c>
      <c r="D2199" t="s">
        <v>163</v>
      </c>
      <c r="E2199">
        <v>282.04432627</v>
      </c>
      <c r="F2199">
        <v>271.2</v>
      </c>
      <c r="G2199">
        <v>-26.785362993066599</v>
      </c>
      <c r="H2199">
        <v>-10.0222506492014</v>
      </c>
      <c r="I2199">
        <v>-16.267438562166699</v>
      </c>
      <c r="J2199">
        <v>-0.80774379372318705</v>
      </c>
      <c r="K2199">
        <v>269.61143540301498</v>
      </c>
      <c r="L2199">
        <v>262.95218555621102</v>
      </c>
      <c r="M2199">
        <v>42.2054347547041</v>
      </c>
      <c r="N2199">
        <v>0.62958169366928796</v>
      </c>
      <c r="O2199">
        <v>20.353982300884901</v>
      </c>
      <c r="P2199">
        <v>12.0661157024793</v>
      </c>
      <c r="Q2199">
        <v>9.6557619318587001E-2</v>
      </c>
    </row>
    <row r="2200" spans="1:17" hidden="1" x14ac:dyDescent="0.3">
      <c r="A2200" t="s">
        <v>4590</v>
      </c>
      <c r="B2200" t="s">
        <v>4591</v>
      </c>
      <c r="C2200" t="s">
        <v>10650</v>
      </c>
      <c r="D2200" t="s">
        <v>411</v>
      </c>
      <c r="E2200">
        <v>282.00951724499998</v>
      </c>
      <c r="F2200">
        <v>121.25</v>
      </c>
      <c r="G2200">
        <v>2.2959764205803799</v>
      </c>
      <c r="H2200">
        <v>-9.3982795550344598</v>
      </c>
      <c r="I2200">
        <v>19.762085495218901</v>
      </c>
      <c r="J2200">
        <v>-9.8109105292319292</v>
      </c>
      <c r="K2200">
        <v>126.23004982045001</v>
      </c>
      <c r="M2200">
        <v>35.319079733089197</v>
      </c>
      <c r="N2200">
        <v>0.74260790650726405</v>
      </c>
      <c r="O2200">
        <v>44.247422680412299</v>
      </c>
      <c r="P2200">
        <v>76.620538965768304</v>
      </c>
    </row>
    <row r="2201" spans="1:17" hidden="1" x14ac:dyDescent="0.3">
      <c r="A2201" t="s">
        <v>4592</v>
      </c>
      <c r="B2201" t="s">
        <v>4593</v>
      </c>
      <c r="C2201" t="s">
        <v>10650</v>
      </c>
      <c r="D2201" t="s">
        <v>2367</v>
      </c>
      <c r="E2201">
        <v>280.79834599999998</v>
      </c>
      <c r="F2201">
        <v>655.8</v>
      </c>
      <c r="G2201">
        <v>44.374798969283901</v>
      </c>
      <c r="H2201">
        <v>31.512430536998</v>
      </c>
      <c r="I2201">
        <v>0.33421839082726301</v>
      </c>
      <c r="J2201">
        <v>-8.8734448736653899</v>
      </c>
      <c r="K2201">
        <v>565.66445423742903</v>
      </c>
      <c r="L2201">
        <v>493.633508674393</v>
      </c>
      <c r="M2201">
        <v>47.765997441870503</v>
      </c>
      <c r="N2201">
        <v>1.06405610040467</v>
      </c>
      <c r="O2201">
        <v>27.1729185727356</v>
      </c>
      <c r="P2201">
        <v>84.732394366197099</v>
      </c>
      <c r="Q2201">
        <v>0.17516185178188401</v>
      </c>
    </row>
    <row r="2202" spans="1:17" hidden="1" x14ac:dyDescent="0.3">
      <c r="A2202" t="s">
        <v>4594</v>
      </c>
      <c r="B2202" t="s">
        <v>4595</v>
      </c>
      <c r="C2202" t="s">
        <v>10650</v>
      </c>
      <c r="D2202" t="s">
        <v>4596</v>
      </c>
      <c r="E2202">
        <v>280.37378849999999</v>
      </c>
      <c r="F2202">
        <v>845</v>
      </c>
      <c r="G2202">
        <v>959.88730364483297</v>
      </c>
      <c r="H2202">
        <v>117.957425660997</v>
      </c>
      <c r="I2202">
        <v>597.11486568775501</v>
      </c>
      <c r="J2202">
        <v>1.01038464200248</v>
      </c>
      <c r="K2202">
        <v>496.84506665857498</v>
      </c>
      <c r="L2202">
        <v>236.55695789160299</v>
      </c>
      <c r="M2202">
        <v>96.496904397449001</v>
      </c>
      <c r="N2202">
        <v>0.43727272727272698</v>
      </c>
      <c r="O2202">
        <v>0.57988165680473702</v>
      </c>
      <c r="P2202">
        <v>1155.5720653789001</v>
      </c>
      <c r="Q2202">
        <v>0.29443869975831699</v>
      </c>
    </row>
    <row r="2203" spans="1:17" hidden="1" x14ac:dyDescent="0.3">
      <c r="A2203" t="s">
        <v>4597</v>
      </c>
      <c r="B2203" t="s">
        <v>4598</v>
      </c>
      <c r="C2203" t="s">
        <v>10650</v>
      </c>
      <c r="D2203" t="s">
        <v>21</v>
      </c>
      <c r="E2203">
        <v>280.33492999999999</v>
      </c>
      <c r="F2203">
        <v>18.95</v>
      </c>
      <c r="G2203">
        <v>-43.905596635031401</v>
      </c>
      <c r="H2203">
        <v>-3.72971367910058</v>
      </c>
      <c r="I2203">
        <v>-45.651228316453398</v>
      </c>
      <c r="J2203">
        <v>-3.42598656244399</v>
      </c>
      <c r="K2203">
        <v>19.966006338386698</v>
      </c>
      <c r="L2203">
        <v>21.729315547903798</v>
      </c>
      <c r="M2203">
        <v>39.234933385523398</v>
      </c>
      <c r="N2203">
        <v>0.80854642379201902</v>
      </c>
      <c r="O2203">
        <v>88.918205804749306</v>
      </c>
      <c r="P2203">
        <v>4.69613259668506</v>
      </c>
      <c r="Q2203">
        <v>-9.0144750835658996E-2</v>
      </c>
    </row>
    <row r="2204" spans="1:17" hidden="1" x14ac:dyDescent="0.3">
      <c r="A2204" t="s">
        <v>4599</v>
      </c>
      <c r="B2204" t="s">
        <v>4600</v>
      </c>
      <c r="C2204" t="s">
        <v>10650</v>
      </c>
      <c r="E2204">
        <v>280.12609648799997</v>
      </c>
      <c r="F2204">
        <v>11.53</v>
      </c>
      <c r="G2204">
        <v>-5.7866283516795702</v>
      </c>
      <c r="H2204">
        <v>10.4769061804781</v>
      </c>
      <c r="I2204">
        <v>-8.1509861075078494</v>
      </c>
      <c r="J2204">
        <v>4.7625769854320401</v>
      </c>
      <c r="K2204">
        <v>11.110745963736299</v>
      </c>
      <c r="L2204">
        <v>10.8611291448054</v>
      </c>
      <c r="M2204">
        <v>65.819266823951295</v>
      </c>
      <c r="N2204">
        <v>0.21023653516783999</v>
      </c>
      <c r="O2204">
        <v>28.620988725065001</v>
      </c>
      <c r="P2204">
        <v>34.0697674418604</v>
      </c>
      <c r="Q2204">
        <v>4.7691851261843998E-2</v>
      </c>
    </row>
    <row r="2205" spans="1:17" hidden="1" x14ac:dyDescent="0.3">
      <c r="A2205" t="s">
        <v>4601</v>
      </c>
      <c r="B2205" t="s">
        <v>4602</v>
      </c>
      <c r="C2205" t="s">
        <v>10650</v>
      </c>
      <c r="D2205" t="s">
        <v>513</v>
      </c>
      <c r="E2205">
        <v>280.02864258</v>
      </c>
      <c r="F2205">
        <v>216.83</v>
      </c>
      <c r="G2205">
        <v>105.891698476511</v>
      </c>
      <c r="H2205">
        <v>-16.464270290110001</v>
      </c>
      <c r="I2205">
        <v>6.3977464701264601</v>
      </c>
      <c r="J2205">
        <v>-4.6070974446241397</v>
      </c>
      <c r="K2205">
        <v>221.94191860973001</v>
      </c>
      <c r="L2205">
        <v>185.460501781538</v>
      </c>
      <c r="M2205">
        <v>45.802774845530699</v>
      </c>
      <c r="N2205">
        <v>0.356486688311622</v>
      </c>
      <c r="O2205">
        <v>28.211040907623399</v>
      </c>
      <c r="P2205">
        <v>139.72360420121601</v>
      </c>
      <c r="Q2205">
        <v>0.12448665360328599</v>
      </c>
    </row>
    <row r="2206" spans="1:17" hidden="1" x14ac:dyDescent="0.3">
      <c r="A2206" t="s">
        <v>4603</v>
      </c>
      <c r="B2206" t="s">
        <v>4604</v>
      </c>
      <c r="C2206" t="s">
        <v>10650</v>
      </c>
      <c r="D2206" t="s">
        <v>295</v>
      </c>
      <c r="E2206">
        <v>279.79001930999999</v>
      </c>
      <c r="F2206">
        <v>643.4</v>
      </c>
      <c r="G2206">
        <v>18.545260534426099</v>
      </c>
      <c r="H2206">
        <v>27.555062493103399</v>
      </c>
      <c r="I2206">
        <v>46.7230633972192</v>
      </c>
      <c r="J2206">
        <v>-6.2334713224868503</v>
      </c>
      <c r="K2206">
        <v>545.58670646630799</v>
      </c>
      <c r="L2206">
        <v>469.22534541099299</v>
      </c>
      <c r="M2206">
        <v>66.7535756837853</v>
      </c>
      <c r="N2206">
        <v>1.69498312741834</v>
      </c>
      <c r="O2206">
        <v>8.4861672365557901</v>
      </c>
      <c r="P2206">
        <v>84.885057471264304</v>
      </c>
      <c r="Q2206">
        <v>-5.4999143913147003E-2</v>
      </c>
    </row>
    <row r="2207" spans="1:17" hidden="1" x14ac:dyDescent="0.3">
      <c r="A2207" t="s">
        <v>4605</v>
      </c>
      <c r="B2207" t="s">
        <v>4606</v>
      </c>
      <c r="C2207" t="s">
        <v>10650</v>
      </c>
      <c r="D2207" t="s">
        <v>198</v>
      </c>
      <c r="E2207">
        <v>279.53860750000001</v>
      </c>
      <c r="F2207">
        <v>752.35</v>
      </c>
      <c r="G2207">
        <v>-37.940809333743502</v>
      </c>
      <c r="H2207">
        <v>-9.1412291962778998</v>
      </c>
      <c r="I2207">
        <v>-11.9690336794821</v>
      </c>
      <c r="J2207">
        <v>-6.2340024866246804</v>
      </c>
      <c r="K2207">
        <v>749.97805508372596</v>
      </c>
      <c r="L2207">
        <v>737.91661371711803</v>
      </c>
      <c r="M2207">
        <v>38.317480685696701</v>
      </c>
      <c r="N2207">
        <v>0.69233776646853395</v>
      </c>
      <c r="O2207">
        <v>19.4922575928756</v>
      </c>
      <c r="P2207">
        <v>15.746153846153801</v>
      </c>
      <c r="Q2207">
        <v>3.1361098065916998E-2</v>
      </c>
    </row>
    <row r="2208" spans="1:17" hidden="1" x14ac:dyDescent="0.3">
      <c r="A2208" t="s">
        <v>4607</v>
      </c>
      <c r="B2208" t="s">
        <v>4608</v>
      </c>
      <c r="C2208" t="s">
        <v>10650</v>
      </c>
      <c r="D2208" t="s">
        <v>629</v>
      </c>
      <c r="E2208">
        <v>278.9089836</v>
      </c>
      <c r="F2208">
        <v>499.4</v>
      </c>
      <c r="G2208">
        <v>-32.628774845999899</v>
      </c>
      <c r="H2208">
        <v>-13.847037481493601</v>
      </c>
      <c r="I2208">
        <v>-19.4573244653395</v>
      </c>
      <c r="J2208">
        <v>-1.4514735190252199</v>
      </c>
      <c r="K2208">
        <v>512.07664155873204</v>
      </c>
      <c r="L2208">
        <v>512.76199532146904</v>
      </c>
      <c r="M2208">
        <v>51.154195768257203</v>
      </c>
      <c r="N2208">
        <v>0.44065714785693699</v>
      </c>
      <c r="O2208">
        <v>14.6976371645975</v>
      </c>
      <c r="P2208">
        <v>8.0835407423438905</v>
      </c>
      <c r="Q2208">
        <v>-9.9250842310872001E-2</v>
      </c>
    </row>
    <row r="2209" spans="1:17" hidden="1" x14ac:dyDescent="0.3">
      <c r="A2209" t="s">
        <v>4609</v>
      </c>
      <c r="B2209" t="s">
        <v>4610</v>
      </c>
      <c r="C2209" t="s">
        <v>10650</v>
      </c>
      <c r="D2209" t="s">
        <v>1168</v>
      </c>
      <c r="E2209">
        <v>278.54361599999999</v>
      </c>
      <c r="F2209">
        <v>10.41</v>
      </c>
      <c r="G2209">
        <v>-37.603678004127502</v>
      </c>
      <c r="H2209">
        <v>1.3332373775278299</v>
      </c>
      <c r="I2209">
        <v>-9.40814614170929</v>
      </c>
      <c r="J2209">
        <v>3.4788573175686799</v>
      </c>
      <c r="K2209">
        <v>11.7982</v>
      </c>
      <c r="M2209">
        <v>3.4927125174464799</v>
      </c>
      <c r="O2209">
        <v>17.1950048030739</v>
      </c>
      <c r="P2209">
        <v>0</v>
      </c>
    </row>
    <row r="2210" spans="1:17" hidden="1" x14ac:dyDescent="0.3">
      <c r="A2210" t="s">
        <v>4611</v>
      </c>
      <c r="B2210" t="s">
        <v>4612</v>
      </c>
      <c r="C2210" t="s">
        <v>10650</v>
      </c>
      <c r="D2210" t="s">
        <v>111</v>
      </c>
      <c r="E2210">
        <v>278.20124397000001</v>
      </c>
      <c r="F2210">
        <v>241.4</v>
      </c>
      <c r="G2210">
        <v>183.071216506165</v>
      </c>
      <c r="H2210">
        <v>-15.1929150603209</v>
      </c>
      <c r="I2210">
        <v>-42.405005400112302</v>
      </c>
      <c r="J2210">
        <v>-3.9440557752516101</v>
      </c>
      <c r="K2210">
        <v>255.670814571157</v>
      </c>
      <c r="L2210">
        <v>235.62393244833399</v>
      </c>
      <c r="M2210">
        <v>42.570808881091097</v>
      </c>
      <c r="N2210">
        <v>0.92747894608039205</v>
      </c>
      <c r="O2210">
        <v>49.212924606462202</v>
      </c>
      <c r="P2210">
        <v>219.73509933774801</v>
      </c>
      <c r="Q2210">
        <v>0.21121806237694199</v>
      </c>
    </row>
    <row r="2211" spans="1:17" hidden="1" x14ac:dyDescent="0.3">
      <c r="A2211" t="s">
        <v>4613</v>
      </c>
      <c r="B2211" t="s">
        <v>4614</v>
      </c>
      <c r="C2211" t="s">
        <v>10650</v>
      </c>
      <c r="D2211" t="s">
        <v>966</v>
      </c>
      <c r="E2211">
        <v>277.34438354000002</v>
      </c>
      <c r="F2211">
        <v>39.69</v>
      </c>
      <c r="G2211">
        <v>14.5245476892261</v>
      </c>
      <c r="H2211">
        <v>13.343572847144801</v>
      </c>
      <c r="I2211">
        <v>10.945911687173201</v>
      </c>
      <c r="J2211">
        <v>0.289900340809715</v>
      </c>
      <c r="K2211">
        <v>31.470074833650202</v>
      </c>
      <c r="L2211">
        <v>30.8441034324747</v>
      </c>
      <c r="M2211">
        <v>73.0116042553841</v>
      </c>
      <c r="N2211">
        <v>2.63642734689269</v>
      </c>
      <c r="O2211">
        <v>1.7888636936255999</v>
      </c>
      <c r="P2211">
        <v>54.736842105263101</v>
      </c>
      <c r="Q2211">
        <v>2.8833666163252999E-2</v>
      </c>
    </row>
    <row r="2212" spans="1:17" hidden="1" x14ac:dyDescent="0.3">
      <c r="A2212" t="s">
        <v>4615</v>
      </c>
      <c r="B2212" t="s">
        <v>4616</v>
      </c>
      <c r="C2212" t="s">
        <v>10650</v>
      </c>
      <c r="D2212" t="s">
        <v>4617</v>
      </c>
      <c r="E2212">
        <v>277.15459199999998</v>
      </c>
      <c r="F2212">
        <v>135.05000000000001</v>
      </c>
      <c r="G2212">
        <v>-61.359526399335898</v>
      </c>
      <c r="H2212">
        <v>-20.175320052975501</v>
      </c>
      <c r="I2212">
        <v>-43.893417324697303</v>
      </c>
      <c r="J2212">
        <v>-6.55196392874472</v>
      </c>
      <c r="K2212">
        <v>159.691751702369</v>
      </c>
      <c r="M2212">
        <v>33.379013709219997</v>
      </c>
      <c r="N2212">
        <v>0.78025452657741901</v>
      </c>
      <c r="O2212">
        <v>95.483154387263895</v>
      </c>
      <c r="P2212">
        <v>2.3106060606060601</v>
      </c>
    </row>
    <row r="2213" spans="1:17" hidden="1" x14ac:dyDescent="0.3">
      <c r="A2213" t="s">
        <v>4618</v>
      </c>
      <c r="B2213" t="s">
        <v>4619</v>
      </c>
      <c r="C2213" t="s">
        <v>10650</v>
      </c>
      <c r="D2213" t="s">
        <v>227</v>
      </c>
      <c r="E2213">
        <v>277.05090000000001</v>
      </c>
      <c r="F2213">
        <v>223.15</v>
      </c>
      <c r="G2213">
        <v>-26.110826322441302</v>
      </c>
      <c r="H2213">
        <v>14.7606729060525</v>
      </c>
      <c r="I2213">
        <v>-9.8261126911160499</v>
      </c>
      <c r="J2213">
        <v>19.5477639347056</v>
      </c>
      <c r="K2213">
        <v>195.04554801124101</v>
      </c>
      <c r="L2213">
        <v>203.304095265782</v>
      </c>
      <c r="M2213">
        <v>67.579939886501407</v>
      </c>
      <c r="N2213">
        <v>1.8522444524608901</v>
      </c>
      <c r="O2213">
        <v>40.6677123011427</v>
      </c>
      <c r="P2213">
        <v>58.712660028449498</v>
      </c>
      <c r="Q2213">
        <v>0.100590282117659</v>
      </c>
    </row>
    <row r="2214" spans="1:17" hidden="1" x14ac:dyDescent="0.3">
      <c r="A2214" t="s">
        <v>4620</v>
      </c>
      <c r="B2214" t="s">
        <v>4621</v>
      </c>
      <c r="C2214" t="s">
        <v>10650</v>
      </c>
      <c r="D2214" t="s">
        <v>51</v>
      </c>
      <c r="E2214">
        <v>276.80047999999999</v>
      </c>
      <c r="F2214">
        <v>1.6</v>
      </c>
      <c r="G2214">
        <v>-11.3285772484671</v>
      </c>
      <c r="H2214">
        <v>-0.25727103471171198</v>
      </c>
      <c r="I2214">
        <v>-57.796754132586202</v>
      </c>
      <c r="J2214">
        <v>5.0039042855828804</v>
      </c>
      <c r="K2214">
        <v>1.57836864647885</v>
      </c>
      <c r="L2214">
        <v>1.80902771803337</v>
      </c>
      <c r="M2214">
        <v>62.395722591258597</v>
      </c>
      <c r="N2214">
        <v>0.99696711693454998</v>
      </c>
      <c r="O2214">
        <v>119.99999999999901</v>
      </c>
      <c r="P2214">
        <v>19.106699751861001</v>
      </c>
      <c r="Q2214">
        <v>0.25636076958846199</v>
      </c>
    </row>
    <row r="2215" spans="1:17" hidden="1" x14ac:dyDescent="0.3">
      <c r="A2215" t="s">
        <v>4622</v>
      </c>
      <c r="B2215" t="s">
        <v>4623</v>
      </c>
      <c r="C2215" t="s">
        <v>10650</v>
      </c>
      <c r="D2215" t="s">
        <v>1569</v>
      </c>
      <c r="E2215">
        <v>276.08531199999999</v>
      </c>
      <c r="F2215">
        <v>22.03</v>
      </c>
      <c r="G2215">
        <v>-13.9976448650216</v>
      </c>
      <c r="H2215">
        <v>-0.56199542135251501</v>
      </c>
      <c r="I2215">
        <v>-43.757732173254801</v>
      </c>
      <c r="J2215">
        <v>-3.6183179366393401</v>
      </c>
      <c r="K2215">
        <v>22.116792977359601</v>
      </c>
      <c r="L2215">
        <v>22.1187787806474</v>
      </c>
      <c r="M2215">
        <v>42.993700071212601</v>
      </c>
      <c r="N2215">
        <v>0.91616614339229596</v>
      </c>
      <c r="O2215">
        <v>76.577394462097104</v>
      </c>
      <c r="P2215">
        <v>26.974063400576298</v>
      </c>
      <c r="Q2215">
        <v>6.5566849103031996E-2</v>
      </c>
    </row>
    <row r="2216" spans="1:17" hidden="1" x14ac:dyDescent="0.3">
      <c r="A2216" t="s">
        <v>4624</v>
      </c>
      <c r="B2216" t="s">
        <v>4625</v>
      </c>
      <c r="C2216" t="s">
        <v>10650</v>
      </c>
      <c r="D2216" t="s">
        <v>629</v>
      </c>
      <c r="E2216">
        <v>275.80886937499997</v>
      </c>
      <c r="F2216">
        <v>202</v>
      </c>
      <c r="G2216">
        <v>335.53934814384701</v>
      </c>
      <c r="H2216">
        <v>48.780166225967101</v>
      </c>
      <c r="I2216">
        <v>131.58289018568999</v>
      </c>
      <c r="J2216">
        <v>-2.1646444388002202</v>
      </c>
      <c r="K2216">
        <v>156.73185189319699</v>
      </c>
      <c r="L2216">
        <v>110.48636247943099</v>
      </c>
      <c r="M2216">
        <v>80.094086977351793</v>
      </c>
      <c r="N2216">
        <v>0.831168831168831</v>
      </c>
      <c r="O2216">
        <v>3.0445544554455499</v>
      </c>
      <c r="P2216">
        <v>405</v>
      </c>
    </row>
    <row r="2217" spans="1:17" hidden="1" x14ac:dyDescent="0.3">
      <c r="A2217" t="s">
        <v>4626</v>
      </c>
      <c r="B2217" t="s">
        <v>4627</v>
      </c>
      <c r="C2217" t="s">
        <v>10650</v>
      </c>
      <c r="D2217" t="s">
        <v>2367</v>
      </c>
      <c r="E2217">
        <v>275.78854791999998</v>
      </c>
      <c r="F2217">
        <v>2396.35</v>
      </c>
      <c r="G2217">
        <v>384.68725094464099</v>
      </c>
      <c r="H2217">
        <v>32.670823073238402</v>
      </c>
      <c r="I2217">
        <v>172.65061753318901</v>
      </c>
      <c r="J2217">
        <v>6.57708466229231</v>
      </c>
      <c r="K2217">
        <v>2032.1197154827801</v>
      </c>
      <c r="L2217">
        <v>1401.4214297978001</v>
      </c>
      <c r="M2217">
        <v>66.421833159854799</v>
      </c>
      <c r="N2217">
        <v>0.73845819702173199</v>
      </c>
      <c r="O2217">
        <v>8.1248565526738705</v>
      </c>
      <c r="P2217">
        <v>450</v>
      </c>
      <c r="Q2217">
        <v>0.185082589116495</v>
      </c>
    </row>
    <row r="2218" spans="1:17" hidden="1" x14ac:dyDescent="0.3">
      <c r="A2218" t="s">
        <v>4628</v>
      </c>
      <c r="B2218" t="s">
        <v>4629</v>
      </c>
      <c r="C2218" t="s">
        <v>10650</v>
      </c>
      <c r="D2218" t="s">
        <v>2246</v>
      </c>
      <c r="E2218">
        <v>275.41125</v>
      </c>
      <c r="F2218">
        <v>1204.95</v>
      </c>
      <c r="G2218">
        <v>184.453955354128</v>
      </c>
      <c r="H2218">
        <v>11.814869143441101</v>
      </c>
      <c r="I2218">
        <v>46.521235780465197</v>
      </c>
      <c r="J2218">
        <v>1.19858215673133</v>
      </c>
      <c r="K2218">
        <v>1178.97689868415</v>
      </c>
      <c r="L2218">
        <v>954.27122212886002</v>
      </c>
      <c r="M2218">
        <v>57.089883256134101</v>
      </c>
      <c r="N2218">
        <v>0.92935457720321901</v>
      </c>
      <c r="O2218">
        <v>19.486285737997399</v>
      </c>
      <c r="P2218">
        <v>246.25</v>
      </c>
      <c r="Q2218">
        <v>0.16680122153983201</v>
      </c>
    </row>
    <row r="2219" spans="1:17" hidden="1" x14ac:dyDescent="0.3">
      <c r="A2219" t="s">
        <v>4630</v>
      </c>
      <c r="B2219" t="s">
        <v>4631</v>
      </c>
      <c r="C2219" t="s">
        <v>10650</v>
      </c>
      <c r="D2219" t="s">
        <v>4632</v>
      </c>
      <c r="E2219">
        <v>275.10840000000002</v>
      </c>
      <c r="F2219">
        <v>257</v>
      </c>
      <c r="G2219">
        <v>93.091576663511702</v>
      </c>
      <c r="H2219">
        <v>-2.24013739370826</v>
      </c>
      <c r="I2219">
        <v>9.9973392513438206</v>
      </c>
      <c r="J2219">
        <v>-4.71482701304069</v>
      </c>
      <c r="K2219">
        <v>277.48134194944402</v>
      </c>
      <c r="L2219">
        <v>225.46601353273701</v>
      </c>
      <c r="M2219">
        <v>39.139061829298001</v>
      </c>
      <c r="N2219">
        <v>0.369344413665743</v>
      </c>
      <c r="O2219">
        <v>34.241245136186699</v>
      </c>
      <c r="P2219">
        <v>186.27123363965401</v>
      </c>
    </row>
    <row r="2220" spans="1:17" hidden="1" x14ac:dyDescent="0.3">
      <c r="A2220" t="s">
        <v>4633</v>
      </c>
      <c r="B2220" t="s">
        <v>4634</v>
      </c>
      <c r="C2220" t="s">
        <v>10650</v>
      </c>
      <c r="D2220" t="s">
        <v>3601</v>
      </c>
      <c r="E2220">
        <v>274.97519999999997</v>
      </c>
      <c r="F2220">
        <v>21.26</v>
      </c>
      <c r="G2220">
        <v>130.958165622622</v>
      </c>
      <c r="H2220">
        <v>-10.313687324561</v>
      </c>
      <c r="I2220">
        <v>15.026015698633</v>
      </c>
      <c r="J2220">
        <v>-4.0447848529939003</v>
      </c>
      <c r="K2220">
        <v>21.978092744967402</v>
      </c>
      <c r="L2220">
        <v>18.052093373954701</v>
      </c>
      <c r="M2220">
        <v>41.336790251451397</v>
      </c>
      <c r="N2220">
        <v>0.17476727482176899</v>
      </c>
      <c r="O2220">
        <v>16.870492317340801</v>
      </c>
      <c r="P2220">
        <v>175.03234152652001</v>
      </c>
      <c r="Q2220">
        <v>0.14074676692798799</v>
      </c>
    </row>
    <row r="2221" spans="1:17" hidden="1" x14ac:dyDescent="0.3">
      <c r="A2221" t="s">
        <v>4635</v>
      </c>
      <c r="B2221" t="s">
        <v>4636</v>
      </c>
      <c r="C2221" t="s">
        <v>10650</v>
      </c>
      <c r="D2221" t="s">
        <v>130</v>
      </c>
      <c r="E2221">
        <v>274.65646015999999</v>
      </c>
      <c r="F2221">
        <v>2.35</v>
      </c>
      <c r="G2221">
        <v>178.775249315461</v>
      </c>
      <c r="H2221">
        <v>4.3065025930342102</v>
      </c>
      <c r="I2221">
        <v>-44.853225896704103</v>
      </c>
      <c r="J2221">
        <v>-4.5434208172977897</v>
      </c>
      <c r="K2221">
        <v>2.3511440927194198</v>
      </c>
      <c r="L2221">
        <v>2.0929400559032101</v>
      </c>
      <c r="M2221">
        <v>50.139396918222502</v>
      </c>
      <c r="N2221">
        <v>0.58532472509926503</v>
      </c>
      <c r="O2221">
        <v>64.255319148936096</v>
      </c>
      <c r="P2221">
        <v>209.210526315789</v>
      </c>
    </row>
    <row r="2222" spans="1:17" hidden="1" x14ac:dyDescent="0.3">
      <c r="A2222" t="s">
        <v>4637</v>
      </c>
      <c r="B2222" t="s">
        <v>4638</v>
      </c>
      <c r="C2222" t="s">
        <v>10650</v>
      </c>
      <c r="D2222" t="s">
        <v>51</v>
      </c>
      <c r="E2222">
        <v>274.502790519999</v>
      </c>
      <c r="F2222">
        <v>251.61</v>
      </c>
      <c r="G2222">
        <v>-64.082428899062293</v>
      </c>
      <c r="H2222">
        <v>2.5612943661321701</v>
      </c>
      <c r="I2222">
        <v>-12.4658725392307</v>
      </c>
      <c r="J2222">
        <v>5.5940748727098502</v>
      </c>
      <c r="K2222">
        <v>220.40272570594999</v>
      </c>
      <c r="L2222">
        <v>252.99899650783999</v>
      </c>
      <c r="M2222">
        <v>75.266277767126397</v>
      </c>
      <c r="N2222">
        <v>1.30683185559173</v>
      </c>
      <c r="O2222">
        <v>77.655896029569504</v>
      </c>
      <c r="P2222">
        <v>45.271362586605001</v>
      </c>
      <c r="Q2222">
        <v>-0.107982564326683</v>
      </c>
    </row>
    <row r="2223" spans="1:17" hidden="1" x14ac:dyDescent="0.3">
      <c r="A2223" t="s">
        <v>4639</v>
      </c>
      <c r="B2223" t="s">
        <v>4640</v>
      </c>
      <c r="C2223" t="s">
        <v>10650</v>
      </c>
      <c r="D2223" t="s">
        <v>98</v>
      </c>
      <c r="E2223">
        <v>274.29335680000003</v>
      </c>
      <c r="F2223">
        <v>50.6</v>
      </c>
      <c r="G2223">
        <v>-47.211592789801799</v>
      </c>
      <c r="H2223">
        <v>2.2269061804781498</v>
      </c>
      <c r="I2223">
        <v>-29.745483715163299</v>
      </c>
      <c r="J2223">
        <v>-10.2866155920929</v>
      </c>
      <c r="M2223">
        <v>39.289881326598902</v>
      </c>
      <c r="O2223">
        <v>26.482213438735101</v>
      </c>
      <c r="P2223">
        <v>13.4529147982062</v>
      </c>
    </row>
    <row r="2224" spans="1:17" hidden="1" x14ac:dyDescent="0.3">
      <c r="A2224" t="s">
        <v>4641</v>
      </c>
      <c r="B2224" t="s">
        <v>4642</v>
      </c>
      <c r="C2224" t="s">
        <v>10650</v>
      </c>
      <c r="D2224" t="s">
        <v>141</v>
      </c>
      <c r="E2224">
        <v>274.13626889599999</v>
      </c>
      <c r="F2224">
        <v>132.28</v>
      </c>
      <c r="G2224">
        <v>184.89249415581</v>
      </c>
      <c r="H2224">
        <v>-0.59946237099738298</v>
      </c>
      <c r="I2224">
        <v>82.134076912068394</v>
      </c>
      <c r="J2224">
        <v>-10.22797089867</v>
      </c>
      <c r="K2224">
        <v>131.830062216801</v>
      </c>
      <c r="L2224">
        <v>96.397181205801601</v>
      </c>
      <c r="M2224">
        <v>44.6012693378335</v>
      </c>
      <c r="N2224">
        <v>0.14721809653892301</v>
      </c>
      <c r="O2224">
        <v>30.405201088599899</v>
      </c>
      <c r="P2224">
        <v>222.24116930572399</v>
      </c>
      <c r="Q2224">
        <v>0.121619245701258</v>
      </c>
    </row>
    <row r="2225" spans="1:17" hidden="1" x14ac:dyDescent="0.3">
      <c r="A2225" t="s">
        <v>4643</v>
      </c>
      <c r="B2225" t="s">
        <v>4644</v>
      </c>
      <c r="C2225" t="s">
        <v>10650</v>
      </c>
      <c r="D2225" t="s">
        <v>4645</v>
      </c>
      <c r="E2225">
        <v>273.89699999999999</v>
      </c>
      <c r="F2225">
        <v>120.55</v>
      </c>
      <c r="G2225">
        <v>64.157136236152795</v>
      </c>
      <c r="H2225">
        <v>-3.0790231719188101</v>
      </c>
      <c r="I2225">
        <v>35.857992568137398</v>
      </c>
      <c r="J2225">
        <v>7.7297609834021896</v>
      </c>
      <c r="K2225">
        <v>105.90998680182</v>
      </c>
      <c r="L2225">
        <v>85.377960018470304</v>
      </c>
      <c r="M2225">
        <v>72.2345020591017</v>
      </c>
      <c r="N2225">
        <v>0.94367088607594896</v>
      </c>
      <c r="O2225">
        <v>4.9771878888428001</v>
      </c>
      <c r="P2225">
        <v>162.57895883249799</v>
      </c>
      <c r="Q2225">
        <v>2.5237881400376999E-2</v>
      </c>
    </row>
    <row r="2226" spans="1:17" hidden="1" x14ac:dyDescent="0.3">
      <c r="A2226" t="s">
        <v>4646</v>
      </c>
      <c r="B2226" t="s">
        <v>4647</v>
      </c>
      <c r="C2226" t="s">
        <v>10650</v>
      </c>
      <c r="D2226" t="s">
        <v>295</v>
      </c>
      <c r="E2226">
        <v>273.73008040000002</v>
      </c>
      <c r="F2226">
        <v>195.85</v>
      </c>
      <c r="G2226">
        <v>-54.229051319394301</v>
      </c>
      <c r="H2226">
        <v>-10.931881489179</v>
      </c>
      <c r="I2226">
        <v>-29.236803667459601</v>
      </c>
      <c r="J2226">
        <v>-1.0495789370367601</v>
      </c>
      <c r="K2226">
        <v>206.74024780904799</v>
      </c>
      <c r="L2226">
        <v>213.693603655902</v>
      </c>
      <c r="M2226">
        <v>53.484912249075997</v>
      </c>
      <c r="N2226">
        <v>0.29757476565987201</v>
      </c>
      <c r="O2226">
        <v>61.194791932601397</v>
      </c>
      <c r="P2226">
        <v>9.9971918000561608</v>
      </c>
    </row>
    <row r="2227" spans="1:17" hidden="1" x14ac:dyDescent="0.3">
      <c r="A2227" t="s">
        <v>4648</v>
      </c>
      <c r="B2227" t="s">
        <v>4649</v>
      </c>
      <c r="C2227" t="s">
        <v>10650</v>
      </c>
      <c r="D2227" t="s">
        <v>897</v>
      </c>
      <c r="E2227">
        <v>273.54104999999998</v>
      </c>
      <c r="F2227">
        <v>137.02000000000001</v>
      </c>
      <c r="G2227">
        <v>71.510190943665904</v>
      </c>
      <c r="H2227">
        <v>35.110569546814702</v>
      </c>
      <c r="I2227">
        <v>35.803904821324402</v>
      </c>
      <c r="J2227">
        <v>-0.93283537378451598</v>
      </c>
      <c r="K2227">
        <v>121.205739277074</v>
      </c>
      <c r="L2227">
        <v>103.649148030741</v>
      </c>
      <c r="M2227">
        <v>55.094470442202301</v>
      </c>
      <c r="N2227">
        <v>0.59695400819745903</v>
      </c>
      <c r="O2227">
        <v>11.6625310173697</v>
      </c>
      <c r="P2227">
        <v>114.09375</v>
      </c>
      <c r="Q2227">
        <v>0.12675905775823201</v>
      </c>
    </row>
    <row r="2228" spans="1:17" hidden="1" x14ac:dyDescent="0.3">
      <c r="A2228" t="s">
        <v>4650</v>
      </c>
      <c r="B2228" t="s">
        <v>4651</v>
      </c>
      <c r="C2228" t="s">
        <v>10650</v>
      </c>
      <c r="D2228" t="s">
        <v>295</v>
      </c>
      <c r="E2228">
        <v>273.46031875</v>
      </c>
      <c r="F2228">
        <v>53.29</v>
      </c>
      <c r="G2228">
        <v>53.831666291511297</v>
      </c>
      <c r="H2228">
        <v>1.48095008573524</v>
      </c>
      <c r="I2228">
        <v>-11.2706946432469</v>
      </c>
      <c r="J2228">
        <v>-7.5730526185507996</v>
      </c>
      <c r="K2228">
        <v>52.825125951396998</v>
      </c>
      <c r="L2228">
        <v>47.760124994276303</v>
      </c>
      <c r="M2228">
        <v>45.829182472256697</v>
      </c>
      <c r="N2228">
        <v>2.2139240121283201</v>
      </c>
      <c r="O2228">
        <v>30.7937699380747</v>
      </c>
      <c r="P2228">
        <v>128.222698072805</v>
      </c>
      <c r="Q2228">
        <v>0.107687594889984</v>
      </c>
    </row>
    <row r="2229" spans="1:17" hidden="1" x14ac:dyDescent="0.3">
      <c r="A2229" t="s">
        <v>4652</v>
      </c>
      <c r="B2229" t="s">
        <v>4653</v>
      </c>
      <c r="C2229" t="s">
        <v>10650</v>
      </c>
      <c r="D2229" t="s">
        <v>21</v>
      </c>
      <c r="E2229">
        <v>273.0538512</v>
      </c>
      <c r="F2229">
        <v>48</v>
      </c>
      <c r="G2229">
        <v>-14.2125167097713</v>
      </c>
      <c r="H2229">
        <v>-12.552505584227699</v>
      </c>
      <c r="I2229">
        <v>11.222293911309</v>
      </c>
      <c r="J2229">
        <v>-2.88725217700215</v>
      </c>
      <c r="K2229">
        <v>50.677677110546298</v>
      </c>
      <c r="L2229">
        <v>45.753987323587602</v>
      </c>
      <c r="M2229">
        <v>42.958620492574497</v>
      </c>
      <c r="N2229">
        <v>0.42441030806681701</v>
      </c>
      <c r="O2229">
        <v>43.125</v>
      </c>
      <c r="P2229">
        <v>77.7777777777777</v>
      </c>
    </row>
    <row r="2230" spans="1:17" hidden="1" x14ac:dyDescent="0.3">
      <c r="A2230" t="s">
        <v>4654</v>
      </c>
      <c r="B2230" t="s">
        <v>4655</v>
      </c>
      <c r="C2230" t="s">
        <v>10650</v>
      </c>
      <c r="D2230" t="s">
        <v>3869</v>
      </c>
      <c r="E2230">
        <v>272.91534000000001</v>
      </c>
      <c r="F2230">
        <v>203.5</v>
      </c>
      <c r="G2230">
        <v>-55.190314900124797</v>
      </c>
      <c r="H2230">
        <v>2.1038491856595001</v>
      </c>
      <c r="I2230">
        <v>-42.736208477889797</v>
      </c>
      <c r="J2230">
        <v>-2.9947801413205801</v>
      </c>
      <c r="K2230">
        <v>205.876153253974</v>
      </c>
      <c r="L2230">
        <v>231.652970116538</v>
      </c>
      <c r="M2230">
        <v>30.187143921236899</v>
      </c>
      <c r="N2230">
        <v>1.9601238869531501</v>
      </c>
      <c r="O2230">
        <v>69.533169533169499</v>
      </c>
      <c r="P2230">
        <v>21.856287425149599</v>
      </c>
      <c r="Q2230">
        <v>9.8117132674124002E-2</v>
      </c>
    </row>
    <row r="2231" spans="1:17" hidden="1" x14ac:dyDescent="0.3">
      <c r="A2231" t="s">
        <v>4656</v>
      </c>
      <c r="B2231" t="s">
        <v>4657</v>
      </c>
      <c r="C2231" t="s">
        <v>10650</v>
      </c>
      <c r="D2231" t="s">
        <v>565</v>
      </c>
      <c r="E2231">
        <v>272.36285691999899</v>
      </c>
      <c r="F2231">
        <v>285</v>
      </c>
      <c r="G2231">
        <v>3.33613816043216</v>
      </c>
      <c r="H2231">
        <v>-16.972407675210199</v>
      </c>
      <c r="I2231">
        <v>12.140577465003901</v>
      </c>
      <c r="J2231">
        <v>-5.1981159164373203</v>
      </c>
      <c r="K2231">
        <v>273.850407830081</v>
      </c>
      <c r="L2231">
        <v>235.91717616133599</v>
      </c>
      <c r="M2231">
        <v>44.925514810896701</v>
      </c>
      <c r="N2231">
        <v>0.30282584884994501</v>
      </c>
      <c r="O2231">
        <v>18.8947368421052</v>
      </c>
      <c r="P2231">
        <v>86.274509803921504</v>
      </c>
    </row>
    <row r="2232" spans="1:17" hidden="1" x14ac:dyDescent="0.3">
      <c r="A2232" t="s">
        <v>4658</v>
      </c>
      <c r="B2232" t="s">
        <v>4659</v>
      </c>
      <c r="C2232" t="s">
        <v>10650</v>
      </c>
      <c r="D2232" t="s">
        <v>72</v>
      </c>
      <c r="E2232">
        <v>271.97823499999998</v>
      </c>
      <c r="F2232">
        <v>869.25</v>
      </c>
      <c r="G2232">
        <v>159.12168502498801</v>
      </c>
      <c r="H2232">
        <v>7.4768428452447599</v>
      </c>
      <c r="I2232">
        <v>231.49288874163699</v>
      </c>
      <c r="J2232">
        <v>-2.5895944575330301</v>
      </c>
      <c r="K2232">
        <v>775.95367702611998</v>
      </c>
      <c r="L2232">
        <v>547.10825353759901</v>
      </c>
      <c r="M2232">
        <v>60.972462339595303</v>
      </c>
      <c r="N2232">
        <v>0.999223263221104</v>
      </c>
      <c r="O2232">
        <v>1.14466494104112</v>
      </c>
      <c r="P2232">
        <v>305.62295846943499</v>
      </c>
      <c r="Q2232">
        <v>3.4529332128546003E-2</v>
      </c>
    </row>
    <row r="2233" spans="1:17" hidden="1" x14ac:dyDescent="0.3">
      <c r="A2233" t="s">
        <v>4660</v>
      </c>
      <c r="B2233" t="s">
        <v>4661</v>
      </c>
      <c r="C2233" t="s">
        <v>10650</v>
      </c>
      <c r="D2233" t="s">
        <v>230</v>
      </c>
      <c r="E2233">
        <v>270.435897915</v>
      </c>
      <c r="F2233">
        <v>25.35</v>
      </c>
      <c r="G2233">
        <v>-26.328500819630001</v>
      </c>
      <c r="H2233">
        <v>-12.976085272513201</v>
      </c>
      <c r="I2233">
        <v>-40.643918282323</v>
      </c>
      <c r="J2233">
        <v>-10.1109772980155</v>
      </c>
      <c r="K2233">
        <v>27.315822403761501</v>
      </c>
      <c r="L2233">
        <v>26.3638036368495</v>
      </c>
      <c r="M2233">
        <v>34.853032790932097</v>
      </c>
      <c r="N2233">
        <v>0.73980587867845504</v>
      </c>
      <c r="O2233">
        <v>49.309664694280002</v>
      </c>
      <c r="P2233">
        <v>46.109510086455302</v>
      </c>
      <c r="Q2233">
        <v>2.7816355419709999E-3</v>
      </c>
    </row>
    <row r="2234" spans="1:17" hidden="1" x14ac:dyDescent="0.3">
      <c r="A2234" t="s">
        <v>4662</v>
      </c>
      <c r="B2234" t="s">
        <v>4663</v>
      </c>
      <c r="C2234" t="s">
        <v>10650</v>
      </c>
      <c r="D2234" t="s">
        <v>1418</v>
      </c>
      <c r="E2234">
        <v>270.15677640000001</v>
      </c>
      <c r="F2234">
        <v>67.53</v>
      </c>
      <c r="G2234">
        <v>-14.9401512948382</v>
      </c>
      <c r="H2234">
        <v>-7.1703811790334102</v>
      </c>
      <c r="I2234">
        <v>-28.714645155883002</v>
      </c>
      <c r="J2234">
        <v>-2.4071792545329198</v>
      </c>
      <c r="K2234">
        <v>69.931844951873401</v>
      </c>
      <c r="L2234">
        <v>72.335283158948101</v>
      </c>
      <c r="M2234">
        <v>49.457314193179698</v>
      </c>
      <c r="N2234">
        <v>0.69989690743914601</v>
      </c>
      <c r="O2234">
        <v>65.556049163334805</v>
      </c>
      <c r="P2234">
        <v>33.590504451038598</v>
      </c>
    </row>
    <row r="2235" spans="1:17" hidden="1" x14ac:dyDescent="0.3">
      <c r="A2235" t="s">
        <v>4664</v>
      </c>
      <c r="B2235" t="s">
        <v>4665</v>
      </c>
      <c r="C2235" t="s">
        <v>10650</v>
      </c>
      <c r="D2235" t="s">
        <v>1048</v>
      </c>
      <c r="E2235">
        <v>269.80451545599999</v>
      </c>
      <c r="F2235">
        <v>7.94</v>
      </c>
      <c r="G2235">
        <v>63.223259585037603</v>
      </c>
      <c r="H2235">
        <v>27.120973977088301</v>
      </c>
      <c r="I2235">
        <v>-19.004670884269501</v>
      </c>
      <c r="J2235">
        <v>-3.0913338096552101</v>
      </c>
      <c r="K2235">
        <v>6.7424327308046896</v>
      </c>
      <c r="L2235">
        <v>6.1970468600845496</v>
      </c>
      <c r="M2235">
        <v>56.555553521482103</v>
      </c>
      <c r="N2235">
        <v>1.39183406823073</v>
      </c>
      <c r="O2235">
        <v>16.4987405541561</v>
      </c>
      <c r="Q2235">
        <v>-5.1910014469145997E-2</v>
      </c>
    </row>
    <row r="2236" spans="1:17" hidden="1" x14ac:dyDescent="0.3">
      <c r="A2236" t="s">
        <v>4666</v>
      </c>
      <c r="B2236" t="s">
        <v>4667</v>
      </c>
      <c r="C2236" t="s">
        <v>10650</v>
      </c>
      <c r="D2236" t="s">
        <v>568</v>
      </c>
      <c r="E2236">
        <v>269.47030595500001</v>
      </c>
      <c r="F2236">
        <v>343.25</v>
      </c>
      <c r="G2236">
        <v>1.1285405542904201</v>
      </c>
      <c r="H2236">
        <v>-5.3196554241063598</v>
      </c>
      <c r="I2236">
        <v>-12.633008907858599</v>
      </c>
      <c r="J2236">
        <v>-2.8837097185359699</v>
      </c>
      <c r="K2236">
        <v>320.21197171457999</v>
      </c>
      <c r="L2236">
        <v>292.68466564246899</v>
      </c>
      <c r="M2236">
        <v>50.784471991390298</v>
      </c>
      <c r="N2236">
        <v>0.77246485299948497</v>
      </c>
      <c r="O2236">
        <v>9.2352512745812003</v>
      </c>
      <c r="P2236">
        <v>42.842280482729898</v>
      </c>
      <c r="Q2236">
        <v>-3.2902561394878002E-2</v>
      </c>
    </row>
    <row r="2237" spans="1:17" hidden="1" x14ac:dyDescent="0.3">
      <c r="A2237" t="s">
        <v>4668</v>
      </c>
      <c r="B2237" t="s">
        <v>4669</v>
      </c>
      <c r="C2237" t="s">
        <v>10650</v>
      </c>
      <c r="D2237" t="s">
        <v>295</v>
      </c>
      <c r="E2237">
        <v>269.25916949999998</v>
      </c>
      <c r="F2237">
        <v>378.15</v>
      </c>
      <c r="G2237">
        <v>-33.130040729574702</v>
      </c>
      <c r="H2237">
        <v>-7.49213406719986</v>
      </c>
      <c r="I2237">
        <v>-13.989976720350001</v>
      </c>
      <c r="J2237">
        <v>-1.8861526570364799</v>
      </c>
      <c r="K2237">
        <v>385.997468384782</v>
      </c>
      <c r="L2237">
        <v>383.51779360926599</v>
      </c>
      <c r="M2237">
        <v>47.292523511562003</v>
      </c>
      <c r="N2237">
        <v>1.0523427038009301</v>
      </c>
      <c r="O2237">
        <v>35.911675261139699</v>
      </c>
      <c r="P2237">
        <v>16.175115207373199</v>
      </c>
      <c r="Q2237">
        <v>0.10952309708998299</v>
      </c>
    </row>
    <row r="2238" spans="1:17" hidden="1" x14ac:dyDescent="0.3">
      <c r="A2238" t="s">
        <v>4670</v>
      </c>
      <c r="B2238" t="s">
        <v>4671</v>
      </c>
      <c r="C2238" t="s">
        <v>10650</v>
      </c>
      <c r="D2238" t="s">
        <v>43</v>
      </c>
      <c r="E2238">
        <v>268.68027999999998</v>
      </c>
      <c r="F2238">
        <v>220.5</v>
      </c>
      <c r="G2238">
        <v>99.827880894408594</v>
      </c>
      <c r="H2238">
        <v>34.810239513811403</v>
      </c>
      <c r="I2238">
        <v>60.107755151233398</v>
      </c>
      <c r="J2238">
        <v>-9.3755828939042996</v>
      </c>
      <c r="K2238">
        <v>197.501013353741</v>
      </c>
      <c r="L2238">
        <v>140.74506548174199</v>
      </c>
      <c r="M2238">
        <v>33.559403260930601</v>
      </c>
      <c r="N2238">
        <v>0.37377393273833298</v>
      </c>
      <c r="O2238">
        <v>27.233560090702898</v>
      </c>
      <c r="P2238">
        <v>171.55172413793099</v>
      </c>
      <c r="Q2238">
        <v>8.6924085854144004E-2</v>
      </c>
    </row>
    <row r="2239" spans="1:17" hidden="1" x14ac:dyDescent="0.3">
      <c r="A2239" t="s">
        <v>4672</v>
      </c>
      <c r="B2239" t="s">
        <v>4673</v>
      </c>
      <c r="C2239" t="s">
        <v>10650</v>
      </c>
      <c r="D2239" t="s">
        <v>21</v>
      </c>
      <c r="E2239">
        <v>268.32712455000001</v>
      </c>
      <c r="F2239">
        <v>207</v>
      </c>
      <c r="G2239">
        <v>45.435581113520499</v>
      </c>
      <c r="H2239">
        <v>81.795371836142706</v>
      </c>
      <c r="I2239">
        <v>62.901690188159101</v>
      </c>
      <c r="J2239">
        <v>-7.3318007102093299</v>
      </c>
      <c r="M2239">
        <v>65.043438897842407</v>
      </c>
      <c r="O2239">
        <v>20.7729468599033</v>
      </c>
      <c r="P2239">
        <v>102.841744243018</v>
      </c>
    </row>
    <row r="2240" spans="1:17" hidden="1" x14ac:dyDescent="0.3">
      <c r="A2240" t="s">
        <v>4674</v>
      </c>
      <c r="B2240" t="s">
        <v>4675</v>
      </c>
      <c r="C2240" t="s">
        <v>10650</v>
      </c>
      <c r="D2240" t="s">
        <v>89</v>
      </c>
      <c r="E2240">
        <v>268.31830613</v>
      </c>
      <c r="F2240">
        <v>7.89</v>
      </c>
      <c r="G2240">
        <v>-43.455265513402402</v>
      </c>
      <c r="H2240">
        <v>4.6774338849636496</v>
      </c>
      <c r="I2240">
        <v>-42.333536770810497</v>
      </c>
      <c r="J2240">
        <v>-10.185489653811</v>
      </c>
      <c r="K2240">
        <v>8.2835165229557308</v>
      </c>
      <c r="L2240">
        <v>9.4175998420714802</v>
      </c>
      <c r="M2240">
        <v>49.895872338931397</v>
      </c>
      <c r="N2240">
        <v>0.476273636110634</v>
      </c>
      <c r="O2240">
        <v>106.217528226859</v>
      </c>
      <c r="P2240">
        <v>18.825301204819201</v>
      </c>
      <c r="Q2240">
        <v>8.3394379912811997E-2</v>
      </c>
    </row>
    <row r="2241" spans="1:17" hidden="1" x14ac:dyDescent="0.3">
      <c r="A2241" t="s">
        <v>4676</v>
      </c>
      <c r="B2241" t="s">
        <v>4677</v>
      </c>
      <c r="C2241" t="s">
        <v>10650</v>
      </c>
      <c r="D2241" t="s">
        <v>227</v>
      </c>
      <c r="E2241">
        <v>267.70584960000002</v>
      </c>
      <c r="F2241">
        <v>213.6</v>
      </c>
      <c r="G2241">
        <v>124.243709021941</v>
      </c>
      <c r="H2241">
        <v>-15.216971370542201</v>
      </c>
      <c r="I2241">
        <v>50.646305073161301</v>
      </c>
      <c r="J2241">
        <v>-6.3291284766654003</v>
      </c>
      <c r="K2241">
        <v>213.259597878102</v>
      </c>
      <c r="L2241">
        <v>168.28245705663201</v>
      </c>
      <c r="M2241">
        <v>40.702907542770902</v>
      </c>
      <c r="N2241">
        <v>0.35533142554172498</v>
      </c>
      <c r="O2241">
        <v>23.829588014981201</v>
      </c>
      <c r="P2241">
        <v>174.90347490347401</v>
      </c>
      <c r="Q2241">
        <v>0.17531996855206899</v>
      </c>
    </row>
    <row r="2242" spans="1:17" hidden="1" x14ac:dyDescent="0.3">
      <c r="A2242" t="s">
        <v>4678</v>
      </c>
      <c r="B2242" t="s">
        <v>4679</v>
      </c>
      <c r="C2242" t="s">
        <v>10650</v>
      </c>
      <c r="D2242" t="s">
        <v>597</v>
      </c>
      <c r="E2242">
        <v>266.93841484799998</v>
      </c>
      <c r="F2242">
        <v>51.91</v>
      </c>
      <c r="G2242">
        <v>-18.920776463271199</v>
      </c>
      <c r="H2242">
        <v>-28.566226623154002</v>
      </c>
      <c r="I2242">
        <v>-26.6682535449747</v>
      </c>
      <c r="J2242">
        <v>-15.948476666797999</v>
      </c>
      <c r="K2242">
        <v>72.057988761026294</v>
      </c>
      <c r="L2242">
        <v>75.307744056042395</v>
      </c>
      <c r="M2242">
        <v>34.592452014924604</v>
      </c>
      <c r="N2242">
        <v>1.2624772733457299</v>
      </c>
      <c r="O2242">
        <v>170.275476786746</v>
      </c>
      <c r="P2242">
        <v>15.741360089186101</v>
      </c>
      <c r="Q2242">
        <v>4.0153234867794999E-2</v>
      </c>
    </row>
    <row r="2243" spans="1:17" hidden="1" x14ac:dyDescent="0.3">
      <c r="A2243" t="s">
        <v>4680</v>
      </c>
      <c r="B2243" t="s">
        <v>4681</v>
      </c>
      <c r="C2243" t="s">
        <v>10650</v>
      </c>
      <c r="D2243" t="s">
        <v>141</v>
      </c>
      <c r="E2243">
        <v>266.35559999999998</v>
      </c>
      <c r="F2243">
        <v>300.64999999999998</v>
      </c>
      <c r="G2243">
        <v>213.55785801111301</v>
      </c>
      <c r="H2243">
        <v>44.793979351209799</v>
      </c>
      <c r="I2243">
        <v>231.023967085751</v>
      </c>
      <c r="J2243">
        <v>3.5828516540039201</v>
      </c>
      <c r="K2243">
        <v>214.52389359646199</v>
      </c>
      <c r="M2243">
        <v>97.3558470911006</v>
      </c>
      <c r="N2243">
        <v>0.58695652173913004</v>
      </c>
      <c r="O2243">
        <v>4.7729918509895297</v>
      </c>
      <c r="P2243">
        <v>254.95867768594999</v>
      </c>
    </row>
    <row r="2244" spans="1:17" hidden="1" x14ac:dyDescent="0.3">
      <c r="A2244" t="s">
        <v>4682</v>
      </c>
      <c r="B2244" t="s">
        <v>4683</v>
      </c>
      <c r="C2244" t="s">
        <v>10650</v>
      </c>
      <c r="D2244" t="s">
        <v>2641</v>
      </c>
      <c r="E2244">
        <v>265.95499999999998</v>
      </c>
      <c r="F2244">
        <v>113.05</v>
      </c>
      <c r="G2244">
        <v>249.56472299967101</v>
      </c>
      <c r="H2244">
        <v>36.074236547552601</v>
      </c>
      <c r="I2244">
        <v>-24.371989242304</v>
      </c>
      <c r="J2244">
        <v>64.377506075292004</v>
      </c>
      <c r="K2244">
        <v>89.449067204727996</v>
      </c>
      <c r="L2244">
        <v>92.285057856203693</v>
      </c>
      <c r="M2244">
        <v>92.769044000011306</v>
      </c>
      <c r="N2244">
        <v>3.2355598381658499</v>
      </c>
      <c r="O2244">
        <v>22.574082264484701</v>
      </c>
      <c r="P2244">
        <v>280</v>
      </c>
      <c r="Q2244">
        <v>8.7058970946576997E-2</v>
      </c>
    </row>
    <row r="2245" spans="1:17" hidden="1" x14ac:dyDescent="0.3">
      <c r="A2245" t="s">
        <v>4684</v>
      </c>
      <c r="B2245" t="s">
        <v>4685</v>
      </c>
      <c r="C2245" t="s">
        <v>10650</v>
      </c>
      <c r="D2245" t="s">
        <v>739</v>
      </c>
      <c r="E2245">
        <v>265.81927037999998</v>
      </c>
      <c r="F2245">
        <v>204.2</v>
      </c>
      <c r="G2245">
        <v>38.674453848532998</v>
      </c>
      <c r="H2245">
        <v>-13.2187459934348</v>
      </c>
      <c r="I2245">
        <v>21.0203333866462</v>
      </c>
      <c r="J2245">
        <v>-1.11820792563824</v>
      </c>
      <c r="K2245">
        <v>205.19609843825501</v>
      </c>
      <c r="L2245">
        <v>173.689013545465</v>
      </c>
      <c r="M2245">
        <v>43.566283268709</v>
      </c>
      <c r="N2245">
        <v>0.47279095685400402</v>
      </c>
      <c r="O2245">
        <v>27.326150832517101</v>
      </c>
      <c r="P2245">
        <v>82.321428571428498</v>
      </c>
    </row>
    <row r="2246" spans="1:17" hidden="1" x14ac:dyDescent="0.3">
      <c r="A2246" t="s">
        <v>4686</v>
      </c>
      <c r="B2246" t="s">
        <v>4687</v>
      </c>
      <c r="C2246" t="s">
        <v>10650</v>
      </c>
      <c r="D2246" t="s">
        <v>89</v>
      </c>
      <c r="E2246">
        <v>265.76561230499999</v>
      </c>
      <c r="F2246">
        <v>251.3</v>
      </c>
      <c r="G2246">
        <v>2.9865440774525198</v>
      </c>
      <c r="H2246">
        <v>54.956196121306498</v>
      </c>
      <c r="I2246">
        <v>3.2120618477731102</v>
      </c>
      <c r="J2246">
        <v>-6.8778161445246502</v>
      </c>
      <c r="K2246">
        <v>194.81776040589901</v>
      </c>
      <c r="L2246">
        <v>187.066842258793</v>
      </c>
      <c r="M2246">
        <v>74.674652367073804</v>
      </c>
      <c r="N2246">
        <v>5.2466633830689204</v>
      </c>
      <c r="O2246">
        <v>24.930362116991599</v>
      </c>
      <c r="P2246">
        <v>74.5138888888889</v>
      </c>
      <c r="Q2246">
        <v>9.7556468513072994E-2</v>
      </c>
    </row>
    <row r="2247" spans="1:17" hidden="1" x14ac:dyDescent="0.3">
      <c r="A2247" t="s">
        <v>4688</v>
      </c>
      <c r="B2247" t="s">
        <v>4689</v>
      </c>
      <c r="C2247" t="s">
        <v>10650</v>
      </c>
      <c r="D2247" t="s">
        <v>355</v>
      </c>
      <c r="E2247">
        <v>265.46317219999997</v>
      </c>
      <c r="F2247">
        <v>120</v>
      </c>
      <c r="G2247">
        <v>26.120495993800901</v>
      </c>
      <c r="H2247">
        <v>-16.0158474427102</v>
      </c>
      <c r="I2247">
        <v>43.586605068439397</v>
      </c>
      <c r="J2247">
        <v>-10.260748438403599</v>
      </c>
      <c r="K2247">
        <v>121.593355623295</v>
      </c>
      <c r="M2247">
        <v>29.100625972346201</v>
      </c>
      <c r="N2247">
        <v>0.32452555681550699</v>
      </c>
      <c r="O2247">
        <v>22.5</v>
      </c>
      <c r="P2247">
        <v>82.565038795070706</v>
      </c>
    </row>
    <row r="2248" spans="1:17" hidden="1" x14ac:dyDescent="0.3">
      <c r="A2248" t="s">
        <v>4690</v>
      </c>
      <c r="B2248" t="s">
        <v>4691</v>
      </c>
      <c r="C2248" t="s">
        <v>10650</v>
      </c>
      <c r="D2248" t="s">
        <v>2275</v>
      </c>
      <c r="E2248">
        <v>264.97443793999997</v>
      </c>
      <c r="F2248">
        <v>22.32</v>
      </c>
      <c r="G2248">
        <v>-19.6110466130392</v>
      </c>
      <c r="H2248">
        <v>-3.89022200174605</v>
      </c>
      <c r="I2248">
        <v>-31.479573183082799</v>
      </c>
      <c r="J2248">
        <v>-2.7487352317625202</v>
      </c>
      <c r="K2248">
        <v>22.153724654709901</v>
      </c>
      <c r="L2248">
        <v>23.3905256941514</v>
      </c>
      <c r="M2248">
        <v>49.468635444870102</v>
      </c>
      <c r="N2248">
        <v>1.2307192430293501</v>
      </c>
      <c r="O2248">
        <v>64.874551971326099</v>
      </c>
      <c r="P2248">
        <v>24.068927181767599</v>
      </c>
      <c r="Q2248">
        <v>5.4538864467394997E-2</v>
      </c>
    </row>
    <row r="2249" spans="1:17" hidden="1" x14ac:dyDescent="0.3">
      <c r="A2249" t="s">
        <v>4692</v>
      </c>
      <c r="B2249" t="s">
        <v>4693</v>
      </c>
      <c r="C2249" t="s">
        <v>10650</v>
      </c>
      <c r="D2249" t="s">
        <v>46</v>
      </c>
      <c r="E2249">
        <v>262.87450000000001</v>
      </c>
      <c r="F2249">
        <v>469</v>
      </c>
      <c r="G2249">
        <v>35.582422114716003</v>
      </c>
      <c r="H2249">
        <v>-7.7324728816156298</v>
      </c>
      <c r="I2249">
        <v>43.4945518407823</v>
      </c>
      <c r="J2249">
        <v>-7.2965651979851902</v>
      </c>
      <c r="K2249">
        <v>479.94696158024999</v>
      </c>
      <c r="L2249">
        <v>395.42069033882302</v>
      </c>
      <c r="M2249">
        <v>44.873699583332602</v>
      </c>
      <c r="N2249">
        <v>0.340319327156484</v>
      </c>
      <c r="O2249">
        <v>29.424307036247299</v>
      </c>
      <c r="P2249">
        <v>125.480769230769</v>
      </c>
    </row>
    <row r="2250" spans="1:17" hidden="1" x14ac:dyDescent="0.3">
      <c r="A2250" t="s">
        <v>4694</v>
      </c>
      <c r="B2250" t="s">
        <v>4695</v>
      </c>
      <c r="C2250" t="s">
        <v>10650</v>
      </c>
      <c r="D2250" t="s">
        <v>1418</v>
      </c>
      <c r="E2250">
        <v>262.68871764599999</v>
      </c>
      <c r="F2250">
        <v>122.61</v>
      </c>
      <c r="G2250">
        <v>-31.1157144243865</v>
      </c>
      <c r="H2250">
        <v>2.40622885611972</v>
      </c>
      <c r="I2250">
        <v>4.3609756149801804</v>
      </c>
      <c r="J2250">
        <v>-3.03612552384967</v>
      </c>
      <c r="K2250">
        <v>115.166178460151</v>
      </c>
      <c r="L2250">
        <v>111.420462843377</v>
      </c>
      <c r="M2250">
        <v>56.306470177214997</v>
      </c>
      <c r="N2250">
        <v>1.3379216833598</v>
      </c>
      <c r="O2250">
        <v>21.931326971698802</v>
      </c>
      <c r="P2250">
        <v>39.488054607508502</v>
      </c>
      <c r="Q2250">
        <v>-4.9956706040875001E-2</v>
      </c>
    </row>
    <row r="2251" spans="1:17" hidden="1" x14ac:dyDescent="0.3">
      <c r="A2251" t="s">
        <v>4696</v>
      </c>
      <c r="B2251" t="s">
        <v>4697</v>
      </c>
      <c r="C2251" t="s">
        <v>10650</v>
      </c>
      <c r="D2251" t="s">
        <v>629</v>
      </c>
      <c r="E2251">
        <v>262.003548835</v>
      </c>
      <c r="F2251">
        <v>30.58</v>
      </c>
      <c r="G2251">
        <v>-19.6381755510528</v>
      </c>
      <c r="H2251">
        <v>-5.9207401496549998</v>
      </c>
      <c r="I2251">
        <v>-29.984093298824</v>
      </c>
      <c r="J2251">
        <v>-2.1783924165333501</v>
      </c>
      <c r="K2251">
        <v>31.3114313803346</v>
      </c>
      <c r="L2251">
        <v>32.1427513466205</v>
      </c>
      <c r="M2251">
        <v>46.123776274899903</v>
      </c>
      <c r="N2251">
        <v>0.84622421119069002</v>
      </c>
      <c r="O2251">
        <v>47.809025506867201</v>
      </c>
      <c r="P2251">
        <v>25.327868852459002</v>
      </c>
      <c r="Q2251">
        <v>3.9376702856079998E-3</v>
      </c>
    </row>
    <row r="2252" spans="1:17" hidden="1" x14ac:dyDescent="0.3">
      <c r="A2252" t="s">
        <v>4698</v>
      </c>
      <c r="B2252" t="s">
        <v>4699</v>
      </c>
      <c r="C2252" t="s">
        <v>10650</v>
      </c>
      <c r="D2252" t="s">
        <v>414</v>
      </c>
      <c r="E2252">
        <v>261.93344999999999</v>
      </c>
      <c r="F2252">
        <v>889.05</v>
      </c>
      <c r="G2252">
        <v>148.17644346347601</v>
      </c>
      <c r="H2252">
        <v>5.10341220457454</v>
      </c>
      <c r="I2252">
        <v>61.013219549848401</v>
      </c>
      <c r="J2252">
        <v>6.9261946741309304</v>
      </c>
      <c r="K2252">
        <v>808.75749110507195</v>
      </c>
      <c r="L2252">
        <v>653.92894239462805</v>
      </c>
      <c r="M2252">
        <v>71.223782869735302</v>
      </c>
      <c r="N2252">
        <v>1.3770049392930599</v>
      </c>
      <c r="O2252">
        <v>4.04364208987122</v>
      </c>
      <c r="P2252">
        <v>217.517857142857</v>
      </c>
      <c r="Q2252">
        <v>0.197698339653644</v>
      </c>
    </row>
    <row r="2253" spans="1:17" hidden="1" x14ac:dyDescent="0.3">
      <c r="A2253" t="s">
        <v>4700</v>
      </c>
      <c r="B2253" t="s">
        <v>4701</v>
      </c>
      <c r="C2253" t="s">
        <v>10650</v>
      </c>
      <c r="D2253" t="s">
        <v>230</v>
      </c>
      <c r="E2253">
        <v>261.288187209</v>
      </c>
      <c r="F2253">
        <v>248.85</v>
      </c>
      <c r="G2253">
        <v>-13.191460745911201</v>
      </c>
      <c r="H2253">
        <v>5.0885474838914497</v>
      </c>
      <c r="I2253">
        <v>1.10371770346457</v>
      </c>
      <c r="J2253">
        <v>-5.1083531928416299</v>
      </c>
      <c r="K2253">
        <v>233.29832772276399</v>
      </c>
      <c r="L2253">
        <v>218.99598420482801</v>
      </c>
      <c r="M2253">
        <v>48.1351085103923</v>
      </c>
      <c r="N2253">
        <v>0.72084987585335603</v>
      </c>
      <c r="O2253">
        <v>16.897729555957401</v>
      </c>
      <c r="P2253">
        <v>42.281303602058301</v>
      </c>
      <c r="Q2253">
        <v>-4.3842221791969997E-2</v>
      </c>
    </row>
    <row r="2254" spans="1:17" hidden="1" x14ac:dyDescent="0.3">
      <c r="A2254" t="s">
        <v>4702</v>
      </c>
      <c r="B2254" t="s">
        <v>4703</v>
      </c>
      <c r="C2254" t="s">
        <v>10650</v>
      </c>
      <c r="D2254" t="s">
        <v>51</v>
      </c>
      <c r="E2254">
        <v>260.75644358400001</v>
      </c>
      <c r="F2254">
        <v>184.81</v>
      </c>
      <c r="G2254">
        <v>14.513742607514899</v>
      </c>
      <c r="H2254">
        <v>13.172686357121901</v>
      </c>
      <c r="I2254">
        <v>23.724619056558801</v>
      </c>
      <c r="J2254">
        <v>-5.7653264836478799</v>
      </c>
      <c r="K2254">
        <v>172.06767309513501</v>
      </c>
      <c r="L2254">
        <v>151.92033873613801</v>
      </c>
      <c r="M2254">
        <v>50.883631208882598</v>
      </c>
      <c r="N2254">
        <v>1.5950020945523899</v>
      </c>
      <c r="O2254">
        <v>18.148368594773</v>
      </c>
      <c r="P2254">
        <v>75.341555977229604</v>
      </c>
      <c r="Q2254">
        <v>5.7203890369815998E-2</v>
      </c>
    </row>
    <row r="2255" spans="1:17" hidden="1" x14ac:dyDescent="0.3">
      <c r="A2255" t="s">
        <v>4704</v>
      </c>
      <c r="B2255" t="s">
        <v>4705</v>
      </c>
      <c r="C2255" t="s">
        <v>10650</v>
      </c>
      <c r="D2255" t="s">
        <v>629</v>
      </c>
      <c r="E2255">
        <v>260.70685235000002</v>
      </c>
      <c r="F2255">
        <v>122.66</v>
      </c>
      <c r="G2255">
        <v>-10.0032691456399</v>
      </c>
      <c r="H2255">
        <v>-5.61957464198131</v>
      </c>
      <c r="I2255">
        <v>-6.9994055066831899</v>
      </c>
      <c r="J2255">
        <v>1.94253450059071</v>
      </c>
      <c r="K2255">
        <v>117.050136117807</v>
      </c>
      <c r="L2255">
        <v>108.83397633387401</v>
      </c>
      <c r="M2255">
        <v>62.084467098105698</v>
      </c>
      <c r="N2255">
        <v>0.60376171701527304</v>
      </c>
      <c r="O2255">
        <v>9.7912930050546105</v>
      </c>
      <c r="P2255">
        <v>44.560989982321701</v>
      </c>
      <c r="Q2255">
        <v>6.0347756291585002E-2</v>
      </c>
    </row>
    <row r="2256" spans="1:17" hidden="1" x14ac:dyDescent="0.3">
      <c r="A2256" t="s">
        <v>4706</v>
      </c>
      <c r="B2256" t="s">
        <v>4707</v>
      </c>
      <c r="C2256" t="s">
        <v>10650</v>
      </c>
      <c r="D2256" t="s">
        <v>472</v>
      </c>
      <c r="E2256">
        <v>260.58359999999999</v>
      </c>
      <c r="F2256">
        <v>168.7</v>
      </c>
      <c r="G2256">
        <v>-10.704971819348801</v>
      </c>
      <c r="H2256">
        <v>9.1849041684057209</v>
      </c>
      <c r="I2256">
        <v>8.5288515197550492</v>
      </c>
      <c r="J2256">
        <v>-6.2318680721407</v>
      </c>
      <c r="K2256">
        <v>152.91694589453601</v>
      </c>
      <c r="L2256">
        <v>139.33806710516299</v>
      </c>
      <c r="M2256">
        <v>57.406206060388499</v>
      </c>
      <c r="N2256">
        <v>2.84164341229957</v>
      </c>
      <c r="O2256">
        <v>14.7599288678127</v>
      </c>
      <c r="P2256">
        <v>56.566125290023102</v>
      </c>
      <c r="Q2256">
        <v>4.1479452853023999E-2</v>
      </c>
    </row>
    <row r="2257" spans="1:17" hidden="1" x14ac:dyDescent="0.3">
      <c r="A2257" t="s">
        <v>4708</v>
      </c>
      <c r="B2257" t="s">
        <v>4709</v>
      </c>
      <c r="C2257" t="s">
        <v>10650</v>
      </c>
      <c r="D2257" t="s">
        <v>966</v>
      </c>
      <c r="E2257">
        <v>260.18892</v>
      </c>
      <c r="F2257">
        <v>432.9</v>
      </c>
      <c r="G2257">
        <v>126.5567574881</v>
      </c>
      <c r="H2257">
        <v>18.612041315613201</v>
      </c>
      <c r="I2257">
        <v>79.414492507655496</v>
      </c>
      <c r="J2257">
        <v>-4.75846763506242</v>
      </c>
      <c r="K2257">
        <v>363.75694341524201</v>
      </c>
      <c r="L2257">
        <v>256.90375672802702</v>
      </c>
      <c r="M2257">
        <v>54.880923512725701</v>
      </c>
      <c r="N2257">
        <v>0.65723296600509196</v>
      </c>
      <c r="O2257">
        <v>11.8965118965119</v>
      </c>
      <c r="P2257">
        <v>199.74383048790801</v>
      </c>
    </row>
    <row r="2258" spans="1:17" hidden="1" x14ac:dyDescent="0.3">
      <c r="A2258" t="s">
        <v>4710</v>
      </c>
      <c r="B2258" t="s">
        <v>4711</v>
      </c>
      <c r="C2258" t="s">
        <v>10650</v>
      </c>
      <c r="D2258" t="s">
        <v>124</v>
      </c>
      <c r="E2258">
        <v>260.14333149999999</v>
      </c>
      <c r="F2258">
        <v>261.89999999999998</v>
      </c>
      <c r="G2258">
        <v>62.350884206885603</v>
      </c>
      <c r="H2258">
        <v>0.53855549993371499</v>
      </c>
      <c r="I2258">
        <v>3.3274572963351901</v>
      </c>
      <c r="J2258">
        <v>-5.3643676690913402</v>
      </c>
      <c r="K2258">
        <v>251.98485509246001</v>
      </c>
      <c r="L2258">
        <v>230.062160862474</v>
      </c>
      <c r="M2258">
        <v>56.436075117478403</v>
      </c>
      <c r="N2258">
        <v>3.4906555170474398</v>
      </c>
      <c r="O2258">
        <v>30.3550973654066</v>
      </c>
      <c r="P2258">
        <v>163.083877448518</v>
      </c>
      <c r="Q2258">
        <v>9.4188633042030998E-2</v>
      </c>
    </row>
    <row r="2259" spans="1:17" hidden="1" x14ac:dyDescent="0.3">
      <c r="A2259" t="s">
        <v>4712</v>
      </c>
      <c r="B2259" t="s">
        <v>4713</v>
      </c>
      <c r="C2259" t="s">
        <v>10650</v>
      </c>
      <c r="E2259">
        <v>259.83476000000002</v>
      </c>
      <c r="F2259">
        <v>151</v>
      </c>
      <c r="G2259">
        <v>9.3795378144866</v>
      </c>
      <c r="H2259">
        <v>-4.07230324191615</v>
      </c>
      <c r="I2259">
        <v>40.019687190825003</v>
      </c>
      <c r="J2259">
        <v>-0.99609571441711997</v>
      </c>
      <c r="K2259">
        <v>143.46878382759201</v>
      </c>
      <c r="L2259">
        <v>119.345945523726</v>
      </c>
      <c r="M2259">
        <v>58.300904528013902</v>
      </c>
      <c r="N2259">
        <v>0.71625690605988901</v>
      </c>
      <c r="O2259">
        <v>18.807947019867498</v>
      </c>
      <c r="P2259">
        <v>76.608187134502899</v>
      </c>
      <c r="Q2259">
        <v>0.24712986784201399</v>
      </c>
    </row>
    <row r="2260" spans="1:17" hidden="1" x14ac:dyDescent="0.3">
      <c r="A2260" t="s">
        <v>4714</v>
      </c>
      <c r="B2260" t="s">
        <v>4715</v>
      </c>
      <c r="C2260" t="s">
        <v>10650</v>
      </c>
      <c r="D2260" t="s">
        <v>597</v>
      </c>
      <c r="E2260">
        <v>259.63454999999999</v>
      </c>
      <c r="F2260">
        <v>148</v>
      </c>
      <c r="G2260">
        <v>-31.768610333661499</v>
      </c>
      <c r="H2260">
        <v>8.1065358101077898</v>
      </c>
      <c r="I2260">
        <v>4.1657746940174896</v>
      </c>
      <c r="J2260">
        <v>3.1159986808631102</v>
      </c>
      <c r="K2260">
        <v>136.71928759959499</v>
      </c>
      <c r="L2260">
        <v>132.931562434635</v>
      </c>
      <c r="M2260">
        <v>85.072633430609599</v>
      </c>
      <c r="N2260">
        <v>0.32105263157894698</v>
      </c>
      <c r="O2260">
        <v>11.4189189189189</v>
      </c>
      <c r="P2260">
        <v>23.3333333333333</v>
      </c>
    </row>
    <row r="2261" spans="1:17" hidden="1" x14ac:dyDescent="0.3">
      <c r="A2261" t="s">
        <v>4716</v>
      </c>
      <c r="B2261" t="s">
        <v>4717</v>
      </c>
      <c r="C2261" t="s">
        <v>10650</v>
      </c>
      <c r="D2261" t="s">
        <v>46</v>
      </c>
      <c r="E2261">
        <v>259.45318334799998</v>
      </c>
      <c r="F2261">
        <v>48.47</v>
      </c>
      <c r="G2261">
        <v>-32.910126094895602</v>
      </c>
      <c r="H2261">
        <v>-13.3789496753776</v>
      </c>
      <c r="I2261">
        <v>-14.7523492833391</v>
      </c>
      <c r="J2261">
        <v>-4.9829204838505801</v>
      </c>
      <c r="K2261">
        <v>50.761648796047197</v>
      </c>
      <c r="L2261">
        <v>47.812726305798002</v>
      </c>
      <c r="M2261">
        <v>35.624693312288599</v>
      </c>
      <c r="N2261">
        <v>0.30123868218345901</v>
      </c>
      <c r="O2261">
        <v>46.420466267794502</v>
      </c>
      <c r="P2261">
        <v>40.289435600578798</v>
      </c>
      <c r="Q2261">
        <v>1.7877453647205999E-2</v>
      </c>
    </row>
    <row r="2262" spans="1:17" hidden="1" x14ac:dyDescent="0.3">
      <c r="A2262" t="s">
        <v>4718</v>
      </c>
      <c r="B2262" t="s">
        <v>4719</v>
      </c>
      <c r="C2262" t="s">
        <v>10650</v>
      </c>
      <c r="D2262" t="s">
        <v>4720</v>
      </c>
      <c r="E2262">
        <v>259.14612499999998</v>
      </c>
      <c r="F2262">
        <v>118.75</v>
      </c>
      <c r="G2262">
        <v>26.6206679804944</v>
      </c>
      <c r="H2262">
        <v>11.8255300336891</v>
      </c>
      <c r="I2262">
        <v>0.12607016954842501</v>
      </c>
      <c r="J2262">
        <v>-3.9947781913604601</v>
      </c>
      <c r="K2262">
        <v>103.62718123942</v>
      </c>
      <c r="L2262">
        <v>84.471732200151095</v>
      </c>
      <c r="M2262">
        <v>57.387554771991198</v>
      </c>
      <c r="N2262">
        <v>0.892514142875937</v>
      </c>
      <c r="O2262">
        <v>14.6105263157894</v>
      </c>
      <c r="P2262">
        <v>111.63785421493399</v>
      </c>
    </row>
    <row r="2263" spans="1:17" hidden="1" x14ac:dyDescent="0.3">
      <c r="A2263" t="s">
        <v>4721</v>
      </c>
      <c r="B2263" t="s">
        <v>4722</v>
      </c>
      <c r="C2263" t="s">
        <v>10650</v>
      </c>
      <c r="D2263" t="s">
        <v>198</v>
      </c>
      <c r="E2263">
        <v>259.01567999999997</v>
      </c>
      <c r="F2263">
        <v>719.95</v>
      </c>
      <c r="G2263">
        <v>32.155057236347403</v>
      </c>
      <c r="H2263">
        <v>6.4667359054184299</v>
      </c>
      <c r="I2263">
        <v>54.461064632449798</v>
      </c>
      <c r="J2263">
        <v>7.1655627994426299</v>
      </c>
      <c r="K2263">
        <v>598.77286903148797</v>
      </c>
      <c r="L2263">
        <v>503.77910647662702</v>
      </c>
      <c r="M2263">
        <v>68.4880343707772</v>
      </c>
      <c r="N2263">
        <v>0.578703234174749</v>
      </c>
      <c r="O2263">
        <v>2.7779706924091898</v>
      </c>
      <c r="P2263">
        <v>93.978175939647002</v>
      </c>
      <c r="Q2263">
        <v>0.10675745827619899</v>
      </c>
    </row>
    <row r="2264" spans="1:17" hidden="1" x14ac:dyDescent="0.3">
      <c r="A2264" t="s">
        <v>4723</v>
      </c>
      <c r="B2264" t="s">
        <v>4724</v>
      </c>
      <c r="C2264" t="s">
        <v>10650</v>
      </c>
      <c r="D2264" t="s">
        <v>51</v>
      </c>
      <c r="E2264">
        <v>258.83514580000002</v>
      </c>
      <c r="F2264">
        <v>77</v>
      </c>
      <c r="G2264">
        <v>-68.187904324499499</v>
      </c>
      <c r="H2264">
        <v>-15.967538263966199</v>
      </c>
      <c r="I2264">
        <v>-50.721795249861003</v>
      </c>
      <c r="J2264">
        <v>-3.9470263404746402</v>
      </c>
      <c r="K2264">
        <v>87.881090689101399</v>
      </c>
      <c r="M2264">
        <v>42.378272224286803</v>
      </c>
      <c r="O2264">
        <v>70.831168831168796</v>
      </c>
      <c r="P2264">
        <v>24.0934730056406</v>
      </c>
    </row>
    <row r="2265" spans="1:17" hidden="1" x14ac:dyDescent="0.3">
      <c r="A2265" t="s">
        <v>4725</v>
      </c>
      <c r="B2265" t="s">
        <v>4726</v>
      </c>
      <c r="C2265" t="s">
        <v>10650</v>
      </c>
      <c r="D2265" t="s">
        <v>1048</v>
      </c>
      <c r="E2265">
        <v>258.81105278000001</v>
      </c>
      <c r="F2265">
        <v>13.69</v>
      </c>
      <c r="G2265">
        <v>66.543140265858796</v>
      </c>
      <c r="H2265">
        <v>11.7613397583102</v>
      </c>
      <c r="I2265">
        <v>19.301363475276499</v>
      </c>
      <c r="J2265">
        <v>-5.134984603306</v>
      </c>
      <c r="K2265">
        <v>12.7848023407307</v>
      </c>
      <c r="L2265">
        <v>10.9661125388272</v>
      </c>
      <c r="M2265">
        <v>53.202257389865899</v>
      </c>
      <c r="N2265">
        <v>0.88030838429596303</v>
      </c>
      <c r="O2265">
        <v>12.490869247626</v>
      </c>
      <c r="Q2265">
        <v>7.3726307126662005E-2</v>
      </c>
    </row>
    <row r="2266" spans="1:17" hidden="1" x14ac:dyDescent="0.3">
      <c r="A2266" t="s">
        <v>4727</v>
      </c>
      <c r="B2266" t="s">
        <v>4728</v>
      </c>
      <c r="C2266" t="s">
        <v>10650</v>
      </c>
      <c r="D2266" t="s">
        <v>411</v>
      </c>
      <c r="E2266">
        <v>258.65002800000002</v>
      </c>
      <c r="F2266">
        <v>270.69</v>
      </c>
      <c r="G2266">
        <v>39.596130034847597</v>
      </c>
      <c r="H2266">
        <v>-2.0009753575112299</v>
      </c>
      <c r="I2266">
        <v>-0.181667925689669</v>
      </c>
      <c r="J2266">
        <v>4.4913715508279202</v>
      </c>
      <c r="K2266">
        <v>223.36579777231199</v>
      </c>
      <c r="L2266">
        <v>211.52060839359399</v>
      </c>
      <c r="M2266">
        <v>60.808459145049902</v>
      </c>
      <c r="N2266">
        <v>2.1952056869212702</v>
      </c>
      <c r="O2266">
        <v>0</v>
      </c>
      <c r="P2266">
        <v>74.6387096774193</v>
      </c>
      <c r="Q2266">
        <v>0.111841497336947</v>
      </c>
    </row>
    <row r="2267" spans="1:17" hidden="1" x14ac:dyDescent="0.3">
      <c r="A2267" t="s">
        <v>4729</v>
      </c>
      <c r="B2267" t="s">
        <v>4730</v>
      </c>
      <c r="C2267" t="s">
        <v>10650</v>
      </c>
      <c r="D2267" t="s">
        <v>227</v>
      </c>
      <c r="E2267">
        <v>258.54000000000002</v>
      </c>
      <c r="F2267">
        <v>425.3</v>
      </c>
      <c r="G2267">
        <v>542.50776097435505</v>
      </c>
      <c r="H2267">
        <v>6.6340842377988603</v>
      </c>
      <c r="I2267">
        <v>45.134921293641099</v>
      </c>
      <c r="J2267">
        <v>-1.7825228601256999</v>
      </c>
      <c r="K2267">
        <v>345.28901617600002</v>
      </c>
      <c r="L2267">
        <v>254.85648383374601</v>
      </c>
      <c r="M2267">
        <v>74.588748209402297</v>
      </c>
      <c r="N2267">
        <v>1.03093837235651</v>
      </c>
      <c r="O2267">
        <v>0</v>
      </c>
      <c r="Q2267">
        <v>0.298193515351101</v>
      </c>
    </row>
    <row r="2268" spans="1:17" hidden="1" x14ac:dyDescent="0.3">
      <c r="A2268" t="s">
        <v>4731</v>
      </c>
      <c r="B2268" t="s">
        <v>4732</v>
      </c>
      <c r="C2268" t="s">
        <v>10650</v>
      </c>
      <c r="D2268" t="s">
        <v>414</v>
      </c>
      <c r="E2268">
        <v>258.01544154999999</v>
      </c>
      <c r="F2268">
        <v>259.39999999999998</v>
      </c>
      <c r="G2268">
        <v>31.892632887030899</v>
      </c>
      <c r="H2268">
        <v>-6.8867301831581997</v>
      </c>
      <c r="I2268">
        <v>-29.814816266769899</v>
      </c>
      <c r="J2268">
        <v>-0.79066935782797199</v>
      </c>
      <c r="K2268">
        <v>266.648190826632</v>
      </c>
      <c r="L2268">
        <v>255.57914808548401</v>
      </c>
      <c r="M2268">
        <v>48.243018830377203</v>
      </c>
      <c r="N2268">
        <v>0.38633411186288702</v>
      </c>
      <c r="O2268">
        <v>58.943716268311498</v>
      </c>
      <c r="P2268">
        <v>76.103190767141797</v>
      </c>
      <c r="Q2268">
        <v>3.9190705681437003E-2</v>
      </c>
    </row>
    <row r="2269" spans="1:17" hidden="1" x14ac:dyDescent="0.3">
      <c r="A2269" t="s">
        <v>4733</v>
      </c>
      <c r="B2269" t="s">
        <v>4734</v>
      </c>
      <c r="C2269" t="s">
        <v>10650</v>
      </c>
      <c r="D2269" t="s">
        <v>51</v>
      </c>
      <c r="E2269">
        <v>257.93933750000002</v>
      </c>
      <c r="F2269">
        <v>159.28</v>
      </c>
      <c r="G2269">
        <v>34.707283912061598</v>
      </c>
      <c r="H2269">
        <v>10.8797330356018</v>
      </c>
      <c r="I2269">
        <v>8.5722284878929198</v>
      </c>
      <c r="J2269">
        <v>-6.3947180564356696</v>
      </c>
      <c r="K2269">
        <v>138.431071228642</v>
      </c>
      <c r="L2269">
        <v>119.599314291802</v>
      </c>
      <c r="M2269">
        <v>55.921103117781101</v>
      </c>
      <c r="N2269">
        <v>1.8360845248104301</v>
      </c>
      <c r="O2269">
        <v>16.147664490205901</v>
      </c>
      <c r="P2269">
        <v>82.975301550832796</v>
      </c>
      <c r="Q2269">
        <v>5.4207984081285E-2</v>
      </c>
    </row>
    <row r="2270" spans="1:17" hidden="1" x14ac:dyDescent="0.3">
      <c r="A2270" t="s">
        <v>4735</v>
      </c>
      <c r="B2270" t="s">
        <v>4736</v>
      </c>
      <c r="C2270" t="s">
        <v>10650</v>
      </c>
      <c r="D2270" t="s">
        <v>51</v>
      </c>
      <c r="E2270">
        <v>257.50707675000001</v>
      </c>
      <c r="F2270">
        <v>82.9</v>
      </c>
      <c r="G2270">
        <v>271.79664924906501</v>
      </c>
      <c r="H2270">
        <v>5.1101495279521201</v>
      </c>
      <c r="I2270">
        <v>209.72448719303301</v>
      </c>
      <c r="J2270">
        <v>5.7854241474136199</v>
      </c>
      <c r="K2270">
        <v>62.217503842740101</v>
      </c>
      <c r="L2270">
        <v>41.055058244214202</v>
      </c>
      <c r="M2270">
        <v>86.223398108062</v>
      </c>
      <c r="N2270">
        <v>0.35249300529248001</v>
      </c>
      <c r="O2270">
        <v>1.0253317249698299</v>
      </c>
      <c r="P2270">
        <v>359.27977839335102</v>
      </c>
      <c r="Q2270">
        <v>0.116570818529059</v>
      </c>
    </row>
    <row r="2271" spans="1:17" hidden="1" x14ac:dyDescent="0.3">
      <c r="A2271" t="s">
        <v>4737</v>
      </c>
      <c r="B2271" t="s">
        <v>4738</v>
      </c>
      <c r="C2271" t="s">
        <v>10650</v>
      </c>
      <c r="D2271" t="s">
        <v>629</v>
      </c>
      <c r="E2271">
        <v>256.138575</v>
      </c>
      <c r="F2271">
        <v>127.85</v>
      </c>
      <c r="G2271">
        <v>154.118473277882</v>
      </c>
      <c r="H2271">
        <v>25.139688974924201</v>
      </c>
      <c r="I2271">
        <v>104.61081845960599</v>
      </c>
      <c r="J2271">
        <v>5.2637229052656803E-2</v>
      </c>
      <c r="K2271">
        <v>105.23608947868</v>
      </c>
      <c r="L2271">
        <v>74.292462147634595</v>
      </c>
      <c r="M2271">
        <v>69.876628086616705</v>
      </c>
      <c r="N2271">
        <v>0.86081373998132404</v>
      </c>
      <c r="O2271">
        <v>6.5701994524833802</v>
      </c>
      <c r="P2271">
        <v>227.82051282051199</v>
      </c>
      <c r="Q2271">
        <v>0.13057343467107699</v>
      </c>
    </row>
    <row r="2272" spans="1:17" hidden="1" x14ac:dyDescent="0.3">
      <c r="A2272" t="s">
        <v>4739</v>
      </c>
      <c r="B2272" t="s">
        <v>4740</v>
      </c>
      <c r="C2272" t="s">
        <v>10650</v>
      </c>
      <c r="D2272" t="s">
        <v>118</v>
      </c>
      <c r="E2272">
        <v>255.52931040000001</v>
      </c>
      <c r="F2272">
        <v>168.15</v>
      </c>
      <c r="G2272">
        <v>22.4283593633081</v>
      </c>
      <c r="H2272">
        <v>-8.93560415294702</v>
      </c>
      <c r="I2272">
        <v>-20.068615439501801</v>
      </c>
      <c r="J2272">
        <v>-12.867836376855401</v>
      </c>
      <c r="K2272">
        <v>179.73192405959</v>
      </c>
      <c r="L2272">
        <v>169.95888794880699</v>
      </c>
      <c r="M2272">
        <v>32.261103071564499</v>
      </c>
      <c r="N2272">
        <v>0.76450511945392496</v>
      </c>
      <c r="O2272">
        <v>113.618792744573</v>
      </c>
      <c r="P2272">
        <v>57.887323943661897</v>
      </c>
      <c r="Q2272">
        <v>7.2457215170001005E-2</v>
      </c>
    </row>
    <row r="2273" spans="1:17" hidden="1" x14ac:dyDescent="0.3">
      <c r="A2273" t="s">
        <v>4741</v>
      </c>
      <c r="B2273" t="s">
        <v>4742</v>
      </c>
      <c r="C2273" t="s">
        <v>10650</v>
      </c>
      <c r="D2273" t="s">
        <v>1418</v>
      </c>
      <c r="E2273">
        <v>255.36175</v>
      </c>
      <c r="F2273">
        <v>229.35</v>
      </c>
      <c r="G2273">
        <v>-34.110203501798097</v>
      </c>
      <c r="H2273">
        <v>7.2708760297243904</v>
      </c>
      <c r="I2273">
        <v>2.1374820115750701</v>
      </c>
      <c r="J2273">
        <v>-4.5557877230887103</v>
      </c>
      <c r="K2273">
        <v>204.528285325506</v>
      </c>
      <c r="L2273">
        <v>197.870927278941</v>
      </c>
      <c r="M2273">
        <v>54.856648670482201</v>
      </c>
      <c r="N2273">
        <v>3.23829419965712</v>
      </c>
      <c r="O2273">
        <v>8.0008720296490097</v>
      </c>
      <c r="P2273">
        <v>43.0754834684965</v>
      </c>
      <c r="Q2273">
        <v>-7.6507580596180003E-3</v>
      </c>
    </row>
    <row r="2274" spans="1:17" hidden="1" x14ac:dyDescent="0.3">
      <c r="A2274" t="s">
        <v>4743</v>
      </c>
      <c r="B2274" t="s">
        <v>4744</v>
      </c>
      <c r="C2274" t="s">
        <v>10650</v>
      </c>
      <c r="D2274" t="s">
        <v>46</v>
      </c>
      <c r="E2274">
        <v>255.1007544</v>
      </c>
      <c r="F2274">
        <v>87.93</v>
      </c>
      <c r="G2274">
        <v>68.3215041931618</v>
      </c>
      <c r="H2274">
        <v>-5.8647695540158598</v>
      </c>
      <c r="I2274">
        <v>4.4273607792502396</v>
      </c>
      <c r="J2274">
        <v>-5.7958049110728798</v>
      </c>
      <c r="K2274">
        <v>90.033713700520295</v>
      </c>
      <c r="L2274">
        <v>77.3937376965537</v>
      </c>
      <c r="M2274">
        <v>37.303376994269698</v>
      </c>
      <c r="N2274">
        <v>0.54274170524251597</v>
      </c>
      <c r="O2274">
        <v>30.103491413624401</v>
      </c>
      <c r="P2274">
        <v>113.163636363636</v>
      </c>
      <c r="Q2274">
        <v>0.141291268002295</v>
      </c>
    </row>
    <row r="2275" spans="1:17" hidden="1" x14ac:dyDescent="0.3">
      <c r="A2275" t="s">
        <v>4745</v>
      </c>
      <c r="B2275" t="s">
        <v>4746</v>
      </c>
      <c r="C2275" t="s">
        <v>10650</v>
      </c>
      <c r="D2275" t="s">
        <v>46</v>
      </c>
      <c r="E2275">
        <v>254.89349799999999</v>
      </c>
      <c r="F2275">
        <v>110.3</v>
      </c>
      <c r="G2275">
        <v>-17.654090906258599</v>
      </c>
      <c r="H2275">
        <v>32.844722272432101</v>
      </c>
      <c r="I2275">
        <v>-0.18798183162013801</v>
      </c>
      <c r="J2275">
        <v>-12.0155231172801</v>
      </c>
      <c r="M2275">
        <v>52.476930661493299</v>
      </c>
      <c r="O2275">
        <v>26.9265639165911</v>
      </c>
      <c r="P2275">
        <v>20.5464480874316</v>
      </c>
    </row>
    <row r="2276" spans="1:17" hidden="1" x14ac:dyDescent="0.3">
      <c r="A2276" t="s">
        <v>4747</v>
      </c>
      <c r="B2276" t="s">
        <v>4748</v>
      </c>
      <c r="C2276" t="s">
        <v>10650</v>
      </c>
      <c r="D2276" t="s">
        <v>89</v>
      </c>
      <c r="E2276">
        <v>254.87642042399901</v>
      </c>
      <c r="F2276">
        <v>110.3</v>
      </c>
      <c r="G2276">
        <v>472.62650539442302</v>
      </c>
      <c r="H2276">
        <v>30.985177225693199</v>
      </c>
      <c r="I2276">
        <v>261.81846374267599</v>
      </c>
      <c r="J2276">
        <v>-5.6492668647914899</v>
      </c>
      <c r="K2276">
        <v>93.182261347407504</v>
      </c>
      <c r="L2276">
        <v>61.266356166550601</v>
      </c>
      <c r="M2276">
        <v>59.5345157387383</v>
      </c>
      <c r="N2276">
        <v>1.9489890783272299</v>
      </c>
      <c r="O2276">
        <v>4.1523118766999101</v>
      </c>
      <c r="P2276">
        <v>548.82352941176396</v>
      </c>
      <c r="Q2276">
        <v>0.182643269225404</v>
      </c>
    </row>
    <row r="2277" spans="1:17" hidden="1" x14ac:dyDescent="0.3">
      <c r="A2277" t="s">
        <v>4749</v>
      </c>
      <c r="B2277" t="s">
        <v>4750</v>
      </c>
      <c r="C2277" t="s">
        <v>10650</v>
      </c>
      <c r="D2277" t="s">
        <v>133</v>
      </c>
      <c r="E2277">
        <v>254.53233</v>
      </c>
      <c r="F2277">
        <v>236.55</v>
      </c>
      <c r="G2277">
        <v>95.065199644095003</v>
      </c>
      <c r="H2277">
        <v>-16.4597159503885</v>
      </c>
      <c r="I2277">
        <v>27.876321803396301</v>
      </c>
      <c r="J2277">
        <v>19.844455627235199</v>
      </c>
      <c r="K2277">
        <v>253.06077674514199</v>
      </c>
      <c r="L2277">
        <v>202.67263719964899</v>
      </c>
      <c r="M2277">
        <v>54.754236009183998</v>
      </c>
      <c r="N2277">
        <v>2.0928804282629301</v>
      </c>
      <c r="O2277">
        <v>28.091312618896598</v>
      </c>
      <c r="P2277">
        <v>141.747572815534</v>
      </c>
      <c r="Q2277">
        <v>0.14792663327095701</v>
      </c>
    </row>
    <row r="2278" spans="1:17" hidden="1" x14ac:dyDescent="0.3">
      <c r="A2278" t="s">
        <v>4751</v>
      </c>
      <c r="B2278" t="s">
        <v>4752</v>
      </c>
      <c r="C2278" t="s">
        <v>10650</v>
      </c>
      <c r="D2278" t="s">
        <v>1099</v>
      </c>
      <c r="E2278">
        <v>254.25498696</v>
      </c>
      <c r="F2278">
        <v>124.9</v>
      </c>
      <c r="G2278">
        <v>-37.848175443619503</v>
      </c>
      <c r="H2278">
        <v>4.3903677189397001</v>
      </c>
      <c r="I2278">
        <v>13.8328625311631</v>
      </c>
      <c r="J2278">
        <v>-9.2550442602784102</v>
      </c>
      <c r="K2278">
        <v>106.976542442764</v>
      </c>
      <c r="L2278">
        <v>108.040425351336</v>
      </c>
      <c r="M2278">
        <v>46.7418998038548</v>
      </c>
      <c r="N2278">
        <v>0.98776269650056003</v>
      </c>
      <c r="O2278">
        <v>31.3050440352281</v>
      </c>
      <c r="P2278">
        <v>69.816451393609796</v>
      </c>
    </row>
    <row r="2279" spans="1:17" hidden="1" x14ac:dyDescent="0.3">
      <c r="A2279" t="s">
        <v>4753</v>
      </c>
      <c r="B2279" t="s">
        <v>4754</v>
      </c>
      <c r="C2279" t="s">
        <v>10650</v>
      </c>
      <c r="D2279" t="s">
        <v>966</v>
      </c>
      <c r="E2279">
        <v>253.89400000000001</v>
      </c>
      <c r="F2279">
        <v>184</v>
      </c>
      <c r="G2279">
        <v>9.7551991901479695</v>
      </c>
      <c r="H2279">
        <v>-8.9305012269292501</v>
      </c>
      <c r="I2279">
        <v>27.221308264786501</v>
      </c>
      <c r="J2279">
        <v>-8.69793826048077</v>
      </c>
      <c r="K2279">
        <v>184.84811214109899</v>
      </c>
      <c r="M2279">
        <v>47.366301102722801</v>
      </c>
      <c r="N2279">
        <v>0.304307714143779</v>
      </c>
      <c r="O2279">
        <v>35.815217391304301</v>
      </c>
      <c r="P2279">
        <v>59.860990443092902</v>
      </c>
    </row>
    <row r="2280" spans="1:17" hidden="1" x14ac:dyDescent="0.3">
      <c r="A2280" t="s">
        <v>4755</v>
      </c>
      <c r="B2280" t="s">
        <v>4756</v>
      </c>
      <c r="C2280" t="s">
        <v>10650</v>
      </c>
      <c r="D2280" t="s">
        <v>414</v>
      </c>
      <c r="E2280">
        <v>253.67907</v>
      </c>
      <c r="F2280">
        <v>4.75</v>
      </c>
      <c r="G2280">
        <v>127.716896912715</v>
      </c>
      <c r="H2280">
        <v>2.4156370338698299</v>
      </c>
      <c r="I2280">
        <v>51.390693666005802</v>
      </c>
      <c r="J2280">
        <v>-1.6627623810837799</v>
      </c>
      <c r="K2280">
        <v>4.4224567482060202</v>
      </c>
      <c r="L2280">
        <v>3.4822108771939</v>
      </c>
      <c r="M2280">
        <v>52.751927259207598</v>
      </c>
      <c r="N2280">
        <v>1.0062396143108201</v>
      </c>
      <c r="O2280">
        <v>12.2105263157894</v>
      </c>
      <c r="P2280">
        <v>234.50704225352101</v>
      </c>
      <c r="Q2280">
        <v>7.9340796152237006E-2</v>
      </c>
    </row>
    <row r="2281" spans="1:17" hidden="1" x14ac:dyDescent="0.3">
      <c r="A2281" t="s">
        <v>4757</v>
      </c>
      <c r="B2281" t="s">
        <v>4758</v>
      </c>
      <c r="C2281" t="s">
        <v>10650</v>
      </c>
      <c r="D2281" t="s">
        <v>1641</v>
      </c>
      <c r="E2281">
        <v>252.73766831500001</v>
      </c>
      <c r="F2281">
        <v>546</v>
      </c>
      <c r="G2281">
        <v>-18.308775306108998</v>
      </c>
      <c r="H2281">
        <v>11.7105199750143</v>
      </c>
      <c r="I2281">
        <v>20.201563781627399</v>
      </c>
      <c r="J2281">
        <v>-4.4365761520434797</v>
      </c>
      <c r="K2281">
        <v>510.95058216011302</v>
      </c>
      <c r="L2281">
        <v>449.17243516786101</v>
      </c>
      <c r="M2281">
        <v>39.279213242696599</v>
      </c>
      <c r="N2281">
        <v>0.26177522410634702</v>
      </c>
      <c r="O2281">
        <v>18.864468864468801</v>
      </c>
      <c r="P2281">
        <v>51.6666666666666</v>
      </c>
      <c r="Q2281">
        <v>-7.0298559383840997E-2</v>
      </c>
    </row>
    <row r="2282" spans="1:17" hidden="1" x14ac:dyDescent="0.3">
      <c r="A2282" t="s">
        <v>4759</v>
      </c>
      <c r="B2282" t="s">
        <v>4760</v>
      </c>
      <c r="C2282" t="s">
        <v>10650</v>
      </c>
      <c r="D2282" t="s">
        <v>141</v>
      </c>
      <c r="E2282">
        <v>252.366513113</v>
      </c>
      <c r="F2282">
        <v>1.68</v>
      </c>
      <c r="G2282">
        <v>-69.344367909419105</v>
      </c>
      <c r="H2282">
        <v>-14.409691757666099</v>
      </c>
      <c r="I2282">
        <v>-31.017948413494501</v>
      </c>
      <c r="J2282">
        <v>-3.4069484275954101</v>
      </c>
      <c r="K2282">
        <v>1.8073469357012899</v>
      </c>
      <c r="L2282">
        <v>2.0423185960411199</v>
      </c>
      <c r="M2282">
        <v>37.180983084203703</v>
      </c>
      <c r="N2282">
        <v>0.22834613625859501</v>
      </c>
      <c r="O2282">
        <v>81.547619047618994</v>
      </c>
      <c r="P2282">
        <v>7.0063694267515899</v>
      </c>
      <c r="Q2282">
        <v>-0.15968110732714999</v>
      </c>
    </row>
    <row r="2283" spans="1:17" hidden="1" x14ac:dyDescent="0.3">
      <c r="A2283" t="s">
        <v>4761</v>
      </c>
      <c r="B2283" t="s">
        <v>4762</v>
      </c>
      <c r="C2283" t="s">
        <v>10650</v>
      </c>
      <c r="D2283" t="s">
        <v>1546</v>
      </c>
      <c r="E2283">
        <v>249.481717764</v>
      </c>
      <c r="F2283">
        <v>31.09</v>
      </c>
      <c r="G2283">
        <v>15.8706053526129</v>
      </c>
      <c r="H2283">
        <v>0.10266327324194099</v>
      </c>
      <c r="I2283">
        <v>-8.8150640730933603</v>
      </c>
      <c r="J2283">
        <v>-0.26327128693621099</v>
      </c>
      <c r="K2283">
        <v>30.414550380379101</v>
      </c>
      <c r="L2283">
        <v>28.922024034746698</v>
      </c>
      <c r="M2283">
        <v>53.675374498087699</v>
      </c>
      <c r="N2283">
        <v>1.94926911860465</v>
      </c>
      <c r="O2283">
        <v>40.2380186555162</v>
      </c>
      <c r="P2283">
        <v>58.622448979591802</v>
      </c>
      <c r="Q2283">
        <v>7.5730186270705005E-2</v>
      </c>
    </row>
    <row r="2284" spans="1:17" hidden="1" x14ac:dyDescent="0.3">
      <c r="A2284" t="s">
        <v>4763</v>
      </c>
      <c r="B2284" t="s">
        <v>4764</v>
      </c>
      <c r="C2284" t="s">
        <v>10650</v>
      </c>
      <c r="D2284" t="s">
        <v>1833</v>
      </c>
      <c r="E2284">
        <v>249.35005390000001</v>
      </c>
      <c r="F2284">
        <v>55.5</v>
      </c>
      <c r="G2284">
        <v>142.29199572694401</v>
      </c>
      <c r="H2284">
        <v>24.93692414993</v>
      </c>
      <c r="I2284">
        <v>36.425179315225499</v>
      </c>
      <c r="J2284">
        <v>6.6064683881469701</v>
      </c>
      <c r="K2284">
        <v>45.533706775537098</v>
      </c>
      <c r="L2284">
        <v>38.187212550304302</v>
      </c>
      <c r="M2284">
        <v>93.023274654092006</v>
      </c>
      <c r="N2284">
        <v>0.70955665050035899</v>
      </c>
      <c r="O2284">
        <v>5.5855855855855898</v>
      </c>
      <c r="P2284">
        <v>215.34090909090901</v>
      </c>
      <c r="Q2284">
        <v>0.15660777399387801</v>
      </c>
    </row>
    <row r="2285" spans="1:17" hidden="1" x14ac:dyDescent="0.3">
      <c r="A2285" t="s">
        <v>4765</v>
      </c>
      <c r="B2285" t="s">
        <v>4766</v>
      </c>
      <c r="C2285" t="s">
        <v>10650</v>
      </c>
      <c r="D2285" t="s">
        <v>72</v>
      </c>
      <c r="E2285">
        <v>249.217952</v>
      </c>
      <c r="F2285">
        <v>18.21</v>
      </c>
      <c r="G2285">
        <v>-13.9285591500403</v>
      </c>
      <c r="H2285">
        <v>-0.36351347716954302</v>
      </c>
      <c r="I2285">
        <v>-37.845405549452003</v>
      </c>
      <c r="J2285">
        <v>-5.0892252171407097</v>
      </c>
      <c r="K2285">
        <v>18.773869510885898</v>
      </c>
      <c r="L2285">
        <v>19.2786434836189</v>
      </c>
      <c r="M2285">
        <v>40.888772425313903</v>
      </c>
      <c r="N2285">
        <v>0.46626943510585001</v>
      </c>
      <c r="O2285">
        <v>67.2158154859966</v>
      </c>
      <c r="P2285">
        <v>19.331585845347298</v>
      </c>
      <c r="Q2285">
        <v>6.1868528789942E-2</v>
      </c>
    </row>
    <row r="2286" spans="1:17" hidden="1" x14ac:dyDescent="0.3">
      <c r="A2286" t="s">
        <v>4767</v>
      </c>
      <c r="B2286" t="s">
        <v>4768</v>
      </c>
      <c r="C2286" t="s">
        <v>10650</v>
      </c>
      <c r="D2286" t="s">
        <v>1048</v>
      </c>
      <c r="E2286">
        <v>248.693780412</v>
      </c>
      <c r="F2286">
        <v>7.4</v>
      </c>
      <c r="G2286">
        <v>116.231389666338</v>
      </c>
      <c r="H2286">
        <v>9.1650467368471098</v>
      </c>
      <c r="I2286">
        <v>25.348589083656101</v>
      </c>
      <c r="J2286">
        <v>8.3809057411869397</v>
      </c>
      <c r="K2286">
        <v>6.4181729926409403</v>
      </c>
      <c r="L2286">
        <v>5.4165028754267901</v>
      </c>
      <c r="M2286">
        <v>76.940298643807694</v>
      </c>
      <c r="N2286">
        <v>1.02891768349916</v>
      </c>
      <c r="O2286">
        <v>16.486486486486399</v>
      </c>
      <c r="Q2286">
        <v>6.8168757863641002E-2</v>
      </c>
    </row>
    <row r="2287" spans="1:17" hidden="1" x14ac:dyDescent="0.3">
      <c r="A2287" t="s">
        <v>4769</v>
      </c>
      <c r="B2287" t="s">
        <v>4770</v>
      </c>
      <c r="C2287" t="s">
        <v>10650</v>
      </c>
      <c r="D2287" t="s">
        <v>4771</v>
      </c>
      <c r="E2287">
        <v>248.57995</v>
      </c>
      <c r="F2287">
        <v>148.80000000000001</v>
      </c>
      <c r="G2287">
        <v>11.2790087139575</v>
      </c>
      <c r="H2287">
        <v>30.184223253648799</v>
      </c>
      <c r="I2287">
        <v>26.880456134460701</v>
      </c>
      <c r="J2287">
        <v>8.0933351798918203</v>
      </c>
      <c r="K2287">
        <v>112.256232296218</v>
      </c>
      <c r="M2287">
        <v>62.5620865306512</v>
      </c>
      <c r="N2287">
        <v>2.3678800238963298</v>
      </c>
      <c r="O2287">
        <v>3.9986559139784701</v>
      </c>
      <c r="P2287">
        <v>90.769230769230703</v>
      </c>
    </row>
    <row r="2288" spans="1:17" hidden="1" x14ac:dyDescent="0.3">
      <c r="A2288" t="s">
        <v>4772</v>
      </c>
      <c r="B2288" t="s">
        <v>4773</v>
      </c>
      <c r="C2288" t="s">
        <v>10650</v>
      </c>
      <c r="D2288" t="s">
        <v>930</v>
      </c>
      <c r="E2288">
        <v>248.577</v>
      </c>
      <c r="F2288">
        <v>250</v>
      </c>
      <c r="G2288">
        <v>13.5739395895335</v>
      </c>
      <c r="H2288">
        <v>-15.897554561540799</v>
      </c>
      <c r="I2288">
        <v>33.229662483666999</v>
      </c>
      <c r="J2288">
        <v>6.8911645495659499</v>
      </c>
      <c r="K2288">
        <v>272.55880495332002</v>
      </c>
      <c r="L2288">
        <v>234.197543140156</v>
      </c>
      <c r="M2288">
        <v>39.726506990354302</v>
      </c>
      <c r="N2288">
        <v>1.4388322021208899</v>
      </c>
      <c r="O2288">
        <v>38.519999999999897</v>
      </c>
      <c r="P2288">
        <v>58.227848101265799</v>
      </c>
      <c r="Q2288">
        <v>7.6109573738221997E-2</v>
      </c>
    </row>
    <row r="2289" spans="1:17" hidden="1" x14ac:dyDescent="0.3">
      <c r="A2289" t="s">
        <v>4774</v>
      </c>
      <c r="B2289" t="s">
        <v>4775</v>
      </c>
      <c r="C2289" t="s">
        <v>10650</v>
      </c>
      <c r="D2289" t="s">
        <v>261</v>
      </c>
      <c r="E2289">
        <v>248.445279319999</v>
      </c>
      <c r="F2289">
        <v>275.75</v>
      </c>
      <c r="G2289">
        <v>-10.2303946986717</v>
      </c>
      <c r="H2289">
        <v>22.138233411599401</v>
      </c>
      <c r="I2289">
        <v>7.2357143759668201</v>
      </c>
      <c r="J2289">
        <v>-16.156433267159699</v>
      </c>
      <c r="M2289">
        <v>45.029410499298997</v>
      </c>
      <c r="O2289">
        <v>20.018132366273701</v>
      </c>
      <c r="P2289">
        <v>26.201372997711601</v>
      </c>
    </row>
    <row r="2290" spans="1:17" hidden="1" x14ac:dyDescent="0.3">
      <c r="A2290" t="s">
        <v>4776</v>
      </c>
      <c r="B2290" t="s">
        <v>4777</v>
      </c>
      <c r="C2290" t="s">
        <v>10650</v>
      </c>
      <c r="D2290" t="s">
        <v>198</v>
      </c>
      <c r="E2290">
        <v>248.05384644</v>
      </c>
      <c r="F2290">
        <v>109.27</v>
      </c>
      <c r="G2290">
        <v>3.6383426315736198</v>
      </c>
      <c r="H2290">
        <v>-0.485613681191154</v>
      </c>
      <c r="I2290">
        <v>-19.175176509380599</v>
      </c>
      <c r="J2290">
        <v>-4.1083900320178204</v>
      </c>
      <c r="K2290">
        <v>107.076849280118</v>
      </c>
      <c r="L2290">
        <v>99.829419723577303</v>
      </c>
      <c r="M2290">
        <v>47.015209537404502</v>
      </c>
      <c r="N2290">
        <v>1.10377992961663</v>
      </c>
      <c r="O2290">
        <v>28.763613068545801</v>
      </c>
      <c r="P2290">
        <v>52.398884239888403</v>
      </c>
      <c r="Q2290">
        <v>4.9120366878634997E-2</v>
      </c>
    </row>
    <row r="2291" spans="1:17" hidden="1" x14ac:dyDescent="0.3">
      <c r="A2291" t="s">
        <v>4778</v>
      </c>
      <c r="B2291" t="s">
        <v>4779</v>
      </c>
      <c r="C2291" t="s">
        <v>10650</v>
      </c>
      <c r="D2291" t="s">
        <v>739</v>
      </c>
      <c r="E2291">
        <v>247.87635499999999</v>
      </c>
      <c r="F2291">
        <v>109.1</v>
      </c>
      <c r="G2291">
        <v>-51.233825094701999</v>
      </c>
      <c r="H2291">
        <v>18.202180905752801</v>
      </c>
      <c r="I2291">
        <v>3.4041654076436498</v>
      </c>
      <c r="J2291">
        <v>-6.2599602795075997</v>
      </c>
      <c r="K2291">
        <v>101.84806941705099</v>
      </c>
      <c r="M2291">
        <v>48.646071211278397</v>
      </c>
      <c r="N2291">
        <v>1.2438693743875999</v>
      </c>
      <c r="O2291">
        <v>32.905591200733198</v>
      </c>
      <c r="P2291">
        <v>66.437833714721506</v>
      </c>
    </row>
    <row r="2292" spans="1:17" hidden="1" x14ac:dyDescent="0.3">
      <c r="A2292" t="s">
        <v>4780</v>
      </c>
      <c r="B2292" t="s">
        <v>4781</v>
      </c>
      <c r="C2292" t="s">
        <v>10650</v>
      </c>
      <c r="D2292" t="s">
        <v>227</v>
      </c>
      <c r="E2292">
        <v>247.565439</v>
      </c>
      <c r="F2292">
        <v>179.27</v>
      </c>
      <c r="G2292">
        <v>-63.330654129281903</v>
      </c>
      <c r="H2292">
        <v>-5.90632228671371</v>
      </c>
      <c r="I2292">
        <v>-38.5369487021065</v>
      </c>
      <c r="J2292">
        <v>-1.19609571441711</v>
      </c>
      <c r="K2292">
        <v>190.01425143927401</v>
      </c>
      <c r="L2292">
        <v>215.45628665211601</v>
      </c>
      <c r="M2292">
        <v>52.189022873343802</v>
      </c>
      <c r="N2292">
        <v>0.71192450701410104</v>
      </c>
      <c r="O2292">
        <v>149.90238188207701</v>
      </c>
      <c r="P2292">
        <v>8.2482941851337497</v>
      </c>
      <c r="Q2292">
        <v>4.0847871769550001E-2</v>
      </c>
    </row>
    <row r="2293" spans="1:17" hidden="1" x14ac:dyDescent="0.3">
      <c r="A2293" t="s">
        <v>4782</v>
      </c>
      <c r="B2293" t="s">
        <v>4783</v>
      </c>
      <c r="C2293" t="s">
        <v>10650</v>
      </c>
      <c r="D2293" t="s">
        <v>305</v>
      </c>
      <c r="E2293">
        <v>245.98313340000001</v>
      </c>
      <c r="F2293">
        <v>179.4</v>
      </c>
      <c r="G2293">
        <v>89.687422386174802</v>
      </c>
      <c r="H2293">
        <v>25.388883092455</v>
      </c>
      <c r="I2293">
        <v>75.972380257564595</v>
      </c>
      <c r="J2293">
        <v>2.3277785589103002</v>
      </c>
      <c r="K2293">
        <v>150.24616180985601</v>
      </c>
      <c r="L2293">
        <v>112.067390749254</v>
      </c>
      <c r="M2293">
        <v>67.527610350760497</v>
      </c>
      <c r="N2293">
        <v>1.13112393571287</v>
      </c>
      <c r="O2293">
        <v>2.0066889632107001</v>
      </c>
      <c r="P2293">
        <v>191.70731707317</v>
      </c>
      <c r="Q2293">
        <v>0.19377848101852399</v>
      </c>
    </row>
    <row r="2294" spans="1:17" hidden="1" x14ac:dyDescent="0.3">
      <c r="A2294" t="s">
        <v>4784</v>
      </c>
      <c r="B2294" t="s">
        <v>4785</v>
      </c>
      <c r="C2294" t="s">
        <v>10650</v>
      </c>
      <c r="D2294" t="s">
        <v>558</v>
      </c>
      <c r="E2294">
        <v>245.71417500000001</v>
      </c>
      <c r="F2294">
        <v>218.96</v>
      </c>
      <c r="G2294">
        <v>-27.2739106870184</v>
      </c>
      <c r="H2294">
        <v>-10.502685656256499</v>
      </c>
      <c r="I2294">
        <v>-13.9370557592491</v>
      </c>
      <c r="J2294">
        <v>-2.7670242108766798</v>
      </c>
      <c r="K2294">
        <v>222.50308297519101</v>
      </c>
      <c r="L2294">
        <v>222.510028070868</v>
      </c>
      <c r="M2294">
        <v>48.296216357761701</v>
      </c>
      <c r="N2294">
        <v>1.0379421605419099</v>
      </c>
      <c r="O2294">
        <v>25.5937157471684</v>
      </c>
      <c r="P2294">
        <v>15.242105263157899</v>
      </c>
      <c r="Q2294">
        <v>2.6618486166589E-2</v>
      </c>
    </row>
    <row r="2295" spans="1:17" hidden="1" x14ac:dyDescent="0.3">
      <c r="A2295" t="s">
        <v>4786</v>
      </c>
      <c r="B2295" t="s">
        <v>4787</v>
      </c>
      <c r="C2295" t="s">
        <v>10650</v>
      </c>
      <c r="D2295" t="s">
        <v>227</v>
      </c>
      <c r="E2295">
        <v>245.61676912499999</v>
      </c>
      <c r="F2295">
        <v>72.5</v>
      </c>
      <c r="G2295">
        <v>4.9943618539681696</v>
      </c>
      <c r="H2295">
        <v>-0.269637598323683</v>
      </c>
      <c r="I2295">
        <v>25.698348810045101</v>
      </c>
      <c r="J2295">
        <v>8.7723865095695006E-2</v>
      </c>
      <c r="K2295">
        <v>71.166147922696098</v>
      </c>
      <c r="L2295">
        <v>61.415798470386498</v>
      </c>
      <c r="M2295">
        <v>62.689224765240198</v>
      </c>
      <c r="N2295">
        <v>2.6611442950824999</v>
      </c>
      <c r="O2295">
        <v>20.459770114942501</v>
      </c>
      <c r="P2295">
        <v>70.923379174852599</v>
      </c>
    </row>
    <row r="2296" spans="1:17" hidden="1" x14ac:dyDescent="0.3">
      <c r="A2296" t="s">
        <v>4788</v>
      </c>
      <c r="B2296" t="s">
        <v>4789</v>
      </c>
      <c r="C2296" t="s">
        <v>10650</v>
      </c>
      <c r="D2296" t="s">
        <v>295</v>
      </c>
      <c r="E2296">
        <v>245.36850799999999</v>
      </c>
      <c r="F2296">
        <v>180.9</v>
      </c>
      <c r="G2296">
        <v>-7.8743013905721</v>
      </c>
      <c r="H2296">
        <v>-6.0780676415113604</v>
      </c>
      <c r="I2296">
        <v>-17.858757831052401</v>
      </c>
      <c r="J2296">
        <v>-0.38498460330600198</v>
      </c>
      <c r="K2296">
        <v>184.57750246522801</v>
      </c>
      <c r="L2296">
        <v>176.47566825950301</v>
      </c>
      <c r="M2296">
        <v>55.557747336433003</v>
      </c>
      <c r="N2296">
        <v>1.1533589080203399</v>
      </c>
      <c r="O2296">
        <v>19.126589275842999</v>
      </c>
      <c r="P2296">
        <v>53.305084745762699</v>
      </c>
      <c r="Q2296">
        <v>0.18546128354505201</v>
      </c>
    </row>
    <row r="2297" spans="1:17" hidden="1" x14ac:dyDescent="0.3">
      <c r="A2297" t="s">
        <v>4790</v>
      </c>
      <c r="B2297" t="s">
        <v>4791</v>
      </c>
      <c r="C2297" t="s">
        <v>10650</v>
      </c>
      <c r="D2297" t="s">
        <v>127</v>
      </c>
      <c r="E2297">
        <v>245.24216100000001</v>
      </c>
      <c r="F2297">
        <v>21.18</v>
      </c>
      <c r="G2297">
        <v>25.300017117318799</v>
      </c>
      <c r="H2297">
        <v>-4.0541568660013603</v>
      </c>
      <c r="I2297">
        <v>2.4531753985610001</v>
      </c>
      <c r="J2297">
        <v>-1.6627623810837799</v>
      </c>
      <c r="K2297">
        <v>21.526209147049499</v>
      </c>
      <c r="L2297">
        <v>17.329173139109201</v>
      </c>
      <c r="M2297">
        <v>55.012462869157297</v>
      </c>
      <c r="N2297">
        <v>7.6870882644741698</v>
      </c>
      <c r="O2297">
        <v>32.719546742209602</v>
      </c>
      <c r="P2297">
        <v>72.195121951219505</v>
      </c>
      <c r="Q2297">
        <v>6.9628139685467993E-2</v>
      </c>
    </row>
    <row r="2298" spans="1:17" hidden="1" x14ac:dyDescent="0.3">
      <c r="A2298" t="s">
        <v>4792</v>
      </c>
      <c r="B2298" t="s">
        <v>4793</v>
      </c>
      <c r="C2298" t="s">
        <v>10650</v>
      </c>
      <c r="D2298" t="s">
        <v>175</v>
      </c>
      <c r="E2298">
        <v>244.96154999999999</v>
      </c>
      <c r="F2298">
        <v>313.3</v>
      </c>
      <c r="G2298">
        <v>-17.4733155797405</v>
      </c>
      <c r="H2298">
        <v>-4.6655086802029402</v>
      </c>
      <c r="I2298">
        <v>-10.7172097011465</v>
      </c>
      <c r="J2298">
        <v>-2.62825779102362</v>
      </c>
      <c r="K2298">
        <v>306.151961399085</v>
      </c>
      <c r="L2298">
        <v>290.89630738791499</v>
      </c>
      <c r="M2298">
        <v>45.086846436567797</v>
      </c>
      <c r="N2298">
        <v>0.529779786569196</v>
      </c>
      <c r="O2298">
        <v>8.0114905841046795</v>
      </c>
      <c r="P2298">
        <v>31.087866108786599</v>
      </c>
      <c r="Q2298">
        <v>7.9379187377322996E-2</v>
      </c>
    </row>
    <row r="2299" spans="1:17" hidden="1" x14ac:dyDescent="0.3">
      <c r="A2299" t="s">
        <v>4794</v>
      </c>
      <c r="B2299" t="s">
        <v>4795</v>
      </c>
      <c r="C2299" t="s">
        <v>10650</v>
      </c>
      <c r="D2299" t="s">
        <v>141</v>
      </c>
      <c r="E2299">
        <v>244.11206000000001</v>
      </c>
      <c r="F2299">
        <v>5.15</v>
      </c>
      <c r="G2299">
        <v>75.564722999671801</v>
      </c>
      <c r="H2299">
        <v>34.003221969951802</v>
      </c>
      <c r="I2299">
        <v>-10.9889699058876</v>
      </c>
      <c r="J2299">
        <v>-1.6627623810837799</v>
      </c>
      <c r="K2299">
        <v>4.29947129897094</v>
      </c>
      <c r="L2299">
        <v>4.2631759666309801</v>
      </c>
      <c r="M2299">
        <v>90.163496278325397</v>
      </c>
      <c r="N2299">
        <v>1.15540193557283</v>
      </c>
      <c r="O2299">
        <v>12.6213592233009</v>
      </c>
      <c r="P2299">
        <v>119.148936170212</v>
      </c>
      <c r="Q2299">
        <v>4.1931491698692001E-2</v>
      </c>
    </row>
    <row r="2300" spans="1:17" hidden="1" x14ac:dyDescent="0.3">
      <c r="A2300" t="s">
        <v>4796</v>
      </c>
      <c r="B2300" t="s">
        <v>4797</v>
      </c>
      <c r="C2300" t="s">
        <v>10650</v>
      </c>
      <c r="D2300" t="s">
        <v>72</v>
      </c>
      <c r="E2300">
        <v>244.06591950000001</v>
      </c>
      <c r="F2300">
        <v>124.41</v>
      </c>
      <c r="G2300">
        <v>358.49967090733202</v>
      </c>
      <c r="H2300">
        <v>99.938444642016606</v>
      </c>
      <c r="I2300">
        <v>176.356413469659</v>
      </c>
      <c r="J2300">
        <v>19.857282162345999</v>
      </c>
      <c r="K2300">
        <v>84.570378899608002</v>
      </c>
      <c r="L2300">
        <v>62.5661253843274</v>
      </c>
      <c r="M2300">
        <v>97.725285013441095</v>
      </c>
      <c r="N2300">
        <v>2.0224218784003201</v>
      </c>
      <c r="O2300">
        <v>10.513624306727699</v>
      </c>
      <c r="P2300">
        <v>397.52237038585901</v>
      </c>
      <c r="Q2300">
        <v>0.27227235801656102</v>
      </c>
    </row>
    <row r="2301" spans="1:17" hidden="1" x14ac:dyDescent="0.3">
      <c r="A2301" t="s">
        <v>4798</v>
      </c>
      <c r="B2301" t="s">
        <v>4799</v>
      </c>
      <c r="C2301" t="s">
        <v>10650</v>
      </c>
      <c r="D2301" t="s">
        <v>163</v>
      </c>
      <c r="E2301">
        <v>243.9279425</v>
      </c>
      <c r="F2301">
        <v>279.35000000000002</v>
      </c>
      <c r="G2301">
        <v>77.259890285917095</v>
      </c>
      <c r="H2301">
        <v>19.161868757026099</v>
      </c>
      <c r="I2301">
        <v>43.573280939538698</v>
      </c>
      <c r="J2301">
        <v>14.949115769255901</v>
      </c>
      <c r="K2301">
        <v>220.909617294469</v>
      </c>
      <c r="L2301">
        <v>196.90689682958899</v>
      </c>
      <c r="M2301">
        <v>82.909063902643595</v>
      </c>
      <c r="N2301">
        <v>2.2311482415416002</v>
      </c>
      <c r="O2301">
        <v>5.2443171648469598</v>
      </c>
      <c r="P2301">
        <v>113.24427480916</v>
      </c>
      <c r="Q2301">
        <v>0.120013429244296</v>
      </c>
    </row>
    <row r="2302" spans="1:17" hidden="1" x14ac:dyDescent="0.3">
      <c r="A2302" t="s">
        <v>4800</v>
      </c>
      <c r="B2302" t="s">
        <v>4801</v>
      </c>
      <c r="C2302" t="s">
        <v>10650</v>
      </c>
      <c r="D2302" t="s">
        <v>4029</v>
      </c>
      <c r="E2302">
        <v>243.8639268</v>
      </c>
      <c r="F2302">
        <v>16.440000000000001</v>
      </c>
      <c r="G2302">
        <v>-67.355997030967799</v>
      </c>
      <c r="H2302">
        <v>-19.951947574462501</v>
      </c>
      <c r="I2302">
        <v>-24.296028767113601</v>
      </c>
      <c r="J2302">
        <v>-1.78375451659497</v>
      </c>
      <c r="K2302">
        <v>17.543333293278799</v>
      </c>
      <c r="L2302">
        <v>18.767308635909799</v>
      </c>
      <c r="M2302">
        <v>34.214454944286402</v>
      </c>
      <c r="N2302">
        <v>1.9752055148290599</v>
      </c>
      <c r="O2302">
        <v>61.800486618004797</v>
      </c>
      <c r="P2302">
        <v>16.595744680850999</v>
      </c>
      <c r="Q2302">
        <v>0.19461659206558601</v>
      </c>
    </row>
    <row r="2303" spans="1:17" hidden="1" x14ac:dyDescent="0.3">
      <c r="A2303" t="s">
        <v>4802</v>
      </c>
      <c r="B2303" t="s">
        <v>4803</v>
      </c>
      <c r="C2303" t="s">
        <v>10650</v>
      </c>
      <c r="D2303" t="s">
        <v>4804</v>
      </c>
      <c r="E2303">
        <v>243.820207125</v>
      </c>
      <c r="F2303">
        <v>23.33</v>
      </c>
      <c r="G2303">
        <v>-46.665079513793202</v>
      </c>
      <c r="H2303">
        <v>-0.682757685068061</v>
      </c>
      <c r="I2303">
        <v>-29.944256893661201</v>
      </c>
      <c r="J2303">
        <v>-4.53609301645408</v>
      </c>
      <c r="K2303">
        <v>24.717865316491199</v>
      </c>
      <c r="L2303">
        <v>28.068477097581699</v>
      </c>
      <c r="M2303">
        <v>44.497953389051602</v>
      </c>
      <c r="N2303">
        <v>0.61588962296969396</v>
      </c>
      <c r="O2303">
        <v>55.593656236605199</v>
      </c>
      <c r="P2303">
        <v>14.306712395884301</v>
      </c>
      <c r="Q2303">
        <v>6.3617908755149999E-3</v>
      </c>
    </row>
    <row r="2304" spans="1:17" hidden="1" x14ac:dyDescent="0.3">
      <c r="A2304" t="s">
        <v>4805</v>
      </c>
      <c r="B2304" t="s">
        <v>4806</v>
      </c>
      <c r="C2304" t="s">
        <v>10650</v>
      </c>
      <c r="D2304" t="s">
        <v>991</v>
      </c>
      <c r="E2304">
        <v>243.28161925199899</v>
      </c>
      <c r="F2304">
        <v>76.540000000000006</v>
      </c>
      <c r="G2304">
        <v>9.8763636962804195</v>
      </c>
      <c r="H2304">
        <v>-5.9365816466276797</v>
      </c>
      <c r="I2304">
        <v>-8.5489769297824196</v>
      </c>
      <c r="J2304">
        <v>-4.6490203092021796</v>
      </c>
      <c r="K2304">
        <v>73.779029181195398</v>
      </c>
      <c r="L2304">
        <v>67.345254486826605</v>
      </c>
      <c r="M2304">
        <v>47.421549430200898</v>
      </c>
      <c r="N2304">
        <v>0.64806302967222496</v>
      </c>
      <c r="O2304">
        <v>33.133002351711497</v>
      </c>
      <c r="P2304">
        <v>67.300546448087402</v>
      </c>
      <c r="Q2304">
        <v>8.5602737494920006E-2</v>
      </c>
    </row>
    <row r="2305" spans="1:17" hidden="1" x14ac:dyDescent="0.3">
      <c r="A2305" t="s">
        <v>4807</v>
      </c>
      <c r="B2305" t="s">
        <v>4808</v>
      </c>
      <c r="C2305" t="s">
        <v>10650</v>
      </c>
      <c r="D2305" t="s">
        <v>127</v>
      </c>
      <c r="E2305">
        <v>243.17872</v>
      </c>
      <c r="F2305">
        <v>469.45</v>
      </c>
      <c r="G2305">
        <v>279.815531354124</v>
      </c>
      <c r="H2305">
        <v>-18.175260167181399</v>
      </c>
      <c r="I2305">
        <v>24.699453775190001</v>
      </c>
      <c r="J2305">
        <v>-9.1917199100413107</v>
      </c>
      <c r="K2305">
        <v>509.53635989093601</v>
      </c>
      <c r="L2305">
        <v>374.007888949787</v>
      </c>
      <c r="M2305">
        <v>21.441839647770699</v>
      </c>
      <c r="N2305">
        <v>0.33487713738694103</v>
      </c>
      <c r="O2305">
        <v>60.230056449036098</v>
      </c>
      <c r="P2305">
        <v>322.92792792792699</v>
      </c>
      <c r="Q2305">
        <v>0.14266591726324401</v>
      </c>
    </row>
    <row r="2306" spans="1:17" hidden="1" x14ac:dyDescent="0.3">
      <c r="A2306" t="s">
        <v>4809</v>
      </c>
      <c r="B2306" t="s">
        <v>4810</v>
      </c>
      <c r="C2306" t="s">
        <v>10650</v>
      </c>
      <c r="D2306" t="s">
        <v>4632</v>
      </c>
      <c r="E2306">
        <v>243.06120000000001</v>
      </c>
      <c r="F2306">
        <v>185.6</v>
      </c>
      <c r="G2306">
        <v>-9.1677173792893498</v>
      </c>
      <c r="H2306">
        <v>7.2700096287540203</v>
      </c>
      <c r="I2306">
        <v>8.2983916953491903</v>
      </c>
      <c r="J2306">
        <v>-4.0602875164279304</v>
      </c>
      <c r="K2306">
        <v>177.353308671381</v>
      </c>
      <c r="M2306">
        <v>48.889196133419098</v>
      </c>
      <c r="N2306">
        <v>0.39136690647481998</v>
      </c>
      <c r="O2306">
        <v>18.803879310344801</v>
      </c>
      <c r="P2306">
        <v>75.924170616113699</v>
      </c>
    </row>
    <row r="2307" spans="1:17" hidden="1" x14ac:dyDescent="0.3">
      <c r="A2307" t="s">
        <v>4811</v>
      </c>
      <c r="B2307" t="s">
        <v>4812</v>
      </c>
      <c r="C2307" t="s">
        <v>10650</v>
      </c>
      <c r="D2307" t="s">
        <v>742</v>
      </c>
      <c r="E2307">
        <v>242.86609717499999</v>
      </c>
      <c r="F2307">
        <v>523.28</v>
      </c>
      <c r="G2307">
        <v>-13.477676589072299</v>
      </c>
      <c r="H2307">
        <v>-0.52807848209853803</v>
      </c>
      <c r="I2307">
        <v>-3.24385863653051</v>
      </c>
      <c r="J2307">
        <v>0.37493107389131902</v>
      </c>
      <c r="K2307">
        <v>517.03820001918803</v>
      </c>
      <c r="L2307">
        <v>492.292068299211</v>
      </c>
      <c r="M2307">
        <v>76.378610990004603</v>
      </c>
      <c r="N2307">
        <v>0.55875957859580905</v>
      </c>
      <c r="O2307">
        <v>5.92799266167252</v>
      </c>
      <c r="P2307">
        <v>22.706061671942699</v>
      </c>
      <c r="Q2307">
        <v>-1.6014498322345E-2</v>
      </c>
    </row>
    <row r="2308" spans="1:17" hidden="1" x14ac:dyDescent="0.3">
      <c r="A2308" t="s">
        <v>4813</v>
      </c>
      <c r="B2308" t="s">
        <v>4814</v>
      </c>
      <c r="C2308" t="s">
        <v>10650</v>
      </c>
      <c r="D2308" t="s">
        <v>180</v>
      </c>
      <c r="E2308">
        <v>241.49160000000001</v>
      </c>
      <c r="F2308">
        <v>17.77</v>
      </c>
      <c r="G2308">
        <v>-3.3251196326601198</v>
      </c>
      <c r="H2308">
        <v>82.164849442889505</v>
      </c>
      <c r="I2308">
        <v>50.358037956663203</v>
      </c>
      <c r="J2308">
        <v>-9.3041276383430809</v>
      </c>
      <c r="K2308">
        <v>13.543549053484</v>
      </c>
      <c r="L2308">
        <v>10.871138890607099</v>
      </c>
      <c r="M2308">
        <v>63.488956079435397</v>
      </c>
      <c r="N2308">
        <v>0.71496782208390597</v>
      </c>
      <c r="O2308">
        <v>10.467079347214399</v>
      </c>
      <c r="P2308">
        <v>132.591623036649</v>
      </c>
      <c r="Q2308">
        <v>0.16903654878393001</v>
      </c>
    </row>
    <row r="2309" spans="1:17" hidden="1" x14ac:dyDescent="0.3">
      <c r="A2309" t="s">
        <v>4815</v>
      </c>
      <c r="B2309" t="s">
        <v>4816</v>
      </c>
      <c r="C2309" t="s">
        <v>10650</v>
      </c>
      <c r="D2309" t="s">
        <v>227</v>
      </c>
      <c r="E2309">
        <v>241.38968</v>
      </c>
      <c r="F2309">
        <v>128.4</v>
      </c>
      <c r="G2309">
        <v>19.740161596162999</v>
      </c>
      <c r="H2309">
        <v>-1.4854856961671801</v>
      </c>
      <c r="I2309">
        <v>37.206270670801501</v>
      </c>
      <c r="J2309">
        <v>-8.0007905500978698</v>
      </c>
      <c r="K2309">
        <v>128.69577379788299</v>
      </c>
      <c r="M2309">
        <v>44.670353216266001</v>
      </c>
      <c r="N2309">
        <v>0.267551873571025</v>
      </c>
      <c r="O2309">
        <v>42.133956386292802</v>
      </c>
      <c r="P2309">
        <v>66.7532467532467</v>
      </c>
    </row>
    <row r="2310" spans="1:17" hidden="1" x14ac:dyDescent="0.3">
      <c r="A2310" t="s">
        <v>4817</v>
      </c>
      <c r="B2310" t="s">
        <v>4818</v>
      </c>
      <c r="C2310" t="s">
        <v>10650</v>
      </c>
      <c r="D2310" t="s">
        <v>127</v>
      </c>
      <c r="E2310">
        <v>241.34764000000001</v>
      </c>
      <c r="F2310">
        <v>106.85</v>
      </c>
      <c r="G2310">
        <v>11.087901807618699</v>
      </c>
      <c r="H2310">
        <v>43.834049037621</v>
      </c>
      <c r="I2310">
        <v>-7.1770887177688802</v>
      </c>
      <c r="J2310">
        <v>29.4583716395347</v>
      </c>
      <c r="K2310">
        <v>77.691027741990098</v>
      </c>
      <c r="L2310">
        <v>75.228518979905104</v>
      </c>
      <c r="M2310">
        <v>76.814093497032403</v>
      </c>
      <c r="N2310">
        <v>2.1629998616299901</v>
      </c>
      <c r="O2310">
        <v>7.2999532054281699</v>
      </c>
      <c r="P2310">
        <v>81.1016949152542</v>
      </c>
    </row>
    <row r="2311" spans="1:17" hidden="1" x14ac:dyDescent="0.3">
      <c r="A2311" t="s">
        <v>4819</v>
      </c>
      <c r="B2311" t="s">
        <v>4820</v>
      </c>
      <c r="C2311" t="s">
        <v>10650</v>
      </c>
      <c r="D2311" t="s">
        <v>54</v>
      </c>
      <c r="E2311">
        <v>241.29497910000001</v>
      </c>
      <c r="F2311">
        <v>51.25</v>
      </c>
      <c r="G2311">
        <v>16.035143119705999</v>
      </c>
      <c r="H2311">
        <v>-2.3784592938608702</v>
      </c>
      <c r="I2311">
        <v>25.619258250621801</v>
      </c>
      <c r="J2311">
        <v>0.33723761891621301</v>
      </c>
      <c r="K2311">
        <v>51.291028536269899</v>
      </c>
      <c r="L2311">
        <v>47.035082198410997</v>
      </c>
      <c r="M2311">
        <v>48.867258994483002</v>
      </c>
      <c r="N2311">
        <v>0.98549405984350202</v>
      </c>
      <c r="O2311">
        <v>13.951219512195101</v>
      </c>
      <c r="P2311">
        <v>54.367469879517998</v>
      </c>
      <c r="Q2311">
        <v>1.6370484686045999E-2</v>
      </c>
    </row>
    <row r="2312" spans="1:17" hidden="1" x14ac:dyDescent="0.3">
      <c r="A2312" t="s">
        <v>4821</v>
      </c>
      <c r="B2312" t="s">
        <v>4822</v>
      </c>
      <c r="C2312" t="s">
        <v>10650</v>
      </c>
      <c r="D2312" t="s">
        <v>400</v>
      </c>
      <c r="E2312">
        <v>241.2636498</v>
      </c>
      <c r="F2312">
        <v>105</v>
      </c>
      <c r="G2312">
        <v>-34.937323385048501</v>
      </c>
      <c r="H2312">
        <v>-3.4461707425987602</v>
      </c>
      <c r="I2312">
        <v>5.2075343815697597</v>
      </c>
      <c r="J2312">
        <v>-10.5913338096552</v>
      </c>
      <c r="K2312">
        <v>107.156130090278</v>
      </c>
      <c r="L2312">
        <v>98.678501007797493</v>
      </c>
      <c r="M2312">
        <v>37.601965606521901</v>
      </c>
      <c r="N2312">
        <v>0.68368224835101798</v>
      </c>
      <c r="O2312">
        <v>46.761904761904702</v>
      </c>
      <c r="P2312">
        <v>55.440414507771997</v>
      </c>
    </row>
    <row r="2313" spans="1:17" hidden="1" x14ac:dyDescent="0.3">
      <c r="A2313" t="s">
        <v>4823</v>
      </c>
      <c r="B2313" t="s">
        <v>4824</v>
      </c>
      <c r="C2313" t="s">
        <v>10650</v>
      </c>
      <c r="D2313" t="s">
        <v>1418</v>
      </c>
      <c r="E2313">
        <v>241.21126819200001</v>
      </c>
      <c r="F2313">
        <v>77</v>
      </c>
      <c r="G2313">
        <v>77.672831107779899</v>
      </c>
      <c r="H2313">
        <v>10.385738089309999</v>
      </c>
      <c r="I2313">
        <v>80.985492023932395</v>
      </c>
      <c r="J2313">
        <v>2.29383415193197</v>
      </c>
      <c r="K2313">
        <v>60.650436151395397</v>
      </c>
      <c r="L2313">
        <v>46.0156549565814</v>
      </c>
      <c r="M2313">
        <v>72.080027419441805</v>
      </c>
      <c r="N2313">
        <v>0.52738264111538102</v>
      </c>
      <c r="O2313">
        <v>4.1168831168831099</v>
      </c>
      <c r="P2313">
        <v>173.923870508715</v>
      </c>
      <c r="Q2313">
        <v>0.1168507015936</v>
      </c>
    </row>
    <row r="2314" spans="1:17" hidden="1" x14ac:dyDescent="0.3">
      <c r="A2314" t="s">
        <v>4825</v>
      </c>
      <c r="B2314" t="s">
        <v>4826</v>
      </c>
      <c r="C2314" t="s">
        <v>10650</v>
      </c>
      <c r="D2314" t="s">
        <v>680</v>
      </c>
      <c r="E2314">
        <v>240.33622500000001</v>
      </c>
      <c r="F2314">
        <v>499.85</v>
      </c>
      <c r="G2314">
        <v>132.64367036809199</v>
      </c>
      <c r="H2314">
        <v>77.391234097760204</v>
      </c>
      <c r="I2314">
        <v>111.07834440062101</v>
      </c>
      <c r="J2314">
        <v>17.9668672485458</v>
      </c>
      <c r="K2314">
        <v>335.33693243915297</v>
      </c>
      <c r="L2314">
        <v>263.97334755233999</v>
      </c>
      <c r="M2314">
        <v>75.982565045743598</v>
      </c>
      <c r="N2314">
        <v>1.5536591430875999</v>
      </c>
      <c r="O2314">
        <v>6.7120136040812204</v>
      </c>
      <c r="P2314">
        <v>174.567426531172</v>
      </c>
      <c r="Q2314">
        <v>6.5876125486654002E-2</v>
      </c>
    </row>
    <row r="2315" spans="1:17" hidden="1" x14ac:dyDescent="0.3">
      <c r="A2315" t="s">
        <v>4827</v>
      </c>
      <c r="B2315" t="s">
        <v>4828</v>
      </c>
      <c r="C2315" t="s">
        <v>10650</v>
      </c>
      <c r="E2315">
        <v>239.972207865</v>
      </c>
      <c r="F2315">
        <v>45.15</v>
      </c>
      <c r="G2315">
        <v>5.5586989032862197</v>
      </c>
      <c r="H2315">
        <v>21.535543264471801</v>
      </c>
      <c r="I2315">
        <v>-12.9470146248478</v>
      </c>
      <c r="J2315">
        <v>-5.7393528690393003</v>
      </c>
      <c r="K2315">
        <v>43.139960091396397</v>
      </c>
      <c r="L2315">
        <v>38.861551604507603</v>
      </c>
      <c r="M2315">
        <v>62.702561488860297</v>
      </c>
      <c r="N2315">
        <v>3.02920683580854</v>
      </c>
      <c r="O2315">
        <v>22.214839424141701</v>
      </c>
      <c r="P2315">
        <v>191.85520361990899</v>
      </c>
    </row>
    <row r="2316" spans="1:17" hidden="1" x14ac:dyDescent="0.3">
      <c r="A2316" t="s">
        <v>4829</v>
      </c>
      <c r="B2316" t="s">
        <v>4830</v>
      </c>
      <c r="C2316" t="s">
        <v>10650</v>
      </c>
      <c r="D2316" t="s">
        <v>4831</v>
      </c>
      <c r="E2316">
        <v>239.81182246</v>
      </c>
      <c r="F2316">
        <v>446.3</v>
      </c>
      <c r="G2316">
        <v>88.984585339888099</v>
      </c>
      <c r="H2316">
        <v>-21.5701747988062</v>
      </c>
      <c r="I2316">
        <v>38.3189676675306</v>
      </c>
      <c r="J2316">
        <v>-15.028745444036501</v>
      </c>
      <c r="K2316">
        <v>465.92442481047902</v>
      </c>
      <c r="L2316">
        <v>332.884357162252</v>
      </c>
      <c r="M2316">
        <v>17.392325669877501</v>
      </c>
      <c r="N2316">
        <v>0.60537268255769905</v>
      </c>
      <c r="O2316">
        <v>22.092762715662001</v>
      </c>
      <c r="P2316">
        <v>169.09858305697901</v>
      </c>
    </row>
    <row r="2317" spans="1:17" hidden="1" x14ac:dyDescent="0.3">
      <c r="A2317" t="s">
        <v>4832</v>
      </c>
      <c r="B2317" t="s">
        <v>4833</v>
      </c>
      <c r="C2317" t="s">
        <v>10650</v>
      </c>
      <c r="D2317" t="s">
        <v>897</v>
      </c>
      <c r="E2317">
        <v>239.70578183999999</v>
      </c>
      <c r="F2317">
        <v>36.92</v>
      </c>
      <c r="G2317">
        <v>-13.784408121971101</v>
      </c>
      <c r="H2317">
        <v>5.7485924100802102</v>
      </c>
      <c r="I2317">
        <v>-3.8997439965907001</v>
      </c>
      <c r="J2317">
        <v>-3.00557438740289</v>
      </c>
      <c r="K2317">
        <v>34.574911440206201</v>
      </c>
      <c r="L2317">
        <v>32.275565448051097</v>
      </c>
      <c r="M2317">
        <v>59.962073322095101</v>
      </c>
      <c r="N2317">
        <v>0.75158070819744904</v>
      </c>
      <c r="O2317">
        <v>10.2112676056338</v>
      </c>
      <c r="P2317">
        <v>39.110776186887698</v>
      </c>
      <c r="Q2317">
        <v>-7.1772724139939998E-3</v>
      </c>
    </row>
    <row r="2318" spans="1:17" hidden="1" x14ac:dyDescent="0.3">
      <c r="A2318" t="s">
        <v>4834</v>
      </c>
      <c r="B2318" t="s">
        <v>4835</v>
      </c>
      <c r="C2318" t="s">
        <v>10650</v>
      </c>
      <c r="D2318" t="s">
        <v>141</v>
      </c>
      <c r="E2318">
        <v>238.45750000000001</v>
      </c>
      <c r="F2318">
        <v>9347.5499999999993</v>
      </c>
      <c r="G2318">
        <v>122.20120948615801</v>
      </c>
      <c r="H2318">
        <v>90.147591816681</v>
      </c>
      <c r="I2318">
        <v>125.184972201698</v>
      </c>
      <c r="J2318">
        <v>-12.926135718138401</v>
      </c>
      <c r="K2318">
        <v>6840.0728573751403</v>
      </c>
      <c r="L2318">
        <v>4873.4154285690802</v>
      </c>
      <c r="M2318">
        <v>61.788909766768001</v>
      </c>
      <c r="N2318">
        <v>1.01101882696974</v>
      </c>
      <c r="O2318">
        <v>14.9926986215639</v>
      </c>
      <c r="P2318">
        <v>169.77056277056201</v>
      </c>
      <c r="Q2318">
        <v>3.7292076227963003E-2</v>
      </c>
    </row>
    <row r="2319" spans="1:17" hidden="1" x14ac:dyDescent="0.3">
      <c r="A2319" t="s">
        <v>4836</v>
      </c>
      <c r="B2319" t="s">
        <v>4837</v>
      </c>
      <c r="C2319" t="s">
        <v>10650</v>
      </c>
      <c r="D2319" t="s">
        <v>54</v>
      </c>
      <c r="E2319">
        <v>238.424755992</v>
      </c>
      <c r="F2319">
        <v>146.31</v>
      </c>
      <c r="G2319">
        <v>21.1813033105526</v>
      </c>
      <c r="H2319">
        <v>27.662292295592099</v>
      </c>
      <c r="I2319">
        <v>17.1419925900951</v>
      </c>
      <c r="J2319">
        <v>7.0468460075316699</v>
      </c>
      <c r="K2319">
        <v>123.46851026956899</v>
      </c>
      <c r="L2319">
        <v>111.156605122233</v>
      </c>
      <c r="M2319">
        <v>77.291531419272303</v>
      </c>
      <c r="N2319">
        <v>3.5447801770412002</v>
      </c>
      <c r="O2319">
        <v>7.9762148862005198</v>
      </c>
      <c r="P2319">
        <v>80.184729064039402</v>
      </c>
      <c r="Q2319">
        <v>3.1602142864323002E-2</v>
      </c>
    </row>
    <row r="2320" spans="1:17" hidden="1" x14ac:dyDescent="0.3">
      <c r="A2320" t="s">
        <v>4838</v>
      </c>
      <c r="B2320" t="s">
        <v>4839</v>
      </c>
      <c r="C2320" t="s">
        <v>10650</v>
      </c>
      <c r="E2320">
        <v>238.10873699999999</v>
      </c>
      <c r="F2320">
        <v>18</v>
      </c>
      <c r="G2320">
        <v>140.24141472899501</v>
      </c>
      <c r="H2320">
        <v>1.6329552745751701</v>
      </c>
      <c r="I2320">
        <v>98.546695764087005</v>
      </c>
      <c r="J2320">
        <v>-15.143154537946501</v>
      </c>
      <c r="K2320">
        <v>16.7293929749653</v>
      </c>
      <c r="L2320">
        <v>11.735020466559799</v>
      </c>
      <c r="M2320">
        <v>43.296179929949403</v>
      </c>
      <c r="N2320">
        <v>1.4231327221094801</v>
      </c>
      <c r="O2320">
        <v>20.2222222222222</v>
      </c>
      <c r="P2320">
        <v>256.43564356435598</v>
      </c>
      <c r="Q2320">
        <v>8.5974935002854996E-2</v>
      </c>
    </row>
    <row r="2321" spans="1:17" hidden="1" x14ac:dyDescent="0.3">
      <c r="A2321" t="s">
        <v>4840</v>
      </c>
      <c r="B2321" t="s">
        <v>4841</v>
      </c>
      <c r="C2321" t="s">
        <v>10650</v>
      </c>
      <c r="D2321" t="s">
        <v>365</v>
      </c>
      <c r="E2321">
        <v>237.63231135000001</v>
      </c>
      <c r="F2321">
        <v>386.2</v>
      </c>
      <c r="G2321">
        <v>81.762525197473906</v>
      </c>
      <c r="H2321">
        <v>-17.6282440341141</v>
      </c>
      <c r="I2321">
        <v>-22.375689154871001</v>
      </c>
      <c r="J2321">
        <v>-6.30910384449842</v>
      </c>
      <c r="K2321">
        <v>405.06905221630399</v>
      </c>
      <c r="L2321">
        <v>372.633305519754</v>
      </c>
      <c r="M2321">
        <v>40.1527517339699</v>
      </c>
      <c r="N2321">
        <v>0.48166565313774201</v>
      </c>
      <c r="O2321">
        <v>36.794407042982897</v>
      </c>
      <c r="P2321">
        <v>116.72278338945</v>
      </c>
      <c r="Q2321">
        <v>0.14873102950710601</v>
      </c>
    </row>
    <row r="2322" spans="1:17" hidden="1" x14ac:dyDescent="0.3">
      <c r="A2322" t="s">
        <v>4842</v>
      </c>
      <c r="B2322" t="s">
        <v>4843</v>
      </c>
      <c r="C2322" t="s">
        <v>10650</v>
      </c>
      <c r="D2322" t="s">
        <v>198</v>
      </c>
      <c r="E2322">
        <v>237.4082564</v>
      </c>
      <c r="F2322">
        <v>2.02</v>
      </c>
      <c r="G2322">
        <v>35.138493491475003</v>
      </c>
      <c r="H2322">
        <v>-4.3939072166510202</v>
      </c>
      <c r="I2322">
        <v>-18.576644561203601</v>
      </c>
      <c r="J2322">
        <v>-4.0666085349299497</v>
      </c>
      <c r="K2322">
        <v>2.0933322790706801</v>
      </c>
      <c r="L2322">
        <v>2.01385575265871</v>
      </c>
      <c r="M2322">
        <v>42.859089196550897</v>
      </c>
      <c r="N2322">
        <v>0.56789837007388699</v>
      </c>
      <c r="O2322">
        <v>47.029702970297002</v>
      </c>
      <c r="P2322">
        <v>77.1929824561403</v>
      </c>
      <c r="Q2322">
        <v>-3.9411540582831001E-2</v>
      </c>
    </row>
    <row r="2323" spans="1:17" hidden="1" x14ac:dyDescent="0.3">
      <c r="A2323" t="s">
        <v>4844</v>
      </c>
      <c r="B2323" t="s">
        <v>4845</v>
      </c>
      <c r="C2323" t="s">
        <v>10650</v>
      </c>
      <c r="D2323" t="s">
        <v>121</v>
      </c>
      <c r="E2323">
        <v>237.39252479999999</v>
      </c>
      <c r="F2323">
        <v>108.64</v>
      </c>
      <c r="G2323">
        <v>15.684427101891</v>
      </c>
      <c r="H2323">
        <v>-16.985821721668099</v>
      </c>
      <c r="I2323">
        <v>-3.4530388934316001</v>
      </c>
      <c r="J2323">
        <v>-4.4149747704643101</v>
      </c>
      <c r="K2323">
        <v>114.327827230709</v>
      </c>
      <c r="L2323">
        <v>95.846692630865704</v>
      </c>
      <c r="M2323">
        <v>28.281943801769099</v>
      </c>
      <c r="N2323">
        <v>0.117513268428991</v>
      </c>
      <c r="O2323">
        <v>52.2459499263623</v>
      </c>
      <c r="P2323">
        <v>68.695652173913004</v>
      </c>
      <c r="Q2323">
        <v>2.0926137332621001E-2</v>
      </c>
    </row>
    <row r="2324" spans="1:17" hidden="1" x14ac:dyDescent="0.3">
      <c r="A2324" t="s">
        <v>4846</v>
      </c>
      <c r="B2324" t="s">
        <v>4847</v>
      </c>
      <c r="C2324" t="s">
        <v>10650</v>
      </c>
      <c r="D2324" t="s">
        <v>54</v>
      </c>
      <c r="E2324">
        <v>237.34816183199999</v>
      </c>
      <c r="F2324">
        <v>187.68</v>
      </c>
      <c r="G2324">
        <v>22.163703791518099</v>
      </c>
      <c r="H2324">
        <v>21.979444251544098</v>
      </c>
      <c r="I2324">
        <v>14.4442740295038</v>
      </c>
      <c r="J2324">
        <v>8.92814670982529</v>
      </c>
      <c r="K2324">
        <v>163.78197356880199</v>
      </c>
      <c r="L2324">
        <v>155.42311313597801</v>
      </c>
      <c r="M2324">
        <v>82.074847993054405</v>
      </c>
      <c r="N2324">
        <v>2.7728029211858698</v>
      </c>
      <c r="O2324">
        <v>8.4825234441602699</v>
      </c>
      <c r="P2324">
        <v>58.848920863309303</v>
      </c>
      <c r="Q2324">
        <v>0.15160244185206001</v>
      </c>
    </row>
    <row r="2325" spans="1:17" hidden="1" x14ac:dyDescent="0.3">
      <c r="A2325" t="s">
        <v>4848</v>
      </c>
      <c r="B2325" t="s">
        <v>4849</v>
      </c>
      <c r="C2325" t="s">
        <v>10650</v>
      </c>
      <c r="D2325" t="s">
        <v>355</v>
      </c>
      <c r="E2325">
        <v>237.2083088</v>
      </c>
      <c r="F2325">
        <v>96.2</v>
      </c>
      <c r="G2325">
        <v>-41.137959632835397</v>
      </c>
      <c r="H2325">
        <v>-10.7754302681199</v>
      </c>
      <c r="I2325">
        <v>-23.671850558196802</v>
      </c>
      <c r="J2325">
        <v>-6.4666839497112401</v>
      </c>
      <c r="M2325">
        <v>42.403373644631003</v>
      </c>
      <c r="O2325">
        <v>49.896049896049803</v>
      </c>
      <c r="P2325">
        <v>3.8876889848812102</v>
      </c>
    </row>
    <row r="2326" spans="1:17" hidden="1" x14ac:dyDescent="0.3">
      <c r="A2326" t="s">
        <v>4850</v>
      </c>
      <c r="B2326" t="s">
        <v>4851</v>
      </c>
      <c r="C2326" t="s">
        <v>10650</v>
      </c>
      <c r="D2326" t="s">
        <v>2246</v>
      </c>
      <c r="E2326">
        <v>236.3544</v>
      </c>
      <c r="F2326">
        <v>296.60000000000002</v>
      </c>
      <c r="G2326">
        <v>18.236402197666699</v>
      </c>
      <c r="H2326">
        <v>15.862924417560199</v>
      </c>
      <c r="I2326">
        <v>32.422988937055401</v>
      </c>
      <c r="J2326">
        <v>25.376711303126701</v>
      </c>
      <c r="K2326">
        <v>248.236706338369</v>
      </c>
      <c r="M2326">
        <v>64.680123305852206</v>
      </c>
      <c r="N2326">
        <v>1.9977821296274401</v>
      </c>
      <c r="O2326">
        <v>15.9811193526635</v>
      </c>
      <c r="P2326">
        <v>126.412213740458</v>
      </c>
    </row>
    <row r="2327" spans="1:17" hidden="1" x14ac:dyDescent="0.3">
      <c r="A2327" t="s">
        <v>4852</v>
      </c>
      <c r="B2327" t="s">
        <v>4853</v>
      </c>
      <c r="C2327" t="s">
        <v>10650</v>
      </c>
      <c r="D2327" t="s">
        <v>141</v>
      </c>
      <c r="E2327">
        <v>235.88073600000001</v>
      </c>
      <c r="F2327">
        <v>132.81</v>
      </c>
      <c r="G2327">
        <v>-23.502909850569701</v>
      </c>
      <c r="H2327">
        <v>-14.1845925275321</v>
      </c>
      <c r="I2327">
        <v>21.726572439421901</v>
      </c>
      <c r="J2327">
        <v>3.9622376189162001</v>
      </c>
      <c r="K2327">
        <v>117.78027619024699</v>
      </c>
      <c r="L2327">
        <v>102.377350275442</v>
      </c>
      <c r="M2327">
        <v>70.592243123876202</v>
      </c>
      <c r="N2327">
        <v>0.23570233215113601</v>
      </c>
      <c r="O2327">
        <v>16.617724568932999</v>
      </c>
      <c r="P2327">
        <v>89.188034188034095</v>
      </c>
      <c r="Q2327">
        <v>7.2464711343521004E-2</v>
      </c>
    </row>
    <row r="2328" spans="1:17" hidden="1" x14ac:dyDescent="0.3">
      <c r="A2328" t="s">
        <v>4854</v>
      </c>
      <c r="B2328" t="s">
        <v>4855</v>
      </c>
      <c r="C2328" t="s">
        <v>10650</v>
      </c>
      <c r="D2328" t="s">
        <v>54</v>
      </c>
      <c r="E2328">
        <v>235.2732</v>
      </c>
      <c r="F2328">
        <v>96.7</v>
      </c>
      <c r="G2328">
        <v>-26.120282394071399</v>
      </c>
      <c r="H2328">
        <v>-6.0615945844377004</v>
      </c>
      <c r="I2328">
        <v>-8.6541733194329193</v>
      </c>
      <c r="J2328">
        <v>-11.489351976459499</v>
      </c>
      <c r="K2328">
        <v>98.041419504985001</v>
      </c>
      <c r="M2328">
        <v>35.139603030175302</v>
      </c>
      <c r="N2328">
        <v>0.74966884168179304</v>
      </c>
      <c r="O2328">
        <v>26.0082730093071</v>
      </c>
      <c r="P2328">
        <v>17.998779743746098</v>
      </c>
    </row>
    <row r="2329" spans="1:17" hidden="1" x14ac:dyDescent="0.3">
      <c r="A2329" t="s">
        <v>4856</v>
      </c>
      <c r="B2329" t="s">
        <v>4857</v>
      </c>
      <c r="C2329" t="s">
        <v>10650</v>
      </c>
      <c r="D2329" t="s">
        <v>742</v>
      </c>
      <c r="E2329">
        <v>235.24006722999999</v>
      </c>
      <c r="F2329">
        <v>22.55</v>
      </c>
      <c r="G2329">
        <v>9.4357067485863197</v>
      </c>
      <c r="H2329">
        <v>1.02932185960304</v>
      </c>
      <c r="I2329">
        <v>1.6724182461456001</v>
      </c>
      <c r="J2329">
        <v>-0.58459526518082805</v>
      </c>
      <c r="K2329">
        <v>21.540279374877599</v>
      </c>
      <c r="L2329">
        <v>19.698319996180398</v>
      </c>
      <c r="M2329">
        <v>52.769297021364501</v>
      </c>
      <c r="N2329">
        <v>1.3732931756487201</v>
      </c>
      <c r="O2329">
        <v>3.10421286031041</v>
      </c>
      <c r="P2329">
        <v>44.932193585706003</v>
      </c>
      <c r="Q2329">
        <v>2.7288076423579999E-3</v>
      </c>
    </row>
    <row r="2330" spans="1:17" hidden="1" x14ac:dyDescent="0.3">
      <c r="A2330" t="s">
        <v>4858</v>
      </c>
      <c r="B2330" t="s">
        <v>4859</v>
      </c>
      <c r="C2330" t="s">
        <v>10650</v>
      </c>
      <c r="D2330" t="s">
        <v>568</v>
      </c>
      <c r="E2330">
        <v>234.784471469999</v>
      </c>
      <c r="F2330">
        <v>390.65</v>
      </c>
      <c r="G2330">
        <v>-38.690326319257203</v>
      </c>
      <c r="H2330">
        <v>-2.0230297251749501</v>
      </c>
      <c r="I2330">
        <v>-11.5148113486217</v>
      </c>
      <c r="J2330">
        <v>-2.09888346882108</v>
      </c>
      <c r="K2330">
        <v>387.82449893541201</v>
      </c>
      <c r="L2330">
        <v>391.44216157636203</v>
      </c>
      <c r="M2330">
        <v>58.984067877356097</v>
      </c>
      <c r="N2330">
        <v>0.89022067767879098</v>
      </c>
      <c r="O2330">
        <v>22.347369768334801</v>
      </c>
      <c r="P2330">
        <v>22.078124999999901</v>
      </c>
      <c r="Q2330">
        <v>6.7546691728845004E-2</v>
      </c>
    </row>
    <row r="2331" spans="1:17" hidden="1" x14ac:dyDescent="0.3">
      <c r="A2331" t="s">
        <v>4860</v>
      </c>
      <c r="B2331" t="s">
        <v>4861</v>
      </c>
      <c r="C2331" t="s">
        <v>10650</v>
      </c>
      <c r="D2331" t="s">
        <v>629</v>
      </c>
      <c r="E2331">
        <v>233.63293999999999</v>
      </c>
      <c r="F2331">
        <v>237</v>
      </c>
      <c r="G2331">
        <v>134.962259393848</v>
      </c>
      <c r="H2331">
        <v>6.2041789077508804</v>
      </c>
      <c r="I2331">
        <v>-36.787875736682899</v>
      </c>
      <c r="J2331">
        <v>2.2846060399688399</v>
      </c>
      <c r="K2331">
        <v>237.03447687506201</v>
      </c>
      <c r="L2331">
        <v>193.22843907900801</v>
      </c>
      <c r="M2331">
        <v>50.677509878775901</v>
      </c>
      <c r="N2331">
        <v>1.1953125</v>
      </c>
      <c r="O2331">
        <v>62.8691983122362</v>
      </c>
      <c r="P2331">
        <v>190.085679314565</v>
      </c>
      <c r="Q2331">
        <v>0.13128780140486601</v>
      </c>
    </row>
    <row r="2332" spans="1:17" hidden="1" x14ac:dyDescent="0.3">
      <c r="A2332" t="s">
        <v>4862</v>
      </c>
      <c r="B2332" t="s">
        <v>4863</v>
      </c>
      <c r="C2332" t="s">
        <v>10650</v>
      </c>
      <c r="D2332" t="s">
        <v>355</v>
      </c>
      <c r="E2332">
        <v>233.49</v>
      </c>
      <c r="F2332">
        <v>180.75</v>
      </c>
      <c r="G2332">
        <v>28.1173545786191</v>
      </c>
      <c r="H2332">
        <v>-13.6590161496189</v>
      </c>
      <c r="I2332">
        <v>52.6286332653318</v>
      </c>
      <c r="J2332">
        <v>-3.5597813512734802</v>
      </c>
      <c r="K2332">
        <v>175.15175733151901</v>
      </c>
      <c r="L2332">
        <v>142.283667594414</v>
      </c>
      <c r="M2332">
        <v>39.288857873366197</v>
      </c>
      <c r="N2332">
        <v>0.38566369384235899</v>
      </c>
      <c r="O2332">
        <v>16.016597510373401</v>
      </c>
      <c r="P2332">
        <v>88.28125</v>
      </c>
    </row>
    <row r="2333" spans="1:17" hidden="1" x14ac:dyDescent="0.3">
      <c r="A2333" t="s">
        <v>4864</v>
      </c>
      <c r="B2333" t="s">
        <v>4865</v>
      </c>
      <c r="C2333" t="s">
        <v>10650</v>
      </c>
      <c r="D2333" t="s">
        <v>183</v>
      </c>
      <c r="E2333">
        <v>233.442015282</v>
      </c>
      <c r="F2333">
        <v>28.62</v>
      </c>
      <c r="G2333">
        <v>-8.2578665320086397</v>
      </c>
      <c r="H2333">
        <v>20.7639016961732</v>
      </c>
      <c r="I2333">
        <v>4.0860467982367101</v>
      </c>
      <c r="J2333">
        <v>9.4619319954443295</v>
      </c>
      <c r="K2333">
        <v>23.080173988251602</v>
      </c>
      <c r="L2333">
        <v>22.153183777938299</v>
      </c>
      <c r="M2333">
        <v>72.608611581625794</v>
      </c>
      <c r="N2333">
        <v>1.8927047413398601</v>
      </c>
      <c r="O2333">
        <v>38.015373864430401</v>
      </c>
      <c r="P2333">
        <v>84.051446945337602</v>
      </c>
      <c r="Q2333">
        <v>9.4143684833080006E-3</v>
      </c>
    </row>
    <row r="2334" spans="1:17" hidden="1" x14ac:dyDescent="0.3">
      <c r="A2334" t="s">
        <v>4866</v>
      </c>
      <c r="B2334" t="s">
        <v>4867</v>
      </c>
      <c r="C2334" t="s">
        <v>10650</v>
      </c>
      <c r="D2334" t="s">
        <v>163</v>
      </c>
      <c r="E2334">
        <v>233.100539</v>
      </c>
      <c r="F2334">
        <v>782.8</v>
      </c>
      <c r="G2334">
        <v>81.590725166518993</v>
      </c>
      <c r="H2334">
        <v>-15.305482988916401</v>
      </c>
      <c r="I2334">
        <v>5.1447513500553201</v>
      </c>
      <c r="J2334">
        <v>-3.82860006917796</v>
      </c>
      <c r="K2334">
        <v>852.97681146778405</v>
      </c>
      <c r="L2334">
        <v>773.97148017304198</v>
      </c>
      <c r="M2334">
        <v>36.3652238150964</v>
      </c>
      <c r="N2334">
        <v>0.92092860213894501</v>
      </c>
      <c r="O2334">
        <v>75.651507409299896</v>
      </c>
      <c r="P2334">
        <v>140.63940977559099</v>
      </c>
      <c r="Q2334">
        <v>0.169310263936122</v>
      </c>
    </row>
    <row r="2335" spans="1:17" hidden="1" x14ac:dyDescent="0.3">
      <c r="A2335" t="s">
        <v>4868</v>
      </c>
      <c r="B2335" t="s">
        <v>4869</v>
      </c>
      <c r="C2335" t="s">
        <v>10650</v>
      </c>
      <c r="D2335" t="s">
        <v>1168</v>
      </c>
      <c r="E2335">
        <v>232.72256780999999</v>
      </c>
      <c r="F2335">
        <v>538</v>
      </c>
      <c r="G2335">
        <v>-28.0176109047637</v>
      </c>
      <c r="H2335">
        <v>1.3340490376210099</v>
      </c>
      <c r="I2335">
        <v>-34.429021940288202</v>
      </c>
      <c r="J2335">
        <v>-4.0047462855959504</v>
      </c>
      <c r="K2335">
        <v>546.67879939915395</v>
      </c>
      <c r="L2335">
        <v>591.37581162514596</v>
      </c>
      <c r="M2335">
        <v>50.945811700364899</v>
      </c>
      <c r="N2335">
        <v>0.63524235690666397</v>
      </c>
      <c r="O2335">
        <v>84.925650557620799</v>
      </c>
      <c r="P2335">
        <v>19.290465631928999</v>
      </c>
    </row>
    <row r="2336" spans="1:17" hidden="1" x14ac:dyDescent="0.3">
      <c r="A2336" t="s">
        <v>4870</v>
      </c>
      <c r="B2336" t="s">
        <v>4871</v>
      </c>
      <c r="C2336" t="s">
        <v>10650</v>
      </c>
      <c r="D2336" t="s">
        <v>3384</v>
      </c>
      <c r="E2336">
        <v>232.71216000000001</v>
      </c>
      <c r="F2336">
        <v>222.85</v>
      </c>
      <c r="G2336">
        <v>17.147504456625398</v>
      </c>
      <c r="H2336">
        <v>23.470009628753999</v>
      </c>
      <c r="I2336">
        <v>6.4574129960680997</v>
      </c>
      <c r="J2336">
        <v>26.331587901401999</v>
      </c>
      <c r="K2336">
        <v>185.83364042174099</v>
      </c>
      <c r="L2336">
        <v>180.810605737717</v>
      </c>
      <c r="M2336">
        <v>74.598538418055398</v>
      </c>
      <c r="N2336">
        <v>1.9890481283422401</v>
      </c>
      <c r="O2336">
        <v>20.6641238501233</v>
      </c>
      <c r="P2336">
        <v>54.7569444444444</v>
      </c>
    </row>
    <row r="2337" spans="1:17" hidden="1" x14ac:dyDescent="0.3">
      <c r="A2337" t="s">
        <v>4872</v>
      </c>
      <c r="B2337" t="s">
        <v>4873</v>
      </c>
      <c r="C2337" t="s">
        <v>10650</v>
      </c>
      <c r="D2337" t="s">
        <v>230</v>
      </c>
      <c r="E2337">
        <v>232.3986108</v>
      </c>
      <c r="F2337">
        <v>295.64999999999998</v>
      </c>
      <c r="G2337">
        <v>-3.8727770003282198</v>
      </c>
      <c r="H2337">
        <v>-0.20820310913933701</v>
      </c>
      <c r="I2337">
        <v>3.4513873017172898</v>
      </c>
      <c r="J2337">
        <v>-7.1882400880901596</v>
      </c>
      <c r="K2337">
        <v>287.69981021205001</v>
      </c>
      <c r="L2337">
        <v>271.35712177788298</v>
      </c>
      <c r="M2337">
        <v>51.466392426352698</v>
      </c>
      <c r="N2337">
        <v>2.0797469953386001</v>
      </c>
      <c r="O2337">
        <v>21.427363436495799</v>
      </c>
      <c r="P2337">
        <v>32.163611980330799</v>
      </c>
      <c r="Q2337">
        <v>4.0165234800536999E-2</v>
      </c>
    </row>
    <row r="2338" spans="1:17" hidden="1" x14ac:dyDescent="0.3">
      <c r="A2338" t="s">
        <v>4874</v>
      </c>
      <c r="B2338" t="s">
        <v>4875</v>
      </c>
      <c r="C2338" t="s">
        <v>10650</v>
      </c>
      <c r="D2338" t="s">
        <v>282</v>
      </c>
      <c r="E2338">
        <v>232.30827591999901</v>
      </c>
      <c r="F2338">
        <v>151.55000000000001</v>
      </c>
      <c r="G2338">
        <v>-16.487908579275501</v>
      </c>
      <c r="H2338">
        <v>24.0805697941334</v>
      </c>
      <c r="I2338">
        <v>-11.597930467495599</v>
      </c>
      <c r="J2338">
        <v>3.4225737387350699</v>
      </c>
      <c r="K2338">
        <v>128.77312916503701</v>
      </c>
      <c r="L2338">
        <v>132.31392940660501</v>
      </c>
      <c r="M2338">
        <v>82.794288262230594</v>
      </c>
      <c r="N2338">
        <v>2.3867038649972701</v>
      </c>
      <c r="O2338">
        <v>9.4688221709006797</v>
      </c>
      <c r="P2338">
        <v>39.0366972477064</v>
      </c>
    </row>
    <row r="2339" spans="1:17" hidden="1" x14ac:dyDescent="0.3">
      <c r="A2339" t="s">
        <v>4876</v>
      </c>
      <c r="B2339" t="s">
        <v>4877</v>
      </c>
      <c r="C2339" t="s">
        <v>10650</v>
      </c>
      <c r="D2339" t="s">
        <v>329</v>
      </c>
      <c r="E2339">
        <v>232.14240000000001</v>
      </c>
      <c r="F2339">
        <v>134.15</v>
      </c>
      <c r="G2339">
        <v>105.848298517065</v>
      </c>
      <c r="H2339">
        <v>-4.3559550093235302</v>
      </c>
      <c r="I2339">
        <v>-11.7238849068217</v>
      </c>
      <c r="J2339">
        <v>1.1087731994405401</v>
      </c>
      <c r="K2339">
        <v>140.192178067719</v>
      </c>
      <c r="L2339">
        <v>123.217927287655</v>
      </c>
      <c r="M2339">
        <v>45.144997880281799</v>
      </c>
      <c r="N2339">
        <v>0.681699346405228</v>
      </c>
      <c r="O2339">
        <v>40.141632500931699</v>
      </c>
      <c r="P2339">
        <v>176.59793814432899</v>
      </c>
    </row>
    <row r="2340" spans="1:17" hidden="1" x14ac:dyDescent="0.3">
      <c r="A2340" t="s">
        <v>4878</v>
      </c>
      <c r="B2340" t="s">
        <v>4879</v>
      </c>
      <c r="C2340" t="s">
        <v>10650</v>
      </c>
      <c r="D2340" t="s">
        <v>629</v>
      </c>
      <c r="E2340">
        <v>232.04552541300001</v>
      </c>
      <c r="F2340">
        <v>177.68</v>
      </c>
      <c r="G2340">
        <v>-10.421768050649</v>
      </c>
      <c r="H2340">
        <v>-8.41192485310685</v>
      </c>
      <c r="I2340">
        <v>-2.64318220696877</v>
      </c>
      <c r="J2340">
        <v>-2.01383510329052</v>
      </c>
      <c r="K2340">
        <v>180.38884598837899</v>
      </c>
      <c r="L2340">
        <v>166.038922978957</v>
      </c>
      <c r="M2340">
        <v>44.536054781400999</v>
      </c>
      <c r="N2340">
        <v>0.95625370320912895</v>
      </c>
      <c r="O2340">
        <v>15.3759567762269</v>
      </c>
      <c r="P2340">
        <v>45.6990569905699</v>
      </c>
      <c r="Q2340">
        <v>-6.6073556691889999E-3</v>
      </c>
    </row>
    <row r="2341" spans="1:17" hidden="1" x14ac:dyDescent="0.3">
      <c r="A2341" t="s">
        <v>4880</v>
      </c>
      <c r="B2341" t="s">
        <v>4881</v>
      </c>
      <c r="C2341" t="s">
        <v>10650</v>
      </c>
      <c r="D2341" t="s">
        <v>305</v>
      </c>
      <c r="E2341">
        <v>231.84664050000001</v>
      </c>
      <c r="F2341">
        <v>732.05</v>
      </c>
      <c r="G2341">
        <v>670.05679517025601</v>
      </c>
      <c r="H2341">
        <v>-18.080111363381398</v>
      </c>
      <c r="I2341">
        <v>165.271044921136</v>
      </c>
      <c r="J2341">
        <v>0.21140093886266501</v>
      </c>
      <c r="K2341">
        <v>807.65710030726405</v>
      </c>
      <c r="M2341">
        <v>34.119810514313897</v>
      </c>
      <c r="N2341">
        <v>0.46545454545454501</v>
      </c>
      <c r="O2341">
        <v>33.870637251553802</v>
      </c>
      <c r="P2341">
        <v>740.47072330654396</v>
      </c>
    </row>
    <row r="2342" spans="1:17" hidden="1" x14ac:dyDescent="0.3">
      <c r="A2342" t="s">
        <v>4882</v>
      </c>
      <c r="B2342" t="s">
        <v>4883</v>
      </c>
      <c r="C2342" t="s">
        <v>10650</v>
      </c>
      <c r="D2342" t="s">
        <v>300</v>
      </c>
      <c r="E2342">
        <v>231.42128887499999</v>
      </c>
      <c r="F2342">
        <v>143.5</v>
      </c>
      <c r="G2342">
        <v>71.512225116521904</v>
      </c>
      <c r="H2342">
        <v>2.65547760904958</v>
      </c>
      <c r="I2342">
        <v>70.136612347373998</v>
      </c>
      <c r="J2342">
        <v>18.725186442688301</v>
      </c>
      <c r="K2342">
        <v>135.01786754507401</v>
      </c>
      <c r="L2342">
        <v>109.71060393959399</v>
      </c>
      <c r="M2342">
        <v>73.406015731100794</v>
      </c>
      <c r="N2342">
        <v>0.68946979237848605</v>
      </c>
      <c r="O2342">
        <v>25.5052264808362</v>
      </c>
      <c r="P2342">
        <v>139.166666666666</v>
      </c>
      <c r="Q2342">
        <v>8.9819212611332994E-2</v>
      </c>
    </row>
    <row r="2343" spans="1:17" hidden="1" x14ac:dyDescent="0.3">
      <c r="A2343" t="s">
        <v>4884</v>
      </c>
      <c r="B2343" t="s">
        <v>4885</v>
      </c>
      <c r="C2343" t="s">
        <v>10650</v>
      </c>
      <c r="D2343" t="s">
        <v>4831</v>
      </c>
      <c r="E2343">
        <v>231.201723971999</v>
      </c>
      <c r="F2343">
        <v>153.32</v>
      </c>
      <c r="G2343">
        <v>-14.107507652832</v>
      </c>
      <c r="H2343">
        <v>3.9916120628310998</v>
      </c>
      <c r="I2343">
        <v>-14.718607207971001</v>
      </c>
      <c r="J2343">
        <v>1.8427194423438</v>
      </c>
      <c r="K2343">
        <v>131.882405150511</v>
      </c>
      <c r="L2343">
        <v>131.91597572243401</v>
      </c>
      <c r="M2343">
        <v>61.293911176042798</v>
      </c>
      <c r="N2343">
        <v>3.2645264477083402</v>
      </c>
      <c r="O2343">
        <v>25.065223062874999</v>
      </c>
      <c r="P2343">
        <v>42.623255813953399</v>
      </c>
      <c r="Q2343">
        <v>2.6638958277959E-2</v>
      </c>
    </row>
    <row r="2344" spans="1:17" hidden="1" x14ac:dyDescent="0.3">
      <c r="A2344" t="s">
        <v>4886</v>
      </c>
      <c r="B2344" t="s">
        <v>4887</v>
      </c>
      <c r="C2344" t="s">
        <v>10650</v>
      </c>
      <c r="D2344" t="s">
        <v>305</v>
      </c>
      <c r="E2344">
        <v>230.98247516799901</v>
      </c>
      <c r="F2344">
        <v>134.24</v>
      </c>
      <c r="G2344">
        <v>-34.378031919827301</v>
      </c>
      <c r="H2344">
        <v>-6.1302366766646799</v>
      </c>
      <c r="I2344">
        <v>-29.771151191881099</v>
      </c>
      <c r="J2344">
        <v>-5.02745123781314</v>
      </c>
      <c r="K2344">
        <v>135.38194376268001</v>
      </c>
      <c r="L2344">
        <v>140.666363494602</v>
      </c>
      <c r="M2344">
        <v>52.8159035562974</v>
      </c>
      <c r="N2344">
        <v>0.85732729164630195</v>
      </c>
      <c r="O2344">
        <v>36.248510131108397</v>
      </c>
      <c r="P2344">
        <v>8.5206143896523905</v>
      </c>
      <c r="Q2344">
        <v>2.4198250403264E-2</v>
      </c>
    </row>
    <row r="2345" spans="1:17" hidden="1" x14ac:dyDescent="0.3">
      <c r="A2345" t="s">
        <v>4888</v>
      </c>
      <c r="B2345" t="s">
        <v>4889</v>
      </c>
      <c r="C2345" t="s">
        <v>10650</v>
      </c>
      <c r="D2345" t="s">
        <v>282</v>
      </c>
      <c r="E2345">
        <v>230.53274999999999</v>
      </c>
      <c r="F2345">
        <v>126.1</v>
      </c>
      <c r="G2345">
        <v>-42.621906526790603</v>
      </c>
      <c r="H2345">
        <v>10.781254006565099</v>
      </c>
      <c r="I2345">
        <v>-22.282364617527101</v>
      </c>
      <c r="J2345">
        <v>1.6572376189162099</v>
      </c>
      <c r="K2345">
        <v>119.84625532480101</v>
      </c>
      <c r="L2345">
        <v>126.14620846896</v>
      </c>
      <c r="M2345">
        <v>60.940349353668701</v>
      </c>
      <c r="N2345">
        <v>0.94094105222200597</v>
      </c>
      <c r="O2345">
        <v>49.881046788263198</v>
      </c>
      <c r="P2345">
        <v>39.7229916897506</v>
      </c>
    </row>
    <row r="2346" spans="1:17" hidden="1" x14ac:dyDescent="0.3">
      <c r="A2346" t="s">
        <v>4890</v>
      </c>
      <c r="B2346" t="s">
        <v>4891</v>
      </c>
      <c r="C2346" t="s">
        <v>10650</v>
      </c>
      <c r="D2346" t="s">
        <v>141</v>
      </c>
      <c r="E2346">
        <v>229.64207805000001</v>
      </c>
      <c r="F2346">
        <v>57.01</v>
      </c>
      <c r="G2346">
        <v>4.1810157977827496</v>
      </c>
      <c r="H2346">
        <v>0.29508799865997998</v>
      </c>
      <c r="I2346">
        <v>-4.0675442389657004</v>
      </c>
      <c r="J2346">
        <v>2.2838946742414898</v>
      </c>
      <c r="K2346">
        <v>53.937052242623402</v>
      </c>
      <c r="L2346">
        <v>49.487931631094398</v>
      </c>
      <c r="M2346">
        <v>52.523577848944001</v>
      </c>
      <c r="N2346">
        <v>0.85846453906862896</v>
      </c>
      <c r="O2346">
        <v>30.6788282757411</v>
      </c>
      <c r="P2346">
        <v>54.498644986449797</v>
      </c>
      <c r="Q2346">
        <v>3.2254516902118002E-2</v>
      </c>
    </row>
    <row r="2347" spans="1:17" hidden="1" x14ac:dyDescent="0.3">
      <c r="A2347" t="s">
        <v>4892</v>
      </c>
      <c r="B2347" t="s">
        <v>4893</v>
      </c>
      <c r="C2347" t="s">
        <v>10650</v>
      </c>
      <c r="D2347" t="s">
        <v>51</v>
      </c>
      <c r="E2347">
        <v>229.58337570999899</v>
      </c>
      <c r="F2347">
        <v>146.65</v>
      </c>
      <c r="G2347">
        <v>13.9052741807741</v>
      </c>
      <c r="H2347">
        <v>13.8994413917457</v>
      </c>
      <c r="I2347">
        <v>20.591852110740199</v>
      </c>
      <c r="J2347">
        <v>-4.4888493376055303</v>
      </c>
      <c r="K2347">
        <v>127.42236826132201</v>
      </c>
      <c r="L2347">
        <v>114.345652926684</v>
      </c>
      <c r="N2347">
        <v>2.4054920910079001</v>
      </c>
      <c r="O2347">
        <v>15.240368223661701</v>
      </c>
      <c r="P2347">
        <v>62.9444444444444</v>
      </c>
    </row>
    <row r="2348" spans="1:17" hidden="1" x14ac:dyDescent="0.3">
      <c r="A2348" t="s">
        <v>4894</v>
      </c>
      <c r="B2348" t="s">
        <v>4895</v>
      </c>
      <c r="C2348" t="s">
        <v>10650</v>
      </c>
      <c r="D2348" t="s">
        <v>198</v>
      </c>
      <c r="E2348">
        <v>229.38363004000001</v>
      </c>
      <c r="F2348">
        <v>230.9</v>
      </c>
      <c r="G2348">
        <v>51.590737977992603</v>
      </c>
      <c r="H2348">
        <v>10.584749317732999</v>
      </c>
      <c r="I2348">
        <v>59.344264910131201</v>
      </c>
      <c r="J2348">
        <v>-8.3348701141994805</v>
      </c>
      <c r="K2348">
        <v>221.79173634454401</v>
      </c>
      <c r="L2348">
        <v>182.273097678775</v>
      </c>
      <c r="M2348">
        <v>38.040462637958498</v>
      </c>
      <c r="N2348">
        <v>1.02949672750747</v>
      </c>
      <c r="O2348">
        <v>25.5954958856647</v>
      </c>
      <c r="P2348">
        <v>117.830188679245</v>
      </c>
      <c r="Q2348">
        <v>0.14080578189758</v>
      </c>
    </row>
    <row r="2349" spans="1:17" hidden="1" x14ac:dyDescent="0.3">
      <c r="A2349" t="s">
        <v>4896</v>
      </c>
      <c r="B2349" t="s">
        <v>4897</v>
      </c>
      <c r="C2349" t="s">
        <v>10650</v>
      </c>
      <c r="D2349" t="s">
        <v>222</v>
      </c>
      <c r="E2349">
        <v>229.181409917</v>
      </c>
      <c r="F2349">
        <v>14.1</v>
      </c>
      <c r="G2349">
        <v>66.767520202468901</v>
      </c>
      <c r="H2349">
        <v>2.6197633233353002</v>
      </c>
      <c r="I2349">
        <v>4.0432802070904001</v>
      </c>
      <c r="J2349">
        <v>-9.44264852909137</v>
      </c>
      <c r="K2349">
        <v>13.781834626334</v>
      </c>
      <c r="L2349">
        <v>11.990070602019401</v>
      </c>
      <c r="M2349">
        <v>49.647174661807597</v>
      </c>
      <c r="N2349">
        <v>1.88248936331934</v>
      </c>
      <c r="O2349">
        <v>37.943262411347497</v>
      </c>
      <c r="P2349">
        <v>105.83941605839399</v>
      </c>
      <c r="Q2349">
        <v>2.8496774358200999E-2</v>
      </c>
    </row>
    <row r="2350" spans="1:17" hidden="1" x14ac:dyDescent="0.3">
      <c r="A2350" t="s">
        <v>4898</v>
      </c>
      <c r="B2350" t="s">
        <v>4899</v>
      </c>
      <c r="C2350" t="s">
        <v>10650</v>
      </c>
      <c r="D2350" t="s">
        <v>127</v>
      </c>
      <c r="E2350">
        <v>229.04884749999999</v>
      </c>
      <c r="F2350">
        <v>48.53</v>
      </c>
      <c r="G2350">
        <v>30.260087238082299</v>
      </c>
      <c r="H2350">
        <v>-1.9297631973176901</v>
      </c>
      <c r="I2350">
        <v>0.55129991056764205</v>
      </c>
      <c r="J2350">
        <v>2.32874504991408</v>
      </c>
      <c r="K2350">
        <v>47.0720087803886</v>
      </c>
      <c r="L2350">
        <v>41.436930944086399</v>
      </c>
      <c r="M2350">
        <v>48.229128453970603</v>
      </c>
      <c r="N2350">
        <v>0.224084956293094</v>
      </c>
      <c r="O2350">
        <v>31.094168555532601</v>
      </c>
      <c r="Q2350">
        <v>5.3307041129420002E-2</v>
      </c>
    </row>
    <row r="2351" spans="1:17" hidden="1" x14ac:dyDescent="0.3">
      <c r="A2351" t="s">
        <v>4900</v>
      </c>
      <c r="B2351" t="s">
        <v>4901</v>
      </c>
      <c r="C2351" t="s">
        <v>10650</v>
      </c>
      <c r="D2351" t="s">
        <v>414</v>
      </c>
      <c r="E2351">
        <v>228.8937664</v>
      </c>
      <c r="F2351">
        <v>173.3</v>
      </c>
      <c r="G2351">
        <v>87.524728030485505</v>
      </c>
      <c r="H2351">
        <v>41.750812177236597</v>
      </c>
      <c r="I2351">
        <v>68.117561436901696</v>
      </c>
      <c r="J2351">
        <v>2.3066583775166198</v>
      </c>
      <c r="K2351">
        <v>145.746222924992</v>
      </c>
      <c r="L2351">
        <v>115.27265269614</v>
      </c>
      <c r="M2351">
        <v>74.105991732139699</v>
      </c>
      <c r="N2351">
        <v>0.39067409500171602</v>
      </c>
      <c r="O2351">
        <v>32.717830351990699</v>
      </c>
      <c r="P2351">
        <v>128.02631578947299</v>
      </c>
      <c r="Q2351">
        <v>0.12554474488977199</v>
      </c>
    </row>
    <row r="2352" spans="1:17" hidden="1" x14ac:dyDescent="0.3">
      <c r="A2352" t="s">
        <v>4902</v>
      </c>
      <c r="B2352" t="s">
        <v>4903</v>
      </c>
      <c r="C2352" t="s">
        <v>10650</v>
      </c>
      <c r="D2352" t="s">
        <v>21</v>
      </c>
      <c r="E2352">
        <v>228.71441999999999</v>
      </c>
      <c r="F2352">
        <v>95</v>
      </c>
      <c r="G2352">
        <v>-30.435277000328199</v>
      </c>
      <c r="H2352">
        <v>-19.971369681590801</v>
      </c>
      <c r="I2352">
        <v>-22.016559021907899</v>
      </c>
      <c r="J2352">
        <v>-3.1210957144171201</v>
      </c>
      <c r="K2352">
        <v>100.450651183953</v>
      </c>
      <c r="L2352">
        <v>101.852101656754</v>
      </c>
      <c r="M2352">
        <v>38.244853878116203</v>
      </c>
      <c r="N2352">
        <v>0.227278514561251</v>
      </c>
      <c r="O2352">
        <v>37.736842105263101</v>
      </c>
      <c r="P2352">
        <v>15.5717761557177</v>
      </c>
      <c r="Q2352">
        <v>9.0823767158440996E-2</v>
      </c>
    </row>
    <row r="2353" spans="1:17" hidden="1" x14ac:dyDescent="0.3">
      <c r="A2353" t="s">
        <v>4904</v>
      </c>
      <c r="B2353" t="s">
        <v>4905</v>
      </c>
      <c r="C2353" t="s">
        <v>10650</v>
      </c>
      <c r="D2353" t="s">
        <v>21</v>
      </c>
      <c r="E2353">
        <v>228.11439999999999</v>
      </c>
      <c r="F2353">
        <v>276.39999999999998</v>
      </c>
      <c r="G2353">
        <v>-45.2449549168022</v>
      </c>
      <c r="H2353">
        <v>-3.1366317966961699</v>
      </c>
      <c r="I2353">
        <v>-12.5513659275062</v>
      </c>
      <c r="J2353">
        <v>-1.7826185536766701</v>
      </c>
      <c r="K2353">
        <v>250.93529239515601</v>
      </c>
      <c r="M2353">
        <v>48.613660729482497</v>
      </c>
      <c r="N2353">
        <v>0.95286195286195197</v>
      </c>
      <c r="O2353">
        <v>21.562952243125899</v>
      </c>
      <c r="P2353">
        <v>50.176582450421002</v>
      </c>
    </row>
    <row r="2354" spans="1:17" hidden="1" x14ac:dyDescent="0.3">
      <c r="A2354" t="s">
        <v>4906</v>
      </c>
      <c r="B2354" t="s">
        <v>4907</v>
      </c>
      <c r="C2354" t="s">
        <v>10650</v>
      </c>
      <c r="D2354" t="s">
        <v>417</v>
      </c>
      <c r="E2354">
        <v>227.68384</v>
      </c>
      <c r="F2354">
        <v>392.75</v>
      </c>
      <c r="G2354">
        <v>427.44824572694398</v>
      </c>
      <c r="H2354">
        <v>-4.2980938195218403</v>
      </c>
      <c r="I2354">
        <v>52.818084079375701</v>
      </c>
      <c r="J2354">
        <v>6.1852686782617301</v>
      </c>
      <c r="K2354">
        <v>362.735427489995</v>
      </c>
      <c r="L2354">
        <v>229.34718615291899</v>
      </c>
      <c r="M2354">
        <v>62.837801142117897</v>
      </c>
      <c r="N2354">
        <v>0.79304495335029601</v>
      </c>
      <c r="O2354">
        <v>6.9382558879694303</v>
      </c>
      <c r="P2354">
        <v>457.88352272727201</v>
      </c>
    </row>
    <row r="2355" spans="1:17" hidden="1" x14ac:dyDescent="0.3">
      <c r="A2355" t="s">
        <v>4908</v>
      </c>
      <c r="B2355" t="s">
        <v>4909</v>
      </c>
      <c r="C2355" t="s">
        <v>10650</v>
      </c>
      <c r="D2355" t="s">
        <v>54</v>
      </c>
      <c r="E2355">
        <v>227.36472359999999</v>
      </c>
      <c r="F2355">
        <v>105.44</v>
      </c>
      <c r="G2355">
        <v>5.5286172614383897</v>
      </c>
      <c r="H2355">
        <v>17.145184391663701</v>
      </c>
      <c r="I2355">
        <v>-9.0361960183461498</v>
      </c>
      <c r="J2355">
        <v>1.3906727334200299</v>
      </c>
      <c r="K2355">
        <v>96.286514621238695</v>
      </c>
      <c r="L2355">
        <v>90.823179276252105</v>
      </c>
      <c r="M2355">
        <v>65.981781065573003</v>
      </c>
      <c r="N2355">
        <v>2.6374422567689999</v>
      </c>
      <c r="O2355">
        <v>9.0667678300455101</v>
      </c>
      <c r="P2355">
        <v>51.494252873563198</v>
      </c>
      <c r="Q2355">
        <v>7.2009112638139999E-2</v>
      </c>
    </row>
    <row r="2356" spans="1:17" hidden="1" x14ac:dyDescent="0.3">
      <c r="A2356" t="s">
        <v>4910</v>
      </c>
      <c r="B2356" t="s">
        <v>4911</v>
      </c>
      <c r="C2356" t="s">
        <v>10650</v>
      </c>
      <c r="D2356" t="s">
        <v>629</v>
      </c>
      <c r="E2356">
        <v>227.15843992800001</v>
      </c>
      <c r="F2356">
        <v>220.18</v>
      </c>
      <c r="G2356">
        <v>-4.6181341431853502</v>
      </c>
      <c r="H2356">
        <v>2.7626204661924398</v>
      </c>
      <c r="I2356">
        <v>6.7264015225299598</v>
      </c>
      <c r="J2356">
        <v>-5.8203116152194498</v>
      </c>
      <c r="K2356">
        <v>210.80134605317599</v>
      </c>
      <c r="L2356">
        <v>194.70771290702999</v>
      </c>
      <c r="M2356">
        <v>49.002546640323096</v>
      </c>
      <c r="N2356">
        <v>0.60767737375700104</v>
      </c>
      <c r="O2356">
        <v>17.0723953129257</v>
      </c>
      <c r="P2356">
        <v>38.477987421383602</v>
      </c>
      <c r="Q2356">
        <v>0.11176317744002599</v>
      </c>
    </row>
    <row r="2357" spans="1:17" hidden="1" x14ac:dyDescent="0.3">
      <c r="A2357" t="s">
        <v>4912</v>
      </c>
      <c r="B2357" t="s">
        <v>4913</v>
      </c>
      <c r="C2357" t="s">
        <v>10650</v>
      </c>
      <c r="D2357" t="s">
        <v>54</v>
      </c>
      <c r="E2357">
        <v>226.74475511999901</v>
      </c>
      <c r="F2357">
        <v>165.45</v>
      </c>
      <c r="G2357">
        <v>9.53934228901187</v>
      </c>
      <c r="H2357">
        <v>-11.3962322640888</v>
      </c>
      <c r="I2357">
        <v>11.056319330682101</v>
      </c>
      <c r="J2357">
        <v>-4.3429291470158802</v>
      </c>
      <c r="K2357">
        <v>175.783456369455</v>
      </c>
      <c r="L2357">
        <v>157.41153196795801</v>
      </c>
      <c r="M2357">
        <v>32.646386810495301</v>
      </c>
      <c r="N2357">
        <v>0.72412927812185701</v>
      </c>
      <c r="O2357">
        <v>40.767603505590799</v>
      </c>
      <c r="P2357">
        <v>78.961600865332599</v>
      </c>
      <c r="Q2357">
        <v>8.3607958840201002E-2</v>
      </c>
    </row>
    <row r="2358" spans="1:17" hidden="1" x14ac:dyDescent="0.3">
      <c r="A2358" t="s">
        <v>4914</v>
      </c>
      <c r="B2358" t="s">
        <v>4915</v>
      </c>
      <c r="C2358" t="s">
        <v>10650</v>
      </c>
      <c r="D2358" t="s">
        <v>629</v>
      </c>
      <c r="E2358">
        <v>226.33989</v>
      </c>
      <c r="F2358">
        <v>126.44</v>
      </c>
      <c r="G2358">
        <v>63.0459777816151</v>
      </c>
      <c r="H2358">
        <v>-21.0043438195218</v>
      </c>
      <c r="I2358">
        <v>-8.2135755478934804</v>
      </c>
      <c r="J2358">
        <v>-4.9870907616930999</v>
      </c>
      <c r="K2358">
        <v>141.119418345979</v>
      </c>
      <c r="L2358">
        <v>123.123651766731</v>
      </c>
      <c r="M2358">
        <v>29.806581003090901</v>
      </c>
      <c r="N2358">
        <v>0.95705738181908095</v>
      </c>
      <c r="O2358">
        <v>39.006643467257199</v>
      </c>
      <c r="P2358">
        <v>101.498007968127</v>
      </c>
      <c r="Q2358">
        <v>0.108698784851445</v>
      </c>
    </row>
    <row r="2359" spans="1:17" hidden="1" x14ac:dyDescent="0.3">
      <c r="A2359" t="s">
        <v>4916</v>
      </c>
      <c r="B2359" t="s">
        <v>4917</v>
      </c>
      <c r="C2359" t="s">
        <v>10650</v>
      </c>
      <c r="D2359" t="s">
        <v>141</v>
      </c>
      <c r="E2359">
        <v>226.11500000000001</v>
      </c>
      <c r="F2359">
        <v>55.24</v>
      </c>
      <c r="G2359">
        <v>46.050346002866597</v>
      </c>
      <c r="H2359">
        <v>-3.0328629136603702</v>
      </c>
      <c r="I2359">
        <v>33.168398211876401</v>
      </c>
      <c r="J2359">
        <v>0.17378491000895899</v>
      </c>
      <c r="K2359">
        <v>51.3048634708626</v>
      </c>
      <c r="L2359">
        <v>42.682181812968999</v>
      </c>
      <c r="M2359">
        <v>54.253690516843598</v>
      </c>
      <c r="N2359">
        <v>0.11867587988113</v>
      </c>
      <c r="O2359">
        <v>18.229543808834102</v>
      </c>
      <c r="P2359">
        <v>88.532423208191105</v>
      </c>
      <c r="Q2359">
        <v>4.6187827549733003E-2</v>
      </c>
    </row>
    <row r="2360" spans="1:17" hidden="1" x14ac:dyDescent="0.3">
      <c r="A2360" t="s">
        <v>4918</v>
      </c>
      <c r="B2360" t="s">
        <v>4919</v>
      </c>
      <c r="C2360" t="s">
        <v>10650</v>
      </c>
      <c r="D2360" t="s">
        <v>141</v>
      </c>
      <c r="E2360">
        <v>225.31380619999999</v>
      </c>
      <c r="F2360">
        <v>136.85</v>
      </c>
      <c r="G2360">
        <v>67.697052520447798</v>
      </c>
      <c r="H2360">
        <v>2.4835839768053698</v>
      </c>
      <c r="I2360">
        <v>6.3941116207560196</v>
      </c>
      <c r="J2360">
        <v>10.1362506292347</v>
      </c>
      <c r="K2360">
        <v>106.36047792842</v>
      </c>
      <c r="L2360">
        <v>97.184429143551199</v>
      </c>
      <c r="M2360">
        <v>78.332019960696996</v>
      </c>
      <c r="N2360">
        <v>2.49364373989</v>
      </c>
      <c r="O2360">
        <v>0.14614541468762601</v>
      </c>
      <c r="P2360">
        <v>110.15049140049101</v>
      </c>
      <c r="Q2360">
        <v>5.9490148802424002E-2</v>
      </c>
    </row>
    <row r="2361" spans="1:17" hidden="1" x14ac:dyDescent="0.3">
      <c r="A2361" t="s">
        <v>4920</v>
      </c>
      <c r="B2361" t="s">
        <v>4921</v>
      </c>
      <c r="C2361" t="s">
        <v>10650</v>
      </c>
      <c r="D2361" t="s">
        <v>121</v>
      </c>
      <c r="E2361">
        <v>224.37090000000001</v>
      </c>
      <c r="F2361">
        <v>9.06</v>
      </c>
      <c r="G2361">
        <v>-37.620812393309699</v>
      </c>
      <c r="H2361">
        <v>-0.61481457052410604</v>
      </c>
      <c r="I2361">
        <v>-13.2298021926647</v>
      </c>
      <c r="J2361">
        <v>3.4788573175686799</v>
      </c>
      <c r="M2361">
        <v>0</v>
      </c>
      <c r="N2361">
        <v>4.5</v>
      </c>
      <c r="O2361">
        <v>17.2185430463575</v>
      </c>
      <c r="P2361">
        <v>0</v>
      </c>
    </row>
    <row r="2362" spans="1:17" hidden="1" x14ac:dyDescent="0.3">
      <c r="A2362" t="s">
        <v>4922</v>
      </c>
      <c r="B2362" t="s">
        <v>4923</v>
      </c>
      <c r="C2362" t="s">
        <v>10650</v>
      </c>
      <c r="D2362" t="s">
        <v>4455</v>
      </c>
      <c r="E2362">
        <v>223.884603</v>
      </c>
      <c r="F2362">
        <v>318.85000000000002</v>
      </c>
      <c r="G2362">
        <v>29.389284403180501</v>
      </c>
      <c r="H2362">
        <v>8.9132698168417903</v>
      </c>
      <c r="I2362">
        <v>74.976602778701704</v>
      </c>
      <c r="J2362">
        <v>-11.154641385703</v>
      </c>
      <c r="K2362">
        <v>255.95015298255001</v>
      </c>
      <c r="M2362">
        <v>48.618702912413603</v>
      </c>
      <c r="N2362">
        <v>0.76616431696645604</v>
      </c>
      <c r="O2362">
        <v>16.010663321310901</v>
      </c>
      <c r="P2362">
        <v>127.75</v>
      </c>
    </row>
    <row r="2363" spans="1:17" hidden="1" x14ac:dyDescent="0.3">
      <c r="A2363" t="s">
        <v>4924</v>
      </c>
      <c r="B2363" t="s">
        <v>4925</v>
      </c>
      <c r="C2363" t="s">
        <v>10650</v>
      </c>
      <c r="D2363" t="s">
        <v>1833</v>
      </c>
      <c r="E2363">
        <v>223.73114471399899</v>
      </c>
      <c r="F2363">
        <v>87.29</v>
      </c>
      <c r="G2363">
        <v>67.770899203123193</v>
      </c>
      <c r="H2363">
        <v>7.2501403812216498</v>
      </c>
      <c r="I2363">
        <v>71.615310822460003</v>
      </c>
      <c r="J2363">
        <v>-14.536211512597401</v>
      </c>
      <c r="K2363">
        <v>79.035891317020202</v>
      </c>
      <c r="L2363">
        <v>58.819377649727599</v>
      </c>
      <c r="M2363">
        <v>43.620274855429798</v>
      </c>
      <c r="N2363">
        <v>0.314775000068863</v>
      </c>
      <c r="O2363">
        <v>17.0809943865276</v>
      </c>
      <c r="P2363">
        <v>164.51515151515099</v>
      </c>
      <c r="Q2363">
        <v>0.100826319111844</v>
      </c>
    </row>
    <row r="2364" spans="1:17" hidden="1" x14ac:dyDescent="0.3">
      <c r="A2364" t="s">
        <v>4926</v>
      </c>
      <c r="B2364" t="s">
        <v>4927</v>
      </c>
      <c r="C2364" t="s">
        <v>10650</v>
      </c>
      <c r="D2364" t="s">
        <v>46</v>
      </c>
      <c r="E2364">
        <v>223.54168200000001</v>
      </c>
      <c r="F2364">
        <v>191.59</v>
      </c>
      <c r="G2364">
        <v>81.869094289472002</v>
      </c>
      <c r="H2364">
        <v>7.7546839582559297</v>
      </c>
      <c r="I2364">
        <v>20.171902261940598</v>
      </c>
      <c r="J2364">
        <v>-9.6522843195251795</v>
      </c>
      <c r="K2364">
        <v>194.04695801468199</v>
      </c>
      <c r="L2364">
        <v>162.55789089258499</v>
      </c>
      <c r="M2364">
        <v>39.332920100553302</v>
      </c>
      <c r="N2364">
        <v>4.0870872606712503</v>
      </c>
      <c r="O2364">
        <v>25.027402265253901</v>
      </c>
      <c r="P2364">
        <v>112.877777777777</v>
      </c>
      <c r="Q2364">
        <v>0.11918664729079</v>
      </c>
    </row>
    <row r="2365" spans="1:17" hidden="1" x14ac:dyDescent="0.3">
      <c r="A2365" t="s">
        <v>4928</v>
      </c>
      <c r="B2365" t="s">
        <v>4929</v>
      </c>
      <c r="C2365" t="s">
        <v>10650</v>
      </c>
      <c r="D2365" t="s">
        <v>3214</v>
      </c>
      <c r="E2365">
        <v>223.47523709999999</v>
      </c>
      <c r="F2365">
        <v>317.8</v>
      </c>
      <c r="G2365">
        <v>217.45744330618501</v>
      </c>
      <c r="H2365">
        <v>-0.606274349610187</v>
      </c>
      <c r="I2365">
        <v>13.593954336357299</v>
      </c>
      <c r="J2365">
        <v>2.3578561756172398</v>
      </c>
      <c r="K2365">
        <v>285.90096157489</v>
      </c>
      <c r="L2365">
        <v>255.01613548288299</v>
      </c>
      <c r="M2365">
        <v>53.142092283824603</v>
      </c>
      <c r="N2365">
        <v>0.44876673713882997</v>
      </c>
      <c r="O2365">
        <v>13.2787916928886</v>
      </c>
      <c r="P2365">
        <v>269.10569105691002</v>
      </c>
    </row>
    <row r="2366" spans="1:17" hidden="1" x14ac:dyDescent="0.3">
      <c r="A2366" t="s">
        <v>4930</v>
      </c>
      <c r="B2366" t="s">
        <v>4931</v>
      </c>
      <c r="C2366" t="s">
        <v>10650</v>
      </c>
      <c r="D2366" t="s">
        <v>565</v>
      </c>
      <c r="E2366">
        <v>223.47366382999999</v>
      </c>
      <c r="F2366">
        <v>224.7</v>
      </c>
      <c r="G2366">
        <v>153.45606854610199</v>
      </c>
      <c r="H2366">
        <v>10.33270714519</v>
      </c>
      <c r="I2366">
        <v>69.713758903578594</v>
      </c>
      <c r="J2366">
        <v>4.9426090198356398</v>
      </c>
      <c r="K2366">
        <v>197.547931594511</v>
      </c>
      <c r="L2366">
        <v>156.89642459952199</v>
      </c>
      <c r="M2366">
        <v>74.338395046732899</v>
      </c>
      <c r="N2366">
        <v>0.33577121960171802</v>
      </c>
      <c r="O2366">
        <v>2.51446372941699</v>
      </c>
      <c r="P2366">
        <v>196.43799472295501</v>
      </c>
      <c r="Q2366">
        <v>0.13231761664038699</v>
      </c>
    </row>
    <row r="2367" spans="1:17" hidden="1" x14ac:dyDescent="0.3">
      <c r="A2367" t="s">
        <v>4932</v>
      </c>
      <c r="B2367" t="s">
        <v>4933</v>
      </c>
      <c r="C2367" t="s">
        <v>10650</v>
      </c>
      <c r="D2367" t="s">
        <v>365</v>
      </c>
      <c r="E2367">
        <v>223.28335999999999</v>
      </c>
      <c r="F2367">
        <v>75.650000000000006</v>
      </c>
      <c r="G2367">
        <v>-32.321101246639898</v>
      </c>
      <c r="H2367">
        <v>1.5440592678987699</v>
      </c>
      <c r="I2367">
        <v>-33.671474005354199</v>
      </c>
      <c r="J2367">
        <v>0.45236479428435</v>
      </c>
      <c r="K2367">
        <v>75.130875128842106</v>
      </c>
      <c r="L2367">
        <v>76.701028320312702</v>
      </c>
      <c r="M2367">
        <v>55.1145746465724</v>
      </c>
      <c r="N2367">
        <v>1.7222625383225501</v>
      </c>
      <c r="O2367">
        <v>42.630535360211503</v>
      </c>
      <c r="P2367">
        <v>13.7593984962406</v>
      </c>
      <c r="Q2367">
        <v>3.8737765779002002E-2</v>
      </c>
    </row>
    <row r="2368" spans="1:17" hidden="1" x14ac:dyDescent="0.3">
      <c r="A2368" t="s">
        <v>4934</v>
      </c>
      <c r="B2368" t="s">
        <v>4935</v>
      </c>
      <c r="C2368" t="s">
        <v>10650</v>
      </c>
      <c r="D2368" t="s">
        <v>130</v>
      </c>
      <c r="E2368">
        <v>223.21225358699999</v>
      </c>
      <c r="F2368">
        <v>38.18</v>
      </c>
      <c r="G2368">
        <v>48.813549290751503</v>
      </c>
      <c r="H2368">
        <v>11.560479667509799</v>
      </c>
      <c r="I2368">
        <v>64.200205624194297</v>
      </c>
      <c r="J2368">
        <v>13.309402869428901</v>
      </c>
      <c r="K2368">
        <v>33.576601465016402</v>
      </c>
      <c r="L2368">
        <v>26.231109852560898</v>
      </c>
      <c r="M2368">
        <v>68.385810682099503</v>
      </c>
      <c r="N2368">
        <v>1.1126277517202401</v>
      </c>
      <c r="O2368">
        <v>7.6741749607124099</v>
      </c>
      <c r="P2368">
        <v>111.523545706371</v>
      </c>
      <c r="Q2368">
        <v>0.122066369372126</v>
      </c>
    </row>
    <row r="2369" spans="1:17" hidden="1" x14ac:dyDescent="0.3">
      <c r="A2369" t="s">
        <v>4936</v>
      </c>
      <c r="B2369" t="s">
        <v>4937</v>
      </c>
      <c r="C2369" t="s">
        <v>10650</v>
      </c>
      <c r="D2369" t="s">
        <v>46</v>
      </c>
      <c r="E2369">
        <v>222.80820768699999</v>
      </c>
      <c r="F2369">
        <v>137.43</v>
      </c>
      <c r="G2369">
        <v>114.537985031757</v>
      </c>
      <c r="H2369">
        <v>8.5475498225503603</v>
      </c>
      <c r="I2369">
        <v>-0.73560320539566704</v>
      </c>
      <c r="J2369">
        <v>-3.5998253181467299</v>
      </c>
      <c r="K2369">
        <v>128.27508644296901</v>
      </c>
      <c r="L2369">
        <v>103.664946908565</v>
      </c>
      <c r="M2369">
        <v>54.814411292794901</v>
      </c>
      <c r="N2369">
        <v>1.64464506721801</v>
      </c>
      <c r="O2369">
        <v>13.9125372917121</v>
      </c>
      <c r="P2369">
        <v>151.01369863013699</v>
      </c>
      <c r="Q2369">
        <v>5.657967658686E-2</v>
      </c>
    </row>
    <row r="2370" spans="1:17" hidden="1" x14ac:dyDescent="0.3">
      <c r="A2370" t="s">
        <v>4938</v>
      </c>
      <c r="B2370" t="s">
        <v>4939</v>
      </c>
      <c r="C2370" t="s">
        <v>10650</v>
      </c>
      <c r="D2370" t="s">
        <v>1644</v>
      </c>
      <c r="E2370">
        <v>222.65393644</v>
      </c>
      <c r="F2370">
        <v>79.69</v>
      </c>
      <c r="G2370">
        <v>307.42186585681401</v>
      </c>
      <c r="H2370">
        <v>49.803654195198199</v>
      </c>
      <c r="I2370">
        <v>-6.9279170940196799</v>
      </c>
      <c r="J2370">
        <v>6.5655240851857704</v>
      </c>
      <c r="K2370">
        <v>56.792505514973101</v>
      </c>
      <c r="L2370">
        <v>48.358236270272698</v>
      </c>
      <c r="M2370">
        <v>99.6816705931993</v>
      </c>
      <c r="N2370">
        <v>0.76783728830430098</v>
      </c>
      <c r="O2370">
        <v>0.30116702221107899</v>
      </c>
      <c r="P2370">
        <v>340.27624309392201</v>
      </c>
      <c r="Q2370">
        <v>0.10774994867837701</v>
      </c>
    </row>
    <row r="2371" spans="1:17" hidden="1" x14ac:dyDescent="0.3">
      <c r="A2371" t="s">
        <v>4940</v>
      </c>
      <c r="B2371" t="s">
        <v>4941</v>
      </c>
      <c r="C2371" t="s">
        <v>10650</v>
      </c>
      <c r="D2371" t="s">
        <v>629</v>
      </c>
      <c r="E2371">
        <v>222.54964169299899</v>
      </c>
      <c r="F2371">
        <v>133.31</v>
      </c>
      <c r="G2371">
        <v>14.8617257244674</v>
      </c>
      <c r="H2371">
        <v>15.4185728471448</v>
      </c>
      <c r="I2371">
        <v>9.4458917620972809</v>
      </c>
      <c r="J2371">
        <v>0.84271607034061502</v>
      </c>
      <c r="K2371">
        <v>126.106648433282</v>
      </c>
      <c r="L2371">
        <v>117.753739876059</v>
      </c>
      <c r="M2371">
        <v>75.514971273577302</v>
      </c>
      <c r="N2371">
        <v>0.59118059760305197</v>
      </c>
      <c r="O2371">
        <v>21.513764908858999</v>
      </c>
      <c r="P2371">
        <v>55.918128654970701</v>
      </c>
      <c r="Q2371">
        <v>9.3666432455190005E-2</v>
      </c>
    </row>
    <row r="2372" spans="1:17" hidden="1" x14ac:dyDescent="0.3">
      <c r="A2372" t="s">
        <v>4942</v>
      </c>
      <c r="B2372" t="s">
        <v>4943</v>
      </c>
      <c r="C2372" t="s">
        <v>10650</v>
      </c>
      <c r="D2372" t="s">
        <v>365</v>
      </c>
      <c r="E2372">
        <v>222.484846</v>
      </c>
      <c r="F2372">
        <v>73.19</v>
      </c>
      <c r="G2372">
        <v>23.002878135940101</v>
      </c>
      <c r="H2372">
        <v>-6.9455402255747902</v>
      </c>
      <c r="I2372">
        <v>-10.390331205297199</v>
      </c>
      <c r="J2372">
        <v>-4.2222011234509402</v>
      </c>
      <c r="K2372">
        <v>78.739533116842907</v>
      </c>
      <c r="L2372">
        <v>73.870134806954297</v>
      </c>
      <c r="M2372">
        <v>50.293720797294903</v>
      </c>
      <c r="N2372">
        <v>0.693851987905306</v>
      </c>
      <c r="O2372">
        <v>33.009974040169404</v>
      </c>
      <c r="P2372">
        <v>61.567328918322303</v>
      </c>
      <c r="Q2372">
        <v>3.9342360240576003E-2</v>
      </c>
    </row>
    <row r="2373" spans="1:17" hidden="1" x14ac:dyDescent="0.3">
      <c r="A2373" t="s">
        <v>4944</v>
      </c>
      <c r="B2373" t="s">
        <v>4945</v>
      </c>
      <c r="C2373" t="s">
        <v>10650</v>
      </c>
      <c r="D2373" t="s">
        <v>141</v>
      </c>
      <c r="E2373">
        <v>222.47456</v>
      </c>
      <c r="F2373">
        <v>14.4</v>
      </c>
      <c r="G2373">
        <v>-110.763808035739</v>
      </c>
      <c r="H2373">
        <v>-10.567021468100601</v>
      </c>
      <c r="I2373">
        <v>-45.647989805072498</v>
      </c>
      <c r="J2373">
        <v>-7.8586318014701897</v>
      </c>
      <c r="K2373">
        <v>15.0962200842516</v>
      </c>
      <c r="L2373">
        <v>27.749115598111501</v>
      </c>
      <c r="M2373">
        <v>40.898982470718899</v>
      </c>
      <c r="N2373">
        <v>1.13060499753768</v>
      </c>
      <c r="O2373">
        <v>531.388888888888</v>
      </c>
      <c r="P2373">
        <v>39.941690962099102</v>
      </c>
      <c r="Q2373">
        <v>-1.2419499405645001E-2</v>
      </c>
    </row>
    <row r="2374" spans="1:17" hidden="1" x14ac:dyDescent="0.3">
      <c r="A2374" t="s">
        <v>4946</v>
      </c>
      <c r="B2374" t="s">
        <v>4947</v>
      </c>
      <c r="C2374" t="s">
        <v>10650</v>
      </c>
      <c r="D2374" t="s">
        <v>46</v>
      </c>
      <c r="E2374">
        <v>221.73912000000001</v>
      </c>
      <c r="F2374">
        <v>283.5</v>
      </c>
      <c r="G2374">
        <v>-4.8538816514910001</v>
      </c>
      <c r="H2374">
        <v>-8.9185922118047891</v>
      </c>
      <c r="I2374">
        <v>10.2917016395277</v>
      </c>
      <c r="J2374">
        <v>-0.84007727693534495</v>
      </c>
      <c r="K2374">
        <v>281.67888953298097</v>
      </c>
      <c r="L2374">
        <v>256.02810943397799</v>
      </c>
      <c r="M2374">
        <v>48.092474982078102</v>
      </c>
      <c r="N2374">
        <v>0.46439466573694699</v>
      </c>
      <c r="O2374">
        <v>19.576719576719501</v>
      </c>
      <c r="P2374">
        <v>35.906040268456302</v>
      </c>
    </row>
    <row r="2375" spans="1:17" hidden="1" x14ac:dyDescent="0.3">
      <c r="A2375" t="s">
        <v>4948</v>
      </c>
      <c r="B2375" t="s">
        <v>4949</v>
      </c>
      <c r="C2375" t="s">
        <v>10650</v>
      </c>
      <c r="D2375" t="s">
        <v>127</v>
      </c>
      <c r="E2375">
        <v>221.724880573999</v>
      </c>
      <c r="F2375">
        <v>23.76</v>
      </c>
      <c r="G2375">
        <v>140.48832619237399</v>
      </c>
      <c r="H2375">
        <v>39.822507100547099</v>
      </c>
      <c r="I2375">
        <v>27.956098978224901</v>
      </c>
      <c r="J2375">
        <v>6.1442551627758499</v>
      </c>
      <c r="K2375">
        <v>19.490663408977699</v>
      </c>
      <c r="L2375">
        <v>15.640483796648599</v>
      </c>
      <c r="M2375">
        <v>69.234056826439797</v>
      </c>
      <c r="N2375">
        <v>1.3088441911165201</v>
      </c>
      <c r="O2375">
        <v>9.4696969696969706</v>
      </c>
      <c r="P2375">
        <v>179.200940070505</v>
      </c>
      <c r="Q2375">
        <v>6.6618064085779999E-2</v>
      </c>
    </row>
    <row r="2376" spans="1:17" hidden="1" x14ac:dyDescent="0.3">
      <c r="A2376" t="s">
        <v>4950</v>
      </c>
      <c r="B2376" t="s">
        <v>4951</v>
      </c>
      <c r="C2376" t="s">
        <v>10650</v>
      </c>
      <c r="D2376" t="s">
        <v>127</v>
      </c>
      <c r="E2376">
        <v>221.58</v>
      </c>
      <c r="F2376">
        <v>246.5</v>
      </c>
      <c r="G2376">
        <v>-26.994236295334499</v>
      </c>
      <c r="H2376">
        <v>-8.6174334421633496</v>
      </c>
      <c r="I2376">
        <v>-27.259849427775901</v>
      </c>
      <c r="J2376">
        <v>-3.9643496826710898</v>
      </c>
      <c r="K2376">
        <v>263.785165579134</v>
      </c>
      <c r="L2376">
        <v>265.93068208247502</v>
      </c>
      <c r="M2376">
        <v>29.8149692264344</v>
      </c>
      <c r="N2376">
        <v>0.41051267154229298</v>
      </c>
      <c r="O2376">
        <v>43.204868154158198</v>
      </c>
      <c r="P2376">
        <v>18.566618566618502</v>
      </c>
      <c r="Q2376">
        <v>1.1194720553924E-2</v>
      </c>
    </row>
    <row r="2377" spans="1:17" hidden="1" x14ac:dyDescent="0.3">
      <c r="A2377" t="s">
        <v>4952</v>
      </c>
      <c r="B2377" t="s">
        <v>4953</v>
      </c>
      <c r="C2377" t="s">
        <v>10650</v>
      </c>
      <c r="D2377" t="s">
        <v>141</v>
      </c>
      <c r="E2377">
        <v>220.57</v>
      </c>
      <c r="F2377">
        <v>168.2</v>
      </c>
      <c r="G2377">
        <v>11.326206354075399</v>
      </c>
      <c r="H2377">
        <v>23.2347519766811</v>
      </c>
      <c r="I2377">
        <v>19.107785352676999</v>
      </c>
      <c r="J2377">
        <v>8.0102621420769609</v>
      </c>
      <c r="K2377">
        <v>144.60726223665699</v>
      </c>
      <c r="L2377">
        <v>134.41093624990901</v>
      </c>
      <c r="M2377">
        <v>92.964214880119201</v>
      </c>
      <c r="N2377">
        <v>0.22992396037816701</v>
      </c>
      <c r="O2377">
        <v>7.01545778834722</v>
      </c>
      <c r="P2377">
        <v>82.034632034631997</v>
      </c>
      <c r="Q2377">
        <v>9.2992929269152994E-2</v>
      </c>
    </row>
    <row r="2378" spans="1:17" hidden="1" x14ac:dyDescent="0.3">
      <c r="A2378" t="s">
        <v>4954</v>
      </c>
      <c r="B2378" t="s">
        <v>4955</v>
      </c>
      <c r="C2378" t="s">
        <v>10650</v>
      </c>
      <c r="D2378" t="s">
        <v>531</v>
      </c>
      <c r="E2378">
        <v>220.52787678799999</v>
      </c>
      <c r="F2378">
        <v>52.85</v>
      </c>
      <c r="G2378">
        <v>32.1801076150564</v>
      </c>
      <c r="H2378">
        <v>12.174641372115699</v>
      </c>
      <c r="I2378">
        <v>59.799710792845801</v>
      </c>
      <c r="J2378">
        <v>5.9867221549986898</v>
      </c>
      <c r="K2378">
        <v>46.8265646008565</v>
      </c>
      <c r="L2378">
        <v>38.190124557676299</v>
      </c>
      <c r="M2378">
        <v>66.792974235558404</v>
      </c>
      <c r="N2378">
        <v>0.31310160192006897</v>
      </c>
      <c r="O2378">
        <v>5.0141911069063196</v>
      </c>
      <c r="P2378">
        <v>114.83739837398301</v>
      </c>
      <c r="Q2378">
        <v>8.2805128022369993E-3</v>
      </c>
    </row>
    <row r="2379" spans="1:17" hidden="1" x14ac:dyDescent="0.3">
      <c r="A2379" t="s">
        <v>4956</v>
      </c>
      <c r="B2379" t="s">
        <v>4957</v>
      </c>
      <c r="C2379" t="s">
        <v>10650</v>
      </c>
      <c r="D2379" t="s">
        <v>1418</v>
      </c>
      <c r="E2379">
        <v>220.1020905</v>
      </c>
      <c r="F2379">
        <v>124.03</v>
      </c>
      <c r="G2379">
        <v>7.2993148930643503</v>
      </c>
      <c r="H2379">
        <v>12.5295232856207</v>
      </c>
      <c r="I2379">
        <v>3.54562775303273</v>
      </c>
      <c r="J2379">
        <v>0.37102472733019098</v>
      </c>
      <c r="K2379">
        <v>110.686002482977</v>
      </c>
      <c r="L2379">
        <v>106.108153373221</v>
      </c>
      <c r="M2379">
        <v>84.100439049978803</v>
      </c>
      <c r="N2379">
        <v>2.0155527369443602</v>
      </c>
      <c r="O2379">
        <v>11.9084092558252</v>
      </c>
      <c r="P2379">
        <v>41.667618503712099</v>
      </c>
      <c r="Q2379">
        <v>-5.6174751117000002E-4</v>
      </c>
    </row>
    <row r="2380" spans="1:17" hidden="1" x14ac:dyDescent="0.3">
      <c r="A2380" t="s">
        <v>4958</v>
      </c>
      <c r="B2380" t="s">
        <v>4959</v>
      </c>
      <c r="C2380" t="s">
        <v>10650</v>
      </c>
      <c r="D2380" t="s">
        <v>163</v>
      </c>
      <c r="E2380">
        <v>219.95728170000001</v>
      </c>
      <c r="F2380">
        <v>95.25</v>
      </c>
      <c r="G2380">
        <v>121.149509053554</v>
      </c>
      <c r="H2380">
        <v>12.836373103278</v>
      </c>
      <c r="I2380">
        <v>50.803184206359802</v>
      </c>
      <c r="J2380">
        <v>-3.7696483009193398</v>
      </c>
      <c r="K2380">
        <v>84.295559826883107</v>
      </c>
      <c r="L2380">
        <v>67.650520420728995</v>
      </c>
      <c r="M2380">
        <v>66.1946893207692</v>
      </c>
      <c r="N2380">
        <v>0.94001200837749799</v>
      </c>
      <c r="O2380">
        <v>3.91601049868766</v>
      </c>
      <c r="P2380">
        <v>160.95890410958901</v>
      </c>
      <c r="Q2380">
        <v>0.16553350628233601</v>
      </c>
    </row>
    <row r="2381" spans="1:17" hidden="1" x14ac:dyDescent="0.3">
      <c r="A2381" t="s">
        <v>4960</v>
      </c>
      <c r="B2381" t="s">
        <v>3556</v>
      </c>
      <c r="C2381" t="s">
        <v>10650</v>
      </c>
      <c r="D2381" t="s">
        <v>1418</v>
      </c>
      <c r="E2381">
        <v>218.828643</v>
      </c>
      <c r="F2381">
        <v>134.35</v>
      </c>
      <c r="G2381">
        <v>-3.26822894540829</v>
      </c>
      <c r="H2381">
        <v>-1.5659326029003899</v>
      </c>
      <c r="I2381">
        <v>3.3008450557036602</v>
      </c>
      <c r="J2381">
        <v>6.7131472024430598</v>
      </c>
      <c r="K2381">
        <v>128.59462011927101</v>
      </c>
      <c r="L2381">
        <v>118.363102702078</v>
      </c>
      <c r="M2381">
        <v>61.536825874742597</v>
      </c>
      <c r="N2381">
        <v>1.03351912286895</v>
      </c>
      <c r="O2381">
        <v>10.7554893933755</v>
      </c>
      <c r="P2381">
        <v>35.912999494183097</v>
      </c>
      <c r="Q2381">
        <v>3.1664888934093E-2</v>
      </c>
    </row>
    <row r="2382" spans="1:17" hidden="1" x14ac:dyDescent="0.3">
      <c r="A2382" t="s">
        <v>4961</v>
      </c>
      <c r="B2382" t="s">
        <v>4962</v>
      </c>
      <c r="C2382" t="s">
        <v>10650</v>
      </c>
      <c r="D2382" t="s">
        <v>472</v>
      </c>
      <c r="E2382">
        <v>217.72829999999999</v>
      </c>
      <c r="F2382">
        <v>117.65</v>
      </c>
      <c r="G2382">
        <v>-48.960207748250603</v>
      </c>
      <c r="H2382">
        <v>-20.0428306616271</v>
      </c>
      <c r="I2382">
        <v>-31.4940986736121</v>
      </c>
      <c r="J2382">
        <v>-20.182499223189001</v>
      </c>
      <c r="O2382">
        <v>35.656608584785303</v>
      </c>
      <c r="P2382">
        <v>0</v>
      </c>
    </row>
    <row r="2383" spans="1:17" hidden="1" x14ac:dyDescent="0.3">
      <c r="A2383" t="s">
        <v>4963</v>
      </c>
      <c r="B2383" t="s">
        <v>4964</v>
      </c>
      <c r="C2383" t="s">
        <v>10650</v>
      </c>
      <c r="D2383" t="s">
        <v>1418</v>
      </c>
      <c r="E2383">
        <v>216.93738737999999</v>
      </c>
      <c r="F2383">
        <v>206.75</v>
      </c>
      <c r="G2383">
        <v>40.786255090768996</v>
      </c>
      <c r="H2383">
        <v>-4.0008871809056696</v>
      </c>
      <c r="I2383">
        <v>-6.2043861028133396</v>
      </c>
      <c r="J2383">
        <v>10.0074731649547</v>
      </c>
      <c r="K2383">
        <v>190.99816812197599</v>
      </c>
      <c r="L2383">
        <v>174.611570719046</v>
      </c>
      <c r="M2383">
        <v>63.816011386524998</v>
      </c>
      <c r="N2383">
        <v>0.78326084394328999</v>
      </c>
      <c r="O2383">
        <v>20.3627569528416</v>
      </c>
      <c r="P2383">
        <v>86.934900542495399</v>
      </c>
      <c r="Q2383">
        <v>4.1668892899152002E-2</v>
      </c>
    </row>
    <row r="2384" spans="1:17" hidden="1" x14ac:dyDescent="0.3">
      <c r="A2384" t="s">
        <v>4965</v>
      </c>
      <c r="B2384" t="s">
        <v>4966</v>
      </c>
      <c r="C2384" t="s">
        <v>10650</v>
      </c>
      <c r="D2384" t="s">
        <v>121</v>
      </c>
      <c r="E2384">
        <v>216.79541</v>
      </c>
      <c r="F2384">
        <v>328.3</v>
      </c>
      <c r="G2384">
        <v>100.35558415960099</v>
      </c>
      <c r="H2384">
        <v>9.5880172915892707</v>
      </c>
      <c r="I2384">
        <v>5.5934900735880602</v>
      </c>
      <c r="J2384">
        <v>6.0295453112238997</v>
      </c>
      <c r="K2384">
        <v>284.72053606811397</v>
      </c>
      <c r="L2384">
        <v>247.25299503685699</v>
      </c>
      <c r="M2384">
        <v>62.657744932051301</v>
      </c>
      <c r="N2384">
        <v>0.74367737525632205</v>
      </c>
      <c r="O2384">
        <v>27.307340846786399</v>
      </c>
      <c r="P2384">
        <v>218.737864077669</v>
      </c>
    </row>
    <row r="2385" spans="1:17" hidden="1" x14ac:dyDescent="0.3">
      <c r="A2385" t="s">
        <v>4967</v>
      </c>
      <c r="B2385" t="s">
        <v>4968</v>
      </c>
      <c r="C2385" t="s">
        <v>10650</v>
      </c>
      <c r="D2385" t="s">
        <v>72</v>
      </c>
      <c r="E2385">
        <v>216.393930342</v>
      </c>
      <c r="F2385">
        <v>79.569999999999993</v>
      </c>
      <c r="G2385">
        <v>82.603544954156305</v>
      </c>
      <c r="H2385">
        <v>11.1936691862585</v>
      </c>
      <c r="I2385">
        <v>52.801665407643597</v>
      </c>
      <c r="J2385">
        <v>6.0720442487504496</v>
      </c>
      <c r="K2385">
        <v>66.319509081327197</v>
      </c>
      <c r="L2385">
        <v>54.631325542352997</v>
      </c>
      <c r="M2385">
        <v>72.194974693196997</v>
      </c>
      <c r="N2385">
        <v>0.56567498852870102</v>
      </c>
      <c r="O2385">
        <v>5.0647228855095996</v>
      </c>
      <c r="P2385">
        <v>133.343108504398</v>
      </c>
      <c r="Q2385">
        <v>0.122881286307893</v>
      </c>
    </row>
    <row r="2386" spans="1:17" hidden="1" x14ac:dyDescent="0.3">
      <c r="A2386" t="s">
        <v>4969</v>
      </c>
      <c r="B2386" t="s">
        <v>4970</v>
      </c>
      <c r="C2386" t="s">
        <v>10650</v>
      </c>
      <c r="D2386" t="s">
        <v>89</v>
      </c>
      <c r="E2386">
        <v>216.21283199999999</v>
      </c>
      <c r="F2386">
        <v>53.87</v>
      </c>
      <c r="G2386">
        <v>48.386299763157197</v>
      </c>
      <c r="H2386">
        <v>-8.6745880326847296</v>
      </c>
      <c r="I2386">
        <v>15.201186582994501</v>
      </c>
      <c r="J2386">
        <v>-4.2719307086793599</v>
      </c>
      <c r="K2386">
        <v>49.258806440065698</v>
      </c>
      <c r="L2386">
        <v>41.804896282977403</v>
      </c>
      <c r="M2386">
        <v>53.3279772586109</v>
      </c>
      <c r="N2386">
        <v>1.55742358513615</v>
      </c>
      <c r="O2386">
        <v>10.2654538704288</v>
      </c>
      <c r="P2386">
        <v>119.87755102040801</v>
      </c>
      <c r="Q2386">
        <v>0.118691553895433</v>
      </c>
    </row>
    <row r="2387" spans="1:17" hidden="1" x14ac:dyDescent="0.3">
      <c r="A2387" t="s">
        <v>4971</v>
      </c>
      <c r="B2387" t="s">
        <v>4972</v>
      </c>
      <c r="C2387" t="s">
        <v>10650</v>
      </c>
      <c r="D2387" t="s">
        <v>2367</v>
      </c>
      <c r="E2387">
        <v>215.55557279999999</v>
      </c>
      <c r="F2387">
        <v>118.15</v>
      </c>
      <c r="G2387">
        <v>51.054738360654902</v>
      </c>
      <c r="H2387">
        <v>-14.2994145388923</v>
      </c>
      <c r="I2387">
        <v>7.5305771023572499</v>
      </c>
      <c r="J2387">
        <v>-4.6627623810837804</v>
      </c>
      <c r="K2387">
        <v>122.08491900134899</v>
      </c>
      <c r="M2387">
        <v>41.290237280763598</v>
      </c>
      <c r="N2387">
        <v>0.20816864295125101</v>
      </c>
      <c r="O2387">
        <v>62.420651713922901</v>
      </c>
      <c r="P2387">
        <v>90.564516129032199</v>
      </c>
    </row>
    <row r="2388" spans="1:17" hidden="1" x14ac:dyDescent="0.3">
      <c r="A2388" t="s">
        <v>4973</v>
      </c>
      <c r="B2388" t="s">
        <v>4974</v>
      </c>
      <c r="C2388" t="s">
        <v>10650</v>
      </c>
      <c r="D2388" t="s">
        <v>300</v>
      </c>
      <c r="E2388">
        <v>215.43202713599999</v>
      </c>
      <c r="F2388">
        <v>47.1</v>
      </c>
      <c r="G2388">
        <v>-42.233029809316903</v>
      </c>
      <c r="H2388">
        <v>-19.0871293657842</v>
      </c>
      <c r="I2388">
        <v>-40.574455352680097</v>
      </c>
      <c r="J2388">
        <v>-4.1163706285064601</v>
      </c>
      <c r="K2388">
        <v>52.4175901488614</v>
      </c>
      <c r="L2388">
        <v>57.081765816780397</v>
      </c>
      <c r="M2388">
        <v>29.005207113789002</v>
      </c>
      <c r="N2388">
        <v>0.844618704645833</v>
      </c>
      <c r="O2388">
        <v>111.677282377919</v>
      </c>
      <c r="P2388">
        <v>6.0810810810810896</v>
      </c>
      <c r="Q2388">
        <v>9.8483349458272001E-2</v>
      </c>
    </row>
    <row r="2389" spans="1:17" hidden="1" x14ac:dyDescent="0.3">
      <c r="A2389" t="s">
        <v>4975</v>
      </c>
      <c r="B2389" t="s">
        <v>4976</v>
      </c>
      <c r="C2389" t="s">
        <v>10650</v>
      </c>
      <c r="D2389" t="s">
        <v>531</v>
      </c>
      <c r="E2389">
        <v>215.1898918</v>
      </c>
      <c r="F2389">
        <v>48.61</v>
      </c>
      <c r="G2389">
        <v>22.4263582197975</v>
      </c>
      <c r="H2389">
        <v>-15.591937597103399</v>
      </c>
      <c r="I2389">
        <v>-11.9088768653986</v>
      </c>
      <c r="J2389">
        <v>-4.88343832541777</v>
      </c>
      <c r="K2389">
        <v>49.7889257645597</v>
      </c>
      <c r="L2389">
        <v>45.580169297105599</v>
      </c>
      <c r="M2389">
        <v>37.222588169235202</v>
      </c>
      <c r="N2389">
        <v>0.27206894955696498</v>
      </c>
      <c r="O2389">
        <v>24.768566138654499</v>
      </c>
      <c r="P2389">
        <v>66.758147512864497</v>
      </c>
      <c r="Q2389">
        <v>6.9897995430721005E-2</v>
      </c>
    </row>
    <row r="2390" spans="1:17" hidden="1" x14ac:dyDescent="0.3">
      <c r="A2390" t="s">
        <v>4977</v>
      </c>
      <c r="B2390" t="s">
        <v>4978</v>
      </c>
      <c r="C2390" t="s">
        <v>10650</v>
      </c>
      <c r="D2390" t="s">
        <v>414</v>
      </c>
      <c r="E2390">
        <v>214.4670696</v>
      </c>
      <c r="F2390">
        <v>144.37</v>
      </c>
      <c r="G2390">
        <v>244.065371508102</v>
      </c>
      <c r="H2390">
        <v>49.888972932724599</v>
      </c>
      <c r="I2390">
        <v>210.29549844242501</v>
      </c>
      <c r="J2390">
        <v>6.5647953494560403</v>
      </c>
      <c r="K2390">
        <v>99.295716535802896</v>
      </c>
      <c r="L2390">
        <v>65.195234935294494</v>
      </c>
      <c r="M2390">
        <v>99.991652580151893</v>
      </c>
      <c r="N2390">
        <v>1.14903423433993</v>
      </c>
      <c r="O2390">
        <v>0</v>
      </c>
      <c r="P2390">
        <v>377.25619834710699</v>
      </c>
      <c r="Q2390">
        <v>0.134865520513928</v>
      </c>
    </row>
    <row r="2391" spans="1:17" hidden="1" x14ac:dyDescent="0.3">
      <c r="A2391" t="s">
        <v>4979</v>
      </c>
      <c r="B2391" t="s">
        <v>4980</v>
      </c>
      <c r="C2391" t="s">
        <v>10650</v>
      </c>
      <c r="D2391" t="s">
        <v>295</v>
      </c>
      <c r="E2391">
        <v>214.10473704200001</v>
      </c>
      <c r="F2391">
        <v>208.58</v>
      </c>
      <c r="G2391">
        <v>4.8306114562217299</v>
      </c>
      <c r="H2391">
        <v>-0.32733023906402398</v>
      </c>
      <c r="I2391">
        <v>0.174309155948529</v>
      </c>
      <c r="J2391">
        <v>3.3726986118240099</v>
      </c>
      <c r="K2391">
        <v>194.191300414208</v>
      </c>
      <c r="L2391">
        <v>188.17957977257001</v>
      </c>
      <c r="M2391">
        <v>73.662281001814705</v>
      </c>
      <c r="N2391">
        <v>0.40068454105781998</v>
      </c>
      <c r="O2391">
        <v>39.035382107584603</v>
      </c>
      <c r="P2391">
        <v>43.058984910836699</v>
      </c>
      <c r="Q2391">
        <v>5.3841026024629E-2</v>
      </c>
    </row>
    <row r="2392" spans="1:17" hidden="1" x14ac:dyDescent="0.3">
      <c r="A2392" t="s">
        <v>4981</v>
      </c>
      <c r="B2392" t="s">
        <v>4982</v>
      </c>
      <c r="C2392" t="s">
        <v>10650</v>
      </c>
      <c r="D2392" t="s">
        <v>172</v>
      </c>
      <c r="E2392">
        <v>214.08</v>
      </c>
      <c r="F2392">
        <v>26.74</v>
      </c>
      <c r="G2392">
        <v>113.76563624168</v>
      </c>
      <c r="H2392">
        <v>1.35569405926604</v>
      </c>
      <c r="I2392">
        <v>2.7884078318860701</v>
      </c>
      <c r="J2392">
        <v>-11.579843641448599</v>
      </c>
      <c r="K2392">
        <v>25.620938658845098</v>
      </c>
      <c r="L2392">
        <v>21.656708103217198</v>
      </c>
      <c r="M2392">
        <v>44.446871203585403</v>
      </c>
      <c r="N2392">
        <v>1.2079788477639599</v>
      </c>
      <c r="O2392">
        <v>17.0531039640987</v>
      </c>
      <c r="P2392">
        <v>152.264150943396</v>
      </c>
      <c r="Q2392">
        <v>8.7702971230412999E-2</v>
      </c>
    </row>
    <row r="2393" spans="1:17" hidden="1" x14ac:dyDescent="0.3">
      <c r="A2393" t="s">
        <v>4983</v>
      </c>
      <c r="B2393" t="s">
        <v>4984</v>
      </c>
      <c r="C2393" t="s">
        <v>10650</v>
      </c>
      <c r="D2393" t="s">
        <v>104</v>
      </c>
      <c r="E2393">
        <v>213.39589894</v>
      </c>
      <c r="F2393">
        <v>165.1</v>
      </c>
      <c r="G2393">
        <v>46.5397471180124</v>
      </c>
      <c r="H2393">
        <v>-9.2925892323658807</v>
      </c>
      <c r="I2393">
        <v>-8.8379790262888598</v>
      </c>
      <c r="J2393">
        <v>-7.0451153222602603</v>
      </c>
      <c r="K2393">
        <v>173.04438926140801</v>
      </c>
      <c r="L2393">
        <v>152.21673675711401</v>
      </c>
      <c r="M2393">
        <v>29.058647672657901</v>
      </c>
      <c r="N2393">
        <v>0.49540216505645401</v>
      </c>
      <c r="O2393">
        <v>58.5705632949727</v>
      </c>
      <c r="P2393">
        <v>137.38317757009301</v>
      </c>
      <c r="Q2393">
        <v>0.11472274541304101</v>
      </c>
    </row>
    <row r="2394" spans="1:17" hidden="1" x14ac:dyDescent="0.3">
      <c r="A2394" t="s">
        <v>4985</v>
      </c>
      <c r="B2394" t="s">
        <v>4986</v>
      </c>
      <c r="C2394" t="s">
        <v>10650</v>
      </c>
      <c r="D2394" t="s">
        <v>2599</v>
      </c>
      <c r="E2394">
        <v>213.10373349</v>
      </c>
      <c r="F2394">
        <v>16.190000000000001</v>
      </c>
      <c r="G2394">
        <v>12.1533475159797</v>
      </c>
      <c r="H2394">
        <v>3.3375672303809401</v>
      </c>
      <c r="I2394">
        <v>-20.770990249152</v>
      </c>
      <c r="J2394">
        <v>-2.2770129953343998</v>
      </c>
      <c r="K2394">
        <v>15.8808980918232</v>
      </c>
      <c r="L2394">
        <v>15.437217350443801</v>
      </c>
      <c r="M2394">
        <v>48.8475291450561</v>
      </c>
      <c r="N2394">
        <v>0.82388944258170305</v>
      </c>
      <c r="O2394">
        <v>21.062384187770199</v>
      </c>
      <c r="P2394">
        <v>56.189385624017298</v>
      </c>
      <c r="Q2394">
        <v>7.0603989458558003E-2</v>
      </c>
    </row>
    <row r="2395" spans="1:17" hidden="1" x14ac:dyDescent="0.3">
      <c r="A2395" t="s">
        <v>4987</v>
      </c>
      <c r="B2395" t="s">
        <v>4988</v>
      </c>
      <c r="C2395" t="s">
        <v>10650</v>
      </c>
      <c r="D2395" t="s">
        <v>629</v>
      </c>
      <c r="E2395">
        <v>211.68721300999999</v>
      </c>
      <c r="F2395">
        <v>4.32</v>
      </c>
      <c r="G2395">
        <v>69.892111809887098</v>
      </c>
      <c r="H2395">
        <v>4.7853173954314201</v>
      </c>
      <c r="I2395">
        <v>1.23616588200317</v>
      </c>
      <c r="J2395">
        <v>-12.271799709178</v>
      </c>
      <c r="K2395">
        <v>3.7677961682535099</v>
      </c>
      <c r="L2395">
        <v>3.3931680156548598</v>
      </c>
      <c r="M2395">
        <v>49.577466397694202</v>
      </c>
      <c r="N2395">
        <v>1.85686942400233</v>
      </c>
      <c r="O2395">
        <v>37.731481481481403</v>
      </c>
      <c r="P2395">
        <v>110.689150300398</v>
      </c>
      <c r="Q2395">
        <v>0.15049057991215201</v>
      </c>
    </row>
    <row r="2396" spans="1:17" hidden="1" x14ac:dyDescent="0.3">
      <c r="A2396" t="s">
        <v>4989</v>
      </c>
      <c r="B2396" t="s">
        <v>4990</v>
      </c>
      <c r="C2396" t="s">
        <v>10650</v>
      </c>
      <c r="D2396" t="s">
        <v>776</v>
      </c>
      <c r="E2396">
        <v>211.573824</v>
      </c>
      <c r="F2396">
        <v>144.41</v>
      </c>
      <c r="G2396">
        <v>-21.405454425771701</v>
      </c>
      <c r="H2396">
        <v>-0.470164697904986</v>
      </c>
      <c r="I2396">
        <v>-7.4063024286136496</v>
      </c>
      <c r="J2396">
        <v>-13.8788458678855</v>
      </c>
      <c r="K2396">
        <v>141.313377068677</v>
      </c>
      <c r="L2396">
        <v>139.01353066738801</v>
      </c>
      <c r="M2396">
        <v>45.464747240574397</v>
      </c>
      <c r="N2396">
        <v>1.6405273611726201</v>
      </c>
      <c r="O2396">
        <v>27.588117166401201</v>
      </c>
      <c r="P2396">
        <v>27.8530323151837</v>
      </c>
      <c r="Q2396">
        <v>8.1455922040630999E-2</v>
      </c>
    </row>
    <row r="2397" spans="1:17" hidden="1" x14ac:dyDescent="0.3">
      <c r="A2397" t="s">
        <v>4991</v>
      </c>
      <c r="B2397" t="s">
        <v>4992</v>
      </c>
      <c r="C2397" t="s">
        <v>10650</v>
      </c>
      <c r="D2397" t="s">
        <v>355</v>
      </c>
      <c r="E2397">
        <v>211.44149874999999</v>
      </c>
      <c r="F2397">
        <v>46.98</v>
      </c>
      <c r="G2397">
        <v>-22.2804052849573</v>
      </c>
      <c r="H2397">
        <v>-12.349524179760699</v>
      </c>
      <c r="I2397">
        <v>4.9337484858495797</v>
      </c>
      <c r="J2397">
        <v>6.5420062023664096</v>
      </c>
      <c r="K2397">
        <v>46.394537028761</v>
      </c>
      <c r="L2397">
        <v>43.288568379881099</v>
      </c>
      <c r="M2397">
        <v>48.537818905149301</v>
      </c>
      <c r="N2397">
        <v>0.49109637003846801</v>
      </c>
      <c r="O2397">
        <v>38.194686326870197</v>
      </c>
      <c r="P2397">
        <v>44.206495620494501</v>
      </c>
      <c r="Q2397">
        <v>6.9740395608875003E-2</v>
      </c>
    </row>
    <row r="2398" spans="1:17" hidden="1" x14ac:dyDescent="0.3">
      <c r="A2398" t="s">
        <v>4993</v>
      </c>
      <c r="B2398" t="s">
        <v>4994</v>
      </c>
      <c r="C2398" t="s">
        <v>10650</v>
      </c>
      <c r="D2398" t="s">
        <v>217</v>
      </c>
      <c r="E2398">
        <v>211.30197749999999</v>
      </c>
      <c r="F2398">
        <v>170.59</v>
      </c>
      <c r="G2398">
        <v>319.67026389676897</v>
      </c>
      <c r="H2398">
        <v>49.930315580097798</v>
      </c>
      <c r="I2398">
        <v>124.78692963528501</v>
      </c>
      <c r="J2398">
        <v>6.5686489953479699</v>
      </c>
      <c r="K2398">
        <v>117.59771625614501</v>
      </c>
      <c r="L2398">
        <v>82.154546823782198</v>
      </c>
      <c r="M2398">
        <v>99.750602600123699</v>
      </c>
      <c r="N2398">
        <v>1.0714677786396301</v>
      </c>
      <c r="O2398">
        <v>0</v>
      </c>
      <c r="P2398">
        <v>370.59310344827497</v>
      </c>
      <c r="Q2398">
        <v>9.3012891853984994E-2</v>
      </c>
    </row>
    <row r="2399" spans="1:17" hidden="1" x14ac:dyDescent="0.3">
      <c r="A2399" t="s">
        <v>4995</v>
      </c>
      <c r="B2399" t="s">
        <v>4996</v>
      </c>
      <c r="C2399" t="s">
        <v>10650</v>
      </c>
      <c r="D2399" t="s">
        <v>1546</v>
      </c>
      <c r="E2399">
        <v>210.94687120999899</v>
      </c>
      <c r="F2399">
        <v>134.28</v>
      </c>
      <c r="G2399">
        <v>62.197147241487002</v>
      </c>
      <c r="H2399">
        <v>-6.8004381236784504</v>
      </c>
      <c r="I2399">
        <v>8.2016352159410797</v>
      </c>
      <c r="J2399">
        <v>-7.2882040771968599</v>
      </c>
      <c r="K2399">
        <v>133.02116044810401</v>
      </c>
      <c r="L2399">
        <v>112.610042678553</v>
      </c>
      <c r="M2399">
        <v>35.518756925258003</v>
      </c>
      <c r="N2399">
        <v>0.38098156285917301</v>
      </c>
      <c r="O2399">
        <v>20.129579982126899</v>
      </c>
      <c r="P2399">
        <v>113.582188574543</v>
      </c>
      <c r="Q2399">
        <v>9.3602520857643007E-2</v>
      </c>
    </row>
    <row r="2400" spans="1:17" hidden="1" x14ac:dyDescent="0.3">
      <c r="A2400" t="s">
        <v>4997</v>
      </c>
      <c r="B2400" t="s">
        <v>4998</v>
      </c>
      <c r="C2400" t="s">
        <v>10650</v>
      </c>
      <c r="D2400" t="s">
        <v>930</v>
      </c>
      <c r="E2400">
        <v>210.76231056</v>
      </c>
      <c r="F2400">
        <v>111.42</v>
      </c>
      <c r="G2400">
        <v>52.6707213562864</v>
      </c>
      <c r="H2400">
        <v>42.327241157092999</v>
      </c>
      <c r="I2400">
        <v>27.6238920112188</v>
      </c>
      <c r="J2400">
        <v>27.3475539095862</v>
      </c>
      <c r="K2400">
        <v>88.822242983327499</v>
      </c>
      <c r="L2400">
        <v>77.952303015047093</v>
      </c>
      <c r="M2400">
        <v>81.004299222869506</v>
      </c>
      <c r="N2400">
        <v>3.6505663352433002</v>
      </c>
      <c r="O2400">
        <v>7.2159396876682704</v>
      </c>
      <c r="P2400">
        <v>102.030825022665</v>
      </c>
      <c r="Q2400">
        <v>7.6299778141690006E-2</v>
      </c>
    </row>
    <row r="2401" spans="1:17" hidden="1" x14ac:dyDescent="0.3">
      <c r="A2401" t="s">
        <v>4999</v>
      </c>
      <c r="B2401" t="s">
        <v>5000</v>
      </c>
      <c r="C2401" t="s">
        <v>10650</v>
      </c>
      <c r="D2401" t="s">
        <v>472</v>
      </c>
      <c r="E2401">
        <v>210.36675199999999</v>
      </c>
      <c r="F2401">
        <v>142</v>
      </c>
      <c r="G2401">
        <v>212.974638356382</v>
      </c>
      <c r="H2401">
        <v>4.4470554342095001</v>
      </c>
      <c r="I2401">
        <v>140.602260645738</v>
      </c>
      <c r="J2401">
        <v>-0.95354252292775799</v>
      </c>
      <c r="K2401">
        <v>119.901190761809</v>
      </c>
      <c r="M2401">
        <v>38.2584169000203</v>
      </c>
      <c r="N2401">
        <v>1.31674757281553</v>
      </c>
      <c r="O2401">
        <v>12.922535211267601</v>
      </c>
      <c r="P2401">
        <v>280.18741633199397</v>
      </c>
    </row>
    <row r="2402" spans="1:17" hidden="1" x14ac:dyDescent="0.3">
      <c r="A2402" t="s">
        <v>5001</v>
      </c>
      <c r="B2402" t="s">
        <v>5002</v>
      </c>
      <c r="C2402" t="s">
        <v>10650</v>
      </c>
      <c r="D2402" t="s">
        <v>565</v>
      </c>
      <c r="E2402">
        <v>210.27438000000001</v>
      </c>
      <c r="F2402">
        <v>205.5</v>
      </c>
      <c r="G2402">
        <v>42.6173545786191</v>
      </c>
      <c r="H2402">
        <v>65.157234049330597</v>
      </c>
      <c r="I2402">
        <v>60.083463653257702</v>
      </c>
      <c r="J2402">
        <v>-16.221585910495499</v>
      </c>
      <c r="K2402">
        <v>160.38367597072099</v>
      </c>
      <c r="M2402">
        <v>48.636843555526603</v>
      </c>
      <c r="N2402">
        <v>1.9456</v>
      </c>
      <c r="O2402">
        <v>25.060827250608199</v>
      </c>
      <c r="P2402">
        <v>156.875</v>
      </c>
    </row>
    <row r="2403" spans="1:17" hidden="1" x14ac:dyDescent="0.3">
      <c r="A2403" t="s">
        <v>5003</v>
      </c>
      <c r="B2403" t="s">
        <v>5004</v>
      </c>
      <c r="C2403" t="s">
        <v>10650</v>
      </c>
      <c r="D2403" t="s">
        <v>183</v>
      </c>
      <c r="E2403">
        <v>210.25045170000001</v>
      </c>
      <c r="F2403">
        <v>135.15</v>
      </c>
      <c r="G2403">
        <v>-16.4423620205711</v>
      </c>
      <c r="H2403">
        <v>-19.473313438848301</v>
      </c>
      <c r="I2403">
        <v>-18.656537081307199</v>
      </c>
      <c r="J2403">
        <v>-10.124049542142201</v>
      </c>
      <c r="K2403">
        <v>152.57657932954001</v>
      </c>
      <c r="L2403">
        <v>141.85320443383301</v>
      </c>
      <c r="M2403">
        <v>25.823347812336401</v>
      </c>
      <c r="N2403">
        <v>0.73555221637866197</v>
      </c>
      <c r="O2403">
        <v>33.185349611542698</v>
      </c>
      <c r="P2403">
        <v>28.714285714285701</v>
      </c>
      <c r="Q2403">
        <v>0.12637975815730401</v>
      </c>
    </row>
    <row r="2404" spans="1:17" hidden="1" x14ac:dyDescent="0.3">
      <c r="A2404" t="s">
        <v>5005</v>
      </c>
      <c r="B2404" t="s">
        <v>5006</v>
      </c>
      <c r="C2404" t="s">
        <v>10650</v>
      </c>
      <c r="D2404" t="s">
        <v>21</v>
      </c>
      <c r="E2404">
        <v>210.141416236</v>
      </c>
      <c r="F2404">
        <v>109.81</v>
      </c>
      <c r="G2404">
        <v>61.876456800021998</v>
      </c>
      <c r="H2404">
        <v>-9.4222534833873901</v>
      </c>
      <c r="I2404">
        <v>-12.179815011508801</v>
      </c>
      <c r="J2404">
        <v>10.4599997672538</v>
      </c>
      <c r="K2404">
        <v>107.989305759581</v>
      </c>
      <c r="L2404">
        <v>94.815387545100194</v>
      </c>
      <c r="M2404">
        <v>61.9854176682583</v>
      </c>
      <c r="N2404">
        <v>0.26882177633378601</v>
      </c>
      <c r="O2404">
        <v>34.413987797103999</v>
      </c>
      <c r="P2404">
        <v>99.654545454545399</v>
      </c>
      <c r="Q2404">
        <v>7.1304169304665002E-2</v>
      </c>
    </row>
    <row r="2405" spans="1:17" hidden="1" x14ac:dyDescent="0.3">
      <c r="A2405" t="s">
        <v>5007</v>
      </c>
      <c r="B2405" t="s">
        <v>5008</v>
      </c>
      <c r="C2405" t="s">
        <v>10650</v>
      </c>
      <c r="D2405" t="s">
        <v>414</v>
      </c>
      <c r="E2405">
        <v>210.07879004</v>
      </c>
      <c r="F2405">
        <v>175.4</v>
      </c>
      <c r="G2405">
        <v>220.36472299967099</v>
      </c>
      <c r="H2405">
        <v>-6.5068424652422996</v>
      </c>
      <c r="I2405">
        <v>98.483514413068605</v>
      </c>
      <c r="J2405">
        <v>-1.6627623810837799</v>
      </c>
      <c r="K2405">
        <v>161.47169529068901</v>
      </c>
      <c r="L2405">
        <v>116.813880994247</v>
      </c>
      <c r="M2405">
        <v>25.137027132701299</v>
      </c>
      <c r="N2405">
        <v>6.3646170442286903E-2</v>
      </c>
      <c r="O2405">
        <v>5.2451539338654403</v>
      </c>
      <c r="P2405">
        <v>250.8</v>
      </c>
    </row>
    <row r="2406" spans="1:17" hidden="1" x14ac:dyDescent="0.3">
      <c r="A2406" t="s">
        <v>5009</v>
      </c>
      <c r="B2406" t="s">
        <v>5010</v>
      </c>
      <c r="C2406" t="s">
        <v>10650</v>
      </c>
      <c r="D2406" t="s">
        <v>264</v>
      </c>
      <c r="E2406">
        <v>209.760334392</v>
      </c>
      <c r="F2406">
        <v>178.67</v>
      </c>
      <c r="G2406">
        <v>137.83799627294499</v>
      </c>
      <c r="H2406">
        <v>-11.1763601511801</v>
      </c>
      <c r="I2406">
        <v>59.742286883396801</v>
      </c>
      <c r="J2406">
        <v>-6.7116137145931596</v>
      </c>
      <c r="K2406">
        <v>181.14627479477701</v>
      </c>
      <c r="L2406">
        <v>139.96006565610699</v>
      </c>
      <c r="M2406">
        <v>33.387598476345197</v>
      </c>
      <c r="N2406">
        <v>0.15148665417691001</v>
      </c>
      <c r="O2406">
        <v>31.8520176862372</v>
      </c>
      <c r="P2406">
        <v>217.63555555555499</v>
      </c>
      <c r="Q2406">
        <v>9.3539753571350998E-2</v>
      </c>
    </row>
    <row r="2407" spans="1:17" hidden="1" x14ac:dyDescent="0.3">
      <c r="A2407" t="s">
        <v>5011</v>
      </c>
      <c r="B2407" t="s">
        <v>5012</v>
      </c>
      <c r="C2407" t="s">
        <v>10650</v>
      </c>
      <c r="D2407" t="s">
        <v>5013</v>
      </c>
      <c r="E2407">
        <v>209.64758694</v>
      </c>
      <c r="F2407">
        <v>437.7</v>
      </c>
      <c r="G2407">
        <v>883.93320503906898</v>
      </c>
      <c r="H2407">
        <v>138.07460732990299</v>
      </c>
      <c r="I2407">
        <v>523.68537752885504</v>
      </c>
      <c r="J2407">
        <v>19.8824271232893</v>
      </c>
      <c r="K2407">
        <v>227.642824300298</v>
      </c>
      <c r="L2407">
        <v>118.761481689626</v>
      </c>
      <c r="M2407">
        <v>98.631007485641405</v>
      </c>
      <c r="N2407">
        <v>0.66927567844999003</v>
      </c>
      <c r="O2407">
        <v>0</v>
      </c>
      <c r="P2407">
        <v>1003.9092055485499</v>
      </c>
    </row>
    <row r="2408" spans="1:17" hidden="1" x14ac:dyDescent="0.3">
      <c r="A2408" t="s">
        <v>5014</v>
      </c>
      <c r="B2408" t="s">
        <v>5015</v>
      </c>
      <c r="C2408" t="s">
        <v>10650</v>
      </c>
      <c r="D2408" t="s">
        <v>46</v>
      </c>
      <c r="E2408">
        <v>209.61066600000001</v>
      </c>
      <c r="F2408">
        <v>51.36</v>
      </c>
      <c r="G2408">
        <v>12.6287898520394</v>
      </c>
      <c r="H2408">
        <v>3.8573518741139701</v>
      </c>
      <c r="I2408">
        <v>-3.1082053588447498</v>
      </c>
      <c r="J2408">
        <v>12.794280793796201</v>
      </c>
      <c r="K2408">
        <v>47.779831613390499</v>
      </c>
      <c r="L2408">
        <v>44.946531210899103</v>
      </c>
      <c r="M2408">
        <v>67.2594510133179</v>
      </c>
      <c r="N2408">
        <v>1.98573253157007</v>
      </c>
      <c r="O2408">
        <v>26.557632398753899</v>
      </c>
      <c r="P2408">
        <v>54.466165413533801</v>
      </c>
      <c r="Q2408">
        <v>1.2304612792145999E-2</v>
      </c>
    </row>
    <row r="2409" spans="1:17" hidden="1" x14ac:dyDescent="0.3">
      <c r="A2409" t="s">
        <v>5016</v>
      </c>
      <c r="B2409" t="s">
        <v>5017</v>
      </c>
      <c r="C2409" t="s">
        <v>10650</v>
      </c>
      <c r="D2409" t="s">
        <v>897</v>
      </c>
      <c r="E2409">
        <v>209.248164</v>
      </c>
      <c r="F2409">
        <v>106.35</v>
      </c>
      <c r="G2409">
        <v>23.0279264628752</v>
      </c>
      <c r="H2409">
        <v>-8.4196455436597706</v>
      </c>
      <c r="I2409">
        <v>40.494035537513703</v>
      </c>
      <c r="J2409">
        <v>-3.4809441992656001</v>
      </c>
      <c r="M2409">
        <v>41.553296760273298</v>
      </c>
      <c r="O2409">
        <v>30.700517160319599</v>
      </c>
      <c r="P2409">
        <v>69.617224880382693</v>
      </c>
    </row>
    <row r="2410" spans="1:17" hidden="1" x14ac:dyDescent="0.3">
      <c r="A2410" t="s">
        <v>5018</v>
      </c>
      <c r="B2410" t="s">
        <v>5019</v>
      </c>
      <c r="C2410" t="s">
        <v>10650</v>
      </c>
      <c r="D2410" t="s">
        <v>21</v>
      </c>
      <c r="E2410">
        <v>209.185416</v>
      </c>
      <c r="F2410">
        <v>238.85</v>
      </c>
      <c r="G2410">
        <v>210.292255096676</v>
      </c>
      <c r="H2410">
        <v>1.08485829676717</v>
      </c>
      <c r="I2410">
        <v>227.75836417131401</v>
      </c>
      <c r="J2410">
        <v>1.78551348098517</v>
      </c>
      <c r="K2410">
        <v>207.455532502712</v>
      </c>
      <c r="M2410">
        <v>52.0616708863285</v>
      </c>
      <c r="N2410">
        <v>0.415281732106204</v>
      </c>
      <c r="O2410">
        <v>8.5618589072639697</v>
      </c>
      <c r="P2410">
        <v>285.24193548387098</v>
      </c>
    </row>
    <row r="2411" spans="1:17" hidden="1" x14ac:dyDescent="0.3">
      <c r="A2411" t="s">
        <v>5020</v>
      </c>
      <c r="B2411" t="s">
        <v>5021</v>
      </c>
      <c r="C2411" t="s">
        <v>10650</v>
      </c>
      <c r="D2411" t="s">
        <v>935</v>
      </c>
      <c r="E2411">
        <v>208.86</v>
      </c>
      <c r="F2411">
        <v>174.05</v>
      </c>
      <c r="G2411">
        <v>85.910279245787294</v>
      </c>
      <c r="H2411">
        <v>31.248284622769699</v>
      </c>
      <c r="I2411">
        <v>121.599565227949</v>
      </c>
      <c r="J2411">
        <v>12.430977376372701</v>
      </c>
      <c r="K2411">
        <v>136.47618999780201</v>
      </c>
      <c r="L2411">
        <v>102.68051318023601</v>
      </c>
      <c r="M2411">
        <v>76.896430161636999</v>
      </c>
      <c r="N2411">
        <v>0.49182552366304599</v>
      </c>
      <c r="O2411">
        <v>4.4355070382074002</v>
      </c>
      <c r="Q2411">
        <v>9.7646081785455002E-2</v>
      </c>
    </row>
    <row r="2412" spans="1:17" hidden="1" x14ac:dyDescent="0.3">
      <c r="A2412" t="s">
        <v>5022</v>
      </c>
      <c r="B2412" t="s">
        <v>5023</v>
      </c>
      <c r="C2412" t="s">
        <v>10650</v>
      </c>
      <c r="D2412" t="s">
        <v>411</v>
      </c>
      <c r="E2412">
        <v>208.35757977</v>
      </c>
      <c r="F2412">
        <v>152.94999999999999</v>
      </c>
      <c r="G2412">
        <v>-43.408249973301103</v>
      </c>
      <c r="H2412">
        <v>-18.739310035738001</v>
      </c>
      <c r="I2412">
        <v>-25.942140898662601</v>
      </c>
      <c r="J2412">
        <v>-5.3420076641026499</v>
      </c>
      <c r="M2412">
        <v>41.021882416176403</v>
      </c>
      <c r="O2412">
        <v>27.002288329519399</v>
      </c>
      <c r="P2412">
        <v>4.6169630642954802</v>
      </c>
    </row>
    <row r="2413" spans="1:17" hidden="1" x14ac:dyDescent="0.3">
      <c r="A2413" t="s">
        <v>5024</v>
      </c>
      <c r="B2413" t="s">
        <v>5025</v>
      </c>
      <c r="C2413" t="s">
        <v>10650</v>
      </c>
      <c r="D2413" t="s">
        <v>295</v>
      </c>
      <c r="E2413">
        <v>208.19951599999999</v>
      </c>
      <c r="F2413">
        <v>80</v>
      </c>
      <c r="G2413">
        <v>-61.795208360259501</v>
      </c>
      <c r="H2413">
        <v>-4.7412389329287903</v>
      </c>
      <c r="I2413">
        <v>-47.742914358628902</v>
      </c>
      <c r="J2413">
        <v>-1.03305500980337</v>
      </c>
      <c r="K2413">
        <v>83.286045867632495</v>
      </c>
      <c r="L2413">
        <v>93.428026353699707</v>
      </c>
      <c r="M2413">
        <v>58.859256724867002</v>
      </c>
      <c r="N2413">
        <v>1.0072802584665601</v>
      </c>
      <c r="O2413">
        <v>67.875</v>
      </c>
      <c r="P2413">
        <v>11.809923130677801</v>
      </c>
    </row>
    <row r="2414" spans="1:17" hidden="1" x14ac:dyDescent="0.3">
      <c r="A2414" t="s">
        <v>5026</v>
      </c>
      <c r="B2414" t="s">
        <v>5027</v>
      </c>
      <c r="C2414" t="s">
        <v>10650</v>
      </c>
      <c r="D2414" t="s">
        <v>54</v>
      </c>
      <c r="E2414">
        <v>208.11743999999999</v>
      </c>
      <c r="F2414">
        <v>127</v>
      </c>
      <c r="G2414">
        <v>-44.245931903619599</v>
      </c>
      <c r="H2414">
        <v>-7.4490197454477602</v>
      </c>
      <c r="I2414">
        <v>-26.7798228289811</v>
      </c>
      <c r="J2414">
        <v>-5.5234739632185201</v>
      </c>
      <c r="K2414">
        <v>134.14593248452101</v>
      </c>
      <c r="M2414">
        <v>39.034005408796297</v>
      </c>
      <c r="N2414">
        <v>0.397559886921589</v>
      </c>
      <c r="O2414">
        <v>54.960629921259802</v>
      </c>
      <c r="P2414">
        <v>24.509803921568601</v>
      </c>
    </row>
    <row r="2415" spans="1:17" hidden="1" x14ac:dyDescent="0.3">
      <c r="A2415" t="s">
        <v>5028</v>
      </c>
      <c r="B2415" t="s">
        <v>5029</v>
      </c>
      <c r="C2415" t="s">
        <v>10650</v>
      </c>
      <c r="D2415" t="s">
        <v>264</v>
      </c>
      <c r="E2415">
        <v>207.90768750000001</v>
      </c>
      <c r="F2415">
        <v>3085.8</v>
      </c>
      <c r="G2415">
        <v>143.80930174122801</v>
      </c>
      <c r="H2415">
        <v>23.0821166013198</v>
      </c>
      <c r="I2415">
        <v>50.0849932367938</v>
      </c>
      <c r="J2415">
        <v>0.26838515989982298</v>
      </c>
      <c r="K2415">
        <v>2607.3397457698702</v>
      </c>
      <c r="L2415">
        <v>2083.22818653183</v>
      </c>
      <c r="M2415">
        <v>61.243695015394998</v>
      </c>
      <c r="N2415">
        <v>1.2272845104752601</v>
      </c>
      <c r="O2415">
        <v>15.8824291917817</v>
      </c>
      <c r="P2415">
        <v>203.72047244094401</v>
      </c>
      <c r="Q2415">
        <v>0.14094864841131299</v>
      </c>
    </row>
    <row r="2416" spans="1:17" hidden="1" x14ac:dyDescent="0.3">
      <c r="A2416" t="s">
        <v>5030</v>
      </c>
      <c r="B2416" t="s">
        <v>5031</v>
      </c>
      <c r="C2416" t="s">
        <v>10650</v>
      </c>
      <c r="D2416" t="s">
        <v>629</v>
      </c>
      <c r="E2416">
        <v>207.61449999999999</v>
      </c>
      <c r="F2416">
        <v>102.74</v>
      </c>
      <c r="G2416">
        <v>25.680814779036599</v>
      </c>
      <c r="H2416">
        <v>16.838488101382101</v>
      </c>
      <c r="I2416">
        <v>2.22311820504247</v>
      </c>
      <c r="J2416">
        <v>-15.092514447199401</v>
      </c>
      <c r="K2416">
        <v>91.735555203887998</v>
      </c>
      <c r="L2416">
        <v>81.093210974424593</v>
      </c>
      <c r="M2416">
        <v>54.078602071364301</v>
      </c>
      <c r="N2416">
        <v>2.2035382806994002</v>
      </c>
      <c r="O2416">
        <v>24.586334436441501</v>
      </c>
      <c r="P2416">
        <v>73.050362135758704</v>
      </c>
      <c r="Q2416">
        <v>6.9189251537255997E-2</v>
      </c>
    </row>
    <row r="2417" spans="1:17" hidden="1" x14ac:dyDescent="0.3">
      <c r="A2417" t="s">
        <v>5032</v>
      </c>
      <c r="B2417" t="s">
        <v>5033</v>
      </c>
      <c r="C2417" t="s">
        <v>10650</v>
      </c>
      <c r="D2417" t="s">
        <v>127</v>
      </c>
      <c r="E2417">
        <v>207.45445842000001</v>
      </c>
      <c r="F2417">
        <v>287.60000000000002</v>
      </c>
      <c r="G2417">
        <v>350.903635133563</v>
      </c>
      <c r="H2417">
        <v>27.137620466192399</v>
      </c>
      <c r="I2417">
        <v>131.69267809727901</v>
      </c>
      <c r="J2417">
        <v>10.4773154399278</v>
      </c>
      <c r="K2417">
        <v>232.16685778025399</v>
      </c>
      <c r="L2417">
        <v>163.106430854498</v>
      </c>
      <c r="M2417">
        <v>75.668352499895505</v>
      </c>
      <c r="N2417">
        <v>1.0484355405661401</v>
      </c>
      <c r="O2417">
        <v>6.32823365785812</v>
      </c>
      <c r="P2417">
        <v>518.49462365591398</v>
      </c>
      <c r="Q2417">
        <v>0.15301268399477699</v>
      </c>
    </row>
    <row r="2418" spans="1:17" hidden="1" x14ac:dyDescent="0.3">
      <c r="A2418" t="s">
        <v>5034</v>
      </c>
      <c r="B2418" t="s">
        <v>5035</v>
      </c>
      <c r="C2418" t="s">
        <v>10650</v>
      </c>
      <c r="D2418" t="s">
        <v>629</v>
      </c>
      <c r="E2418">
        <v>207.40818695999999</v>
      </c>
      <c r="F2418">
        <v>9.36</v>
      </c>
      <c r="G2418">
        <v>-22.476799491677699</v>
      </c>
      <c r="H2418">
        <v>1.3403423038261699</v>
      </c>
      <c r="I2418">
        <v>-36.184918540947997</v>
      </c>
      <c r="J2418">
        <v>8.0157008894428505E-2</v>
      </c>
      <c r="K2418">
        <v>9.2293799611577203</v>
      </c>
      <c r="L2418">
        <v>9.5627269880897998</v>
      </c>
      <c r="M2418">
        <v>59.786513402189598</v>
      </c>
      <c r="N2418">
        <v>1.1097201402496299</v>
      </c>
      <c r="O2418">
        <v>48.504273504273499</v>
      </c>
      <c r="P2418">
        <v>16.999999999999901</v>
      </c>
      <c r="Q2418">
        <v>1.5135943637315E-2</v>
      </c>
    </row>
    <row r="2419" spans="1:17" hidden="1" x14ac:dyDescent="0.3">
      <c r="A2419" t="s">
        <v>5036</v>
      </c>
      <c r="B2419" t="s">
        <v>5037</v>
      </c>
      <c r="C2419" t="s">
        <v>10650</v>
      </c>
      <c r="D2419" t="s">
        <v>198</v>
      </c>
      <c r="E2419">
        <v>206.9722525</v>
      </c>
      <c r="F2419">
        <v>165.55</v>
      </c>
      <c r="G2419">
        <v>-74.269034421871794</v>
      </c>
      <c r="H2419">
        <v>-9.7645491668206308</v>
      </c>
      <c r="I2419">
        <v>-21.681602444575699</v>
      </c>
      <c r="J2419">
        <v>-0.168859942059403</v>
      </c>
      <c r="K2419">
        <v>168.25770448590501</v>
      </c>
      <c r="L2419">
        <v>176.35185284156</v>
      </c>
      <c r="M2419">
        <v>51.752552617639502</v>
      </c>
      <c r="N2419">
        <v>0.67162830568771104</v>
      </c>
      <c r="O2419">
        <v>86.922379945635697</v>
      </c>
      <c r="P2419">
        <v>18.292247231153901</v>
      </c>
      <c r="Q2419">
        <v>0.12034989323355801</v>
      </c>
    </row>
    <row r="2420" spans="1:17" hidden="1" x14ac:dyDescent="0.3">
      <c r="A2420" t="s">
        <v>5038</v>
      </c>
      <c r="B2420" t="s">
        <v>5039</v>
      </c>
      <c r="C2420" t="s">
        <v>10650</v>
      </c>
      <c r="D2420" t="s">
        <v>1509</v>
      </c>
      <c r="E2420">
        <v>206.9188407</v>
      </c>
      <c r="F2420">
        <v>191.15</v>
      </c>
      <c r="G2420">
        <v>2.7239009864359698</v>
      </c>
      <c r="H2420">
        <v>-1.22983868755703</v>
      </c>
      <c r="I2420">
        <v>-18.223195187151799</v>
      </c>
      <c r="J2420">
        <v>-10.3299146024967</v>
      </c>
      <c r="K2420">
        <v>186.429861248235</v>
      </c>
      <c r="L2420">
        <v>179.33541056838001</v>
      </c>
      <c r="M2420">
        <v>46.758375857696997</v>
      </c>
      <c r="N2420">
        <v>1.1548358266745999</v>
      </c>
      <c r="O2420">
        <v>32.879937222076798</v>
      </c>
      <c r="P2420">
        <v>39.525547445255398</v>
      </c>
      <c r="Q2420">
        <v>3.3472468378202003E-2</v>
      </c>
    </row>
    <row r="2421" spans="1:17" hidden="1" x14ac:dyDescent="0.3">
      <c r="A2421" t="s">
        <v>5040</v>
      </c>
      <c r="B2421" t="s">
        <v>5041</v>
      </c>
      <c r="C2421" t="s">
        <v>10650</v>
      </c>
      <c r="D2421" t="s">
        <v>54</v>
      </c>
      <c r="E2421">
        <v>206.780231872</v>
      </c>
      <c r="F2421">
        <v>127.32</v>
      </c>
      <c r="G2421">
        <v>-7.3018147179297701</v>
      </c>
      <c r="H2421">
        <v>14.704664187595499</v>
      </c>
      <c r="I2421">
        <v>-8.8645072552072506</v>
      </c>
      <c r="J2421">
        <v>2.6072687216502901E-3</v>
      </c>
      <c r="K2421">
        <v>116.236159243443</v>
      </c>
      <c r="L2421">
        <v>109.08188654169</v>
      </c>
      <c r="M2421">
        <v>58.743864374907098</v>
      </c>
      <c r="N2421">
        <v>2.15251212713485</v>
      </c>
      <c r="O2421">
        <v>13.8784165881244</v>
      </c>
      <c r="P2421">
        <v>40.2202643171806</v>
      </c>
      <c r="Q2421">
        <v>-4.0210347559872003E-2</v>
      </c>
    </row>
    <row r="2422" spans="1:17" hidden="1" x14ac:dyDescent="0.3">
      <c r="A2422" t="s">
        <v>5042</v>
      </c>
      <c r="B2422" t="s">
        <v>5043</v>
      </c>
      <c r="C2422" t="s">
        <v>10650</v>
      </c>
      <c r="D2422" t="s">
        <v>230</v>
      </c>
      <c r="E2422">
        <v>206.60800409999999</v>
      </c>
      <c r="F2422">
        <v>410.75</v>
      </c>
      <c r="G2422">
        <v>2.5580854733645002</v>
      </c>
      <c r="H2422">
        <v>-4.1258496786668104</v>
      </c>
      <c r="I2422">
        <v>6.5217411652194199</v>
      </c>
      <c r="J2422">
        <v>-5.4776030417025297</v>
      </c>
      <c r="K2422">
        <v>407.51873058916101</v>
      </c>
      <c r="L2422">
        <v>363.33581073681898</v>
      </c>
      <c r="M2422">
        <v>41.629501766197301</v>
      </c>
      <c r="N2422">
        <v>0.29179508223670098</v>
      </c>
      <c r="O2422">
        <v>13.1345100426049</v>
      </c>
      <c r="P2422">
        <v>40.427350427350397</v>
      </c>
      <c r="Q2422">
        <v>-3.3338653162133997E-2</v>
      </c>
    </row>
    <row r="2423" spans="1:17" hidden="1" x14ac:dyDescent="0.3">
      <c r="A2423" t="s">
        <v>5044</v>
      </c>
      <c r="B2423" t="s">
        <v>5045</v>
      </c>
      <c r="C2423" t="s">
        <v>10650</v>
      </c>
      <c r="D2423" t="s">
        <v>568</v>
      </c>
      <c r="E2423">
        <v>206.20624000000001</v>
      </c>
      <c r="F2423">
        <v>182.37</v>
      </c>
      <c r="G2423">
        <v>29.538407210198098</v>
      </c>
      <c r="H2423">
        <v>2.94617992349492</v>
      </c>
      <c r="I2423">
        <v>18.421321987854899</v>
      </c>
      <c r="J2423">
        <v>-0.58168130000270502</v>
      </c>
      <c r="K2423">
        <v>185.260941933819</v>
      </c>
      <c r="L2423">
        <v>171.57329167629399</v>
      </c>
      <c r="M2423">
        <v>53.084262169731403</v>
      </c>
      <c r="N2423">
        <v>1.73971031965379</v>
      </c>
      <c r="O2423">
        <v>72.725777265997607</v>
      </c>
      <c r="P2423">
        <v>73.2731591448931</v>
      </c>
      <c r="Q2423">
        <v>6.6210158004873995E-2</v>
      </c>
    </row>
    <row r="2424" spans="1:17" hidden="1" x14ac:dyDescent="0.3">
      <c r="A2424" t="s">
        <v>5046</v>
      </c>
      <c r="B2424" t="s">
        <v>5047</v>
      </c>
      <c r="C2424" t="s">
        <v>10650</v>
      </c>
      <c r="D2424" t="s">
        <v>629</v>
      </c>
      <c r="E2424">
        <v>205.76648700000001</v>
      </c>
      <c r="F2424">
        <v>63.04</v>
      </c>
      <c r="G2424">
        <v>-78.529142788718502</v>
      </c>
      <c r="H2424">
        <v>3.7944591059657302</v>
      </c>
      <c r="I2424">
        <v>-38.232949786981898</v>
      </c>
      <c r="J2424">
        <v>-5.1900184507127296</v>
      </c>
      <c r="K2424">
        <v>64.252402289561303</v>
      </c>
      <c r="L2424">
        <v>88.3770825269185</v>
      </c>
      <c r="M2424">
        <v>38.593695049145602</v>
      </c>
      <c r="N2424">
        <v>0.33690698770459598</v>
      </c>
      <c r="O2424">
        <v>103.680203045685</v>
      </c>
      <c r="P2424">
        <v>36.775873291386397</v>
      </c>
      <c r="Q2424">
        <v>0.17450261599405001</v>
      </c>
    </row>
    <row r="2425" spans="1:17" hidden="1" x14ac:dyDescent="0.3">
      <c r="A2425" t="s">
        <v>5048</v>
      </c>
      <c r="B2425" t="s">
        <v>5049</v>
      </c>
      <c r="C2425" t="s">
        <v>10650</v>
      </c>
      <c r="D2425" t="s">
        <v>5050</v>
      </c>
      <c r="E2425">
        <v>205.59982500000001</v>
      </c>
      <c r="F2425">
        <v>89</v>
      </c>
      <c r="G2425">
        <v>-13.02102897922</v>
      </c>
      <c r="H2425">
        <v>22.487460270187899</v>
      </c>
      <c r="I2425">
        <v>4.4450800954185103</v>
      </c>
      <c r="J2425">
        <v>-10.7976101336212</v>
      </c>
      <c r="M2425">
        <v>42.235902104694503</v>
      </c>
      <c r="O2425">
        <v>34.831460674157299</v>
      </c>
      <c r="P2425">
        <v>23.268698060941801</v>
      </c>
    </row>
    <row r="2426" spans="1:17" hidden="1" x14ac:dyDescent="0.3">
      <c r="A2426" t="s">
        <v>5051</v>
      </c>
      <c r="B2426" t="s">
        <v>5052</v>
      </c>
      <c r="C2426" t="s">
        <v>10650</v>
      </c>
      <c r="D2426" t="s">
        <v>2781</v>
      </c>
      <c r="E2426">
        <v>205.2765</v>
      </c>
      <c r="F2426">
        <v>81.849999999999994</v>
      </c>
      <c r="G2426">
        <v>72.484792289451505</v>
      </c>
      <c r="H2426">
        <v>-0.37675235610720798</v>
      </c>
      <c r="I2426">
        <v>35.417344039502503</v>
      </c>
      <c r="J2426">
        <v>-10.519905238226601</v>
      </c>
      <c r="K2426">
        <v>82.048767261661993</v>
      </c>
      <c r="L2426">
        <v>65.699277895816394</v>
      </c>
      <c r="M2426">
        <v>31.0990122443635</v>
      </c>
      <c r="N2426">
        <v>0.392545028584254</v>
      </c>
      <c r="O2426">
        <v>34.9419670128283</v>
      </c>
      <c r="P2426">
        <v>127.361111111111</v>
      </c>
      <c r="Q2426">
        <v>0.15024632595905599</v>
      </c>
    </row>
    <row r="2427" spans="1:17" hidden="1" x14ac:dyDescent="0.3">
      <c r="A2427" t="s">
        <v>5053</v>
      </c>
      <c r="B2427" t="s">
        <v>5054</v>
      </c>
      <c r="C2427" t="s">
        <v>10650</v>
      </c>
      <c r="D2427" t="s">
        <v>355</v>
      </c>
      <c r="E2427">
        <v>205.19772</v>
      </c>
      <c r="F2427">
        <v>7.83</v>
      </c>
      <c r="G2427">
        <v>-112.20902001708799</v>
      </c>
      <c r="H2427">
        <v>9.7739773101852805</v>
      </c>
      <c r="I2427">
        <v>-74.736746050689604</v>
      </c>
      <c r="J2427">
        <v>-7.1129993479084197</v>
      </c>
      <c r="K2427">
        <v>8.7869576239418699</v>
      </c>
      <c r="L2427">
        <v>17.8931599082708</v>
      </c>
      <c r="M2427">
        <v>59.968893151008203</v>
      </c>
      <c r="N2427">
        <v>0.58225294767247504</v>
      </c>
      <c r="O2427">
        <v>532.18390804597698</v>
      </c>
      <c r="P2427">
        <v>30.499999999999901</v>
      </c>
      <c r="Q2427">
        <v>6.8559008386400999E-2</v>
      </c>
    </row>
    <row r="2428" spans="1:17" hidden="1" x14ac:dyDescent="0.3">
      <c r="A2428" t="s">
        <v>5055</v>
      </c>
      <c r="B2428" t="s">
        <v>5056</v>
      </c>
      <c r="C2428" t="s">
        <v>10650</v>
      </c>
      <c r="E2428">
        <v>205.10126</v>
      </c>
      <c r="F2428">
        <v>90.16</v>
      </c>
      <c r="G2428">
        <v>1593.4652966134299</v>
      </c>
      <c r="H2428">
        <v>49.820854134595599</v>
      </c>
      <c r="I2428">
        <v>1379.74606386238</v>
      </c>
      <c r="J2428">
        <v>6.5512172981915304</v>
      </c>
      <c r="K2428">
        <v>60.940045064946602</v>
      </c>
      <c r="M2428">
        <v>99.999994092859794</v>
      </c>
      <c r="N2428">
        <v>7.3975614887175398E-2</v>
      </c>
      <c r="O2428">
        <v>0</v>
      </c>
      <c r="P2428">
        <v>1623.9005736137599</v>
      </c>
    </row>
    <row r="2429" spans="1:17" hidden="1" x14ac:dyDescent="0.3">
      <c r="A2429" t="s">
        <v>5057</v>
      </c>
      <c r="B2429" t="s">
        <v>5058</v>
      </c>
      <c r="C2429" t="s">
        <v>10650</v>
      </c>
      <c r="E2429">
        <v>205.03</v>
      </c>
      <c r="F2429">
        <v>195</v>
      </c>
      <c r="G2429">
        <v>624.50084378945098</v>
      </c>
      <c r="H2429">
        <v>4.5375122410842099</v>
      </c>
      <c r="I2429">
        <v>539.42293645704694</v>
      </c>
      <c r="J2429">
        <v>-2.4690169620757199</v>
      </c>
      <c r="K2429">
        <v>186.80253530760399</v>
      </c>
      <c r="L2429">
        <v>109.620697906182</v>
      </c>
      <c r="M2429">
        <v>62.602091062152098</v>
      </c>
      <c r="N2429">
        <v>5.6669464906184803</v>
      </c>
      <c r="O2429">
        <v>8.7692307692307701</v>
      </c>
      <c r="P2429">
        <v>654.93612078977901</v>
      </c>
    </row>
    <row r="2430" spans="1:17" hidden="1" x14ac:dyDescent="0.3">
      <c r="A2430" t="s">
        <v>5059</v>
      </c>
      <c r="B2430" t="s">
        <v>5060</v>
      </c>
      <c r="C2430" t="s">
        <v>10650</v>
      </c>
      <c r="D2430" t="s">
        <v>21</v>
      </c>
      <c r="E2430">
        <v>204.71701862999899</v>
      </c>
      <c r="F2430">
        <v>12.4</v>
      </c>
      <c r="G2430">
        <v>-59.375105080557397</v>
      </c>
      <c r="H2430">
        <v>-13.0019670589584</v>
      </c>
      <c r="I2430">
        <v>-13.769167925689599</v>
      </c>
      <c r="J2430">
        <v>-6.3632930861633801</v>
      </c>
      <c r="K2430">
        <v>13.1740088945658</v>
      </c>
      <c r="L2430">
        <v>13.4332443456044</v>
      </c>
      <c r="M2430">
        <v>36.985435197352899</v>
      </c>
      <c r="N2430">
        <v>0.40126795106628899</v>
      </c>
      <c r="O2430">
        <v>45.967741935483801</v>
      </c>
      <c r="P2430">
        <v>25.888324873096401</v>
      </c>
    </row>
    <row r="2431" spans="1:17" hidden="1" x14ac:dyDescent="0.3">
      <c r="A2431" t="s">
        <v>5061</v>
      </c>
      <c r="B2431" t="s">
        <v>5062</v>
      </c>
      <c r="C2431" t="s">
        <v>10650</v>
      </c>
      <c r="D2431" t="s">
        <v>40</v>
      </c>
      <c r="E2431">
        <v>204.65948750000001</v>
      </c>
      <c r="F2431">
        <v>95.25</v>
      </c>
      <c r="G2431">
        <v>-49.440379041144503</v>
      </c>
      <c r="H2431">
        <v>-0.64973137410697901</v>
      </c>
      <c r="I2431">
        <v>-31.974269966505901</v>
      </c>
      <c r="J2431">
        <v>-10.1776138662322</v>
      </c>
      <c r="K2431">
        <v>95.109293568368301</v>
      </c>
      <c r="M2431">
        <v>42.943750645022597</v>
      </c>
      <c r="N2431">
        <v>1.44641950228542</v>
      </c>
      <c r="O2431">
        <v>29.606299212598401</v>
      </c>
      <c r="P2431">
        <v>18.913857677902602</v>
      </c>
    </row>
    <row r="2432" spans="1:17" hidden="1" x14ac:dyDescent="0.3">
      <c r="A2432" t="s">
        <v>5063</v>
      </c>
      <c r="B2432" t="s">
        <v>5064</v>
      </c>
      <c r="C2432" t="s">
        <v>10650</v>
      </c>
      <c r="D2432" t="s">
        <v>568</v>
      </c>
      <c r="E2432">
        <v>204.39354</v>
      </c>
      <c r="F2432">
        <v>86.2</v>
      </c>
      <c r="G2432">
        <v>-37.965849838774801</v>
      </c>
      <c r="H2432">
        <v>4.7772079913433503</v>
      </c>
      <c r="I2432">
        <v>-27.538048004976002</v>
      </c>
      <c r="J2432">
        <v>-7.4894112224385099</v>
      </c>
      <c r="K2432">
        <v>84.036047477255906</v>
      </c>
      <c r="L2432">
        <v>89.6753993576189</v>
      </c>
      <c r="M2432">
        <v>45.171637365977404</v>
      </c>
      <c r="N2432">
        <v>1.10555889642223</v>
      </c>
      <c r="O2432">
        <v>38.6310904872389</v>
      </c>
      <c r="P2432">
        <v>26.764705882352899</v>
      </c>
      <c r="Q2432">
        <v>-7.1077311869239997E-3</v>
      </c>
    </row>
    <row r="2433" spans="1:17" hidden="1" x14ac:dyDescent="0.3">
      <c r="A2433" t="s">
        <v>5065</v>
      </c>
      <c r="B2433" t="s">
        <v>5066</v>
      </c>
      <c r="C2433" t="s">
        <v>10650</v>
      </c>
      <c r="D2433" t="s">
        <v>54</v>
      </c>
      <c r="E2433">
        <v>204.375597355</v>
      </c>
      <c r="F2433">
        <v>69.38</v>
      </c>
      <c r="G2433">
        <v>14.408146799254199</v>
      </c>
      <c r="H2433">
        <v>43.0779383360954</v>
      </c>
      <c r="I2433">
        <v>40.356798925139003</v>
      </c>
      <c r="J2433">
        <v>15.8561922890242</v>
      </c>
      <c r="K2433">
        <v>55.095118594187703</v>
      </c>
      <c r="L2433">
        <v>49.425236980593702</v>
      </c>
      <c r="M2433">
        <v>83.092801817053001</v>
      </c>
      <c r="N2433">
        <v>3.1042849943221298</v>
      </c>
      <c r="O2433">
        <v>5.0014413375612596</v>
      </c>
      <c r="P2433">
        <v>85.756358768406898</v>
      </c>
      <c r="Q2433">
        <v>6.2605281709836993E-2</v>
      </c>
    </row>
    <row r="2434" spans="1:17" hidden="1" x14ac:dyDescent="0.3">
      <c r="A2434" t="s">
        <v>5067</v>
      </c>
      <c r="B2434" t="s">
        <v>5068</v>
      </c>
      <c r="C2434" t="s">
        <v>10650</v>
      </c>
      <c r="D2434" t="s">
        <v>1418</v>
      </c>
      <c r="E2434">
        <v>204.293859</v>
      </c>
      <c r="F2434">
        <v>392.8</v>
      </c>
      <c r="G2434">
        <v>6.6916212367114198</v>
      </c>
      <c r="H2434">
        <v>-13.745560295670399</v>
      </c>
      <c r="I2434">
        <v>-23.482893862584501</v>
      </c>
      <c r="J2434">
        <v>-2.8016581473625601</v>
      </c>
      <c r="K2434">
        <v>401.75222097316902</v>
      </c>
      <c r="L2434">
        <v>370.64386977638202</v>
      </c>
      <c r="M2434">
        <v>52.043222975213503</v>
      </c>
      <c r="N2434">
        <v>0.89077621324529399</v>
      </c>
      <c r="O2434">
        <v>37.169042769857398</v>
      </c>
      <c r="P2434">
        <v>61.049610496104897</v>
      </c>
      <c r="Q2434">
        <v>4.5203808543588998E-2</v>
      </c>
    </row>
    <row r="2435" spans="1:17" hidden="1" x14ac:dyDescent="0.3">
      <c r="A2435" t="s">
        <v>5069</v>
      </c>
      <c r="B2435" t="s">
        <v>5070</v>
      </c>
      <c r="C2435" t="s">
        <v>10650</v>
      </c>
      <c r="D2435" t="s">
        <v>1307</v>
      </c>
      <c r="E2435">
        <v>203.77600000000001</v>
      </c>
      <c r="F2435">
        <v>327.75</v>
      </c>
      <c r="G2435">
        <v>1533.2703067560101</v>
      </c>
      <c r="H2435">
        <v>-6.1509206878759004</v>
      </c>
      <c r="I2435">
        <v>211.40731663488</v>
      </c>
      <c r="J2435">
        <v>-1.6941595553381099</v>
      </c>
      <c r="K2435">
        <v>304.01621419867001</v>
      </c>
      <c r="L2435">
        <v>185.93336542055999</v>
      </c>
      <c r="M2435">
        <v>41.219603641884397</v>
      </c>
      <c r="N2435">
        <v>1.72527367138536</v>
      </c>
      <c r="O2435">
        <v>13.9893211289092</v>
      </c>
      <c r="P2435">
        <v>1650.8012820512799</v>
      </c>
      <c r="Q2435">
        <v>0.230434385232067</v>
      </c>
    </row>
    <row r="2436" spans="1:17" hidden="1" x14ac:dyDescent="0.3">
      <c r="A2436" t="s">
        <v>5071</v>
      </c>
      <c r="B2436" t="s">
        <v>5072</v>
      </c>
      <c r="C2436" t="s">
        <v>10650</v>
      </c>
      <c r="D2436" t="s">
        <v>629</v>
      </c>
      <c r="E2436">
        <v>203.74766244</v>
      </c>
      <c r="F2436">
        <v>57</v>
      </c>
      <c r="G2436">
        <v>140.99329442824299</v>
      </c>
      <c r="H2436">
        <v>-14.401881698309699</v>
      </c>
      <c r="I2436">
        <v>46.6946976205288</v>
      </c>
      <c r="J2436">
        <v>-5.7495013302080604</v>
      </c>
      <c r="K2436">
        <v>61.037047079729597</v>
      </c>
      <c r="M2436">
        <v>42.012415225763299</v>
      </c>
      <c r="N2436">
        <v>0.508339754127765</v>
      </c>
      <c r="O2436">
        <v>32.456140350877099</v>
      </c>
      <c r="P2436">
        <v>171.42857142857099</v>
      </c>
    </row>
    <row r="2437" spans="1:17" hidden="1" x14ac:dyDescent="0.3">
      <c r="A2437" t="s">
        <v>5073</v>
      </c>
      <c r="B2437" t="s">
        <v>5074</v>
      </c>
      <c r="C2437" t="s">
        <v>10650</v>
      </c>
      <c r="D2437" t="s">
        <v>300</v>
      </c>
      <c r="E2437">
        <v>203.74502548499899</v>
      </c>
      <c r="F2437">
        <v>79.53</v>
      </c>
      <c r="G2437">
        <v>-87.746066050247705</v>
      </c>
      <c r="H2437">
        <v>-18.442925043150499</v>
      </c>
      <c r="I2437">
        <v>-70.072727796239803</v>
      </c>
      <c r="J2437">
        <v>-5.96409895459532</v>
      </c>
      <c r="K2437">
        <v>90.597128251597994</v>
      </c>
      <c r="L2437">
        <v>127.87107471809</v>
      </c>
      <c r="M2437">
        <v>27.0085078571385</v>
      </c>
      <c r="N2437">
        <v>1.4630250791650801</v>
      </c>
      <c r="O2437">
        <v>185.36401357978099</v>
      </c>
      <c r="P2437">
        <v>3.28571428571429</v>
      </c>
      <c r="Q2437">
        <v>7.0215784502699998E-3</v>
      </c>
    </row>
    <row r="2438" spans="1:17" hidden="1" x14ac:dyDescent="0.3">
      <c r="A2438" t="s">
        <v>5075</v>
      </c>
      <c r="B2438" t="s">
        <v>5076</v>
      </c>
      <c r="C2438" t="s">
        <v>10650</v>
      </c>
      <c r="D2438" t="s">
        <v>54</v>
      </c>
      <c r="E2438">
        <v>203.49176850000001</v>
      </c>
      <c r="F2438">
        <v>352.7</v>
      </c>
      <c r="G2438">
        <v>44.064722999671702</v>
      </c>
      <c r="H2438">
        <v>-7.3610467053408998E-2</v>
      </c>
      <c r="I2438">
        <v>3.7223126367586299</v>
      </c>
      <c r="J2438">
        <v>-2.28134806926036</v>
      </c>
      <c r="K2438">
        <v>350.90943576547897</v>
      </c>
      <c r="L2438">
        <v>302.68191112393401</v>
      </c>
      <c r="M2438">
        <v>49.797407572155201</v>
      </c>
      <c r="N2438">
        <v>1.5041526110132599</v>
      </c>
      <c r="O2438">
        <v>15.5798128721292</v>
      </c>
      <c r="P2438">
        <v>117.71604938271599</v>
      </c>
      <c r="Q2438">
        <v>9.9854910157289006E-2</v>
      </c>
    </row>
    <row r="2439" spans="1:17" hidden="1" x14ac:dyDescent="0.3">
      <c r="A2439" t="s">
        <v>5077</v>
      </c>
      <c r="B2439" t="s">
        <v>5078</v>
      </c>
      <c r="C2439" t="s">
        <v>10650</v>
      </c>
      <c r="D2439" t="s">
        <v>124</v>
      </c>
      <c r="E2439">
        <v>203.09080599999999</v>
      </c>
      <c r="F2439">
        <v>22.75</v>
      </c>
      <c r="G2439">
        <v>72.508523178083905</v>
      </c>
      <c r="H2439">
        <v>-18.950630051405899</v>
      </c>
      <c r="I2439">
        <v>-35.850523857893002</v>
      </c>
      <c r="J2439">
        <v>-5.7048676442416797</v>
      </c>
      <c r="K2439">
        <v>24.366896278680599</v>
      </c>
      <c r="L2439">
        <v>22.606328910584601</v>
      </c>
      <c r="M2439">
        <v>32.982201952088502</v>
      </c>
      <c r="N2439">
        <v>0.57159610694727203</v>
      </c>
      <c r="O2439">
        <v>75.648351648351607</v>
      </c>
      <c r="P2439">
        <v>136.486486486486</v>
      </c>
      <c r="Q2439">
        <v>0.102033264796993</v>
      </c>
    </row>
    <row r="2440" spans="1:17" hidden="1" x14ac:dyDescent="0.3">
      <c r="A2440" t="s">
        <v>5079</v>
      </c>
      <c r="B2440" t="s">
        <v>5080</v>
      </c>
      <c r="C2440" t="s">
        <v>10650</v>
      </c>
      <c r="D2440" t="s">
        <v>130</v>
      </c>
      <c r="E2440">
        <v>203.07794602199999</v>
      </c>
      <c r="F2440">
        <v>51.6</v>
      </c>
      <c r="G2440">
        <v>-77.996252610084298</v>
      </c>
      <c r="H2440">
        <v>38.7762113648715</v>
      </c>
      <c r="I2440">
        <v>-2.5948363748875201</v>
      </c>
      <c r="J2440">
        <v>8.1423665427838396E-2</v>
      </c>
      <c r="K2440">
        <v>42.758209959937098</v>
      </c>
      <c r="M2440">
        <v>63.312276449734497</v>
      </c>
      <c r="N2440">
        <v>2.4600187072626798</v>
      </c>
      <c r="O2440">
        <v>110.65891472868201</v>
      </c>
      <c r="P2440">
        <v>67.260940032414894</v>
      </c>
    </row>
    <row r="2441" spans="1:17" hidden="1" x14ac:dyDescent="0.3">
      <c r="A2441" t="s">
        <v>5081</v>
      </c>
      <c r="B2441" t="s">
        <v>5082</v>
      </c>
      <c r="C2441" t="s">
        <v>10650</v>
      </c>
      <c r="D2441" t="s">
        <v>991</v>
      </c>
      <c r="E2441">
        <v>202.72874999999999</v>
      </c>
      <c r="F2441">
        <v>400.65</v>
      </c>
      <c r="G2441">
        <v>169.78952629678599</v>
      </c>
      <c r="H2441">
        <v>4.8103771979640397</v>
      </c>
      <c r="I2441">
        <v>-1.7855963980082601</v>
      </c>
      <c r="J2441">
        <v>5.6011265078050902</v>
      </c>
      <c r="K2441">
        <v>349.15479916743101</v>
      </c>
      <c r="L2441">
        <v>281.80768963171602</v>
      </c>
      <c r="M2441">
        <v>57.422752832053398</v>
      </c>
      <c r="N2441">
        <v>0.445622739714642</v>
      </c>
      <c r="O2441">
        <v>2.3586671658554801</v>
      </c>
      <c r="P2441">
        <v>248.08861859252801</v>
      </c>
      <c r="Q2441">
        <v>8.5309966708163001E-2</v>
      </c>
    </row>
    <row r="2442" spans="1:17" hidden="1" x14ac:dyDescent="0.3">
      <c r="A2442" t="s">
        <v>5083</v>
      </c>
      <c r="B2442" t="s">
        <v>5084</v>
      </c>
      <c r="C2442" t="s">
        <v>10650</v>
      </c>
      <c r="D2442" t="s">
        <v>198</v>
      </c>
      <c r="E2442">
        <v>202.596915</v>
      </c>
      <c r="F2442">
        <v>201.95</v>
      </c>
      <c r="G2442">
        <v>7.6501930851418596</v>
      </c>
      <c r="H2442">
        <v>-19.641768159668601</v>
      </c>
      <c r="I2442">
        <v>10.434437329427899</v>
      </c>
      <c r="J2442">
        <v>-4.3055183980729197</v>
      </c>
      <c r="K2442">
        <v>208.80138866719901</v>
      </c>
      <c r="L2442">
        <v>180.84034206846701</v>
      </c>
      <c r="M2442">
        <v>46.576006129163297</v>
      </c>
      <c r="N2442">
        <v>0.481298322554429</v>
      </c>
      <c r="O2442">
        <v>28.422876949740001</v>
      </c>
      <c r="P2442">
        <v>51.842105263157798</v>
      </c>
      <c r="Q2442">
        <v>-1.5340382548580001E-3</v>
      </c>
    </row>
    <row r="2443" spans="1:17" hidden="1" x14ac:dyDescent="0.3">
      <c r="A2443" t="s">
        <v>5085</v>
      </c>
      <c r="B2443" t="s">
        <v>5086</v>
      </c>
      <c r="C2443" t="s">
        <v>10650</v>
      </c>
      <c r="D2443" t="s">
        <v>305</v>
      </c>
      <c r="E2443">
        <v>202.29302225000001</v>
      </c>
      <c r="F2443">
        <v>113.65</v>
      </c>
      <c r="G2443">
        <v>-30.435277000328199</v>
      </c>
      <c r="I2443">
        <v>-12.9691679256896</v>
      </c>
      <c r="M2443">
        <v>0</v>
      </c>
      <c r="O2443">
        <v>0</v>
      </c>
      <c r="P2443">
        <v>0</v>
      </c>
    </row>
    <row r="2444" spans="1:17" hidden="1" x14ac:dyDescent="0.3">
      <c r="A2444" t="s">
        <v>5087</v>
      </c>
      <c r="B2444" t="s">
        <v>5088</v>
      </c>
      <c r="C2444" t="s">
        <v>10650</v>
      </c>
      <c r="D2444" t="s">
        <v>3214</v>
      </c>
      <c r="E2444">
        <v>201.97913750000001</v>
      </c>
      <c r="F2444">
        <v>108.26</v>
      </c>
      <c r="G2444">
        <v>57.0279264628752</v>
      </c>
      <c r="H2444">
        <v>14.014540589080299</v>
      </c>
      <c r="I2444">
        <v>13.650715115245999</v>
      </c>
      <c r="J2444">
        <v>8.2043132835378891</v>
      </c>
      <c r="K2444">
        <v>90.226696563189606</v>
      </c>
      <c r="M2444">
        <v>77.908687646482207</v>
      </c>
      <c r="N2444">
        <v>1.09789129431592</v>
      </c>
      <c r="O2444">
        <v>32.782191021614601</v>
      </c>
      <c r="P2444">
        <v>96.8363636363636</v>
      </c>
    </row>
    <row r="2445" spans="1:17" hidden="1" x14ac:dyDescent="0.3">
      <c r="A2445" t="s">
        <v>5089</v>
      </c>
      <c r="B2445" t="s">
        <v>5090</v>
      </c>
      <c r="C2445" t="s">
        <v>10650</v>
      </c>
      <c r="D2445" t="s">
        <v>1168</v>
      </c>
      <c r="E2445">
        <v>201.87645180000001</v>
      </c>
      <c r="F2445">
        <v>10.09</v>
      </c>
      <c r="G2445">
        <v>58.162853840793197</v>
      </c>
      <c r="H2445">
        <v>7.6846149599214097</v>
      </c>
      <c r="I2445">
        <v>-13.068177826679699</v>
      </c>
      <c r="J2445">
        <v>13.4613911177875</v>
      </c>
      <c r="K2445">
        <v>9.0844925723969006</v>
      </c>
      <c r="L2445">
        <v>8.6658419807125906</v>
      </c>
      <c r="M2445">
        <v>71.424687087164202</v>
      </c>
      <c r="N2445">
        <v>1.8337206278739699</v>
      </c>
      <c r="O2445">
        <v>52.626362735381498</v>
      </c>
      <c r="P2445">
        <v>95.922330097087297</v>
      </c>
      <c r="Q2445">
        <v>0.116520573027805</v>
      </c>
    </row>
    <row r="2446" spans="1:17" hidden="1" x14ac:dyDescent="0.3">
      <c r="A2446" t="s">
        <v>5091</v>
      </c>
      <c r="B2446" t="s">
        <v>5092</v>
      </c>
      <c r="C2446" t="s">
        <v>10650</v>
      </c>
      <c r="D2446" t="s">
        <v>305</v>
      </c>
      <c r="E2446">
        <v>201.78612548999999</v>
      </c>
      <c r="F2446">
        <v>37.35</v>
      </c>
      <c r="G2446">
        <v>20.656956009380501</v>
      </c>
      <c r="H2446">
        <v>-3.3630938195218301</v>
      </c>
      <c r="I2446">
        <v>-9.7923723455791691</v>
      </c>
      <c r="J2446">
        <v>-4.5387518269940603</v>
      </c>
      <c r="K2446">
        <v>36.3105030618065</v>
      </c>
      <c r="L2446">
        <v>34.588596697117801</v>
      </c>
      <c r="M2446">
        <v>50.679937407212499</v>
      </c>
      <c r="N2446">
        <v>0.60171372494780395</v>
      </c>
      <c r="O2446">
        <v>27.8447121820615</v>
      </c>
      <c r="P2446">
        <v>66.741071428571402</v>
      </c>
      <c r="Q2446">
        <v>0.12660653999327101</v>
      </c>
    </row>
    <row r="2447" spans="1:17" hidden="1" x14ac:dyDescent="0.3">
      <c r="A2447" t="s">
        <v>5093</v>
      </c>
      <c r="B2447" t="s">
        <v>5094</v>
      </c>
      <c r="C2447" t="s">
        <v>10650</v>
      </c>
      <c r="D2447" t="s">
        <v>46</v>
      </c>
      <c r="E2447">
        <v>201.37334028000001</v>
      </c>
      <c r="F2447">
        <v>85.39</v>
      </c>
      <c r="G2447">
        <v>-2.70154476397816</v>
      </c>
      <c r="H2447">
        <v>-9.6193739070491908</v>
      </c>
      <c r="I2447">
        <v>-47.030943987465697</v>
      </c>
      <c r="J2447">
        <v>-8.2256099895376291</v>
      </c>
      <c r="K2447">
        <v>87.846568254268306</v>
      </c>
      <c r="L2447">
        <v>86.933738954838503</v>
      </c>
      <c r="M2447">
        <v>25.1890342820071</v>
      </c>
      <c r="N2447">
        <v>0.55575705379015305</v>
      </c>
      <c r="O2447">
        <v>80.231877269001004</v>
      </c>
      <c r="P2447">
        <v>29.673500379650701</v>
      </c>
      <c r="Q2447">
        <v>3.2606815879888E-2</v>
      </c>
    </row>
    <row r="2448" spans="1:17" hidden="1" x14ac:dyDescent="0.3">
      <c r="A2448" t="s">
        <v>5095</v>
      </c>
      <c r="B2448" t="s">
        <v>5096</v>
      </c>
      <c r="C2448" t="s">
        <v>10650</v>
      </c>
      <c r="D2448" t="s">
        <v>1475</v>
      </c>
      <c r="E2448">
        <v>201.37184600000001</v>
      </c>
      <c r="F2448">
        <v>131.47</v>
      </c>
      <c r="G2448">
        <v>-17.633904198955399</v>
      </c>
      <c r="H2448">
        <v>5.5659554232027704</v>
      </c>
      <c r="I2448">
        <v>-38.755224939519699</v>
      </c>
      <c r="J2448">
        <v>-4.9982430195491698</v>
      </c>
      <c r="K2448">
        <v>135.15131285680101</v>
      </c>
      <c r="L2448">
        <v>137.36562417165601</v>
      </c>
      <c r="M2448">
        <v>55.5319990742288</v>
      </c>
      <c r="N2448">
        <v>0.67316033851674295</v>
      </c>
      <c r="O2448">
        <v>49.6919449304023</v>
      </c>
      <c r="P2448">
        <v>30.750870213823902</v>
      </c>
      <c r="Q2448">
        <v>7.9770186246757996E-2</v>
      </c>
    </row>
    <row r="2449" spans="1:17" hidden="1" x14ac:dyDescent="0.3">
      <c r="A2449" t="s">
        <v>5097</v>
      </c>
      <c r="B2449" t="s">
        <v>5098</v>
      </c>
      <c r="C2449" t="s">
        <v>10650</v>
      </c>
      <c r="D2449" t="s">
        <v>411</v>
      </c>
      <c r="E2449">
        <v>200.74006505699899</v>
      </c>
      <c r="F2449">
        <v>68.849999999999994</v>
      </c>
      <c r="G2449">
        <v>-35.7961017425962</v>
      </c>
      <c r="H2449">
        <v>2.4350499475391199</v>
      </c>
      <c r="I2449">
        <v>-19.8027267890185</v>
      </c>
      <c r="J2449">
        <v>-6.79699985686569</v>
      </c>
      <c r="K2449">
        <v>70.169839808056096</v>
      </c>
      <c r="L2449">
        <v>71.061799912148302</v>
      </c>
      <c r="M2449">
        <v>30.472239691158101</v>
      </c>
      <c r="N2449">
        <v>1.26574723929141</v>
      </c>
      <c r="O2449">
        <v>48.801742919389902</v>
      </c>
      <c r="P2449">
        <v>16.398985629754801</v>
      </c>
      <c r="Q2449">
        <v>-5.5780138817618001E-2</v>
      </c>
    </row>
    <row r="2450" spans="1:17" hidden="1" x14ac:dyDescent="0.3">
      <c r="A2450" t="s">
        <v>5099</v>
      </c>
      <c r="B2450" t="s">
        <v>5100</v>
      </c>
      <c r="C2450" t="s">
        <v>10650</v>
      </c>
      <c r="D2450" t="s">
        <v>411</v>
      </c>
      <c r="E2450">
        <v>200.63120795999899</v>
      </c>
      <c r="F2450">
        <v>133.19999999999999</v>
      </c>
      <c r="G2450">
        <v>-42.281736298806003</v>
      </c>
      <c r="H2450">
        <v>29.065141474595698</v>
      </c>
      <c r="I2450">
        <v>-24.8156272241675</v>
      </c>
      <c r="J2450">
        <v>-1.6627623810837799</v>
      </c>
      <c r="K2450">
        <v>107.91190447725501</v>
      </c>
      <c r="L2450">
        <v>87.728212135915399</v>
      </c>
      <c r="M2450">
        <v>85.350066153873598</v>
      </c>
      <c r="N2450">
        <v>4.8022598870056497</v>
      </c>
      <c r="O2450">
        <v>13.4384384384384</v>
      </c>
      <c r="P2450">
        <v>75.263157894736807</v>
      </c>
    </row>
    <row r="2451" spans="1:17" hidden="1" x14ac:dyDescent="0.3">
      <c r="A2451" t="s">
        <v>5101</v>
      </c>
      <c r="B2451" t="s">
        <v>5102</v>
      </c>
      <c r="C2451" t="s">
        <v>10650</v>
      </c>
      <c r="D2451" t="s">
        <v>355</v>
      </c>
      <c r="E2451">
        <v>200.60694960000001</v>
      </c>
      <c r="F2451">
        <v>503.5</v>
      </c>
      <c r="G2451">
        <v>-8.7807757837832003</v>
      </c>
      <c r="H2451">
        <v>1.15731855161218</v>
      </c>
      <c r="I2451">
        <v>-7.8433719135798396</v>
      </c>
      <c r="J2451">
        <v>1.4428276810280101</v>
      </c>
      <c r="K2451">
        <v>492.68700743958902</v>
      </c>
      <c r="L2451">
        <v>496.12522506785399</v>
      </c>
      <c r="M2451">
        <v>52.798347429105199</v>
      </c>
      <c r="N2451">
        <v>1.0297573084201299</v>
      </c>
      <c r="O2451">
        <v>37.636544190665298</v>
      </c>
      <c r="P2451">
        <v>24.290298691680999</v>
      </c>
    </row>
    <row r="2452" spans="1:17" hidden="1" x14ac:dyDescent="0.3">
      <c r="A2452" t="s">
        <v>5103</v>
      </c>
      <c r="B2452" t="s">
        <v>5104</v>
      </c>
      <c r="C2452" t="s">
        <v>10650</v>
      </c>
      <c r="D2452" t="s">
        <v>680</v>
      </c>
      <c r="E2452">
        <v>200.526956875</v>
      </c>
      <c r="F2452">
        <v>223.7</v>
      </c>
      <c r="G2452">
        <v>-12.435697381909</v>
      </c>
      <c r="H2452">
        <v>0.12550599980968899</v>
      </c>
      <c r="I2452">
        <v>-12.2487717077698</v>
      </c>
      <c r="J2452">
        <v>-8.4743565839823294</v>
      </c>
      <c r="K2452">
        <v>229.169007590597</v>
      </c>
      <c r="L2452">
        <v>217.30834602429599</v>
      </c>
      <c r="M2452">
        <v>37.385096370779102</v>
      </c>
      <c r="N2452">
        <v>1.27369502027744</v>
      </c>
      <c r="O2452">
        <v>32.878684989097302</v>
      </c>
      <c r="P2452">
        <v>28.489373923032701</v>
      </c>
      <c r="Q2452">
        <v>-2.8039024534018998E-2</v>
      </c>
    </row>
    <row r="2453" spans="1:17" hidden="1" x14ac:dyDescent="0.3">
      <c r="A2453" t="s">
        <v>5105</v>
      </c>
      <c r="B2453" t="s">
        <v>5106</v>
      </c>
      <c r="C2453" t="s">
        <v>10650</v>
      </c>
      <c r="D2453" t="s">
        <v>127</v>
      </c>
      <c r="E2453">
        <v>199.93446</v>
      </c>
      <c r="F2453">
        <v>581.1</v>
      </c>
      <c r="G2453">
        <v>150.357184947002</v>
      </c>
      <c r="H2453">
        <v>17.252416384559702</v>
      </c>
      <c r="I2453">
        <v>110.53083207431</v>
      </c>
      <c r="J2453">
        <v>-2.17558289390429</v>
      </c>
      <c r="K2453">
        <v>493.52454354062502</v>
      </c>
      <c r="L2453">
        <v>367.277219690663</v>
      </c>
      <c r="M2453">
        <v>64.159641329107501</v>
      </c>
      <c r="N2453">
        <v>0.23454186967361301</v>
      </c>
      <c r="O2453">
        <v>11.3405610049905</v>
      </c>
      <c r="P2453">
        <v>189.10447761194001</v>
      </c>
      <c r="Q2453">
        <v>0.16184191820399099</v>
      </c>
    </row>
    <row r="2454" spans="1:17" hidden="1" x14ac:dyDescent="0.3">
      <c r="A2454" t="s">
        <v>5107</v>
      </c>
      <c r="B2454" t="s">
        <v>5108</v>
      </c>
      <c r="C2454" t="s">
        <v>10650</v>
      </c>
      <c r="D2454" t="s">
        <v>172</v>
      </c>
      <c r="E2454">
        <v>199.68225035</v>
      </c>
      <c r="F2454">
        <v>30.13</v>
      </c>
      <c r="G2454">
        <v>-10.1558358825637</v>
      </c>
      <c r="H2454">
        <v>-6.36684381952184</v>
      </c>
      <c r="I2454">
        <v>-18.369481897432198</v>
      </c>
      <c r="J2454">
        <v>1.5575766019670501</v>
      </c>
      <c r="K2454">
        <v>30.063216900033201</v>
      </c>
      <c r="L2454">
        <v>28.4605248750584</v>
      </c>
      <c r="M2454">
        <v>50.736833308680801</v>
      </c>
      <c r="N2454">
        <v>0.43029343219775601</v>
      </c>
      <c r="O2454">
        <v>52.671755725190799</v>
      </c>
      <c r="P2454">
        <v>33.024282560706297</v>
      </c>
      <c r="Q2454">
        <v>5.2012771610680998E-2</v>
      </c>
    </row>
    <row r="2455" spans="1:17" hidden="1" x14ac:dyDescent="0.3">
      <c r="A2455" t="s">
        <v>5109</v>
      </c>
      <c r="B2455" t="s">
        <v>5110</v>
      </c>
      <c r="C2455" t="s">
        <v>10650</v>
      </c>
      <c r="D2455" t="s">
        <v>1644</v>
      </c>
      <c r="E2455">
        <v>199.64879999999999</v>
      </c>
      <c r="F2455">
        <v>322.05</v>
      </c>
      <c r="G2455">
        <v>198.18717197926301</v>
      </c>
      <c r="H2455">
        <v>-1.6810717026182</v>
      </c>
      <c r="I2455">
        <v>26.355945636931999</v>
      </c>
      <c r="J2455">
        <v>-1.4884082837624899</v>
      </c>
      <c r="K2455">
        <v>304.723457537934</v>
      </c>
      <c r="L2455">
        <v>242.964453223791</v>
      </c>
      <c r="M2455">
        <v>59.6226053361612</v>
      </c>
      <c r="N2455">
        <v>0.56755028560138698</v>
      </c>
      <c r="O2455">
        <v>5.5891942244993</v>
      </c>
      <c r="P2455">
        <v>248.53896103896099</v>
      </c>
      <c r="Q2455">
        <v>0.123473310191415</v>
      </c>
    </row>
    <row r="2456" spans="1:17" hidden="1" x14ac:dyDescent="0.3">
      <c r="A2456" t="s">
        <v>5111</v>
      </c>
      <c r="B2456" t="s">
        <v>5112</v>
      </c>
      <c r="C2456" t="s">
        <v>10650</v>
      </c>
      <c r="D2456" t="s">
        <v>414</v>
      </c>
      <c r="E2456">
        <v>199.346314955</v>
      </c>
      <c r="F2456">
        <v>108.75</v>
      </c>
      <c r="G2456">
        <v>-15.3559119209631</v>
      </c>
      <c r="H2456">
        <v>-8.7453160417440596</v>
      </c>
      <c r="I2456">
        <v>2.1101971536753998</v>
      </c>
      <c r="J2456">
        <v>-4.7431195239409298</v>
      </c>
      <c r="K2456">
        <v>115.19340344338799</v>
      </c>
      <c r="M2456">
        <v>38.526829660073098</v>
      </c>
      <c r="O2456">
        <v>38.850574712643599</v>
      </c>
      <c r="P2456">
        <v>29.2335115864527</v>
      </c>
    </row>
    <row r="2457" spans="1:17" hidden="1" x14ac:dyDescent="0.3">
      <c r="A2457" t="s">
        <v>5113</v>
      </c>
      <c r="B2457" t="s">
        <v>5114</v>
      </c>
      <c r="C2457" t="s">
        <v>10650</v>
      </c>
      <c r="D2457" t="s">
        <v>426</v>
      </c>
      <c r="E2457">
        <v>199.08413999999999</v>
      </c>
      <c r="F2457">
        <v>78.66</v>
      </c>
      <c r="G2457">
        <v>-73.702496618070697</v>
      </c>
      <c r="H2457">
        <v>-15.779559336763199</v>
      </c>
      <c r="I2457">
        <v>-51.299234566222701</v>
      </c>
      <c r="J2457">
        <v>12.0086661903447</v>
      </c>
      <c r="K2457">
        <v>88.625527128404897</v>
      </c>
      <c r="L2457">
        <v>105.918583550938</v>
      </c>
      <c r="M2457">
        <v>50.597346868642902</v>
      </c>
      <c r="N2457">
        <v>1.8974439185493699</v>
      </c>
      <c r="O2457">
        <v>99.7838799898296</v>
      </c>
      <c r="P2457">
        <v>17.402985074626798</v>
      </c>
      <c r="Q2457">
        <v>4.9537987338870999E-2</v>
      </c>
    </row>
    <row r="2458" spans="1:17" hidden="1" x14ac:dyDescent="0.3">
      <c r="A2458" t="s">
        <v>5115</v>
      </c>
      <c r="B2458" t="s">
        <v>5116</v>
      </c>
      <c r="C2458" t="s">
        <v>10650</v>
      </c>
      <c r="D2458" t="s">
        <v>295</v>
      </c>
      <c r="E2458">
        <v>198.95338386</v>
      </c>
      <c r="F2458">
        <v>20.18</v>
      </c>
      <c r="G2458">
        <v>224.84641314051601</v>
      </c>
      <c r="H2458">
        <v>11.990419693991599</v>
      </c>
      <c r="I2458">
        <v>56.184226877327902</v>
      </c>
      <c r="J2458">
        <v>-7.8614861732442298</v>
      </c>
      <c r="K2458">
        <v>18.579736439436399</v>
      </c>
      <c r="L2458">
        <v>13.741434214659201</v>
      </c>
      <c r="M2458">
        <v>51.130781514255403</v>
      </c>
      <c r="N2458">
        <v>0.860212803654272</v>
      </c>
      <c r="O2458">
        <v>12.041625371655</v>
      </c>
      <c r="P2458">
        <v>273.70370370370301</v>
      </c>
    </row>
    <row r="2459" spans="1:17" hidden="1" x14ac:dyDescent="0.3">
      <c r="A2459" t="s">
        <v>5117</v>
      </c>
      <c r="B2459" t="s">
        <v>5118</v>
      </c>
      <c r="C2459" t="s">
        <v>10650</v>
      </c>
      <c r="D2459" t="s">
        <v>295</v>
      </c>
      <c r="E2459">
        <v>198.71698122999999</v>
      </c>
      <c r="F2459">
        <v>152.69999999999999</v>
      </c>
      <c r="G2459">
        <v>-63.461592789801898</v>
      </c>
      <c r="H2459">
        <v>0.74118465293508695</v>
      </c>
      <c r="I2459">
        <v>-26.453587189145701</v>
      </c>
      <c r="J2459">
        <v>-0.79609571441711202</v>
      </c>
      <c r="K2459">
        <v>149.49899137808401</v>
      </c>
      <c r="L2459">
        <v>164.738642364561</v>
      </c>
      <c r="M2459">
        <v>58.543630192275799</v>
      </c>
      <c r="N2459">
        <v>0.85239345274013101</v>
      </c>
      <c r="O2459">
        <v>74.197773411918803</v>
      </c>
      <c r="P2459">
        <v>16.564885496183201</v>
      </c>
      <c r="Q2459">
        <v>-6.5431209075530001E-3</v>
      </c>
    </row>
    <row r="2460" spans="1:17" hidden="1" x14ac:dyDescent="0.3">
      <c r="A2460" t="s">
        <v>5119</v>
      </c>
      <c r="B2460" t="s">
        <v>5120</v>
      </c>
      <c r="C2460" t="s">
        <v>10650</v>
      </c>
      <c r="D2460" t="s">
        <v>629</v>
      </c>
      <c r="E2460">
        <v>198.50795595</v>
      </c>
      <c r="F2460">
        <v>87.51</v>
      </c>
      <c r="G2460">
        <v>-49.904550743344899</v>
      </c>
      <c r="H2460">
        <v>-1.84675582391439</v>
      </c>
      <c r="I2460">
        <v>-35.043967569500801</v>
      </c>
      <c r="J2460">
        <v>-7.6176102379929196</v>
      </c>
      <c r="K2460">
        <v>89.327829273571396</v>
      </c>
      <c r="L2460">
        <v>92.632517491549805</v>
      </c>
      <c r="M2460">
        <v>32.978257392880799</v>
      </c>
      <c r="N2460">
        <v>0.43742279981472398</v>
      </c>
      <c r="O2460">
        <v>39.984001828362402</v>
      </c>
      <c r="P2460">
        <v>11.4067472947167</v>
      </c>
      <c r="Q2460">
        <v>0.13170322601513501</v>
      </c>
    </row>
    <row r="2461" spans="1:17" hidden="1" x14ac:dyDescent="0.3">
      <c r="A2461" t="s">
        <v>5121</v>
      </c>
      <c r="B2461" t="s">
        <v>5122</v>
      </c>
      <c r="C2461" t="s">
        <v>10650</v>
      </c>
      <c r="D2461" t="s">
        <v>141</v>
      </c>
      <c r="E2461">
        <v>198.07590363</v>
      </c>
      <c r="F2461">
        <v>116.3</v>
      </c>
      <c r="G2461">
        <v>-47.036209234103701</v>
      </c>
      <c r="H2461">
        <v>-25.238904359882</v>
      </c>
      <c r="I2461">
        <v>-48.750504203988903</v>
      </c>
      <c r="J2461">
        <v>-7.58625065751324</v>
      </c>
      <c r="K2461">
        <v>131.00764269692499</v>
      </c>
      <c r="L2461">
        <v>141.492721518541</v>
      </c>
      <c r="M2461">
        <v>26.420228111794302</v>
      </c>
      <c r="N2461">
        <v>1.15357246609611</v>
      </c>
      <c r="O2461">
        <v>72.656921754084195</v>
      </c>
      <c r="P2461">
        <v>3.5618878005342798</v>
      </c>
      <c r="Q2461">
        <v>0.15388714821076099</v>
      </c>
    </row>
    <row r="2462" spans="1:17" hidden="1" x14ac:dyDescent="0.3">
      <c r="A2462" t="s">
        <v>5123</v>
      </c>
      <c r="B2462" t="s">
        <v>5124</v>
      </c>
      <c r="C2462" t="s">
        <v>10650</v>
      </c>
      <c r="D2462" t="s">
        <v>1641</v>
      </c>
      <c r="E2462">
        <v>197.74499800000001</v>
      </c>
      <c r="F2462">
        <v>280.10000000000002</v>
      </c>
      <c r="G2462">
        <v>-53.821491442341298</v>
      </c>
      <c r="H2462">
        <v>-2.8268288441870899</v>
      </c>
      <c r="I2462">
        <v>-33.620725999344003</v>
      </c>
      <c r="J2462">
        <v>-3.7256994440208402</v>
      </c>
      <c r="K2462">
        <v>285.80876832646902</v>
      </c>
      <c r="L2462">
        <v>325.06841402477102</v>
      </c>
      <c r="M2462">
        <v>46.235082692456103</v>
      </c>
      <c r="N2462">
        <v>0.431955922865013</v>
      </c>
      <c r="O2462">
        <v>84.576936808282696</v>
      </c>
      <c r="P2462">
        <v>9.3713393205778992</v>
      </c>
      <c r="Q2462">
        <v>7.3141094623531994E-2</v>
      </c>
    </row>
    <row r="2463" spans="1:17" hidden="1" x14ac:dyDescent="0.3">
      <c r="A2463" t="s">
        <v>5125</v>
      </c>
      <c r="B2463" t="s">
        <v>5126</v>
      </c>
      <c r="C2463" t="s">
        <v>10650</v>
      </c>
      <c r="D2463" t="s">
        <v>295</v>
      </c>
      <c r="E2463">
        <v>197.71216129999999</v>
      </c>
      <c r="F2463">
        <v>218.43</v>
      </c>
      <c r="G2463">
        <v>-20.1727833102726</v>
      </c>
      <c r="H2463">
        <v>12.922480951587</v>
      </c>
      <c r="I2463">
        <v>-4.4864264307803001</v>
      </c>
      <c r="J2463">
        <v>-3.8366754245620398</v>
      </c>
      <c r="K2463">
        <v>206.24505502205301</v>
      </c>
      <c r="L2463">
        <v>200.72031276545101</v>
      </c>
      <c r="M2463">
        <v>62.6008592127193</v>
      </c>
      <c r="N2463">
        <v>1.0920805126380799</v>
      </c>
      <c r="O2463">
        <v>20.610721970425299</v>
      </c>
      <c r="P2463">
        <v>34.294497387027299</v>
      </c>
      <c r="Q2463">
        <v>-4.2715514816962001E-2</v>
      </c>
    </row>
    <row r="2464" spans="1:17" hidden="1" x14ac:dyDescent="0.3">
      <c r="A2464" t="s">
        <v>5127</v>
      </c>
      <c r="B2464" t="s">
        <v>5128</v>
      </c>
      <c r="C2464" t="s">
        <v>10650</v>
      </c>
      <c r="D2464" t="s">
        <v>72</v>
      </c>
      <c r="E2464">
        <v>197.658359375</v>
      </c>
      <c r="F2464">
        <v>159.85</v>
      </c>
      <c r="G2464">
        <v>39.437199088938499</v>
      </c>
      <c r="H2464">
        <v>2.23216678261478</v>
      </c>
      <c r="I2464">
        <v>-11.8302878244558</v>
      </c>
      <c r="J2464">
        <v>-3.9493477469374398</v>
      </c>
      <c r="K2464">
        <v>153.343870650718</v>
      </c>
      <c r="L2464">
        <v>138.71657224137601</v>
      </c>
      <c r="M2464">
        <v>57.434880377732902</v>
      </c>
      <c r="N2464">
        <v>1.7132992732208401</v>
      </c>
      <c r="O2464">
        <v>5.4113231154207098</v>
      </c>
      <c r="P2464">
        <v>87.595352658138694</v>
      </c>
      <c r="Q2464">
        <v>7.8454556088411995E-2</v>
      </c>
    </row>
    <row r="2465" spans="1:17" hidden="1" x14ac:dyDescent="0.3">
      <c r="A2465" t="s">
        <v>5129</v>
      </c>
      <c r="B2465" t="s">
        <v>5130</v>
      </c>
      <c r="C2465" t="s">
        <v>10650</v>
      </c>
      <c r="D2465" t="s">
        <v>629</v>
      </c>
      <c r="E2465">
        <v>197.44771695</v>
      </c>
      <c r="F2465">
        <v>21.89</v>
      </c>
      <c r="G2465">
        <v>43.019556597136102</v>
      </c>
      <c r="H2465">
        <v>-10.7222724642857</v>
      </c>
      <c r="I2465">
        <v>-35.068812053803498</v>
      </c>
      <c r="J2465">
        <v>-3.1772389957831102</v>
      </c>
      <c r="K2465">
        <v>22.278048385033902</v>
      </c>
      <c r="L2465">
        <v>21.469107667022602</v>
      </c>
      <c r="M2465">
        <v>47.802048252660001</v>
      </c>
      <c r="N2465">
        <v>0.54901372831397099</v>
      </c>
      <c r="O2465">
        <v>40.657834627683798</v>
      </c>
      <c r="P2465">
        <v>77.822908204711595</v>
      </c>
      <c r="Q2465">
        <v>2.9209365483033E-2</v>
      </c>
    </row>
    <row r="2466" spans="1:17" hidden="1" x14ac:dyDescent="0.3">
      <c r="A2466" t="s">
        <v>5131</v>
      </c>
      <c r="B2466" t="s">
        <v>5132</v>
      </c>
      <c r="C2466" t="s">
        <v>10650</v>
      </c>
      <c r="D2466" t="s">
        <v>1193</v>
      </c>
      <c r="E2466">
        <v>197.42895447999999</v>
      </c>
      <c r="F2466">
        <v>151.21</v>
      </c>
      <c r="G2466">
        <v>-45.461969891589703</v>
      </c>
      <c r="H2466">
        <v>6.3257645946586099</v>
      </c>
      <c r="I2466">
        <v>-29.634916065673099</v>
      </c>
      <c r="J2466">
        <v>-10.4142281590261</v>
      </c>
      <c r="K2466">
        <v>150.94998109927701</v>
      </c>
      <c r="L2466">
        <v>167.290524113245</v>
      </c>
      <c r="M2466">
        <v>44.421411575769199</v>
      </c>
      <c r="N2466">
        <v>1.16172783665567</v>
      </c>
      <c r="O2466">
        <v>98.432643343694195</v>
      </c>
      <c r="P2466">
        <v>20.4860557768924</v>
      </c>
      <c r="Q2466">
        <v>8.7865907634280996E-2</v>
      </c>
    </row>
    <row r="2467" spans="1:17" hidden="1" x14ac:dyDescent="0.3">
      <c r="A2467" t="s">
        <v>5133</v>
      </c>
      <c r="B2467" t="s">
        <v>5134</v>
      </c>
      <c r="C2467" t="s">
        <v>10650</v>
      </c>
      <c r="D2467" t="s">
        <v>118</v>
      </c>
      <c r="E2467">
        <v>197.28864642400001</v>
      </c>
      <c r="F2467">
        <v>93.72</v>
      </c>
      <c r="G2467">
        <v>-1.87560621843522</v>
      </c>
      <c r="H2467">
        <v>4.6454455063208497</v>
      </c>
      <c r="I2467">
        <v>-14.730174214997801</v>
      </c>
      <c r="J2467">
        <v>6.94643302121505</v>
      </c>
      <c r="K2467">
        <v>88.636774975386203</v>
      </c>
      <c r="L2467">
        <v>90.242054890104299</v>
      </c>
      <c r="M2467">
        <v>65.440469489193902</v>
      </c>
      <c r="N2467">
        <v>0.83332973555918299</v>
      </c>
      <c r="O2467">
        <v>70.507895860008503</v>
      </c>
      <c r="P2467">
        <v>36.023222060957799</v>
      </c>
      <c r="Q2467">
        <v>6.5450799607713994E-2</v>
      </c>
    </row>
    <row r="2468" spans="1:17" hidden="1" x14ac:dyDescent="0.3">
      <c r="A2468" t="s">
        <v>5135</v>
      </c>
      <c r="B2468" t="s">
        <v>5136</v>
      </c>
      <c r="C2468" t="s">
        <v>10650</v>
      </c>
      <c r="D2468" t="s">
        <v>739</v>
      </c>
      <c r="E2468">
        <v>197.04217728</v>
      </c>
      <c r="F2468">
        <v>178</v>
      </c>
      <c r="G2468">
        <v>22.2888757238245</v>
      </c>
      <c r="H2468">
        <v>10.215625019228501</v>
      </c>
      <c r="I2468">
        <v>43.376901463857898</v>
      </c>
      <c r="J2468">
        <v>9.2013578443388901</v>
      </c>
      <c r="K2468">
        <v>157.14001171103601</v>
      </c>
      <c r="L2468">
        <v>126.545997249796</v>
      </c>
      <c r="M2468">
        <v>76.902975797758899</v>
      </c>
      <c r="N2468">
        <v>1.8120160213618099</v>
      </c>
      <c r="O2468">
        <v>5.5898876404494304</v>
      </c>
      <c r="P2468">
        <v>128.20512820512801</v>
      </c>
    </row>
    <row r="2469" spans="1:17" hidden="1" x14ac:dyDescent="0.3">
      <c r="A2469" t="s">
        <v>5137</v>
      </c>
      <c r="B2469" t="s">
        <v>5138</v>
      </c>
      <c r="C2469" t="s">
        <v>10650</v>
      </c>
      <c r="D2469" t="s">
        <v>72</v>
      </c>
      <c r="E2469">
        <v>196.9425693</v>
      </c>
      <c r="F2469">
        <v>3.51</v>
      </c>
      <c r="G2469">
        <v>23.816082140576999</v>
      </c>
      <c r="H2469">
        <v>52.226906180478103</v>
      </c>
      <c r="I2469">
        <v>-27.774993168408098</v>
      </c>
      <c r="J2469">
        <v>19.3208441762932</v>
      </c>
      <c r="K2469">
        <v>2.53152235581357</v>
      </c>
      <c r="L2469">
        <v>2.71468052052131</v>
      </c>
      <c r="M2469">
        <v>94.911288254692295</v>
      </c>
      <c r="N2469">
        <v>3.2174578604587198</v>
      </c>
      <c r="O2469">
        <v>108.262108262108</v>
      </c>
      <c r="P2469">
        <v>82.8125</v>
      </c>
      <c r="Q2469">
        <v>7.8905831020820005E-3</v>
      </c>
    </row>
    <row r="2470" spans="1:17" hidden="1" x14ac:dyDescent="0.3">
      <c r="A2470" t="s">
        <v>5139</v>
      </c>
      <c r="B2470" t="s">
        <v>5140</v>
      </c>
      <c r="C2470" t="s">
        <v>10650</v>
      </c>
      <c r="D2470" t="s">
        <v>136</v>
      </c>
      <c r="E2470">
        <v>196.88854724999999</v>
      </c>
      <c r="F2470">
        <v>283.14999999999998</v>
      </c>
      <c r="G2470">
        <v>62.643481949552402</v>
      </c>
      <c r="H2470">
        <v>-0.22876757838709499</v>
      </c>
      <c r="I2470">
        <v>24.9173672581428</v>
      </c>
      <c r="J2470">
        <v>16.058234940160698</v>
      </c>
      <c r="K2470">
        <v>252.71329080274299</v>
      </c>
      <c r="L2470">
        <v>214.46862691056401</v>
      </c>
      <c r="M2470">
        <v>67.473082289756505</v>
      </c>
      <c r="N2470">
        <v>2.92841191404673</v>
      </c>
      <c r="O2470">
        <v>10.188945788451299</v>
      </c>
      <c r="P2470">
        <v>114.426353653918</v>
      </c>
      <c r="Q2470">
        <v>3.0641646866025E-2</v>
      </c>
    </row>
    <row r="2471" spans="1:17" hidden="1" x14ac:dyDescent="0.3">
      <c r="A2471" t="s">
        <v>5141</v>
      </c>
      <c r="B2471" t="s">
        <v>5142</v>
      </c>
      <c r="C2471" t="s">
        <v>10650</v>
      </c>
      <c r="D2471" t="s">
        <v>1361</v>
      </c>
      <c r="E2471">
        <v>196.43045000000001</v>
      </c>
      <c r="F2471">
        <v>473.8</v>
      </c>
      <c r="G2471">
        <v>188.83696019643699</v>
      </c>
      <c r="H2471">
        <v>-2.8360041039857302</v>
      </c>
      <c r="I2471">
        <v>10.883923173513001</v>
      </c>
      <c r="J2471">
        <v>-7.6652634231846601</v>
      </c>
      <c r="K2471">
        <v>426.34854258966601</v>
      </c>
      <c r="L2471">
        <v>342.35516080734902</v>
      </c>
      <c r="M2471">
        <v>41.599273024967701</v>
      </c>
      <c r="N2471">
        <v>0.71346375143843499</v>
      </c>
      <c r="O2471">
        <v>21.3592233009708</v>
      </c>
      <c r="P2471">
        <v>315.43182814555001</v>
      </c>
    </row>
    <row r="2472" spans="1:17" hidden="1" x14ac:dyDescent="0.3">
      <c r="A2472" t="s">
        <v>5143</v>
      </c>
      <c r="B2472" t="s">
        <v>5144</v>
      </c>
      <c r="C2472" t="s">
        <v>10650</v>
      </c>
      <c r="D2472" t="s">
        <v>295</v>
      </c>
      <c r="E2472">
        <v>196.17472440399999</v>
      </c>
      <c r="F2472">
        <v>144.9</v>
      </c>
      <c r="G2472">
        <v>-49.846690262843097</v>
      </c>
      <c r="H2472">
        <v>-8.3940615614573204</v>
      </c>
      <c r="I2472">
        <v>-28.700485169074302</v>
      </c>
      <c r="J2472">
        <v>-3.4654834695191599</v>
      </c>
      <c r="K2472">
        <v>146.75495699730101</v>
      </c>
      <c r="L2472">
        <v>158.93779688315101</v>
      </c>
      <c r="M2472">
        <v>49.381218693408101</v>
      </c>
      <c r="N2472">
        <v>0.664839869400635</v>
      </c>
      <c r="O2472">
        <v>46.804152448934303</v>
      </c>
      <c r="P2472">
        <v>14.0944881889763</v>
      </c>
      <c r="Q2472">
        <v>-7.5195464188901995E-2</v>
      </c>
    </row>
    <row r="2473" spans="1:17" hidden="1" x14ac:dyDescent="0.3">
      <c r="A2473" t="s">
        <v>5145</v>
      </c>
      <c r="B2473" t="s">
        <v>5146</v>
      </c>
      <c r="C2473" t="s">
        <v>10650</v>
      </c>
      <c r="D2473" t="s">
        <v>72</v>
      </c>
      <c r="E2473">
        <v>196.06924674999999</v>
      </c>
      <c r="F2473">
        <v>33.799999999999997</v>
      </c>
      <c r="G2473">
        <v>-55.656515938381297</v>
      </c>
      <c r="H2473">
        <v>1.1594695187792201</v>
      </c>
      <c r="I2473">
        <v>-51.626155221515397</v>
      </c>
      <c r="J2473">
        <v>-9.3035130513250497</v>
      </c>
      <c r="K2473">
        <v>34.7300986325087</v>
      </c>
      <c r="L2473">
        <v>41.712427106400199</v>
      </c>
      <c r="M2473">
        <v>49.504517424942598</v>
      </c>
      <c r="N2473">
        <v>1.18959331180719</v>
      </c>
      <c r="O2473">
        <v>101.183431952662</v>
      </c>
      <c r="P2473">
        <v>12.6666666666666</v>
      </c>
      <c r="Q2473">
        <v>-2.7040389784901999E-2</v>
      </c>
    </row>
    <row r="2474" spans="1:17" hidden="1" x14ac:dyDescent="0.3">
      <c r="A2474" t="s">
        <v>5147</v>
      </c>
      <c r="B2474" t="s">
        <v>5148</v>
      </c>
      <c r="C2474" t="s">
        <v>10650</v>
      </c>
      <c r="D2474" t="s">
        <v>1569</v>
      </c>
      <c r="E2474">
        <v>195.86340000000001</v>
      </c>
      <c r="F2474">
        <v>184.9</v>
      </c>
      <c r="G2474">
        <v>-42.387657952709098</v>
      </c>
      <c r="H2474">
        <v>-3.3482866215784002</v>
      </c>
      <c r="I2474">
        <v>-5.1557568469724604</v>
      </c>
      <c r="J2474">
        <v>-1.1627623810837899</v>
      </c>
      <c r="K2474">
        <v>185.20853092744801</v>
      </c>
      <c r="M2474">
        <v>54.891717393062898</v>
      </c>
      <c r="N2474">
        <v>0.26876441710534099</v>
      </c>
      <c r="O2474">
        <v>17.360735532720302</v>
      </c>
      <c r="P2474">
        <v>59.3965517241379</v>
      </c>
    </row>
    <row r="2475" spans="1:17" hidden="1" x14ac:dyDescent="0.3">
      <c r="A2475" t="s">
        <v>5149</v>
      </c>
      <c r="B2475" t="s">
        <v>5150</v>
      </c>
      <c r="C2475" t="s">
        <v>10650</v>
      </c>
      <c r="D2475" t="s">
        <v>198</v>
      </c>
      <c r="E2475">
        <v>195.80292</v>
      </c>
      <c r="F2475">
        <v>112.2</v>
      </c>
      <c r="G2475">
        <v>-46.547426533038397</v>
      </c>
      <c r="H2475">
        <v>-2.4405250121823898</v>
      </c>
      <c r="I2475">
        <v>-16.9896982935254</v>
      </c>
      <c r="J2475">
        <v>2.9377218804174201</v>
      </c>
      <c r="K2475">
        <v>107.359220996397</v>
      </c>
      <c r="L2475">
        <v>109.22819761955</v>
      </c>
      <c r="M2475">
        <v>59.6638751235161</v>
      </c>
      <c r="N2475">
        <v>0.72618529795563203</v>
      </c>
      <c r="O2475">
        <v>48.663101604277998</v>
      </c>
      <c r="P2475">
        <v>25.083612040133701</v>
      </c>
      <c r="Q2475">
        <v>5.2949324651085997E-2</v>
      </c>
    </row>
    <row r="2476" spans="1:17" hidden="1" x14ac:dyDescent="0.3">
      <c r="A2476" t="s">
        <v>5151</v>
      </c>
      <c r="B2476" t="s">
        <v>5152</v>
      </c>
      <c r="C2476" t="s">
        <v>10650</v>
      </c>
      <c r="D2476" t="s">
        <v>54</v>
      </c>
      <c r="E2476">
        <v>195.75895</v>
      </c>
      <c r="F2476">
        <v>155.9</v>
      </c>
      <c r="G2476">
        <v>92.088274241464504</v>
      </c>
      <c r="H2476">
        <v>-13.4211108166889</v>
      </c>
      <c r="I2476">
        <v>-14.016454501379901</v>
      </c>
      <c r="J2476">
        <v>-9.2956700139914101</v>
      </c>
      <c r="K2476">
        <v>165.72637612104401</v>
      </c>
      <c r="L2476">
        <v>141.17746364321999</v>
      </c>
      <c r="M2476">
        <v>34.339704383936997</v>
      </c>
      <c r="N2476">
        <v>0.46384170970079502</v>
      </c>
      <c r="O2476">
        <v>28.287363694675999</v>
      </c>
      <c r="P2476">
        <v>175.78277021050701</v>
      </c>
      <c r="Q2476">
        <v>0.11515039754600701</v>
      </c>
    </row>
    <row r="2477" spans="1:17" hidden="1" x14ac:dyDescent="0.3">
      <c r="A2477" t="s">
        <v>5153</v>
      </c>
      <c r="B2477" t="s">
        <v>5154</v>
      </c>
      <c r="C2477" t="s">
        <v>10650</v>
      </c>
      <c r="D2477" t="s">
        <v>411</v>
      </c>
      <c r="E2477">
        <v>195.68027799999999</v>
      </c>
      <c r="F2477">
        <v>164.5</v>
      </c>
      <c r="G2477">
        <v>-27.365101561731699</v>
      </c>
      <c r="H2477">
        <v>12.9505903910044</v>
      </c>
      <c r="I2477">
        <v>-9.8989924870931691</v>
      </c>
      <c r="J2477">
        <v>12.810921829442499</v>
      </c>
      <c r="O2477">
        <v>12.249240121580501</v>
      </c>
      <c r="P2477">
        <v>8.2236842105263008</v>
      </c>
    </row>
    <row r="2478" spans="1:17" hidden="1" x14ac:dyDescent="0.3">
      <c r="A2478" t="s">
        <v>5155</v>
      </c>
      <c r="B2478" t="s">
        <v>5156</v>
      </c>
      <c r="C2478" t="s">
        <v>10650</v>
      </c>
      <c r="D2478" t="s">
        <v>54</v>
      </c>
      <c r="E2478">
        <v>195.647604</v>
      </c>
      <c r="F2478">
        <v>50.32</v>
      </c>
      <c r="G2478">
        <v>-26.879814801060402</v>
      </c>
      <c r="H2478">
        <v>10.582890648271601</v>
      </c>
      <c r="I2478">
        <v>-24.377618629914998</v>
      </c>
      <c r="J2478">
        <v>-6.26917637525289</v>
      </c>
      <c r="K2478">
        <v>47.111261936504597</v>
      </c>
      <c r="L2478">
        <v>50.552111805588197</v>
      </c>
      <c r="M2478">
        <v>59.104711296899097</v>
      </c>
      <c r="N2478">
        <v>1.82762844705164</v>
      </c>
      <c r="O2478">
        <v>46.860095389507102</v>
      </c>
      <c r="P2478">
        <v>27.553865652724902</v>
      </c>
      <c r="Q2478">
        <v>0.15847552353302899</v>
      </c>
    </row>
    <row r="2479" spans="1:17" hidden="1" x14ac:dyDescent="0.3">
      <c r="A2479" t="s">
        <v>5157</v>
      </c>
      <c r="B2479" t="s">
        <v>5158</v>
      </c>
      <c r="C2479" t="s">
        <v>10650</v>
      </c>
      <c r="D2479" t="s">
        <v>513</v>
      </c>
      <c r="E2479">
        <v>195.56800000000001</v>
      </c>
      <c r="F2479">
        <v>171.05</v>
      </c>
      <c r="G2479">
        <v>-48.769008201092099</v>
      </c>
      <c r="H2479">
        <v>-13.302542441075699</v>
      </c>
      <c r="I2479">
        <v>-31.3028991264535</v>
      </c>
      <c r="J2479">
        <v>-3.6672167240681901</v>
      </c>
      <c r="O2479">
        <v>22.771119555685399</v>
      </c>
      <c r="P2479">
        <v>0.146370023419195</v>
      </c>
    </row>
    <row r="2480" spans="1:17" hidden="1" x14ac:dyDescent="0.3">
      <c r="A2480" t="s">
        <v>5159</v>
      </c>
      <c r="B2480" t="s">
        <v>5160</v>
      </c>
      <c r="C2480" t="s">
        <v>10650</v>
      </c>
      <c r="D2480" t="s">
        <v>264</v>
      </c>
      <c r="E2480">
        <v>195.27220500000001</v>
      </c>
      <c r="F2480">
        <v>159.76</v>
      </c>
      <c r="G2480">
        <v>-45.366054423118399</v>
      </c>
      <c r="H2480">
        <v>-16.399784352536901</v>
      </c>
      <c r="I2480">
        <v>-21.520971016702799</v>
      </c>
      <c r="J2480">
        <v>-5.5261945464027296</v>
      </c>
      <c r="K2480">
        <v>181.42436447952699</v>
      </c>
      <c r="L2480">
        <v>188.609745389284</v>
      </c>
      <c r="M2480">
        <v>44.444294907995399</v>
      </c>
      <c r="N2480">
        <v>2.0251045056238199</v>
      </c>
      <c r="O2480">
        <v>51.101652478718002</v>
      </c>
      <c r="P2480">
        <v>17.470588235294102</v>
      </c>
    </row>
    <row r="2481" spans="1:17" hidden="1" x14ac:dyDescent="0.3">
      <c r="A2481" t="s">
        <v>5161</v>
      </c>
      <c r="B2481" t="s">
        <v>5162</v>
      </c>
      <c r="C2481" t="s">
        <v>10650</v>
      </c>
      <c r="D2481" t="s">
        <v>72</v>
      </c>
      <c r="E2481">
        <v>194.911416</v>
      </c>
      <c r="F2481">
        <v>84.84</v>
      </c>
      <c r="G2481">
        <v>165.27751491322999</v>
      </c>
      <c r="H2481">
        <v>3.47690618047816</v>
      </c>
      <c r="I2481">
        <v>-2.7300826866044101</v>
      </c>
      <c r="J2481">
        <v>3.3372376189162201</v>
      </c>
      <c r="K2481">
        <v>81.462186270026507</v>
      </c>
      <c r="L2481">
        <v>73.7630119082433</v>
      </c>
      <c r="M2481">
        <v>100</v>
      </c>
      <c r="N2481">
        <v>6.55555555555555</v>
      </c>
      <c r="O2481">
        <v>0</v>
      </c>
      <c r="P2481">
        <v>195.71279191355799</v>
      </c>
    </row>
    <row r="2482" spans="1:17" hidden="1" x14ac:dyDescent="0.3">
      <c r="A2482" t="s">
        <v>5163</v>
      </c>
      <c r="B2482" t="s">
        <v>5164</v>
      </c>
      <c r="C2482" t="s">
        <v>10650</v>
      </c>
      <c r="D2482" t="s">
        <v>295</v>
      </c>
      <c r="E2482">
        <v>194.84219849999999</v>
      </c>
      <c r="F2482">
        <v>80.75</v>
      </c>
      <c r="G2482">
        <v>-58.078646175955399</v>
      </c>
      <c r="H2482">
        <v>-4.8662023239206604</v>
      </c>
      <c r="I2482">
        <v>-12.4087694200856</v>
      </c>
      <c r="J2482">
        <v>-3.85860807841315</v>
      </c>
      <c r="K2482">
        <v>84.460854696468999</v>
      </c>
      <c r="L2482">
        <v>87.365913085995103</v>
      </c>
      <c r="M2482">
        <v>44.870901383183998</v>
      </c>
      <c r="N2482">
        <v>0.26716460787130097</v>
      </c>
      <c r="O2482">
        <v>44.6439628482972</v>
      </c>
      <c r="P2482">
        <v>20.432513049962701</v>
      </c>
    </row>
    <row r="2483" spans="1:17" hidden="1" x14ac:dyDescent="0.3">
      <c r="A2483" t="s">
        <v>5165</v>
      </c>
      <c r="B2483" t="s">
        <v>5166</v>
      </c>
      <c r="C2483" t="s">
        <v>10650</v>
      </c>
      <c r="D2483" t="s">
        <v>5167</v>
      </c>
      <c r="E2483">
        <v>194.761587625</v>
      </c>
      <c r="F2483">
        <v>84.69</v>
      </c>
      <c r="G2483">
        <v>156.16370777124499</v>
      </c>
      <c r="H2483">
        <v>21.3642301241401</v>
      </c>
      <c r="I2483">
        <v>132.509092943875</v>
      </c>
      <c r="J2483">
        <v>19.855343468498301</v>
      </c>
      <c r="K2483">
        <v>66.843227895887793</v>
      </c>
      <c r="L2483">
        <v>47.0140501530636</v>
      </c>
      <c r="M2483">
        <v>90.002158212841493</v>
      </c>
      <c r="N2483">
        <v>0.82771486838729402</v>
      </c>
      <c r="O2483">
        <v>8.1709765025386591</v>
      </c>
      <c r="P2483">
        <v>225.60553633217901</v>
      </c>
      <c r="Q2483">
        <v>0.130815894533681</v>
      </c>
    </row>
    <row r="2484" spans="1:17" hidden="1" x14ac:dyDescent="0.3">
      <c r="A2484" t="s">
        <v>5168</v>
      </c>
      <c r="B2484" t="s">
        <v>5169</v>
      </c>
      <c r="C2484" t="s">
        <v>10650</v>
      </c>
      <c r="D2484" t="s">
        <v>72</v>
      </c>
      <c r="E2484">
        <v>194.45987744000001</v>
      </c>
      <c r="F2484">
        <v>140.19999999999999</v>
      </c>
      <c r="G2484">
        <v>-49.441631708589298</v>
      </c>
      <c r="H2484">
        <v>5.33777241275107</v>
      </c>
      <c r="I2484">
        <v>-12.754729040771799</v>
      </c>
      <c r="J2484">
        <v>-5.8552022436267297</v>
      </c>
      <c r="K2484">
        <v>134.631158190961</v>
      </c>
      <c r="L2484">
        <v>137.85710584292599</v>
      </c>
      <c r="M2484">
        <v>49.091103150267998</v>
      </c>
      <c r="N2484">
        <v>3.0448430515667302</v>
      </c>
      <c r="O2484">
        <v>41.9400855920114</v>
      </c>
      <c r="P2484">
        <v>25.852782764811401</v>
      </c>
      <c r="Q2484">
        <v>4.2842453475656003E-2</v>
      </c>
    </row>
    <row r="2485" spans="1:17" hidden="1" x14ac:dyDescent="0.3">
      <c r="A2485" t="s">
        <v>5170</v>
      </c>
      <c r="B2485" t="s">
        <v>5171</v>
      </c>
      <c r="C2485" t="s">
        <v>10650</v>
      </c>
      <c r="D2485" t="s">
        <v>46</v>
      </c>
      <c r="E2485">
        <v>194.31684750599999</v>
      </c>
      <c r="F2485">
        <v>58.47</v>
      </c>
      <c r="G2485">
        <v>15.448438384266501</v>
      </c>
      <c r="H2485">
        <v>-8.1106240427332406</v>
      </c>
      <c r="I2485">
        <v>-11.476375198927</v>
      </c>
      <c r="J2485">
        <v>-1.7172254055540701</v>
      </c>
      <c r="K2485">
        <v>55.1133271722898</v>
      </c>
      <c r="L2485">
        <v>44.411747998882099</v>
      </c>
      <c r="M2485">
        <v>2.9466477460629799</v>
      </c>
      <c r="N2485">
        <v>1.7269529284559599</v>
      </c>
      <c r="O2485">
        <v>19.6340003420557</v>
      </c>
      <c r="P2485">
        <v>72.8347620455217</v>
      </c>
      <c r="Q2485">
        <v>6.0806577331430002E-2</v>
      </c>
    </row>
    <row r="2486" spans="1:17" hidden="1" x14ac:dyDescent="0.3">
      <c r="A2486" t="s">
        <v>5172</v>
      </c>
      <c r="B2486" t="s">
        <v>5173</v>
      </c>
      <c r="C2486" t="s">
        <v>10650</v>
      </c>
      <c r="D2486" t="s">
        <v>163</v>
      </c>
      <c r="E2486">
        <v>194.246916</v>
      </c>
      <c r="F2486">
        <v>456.5</v>
      </c>
      <c r="G2486">
        <v>-38.906454945190298</v>
      </c>
      <c r="H2486">
        <v>-11.1498128764963</v>
      </c>
      <c r="I2486">
        <v>-21.440345870551798</v>
      </c>
      <c r="J2486">
        <v>-4.6163488789740796</v>
      </c>
      <c r="K2486">
        <v>487.19926318479799</v>
      </c>
      <c r="M2486">
        <v>36.164654914492097</v>
      </c>
      <c r="N2486">
        <v>0.54418139379793196</v>
      </c>
      <c r="O2486">
        <v>46.024096385542101</v>
      </c>
      <c r="P2486">
        <v>39.709257842387103</v>
      </c>
    </row>
    <row r="2487" spans="1:17" hidden="1" x14ac:dyDescent="0.3">
      <c r="A2487" t="s">
        <v>5174</v>
      </c>
      <c r="B2487" t="s">
        <v>5175</v>
      </c>
      <c r="C2487" t="s">
        <v>10650</v>
      </c>
      <c r="D2487" t="s">
        <v>629</v>
      </c>
      <c r="E2487">
        <v>194.23753919999999</v>
      </c>
      <c r="F2487">
        <v>185.99</v>
      </c>
      <c r="G2487">
        <v>-9.4268189651948209</v>
      </c>
      <c r="H2487">
        <v>5.3803722360496096</v>
      </c>
      <c r="I2487">
        <v>-3.46666571785922</v>
      </c>
      <c r="J2487">
        <v>-10.6383721371813</v>
      </c>
      <c r="K2487">
        <v>176.30736054018499</v>
      </c>
      <c r="L2487">
        <v>163.44760632357301</v>
      </c>
      <c r="M2487">
        <v>48.8606401189191</v>
      </c>
      <c r="N2487">
        <v>0.42316069716169102</v>
      </c>
      <c r="O2487">
        <v>22.587235872896301</v>
      </c>
      <c r="P2487">
        <v>45.134607881388902</v>
      </c>
      <c r="Q2487">
        <v>7.7662744648007001E-2</v>
      </c>
    </row>
    <row r="2488" spans="1:17" hidden="1" x14ac:dyDescent="0.3">
      <c r="A2488" t="s">
        <v>5176</v>
      </c>
      <c r="B2488" t="s">
        <v>5177</v>
      </c>
      <c r="C2488" t="s">
        <v>10650</v>
      </c>
      <c r="D2488" t="s">
        <v>680</v>
      </c>
      <c r="E2488">
        <v>193.6875</v>
      </c>
      <c r="F2488">
        <v>99.55</v>
      </c>
      <c r="G2488">
        <v>-43.567912253382303</v>
      </c>
      <c r="H2488">
        <v>-11.1073388961082</v>
      </c>
      <c r="I2488">
        <v>3.80502562269742</v>
      </c>
      <c r="J2488">
        <v>-2.33583930416071</v>
      </c>
      <c r="K2488">
        <v>103.181389576603</v>
      </c>
      <c r="L2488">
        <v>96.752102474036505</v>
      </c>
      <c r="M2488">
        <v>38.7918026067074</v>
      </c>
      <c r="N2488">
        <v>1.0012540646235699</v>
      </c>
      <c r="O2488">
        <v>21.295831240582601</v>
      </c>
      <c r="P2488">
        <v>45.116618075801703</v>
      </c>
      <c r="Q2488">
        <v>-6.5326934165082007E-2</v>
      </c>
    </row>
    <row r="2489" spans="1:17" hidden="1" x14ac:dyDescent="0.3">
      <c r="A2489" t="s">
        <v>5178</v>
      </c>
      <c r="B2489" t="s">
        <v>5179</v>
      </c>
      <c r="C2489" t="s">
        <v>10650</v>
      </c>
      <c r="D2489" t="s">
        <v>127</v>
      </c>
      <c r="E2489">
        <v>192.87440900000001</v>
      </c>
      <c r="F2489">
        <v>23.13</v>
      </c>
      <c r="G2489">
        <v>13.2293192729636</v>
      </c>
      <c r="H2489">
        <v>8.5730600266319907</v>
      </c>
      <c r="I2489">
        <v>-9.0141117459143896</v>
      </c>
      <c r="J2489">
        <v>2.42814670982529</v>
      </c>
      <c r="K2489">
        <v>21.008266404930101</v>
      </c>
      <c r="L2489">
        <v>20.441593305582401</v>
      </c>
      <c r="M2489">
        <v>61.2962155962623</v>
      </c>
      <c r="N2489">
        <v>2.2417121679419698</v>
      </c>
      <c r="O2489">
        <v>31.647211413748298</v>
      </c>
      <c r="P2489">
        <v>67.608695652173793</v>
      </c>
      <c r="Q2489">
        <v>6.8084901435363998E-2</v>
      </c>
    </row>
    <row r="2490" spans="1:17" hidden="1" x14ac:dyDescent="0.3">
      <c r="A2490" t="s">
        <v>5180</v>
      </c>
      <c r="B2490" t="s">
        <v>5181</v>
      </c>
      <c r="C2490" t="s">
        <v>10650</v>
      </c>
      <c r="D2490" t="s">
        <v>46</v>
      </c>
      <c r="E2490">
        <v>192.51341450000001</v>
      </c>
      <c r="F2490">
        <v>18.7</v>
      </c>
      <c r="G2490">
        <v>-61.431586963427797</v>
      </c>
      <c r="H2490">
        <v>-15.9395697920618</v>
      </c>
      <c r="I2490">
        <v>-30.0423386573969</v>
      </c>
      <c r="J2490">
        <v>-1.6627623810837799</v>
      </c>
      <c r="K2490">
        <v>20.361625320710399</v>
      </c>
      <c r="L2490">
        <v>22.574466161380901</v>
      </c>
      <c r="M2490">
        <v>12.069361842496701</v>
      </c>
      <c r="N2490">
        <v>0.43199233716475</v>
      </c>
      <c r="O2490">
        <v>96.524064171123001</v>
      </c>
      <c r="P2490">
        <v>22.622950819672099</v>
      </c>
      <c r="Q2490">
        <v>0.242447246049528</v>
      </c>
    </row>
    <row r="2491" spans="1:17" hidden="1" x14ac:dyDescent="0.3">
      <c r="A2491" t="s">
        <v>5182</v>
      </c>
      <c r="B2491" t="s">
        <v>5183</v>
      </c>
      <c r="C2491" t="s">
        <v>10650</v>
      </c>
      <c r="D2491" t="s">
        <v>54</v>
      </c>
      <c r="E2491">
        <v>192.302347215</v>
      </c>
      <c r="F2491">
        <v>80.680000000000007</v>
      </c>
      <c r="G2491">
        <v>-47.601601435646401</v>
      </c>
      <c r="H2491">
        <v>-12.104988000580001</v>
      </c>
      <c r="I2491">
        <v>-20.921250070584101</v>
      </c>
      <c r="J2491">
        <v>-8.8352784682430796E-2</v>
      </c>
      <c r="K2491">
        <v>84.866425001228606</v>
      </c>
      <c r="L2491">
        <v>89.524942080225003</v>
      </c>
      <c r="M2491">
        <v>42.832635968069198</v>
      </c>
      <c r="N2491">
        <v>1.0718889081281</v>
      </c>
      <c r="O2491">
        <v>40.059494298463001</v>
      </c>
      <c r="P2491">
        <v>10.143344709897599</v>
      </c>
      <c r="Q2491">
        <v>-5.4420342680038002E-2</v>
      </c>
    </row>
    <row r="2492" spans="1:17" hidden="1" x14ac:dyDescent="0.3">
      <c r="A2492" t="s">
        <v>5184</v>
      </c>
      <c r="B2492" t="s">
        <v>5185</v>
      </c>
      <c r="C2492" t="s">
        <v>10650</v>
      </c>
      <c r="D2492" t="s">
        <v>5186</v>
      </c>
      <c r="E2492">
        <v>191.975742032</v>
      </c>
      <c r="F2492">
        <v>77.17</v>
      </c>
      <c r="G2492">
        <v>160.49780499778601</v>
      </c>
      <c r="H2492">
        <v>-7.0879774846693504</v>
      </c>
      <c r="I2492">
        <v>9.8543240367486593</v>
      </c>
      <c r="J2492">
        <v>6.5263005482923999</v>
      </c>
      <c r="K2492">
        <v>76.414287892822898</v>
      </c>
      <c r="L2492">
        <v>63.533732282846302</v>
      </c>
      <c r="M2492">
        <v>65.844912175750807</v>
      </c>
      <c r="N2492">
        <v>0.443171690448463</v>
      </c>
      <c r="O2492">
        <v>38.421666450693202</v>
      </c>
      <c r="P2492">
        <v>218.88429752066099</v>
      </c>
    </row>
    <row r="2493" spans="1:17" hidden="1" x14ac:dyDescent="0.3">
      <c r="A2493" t="s">
        <v>5187</v>
      </c>
      <c r="B2493" t="s">
        <v>5188</v>
      </c>
      <c r="C2493" t="s">
        <v>10650</v>
      </c>
      <c r="D2493" t="s">
        <v>1193</v>
      </c>
      <c r="E2493">
        <v>191.58382151999999</v>
      </c>
      <c r="F2493">
        <v>15.6</v>
      </c>
      <c r="G2493">
        <v>-67.020642853986701</v>
      </c>
      <c r="H2493">
        <v>-2.6219949184229301</v>
      </c>
      <c r="I2493">
        <v>-41.5732869188246</v>
      </c>
      <c r="J2493">
        <v>3.8544789982265599</v>
      </c>
      <c r="K2493">
        <v>15.0962086167394</v>
      </c>
      <c r="L2493">
        <v>19.135749635284999</v>
      </c>
      <c r="M2493">
        <v>64.040306589272404</v>
      </c>
      <c r="N2493">
        <v>0.98096946769108095</v>
      </c>
      <c r="O2493">
        <v>143.58974358974299</v>
      </c>
      <c r="P2493">
        <v>39.910313901345198</v>
      </c>
      <c r="Q2493">
        <v>-5.7180092926919996E-3</v>
      </c>
    </row>
    <row r="2494" spans="1:17" hidden="1" x14ac:dyDescent="0.3">
      <c r="A2494" t="s">
        <v>5189</v>
      </c>
      <c r="B2494" t="s">
        <v>5190</v>
      </c>
      <c r="C2494" t="s">
        <v>10650</v>
      </c>
      <c r="D2494" t="s">
        <v>54</v>
      </c>
      <c r="E2494">
        <v>191.55209600000001</v>
      </c>
      <c r="F2494">
        <v>107.6</v>
      </c>
      <c r="G2494">
        <v>-28.105272245216401</v>
      </c>
      <c r="H2494">
        <v>25.0286303184091</v>
      </c>
      <c r="I2494">
        <v>4.4339962859851596</v>
      </c>
      <c r="J2494">
        <v>19.326248607927099</v>
      </c>
      <c r="K2494">
        <v>82.951248227273396</v>
      </c>
      <c r="M2494">
        <v>85.403954637257996</v>
      </c>
      <c r="N2494">
        <v>1.9056222292296501</v>
      </c>
      <c r="O2494">
        <v>9.4795539033457299</v>
      </c>
      <c r="P2494">
        <v>103.787878787878</v>
      </c>
    </row>
    <row r="2495" spans="1:17" hidden="1" x14ac:dyDescent="0.3">
      <c r="A2495" t="s">
        <v>5191</v>
      </c>
      <c r="B2495" t="s">
        <v>5192</v>
      </c>
      <c r="C2495" t="s">
        <v>10650</v>
      </c>
      <c r="D2495" t="s">
        <v>472</v>
      </c>
      <c r="E2495">
        <v>191.31802801399999</v>
      </c>
      <c r="F2495">
        <v>21.26</v>
      </c>
      <c r="G2495">
        <v>4.9787357385252999</v>
      </c>
      <c r="H2495">
        <v>-13.997779927257699</v>
      </c>
      <c r="I2495">
        <v>-27.415848006172499</v>
      </c>
      <c r="J2495">
        <v>-8.4760439679746895</v>
      </c>
      <c r="K2495">
        <v>22.928639483508999</v>
      </c>
      <c r="L2495">
        <v>22.638949549587799</v>
      </c>
      <c r="M2495">
        <v>39.143783782983697</v>
      </c>
      <c r="N2495">
        <v>0.78675127346553497</v>
      </c>
      <c r="O2495">
        <v>52.869238005644299</v>
      </c>
      <c r="P2495">
        <v>100.56603773584899</v>
      </c>
    </row>
    <row r="2496" spans="1:17" hidden="1" x14ac:dyDescent="0.3">
      <c r="A2496" t="s">
        <v>5193</v>
      </c>
      <c r="B2496" t="s">
        <v>5194</v>
      </c>
      <c r="C2496" t="s">
        <v>10650</v>
      </c>
      <c r="D2496" t="s">
        <v>355</v>
      </c>
      <c r="E2496">
        <v>191.15609599999999</v>
      </c>
      <c r="F2496">
        <v>201.15</v>
      </c>
      <c r="G2496">
        <v>-60.053891416003502</v>
      </c>
      <c r="H2496">
        <v>-8.9535055977596993</v>
      </c>
      <c r="I2496">
        <v>-22.7269068220557</v>
      </c>
      <c r="J2496">
        <v>-4.0165600030202198</v>
      </c>
      <c r="K2496">
        <v>208.189425085696</v>
      </c>
      <c r="L2496">
        <v>222.67610276227299</v>
      </c>
      <c r="M2496">
        <v>38.414548498429802</v>
      </c>
      <c r="N2496">
        <v>0.81209294280973798</v>
      </c>
      <c r="O2496">
        <v>67.884663186676605</v>
      </c>
      <c r="P2496">
        <v>7.8552278820375401</v>
      </c>
      <c r="Q2496">
        <v>0.15260458836174101</v>
      </c>
    </row>
    <row r="2497" spans="1:17" hidden="1" x14ac:dyDescent="0.3">
      <c r="A2497" t="s">
        <v>5195</v>
      </c>
      <c r="B2497" t="s">
        <v>5196</v>
      </c>
      <c r="C2497" t="s">
        <v>10650</v>
      </c>
      <c r="D2497" t="s">
        <v>5197</v>
      </c>
      <c r="E2497">
        <v>190.941045</v>
      </c>
      <c r="F2497">
        <v>278.75</v>
      </c>
      <c r="G2497">
        <v>475.54957066105902</v>
      </c>
      <c r="H2497">
        <v>49.970641058127399</v>
      </c>
      <c r="I2497">
        <v>431.48569359233801</v>
      </c>
      <c r="J2497">
        <v>6.5748613812924503</v>
      </c>
      <c r="K2497">
        <v>190.74945265800599</v>
      </c>
      <c r="L2497">
        <v>111.699124915261</v>
      </c>
      <c r="M2497">
        <v>99.901994409646505</v>
      </c>
      <c r="N2497">
        <v>1.18613654715891</v>
      </c>
      <c r="O2497">
        <v>0</v>
      </c>
      <c r="P2497">
        <v>671.94682913320401</v>
      </c>
      <c r="Q2497">
        <v>0.26505195307226098</v>
      </c>
    </row>
    <row r="2498" spans="1:17" hidden="1" x14ac:dyDescent="0.3">
      <c r="A2498" t="s">
        <v>5198</v>
      </c>
      <c r="B2498" t="s">
        <v>5199</v>
      </c>
      <c r="C2498" t="s">
        <v>10650</v>
      </c>
      <c r="D2498" t="s">
        <v>282</v>
      </c>
      <c r="E2498">
        <v>190.54112000000001</v>
      </c>
      <c r="F2498">
        <v>295.25</v>
      </c>
      <c r="G2498">
        <v>60.726911410160596</v>
      </c>
      <c r="H2498">
        <v>119.981435522738</v>
      </c>
      <c r="I2498">
        <v>50.6042392765264</v>
      </c>
      <c r="J2498">
        <v>6.5326974111439897</v>
      </c>
      <c r="K2498">
        <v>184.509403042348</v>
      </c>
      <c r="M2498">
        <v>85.860034800081806</v>
      </c>
      <c r="N2498">
        <v>2.53769926755708</v>
      </c>
      <c r="O2498">
        <v>0</v>
      </c>
      <c r="P2498">
        <v>165.99099099099101</v>
      </c>
    </row>
    <row r="2499" spans="1:17" hidden="1" x14ac:dyDescent="0.3">
      <c r="A2499" t="s">
        <v>5200</v>
      </c>
      <c r="B2499" t="s">
        <v>5201</v>
      </c>
      <c r="C2499" t="s">
        <v>10650</v>
      </c>
      <c r="D2499" t="s">
        <v>329</v>
      </c>
      <c r="E2499">
        <v>190.13093280000001</v>
      </c>
      <c r="F2499">
        <v>80.05</v>
      </c>
      <c r="G2499">
        <v>-70.8964149698336</v>
      </c>
      <c r="H2499">
        <v>2.4870907762770198</v>
      </c>
      <c r="I2499">
        <v>-26.8938991084853</v>
      </c>
      <c r="J2499">
        <v>1.23396305972225</v>
      </c>
      <c r="K2499">
        <v>77.254179866454294</v>
      </c>
      <c r="L2499">
        <v>88.056588776919597</v>
      </c>
      <c r="M2499">
        <v>56.6924283393422</v>
      </c>
      <c r="N2499">
        <v>1.4636935391652299</v>
      </c>
      <c r="O2499">
        <v>91.130543410368503</v>
      </c>
      <c r="P2499">
        <v>27.063492063491999</v>
      </c>
    </row>
    <row r="2500" spans="1:17" hidden="1" x14ac:dyDescent="0.3">
      <c r="A2500" t="s">
        <v>5202</v>
      </c>
      <c r="B2500" t="s">
        <v>5203</v>
      </c>
      <c r="C2500" t="s">
        <v>10650</v>
      </c>
      <c r="D2500" t="s">
        <v>365</v>
      </c>
      <c r="E2500">
        <v>190.08641890000001</v>
      </c>
      <c r="F2500">
        <v>199</v>
      </c>
      <c r="G2500">
        <v>17.685303572801601</v>
      </c>
      <c r="H2500">
        <v>-5.4511581829861102</v>
      </c>
      <c r="I2500">
        <v>32.925260226802898</v>
      </c>
      <c r="J2500">
        <v>-1.6627623810837799</v>
      </c>
      <c r="K2500">
        <v>198.21489393173599</v>
      </c>
      <c r="L2500">
        <v>165.444582474344</v>
      </c>
      <c r="M2500">
        <v>43.864252714238198</v>
      </c>
      <c r="N2500">
        <v>0.22719580641366299</v>
      </c>
      <c r="O2500">
        <v>17.949748743718501</v>
      </c>
      <c r="P2500">
        <v>70.158187259512601</v>
      </c>
      <c r="Q2500">
        <v>8.2144781108497003E-2</v>
      </c>
    </row>
    <row r="2501" spans="1:17" hidden="1" x14ac:dyDescent="0.3">
      <c r="A2501" t="s">
        <v>5204</v>
      </c>
      <c r="B2501" t="s">
        <v>5205</v>
      </c>
      <c r="C2501" t="s">
        <v>10650</v>
      </c>
      <c r="E2501">
        <v>190</v>
      </c>
      <c r="F2501">
        <v>379.9</v>
      </c>
      <c r="G2501">
        <v>1.0180101969036099</v>
      </c>
      <c r="H2501">
        <v>17.2269061804781</v>
      </c>
      <c r="I2501">
        <v>2.1520441955224401</v>
      </c>
      <c r="J2501">
        <v>4.7202163423204704</v>
      </c>
      <c r="K2501">
        <v>326.33926940707499</v>
      </c>
      <c r="L2501">
        <v>326.55672513390198</v>
      </c>
      <c r="M2501">
        <v>74.1875621045141</v>
      </c>
      <c r="N2501">
        <v>2.0085714094686602</v>
      </c>
      <c r="O2501">
        <v>51.355619899973597</v>
      </c>
      <c r="P2501">
        <v>46.087290905594998</v>
      </c>
      <c r="Q2501">
        <v>5.2525769528092001E-2</v>
      </c>
    </row>
    <row r="2502" spans="1:17" hidden="1" x14ac:dyDescent="0.3">
      <c r="A2502" t="s">
        <v>5206</v>
      </c>
      <c r="B2502" t="s">
        <v>5207</v>
      </c>
      <c r="C2502" t="s">
        <v>10650</v>
      </c>
      <c r="D2502" t="s">
        <v>930</v>
      </c>
      <c r="E2502">
        <v>189.79385696</v>
      </c>
      <c r="F2502">
        <v>143.9</v>
      </c>
      <c r="G2502">
        <v>166.26575392750601</v>
      </c>
      <c r="H2502">
        <v>-15.409364633219599</v>
      </c>
      <c r="I2502">
        <v>-8.2765524291454504</v>
      </c>
      <c r="J2502">
        <v>-9.0614110297324206</v>
      </c>
      <c r="K2502">
        <v>148.96323910356799</v>
      </c>
      <c r="L2502">
        <v>122.910908794322</v>
      </c>
      <c r="M2502">
        <v>40.386840917515002</v>
      </c>
      <c r="N2502">
        <v>2.0540354786191899</v>
      </c>
      <c r="O2502">
        <v>31.897150799165999</v>
      </c>
      <c r="P2502">
        <v>224.61087299796901</v>
      </c>
      <c r="Q2502">
        <v>0.14057149897546101</v>
      </c>
    </row>
    <row r="2503" spans="1:17" hidden="1" x14ac:dyDescent="0.3">
      <c r="A2503" t="s">
        <v>5208</v>
      </c>
      <c r="B2503" t="s">
        <v>5209</v>
      </c>
      <c r="C2503" t="s">
        <v>10650</v>
      </c>
      <c r="D2503" t="s">
        <v>629</v>
      </c>
      <c r="E2503">
        <v>189.34839869999999</v>
      </c>
      <c r="F2503">
        <v>68.48</v>
      </c>
      <c r="G2503">
        <v>199.58881938521299</v>
      </c>
      <c r="H2503">
        <v>84.301374265584499</v>
      </c>
      <c r="I2503">
        <v>95.0502731435691</v>
      </c>
      <c r="J2503">
        <v>7.5261733901304604</v>
      </c>
      <c r="K2503">
        <v>48.560425199282697</v>
      </c>
      <c r="L2503">
        <v>35.666546629368298</v>
      </c>
      <c r="M2503">
        <v>80.144963775857903</v>
      </c>
      <c r="N2503">
        <v>4.8883749275021797</v>
      </c>
      <c r="O2503">
        <v>6.3084112149532601</v>
      </c>
      <c r="P2503">
        <v>246.033350176857</v>
      </c>
      <c r="Q2503">
        <v>9.4472827475328994E-2</v>
      </c>
    </row>
    <row r="2504" spans="1:17" hidden="1" x14ac:dyDescent="0.3">
      <c r="A2504" t="s">
        <v>5210</v>
      </c>
      <c r="B2504" t="s">
        <v>5211</v>
      </c>
      <c r="C2504" t="s">
        <v>10650</v>
      </c>
      <c r="D2504" t="s">
        <v>127</v>
      </c>
      <c r="E2504">
        <v>189.334551</v>
      </c>
      <c r="F2504">
        <v>537.6</v>
      </c>
      <c r="G2504">
        <v>16.109632363171801</v>
      </c>
      <c r="H2504">
        <v>-11.7301688842327</v>
      </c>
      <c r="I2504">
        <v>10.987484137948799</v>
      </c>
      <c r="J2504">
        <v>-2.1694545416956301</v>
      </c>
      <c r="K2504">
        <v>530.18346420772502</v>
      </c>
      <c r="L2504">
        <v>467.91944860911002</v>
      </c>
      <c r="M2504">
        <v>43.891022640729403</v>
      </c>
      <c r="N2504">
        <v>0.161198296128647</v>
      </c>
      <c r="O2504">
        <v>35.2864583333333</v>
      </c>
      <c r="Q2504">
        <v>8.4970693713250001E-2</v>
      </c>
    </row>
    <row r="2505" spans="1:17" hidden="1" x14ac:dyDescent="0.3">
      <c r="A2505" t="s">
        <v>5212</v>
      </c>
      <c r="B2505" t="s">
        <v>5213</v>
      </c>
      <c r="C2505" t="s">
        <v>10650</v>
      </c>
      <c r="D2505" t="s">
        <v>264</v>
      </c>
      <c r="E2505">
        <v>189.31369939999999</v>
      </c>
      <c r="F2505">
        <v>397.9</v>
      </c>
      <c r="G2505">
        <v>8.1334153207583295</v>
      </c>
      <c r="H2505">
        <v>-8.8290298925812003</v>
      </c>
      <c r="I2505">
        <v>-32.381826153537702</v>
      </c>
      <c r="J2505">
        <v>-9.4633755297155595</v>
      </c>
      <c r="K2505">
        <v>395.27924522587301</v>
      </c>
      <c r="L2505">
        <v>390.240453535916</v>
      </c>
      <c r="M2505">
        <v>45.684786709653999</v>
      </c>
      <c r="N2505">
        <v>0.55794237889220799</v>
      </c>
      <c r="O2505">
        <v>53.154058808745901</v>
      </c>
      <c r="P2505">
        <v>44.690909090909003</v>
      </c>
      <c r="Q2505">
        <v>0.137260480536187</v>
      </c>
    </row>
    <row r="2506" spans="1:17" hidden="1" x14ac:dyDescent="0.3">
      <c r="A2506" t="s">
        <v>5214</v>
      </c>
      <c r="B2506" t="s">
        <v>5215</v>
      </c>
      <c r="C2506" t="s">
        <v>10650</v>
      </c>
      <c r="D2506" t="s">
        <v>414</v>
      </c>
      <c r="E2506">
        <v>188.719672092</v>
      </c>
      <c r="F2506">
        <v>34.450000000000003</v>
      </c>
      <c r="G2506">
        <v>175.786945221894</v>
      </c>
      <c r="H2506">
        <v>26.0531035679962</v>
      </c>
      <c r="I2506">
        <v>197.39119243466999</v>
      </c>
      <c r="J2506">
        <v>6.5218530035315796</v>
      </c>
      <c r="K2506">
        <v>28.3744037683729</v>
      </c>
      <c r="L2506">
        <v>19.338999700133598</v>
      </c>
      <c r="M2506">
        <v>84.820259974844404</v>
      </c>
      <c r="N2506">
        <v>0.23285870767210601</v>
      </c>
      <c r="O2506">
        <v>2.1770682148040499</v>
      </c>
      <c r="P2506">
        <v>317.575757575757</v>
      </c>
      <c r="Q2506">
        <v>0.17609019671665499</v>
      </c>
    </row>
    <row r="2507" spans="1:17" hidden="1" x14ac:dyDescent="0.3">
      <c r="A2507" t="s">
        <v>5216</v>
      </c>
      <c r="B2507" t="s">
        <v>5217</v>
      </c>
      <c r="C2507" t="s">
        <v>10650</v>
      </c>
      <c r="D2507" t="s">
        <v>966</v>
      </c>
      <c r="E2507">
        <v>188.29729</v>
      </c>
      <c r="F2507">
        <v>158</v>
      </c>
      <c r="G2507">
        <v>-52.851186649235601</v>
      </c>
      <c r="H2507">
        <v>-27.4316518500024</v>
      </c>
      <c r="I2507">
        <v>-72.105337588175104</v>
      </c>
      <c r="J2507">
        <v>-12.6486778740415</v>
      </c>
      <c r="K2507">
        <v>190.442595707615</v>
      </c>
      <c r="L2507">
        <v>250.14864794809401</v>
      </c>
      <c r="M2507">
        <v>36.073932203736398</v>
      </c>
      <c r="N2507">
        <v>0.32040404040404002</v>
      </c>
      <c r="O2507">
        <v>208.101265822784</v>
      </c>
      <c r="P2507">
        <v>9.7222222222222303</v>
      </c>
      <c r="Q2507">
        <v>1.5122392314219999E-3</v>
      </c>
    </row>
    <row r="2508" spans="1:17" hidden="1" x14ac:dyDescent="0.3">
      <c r="A2508" t="s">
        <v>5218</v>
      </c>
      <c r="B2508" t="s">
        <v>5219</v>
      </c>
      <c r="C2508" t="s">
        <v>10650</v>
      </c>
      <c r="D2508" t="s">
        <v>387</v>
      </c>
      <c r="E2508">
        <v>188.00880000000001</v>
      </c>
      <c r="F2508">
        <v>110.87</v>
      </c>
      <c r="G2508">
        <v>56.214554649503398</v>
      </c>
      <c r="H2508">
        <v>-3.3635846170678398</v>
      </c>
      <c r="I2508">
        <v>16.400727056807401</v>
      </c>
      <c r="J2508">
        <v>-4.0932876881662903</v>
      </c>
      <c r="K2508">
        <v>105.000119599073</v>
      </c>
      <c r="L2508">
        <v>89.032687930832594</v>
      </c>
      <c r="M2508">
        <v>53.188618718859601</v>
      </c>
      <c r="N2508">
        <v>0.37664681075434397</v>
      </c>
      <c r="O2508">
        <v>7.3329124199512803</v>
      </c>
      <c r="P2508">
        <v>95.537918871252202</v>
      </c>
      <c r="Q2508">
        <v>0.124796703171437</v>
      </c>
    </row>
    <row r="2509" spans="1:17" hidden="1" x14ac:dyDescent="0.3">
      <c r="A2509" t="s">
        <v>5220</v>
      </c>
      <c r="B2509" t="s">
        <v>5221</v>
      </c>
      <c r="C2509" t="s">
        <v>10650</v>
      </c>
      <c r="D2509" t="s">
        <v>305</v>
      </c>
      <c r="E2509">
        <v>187.92563999999999</v>
      </c>
      <c r="F2509">
        <v>160.35</v>
      </c>
      <c r="G2509">
        <v>64.377017982055406</v>
      </c>
      <c r="H2509">
        <v>2.37962868268588E-2</v>
      </c>
      <c r="I2509">
        <v>10.329563331518999</v>
      </c>
      <c r="J2509">
        <v>-2.54354250061821</v>
      </c>
      <c r="K2509">
        <v>146.84521290959401</v>
      </c>
      <c r="L2509">
        <v>128.01955676770299</v>
      </c>
      <c r="M2509">
        <v>62.389702969453701</v>
      </c>
      <c r="N2509">
        <v>0.72411987481581597</v>
      </c>
      <c r="O2509">
        <v>2.7751792952915602</v>
      </c>
      <c r="P2509">
        <v>106.58335480546199</v>
      </c>
      <c r="Q2509">
        <v>0.130319380100308</v>
      </c>
    </row>
    <row r="2510" spans="1:17" hidden="1" x14ac:dyDescent="0.3">
      <c r="A2510" t="s">
        <v>5222</v>
      </c>
      <c r="B2510" t="s">
        <v>5223</v>
      </c>
      <c r="C2510" t="s">
        <v>10650</v>
      </c>
      <c r="D2510" t="s">
        <v>51</v>
      </c>
      <c r="E2510">
        <v>187.52232995999901</v>
      </c>
      <c r="F2510">
        <v>1.47</v>
      </c>
      <c r="G2510">
        <v>-41.9966330404364</v>
      </c>
      <c r="H2510">
        <v>-9.02309381952184</v>
      </c>
      <c r="I2510">
        <v>-43.629545284180203</v>
      </c>
      <c r="J2510">
        <v>-4.9307362372929404</v>
      </c>
      <c r="K2510">
        <v>1.4997950323256899</v>
      </c>
      <c r="L2510">
        <v>1.6500508415776001</v>
      </c>
      <c r="M2510">
        <v>45.077194099770999</v>
      </c>
      <c r="N2510">
        <v>0.75901128411100305</v>
      </c>
      <c r="O2510">
        <v>102.04081632653001</v>
      </c>
      <c r="P2510">
        <v>13.076923076923</v>
      </c>
      <c r="Q2510">
        <v>3.7871665672283998E-2</v>
      </c>
    </row>
    <row r="2511" spans="1:17" hidden="1" x14ac:dyDescent="0.3">
      <c r="A2511" t="s">
        <v>5224</v>
      </c>
      <c r="B2511" t="s">
        <v>5225</v>
      </c>
      <c r="C2511" t="s">
        <v>10650</v>
      </c>
      <c r="D2511" t="s">
        <v>414</v>
      </c>
      <c r="E2511">
        <v>187.37895</v>
      </c>
      <c r="F2511">
        <v>3.3</v>
      </c>
      <c r="G2511">
        <v>-95.216493649207607</v>
      </c>
      <c r="H2511">
        <v>-19.8399255026901</v>
      </c>
      <c r="I2511">
        <v>-61.325975437426699</v>
      </c>
      <c r="J2511">
        <v>-7.1068884555823599</v>
      </c>
      <c r="K2511">
        <v>3.4796450896387499</v>
      </c>
      <c r="L2511">
        <v>4.8020617893160198</v>
      </c>
      <c r="M2511">
        <v>44.196047572125401</v>
      </c>
      <c r="N2511">
        <v>0.639615395589193</v>
      </c>
      <c r="O2511">
        <v>200</v>
      </c>
      <c r="P2511">
        <v>4.7619047619047601</v>
      </c>
      <c r="Q2511">
        <v>4.0051169085906002E-2</v>
      </c>
    </row>
    <row r="2512" spans="1:17" hidden="1" x14ac:dyDescent="0.3">
      <c r="A2512" t="s">
        <v>5226</v>
      </c>
      <c r="B2512" t="s">
        <v>5227</v>
      </c>
      <c r="C2512" t="s">
        <v>10650</v>
      </c>
      <c r="E2512">
        <v>187.22219999999999</v>
      </c>
      <c r="F2512">
        <v>59.11</v>
      </c>
      <c r="G2512">
        <v>45.121598556547298</v>
      </c>
      <c r="H2512">
        <v>-20.1606959993583</v>
      </c>
      <c r="I2512">
        <v>-24.745287328674699</v>
      </c>
      <c r="J2512">
        <v>-4.1288737643926101</v>
      </c>
      <c r="K2512">
        <v>68.328317791121506</v>
      </c>
      <c r="L2512">
        <v>65.709873664657295</v>
      </c>
      <c r="M2512">
        <v>37.752401533057302</v>
      </c>
      <c r="N2512">
        <v>0.39468275086488203</v>
      </c>
      <c r="O2512">
        <v>65.454237861613905</v>
      </c>
      <c r="P2512">
        <v>80.543677458765998</v>
      </c>
      <c r="Q2512">
        <v>0.198688293023662</v>
      </c>
    </row>
    <row r="2513" spans="1:17" hidden="1" x14ac:dyDescent="0.3">
      <c r="A2513" t="s">
        <v>5228</v>
      </c>
      <c r="B2513" t="s">
        <v>5229</v>
      </c>
      <c r="C2513" t="s">
        <v>10650</v>
      </c>
      <c r="D2513" t="s">
        <v>198</v>
      </c>
      <c r="E2513">
        <v>187.14041772499999</v>
      </c>
      <c r="F2513">
        <v>13.71</v>
      </c>
      <c r="G2513">
        <v>52.364722999671798</v>
      </c>
      <c r="H2513">
        <v>10.576265154837101</v>
      </c>
      <c r="I2513">
        <v>57.341391080521497</v>
      </c>
      <c r="J2513">
        <v>10.2572376189162</v>
      </c>
      <c r="K2513">
        <v>12.991825987384599</v>
      </c>
      <c r="L2513">
        <v>10.756787688567201</v>
      </c>
      <c r="M2513">
        <v>59.921633063442599</v>
      </c>
      <c r="N2513">
        <v>0.97229173104118105</v>
      </c>
      <c r="O2513">
        <v>15.390226112326699</v>
      </c>
      <c r="P2513">
        <v>122.926829268292</v>
      </c>
      <c r="Q2513">
        <v>-1.5070283785109001E-2</v>
      </c>
    </row>
    <row r="2514" spans="1:17" hidden="1" x14ac:dyDescent="0.3">
      <c r="A2514" t="s">
        <v>5230</v>
      </c>
      <c r="B2514" t="s">
        <v>5231</v>
      </c>
      <c r="C2514" t="s">
        <v>10650</v>
      </c>
      <c r="D2514" t="s">
        <v>295</v>
      </c>
      <c r="E2514">
        <v>186.96453249999999</v>
      </c>
      <c r="F2514">
        <v>20.34</v>
      </c>
      <c r="G2514">
        <v>-43.288747437346203</v>
      </c>
      <c r="H2514">
        <v>-4.2117730648048504</v>
      </c>
      <c r="I2514">
        <v>-22.9691679256896</v>
      </c>
      <c r="J2514">
        <v>-3.2841262342072901</v>
      </c>
      <c r="K2514">
        <v>20.7208898539503</v>
      </c>
      <c r="L2514">
        <v>21.084711792363599</v>
      </c>
      <c r="M2514">
        <v>54.194805162715703</v>
      </c>
      <c r="N2514">
        <v>0.52678752534197304</v>
      </c>
      <c r="O2514">
        <v>42.084562438544701</v>
      </c>
      <c r="P2514">
        <v>15.1755379388448</v>
      </c>
      <c r="Q2514">
        <v>4.8733158634804999E-2</v>
      </c>
    </row>
    <row r="2515" spans="1:17" hidden="1" x14ac:dyDescent="0.3">
      <c r="A2515" t="s">
        <v>5232</v>
      </c>
      <c r="B2515" t="s">
        <v>5233</v>
      </c>
      <c r="C2515" t="s">
        <v>10650</v>
      </c>
      <c r="D2515" t="s">
        <v>118</v>
      </c>
      <c r="E2515">
        <v>186.72145675299899</v>
      </c>
      <c r="F2515">
        <v>101</v>
      </c>
      <c r="G2515">
        <v>-0.28063782507047402</v>
      </c>
      <c r="H2515">
        <v>-8.0260243246850997</v>
      </c>
      <c r="I2515">
        <v>8.5711449503632799</v>
      </c>
      <c r="J2515">
        <v>-4.0899468471032003</v>
      </c>
      <c r="K2515">
        <v>97.568616795966406</v>
      </c>
      <c r="L2515">
        <v>85.630312351671904</v>
      </c>
      <c r="M2515">
        <v>38.661052641540401</v>
      </c>
      <c r="N2515">
        <v>0.16983871674814299</v>
      </c>
      <c r="O2515">
        <v>12.673267326732599</v>
      </c>
      <c r="P2515">
        <v>51.424287856071899</v>
      </c>
      <c r="Q2515">
        <v>6.6770885485523998E-2</v>
      </c>
    </row>
    <row r="2516" spans="1:17" hidden="1" x14ac:dyDescent="0.3">
      <c r="A2516" t="s">
        <v>5234</v>
      </c>
      <c r="B2516" t="s">
        <v>5235</v>
      </c>
      <c r="C2516" t="s">
        <v>10650</v>
      </c>
      <c r="D2516" t="s">
        <v>295</v>
      </c>
      <c r="E2516">
        <v>186.624</v>
      </c>
      <c r="F2516">
        <v>15590</v>
      </c>
      <c r="G2516">
        <v>-4.9755665474983202</v>
      </c>
      <c r="H2516">
        <v>1.7815659167696301</v>
      </c>
      <c r="I2516">
        <v>4.69120943280089</v>
      </c>
      <c r="J2516">
        <v>-2.6054375403194499</v>
      </c>
      <c r="K2516">
        <v>14790.7212498995</v>
      </c>
      <c r="L2516">
        <v>13784.1980471851</v>
      </c>
      <c r="M2516">
        <v>64.551445341098599</v>
      </c>
      <c r="N2516">
        <v>1.06103753858408</v>
      </c>
      <c r="O2516">
        <v>15.266196279666399</v>
      </c>
      <c r="P2516">
        <v>54.183932827628503</v>
      </c>
      <c r="Q2516">
        <v>8.0312346909859993E-3</v>
      </c>
    </row>
    <row r="2517" spans="1:17" hidden="1" x14ac:dyDescent="0.3">
      <c r="A2517" t="s">
        <v>5236</v>
      </c>
      <c r="B2517" t="s">
        <v>5237</v>
      </c>
      <c r="C2517" t="s">
        <v>10650</v>
      </c>
      <c r="D2517" t="s">
        <v>198</v>
      </c>
      <c r="E2517">
        <v>186.40530000000001</v>
      </c>
      <c r="F2517">
        <v>298.25</v>
      </c>
      <c r="G2517">
        <v>48.157537370929198</v>
      </c>
      <c r="H2517">
        <v>-8.0327891103805502</v>
      </c>
      <c r="I2517">
        <v>19.586387629865801</v>
      </c>
      <c r="J2517">
        <v>-1.39869240253946</v>
      </c>
      <c r="K2517">
        <v>274.35414470001803</v>
      </c>
      <c r="L2517">
        <v>235.84309271959199</v>
      </c>
      <c r="M2517">
        <v>63.302366130716102</v>
      </c>
      <c r="N2517">
        <v>0.16389819537158401</v>
      </c>
      <c r="O2517">
        <v>13.4618608549874</v>
      </c>
      <c r="P2517">
        <v>91.185897435897402</v>
      </c>
      <c r="Q2517">
        <v>7.9493395353349997E-2</v>
      </c>
    </row>
    <row r="2518" spans="1:17" hidden="1" x14ac:dyDescent="0.3">
      <c r="A2518" t="s">
        <v>5238</v>
      </c>
      <c r="B2518" t="s">
        <v>5239</v>
      </c>
      <c r="C2518" t="s">
        <v>10650</v>
      </c>
      <c r="D2518" t="s">
        <v>1385</v>
      </c>
      <c r="E2518">
        <v>186.28358707500001</v>
      </c>
      <c r="F2518">
        <v>143.4</v>
      </c>
      <c r="G2518">
        <v>70.124163559112304</v>
      </c>
      <c r="H2518">
        <v>-4.4241177103068203</v>
      </c>
      <c r="I2518">
        <v>26.1865817104093</v>
      </c>
      <c r="J2518">
        <v>-2.1872379055593099</v>
      </c>
      <c r="K2518">
        <v>140.89018257066999</v>
      </c>
      <c r="L2518">
        <v>123.573665726914</v>
      </c>
      <c r="M2518">
        <v>49.934584093052102</v>
      </c>
      <c r="N2518">
        <v>0.57248456976409801</v>
      </c>
      <c r="O2518">
        <v>32.496513249651301</v>
      </c>
      <c r="P2518">
        <v>110.88235294117599</v>
      </c>
      <c r="Q2518">
        <v>8.4627111118402001E-2</v>
      </c>
    </row>
    <row r="2519" spans="1:17" hidden="1" x14ac:dyDescent="0.3">
      <c r="A2519" t="s">
        <v>5240</v>
      </c>
      <c r="B2519" t="s">
        <v>5241</v>
      </c>
      <c r="C2519" t="s">
        <v>10650</v>
      </c>
      <c r="D2519" t="s">
        <v>629</v>
      </c>
      <c r="E2519">
        <v>186.18105983999999</v>
      </c>
      <c r="F2519">
        <v>179.5</v>
      </c>
      <c r="G2519">
        <v>82.798270160517504</v>
      </c>
      <c r="H2519">
        <v>82.347530715003103</v>
      </c>
      <c r="I2519">
        <v>96.116446518107594</v>
      </c>
      <c r="J2519">
        <v>-15.7681301743243</v>
      </c>
      <c r="K2519">
        <v>122.33144394366199</v>
      </c>
      <c r="L2519">
        <v>96.927124694949399</v>
      </c>
      <c r="M2519">
        <v>60.522732401621496</v>
      </c>
      <c r="N2519">
        <v>3.13460283402847</v>
      </c>
      <c r="O2519">
        <v>17.7715877437325</v>
      </c>
      <c r="P2519">
        <v>133.116883116883</v>
      </c>
      <c r="Q2519">
        <v>5.7547626209031998E-2</v>
      </c>
    </row>
    <row r="2520" spans="1:17" hidden="1" x14ac:dyDescent="0.3">
      <c r="A2520" t="s">
        <v>5242</v>
      </c>
      <c r="B2520" t="s">
        <v>5243</v>
      </c>
      <c r="C2520" t="s">
        <v>10650</v>
      </c>
      <c r="D2520" t="s">
        <v>264</v>
      </c>
      <c r="E2520">
        <v>186.01722235</v>
      </c>
      <c r="F2520">
        <v>34.43</v>
      </c>
      <c r="G2520">
        <v>124.22448631328101</v>
      </c>
      <c r="H2520">
        <v>6.5966962391382404</v>
      </c>
      <c r="I2520">
        <v>60.656651539766699</v>
      </c>
      <c r="J2520">
        <v>-5.1889331799818397</v>
      </c>
      <c r="K2520">
        <v>31.138861681385698</v>
      </c>
      <c r="L2520">
        <v>23.905368691148698</v>
      </c>
      <c r="M2520">
        <v>62.824676837416497</v>
      </c>
      <c r="N2520">
        <v>1.07716200961564</v>
      </c>
      <c r="O2520">
        <v>5.92506534998547</v>
      </c>
      <c r="P2520">
        <v>214.42922374429199</v>
      </c>
      <c r="Q2520">
        <v>0.11326234606710001</v>
      </c>
    </row>
    <row r="2521" spans="1:17" hidden="1" x14ac:dyDescent="0.3">
      <c r="A2521" t="s">
        <v>5244</v>
      </c>
      <c r="B2521" t="s">
        <v>5245</v>
      </c>
      <c r="C2521" t="s">
        <v>10650</v>
      </c>
      <c r="D2521" t="s">
        <v>568</v>
      </c>
      <c r="E2521">
        <v>185.85380154999999</v>
      </c>
      <c r="F2521">
        <v>75.400000000000006</v>
      </c>
      <c r="G2521">
        <v>-45.953484283241302</v>
      </c>
      <c r="H2521">
        <v>-1.4566486367975899</v>
      </c>
      <c r="I2521">
        <v>-28.487375208602799</v>
      </c>
      <c r="J2521">
        <v>-10.9398708148187</v>
      </c>
      <c r="M2521">
        <v>51.132371562100197</v>
      </c>
      <c r="O2521">
        <v>28.912466843501299</v>
      </c>
      <c r="P2521">
        <v>23.8095238095238</v>
      </c>
    </row>
    <row r="2522" spans="1:17" hidden="1" x14ac:dyDescent="0.3">
      <c r="A2522" t="s">
        <v>5246</v>
      </c>
      <c r="B2522" t="s">
        <v>5247</v>
      </c>
      <c r="C2522" t="s">
        <v>10650</v>
      </c>
      <c r="D2522" t="s">
        <v>1710</v>
      </c>
      <c r="E2522">
        <v>185.67881122</v>
      </c>
      <c r="F2522">
        <v>17.46</v>
      </c>
      <c r="G2522">
        <v>-44.742025466585801</v>
      </c>
      <c r="H2522">
        <v>-8.7319662779321803</v>
      </c>
      <c r="I2522">
        <v>-43.600872335701503</v>
      </c>
      <c r="J2522">
        <v>-9.2863165346063905</v>
      </c>
      <c r="K2522">
        <v>19.373687961349798</v>
      </c>
      <c r="L2522">
        <v>19.453620194094199</v>
      </c>
      <c r="M2522">
        <v>28.383713795971602</v>
      </c>
      <c r="N2522">
        <v>1.6436744701136901</v>
      </c>
      <c r="O2522">
        <v>71.935853379152306</v>
      </c>
      <c r="P2522">
        <v>2.7058823529411802</v>
      </c>
    </row>
    <row r="2523" spans="1:17" hidden="1" x14ac:dyDescent="0.3">
      <c r="A2523" t="s">
        <v>5248</v>
      </c>
      <c r="B2523" t="s">
        <v>5249</v>
      </c>
      <c r="C2523" t="s">
        <v>10650</v>
      </c>
      <c r="D2523" t="s">
        <v>414</v>
      </c>
      <c r="E2523">
        <v>185.488364354</v>
      </c>
      <c r="F2523">
        <v>184.96</v>
      </c>
      <c r="G2523">
        <v>28.056582468395</v>
      </c>
      <c r="H2523">
        <v>10.334993973623</v>
      </c>
      <c r="I2523">
        <v>32.154409947986203</v>
      </c>
      <c r="J2523">
        <v>3.0723313636377898</v>
      </c>
      <c r="K2523">
        <v>170.92584742834401</v>
      </c>
      <c r="L2523">
        <v>148.79166517682901</v>
      </c>
      <c r="M2523">
        <v>66.181151175960807</v>
      </c>
      <c r="N2523">
        <v>1.2654925841425599</v>
      </c>
      <c r="O2523">
        <v>9.2128027681660907</v>
      </c>
      <c r="P2523">
        <v>70.706045223811699</v>
      </c>
      <c r="Q2523">
        <v>7.5315647541365993E-2</v>
      </c>
    </row>
    <row r="2524" spans="1:17" hidden="1" x14ac:dyDescent="0.3">
      <c r="A2524" t="s">
        <v>5250</v>
      </c>
      <c r="B2524" t="s">
        <v>5251</v>
      </c>
      <c r="C2524" t="s">
        <v>10650</v>
      </c>
      <c r="D2524" t="s">
        <v>531</v>
      </c>
      <c r="E2524">
        <v>184.86304926</v>
      </c>
      <c r="F2524">
        <v>264.89999999999998</v>
      </c>
      <c r="G2524">
        <v>94.151412274788299</v>
      </c>
      <c r="H2524">
        <v>-6.3506800264183898</v>
      </c>
      <c r="I2524">
        <v>44.944393922298303</v>
      </c>
      <c r="J2524">
        <v>-3.4595956847663998</v>
      </c>
      <c r="K2524">
        <v>245.24996146447899</v>
      </c>
      <c r="L2524">
        <v>186.92656261228501</v>
      </c>
      <c r="M2524">
        <v>44.072476249671297</v>
      </c>
      <c r="N2524">
        <v>0.92953016511016995</v>
      </c>
      <c r="O2524">
        <v>26.349565873914599</v>
      </c>
      <c r="P2524">
        <v>148.96616541353299</v>
      </c>
      <c r="Q2524">
        <v>9.6397955680517997E-2</v>
      </c>
    </row>
    <row r="2525" spans="1:17" hidden="1" x14ac:dyDescent="0.3">
      <c r="A2525" t="s">
        <v>5252</v>
      </c>
      <c r="B2525" t="s">
        <v>5253</v>
      </c>
      <c r="C2525" t="s">
        <v>10650</v>
      </c>
      <c r="D2525" t="s">
        <v>295</v>
      </c>
      <c r="E2525">
        <v>184.07640000000001</v>
      </c>
      <c r="F2525">
        <v>123</v>
      </c>
      <c r="G2525">
        <v>-62.139885551133297</v>
      </c>
      <c r="H2525">
        <v>-9.02309381952184</v>
      </c>
      <c r="I2525">
        <v>-1.5056427784309401</v>
      </c>
      <c r="J2525">
        <v>1.41870659316694</v>
      </c>
      <c r="K2525">
        <v>128.088092385393</v>
      </c>
      <c r="L2525">
        <v>126.122856477837</v>
      </c>
      <c r="M2525">
        <v>56.817303484094303</v>
      </c>
      <c r="N2525">
        <v>0.524759210856099</v>
      </c>
      <c r="O2525">
        <v>52.845528455284501</v>
      </c>
      <c r="P2525">
        <v>44.620811287477899</v>
      </c>
    </row>
    <row r="2526" spans="1:17" hidden="1" x14ac:dyDescent="0.3">
      <c r="A2526" t="s">
        <v>5254</v>
      </c>
      <c r="B2526" t="s">
        <v>5255</v>
      </c>
      <c r="C2526" t="s">
        <v>10650</v>
      </c>
      <c r="D2526" t="s">
        <v>365</v>
      </c>
      <c r="E2526">
        <v>183.97901999999999</v>
      </c>
      <c r="F2526">
        <v>261.10000000000002</v>
      </c>
      <c r="G2526">
        <v>-38.336511568229398</v>
      </c>
      <c r="H2526">
        <v>-2.16997357599063</v>
      </c>
      <c r="I2526">
        <v>-18.4019821234441</v>
      </c>
      <c r="J2526">
        <v>5.7857972896981096</v>
      </c>
      <c r="K2526">
        <v>266.56224515852898</v>
      </c>
      <c r="M2526">
        <v>53.164627720541297</v>
      </c>
      <c r="N2526">
        <v>0.54435483870967705</v>
      </c>
      <c r="O2526">
        <v>21.026426656453399</v>
      </c>
      <c r="P2526">
        <v>29.900497512437799</v>
      </c>
    </row>
    <row r="2527" spans="1:17" hidden="1" x14ac:dyDescent="0.3">
      <c r="A2527" t="s">
        <v>5256</v>
      </c>
      <c r="B2527" t="s">
        <v>5257</v>
      </c>
      <c r="C2527" t="s">
        <v>10650</v>
      </c>
      <c r="D2527" t="s">
        <v>629</v>
      </c>
      <c r="E2527">
        <v>183.97502382499999</v>
      </c>
      <c r="F2527">
        <v>173.33</v>
      </c>
      <c r="G2527">
        <v>36.854435120883899</v>
      </c>
      <c r="H2527">
        <v>-16.6451399150192</v>
      </c>
      <c r="I2527">
        <v>-28.861054571652399</v>
      </c>
      <c r="J2527">
        <v>-5.6926705673502003</v>
      </c>
      <c r="K2527">
        <v>190.23195902628601</v>
      </c>
      <c r="L2527">
        <v>190.301389376884</v>
      </c>
      <c r="M2527">
        <v>36.1746646705855</v>
      </c>
      <c r="N2527">
        <v>1.4621096738255901</v>
      </c>
      <c r="O2527">
        <v>67.657070328275495</v>
      </c>
      <c r="P2527">
        <v>69.264464203587295</v>
      </c>
      <c r="Q2527">
        <v>0.100023820696199</v>
      </c>
    </row>
    <row r="2528" spans="1:17" hidden="1" x14ac:dyDescent="0.3">
      <c r="A2528" t="s">
        <v>5258</v>
      </c>
      <c r="B2528" t="s">
        <v>5259</v>
      </c>
      <c r="C2528" t="s">
        <v>10650</v>
      </c>
      <c r="D2528" t="s">
        <v>1350</v>
      </c>
      <c r="E2528">
        <v>183.70820789999999</v>
      </c>
      <c r="F2528">
        <v>123.6</v>
      </c>
      <c r="G2528">
        <v>-22.910266126035001</v>
      </c>
      <c r="H2528">
        <v>-0.88326228149640296</v>
      </c>
      <c r="I2528">
        <v>-9.1472443641608994</v>
      </c>
      <c r="J2528">
        <v>-1.33171676138252</v>
      </c>
      <c r="K2528">
        <v>122.827983277453</v>
      </c>
      <c r="L2528">
        <v>120.03914954546499</v>
      </c>
      <c r="M2528">
        <v>62.4894939835931</v>
      </c>
      <c r="N2528">
        <v>1.4478578354924101</v>
      </c>
      <c r="O2528">
        <v>3.07443365695794</v>
      </c>
      <c r="P2528">
        <v>10.9017496635262</v>
      </c>
    </row>
    <row r="2529" spans="1:17" hidden="1" x14ac:dyDescent="0.3">
      <c r="A2529" t="s">
        <v>5260</v>
      </c>
      <c r="B2529" t="s">
        <v>5261</v>
      </c>
      <c r="C2529" t="s">
        <v>10650</v>
      </c>
      <c r="D2529" t="s">
        <v>565</v>
      </c>
      <c r="E2529">
        <v>183.31322122</v>
      </c>
      <c r="F2529">
        <v>91.75</v>
      </c>
      <c r="G2529">
        <v>79.039608844420599</v>
      </c>
      <c r="H2529">
        <v>6.99542469899668</v>
      </c>
      <c r="I2529">
        <v>34.895457376486</v>
      </c>
      <c r="J2529">
        <v>11.101830306536399</v>
      </c>
      <c r="K2529">
        <v>78.999520843483197</v>
      </c>
      <c r="L2529">
        <v>68.641056422088695</v>
      </c>
      <c r="M2529">
        <v>79.236910210227293</v>
      </c>
      <c r="N2529">
        <v>1.19602633706826</v>
      </c>
      <c r="O2529">
        <v>1.85286103542234</v>
      </c>
      <c r="P2529">
        <v>121.618357487922</v>
      </c>
      <c r="Q2529">
        <v>0.15417687667139399</v>
      </c>
    </row>
    <row r="2530" spans="1:17" hidden="1" x14ac:dyDescent="0.3">
      <c r="A2530" t="s">
        <v>5262</v>
      </c>
      <c r="B2530" t="s">
        <v>5263</v>
      </c>
      <c r="C2530" t="s">
        <v>10650</v>
      </c>
      <c r="D2530" t="s">
        <v>264</v>
      </c>
      <c r="E2530">
        <v>182.84148304999999</v>
      </c>
      <c r="F2530">
        <v>145.6</v>
      </c>
      <c r="G2530">
        <v>67.9298456154755</v>
      </c>
      <c r="H2530">
        <v>36.476906180478103</v>
      </c>
      <c r="I2530">
        <v>64.808609852087997</v>
      </c>
      <c r="J2530">
        <v>-0.71177481707499901</v>
      </c>
      <c r="K2530">
        <v>99.794353065754905</v>
      </c>
      <c r="L2530">
        <v>74.175273493959693</v>
      </c>
      <c r="M2530">
        <v>65.112054476963195</v>
      </c>
      <c r="N2530">
        <v>1.67084550365755</v>
      </c>
      <c r="O2530">
        <v>6.6964285714285801</v>
      </c>
      <c r="P2530">
        <v>213.118279569892</v>
      </c>
    </row>
    <row r="2531" spans="1:17" hidden="1" x14ac:dyDescent="0.3">
      <c r="A2531" t="s">
        <v>5264</v>
      </c>
      <c r="B2531" t="s">
        <v>5265</v>
      </c>
      <c r="C2531" t="s">
        <v>10650</v>
      </c>
      <c r="D2531" t="s">
        <v>414</v>
      </c>
      <c r="E2531">
        <v>182.60471661199901</v>
      </c>
      <c r="F2531">
        <v>22.63</v>
      </c>
      <c r="G2531">
        <v>48.316697723210403</v>
      </c>
      <c r="H2531">
        <v>-2.14753628160926</v>
      </c>
      <c r="I2531">
        <v>9.22305669634056</v>
      </c>
      <c r="J2531">
        <v>9.5148823294950606</v>
      </c>
      <c r="K2531">
        <v>21.443144171061601</v>
      </c>
      <c r="L2531">
        <v>19.6323452606551</v>
      </c>
      <c r="M2531">
        <v>74.093275675124602</v>
      </c>
      <c r="N2531">
        <v>0.84974935465996004</v>
      </c>
      <c r="O2531">
        <v>25.939019001325601</v>
      </c>
      <c r="P2531">
        <v>90.008396305625496</v>
      </c>
      <c r="Q2531">
        <v>5.1041226971081002E-2</v>
      </c>
    </row>
    <row r="2532" spans="1:17" hidden="1" x14ac:dyDescent="0.3">
      <c r="A2532" t="s">
        <v>5266</v>
      </c>
      <c r="B2532" t="s">
        <v>5267</v>
      </c>
      <c r="C2532" t="s">
        <v>10650</v>
      </c>
      <c r="D2532" t="s">
        <v>261</v>
      </c>
      <c r="E2532">
        <v>182.50727939999999</v>
      </c>
      <c r="F2532">
        <v>36.86</v>
      </c>
      <c r="G2532">
        <v>25.092149160009299</v>
      </c>
      <c r="H2532">
        <v>-10.392872689300701</v>
      </c>
      <c r="I2532">
        <v>14.1342803501723</v>
      </c>
      <c r="J2532">
        <v>-4.8978262996853896</v>
      </c>
      <c r="K2532">
        <v>38.123792137372597</v>
      </c>
      <c r="L2532">
        <v>35.5082706711597</v>
      </c>
      <c r="M2532">
        <v>44.622889979548702</v>
      </c>
      <c r="N2532">
        <v>1.1455808195905</v>
      </c>
      <c r="O2532">
        <v>27.238198589256601</v>
      </c>
      <c r="P2532">
        <v>73.458823529411703</v>
      </c>
      <c r="Q2532">
        <v>9.4069056152621996E-2</v>
      </c>
    </row>
    <row r="2533" spans="1:17" hidden="1" x14ac:dyDescent="0.3">
      <c r="A2533" t="s">
        <v>5268</v>
      </c>
      <c r="B2533" t="s">
        <v>5269</v>
      </c>
      <c r="C2533" t="s">
        <v>10650</v>
      </c>
      <c r="D2533" t="s">
        <v>991</v>
      </c>
      <c r="E2533">
        <v>182.45536050000001</v>
      </c>
      <c r="F2533">
        <v>110.95</v>
      </c>
      <c r="G2533">
        <v>19.436396645491001</v>
      </c>
      <c r="H2533">
        <v>-4.0752979958559399</v>
      </c>
      <c r="I2533">
        <v>3.6239384215150401</v>
      </c>
      <c r="J2533">
        <v>-1.85287644952485</v>
      </c>
      <c r="K2533">
        <v>105.962277569989</v>
      </c>
      <c r="L2533">
        <v>95.6772340048188</v>
      </c>
      <c r="M2533">
        <v>46.466510903895603</v>
      </c>
      <c r="N2533">
        <v>0.51001602817901703</v>
      </c>
      <c r="O2533">
        <v>12.6633618747183</v>
      </c>
      <c r="P2533">
        <v>56.047819971870602</v>
      </c>
      <c r="Q2533">
        <v>7.1753872513040995E-2</v>
      </c>
    </row>
    <row r="2534" spans="1:17" hidden="1" x14ac:dyDescent="0.3">
      <c r="A2534" t="s">
        <v>5270</v>
      </c>
      <c r="B2534" t="s">
        <v>5271</v>
      </c>
      <c r="C2534" t="s">
        <v>10650</v>
      </c>
      <c r="D2534" t="s">
        <v>1418</v>
      </c>
      <c r="E2534">
        <v>182.42557138999999</v>
      </c>
      <c r="F2534">
        <v>1952.05</v>
      </c>
      <c r="G2534">
        <v>-49.383541408233803</v>
      </c>
      <c r="H2534">
        <v>0.87338651174109705</v>
      </c>
      <c r="I2534">
        <v>-25.5097714338327</v>
      </c>
      <c r="J2534">
        <v>1.4273887392914</v>
      </c>
      <c r="K2534">
        <v>1950.1902116650499</v>
      </c>
      <c r="L2534">
        <v>2095.0183037097599</v>
      </c>
      <c r="M2534">
        <v>58.2814707648797</v>
      </c>
      <c r="N2534">
        <v>0.63465940114608399</v>
      </c>
      <c r="O2534">
        <v>27.558208037703899</v>
      </c>
      <c r="P2534">
        <v>9.4198430493273406</v>
      </c>
      <c r="Q2534">
        <v>2.1140850400695001E-2</v>
      </c>
    </row>
    <row r="2535" spans="1:17" hidden="1" x14ac:dyDescent="0.3">
      <c r="A2535" t="s">
        <v>5272</v>
      </c>
      <c r="B2535" t="s">
        <v>5273</v>
      </c>
      <c r="C2535" t="s">
        <v>10650</v>
      </c>
      <c r="E2535">
        <v>182.26625999999999</v>
      </c>
      <c r="F2535">
        <v>75.900000000000006</v>
      </c>
      <c r="G2535">
        <v>236.19596635780101</v>
      </c>
      <c r="H2535">
        <v>5.3783146311823904</v>
      </c>
      <c r="I2535">
        <v>22.1322916684719</v>
      </c>
      <c r="J2535">
        <v>2.1676069759613701</v>
      </c>
      <c r="K2535">
        <v>70.641312089787505</v>
      </c>
      <c r="L2535">
        <v>55.464746210485004</v>
      </c>
      <c r="M2535">
        <v>69.406104398518096</v>
      </c>
      <c r="N2535">
        <v>0.80468090167966599</v>
      </c>
      <c r="O2535">
        <v>2.1080368906455802</v>
      </c>
      <c r="P2535">
        <v>308.06451612903197</v>
      </c>
      <c r="Q2535">
        <v>0.242993908531318</v>
      </c>
    </row>
    <row r="2536" spans="1:17" hidden="1" x14ac:dyDescent="0.3">
      <c r="A2536" t="s">
        <v>5274</v>
      </c>
      <c r="B2536" t="s">
        <v>5275</v>
      </c>
      <c r="C2536" t="s">
        <v>10650</v>
      </c>
      <c r="D2536" t="s">
        <v>54</v>
      </c>
      <c r="E2536">
        <v>182.09125</v>
      </c>
      <c r="F2536">
        <v>179.1</v>
      </c>
      <c r="G2536">
        <v>-27.127093599283501</v>
      </c>
      <c r="H2536">
        <v>-2.82864937507739</v>
      </c>
      <c r="I2536">
        <v>-15.7642832581184</v>
      </c>
      <c r="J2536">
        <v>-2.9408951957545102</v>
      </c>
      <c r="K2536">
        <v>179.69692245560501</v>
      </c>
      <c r="L2536">
        <v>180.75865682943601</v>
      </c>
      <c r="M2536">
        <v>43.966320474585302</v>
      </c>
      <c r="N2536">
        <v>0.83687307148017798</v>
      </c>
      <c r="O2536">
        <v>28.4198771635957</v>
      </c>
      <c r="P2536">
        <v>20.524899057873402</v>
      </c>
      <c r="Q2536">
        <v>-2.4155042678917001E-2</v>
      </c>
    </row>
    <row r="2537" spans="1:17" hidden="1" x14ac:dyDescent="0.3">
      <c r="A2537" t="s">
        <v>5276</v>
      </c>
      <c r="B2537" t="s">
        <v>5277</v>
      </c>
      <c r="C2537" t="s">
        <v>10650</v>
      </c>
      <c r="D2537" t="s">
        <v>46</v>
      </c>
      <c r="E2537">
        <v>181.17352260000001</v>
      </c>
      <c r="F2537">
        <v>68.569999999999993</v>
      </c>
      <c r="G2537">
        <v>130.78377061871899</v>
      </c>
      <c r="H2537">
        <v>-13.5612943724245</v>
      </c>
      <c r="I2537">
        <v>-23.217859025166099</v>
      </c>
      <c r="J2537">
        <v>-19.3001314833311</v>
      </c>
      <c r="K2537">
        <v>83.953288206776605</v>
      </c>
      <c r="L2537">
        <v>73.385091485352703</v>
      </c>
      <c r="M2537">
        <v>23.012475562668701</v>
      </c>
      <c r="N2537">
        <v>2.3138135205658301</v>
      </c>
      <c r="O2537">
        <v>70.657722035875693</v>
      </c>
      <c r="P2537">
        <v>253.45360824742201</v>
      </c>
      <c r="Q2537">
        <v>0.107972124545818</v>
      </c>
    </row>
    <row r="2538" spans="1:17" hidden="1" x14ac:dyDescent="0.3">
      <c r="A2538" t="s">
        <v>5278</v>
      </c>
      <c r="B2538" t="s">
        <v>5279</v>
      </c>
      <c r="C2538" t="s">
        <v>10650</v>
      </c>
      <c r="D2538" t="s">
        <v>21</v>
      </c>
      <c r="E2538">
        <v>181.17295944</v>
      </c>
      <c r="F2538">
        <v>0.48</v>
      </c>
      <c r="G2538">
        <v>-10.435277000328201</v>
      </c>
      <c r="H2538">
        <v>12.7626204661924</v>
      </c>
      <c r="I2538">
        <v>-32.969167925689597</v>
      </c>
      <c r="J2538">
        <v>-1.6627623810837799</v>
      </c>
      <c r="K2538">
        <v>0.481124067762284</v>
      </c>
      <c r="L2538">
        <v>0.51700979824368698</v>
      </c>
      <c r="M2538">
        <v>99.465733495200794</v>
      </c>
      <c r="N2538">
        <v>0.72399143347581196</v>
      </c>
      <c r="O2538">
        <v>97.9166666666666</v>
      </c>
      <c r="P2538">
        <v>37.142857142857103</v>
      </c>
      <c r="Q2538">
        <v>6.9101474752444006E-2</v>
      </c>
    </row>
    <row r="2539" spans="1:17" hidden="1" x14ac:dyDescent="0.3">
      <c r="A2539" t="s">
        <v>5280</v>
      </c>
      <c r="B2539" t="s">
        <v>5281</v>
      </c>
      <c r="C2539" t="s">
        <v>10650</v>
      </c>
      <c r="D2539" t="s">
        <v>124</v>
      </c>
      <c r="E2539">
        <v>181.02996899999999</v>
      </c>
      <c r="F2539">
        <v>454.6</v>
      </c>
      <c r="G2539">
        <v>503.86080225179899</v>
      </c>
      <c r="H2539">
        <v>29.565141474595801</v>
      </c>
      <c r="I2539">
        <v>24.517600560625102</v>
      </c>
      <c r="J2539">
        <v>6.5562493950482903</v>
      </c>
      <c r="K2539">
        <v>379.09055496028998</v>
      </c>
      <c r="L2539">
        <v>324.753429916546</v>
      </c>
      <c r="M2539">
        <v>88.074651897714602</v>
      </c>
      <c r="N2539">
        <v>1.40127908272817</v>
      </c>
      <c r="O2539">
        <v>6.73119225692915</v>
      </c>
      <c r="P2539">
        <v>534.29607925212702</v>
      </c>
      <c r="Q2539">
        <v>0.274911794858334</v>
      </c>
    </row>
    <row r="2540" spans="1:17" hidden="1" x14ac:dyDescent="0.3">
      <c r="A2540" t="s">
        <v>5282</v>
      </c>
      <c r="B2540" t="s">
        <v>5283</v>
      </c>
      <c r="C2540" t="s">
        <v>10650</v>
      </c>
      <c r="D2540" t="s">
        <v>629</v>
      </c>
      <c r="E2540">
        <v>180.957311033</v>
      </c>
      <c r="F2540">
        <v>28.01</v>
      </c>
      <c r="G2540">
        <v>-13.483293701789499</v>
      </c>
      <c r="H2540">
        <v>-25.060508785508201</v>
      </c>
      <c r="I2540">
        <v>9.0787623575347407</v>
      </c>
      <c r="J2540">
        <v>-10.9883512807288</v>
      </c>
      <c r="K2540">
        <v>28.764962534576998</v>
      </c>
      <c r="L2540">
        <v>25.931724936894799</v>
      </c>
      <c r="M2540">
        <v>33.282285357665302</v>
      </c>
      <c r="N2540">
        <v>0.18562791395393899</v>
      </c>
      <c r="O2540">
        <v>38.878971795787201</v>
      </c>
      <c r="P2540">
        <v>38.663366336633601</v>
      </c>
      <c r="Q2540">
        <v>5.7565259081538998E-2</v>
      </c>
    </row>
    <row r="2541" spans="1:17" hidden="1" x14ac:dyDescent="0.3">
      <c r="A2541" t="s">
        <v>5284</v>
      </c>
      <c r="B2541" t="s">
        <v>5285</v>
      </c>
      <c r="C2541" t="s">
        <v>10650</v>
      </c>
      <c r="D2541" t="s">
        <v>63</v>
      </c>
      <c r="E2541">
        <v>180.87782143999999</v>
      </c>
      <c r="F2541">
        <v>19.13</v>
      </c>
      <c r="G2541">
        <v>-0.29922257855950402</v>
      </c>
      <c r="H2541">
        <v>-34.759032460865797</v>
      </c>
      <c r="I2541">
        <v>-0.439756160983794</v>
      </c>
      <c r="J2541">
        <v>7.7328091329796402</v>
      </c>
      <c r="K2541">
        <v>23.435291458523501</v>
      </c>
      <c r="L2541">
        <v>20.951883080165299</v>
      </c>
      <c r="M2541">
        <v>27.124501297470101</v>
      </c>
      <c r="N2541">
        <v>4.4246337077629097</v>
      </c>
      <c r="O2541">
        <v>124.830109775222</v>
      </c>
      <c r="P2541">
        <v>38.1227436823104</v>
      </c>
      <c r="Q2541">
        <v>-1.2698406549717E-2</v>
      </c>
    </row>
    <row r="2542" spans="1:17" hidden="1" x14ac:dyDescent="0.3">
      <c r="A2542" t="s">
        <v>5286</v>
      </c>
      <c r="B2542" t="s">
        <v>5287</v>
      </c>
      <c r="C2542" t="s">
        <v>10650</v>
      </c>
      <c r="D2542" t="s">
        <v>629</v>
      </c>
      <c r="E2542">
        <v>180.43448339700001</v>
      </c>
      <c r="F2542">
        <v>235.46</v>
      </c>
      <c r="G2542">
        <v>-11.5461075986619</v>
      </c>
      <c r="H2542">
        <v>-0.94052885724186597</v>
      </c>
      <c r="I2542">
        <v>-6.11189540470032</v>
      </c>
      <c r="J2542">
        <v>-1.11391036164353</v>
      </c>
      <c r="K2542">
        <v>232.80690369356401</v>
      </c>
      <c r="L2542">
        <v>228.98724708815001</v>
      </c>
      <c r="M2542">
        <v>61.569824204613198</v>
      </c>
      <c r="N2542">
        <v>0.31029987812827597</v>
      </c>
      <c r="O2542">
        <v>48.220504544296197</v>
      </c>
      <c r="P2542">
        <v>34.471730439748697</v>
      </c>
      <c r="Q2542">
        <v>-3.712590713161E-2</v>
      </c>
    </row>
    <row r="2543" spans="1:17" hidden="1" x14ac:dyDescent="0.3">
      <c r="A2543" t="s">
        <v>5288</v>
      </c>
      <c r="B2543" t="s">
        <v>5289</v>
      </c>
      <c r="C2543" t="s">
        <v>10650</v>
      </c>
      <c r="D2543" t="s">
        <v>21</v>
      </c>
      <c r="E2543">
        <v>180.35448613</v>
      </c>
      <c r="F2543">
        <v>0.91</v>
      </c>
      <c r="G2543">
        <v>187.74654118148999</v>
      </c>
      <c r="H2543">
        <v>-5.7336201353113001</v>
      </c>
      <c r="I2543">
        <v>-53.492043742683101</v>
      </c>
      <c r="J2543">
        <v>-11.5637524800936</v>
      </c>
      <c r="K2543">
        <v>0.93434338165007003</v>
      </c>
      <c r="L2543">
        <v>0.88461310773016699</v>
      </c>
      <c r="M2543">
        <v>44.030423947818299</v>
      </c>
      <c r="N2543">
        <v>0.67588996669342205</v>
      </c>
      <c r="O2543">
        <v>87.912087912087898</v>
      </c>
      <c r="P2543">
        <v>252.713178294573</v>
      </c>
    </row>
    <row r="2544" spans="1:17" hidden="1" x14ac:dyDescent="0.3">
      <c r="A2544" t="s">
        <v>5290</v>
      </c>
      <c r="B2544" t="s">
        <v>5291</v>
      </c>
      <c r="C2544" t="s">
        <v>10650</v>
      </c>
      <c r="D2544" t="s">
        <v>4617</v>
      </c>
      <c r="E2544">
        <v>180.25493896</v>
      </c>
      <c r="F2544">
        <v>99.52</v>
      </c>
      <c r="G2544">
        <v>-54.852380364799998</v>
      </c>
      <c r="H2544">
        <v>4.8629892332278901</v>
      </c>
      <c r="I2544">
        <v>-7.8794107979177603</v>
      </c>
      <c r="J2544">
        <v>29.082065205123101</v>
      </c>
      <c r="K2544">
        <v>82.561175825793498</v>
      </c>
      <c r="M2544">
        <v>80.980236925219103</v>
      </c>
      <c r="N2544">
        <v>0.48378754724487699</v>
      </c>
      <c r="O2544">
        <v>45.860128617363301</v>
      </c>
      <c r="P2544">
        <v>88.306527909176907</v>
      </c>
    </row>
    <row r="2545" spans="1:17" hidden="1" x14ac:dyDescent="0.3">
      <c r="A2545" t="s">
        <v>5292</v>
      </c>
      <c r="B2545" t="s">
        <v>5293</v>
      </c>
      <c r="C2545" t="s">
        <v>10650</v>
      </c>
      <c r="D2545" t="s">
        <v>1193</v>
      </c>
      <c r="E2545">
        <v>179.85867769999999</v>
      </c>
      <c r="F2545">
        <v>105.05</v>
      </c>
      <c r="G2545">
        <v>100.69783631100201</v>
      </c>
      <c r="H2545">
        <v>-5.5685483649763796</v>
      </c>
      <c r="I2545">
        <v>3.7530542965325502</v>
      </c>
      <c r="J2545">
        <v>-9.4793562675466703</v>
      </c>
      <c r="K2545">
        <v>108.722273389441</v>
      </c>
      <c r="L2545">
        <v>92.547609689389702</v>
      </c>
      <c r="M2545">
        <v>39.665681001959797</v>
      </c>
      <c r="N2545">
        <v>0.37517948717948701</v>
      </c>
      <c r="O2545">
        <v>23.750594954783399</v>
      </c>
      <c r="P2545">
        <v>172.85714285714201</v>
      </c>
    </row>
    <row r="2546" spans="1:17" hidden="1" x14ac:dyDescent="0.3">
      <c r="A2546" t="s">
        <v>5294</v>
      </c>
      <c r="B2546" t="s">
        <v>5295</v>
      </c>
      <c r="C2546" t="s">
        <v>10650</v>
      </c>
      <c r="D2546" t="s">
        <v>295</v>
      </c>
      <c r="E2546">
        <v>179.685</v>
      </c>
      <c r="F2546">
        <v>586.04999999999995</v>
      </c>
      <c r="G2546">
        <v>251.041406937495</v>
      </c>
      <c r="H2546">
        <v>4.29846095079618</v>
      </c>
      <c r="I2546">
        <v>42.1115412566336</v>
      </c>
      <c r="J2546">
        <v>2.1413970643234999</v>
      </c>
      <c r="K2546">
        <v>512.00467667697001</v>
      </c>
      <c r="L2546">
        <v>380.56078052871197</v>
      </c>
      <c r="M2546">
        <v>59.755749694900302</v>
      </c>
      <c r="N2546">
        <v>0.90236436237973905</v>
      </c>
      <c r="O2546">
        <v>9.2056991724255699</v>
      </c>
      <c r="P2546">
        <v>286.83168316831598</v>
      </c>
      <c r="Q2546">
        <v>0.18214382293391801</v>
      </c>
    </row>
    <row r="2547" spans="1:17" hidden="1" x14ac:dyDescent="0.3">
      <c r="A2547" t="s">
        <v>5296</v>
      </c>
      <c r="B2547" t="s">
        <v>5297</v>
      </c>
      <c r="C2547" t="s">
        <v>10650</v>
      </c>
      <c r="D2547" t="s">
        <v>258</v>
      </c>
      <c r="E2547">
        <v>178.71103999499999</v>
      </c>
      <c r="F2547">
        <v>77.760000000000005</v>
      </c>
      <c r="G2547">
        <v>217.63992443207999</v>
      </c>
      <c r="H2547">
        <v>-3.7495569238475301</v>
      </c>
      <c r="I2547">
        <v>-1.70861562922378</v>
      </c>
      <c r="J2547">
        <v>-7.4607520844424497</v>
      </c>
      <c r="K2547">
        <v>74.251003807969198</v>
      </c>
      <c r="L2547">
        <v>62.126979271199303</v>
      </c>
      <c r="M2547">
        <v>49.274384636177999</v>
      </c>
      <c r="N2547">
        <v>0.92102763863913495</v>
      </c>
      <c r="O2547">
        <v>18.942901234567799</v>
      </c>
      <c r="P2547">
        <v>256.69724770642199</v>
      </c>
      <c r="Q2547">
        <v>0.141180464322504</v>
      </c>
    </row>
    <row r="2548" spans="1:17" hidden="1" x14ac:dyDescent="0.3">
      <c r="A2548" t="s">
        <v>5298</v>
      </c>
      <c r="B2548" t="s">
        <v>5299</v>
      </c>
      <c r="C2548" t="s">
        <v>10650</v>
      </c>
      <c r="D2548" t="s">
        <v>411</v>
      </c>
      <c r="E2548">
        <v>178.42362</v>
      </c>
      <c r="F2548">
        <v>75.150000000000006</v>
      </c>
      <c r="G2548">
        <v>50.4212962300318</v>
      </c>
      <c r="H2548">
        <v>17.9769061804781</v>
      </c>
      <c r="I2548">
        <v>9.0275853210635795</v>
      </c>
      <c r="J2548">
        <v>0.91234491505354798</v>
      </c>
      <c r="K2548">
        <v>62.950915260952897</v>
      </c>
      <c r="L2548">
        <v>52.564471606992299</v>
      </c>
      <c r="M2548">
        <v>59.9679399950153</v>
      </c>
      <c r="N2548">
        <v>1.0682453543824999</v>
      </c>
      <c r="O2548">
        <v>4.4577511643379699</v>
      </c>
      <c r="P2548">
        <v>117.19653179190701</v>
      </c>
      <c r="Q2548">
        <v>0.166526451007873</v>
      </c>
    </row>
    <row r="2549" spans="1:17" hidden="1" x14ac:dyDescent="0.3">
      <c r="A2549" t="s">
        <v>5300</v>
      </c>
      <c r="B2549" t="s">
        <v>5301</v>
      </c>
      <c r="C2549" t="s">
        <v>10650</v>
      </c>
      <c r="D2549" t="s">
        <v>227</v>
      </c>
      <c r="E2549">
        <v>178.28971000000001</v>
      </c>
      <c r="F2549">
        <v>61.21</v>
      </c>
      <c r="G2549">
        <v>188.53293561040601</v>
      </c>
      <c r="H2549">
        <v>49.673681186776903</v>
      </c>
      <c r="I2549">
        <v>131.87083207430999</v>
      </c>
      <c r="J2549">
        <v>6.5413486899583999</v>
      </c>
      <c r="K2549">
        <v>43.254228228914499</v>
      </c>
      <c r="L2549">
        <v>31.762792912081999</v>
      </c>
      <c r="M2549">
        <v>99.907940665779904</v>
      </c>
      <c r="N2549">
        <v>0.63338640762078202</v>
      </c>
      <c r="O2549">
        <v>0</v>
      </c>
      <c r="P2549">
        <v>275.06127450980301</v>
      </c>
      <c r="Q2549">
        <v>4.2417063431052997E-2</v>
      </c>
    </row>
    <row r="2550" spans="1:17" hidden="1" x14ac:dyDescent="0.3">
      <c r="A2550" t="s">
        <v>5302</v>
      </c>
      <c r="B2550" t="s">
        <v>5303</v>
      </c>
      <c r="C2550" t="s">
        <v>10650</v>
      </c>
      <c r="D2550" t="s">
        <v>54</v>
      </c>
      <c r="E2550">
        <v>178.24136446199901</v>
      </c>
      <c r="F2550">
        <v>84.04</v>
      </c>
      <c r="G2550">
        <v>-8.6381755510528393</v>
      </c>
      <c r="H2550">
        <v>-11.9341989983792</v>
      </c>
      <c r="I2550">
        <v>4.2414317953702998</v>
      </c>
      <c r="J2550">
        <v>-6.7210400771344796</v>
      </c>
      <c r="K2550">
        <v>82.939092571241105</v>
      </c>
      <c r="L2550">
        <v>77.529129063141895</v>
      </c>
      <c r="M2550">
        <v>41.727091244087802</v>
      </c>
      <c r="N2550">
        <v>6.00584804792786E-2</v>
      </c>
      <c r="O2550">
        <v>44.633507853403103</v>
      </c>
      <c r="P2550">
        <v>39.254349627174797</v>
      </c>
      <c r="Q2550">
        <v>-5.4913135031499E-2</v>
      </c>
    </row>
    <row r="2551" spans="1:17" hidden="1" x14ac:dyDescent="0.3">
      <c r="A2551" t="s">
        <v>5304</v>
      </c>
      <c r="B2551" t="s">
        <v>5305</v>
      </c>
      <c r="C2551" t="s">
        <v>10650</v>
      </c>
      <c r="D2551" t="s">
        <v>83</v>
      </c>
      <c r="E2551">
        <v>178.21569464999999</v>
      </c>
      <c r="F2551">
        <v>228.78</v>
      </c>
      <c r="G2551">
        <v>-24.297489943960699</v>
      </c>
      <c r="H2551">
        <v>-5.5584238877540697</v>
      </c>
      <c r="I2551">
        <v>-12.029392942235001</v>
      </c>
      <c r="J2551">
        <v>0.44850215056291498</v>
      </c>
      <c r="K2551">
        <v>229.21157482787501</v>
      </c>
      <c r="L2551">
        <v>224.87936895092199</v>
      </c>
      <c r="M2551">
        <v>50.322677673481202</v>
      </c>
      <c r="N2551">
        <v>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"1" x14ac:dyDescent="0.3">
      <c r="A2552" t="s">
        <v>5306</v>
      </c>
      <c r="B2552" t="s">
        <v>5307</v>
      </c>
      <c r="C2552" t="s">
        <v>10650</v>
      </c>
      <c r="D2552" t="s">
        <v>5308</v>
      </c>
      <c r="E2552">
        <v>178.07400761</v>
      </c>
      <c r="F2552">
        <v>75.099999999999994</v>
      </c>
      <c r="G2552">
        <v>-58.911467476518602</v>
      </c>
      <c r="H2552">
        <v>2.3703488034289699</v>
      </c>
      <c r="I2552">
        <v>-48.199870814866003</v>
      </c>
      <c r="J2552">
        <v>11.5911467775163</v>
      </c>
      <c r="K2552">
        <v>75.065798402783699</v>
      </c>
      <c r="M2552">
        <v>66.520373115762595</v>
      </c>
      <c r="N2552">
        <v>1.2265842349304401</v>
      </c>
      <c r="O2552">
        <v>102.39680426098499</v>
      </c>
      <c r="P2552">
        <v>13.3584905660377</v>
      </c>
    </row>
    <row r="2553" spans="1:17" hidden="1" x14ac:dyDescent="0.3">
      <c r="A2553" t="s">
        <v>5309</v>
      </c>
      <c r="B2553" t="s">
        <v>5310</v>
      </c>
      <c r="C2553" t="s">
        <v>10650</v>
      </c>
      <c r="D2553" t="s">
        <v>897</v>
      </c>
      <c r="E2553">
        <v>178.02195649999999</v>
      </c>
      <c r="F2553">
        <v>205</v>
      </c>
      <c r="G2553">
        <v>20.300017117318799</v>
      </c>
      <c r="H2553">
        <v>29.9321581233209</v>
      </c>
      <c r="I2553">
        <v>-1.8881600687403399</v>
      </c>
      <c r="J2553">
        <v>-4.1046228462000602</v>
      </c>
      <c r="K2553">
        <v>184.099905762492</v>
      </c>
      <c r="L2553">
        <v>163.488772592365</v>
      </c>
      <c r="M2553">
        <v>56.799007653413199</v>
      </c>
      <c r="N2553">
        <v>0.42360786582746102</v>
      </c>
      <c r="O2553">
        <v>21.658536585365798</v>
      </c>
      <c r="P2553">
        <v>104.590818363273</v>
      </c>
      <c r="Q2553">
        <v>0.11327599508802</v>
      </c>
    </row>
    <row r="2554" spans="1:17" hidden="1" x14ac:dyDescent="0.3">
      <c r="A2554" t="s">
        <v>5311</v>
      </c>
      <c r="B2554" t="s">
        <v>5312</v>
      </c>
      <c r="C2554" t="s">
        <v>10650</v>
      </c>
      <c r="D2554" t="s">
        <v>966</v>
      </c>
      <c r="E2554">
        <v>177.91050000000001</v>
      </c>
      <c r="F2554">
        <v>141.5</v>
      </c>
      <c r="G2554">
        <v>23.786030033377202</v>
      </c>
      <c r="H2554">
        <v>1.28266157616161</v>
      </c>
      <c r="I2554">
        <v>23.416374242985</v>
      </c>
      <c r="J2554">
        <v>1.1429930145996701</v>
      </c>
      <c r="K2554">
        <v>137.21165339940899</v>
      </c>
      <c r="L2554">
        <v>121.791748623205</v>
      </c>
      <c r="M2554">
        <v>48.685243707589699</v>
      </c>
      <c r="N2554">
        <v>0.50946841882250604</v>
      </c>
      <c r="O2554">
        <v>15.901060070671299</v>
      </c>
      <c r="P2554">
        <v>56.353591160220901</v>
      </c>
      <c r="Q2554">
        <v>1.6807902060124998E-2</v>
      </c>
    </row>
    <row r="2555" spans="1:17" hidden="1" x14ac:dyDescent="0.3">
      <c r="A2555" t="s">
        <v>5313</v>
      </c>
      <c r="B2555" t="s">
        <v>5314</v>
      </c>
      <c r="C2555" t="s">
        <v>10650</v>
      </c>
      <c r="D2555" t="s">
        <v>355</v>
      </c>
      <c r="E2555">
        <v>177.75541815999901</v>
      </c>
      <c r="F2555">
        <v>196.55</v>
      </c>
      <c r="G2555">
        <v>-0.74210642955949102</v>
      </c>
      <c r="H2555">
        <v>-1.21697137054225</v>
      </c>
      <c r="I2555">
        <v>-24.353297772398399</v>
      </c>
      <c r="J2555">
        <v>-3.9004550712876598</v>
      </c>
      <c r="K2555">
        <v>203.27288405030899</v>
      </c>
      <c r="L2555">
        <v>194.48675208960799</v>
      </c>
      <c r="M2555">
        <v>38.9152497158857</v>
      </c>
      <c r="N2555">
        <v>0.47082191775601301</v>
      </c>
      <c r="O2555">
        <v>52.124141439837103</v>
      </c>
      <c r="P2555">
        <v>36.445678583825</v>
      </c>
      <c r="Q2555">
        <v>9.3543029309914996E-2</v>
      </c>
    </row>
    <row r="2556" spans="1:17" hidden="1" x14ac:dyDescent="0.3">
      <c r="A2556" t="s">
        <v>5315</v>
      </c>
      <c r="B2556" t="s">
        <v>5316</v>
      </c>
      <c r="C2556" t="s">
        <v>10650</v>
      </c>
      <c r="D2556" t="s">
        <v>124</v>
      </c>
      <c r="E2556">
        <v>177.30701999999999</v>
      </c>
      <c r="F2556">
        <v>162.19999999999999</v>
      </c>
      <c r="G2556">
        <v>-23.0180584572818</v>
      </c>
      <c r="H2556">
        <v>-0.90922027747150103</v>
      </c>
      <c r="I2556">
        <v>-8.3240066353670894</v>
      </c>
      <c r="J2556">
        <v>-2.8385236111109098</v>
      </c>
      <c r="K2556">
        <v>160.95208823407299</v>
      </c>
      <c r="L2556">
        <v>155.38685536619599</v>
      </c>
      <c r="M2556">
        <v>51.201069404179201</v>
      </c>
      <c r="N2556">
        <v>0.57868020304568502</v>
      </c>
      <c r="O2556">
        <v>23.458692971639898</v>
      </c>
      <c r="P2556">
        <v>35.1666666666666</v>
      </c>
      <c r="Q2556">
        <v>0.110726028006133</v>
      </c>
    </row>
    <row r="2557" spans="1:17" hidden="1" x14ac:dyDescent="0.3">
      <c r="A2557" t="s">
        <v>5317</v>
      </c>
      <c r="B2557" t="s">
        <v>5318</v>
      </c>
      <c r="C2557" t="s">
        <v>10650</v>
      </c>
      <c r="D2557" t="s">
        <v>300</v>
      </c>
      <c r="E2557">
        <v>177.02775</v>
      </c>
      <c r="F2557">
        <v>350.8</v>
      </c>
      <c r="G2557">
        <v>-63.208386244025597</v>
      </c>
      <c r="H2557">
        <v>-8.7849985814265992</v>
      </c>
      <c r="I2557">
        <v>-25.629444285704601</v>
      </c>
      <c r="J2557">
        <v>-9.1571547811365495</v>
      </c>
      <c r="K2557">
        <v>364.45756645847899</v>
      </c>
      <c r="L2557">
        <v>388.19332127680201</v>
      </c>
      <c r="M2557">
        <v>35.383808833431097</v>
      </c>
      <c r="N2557">
        <v>0.59052798980835697</v>
      </c>
      <c r="O2557">
        <v>69.598061573546104</v>
      </c>
      <c r="P2557">
        <v>20.965517241379299</v>
      </c>
      <c r="Q2557">
        <v>7.5320693151563006E-2</v>
      </c>
    </row>
    <row r="2558" spans="1:17" hidden="1" x14ac:dyDescent="0.3">
      <c r="A2558" t="s">
        <v>5319</v>
      </c>
      <c r="B2558" t="s">
        <v>5320</v>
      </c>
      <c r="C2558" t="s">
        <v>10650</v>
      </c>
      <c r="D2558" t="s">
        <v>411</v>
      </c>
      <c r="E2558">
        <v>176.90799999999999</v>
      </c>
      <c r="F2558">
        <v>11.51</v>
      </c>
      <c r="G2558">
        <v>4.1846060406074397</v>
      </c>
      <c r="H2558">
        <v>-4.4156558029929096</v>
      </c>
      <c r="I2558">
        <v>-17.052501259023</v>
      </c>
      <c r="J2558">
        <v>-12.1048355518154</v>
      </c>
      <c r="K2558">
        <v>11.72419739685</v>
      </c>
      <c r="L2558">
        <v>11.303024544049</v>
      </c>
      <c r="M2558">
        <v>44.231477759727397</v>
      </c>
      <c r="N2558">
        <v>0.459630484366848</v>
      </c>
      <c r="O2558">
        <v>58.557775847089502</v>
      </c>
      <c r="P2558">
        <v>63.262411347517698</v>
      </c>
      <c r="Q2558">
        <v>-2.437975027119E-3</v>
      </c>
    </row>
    <row r="2559" spans="1:17" hidden="1" x14ac:dyDescent="0.3">
      <c r="A2559" t="s">
        <v>5321</v>
      </c>
      <c r="B2559" t="s">
        <v>5322</v>
      </c>
      <c r="C2559" t="s">
        <v>10650</v>
      </c>
      <c r="D2559" t="s">
        <v>513</v>
      </c>
      <c r="E2559">
        <v>176.566733</v>
      </c>
      <c r="F2559">
        <v>82.45</v>
      </c>
      <c r="G2559">
        <v>-76.298704446158794</v>
      </c>
      <c r="H2559">
        <v>-14.543927152855099</v>
      </c>
      <c r="I2559">
        <v>-58.832595371520199</v>
      </c>
      <c r="J2559">
        <v>-6.3431276778874297</v>
      </c>
      <c r="M2559">
        <v>24.2095156525546</v>
      </c>
      <c r="O2559">
        <v>97.392359005457806</v>
      </c>
      <c r="P2559">
        <v>1.7901234567901201</v>
      </c>
    </row>
    <row r="2560" spans="1:17" hidden="1" x14ac:dyDescent="0.3">
      <c r="A2560" t="s">
        <v>5323</v>
      </c>
      <c r="B2560" t="s">
        <v>4475</v>
      </c>
      <c r="C2560" t="s">
        <v>10650</v>
      </c>
      <c r="D2560" t="s">
        <v>355</v>
      </c>
      <c r="E2560">
        <v>176.4924</v>
      </c>
      <c r="F2560">
        <v>14.08</v>
      </c>
      <c r="G2560">
        <v>56.302123530175699</v>
      </c>
      <c r="H2560">
        <v>-13.472779354112999</v>
      </c>
      <c r="I2560">
        <v>6.6570002986094003</v>
      </c>
      <c r="J2560">
        <v>-1.6627623810837799</v>
      </c>
      <c r="K2560">
        <v>13.6186061703673</v>
      </c>
      <c r="L2560">
        <v>11.399943701465601</v>
      </c>
      <c r="M2560">
        <v>41.5495212644704</v>
      </c>
      <c r="N2560">
        <v>0.35085128620799899</v>
      </c>
      <c r="O2560">
        <v>31.107954545454501</v>
      </c>
      <c r="P2560">
        <v>104.057971014492</v>
      </c>
      <c r="Q2560">
        <v>2.3234990262298999E-2</v>
      </c>
    </row>
    <row r="2561" spans="1:17" hidden="1" x14ac:dyDescent="0.3">
      <c r="A2561" t="s">
        <v>5324</v>
      </c>
      <c r="B2561" t="s">
        <v>5325</v>
      </c>
      <c r="C2561" t="s">
        <v>10650</v>
      </c>
      <c r="D2561" t="s">
        <v>414</v>
      </c>
      <c r="E2561">
        <v>176.29519647999999</v>
      </c>
      <c r="F2561">
        <v>77.72</v>
      </c>
      <c r="G2561">
        <v>-12.157998047353001</v>
      </c>
      <c r="H2561">
        <v>-17.4138042020355</v>
      </c>
      <c r="I2561">
        <v>-17.525228345682301</v>
      </c>
      <c r="J2561">
        <v>-7.75184108761216</v>
      </c>
      <c r="K2561">
        <v>83.794353884357307</v>
      </c>
      <c r="L2561">
        <v>85.051861953451606</v>
      </c>
      <c r="M2561">
        <v>31.5776370272519</v>
      </c>
      <c r="N2561">
        <v>1.63272624998215</v>
      </c>
      <c r="O2561">
        <v>72.9541945445187</v>
      </c>
      <c r="P2561">
        <v>24.252597921662598</v>
      </c>
      <c r="Q2561">
        <v>1.1722141010474E-2</v>
      </c>
    </row>
    <row r="2562" spans="1:17" hidden="1" x14ac:dyDescent="0.3">
      <c r="A2562" t="s">
        <v>5326</v>
      </c>
      <c r="B2562" t="s">
        <v>5327</v>
      </c>
      <c r="C2562" t="s">
        <v>10650</v>
      </c>
      <c r="D2562" t="s">
        <v>1168</v>
      </c>
      <c r="E2562">
        <v>176.19423660300001</v>
      </c>
      <c r="F2562">
        <v>18.27</v>
      </c>
      <c r="G2562">
        <v>-29.496050480991201</v>
      </c>
      <c r="H2562">
        <v>-8.69843490087605</v>
      </c>
      <c r="I2562">
        <v>-37.938367104334397</v>
      </c>
      <c r="J2562">
        <v>-5.5350805391162199</v>
      </c>
      <c r="K2562">
        <v>19.130322987787402</v>
      </c>
      <c r="L2562">
        <v>20.720744404575999</v>
      </c>
      <c r="M2562">
        <v>39.207466765073697</v>
      </c>
      <c r="N2562">
        <v>0.88249462323837602</v>
      </c>
      <c r="O2562">
        <v>60.919540229885001</v>
      </c>
      <c r="P2562">
        <v>7.4705882352941098</v>
      </c>
      <c r="Q2562">
        <v>1.5878849461396002E-2</v>
      </c>
    </row>
    <row r="2563" spans="1:17" hidden="1" x14ac:dyDescent="0.3">
      <c r="A2563" t="s">
        <v>5328</v>
      </c>
      <c r="B2563" t="s">
        <v>5329</v>
      </c>
      <c r="C2563" t="s">
        <v>10650</v>
      </c>
      <c r="D2563" t="s">
        <v>629</v>
      </c>
      <c r="E2563">
        <v>176.06</v>
      </c>
      <c r="F2563">
        <v>87</v>
      </c>
      <c r="G2563">
        <v>-26.056152825163199</v>
      </c>
      <c r="H2563">
        <v>7.1559185261571701</v>
      </c>
      <c r="I2563">
        <v>-17.731072687594398</v>
      </c>
      <c r="J2563">
        <v>4.3974785827716296</v>
      </c>
      <c r="K2563">
        <v>84.712419376794799</v>
      </c>
      <c r="L2563">
        <v>87.150124146487599</v>
      </c>
      <c r="M2563">
        <v>55.084305331221103</v>
      </c>
      <c r="N2563">
        <v>1.24471845649695</v>
      </c>
      <c r="O2563">
        <v>26.2068965517241</v>
      </c>
      <c r="P2563">
        <v>20.665742024965301</v>
      </c>
      <c r="Q2563">
        <v>0.125603802090102</v>
      </c>
    </row>
    <row r="2564" spans="1:17" hidden="1" x14ac:dyDescent="0.3">
      <c r="A2564" t="s">
        <v>5330</v>
      </c>
      <c r="B2564" t="s">
        <v>5331</v>
      </c>
      <c r="C2564" t="s">
        <v>10650</v>
      </c>
      <c r="D2564" t="s">
        <v>472</v>
      </c>
      <c r="E2564">
        <v>175.88502425999999</v>
      </c>
      <c r="F2564">
        <v>60.82</v>
      </c>
      <c r="G2564">
        <v>-34.201099785138297</v>
      </c>
      <c r="H2564">
        <v>-9.7404061681901197</v>
      </c>
      <c r="I2564">
        <v>-21.853063056775799</v>
      </c>
      <c r="J2564">
        <v>-4.7622990482830199</v>
      </c>
      <c r="K2564">
        <v>62.025248615710602</v>
      </c>
      <c r="L2564">
        <v>63.192527101077197</v>
      </c>
      <c r="M2564">
        <v>39.573696585585701</v>
      </c>
      <c r="N2564">
        <v>0.65636294933654504</v>
      </c>
      <c r="O2564">
        <v>32.604406445248202</v>
      </c>
      <c r="P2564">
        <v>16.290630975143401</v>
      </c>
      <c r="Q2564">
        <v>1.2646585573554E-2</v>
      </c>
    </row>
    <row r="2565" spans="1:17" hidden="1" x14ac:dyDescent="0.3">
      <c r="A2565" t="s">
        <v>5332</v>
      </c>
      <c r="B2565" t="s">
        <v>5333</v>
      </c>
      <c r="C2565" t="s">
        <v>10650</v>
      </c>
      <c r="D2565" t="s">
        <v>1546</v>
      </c>
      <c r="E2565">
        <v>175.8064</v>
      </c>
      <c r="F2565">
        <v>99.89</v>
      </c>
      <c r="G2565">
        <v>65.427468097710999</v>
      </c>
      <c r="H2565">
        <v>4.5397645368170698</v>
      </c>
      <c r="I2565">
        <v>-40.9244510125991</v>
      </c>
      <c r="J2565">
        <v>2.2269932091398101</v>
      </c>
      <c r="K2565">
        <v>95.547378739435999</v>
      </c>
      <c r="L2565">
        <v>92.123655011883898</v>
      </c>
      <c r="M2565">
        <v>58.162969043904802</v>
      </c>
      <c r="N2565">
        <v>1.3399814570478801E-2</v>
      </c>
      <c r="O2565">
        <v>58.574431875062501</v>
      </c>
      <c r="P2565">
        <v>106.086238910666</v>
      </c>
      <c r="Q2565">
        <v>3.5421791738627001E-2</v>
      </c>
    </row>
    <row r="2566" spans="1:17" hidden="1" x14ac:dyDescent="0.3">
      <c r="A2566" t="s">
        <v>5334</v>
      </c>
      <c r="B2566" t="s">
        <v>5335</v>
      </c>
      <c r="C2566" t="s">
        <v>10650</v>
      </c>
      <c r="D2566" t="s">
        <v>198</v>
      </c>
      <c r="E2566">
        <v>175.56947711999999</v>
      </c>
      <c r="F2566">
        <v>225.65</v>
      </c>
      <c r="G2566">
        <v>56.530268869327202</v>
      </c>
      <c r="H2566">
        <v>10.076906180478099</v>
      </c>
      <c r="I2566">
        <v>42.705202546887101</v>
      </c>
      <c r="J2566">
        <v>-4.3866673712777198</v>
      </c>
      <c r="K2566">
        <v>199.16799807783801</v>
      </c>
      <c r="L2566">
        <v>163.661984735055</v>
      </c>
      <c r="M2566">
        <v>54.644553449759002</v>
      </c>
      <c r="N2566">
        <v>0.36568772955226803</v>
      </c>
      <c r="O2566">
        <v>5.0299135829824797</v>
      </c>
      <c r="P2566">
        <v>121.225490196078</v>
      </c>
      <c r="Q2566">
        <v>6.3609228843741997E-2</v>
      </c>
    </row>
    <row r="2567" spans="1:17" hidden="1" x14ac:dyDescent="0.3">
      <c r="A2567" t="s">
        <v>5336</v>
      </c>
      <c r="B2567" t="s">
        <v>5337</v>
      </c>
      <c r="C2567" t="s">
        <v>10650</v>
      </c>
      <c r="D2567" t="s">
        <v>629</v>
      </c>
      <c r="E2567">
        <v>175.52071272500001</v>
      </c>
      <c r="F2567">
        <v>113.17</v>
      </c>
      <c r="G2567">
        <v>101.470460704589</v>
      </c>
      <c r="H2567">
        <v>17.331948197284799</v>
      </c>
      <c r="I2567">
        <v>6.1571478637840098</v>
      </c>
      <c r="J2567">
        <v>-2.10270958741902</v>
      </c>
      <c r="K2567">
        <v>102.009291966116</v>
      </c>
      <c r="L2567">
        <v>95.604135140563201</v>
      </c>
      <c r="M2567">
        <v>61.521944878033899</v>
      </c>
      <c r="N2567">
        <v>3.7734843371810598</v>
      </c>
      <c r="O2567">
        <v>27.286383317133499</v>
      </c>
      <c r="P2567">
        <v>138.75527426160301</v>
      </c>
      <c r="Q2567">
        <v>0.16745268038376501</v>
      </c>
    </row>
    <row r="2568" spans="1:17" hidden="1" x14ac:dyDescent="0.3">
      <c r="A2568" t="s">
        <v>5338</v>
      </c>
      <c r="B2568" t="s">
        <v>5339</v>
      </c>
      <c r="C2568" t="s">
        <v>10650</v>
      </c>
      <c r="E2568">
        <v>175.36955624999999</v>
      </c>
      <c r="F2568">
        <v>963.9</v>
      </c>
      <c r="G2568">
        <v>116.433720310467</v>
      </c>
      <c r="H2568">
        <v>9.1491606152907092</v>
      </c>
      <c r="I2568">
        <v>-12.9691679256896</v>
      </c>
      <c r="J2568">
        <v>-1.6627623810837799</v>
      </c>
      <c r="K2568">
        <v>937.77309429433205</v>
      </c>
      <c r="L2568">
        <v>717.233787586375</v>
      </c>
      <c r="M2568">
        <v>59.421302249802601</v>
      </c>
      <c r="N2568">
        <v>0.22716029704351101</v>
      </c>
      <c r="O2568">
        <v>0</v>
      </c>
      <c r="P2568">
        <v>146.86899731079501</v>
      </c>
    </row>
    <row r="2569" spans="1:17" hidden="1" x14ac:dyDescent="0.3">
      <c r="A2569" t="s">
        <v>5340</v>
      </c>
      <c r="B2569" t="s">
        <v>5341</v>
      </c>
      <c r="C2569" t="s">
        <v>10650</v>
      </c>
      <c r="D2569" t="s">
        <v>1168</v>
      </c>
      <c r="E2569">
        <v>175.32890760000001</v>
      </c>
      <c r="F2569">
        <v>77.84</v>
      </c>
      <c r="G2569">
        <v>0.16874984530937401</v>
      </c>
      <c r="H2569">
        <v>8.1901727465366001</v>
      </c>
      <c r="I2569">
        <v>-17.810243720310599</v>
      </c>
      <c r="J2569">
        <v>4.2577674202407101</v>
      </c>
      <c r="K2569">
        <v>73.884136361241502</v>
      </c>
      <c r="L2569">
        <v>72.333183625212996</v>
      </c>
      <c r="M2569">
        <v>55.0620815952608</v>
      </c>
      <c r="N2569">
        <v>0.65887384494587298</v>
      </c>
      <c r="O2569">
        <v>27.248201438848898</v>
      </c>
      <c r="P2569">
        <v>34.554883318928198</v>
      </c>
      <c r="Q2569">
        <v>6.7238757042747996E-2</v>
      </c>
    </row>
    <row r="2570" spans="1:17" hidden="1" x14ac:dyDescent="0.3">
      <c r="A2570" t="s">
        <v>5342</v>
      </c>
      <c r="B2570" t="s">
        <v>5343</v>
      </c>
      <c r="C2570" t="s">
        <v>10650</v>
      </c>
      <c r="D2570" t="s">
        <v>51</v>
      </c>
      <c r="E2570">
        <v>175.29971800000001</v>
      </c>
      <c r="F2570">
        <v>14.44</v>
      </c>
      <c r="G2570">
        <v>-90.927753060519706</v>
      </c>
      <c r="H2570">
        <v>-13.479615558652201</v>
      </c>
      <c r="I2570">
        <v>-59.288870527920103</v>
      </c>
      <c r="J2570">
        <v>-3.4147839444260999</v>
      </c>
      <c r="K2570">
        <v>16.5326114005486</v>
      </c>
      <c r="L2570">
        <v>21.394791715982102</v>
      </c>
      <c r="M2570">
        <v>35.9974540598636</v>
      </c>
      <c r="N2570">
        <v>0.16149877096143</v>
      </c>
      <c r="O2570">
        <v>178.393351800554</v>
      </c>
      <c r="P2570">
        <v>3.51254480286737</v>
      </c>
    </row>
    <row r="2571" spans="1:17" hidden="1" x14ac:dyDescent="0.3">
      <c r="A2571" t="s">
        <v>5344</v>
      </c>
      <c r="B2571" t="s">
        <v>5345</v>
      </c>
      <c r="C2571" t="s">
        <v>10650</v>
      </c>
      <c r="D2571" t="s">
        <v>629</v>
      </c>
      <c r="E2571">
        <v>175.26702499999999</v>
      </c>
      <c r="F2571">
        <v>413.5</v>
      </c>
      <c r="G2571">
        <v>-54.910162845076997</v>
      </c>
      <c r="H2571">
        <v>-11.238447155053199</v>
      </c>
      <c r="I2571">
        <v>-12.738892807522101</v>
      </c>
      <c r="J2571">
        <v>0.76865906530025296</v>
      </c>
      <c r="K2571">
        <v>410.48912860653797</v>
      </c>
      <c r="L2571">
        <v>446.96765885387202</v>
      </c>
      <c r="M2571">
        <v>54.523602198320503</v>
      </c>
      <c r="N2571">
        <v>0.53386136410009</v>
      </c>
      <c r="O2571">
        <v>43.361547762998697</v>
      </c>
      <c r="P2571">
        <v>28.177309361438201</v>
      </c>
      <c r="Q2571">
        <v>4.4468560026475E-2</v>
      </c>
    </row>
    <row r="2572" spans="1:17" hidden="1" x14ac:dyDescent="0.3">
      <c r="A2572" t="s">
        <v>5346</v>
      </c>
      <c r="B2572" t="s">
        <v>5347</v>
      </c>
      <c r="C2572" t="s">
        <v>10650</v>
      </c>
      <c r="D2572" t="s">
        <v>547</v>
      </c>
      <c r="E2572">
        <v>175.10623329800001</v>
      </c>
      <c r="F2572">
        <v>3.42</v>
      </c>
      <c r="G2572">
        <v>49.564722999671702</v>
      </c>
      <c r="H2572">
        <v>-16.581917348933601</v>
      </c>
      <c r="I2572">
        <v>-2.6465872805283799</v>
      </c>
      <c r="J2572">
        <v>-28.288778641246299</v>
      </c>
      <c r="K2572">
        <v>3.9087900277685201</v>
      </c>
      <c r="L2572">
        <v>3.60473165535879</v>
      </c>
      <c r="M2572">
        <v>30.5891368531748</v>
      </c>
      <c r="N2572">
        <v>2.60982536168313</v>
      </c>
      <c r="O2572">
        <v>69.590643274853804</v>
      </c>
      <c r="P2572">
        <v>95.428571428571402</v>
      </c>
      <c r="Q2572">
        <v>2.3681477601410001E-2</v>
      </c>
    </row>
    <row r="2573" spans="1:17" hidden="1" x14ac:dyDescent="0.3">
      <c r="A2573" t="s">
        <v>5348</v>
      </c>
      <c r="B2573" t="s">
        <v>5349</v>
      </c>
      <c r="C2573" t="s">
        <v>10650</v>
      </c>
      <c r="D2573" t="s">
        <v>5350</v>
      </c>
      <c r="E2573">
        <v>174.92787000000001</v>
      </c>
      <c r="F2573">
        <v>350.1</v>
      </c>
      <c r="G2573">
        <v>75.505899470260005</v>
      </c>
      <c r="H2573">
        <v>103.173038777163</v>
      </c>
      <c r="I2573">
        <v>94.497498740976994</v>
      </c>
      <c r="J2573">
        <v>10.2332107732786</v>
      </c>
      <c r="K2573">
        <v>224.93312001302399</v>
      </c>
      <c r="L2573">
        <v>172.87687072408701</v>
      </c>
      <c r="M2573">
        <v>80.053835203395195</v>
      </c>
      <c r="N2573">
        <v>1.633017289459</v>
      </c>
      <c r="O2573">
        <v>0</v>
      </c>
      <c r="P2573">
        <v>233.42857142857099</v>
      </c>
    </row>
    <row r="2574" spans="1:17" hidden="1" x14ac:dyDescent="0.3">
      <c r="A2574" t="s">
        <v>5351</v>
      </c>
      <c r="B2574" t="s">
        <v>5352</v>
      </c>
      <c r="C2574" t="s">
        <v>10650</v>
      </c>
      <c r="D2574" t="s">
        <v>264</v>
      </c>
      <c r="E2574">
        <v>174.55199999999999</v>
      </c>
      <c r="F2574">
        <v>91.43</v>
      </c>
      <c r="G2574">
        <v>-64.253590427762106</v>
      </c>
      <c r="H2574">
        <v>-7.0685483649763796</v>
      </c>
      <c r="I2574">
        <v>-53.714469286674699</v>
      </c>
      <c r="J2574">
        <v>-2.4031492929538398</v>
      </c>
      <c r="K2574">
        <v>91.085232567645804</v>
      </c>
      <c r="L2574">
        <v>112.127611942098</v>
      </c>
      <c r="M2574">
        <v>39.744750523164903</v>
      </c>
      <c r="N2574">
        <v>0.72732251576277196</v>
      </c>
      <c r="O2574">
        <v>86.973641036858695</v>
      </c>
      <c r="P2574">
        <v>17.3533564369144</v>
      </c>
      <c r="Q2574">
        <v>0.14623388041893401</v>
      </c>
    </row>
    <row r="2575" spans="1:17" hidden="1" x14ac:dyDescent="0.3">
      <c r="A2575" t="s">
        <v>5353</v>
      </c>
      <c r="B2575" t="s">
        <v>5354</v>
      </c>
      <c r="C2575" t="s">
        <v>10650</v>
      </c>
      <c r="D2575" t="s">
        <v>264</v>
      </c>
      <c r="E2575">
        <v>174.54</v>
      </c>
      <c r="F2575">
        <v>587.4</v>
      </c>
      <c r="G2575">
        <v>-59.5056692625528</v>
      </c>
      <c r="H2575">
        <v>-21.786233681099301</v>
      </c>
      <c r="I2575">
        <v>-32.596998533885603</v>
      </c>
      <c r="J2575">
        <v>4.4083406271203902</v>
      </c>
      <c r="K2575">
        <v>648.36965082950405</v>
      </c>
      <c r="L2575">
        <v>729.68048594554</v>
      </c>
      <c r="M2575">
        <v>48.506401417081399</v>
      </c>
      <c r="N2575">
        <v>2.37121473404286</v>
      </c>
      <c r="O2575">
        <v>69.220292815798402</v>
      </c>
      <c r="P2575">
        <v>26.322580645161199</v>
      </c>
      <c r="Q2575">
        <v>-1.1107982446601E-2</v>
      </c>
    </row>
    <row r="2576" spans="1:17" hidden="1" x14ac:dyDescent="0.3">
      <c r="A2576" t="s">
        <v>5355</v>
      </c>
      <c r="B2576" t="s">
        <v>5356</v>
      </c>
      <c r="C2576" t="s">
        <v>10650</v>
      </c>
      <c r="D2576" t="s">
        <v>972</v>
      </c>
      <c r="E2576">
        <v>174.15225000000001</v>
      </c>
      <c r="F2576">
        <v>683.35</v>
      </c>
      <c r="G2576">
        <v>56.732622205368799</v>
      </c>
      <c r="H2576">
        <v>10.638180609776899</v>
      </c>
      <c r="I2576">
        <v>10.3013290527535</v>
      </c>
      <c r="J2576">
        <v>9.6938330860611792</v>
      </c>
      <c r="K2576">
        <v>627.17186598295598</v>
      </c>
      <c r="L2576">
        <v>548.72039854467698</v>
      </c>
      <c r="M2576">
        <v>59.503774109567601</v>
      </c>
      <c r="N2576">
        <v>2.4901131670689098</v>
      </c>
      <c r="O2576">
        <v>12.6143264798419</v>
      </c>
      <c r="P2576">
        <v>109.199448951477</v>
      </c>
      <c r="Q2576">
        <v>0.12476533834537</v>
      </c>
    </row>
    <row r="2577" spans="1:17" hidden="1" x14ac:dyDescent="0.3">
      <c r="A2577" t="s">
        <v>5357</v>
      </c>
      <c r="B2577" t="s">
        <v>5358</v>
      </c>
      <c r="C2577" t="s">
        <v>10650</v>
      </c>
      <c r="D2577" t="s">
        <v>89</v>
      </c>
      <c r="E2577">
        <v>174.08234668</v>
      </c>
      <c r="F2577">
        <v>76.91</v>
      </c>
      <c r="G2577">
        <v>10.6839890547176</v>
      </c>
      <c r="H2577">
        <v>42.954518120776598</v>
      </c>
      <c r="I2577">
        <v>-12.891093755227701</v>
      </c>
      <c r="J2577">
        <v>-1.0267545532951401</v>
      </c>
      <c r="K2577">
        <v>62.697877554536298</v>
      </c>
      <c r="L2577">
        <v>60.749996308805898</v>
      </c>
      <c r="M2577">
        <v>79.314877349902901</v>
      </c>
      <c r="N2577">
        <v>4.1077800788211496</v>
      </c>
      <c r="O2577">
        <v>33.220647510076702</v>
      </c>
      <c r="P2577">
        <v>83.995215311004699</v>
      </c>
      <c r="Q2577">
        <v>9.2866054197397005E-2</v>
      </c>
    </row>
    <row r="2578" spans="1:17" hidden="1" x14ac:dyDescent="0.3">
      <c r="A2578" t="s">
        <v>5359</v>
      </c>
      <c r="B2578" t="s">
        <v>5360</v>
      </c>
      <c r="C2578" t="s">
        <v>10650</v>
      </c>
      <c r="D2578" t="s">
        <v>141</v>
      </c>
      <c r="E2578">
        <v>173.81624660399899</v>
      </c>
      <c r="F2578">
        <v>86.88</v>
      </c>
      <c r="G2578">
        <v>87.637012156298198</v>
      </c>
      <c r="H2578">
        <v>11.540197319718599</v>
      </c>
      <c r="I2578">
        <v>16.528521744902001</v>
      </c>
      <c r="J2578">
        <v>2.19770273519527</v>
      </c>
      <c r="K2578">
        <v>81.315422215502096</v>
      </c>
      <c r="L2578">
        <v>66.893050719024302</v>
      </c>
      <c r="M2578">
        <v>56.247307916473098</v>
      </c>
      <c r="N2578">
        <v>1.03566163811733</v>
      </c>
      <c r="O2578">
        <v>18.2090239410681</v>
      </c>
      <c r="P2578">
        <v>140.331950207468</v>
      </c>
      <c r="Q2578">
        <v>0.16329462791778099</v>
      </c>
    </row>
    <row r="2579" spans="1:17" hidden="1" x14ac:dyDescent="0.3">
      <c r="A2579" t="s">
        <v>5361</v>
      </c>
      <c r="B2579" t="s">
        <v>5362</v>
      </c>
      <c r="C2579" t="s">
        <v>10650</v>
      </c>
      <c r="D2579" t="s">
        <v>414</v>
      </c>
      <c r="E2579">
        <v>173.69730000000001</v>
      </c>
      <c r="F2579">
        <v>4.83</v>
      </c>
      <c r="G2579">
        <v>61.231389666338401</v>
      </c>
      <c r="H2579">
        <v>25.214874094916599</v>
      </c>
      <c r="I2579">
        <v>90.828300428740704</v>
      </c>
      <c r="J2579">
        <v>6.0645103461889303</v>
      </c>
      <c r="K2579">
        <v>3.7644381150828199</v>
      </c>
      <c r="L2579">
        <v>3.1072931406336499</v>
      </c>
      <c r="M2579">
        <v>93.221761071034194</v>
      </c>
      <c r="N2579">
        <v>1.98674513205471</v>
      </c>
      <c r="O2579">
        <v>0</v>
      </c>
      <c r="P2579">
        <v>180.81395348837199</v>
      </c>
      <c r="Q2579">
        <v>4.2558034511996003E-2</v>
      </c>
    </row>
    <row r="2580" spans="1:17" hidden="1" x14ac:dyDescent="0.3">
      <c r="A2580" t="s">
        <v>5363</v>
      </c>
      <c r="B2580" t="s">
        <v>5364</v>
      </c>
      <c r="C2580" t="s">
        <v>10650</v>
      </c>
      <c r="D2580" t="s">
        <v>2641</v>
      </c>
      <c r="E2580">
        <v>173.56415999999999</v>
      </c>
      <c r="F2580">
        <v>171.1</v>
      </c>
      <c r="G2580">
        <v>-12.8407752821151</v>
      </c>
      <c r="H2580">
        <v>21.149414395154999</v>
      </c>
      <c r="I2580">
        <v>-12.2628701034412</v>
      </c>
      <c r="J2580">
        <v>1.4047222814928999</v>
      </c>
      <c r="K2580">
        <v>156.99308942048799</v>
      </c>
      <c r="L2580">
        <v>157.727816376475</v>
      </c>
      <c r="M2580">
        <v>65.436856210073302</v>
      </c>
      <c r="N2580">
        <v>1.3555555555555501</v>
      </c>
      <c r="O2580">
        <v>15.6049094097019</v>
      </c>
      <c r="P2580">
        <v>62.4881291547958</v>
      </c>
    </row>
    <row r="2581" spans="1:17" hidden="1" x14ac:dyDescent="0.3">
      <c r="A2581" t="s">
        <v>5365</v>
      </c>
      <c r="B2581" t="s">
        <v>5366</v>
      </c>
      <c r="C2581" t="s">
        <v>10650</v>
      </c>
      <c r="D2581" t="s">
        <v>5367</v>
      </c>
      <c r="E2581">
        <v>173.41272706500001</v>
      </c>
      <c r="F2581">
        <v>164.35</v>
      </c>
      <c r="G2581">
        <v>-61.103912309334703</v>
      </c>
      <c r="H2581">
        <v>-17.7859804174599</v>
      </c>
      <c r="I2581">
        <v>-23.745498001693999</v>
      </c>
      <c r="J2581">
        <v>1.44736138914787</v>
      </c>
      <c r="K2581">
        <v>171.59229900707899</v>
      </c>
      <c r="L2581">
        <v>191.74467959185</v>
      </c>
      <c r="M2581">
        <v>38.503984984647801</v>
      </c>
      <c r="N2581">
        <v>0.74554339556600802</v>
      </c>
      <c r="O2581">
        <v>78.886522665044097</v>
      </c>
      <c r="P2581">
        <v>11.650815217391299</v>
      </c>
      <c r="Q2581">
        <v>-7.8881584146860001E-3</v>
      </c>
    </row>
    <row r="2582" spans="1:17" hidden="1" x14ac:dyDescent="0.3">
      <c r="A2582" t="s">
        <v>5368</v>
      </c>
      <c r="B2582" t="s">
        <v>5369</v>
      </c>
      <c r="C2582" t="s">
        <v>10650</v>
      </c>
      <c r="D2582" t="s">
        <v>21</v>
      </c>
      <c r="E2582">
        <v>172.848333736</v>
      </c>
      <c r="F2582">
        <v>122.4</v>
      </c>
      <c r="G2582">
        <v>-1.71676659507081</v>
      </c>
      <c r="H2582">
        <v>-0.65729295372097296</v>
      </c>
      <c r="I2582">
        <v>-13.899965173767299</v>
      </c>
      <c r="J2582">
        <v>2.3643828997448599</v>
      </c>
      <c r="K2582">
        <v>116.22120737365699</v>
      </c>
      <c r="L2582">
        <v>117.73633411079</v>
      </c>
      <c r="M2582">
        <v>55.750468170299001</v>
      </c>
      <c r="N2582">
        <v>2.20492981373854</v>
      </c>
      <c r="O2582">
        <v>27.287581699346401</v>
      </c>
      <c r="P2582">
        <v>66.984993178717602</v>
      </c>
      <c r="Q2582">
        <v>-0.105540988142383</v>
      </c>
    </row>
    <row r="2583" spans="1:17" hidden="1" x14ac:dyDescent="0.3">
      <c r="A2583" t="s">
        <v>5370</v>
      </c>
      <c r="B2583" t="s">
        <v>5371</v>
      </c>
      <c r="C2583" t="s">
        <v>10650</v>
      </c>
      <c r="D2583" t="s">
        <v>513</v>
      </c>
      <c r="E2583">
        <v>172.81105299999999</v>
      </c>
      <c r="F2583">
        <v>17.79</v>
      </c>
      <c r="G2583">
        <v>-10.6372972023484</v>
      </c>
      <c r="H2583">
        <v>15.3156158578975</v>
      </c>
      <c r="I2583">
        <v>-11.717033605826201</v>
      </c>
      <c r="J2583">
        <v>11.6663990707309</v>
      </c>
      <c r="K2583">
        <v>15.7575710220228</v>
      </c>
      <c r="L2583">
        <v>16.477510452008499</v>
      </c>
      <c r="M2583">
        <v>64.682159461711805</v>
      </c>
      <c r="N2583">
        <v>2.2231396193716999</v>
      </c>
      <c r="O2583">
        <v>67.734682405845902</v>
      </c>
      <c r="P2583">
        <v>44.399350649350602</v>
      </c>
      <c r="Q2583">
        <v>5.5140152391830004E-3</v>
      </c>
    </row>
    <row r="2584" spans="1:17" hidden="1" x14ac:dyDescent="0.3">
      <c r="A2584" t="s">
        <v>5372</v>
      </c>
      <c r="B2584" t="s">
        <v>5373</v>
      </c>
      <c r="C2584" t="s">
        <v>10650</v>
      </c>
      <c r="D2584" t="s">
        <v>472</v>
      </c>
      <c r="E2584">
        <v>172.35565013599901</v>
      </c>
      <c r="F2584">
        <v>7.3</v>
      </c>
      <c r="G2584">
        <v>-19.044130521050999</v>
      </c>
      <c r="H2584">
        <v>-2.48861106090115</v>
      </c>
      <c r="I2584">
        <v>-32.319900046347598</v>
      </c>
      <c r="J2584">
        <v>-0.67823354845369599</v>
      </c>
      <c r="K2584">
        <v>7.2572576405712299</v>
      </c>
      <c r="L2584">
        <v>7.0565406777536097</v>
      </c>
      <c r="M2584">
        <v>48.853314357139297</v>
      </c>
      <c r="N2584">
        <v>1.3966250485165901</v>
      </c>
      <c r="O2584">
        <v>55.147878500151698</v>
      </c>
      <c r="P2584">
        <v>47.240406495312499</v>
      </c>
      <c r="Q2584">
        <v>9.2902167759429999E-2</v>
      </c>
    </row>
    <row r="2585" spans="1:17" hidden="1" x14ac:dyDescent="0.3">
      <c r="A2585" t="s">
        <v>5374</v>
      </c>
      <c r="B2585" t="s">
        <v>5375</v>
      </c>
      <c r="C2585" t="s">
        <v>10650</v>
      </c>
      <c r="D2585" t="s">
        <v>966</v>
      </c>
      <c r="E2585">
        <v>171.78649999999999</v>
      </c>
      <c r="F2585">
        <v>553.25</v>
      </c>
      <c r="G2585">
        <v>53.950658677058797</v>
      </c>
      <c r="H2585">
        <v>-9.9280524972077906</v>
      </c>
      <c r="I2585">
        <v>4.3193629201869399</v>
      </c>
      <c r="J2585">
        <v>-1.81591553423694</v>
      </c>
      <c r="K2585">
        <v>578.72824617020501</v>
      </c>
      <c r="L2585">
        <v>511.40379921857198</v>
      </c>
      <c r="M2585">
        <v>46.507188621794597</v>
      </c>
      <c r="N2585">
        <v>0.85661011690889399</v>
      </c>
      <c r="O2585">
        <v>32.742882964301799</v>
      </c>
      <c r="P2585">
        <v>90.775862068965495</v>
      </c>
      <c r="Q2585">
        <v>9.3130887139763002E-2</v>
      </c>
    </row>
    <row r="2586" spans="1:17" hidden="1" x14ac:dyDescent="0.3">
      <c r="A2586" t="s">
        <v>5376</v>
      </c>
      <c r="B2586" t="s">
        <v>5377</v>
      </c>
      <c r="C2586" t="s">
        <v>10650</v>
      </c>
      <c r="D2586" t="s">
        <v>1418</v>
      </c>
      <c r="E2586">
        <v>171.58463054000001</v>
      </c>
      <c r="F2586">
        <v>19.16</v>
      </c>
      <c r="G2586">
        <v>-19.683831913622999</v>
      </c>
      <c r="H2586">
        <v>-5.62719792362594</v>
      </c>
      <c r="I2586">
        <v>-17.408070668831801</v>
      </c>
      <c r="J2586">
        <v>1.8488529619740099</v>
      </c>
      <c r="K2586">
        <v>20.143816251105399</v>
      </c>
      <c r="L2586">
        <v>17.716946278120801</v>
      </c>
      <c r="M2586">
        <v>23.299076232307801</v>
      </c>
      <c r="N2586">
        <v>1.810512598116</v>
      </c>
      <c r="O2586">
        <v>34.916492693110598</v>
      </c>
      <c r="P2586">
        <v>47.953667953667903</v>
      </c>
      <c r="Q2586">
        <v>-2.167606185942E-2</v>
      </c>
    </row>
    <row r="2587" spans="1:17" hidden="1" x14ac:dyDescent="0.3">
      <c r="A2587" t="s">
        <v>5378</v>
      </c>
      <c r="B2587" t="s">
        <v>5379</v>
      </c>
      <c r="C2587" t="s">
        <v>10650</v>
      </c>
      <c r="D2587" t="s">
        <v>54</v>
      </c>
      <c r="E2587">
        <v>171.27500000000001</v>
      </c>
      <c r="F2587">
        <v>155</v>
      </c>
      <c r="G2587">
        <v>-6.9784868768714103</v>
      </c>
      <c r="H2587">
        <v>-1.6519597989032699</v>
      </c>
      <c r="I2587">
        <v>-12.9691679256896</v>
      </c>
      <c r="J2587">
        <v>1.67057095224954</v>
      </c>
      <c r="K2587">
        <v>148.055202085769</v>
      </c>
      <c r="L2587">
        <v>133.17416659852799</v>
      </c>
      <c r="M2587">
        <v>55.401811522905099</v>
      </c>
      <c r="N2587">
        <v>0.81988188976377896</v>
      </c>
      <c r="O2587">
        <v>30.838709677419299</v>
      </c>
      <c r="P2587">
        <v>77.956371986222706</v>
      </c>
    </row>
    <row r="2588" spans="1:17" hidden="1" x14ac:dyDescent="0.3">
      <c r="A2588" t="s">
        <v>5380</v>
      </c>
      <c r="B2588" t="s">
        <v>5381</v>
      </c>
      <c r="C2588" t="s">
        <v>10650</v>
      </c>
      <c r="D2588" t="s">
        <v>175</v>
      </c>
      <c r="E2588">
        <v>170.95038203999999</v>
      </c>
      <c r="F2588">
        <v>149.51</v>
      </c>
      <c r="G2588">
        <v>-17.640105366982301</v>
      </c>
      <c r="H2588">
        <v>-10.8784016236905</v>
      </c>
      <c r="I2588">
        <v>-17.861025432050901</v>
      </c>
      <c r="J2588">
        <v>-1.9294290477504501</v>
      </c>
      <c r="K2588">
        <v>155.67959303538399</v>
      </c>
      <c r="L2588">
        <v>145.441909795745</v>
      </c>
      <c r="M2588">
        <v>41.224842831185697</v>
      </c>
      <c r="N2588">
        <v>0.19043144624539901</v>
      </c>
      <c r="O2588">
        <v>40.860143134238498</v>
      </c>
      <c r="Q2588">
        <v>7.1757750366831005E-2</v>
      </c>
    </row>
    <row r="2589" spans="1:17" hidden="1" x14ac:dyDescent="0.3">
      <c r="A2589" t="s">
        <v>5382</v>
      </c>
      <c r="B2589" t="s">
        <v>5383</v>
      </c>
      <c r="C2589" t="s">
        <v>10650</v>
      </c>
      <c r="D2589" t="s">
        <v>198</v>
      </c>
      <c r="E2589">
        <v>170.82502024999999</v>
      </c>
      <c r="F2589">
        <v>109.7</v>
      </c>
      <c r="G2589">
        <v>-42.990079710571301</v>
      </c>
      <c r="H2589">
        <v>-0.15635122271090501</v>
      </c>
      <c r="I2589">
        <v>-23.673278629800301</v>
      </c>
      <c r="J2589">
        <v>-0.61825738562510701</v>
      </c>
      <c r="K2589">
        <v>110.029849228278</v>
      </c>
      <c r="L2589">
        <v>113.41829392835599</v>
      </c>
      <c r="M2589">
        <v>57.122860794093498</v>
      </c>
      <c r="N2589">
        <v>1.3275253888732399</v>
      </c>
      <c r="O2589">
        <v>22.8350045578851</v>
      </c>
      <c r="P2589">
        <v>13.678756476683899</v>
      </c>
      <c r="Q2589">
        <v>1.8593402073065E-2</v>
      </c>
    </row>
    <row r="2590" spans="1:17" hidden="1" x14ac:dyDescent="0.3">
      <c r="A2590" t="s">
        <v>5384</v>
      </c>
      <c r="B2590" t="s">
        <v>5385</v>
      </c>
      <c r="C2590" t="s">
        <v>10650</v>
      </c>
      <c r="D2590" t="s">
        <v>141</v>
      </c>
      <c r="E2590">
        <v>170.78568000000001</v>
      </c>
      <c r="F2590">
        <v>580.1</v>
      </c>
      <c r="G2590">
        <v>4.62875093913628</v>
      </c>
      <c r="H2590">
        <v>-14.697696994125</v>
      </c>
      <c r="I2590">
        <v>14.5253375688158</v>
      </c>
      <c r="J2590">
        <v>-11.047339536720299</v>
      </c>
      <c r="K2590">
        <v>642.32327187226201</v>
      </c>
      <c r="L2590">
        <v>589.24249466351205</v>
      </c>
      <c r="M2590">
        <v>24.520508025141101</v>
      </c>
      <c r="N2590">
        <v>0.74672284644194697</v>
      </c>
      <c r="O2590">
        <v>68.815721427340094</v>
      </c>
      <c r="P2590">
        <v>68.242459396751698</v>
      </c>
    </row>
    <row r="2591" spans="1:17" hidden="1" x14ac:dyDescent="0.3">
      <c r="A2591" t="s">
        <v>5386</v>
      </c>
      <c r="B2591" t="s">
        <v>5387</v>
      </c>
      <c r="C2591" t="s">
        <v>10650</v>
      </c>
      <c r="D2591" t="s">
        <v>227</v>
      </c>
      <c r="E2591">
        <v>170.69997375</v>
      </c>
      <c r="F2591">
        <v>128</v>
      </c>
      <c r="G2591">
        <v>-48.007161984353701</v>
      </c>
      <c r="H2591">
        <v>-10.499301461915399</v>
      </c>
      <c r="I2591">
        <v>-32.415360499635497</v>
      </c>
      <c r="J2591">
        <v>-6.6665246083223098</v>
      </c>
      <c r="K2591">
        <v>133.48417713414301</v>
      </c>
      <c r="L2591">
        <v>144.55982500430699</v>
      </c>
      <c r="M2591">
        <v>45.208761766830001</v>
      </c>
      <c r="N2591">
        <v>2.4523080471398302</v>
      </c>
      <c r="O2591">
        <v>60.15625</v>
      </c>
      <c r="P2591">
        <v>14.081996434937601</v>
      </c>
      <c r="Q2591">
        <v>0.114641624245423</v>
      </c>
    </row>
    <row r="2592" spans="1:17" hidden="1" x14ac:dyDescent="0.3">
      <c r="A2592" t="s">
        <v>5388</v>
      </c>
      <c r="B2592" t="s">
        <v>5389</v>
      </c>
      <c r="C2592" t="s">
        <v>10650</v>
      </c>
      <c r="D2592" t="s">
        <v>21</v>
      </c>
      <c r="E2592">
        <v>170.506944</v>
      </c>
      <c r="F2592">
        <v>125.2</v>
      </c>
      <c r="G2592">
        <v>0.18548460634889699</v>
      </c>
      <c r="H2592">
        <v>11.255441878522699</v>
      </c>
      <c r="I2592">
        <v>-2.6121824695415801</v>
      </c>
      <c r="J2592">
        <v>1.67057095224954</v>
      </c>
      <c r="K2592">
        <v>114.53756505676201</v>
      </c>
      <c r="L2592">
        <v>108.748781175468</v>
      </c>
      <c r="M2592">
        <v>65.772050247295198</v>
      </c>
      <c r="N2592">
        <v>0.75044178283919105</v>
      </c>
      <c r="O2592">
        <v>19.7683706070287</v>
      </c>
      <c r="P2592">
        <v>45.243619489559102</v>
      </c>
      <c r="Q2592">
        <v>6.5620494047769998E-2</v>
      </c>
    </row>
    <row r="2593" spans="1:17" hidden="1" x14ac:dyDescent="0.3">
      <c r="A2593" t="s">
        <v>5390</v>
      </c>
      <c r="B2593" t="s">
        <v>5391</v>
      </c>
      <c r="C2593" t="s">
        <v>10650</v>
      </c>
      <c r="D2593" t="s">
        <v>127</v>
      </c>
      <c r="E2593">
        <v>170.38363899999999</v>
      </c>
      <c r="F2593">
        <v>390.85</v>
      </c>
      <c r="G2593">
        <v>144.617502732254</v>
      </c>
      <c r="H2593">
        <v>19.7098951950707</v>
      </c>
      <c r="I2593">
        <v>-5.1187264245859003</v>
      </c>
      <c r="J2593">
        <v>2.47808268933874</v>
      </c>
      <c r="K2593">
        <v>309.53494645824998</v>
      </c>
      <c r="L2593">
        <v>271.79149228877901</v>
      </c>
      <c r="M2593">
        <v>81.192358749014204</v>
      </c>
      <c r="N2593">
        <v>2.0322163027359501</v>
      </c>
      <c r="O2593">
        <v>2.3154662914161199</v>
      </c>
      <c r="P2593">
        <v>192.333582647718</v>
      </c>
      <c r="Q2593">
        <v>0.219497447520031</v>
      </c>
    </row>
    <row r="2594" spans="1:17" hidden="1" x14ac:dyDescent="0.3">
      <c r="A2594" t="s">
        <v>5392</v>
      </c>
      <c r="B2594" t="s">
        <v>5393</v>
      </c>
      <c r="C2594" t="s">
        <v>10650</v>
      </c>
      <c r="D2594" t="s">
        <v>411</v>
      </c>
      <c r="E2594">
        <v>170.30608950000001</v>
      </c>
      <c r="F2594">
        <v>24.24</v>
      </c>
      <c r="G2594">
        <v>-81.447773812365895</v>
      </c>
      <c r="H2594">
        <v>-5.84190025846961</v>
      </c>
      <c r="I2594">
        <v>-45.2218230402788</v>
      </c>
      <c r="J2594">
        <v>-7.5337550423429498</v>
      </c>
      <c r="K2594">
        <v>25.3316504069846</v>
      </c>
      <c r="L2594">
        <v>32.175293004942503</v>
      </c>
      <c r="M2594">
        <v>50.896569086380097</v>
      </c>
      <c r="N2594">
        <v>1.3386042576336701</v>
      </c>
      <c r="O2594">
        <v>141.336633663366</v>
      </c>
      <c r="P2594">
        <v>12.534818941504099</v>
      </c>
      <c r="Q2594">
        <v>0.103641012394925</v>
      </c>
    </row>
    <row r="2595" spans="1:17" hidden="1" x14ac:dyDescent="0.3">
      <c r="A2595" t="s">
        <v>5394</v>
      </c>
      <c r="B2595" t="s">
        <v>5395</v>
      </c>
      <c r="C2595" t="s">
        <v>10650</v>
      </c>
      <c r="D2595" t="s">
        <v>629</v>
      </c>
      <c r="E2595">
        <v>170.20667979000001</v>
      </c>
      <c r="F2595">
        <v>91.98</v>
      </c>
      <c r="G2595">
        <v>13.8470759408482</v>
      </c>
      <c r="H2595">
        <v>0.51749242625042902</v>
      </c>
      <c r="I2595">
        <v>4.8029191421720601</v>
      </c>
      <c r="J2595">
        <v>-6.9374876558090497</v>
      </c>
      <c r="K2595">
        <v>88.250095955662502</v>
      </c>
      <c r="L2595">
        <v>77.348168973163098</v>
      </c>
      <c r="M2595">
        <v>41.5007346080221</v>
      </c>
      <c r="N2595">
        <v>0.35126268470143102</v>
      </c>
      <c r="O2595">
        <v>18.286584040008599</v>
      </c>
      <c r="P2595">
        <v>58.860103626943001</v>
      </c>
      <c r="Q2595">
        <v>4.3916426983605997E-2</v>
      </c>
    </row>
    <row r="2596" spans="1:17" hidden="1" x14ac:dyDescent="0.3">
      <c r="A2596" t="s">
        <v>5396</v>
      </c>
      <c r="B2596" t="s">
        <v>5397</v>
      </c>
      <c r="C2596" t="s">
        <v>10650</v>
      </c>
      <c r="D2596" t="s">
        <v>318</v>
      </c>
      <c r="E2596">
        <v>169.64599049</v>
      </c>
      <c r="F2596">
        <v>2.2999999999999998</v>
      </c>
      <c r="K2596">
        <v>2.2860694928582501</v>
      </c>
      <c r="L2596">
        <v>2.4904968111465999</v>
      </c>
      <c r="M2596">
        <v>41.368652020141496</v>
      </c>
      <c r="N2596">
        <v>1</v>
      </c>
      <c r="Q2596">
        <v>-6.0412528129999996E-4</v>
      </c>
    </row>
    <row r="2597" spans="1:17" hidden="1" x14ac:dyDescent="0.3">
      <c r="A2597" t="s">
        <v>5398</v>
      </c>
      <c r="B2597" t="s">
        <v>5399</v>
      </c>
      <c r="C2597" t="s">
        <v>10650</v>
      </c>
      <c r="D2597" t="s">
        <v>46</v>
      </c>
      <c r="E2597">
        <v>169.53262287499999</v>
      </c>
      <c r="F2597">
        <v>89.5</v>
      </c>
      <c r="G2597">
        <v>-45.344525055643601</v>
      </c>
      <c r="H2597">
        <v>-12.1855257614456</v>
      </c>
      <c r="I2597">
        <v>-35.613938885067299</v>
      </c>
      <c r="J2597">
        <v>-11.6307550651258</v>
      </c>
      <c r="M2597">
        <v>26.1962312539839</v>
      </c>
      <c r="O2597">
        <v>42.458100558659197</v>
      </c>
      <c r="P2597">
        <v>2.8735632183908</v>
      </c>
    </row>
    <row r="2598" spans="1:17" hidden="1" x14ac:dyDescent="0.3">
      <c r="A2598" t="s">
        <v>5400</v>
      </c>
      <c r="B2598" t="s">
        <v>5401</v>
      </c>
      <c r="C2598" t="s">
        <v>10650</v>
      </c>
      <c r="D2598" t="s">
        <v>141</v>
      </c>
      <c r="E2598">
        <v>169.20892799999999</v>
      </c>
      <c r="F2598">
        <v>3.34</v>
      </c>
      <c r="G2598">
        <v>-24.065850248735799</v>
      </c>
      <c r="H2598">
        <v>-11.2005131743605</v>
      </c>
      <c r="I2598">
        <v>-21.7123373245967</v>
      </c>
      <c r="J2598">
        <v>-5.1110382431527501</v>
      </c>
      <c r="K2598">
        <v>3.4560441025639101</v>
      </c>
      <c r="L2598">
        <v>3.6439582715208401</v>
      </c>
      <c r="M2598">
        <v>38.874093439475701</v>
      </c>
      <c r="N2598">
        <v>0.385210911902859</v>
      </c>
      <c r="O2598">
        <v>45.808383233532901</v>
      </c>
      <c r="P2598">
        <v>19.713261648745501</v>
      </c>
      <c r="Q2598">
        <v>9.3651151551100001E-2</v>
      </c>
    </row>
    <row r="2599" spans="1:17" hidden="1" x14ac:dyDescent="0.3">
      <c r="A2599" t="s">
        <v>5402</v>
      </c>
      <c r="B2599" t="s">
        <v>5403</v>
      </c>
      <c r="C2599" t="s">
        <v>10650</v>
      </c>
      <c r="D2599" t="s">
        <v>365</v>
      </c>
      <c r="E2599">
        <v>168.3284438</v>
      </c>
      <c r="F2599">
        <v>169.38</v>
      </c>
      <c r="G2599">
        <v>23.476581245923398</v>
      </c>
      <c r="H2599">
        <v>42.466896688718698</v>
      </c>
      <c r="I2599">
        <v>4.90139574863184</v>
      </c>
      <c r="J2599">
        <v>16.017068366447901</v>
      </c>
      <c r="K2599">
        <v>129.67710366839501</v>
      </c>
      <c r="L2599">
        <v>123.592573317993</v>
      </c>
      <c r="M2599">
        <v>72.089139484815504</v>
      </c>
      <c r="N2599">
        <v>4.2510407949300104</v>
      </c>
      <c r="O2599">
        <v>10.8159168733026</v>
      </c>
      <c r="P2599">
        <v>80.191489361702097</v>
      </c>
      <c r="Q2599">
        <v>0.163499260062484</v>
      </c>
    </row>
    <row r="2600" spans="1:17" hidden="1" x14ac:dyDescent="0.3">
      <c r="A2600" t="s">
        <v>5404</v>
      </c>
      <c r="B2600" t="s">
        <v>5405</v>
      </c>
      <c r="C2600" t="s">
        <v>10650</v>
      </c>
      <c r="D2600" t="s">
        <v>141</v>
      </c>
      <c r="E2600">
        <v>168.12857199999999</v>
      </c>
      <c r="F2600">
        <v>68.7</v>
      </c>
      <c r="G2600">
        <v>4.4027995453047497</v>
      </c>
      <c r="H2600">
        <v>-3.29702726036628</v>
      </c>
      <c r="I2600">
        <v>-14.2622713739655</v>
      </c>
      <c r="J2600">
        <v>-3.1333506163778999</v>
      </c>
      <c r="K2600">
        <v>67.404520269360802</v>
      </c>
      <c r="L2600">
        <v>63.803103548805801</v>
      </c>
      <c r="M2600">
        <v>45.499525967302503</v>
      </c>
      <c r="N2600">
        <v>9.3887687962569397E-2</v>
      </c>
      <c r="O2600">
        <v>42.212518195050897</v>
      </c>
      <c r="P2600">
        <v>50.328227571115903</v>
      </c>
      <c r="Q2600">
        <v>8.1880729479856001E-2</v>
      </c>
    </row>
    <row r="2601" spans="1:17" hidden="1" x14ac:dyDescent="0.3">
      <c r="A2601" t="s">
        <v>5406</v>
      </c>
      <c r="B2601" t="s">
        <v>5407</v>
      </c>
      <c r="C2601" t="s">
        <v>10650</v>
      </c>
      <c r="D2601" t="s">
        <v>227</v>
      </c>
      <c r="E2601">
        <v>168.10128</v>
      </c>
      <c r="F2601">
        <v>158.44999999999999</v>
      </c>
      <c r="G2601">
        <v>70.771072206020904</v>
      </c>
      <c r="H2601">
        <v>8.6830569070749899</v>
      </c>
      <c r="I2601">
        <v>-24.449614853063899</v>
      </c>
      <c r="J2601">
        <v>14.718393935832699</v>
      </c>
      <c r="K2601">
        <v>148.005324302844</v>
      </c>
      <c r="L2601">
        <v>153.59526688192699</v>
      </c>
      <c r="M2601">
        <v>79.741476980711496</v>
      </c>
      <c r="N2601">
        <v>1.35342732134175</v>
      </c>
      <c r="O2601">
        <v>75.670558535815701</v>
      </c>
      <c r="P2601">
        <v>143.76923076923001</v>
      </c>
    </row>
    <row r="2602" spans="1:17" hidden="1" x14ac:dyDescent="0.3">
      <c r="A2602" t="s">
        <v>5408</v>
      </c>
      <c r="B2602" t="s">
        <v>5409</v>
      </c>
      <c r="C2602" t="s">
        <v>10650</v>
      </c>
      <c r="E2602">
        <v>168</v>
      </c>
      <c r="F2602">
        <v>173.85</v>
      </c>
      <c r="G2602">
        <v>390.85407832201003</v>
      </c>
      <c r="H2602">
        <v>-25.6765926908536</v>
      </c>
      <c r="I2602">
        <v>-15.628742393774701</v>
      </c>
      <c r="J2602">
        <v>0.99534944293087502</v>
      </c>
      <c r="K2602">
        <v>191.733143798893</v>
      </c>
      <c r="L2602">
        <v>140.289214911491</v>
      </c>
      <c r="M2602">
        <v>41.039738989542698</v>
      </c>
      <c r="N2602">
        <v>1.0881385281385201</v>
      </c>
      <c r="O2602">
        <v>50.934713833764697</v>
      </c>
      <c r="P2602">
        <v>421.289355322338</v>
      </c>
    </row>
    <row r="2603" spans="1:17" hidden="1" x14ac:dyDescent="0.3">
      <c r="A2603" t="s">
        <v>5410</v>
      </c>
      <c r="B2603" t="s">
        <v>5411</v>
      </c>
      <c r="C2603" t="s">
        <v>10650</v>
      </c>
      <c r="D2603" t="s">
        <v>5412</v>
      </c>
      <c r="E2603">
        <v>167.56200000000001</v>
      </c>
      <c r="F2603">
        <v>165.8</v>
      </c>
      <c r="G2603">
        <v>-58.1597756925688</v>
      </c>
      <c r="H2603">
        <v>-14.0571537650259</v>
      </c>
      <c r="I2603">
        <v>-8.6924383659412303</v>
      </c>
      <c r="J2603">
        <v>-4.9760153931319699</v>
      </c>
      <c r="K2603">
        <v>166.931552033141</v>
      </c>
      <c r="L2603">
        <v>169.11974720806401</v>
      </c>
      <c r="M2603">
        <v>39.401732298746097</v>
      </c>
      <c r="N2603">
        <v>0.35537190082644599</v>
      </c>
      <c r="O2603">
        <v>56.815440289505403</v>
      </c>
      <c r="P2603">
        <v>44.173913043478201</v>
      </c>
    </row>
    <row r="2604" spans="1:17" hidden="1" x14ac:dyDescent="0.3">
      <c r="A2604" t="s">
        <v>5413</v>
      </c>
      <c r="B2604" t="s">
        <v>5414</v>
      </c>
      <c r="C2604" t="s">
        <v>10650</v>
      </c>
      <c r="D2604" t="s">
        <v>4196</v>
      </c>
      <c r="E2604">
        <v>167.497092294</v>
      </c>
      <c r="F2604">
        <v>58.93</v>
      </c>
      <c r="G2604">
        <v>8.8133052302955992</v>
      </c>
      <c r="H2604">
        <v>8.1783987177916</v>
      </c>
      <c r="I2604">
        <v>-6.8272370899548003</v>
      </c>
      <c r="J2604">
        <v>1.3628786445572401</v>
      </c>
      <c r="K2604">
        <v>57.167999479796997</v>
      </c>
      <c r="L2604">
        <v>53.719435608052699</v>
      </c>
      <c r="M2604">
        <v>61.888335536801399</v>
      </c>
      <c r="N2604">
        <v>0.68139764337493003</v>
      </c>
      <c r="O2604">
        <v>25.487866960800901</v>
      </c>
      <c r="P2604">
        <v>56.312997347480099</v>
      </c>
      <c r="Q2604">
        <v>7.9984485712377998E-2</v>
      </c>
    </row>
    <row r="2605" spans="1:17" hidden="1" x14ac:dyDescent="0.3">
      <c r="A2605" t="s">
        <v>5415</v>
      </c>
      <c r="B2605" t="s">
        <v>5416</v>
      </c>
      <c r="C2605" t="s">
        <v>10650</v>
      </c>
      <c r="D2605" t="s">
        <v>46</v>
      </c>
      <c r="E2605">
        <v>167.29411103999999</v>
      </c>
      <c r="F2605">
        <v>14.06</v>
      </c>
      <c r="G2605">
        <v>15.205314806864401</v>
      </c>
      <c r="H2605">
        <v>5.6517940728548304</v>
      </c>
      <c r="I2605">
        <v>-77.788867951083802</v>
      </c>
      <c r="J2605">
        <v>-5.3565165785317399</v>
      </c>
      <c r="K2605">
        <v>14.5009419667585</v>
      </c>
      <c r="L2605">
        <v>20.1826097764873</v>
      </c>
      <c r="M2605">
        <v>58.409667173374899</v>
      </c>
      <c r="N2605">
        <v>1.11699254478974</v>
      </c>
      <c r="O2605">
        <v>226.80704803161501</v>
      </c>
      <c r="P2605">
        <v>51.7185062684377</v>
      </c>
    </row>
    <row r="2606" spans="1:17" hidden="1" x14ac:dyDescent="0.3">
      <c r="A2606" t="s">
        <v>5417</v>
      </c>
      <c r="B2606" t="s">
        <v>5418</v>
      </c>
      <c r="C2606" t="s">
        <v>10650</v>
      </c>
      <c r="D2606" t="s">
        <v>629</v>
      </c>
      <c r="E2606">
        <v>167.28975</v>
      </c>
      <c r="F2606">
        <v>69</v>
      </c>
      <c r="G2606">
        <v>-60.878825387424897</v>
      </c>
      <c r="H2606">
        <v>-13.2994096089955</v>
      </c>
      <c r="I2606">
        <v>-21.213848776753501</v>
      </c>
      <c r="J2606">
        <v>-4.9095156278370302</v>
      </c>
      <c r="K2606">
        <v>68.648172359284303</v>
      </c>
      <c r="L2606">
        <v>73.845798855270104</v>
      </c>
      <c r="M2606">
        <v>42.211168434189801</v>
      </c>
      <c r="N2606">
        <v>1.3345971563981001</v>
      </c>
      <c r="O2606">
        <v>49.202898550724598</v>
      </c>
      <c r="P2606">
        <v>33.980582524271803</v>
      </c>
    </row>
    <row r="2607" spans="1:17" hidden="1" x14ac:dyDescent="0.3">
      <c r="A2607" t="s">
        <v>5419</v>
      </c>
      <c r="B2607" t="s">
        <v>5420</v>
      </c>
      <c r="C2607" t="s">
        <v>10650</v>
      </c>
      <c r="D2607" t="s">
        <v>629</v>
      </c>
      <c r="E2607">
        <v>167.258192232</v>
      </c>
      <c r="F2607">
        <v>12.28</v>
      </c>
      <c r="G2607">
        <v>-25.145174611249701</v>
      </c>
      <c r="H2607">
        <v>-5.8574591445992397</v>
      </c>
      <c r="I2607">
        <v>-31.1570426758562</v>
      </c>
      <c r="J2607">
        <v>-4.1094869272558503</v>
      </c>
      <c r="K2607">
        <v>12.7456862554798</v>
      </c>
      <c r="L2607">
        <v>13.128144970490901</v>
      </c>
      <c r="M2607">
        <v>36.873661826533201</v>
      </c>
      <c r="N2607">
        <v>0.97775423718576804</v>
      </c>
      <c r="O2607">
        <v>57.980456026058597</v>
      </c>
      <c r="P2607">
        <v>10.5310531053105</v>
      </c>
      <c r="Q2607">
        <v>-2.7745014573747999E-2</v>
      </c>
    </row>
    <row r="2608" spans="1:17" hidden="1" x14ac:dyDescent="0.3">
      <c r="A2608" t="s">
        <v>5421</v>
      </c>
      <c r="B2608" t="s">
        <v>5422</v>
      </c>
      <c r="C2608" t="s">
        <v>10650</v>
      </c>
      <c r="D2608" t="s">
        <v>21</v>
      </c>
      <c r="E2608">
        <v>166.42617551999999</v>
      </c>
      <c r="F2608">
        <v>9.64</v>
      </c>
      <c r="G2608">
        <v>11.411361833362401</v>
      </c>
      <c r="H2608">
        <v>5.0431063957634201</v>
      </c>
      <c r="I2608">
        <v>120.444875657845</v>
      </c>
      <c r="J2608">
        <v>-9.4839914313631102</v>
      </c>
      <c r="K2608">
        <v>9.1198484529716701</v>
      </c>
      <c r="L2608">
        <v>7.1333544755526397</v>
      </c>
      <c r="M2608">
        <v>50.401295096025201</v>
      </c>
      <c r="N2608">
        <v>2.0129985840791398</v>
      </c>
      <c r="O2608">
        <v>16.5975103734439</v>
      </c>
      <c r="P2608">
        <v>157.06666666666601</v>
      </c>
      <c r="Q2608">
        <v>1.3133418070275999E-2</v>
      </c>
    </row>
    <row r="2609" spans="1:17" hidden="1" x14ac:dyDescent="0.3">
      <c r="A2609" t="s">
        <v>5423</v>
      </c>
      <c r="B2609" t="s">
        <v>5424</v>
      </c>
      <c r="C2609" t="s">
        <v>10650</v>
      </c>
      <c r="D2609" t="s">
        <v>264</v>
      </c>
      <c r="E2609">
        <v>166.3810656</v>
      </c>
      <c r="F2609">
        <v>278.55</v>
      </c>
      <c r="G2609">
        <v>2.4290206385938</v>
      </c>
      <c r="H2609">
        <v>-2.5937576310849999</v>
      </c>
      <c r="I2609">
        <v>-10.2021507701833</v>
      </c>
      <c r="J2609">
        <v>-8.5957823575820296</v>
      </c>
      <c r="K2609">
        <v>278.62314999797201</v>
      </c>
      <c r="L2609">
        <v>267.87393316662599</v>
      </c>
      <c r="M2609">
        <v>39.7683845439511</v>
      </c>
      <c r="N2609">
        <v>2.5404035135535499</v>
      </c>
      <c r="O2609">
        <v>26.7276970023335</v>
      </c>
      <c r="P2609">
        <v>33.533077660594401</v>
      </c>
      <c r="Q2609">
        <v>5.3661179433514998E-2</v>
      </c>
    </row>
    <row r="2610" spans="1:17" hidden="1" x14ac:dyDescent="0.3">
      <c r="A2610" t="s">
        <v>5425</v>
      </c>
      <c r="B2610" t="s">
        <v>5426</v>
      </c>
      <c r="C2610" t="s">
        <v>10650</v>
      </c>
      <c r="D2610" t="s">
        <v>739</v>
      </c>
      <c r="E2610">
        <v>166.16326877500001</v>
      </c>
      <c r="F2610">
        <v>157.44</v>
      </c>
      <c r="G2610">
        <v>-34.959230911789703</v>
      </c>
      <c r="H2610">
        <v>10.618928389712501</v>
      </c>
      <c r="I2610">
        <v>-9.7636615343425799</v>
      </c>
      <c r="J2610">
        <v>-7.2593183466434299</v>
      </c>
      <c r="K2610">
        <v>150.57165599751099</v>
      </c>
      <c r="L2610">
        <v>152.15044744264901</v>
      </c>
      <c r="M2610">
        <v>40.273707183169101</v>
      </c>
      <c r="N2610">
        <v>2.6305729788126002</v>
      </c>
      <c r="O2610">
        <v>40.942581300813004</v>
      </c>
      <c r="P2610">
        <v>33.254337706305499</v>
      </c>
      <c r="Q2610">
        <v>2.0245125230308001E-2</v>
      </c>
    </row>
    <row r="2611" spans="1:17" hidden="1" x14ac:dyDescent="0.3">
      <c r="A2611" t="s">
        <v>5427</v>
      </c>
      <c r="B2611" t="s">
        <v>5428</v>
      </c>
      <c r="C2611" t="s">
        <v>10650</v>
      </c>
      <c r="D2611" t="s">
        <v>21</v>
      </c>
      <c r="E2611">
        <v>165.71554800000001</v>
      </c>
      <c r="F2611">
        <v>177.95</v>
      </c>
      <c r="G2611">
        <v>23.700712605561701</v>
      </c>
      <c r="H2611">
        <v>-8.3390142175317798</v>
      </c>
      <c r="I2611">
        <v>41.1668216802003</v>
      </c>
      <c r="J2611">
        <v>5.3658090474876401</v>
      </c>
      <c r="K2611">
        <v>175.98749371816899</v>
      </c>
      <c r="M2611">
        <v>52.051193779890099</v>
      </c>
      <c r="N2611">
        <v>0.41394178943586002</v>
      </c>
      <c r="O2611">
        <v>30.654678280415801</v>
      </c>
      <c r="P2611">
        <v>82.512820512820497</v>
      </c>
    </row>
    <row r="2612" spans="1:17" hidden="1" x14ac:dyDescent="0.3">
      <c r="A2612" t="s">
        <v>5429</v>
      </c>
      <c r="B2612" t="s">
        <v>5430</v>
      </c>
      <c r="C2612" t="s">
        <v>10650</v>
      </c>
      <c r="E2612">
        <v>164.88634400000001</v>
      </c>
      <c r="F2612">
        <v>227.8</v>
      </c>
      <c r="G2612">
        <v>13.0156046117624</v>
      </c>
      <c r="H2612">
        <v>16.183654024212299</v>
      </c>
      <c r="I2612">
        <v>9.2083595615723404</v>
      </c>
      <c r="J2612">
        <v>-2.43265117492468</v>
      </c>
      <c r="K2612">
        <v>207.175146451731</v>
      </c>
      <c r="L2612">
        <v>175.864265585841</v>
      </c>
      <c r="M2612">
        <v>63.062768332998303</v>
      </c>
      <c r="N2612">
        <v>0.35917466954197302</v>
      </c>
      <c r="O2612">
        <v>6.6725197541703096</v>
      </c>
      <c r="P2612">
        <v>69.936590824319197</v>
      </c>
      <c r="Q2612">
        <v>0.211188179088174</v>
      </c>
    </row>
    <row r="2613" spans="1:17" hidden="1" x14ac:dyDescent="0.3">
      <c r="A2613" t="s">
        <v>5431</v>
      </c>
      <c r="B2613" t="s">
        <v>5432</v>
      </c>
      <c r="C2613" t="s">
        <v>10650</v>
      </c>
      <c r="D2613" t="s">
        <v>46</v>
      </c>
      <c r="E2613">
        <v>164.6275752</v>
      </c>
      <c r="F2613">
        <v>1.58</v>
      </c>
      <c r="G2613">
        <v>4.0328081060547598</v>
      </c>
      <c r="H2613">
        <v>-2.7352150316430501</v>
      </c>
      <c r="I2613">
        <v>4.0678691113473597</v>
      </c>
      <c r="J2613">
        <v>-1.0454784304665099</v>
      </c>
      <c r="K2613">
        <v>1.48874667157634</v>
      </c>
      <c r="L2613">
        <v>1.3099257719871999</v>
      </c>
      <c r="M2613">
        <v>69.6122079321092</v>
      </c>
      <c r="N2613">
        <v>0.66802946990796697</v>
      </c>
      <c r="O2613">
        <v>17.7215189873417</v>
      </c>
      <c r="P2613">
        <v>58</v>
      </c>
      <c r="Q2613">
        <v>0.16735308907795801</v>
      </c>
    </row>
    <row r="2614" spans="1:17" hidden="1" x14ac:dyDescent="0.3">
      <c r="A2614" t="s">
        <v>5433</v>
      </c>
      <c r="B2614" t="s">
        <v>5434</v>
      </c>
      <c r="C2614" t="s">
        <v>10650</v>
      </c>
      <c r="D2614" t="s">
        <v>411</v>
      </c>
      <c r="E2614">
        <v>164.56448080799899</v>
      </c>
      <c r="F2614">
        <v>26.01</v>
      </c>
      <c r="G2614">
        <v>20.347331695323899</v>
      </c>
      <c r="H2614">
        <v>-7.0477508458473803</v>
      </c>
      <c r="I2614">
        <v>-9.5496848242979997</v>
      </c>
      <c r="J2614">
        <v>-3.6250555707721199</v>
      </c>
      <c r="K2614">
        <v>24.3176859523358</v>
      </c>
      <c r="L2614">
        <v>21.750777925520001</v>
      </c>
      <c r="M2614">
        <v>55.986085757161803</v>
      </c>
      <c r="N2614">
        <v>0.66864478061533605</v>
      </c>
      <c r="O2614">
        <v>13.4179161860822</v>
      </c>
      <c r="P2614">
        <v>98.549618320610705</v>
      </c>
      <c r="Q2614">
        <v>5.4884255760149998E-2</v>
      </c>
    </row>
    <row r="2615" spans="1:17" hidden="1" x14ac:dyDescent="0.3">
      <c r="A2615" t="s">
        <v>5435</v>
      </c>
      <c r="B2615" t="s">
        <v>5436</v>
      </c>
      <c r="C2615" t="s">
        <v>10650</v>
      </c>
      <c r="D2615" t="s">
        <v>141</v>
      </c>
      <c r="E2615">
        <v>164.52</v>
      </c>
      <c r="F2615">
        <v>184.8</v>
      </c>
      <c r="G2615">
        <v>14.1091109543061</v>
      </c>
      <c r="H2615">
        <v>-2.8189901478155601</v>
      </c>
      <c r="I2615">
        <v>-11.430706387228099</v>
      </c>
      <c r="J2615">
        <v>-1.2232019415233399</v>
      </c>
      <c r="K2615">
        <v>181.79512363610701</v>
      </c>
      <c r="L2615">
        <v>172.559555521877</v>
      </c>
      <c r="M2615">
        <v>55.067493026223801</v>
      </c>
      <c r="N2615">
        <v>0.15745569048250899</v>
      </c>
      <c r="O2615">
        <v>48.755411255411197</v>
      </c>
      <c r="P2615">
        <v>49.393694421988599</v>
      </c>
      <c r="Q2615">
        <v>8.7112649959625005E-2</v>
      </c>
    </row>
    <row r="2616" spans="1:17" hidden="1" x14ac:dyDescent="0.3">
      <c r="A2616" t="s">
        <v>5437</v>
      </c>
      <c r="B2616" t="s">
        <v>5438</v>
      </c>
      <c r="C2616" t="s">
        <v>10650</v>
      </c>
      <c r="D2616" t="s">
        <v>46</v>
      </c>
      <c r="E2616">
        <v>164.3600643</v>
      </c>
      <c r="F2616">
        <v>524.75</v>
      </c>
      <c r="G2616">
        <v>-83.311728655879804</v>
      </c>
      <c r="H2616">
        <v>-10.030038263966199</v>
      </c>
      <c r="I2616">
        <v>-86.430990374029307</v>
      </c>
      <c r="J2616">
        <v>-4.96551467466176</v>
      </c>
      <c r="K2616">
        <v>651.039111107444</v>
      </c>
      <c r="L2616">
        <v>1121.2242739384201</v>
      </c>
      <c r="M2616">
        <v>33.560906440749903</v>
      </c>
      <c r="N2616">
        <v>0.56942121541843804</v>
      </c>
      <c r="O2616">
        <v>352.00381133873202</v>
      </c>
      <c r="Q2616">
        <v>3.3043610213732998E-2</v>
      </c>
    </row>
    <row r="2617" spans="1:17" hidden="1" x14ac:dyDescent="0.3">
      <c r="A2617" t="s">
        <v>5439</v>
      </c>
      <c r="B2617" t="s">
        <v>5440</v>
      </c>
      <c r="C2617" t="s">
        <v>10650</v>
      </c>
      <c r="D2617" t="s">
        <v>5441</v>
      </c>
      <c r="E2617">
        <v>163.88289470000001</v>
      </c>
      <c r="F2617">
        <v>58.05</v>
      </c>
      <c r="G2617">
        <v>419.28063209058001</v>
      </c>
      <c r="H2617">
        <v>33.489443221736401</v>
      </c>
      <c r="I2617">
        <v>146.18261778859599</v>
      </c>
      <c r="J2617">
        <v>-11.3042574230364</v>
      </c>
      <c r="K2617">
        <v>52.339497156015099</v>
      </c>
      <c r="L2617">
        <v>35.6842021621718</v>
      </c>
      <c r="M2617">
        <v>49.941737964860799</v>
      </c>
      <c r="N2617">
        <v>1.38570568085956</v>
      </c>
      <c r="O2617">
        <v>12.919896640826799</v>
      </c>
      <c r="P2617">
        <v>478.187250996015</v>
      </c>
      <c r="Q2617">
        <v>0.13778461659442601</v>
      </c>
    </row>
    <row r="2618" spans="1:17" hidden="1" x14ac:dyDescent="0.3">
      <c r="A2618" t="s">
        <v>5442</v>
      </c>
      <c r="B2618" t="s">
        <v>5443</v>
      </c>
      <c r="C2618" t="s">
        <v>10650</v>
      </c>
      <c r="D2618" t="s">
        <v>261</v>
      </c>
      <c r="E2618">
        <v>163.62259374999999</v>
      </c>
      <c r="F2618">
        <v>714.95</v>
      </c>
      <c r="G2618">
        <v>142.082352121074</v>
      </c>
      <c r="H2618">
        <v>62.581557343268798</v>
      </c>
      <c r="I2618">
        <v>113.999086042564</v>
      </c>
      <c r="J2618">
        <v>-21.901261307273401</v>
      </c>
      <c r="K2618">
        <v>563.36447489945795</v>
      </c>
      <c r="L2618">
        <v>369.974223485658</v>
      </c>
      <c r="M2618">
        <v>47.1134780861858</v>
      </c>
      <c r="N2618">
        <v>0.99132023755139298</v>
      </c>
      <c r="O2618">
        <v>27.1697321491013</v>
      </c>
      <c r="P2618">
        <v>376.63333333333298</v>
      </c>
    </row>
    <row r="2619" spans="1:17" hidden="1" x14ac:dyDescent="0.3">
      <c r="A2619" t="s">
        <v>5444</v>
      </c>
      <c r="B2619" t="s">
        <v>5445</v>
      </c>
      <c r="C2619" t="s">
        <v>10650</v>
      </c>
      <c r="D2619" t="s">
        <v>264</v>
      </c>
      <c r="E2619">
        <v>163.52160000000001</v>
      </c>
      <c r="F2619">
        <v>188.05</v>
      </c>
      <c r="G2619">
        <v>-50.054853832984698</v>
      </c>
      <c r="H2619">
        <v>-4.1121735426697503</v>
      </c>
      <c r="I2619">
        <v>-36.634684467195598</v>
      </c>
      <c r="J2619">
        <v>-7.1353991970041797</v>
      </c>
      <c r="K2619">
        <v>194.00898014922601</v>
      </c>
      <c r="L2619">
        <v>210.52810098506399</v>
      </c>
      <c r="M2619">
        <v>49.361710299362898</v>
      </c>
      <c r="N2619">
        <v>1.3776649746192799</v>
      </c>
      <c r="O2619">
        <v>48.364796596649803</v>
      </c>
      <c r="P2619">
        <v>7.4571428571428697</v>
      </c>
    </row>
    <row r="2620" spans="1:17" hidden="1" x14ac:dyDescent="0.3">
      <c r="A2620" t="s">
        <v>5446</v>
      </c>
      <c r="B2620" t="s">
        <v>5447</v>
      </c>
      <c r="C2620" t="s">
        <v>10650</v>
      </c>
      <c r="D2620" t="s">
        <v>742</v>
      </c>
      <c r="E2620">
        <v>163.46488893</v>
      </c>
      <c r="F2620">
        <v>77.73</v>
      </c>
      <c r="G2620">
        <v>24.005414436190701</v>
      </c>
      <c r="H2620">
        <v>-7.5025995458630099</v>
      </c>
      <c r="I2620">
        <v>-13.874318359141901</v>
      </c>
      <c r="J2620">
        <v>-2.6152642860875899</v>
      </c>
      <c r="K2620">
        <v>79.206193396299795</v>
      </c>
      <c r="L2620">
        <v>73.717825653208493</v>
      </c>
      <c r="M2620">
        <v>88.374458321217901</v>
      </c>
      <c r="N2620">
        <v>0.48601306160223101</v>
      </c>
      <c r="O2620">
        <v>16.171362408336499</v>
      </c>
      <c r="P2620">
        <v>56.871846619576203</v>
      </c>
      <c r="Q2620">
        <v>2.2514289353509E-2</v>
      </c>
    </row>
    <row r="2621" spans="1:17" hidden="1" x14ac:dyDescent="0.3">
      <c r="A2621" t="s">
        <v>5448</v>
      </c>
      <c r="B2621" t="s">
        <v>5449</v>
      </c>
      <c r="C2621" t="s">
        <v>10650</v>
      </c>
      <c r="D2621" t="s">
        <v>295</v>
      </c>
      <c r="E2621">
        <v>163.29540545999899</v>
      </c>
      <c r="F2621">
        <v>178.85</v>
      </c>
      <c r="G2621">
        <v>-0.92767381423118001</v>
      </c>
      <c r="H2621">
        <v>-6.3562046339410703</v>
      </c>
      <c r="I2621">
        <v>-20.0359385154532</v>
      </c>
      <c r="J2621">
        <v>-9.1634112261395906</v>
      </c>
      <c r="K2621">
        <v>178.734456725538</v>
      </c>
      <c r="L2621">
        <v>164.29170266956501</v>
      </c>
      <c r="M2621">
        <v>40.096170289292097</v>
      </c>
      <c r="N2621">
        <v>0.95094649174952595</v>
      </c>
      <c r="O2621">
        <v>25.999440872239301</v>
      </c>
      <c r="P2621">
        <v>62.590909090909001</v>
      </c>
      <c r="Q2621">
        <v>4.0992879131802003E-2</v>
      </c>
    </row>
    <row r="2622" spans="1:17" hidden="1" x14ac:dyDescent="0.3">
      <c r="A2622" t="s">
        <v>5450</v>
      </c>
      <c r="B2622" t="s">
        <v>5451</v>
      </c>
      <c r="C2622" t="s">
        <v>10650</v>
      </c>
      <c r="D2622" t="s">
        <v>54</v>
      </c>
      <c r="E2622">
        <v>163.05240104999999</v>
      </c>
      <c r="F2622">
        <v>141.80000000000001</v>
      </c>
      <c r="G2622">
        <v>-43.899771313270101</v>
      </c>
      <c r="H2622">
        <v>-11.960063325966299</v>
      </c>
      <c r="I2622">
        <v>-24.3441679256896</v>
      </c>
      <c r="J2622">
        <v>-6.3784814446289397</v>
      </c>
      <c r="K2622">
        <v>154.913572590461</v>
      </c>
      <c r="L2622">
        <v>161.94088197542601</v>
      </c>
      <c r="M2622">
        <v>32.604454700837898</v>
      </c>
      <c r="N2622">
        <v>0.87021098250432405</v>
      </c>
      <c r="O2622">
        <v>54.301833568406202</v>
      </c>
      <c r="P2622">
        <v>2.0143884892086499</v>
      </c>
      <c r="Q2622">
        <v>-8.9404659520257002E-2</v>
      </c>
    </row>
    <row r="2623" spans="1:17" hidden="1" x14ac:dyDescent="0.3">
      <c r="A2623" t="s">
        <v>5452</v>
      </c>
      <c r="B2623" t="s">
        <v>5453</v>
      </c>
      <c r="C2623" t="s">
        <v>10650</v>
      </c>
      <c r="D2623" t="s">
        <v>991</v>
      </c>
      <c r="E2623">
        <v>162.93805953</v>
      </c>
      <c r="F2623">
        <v>168.95</v>
      </c>
      <c r="G2623">
        <v>75.852879287828003</v>
      </c>
      <c r="H2623">
        <v>-7.2390459921669104</v>
      </c>
      <c r="I2623">
        <v>27.2383009539783</v>
      </c>
      <c r="J2623">
        <v>6.10390428558288</v>
      </c>
      <c r="K2623">
        <v>161.39957886007599</v>
      </c>
      <c r="L2623">
        <v>133.821455543892</v>
      </c>
      <c r="M2623">
        <v>53.301280994170398</v>
      </c>
      <c r="N2623">
        <v>0.54049031516312196</v>
      </c>
      <c r="O2623">
        <v>16.2474104764723</v>
      </c>
      <c r="P2623">
        <v>116.741500962155</v>
      </c>
      <c r="Q2623">
        <v>5.5096836201262003E-2</v>
      </c>
    </row>
    <row r="2624" spans="1:17" hidden="1" x14ac:dyDescent="0.3">
      <c r="A2624" t="s">
        <v>5454</v>
      </c>
      <c r="B2624" t="s">
        <v>5455</v>
      </c>
      <c r="C2624" t="s">
        <v>10650</v>
      </c>
      <c r="D2624" t="s">
        <v>295</v>
      </c>
      <c r="E2624">
        <v>162.85233744999999</v>
      </c>
      <c r="F2624">
        <v>299.75</v>
      </c>
      <c r="G2624">
        <v>49.432709798351603</v>
      </c>
      <c r="H2624">
        <v>68.222317666564507</v>
      </c>
      <c r="I2624">
        <v>76.028310006214497</v>
      </c>
      <c r="J2624">
        <v>-2.1141512699726701</v>
      </c>
      <c r="K2624">
        <v>207.77785062059999</v>
      </c>
      <c r="L2624">
        <v>173.985007628934</v>
      </c>
      <c r="M2624">
        <v>66.056373729788902</v>
      </c>
      <c r="N2624">
        <v>2.3022694607090002</v>
      </c>
      <c r="O2624">
        <v>11.2427022518765</v>
      </c>
      <c r="P2624">
        <v>124.11214953271001</v>
      </c>
      <c r="Q2624">
        <v>4.3254034932888E-2</v>
      </c>
    </row>
    <row r="2625" spans="1:17" hidden="1" x14ac:dyDescent="0.3">
      <c r="A2625" t="s">
        <v>5456</v>
      </c>
      <c r="B2625" t="s">
        <v>5457</v>
      </c>
      <c r="C2625" t="s">
        <v>10650</v>
      </c>
      <c r="D2625" t="s">
        <v>127</v>
      </c>
      <c r="E2625">
        <v>162.71366399999999</v>
      </c>
      <c r="F2625">
        <v>45.09</v>
      </c>
      <c r="G2625">
        <v>-45.263384291601298</v>
      </c>
      <c r="H2625">
        <v>-3.5743758708038702</v>
      </c>
      <c r="I2625">
        <v>-27.2141279865493</v>
      </c>
      <c r="J2625">
        <v>8.6090682660174895</v>
      </c>
      <c r="K2625">
        <v>44.897785963730598</v>
      </c>
      <c r="L2625">
        <v>48.192035916881103</v>
      </c>
      <c r="M2625">
        <v>72.320760775900993</v>
      </c>
      <c r="N2625">
        <v>1.79912032463146</v>
      </c>
      <c r="O2625">
        <v>45.9303614992237</v>
      </c>
      <c r="P2625">
        <v>9.2825981580222994</v>
      </c>
      <c r="Q2625">
        <v>-3.8475498843129001E-2</v>
      </c>
    </row>
    <row r="2626" spans="1:17" hidden="1" x14ac:dyDescent="0.3">
      <c r="A2626" t="s">
        <v>5458</v>
      </c>
      <c r="B2626" t="s">
        <v>5459</v>
      </c>
      <c r="C2626" t="s">
        <v>10650</v>
      </c>
      <c r="D2626" t="s">
        <v>127</v>
      </c>
      <c r="E2626">
        <v>162.62021999999999</v>
      </c>
      <c r="F2626">
        <v>71.349999999999994</v>
      </c>
      <c r="G2626">
        <v>-54.084287166192297</v>
      </c>
      <c r="H2626">
        <v>3.2673253421548099</v>
      </c>
      <c r="I2626">
        <v>-27.2634622199839</v>
      </c>
      <c r="J2626">
        <v>-6.8118138715986802</v>
      </c>
      <c r="K2626">
        <v>69.085933565944501</v>
      </c>
      <c r="L2626">
        <v>78.230283254679904</v>
      </c>
      <c r="M2626">
        <v>53.839646619693603</v>
      </c>
      <c r="N2626">
        <v>2.1944590751079698</v>
      </c>
      <c r="O2626">
        <v>76.594253679046901</v>
      </c>
      <c r="P2626">
        <v>16.584967320261399</v>
      </c>
    </row>
    <row r="2627" spans="1:17" hidden="1" x14ac:dyDescent="0.3">
      <c r="A2627" t="s">
        <v>5460</v>
      </c>
      <c r="B2627" t="s">
        <v>5461</v>
      </c>
      <c r="C2627" t="s">
        <v>10650</v>
      </c>
      <c r="D2627" t="s">
        <v>46</v>
      </c>
      <c r="E2627">
        <v>162.55376135999899</v>
      </c>
      <c r="F2627">
        <v>97.5</v>
      </c>
      <c r="G2627">
        <v>29.059425526159099</v>
      </c>
      <c r="H2627">
        <v>-13.9555262519542</v>
      </c>
      <c r="I2627">
        <v>-28.407155783452001</v>
      </c>
      <c r="J2627">
        <v>-3.9743201700284998</v>
      </c>
      <c r="K2627">
        <v>101.08645543595</v>
      </c>
      <c r="L2627">
        <v>98.202893136651795</v>
      </c>
      <c r="M2627">
        <v>32.971544006536703</v>
      </c>
      <c r="N2627">
        <v>0.55910976260706702</v>
      </c>
      <c r="O2627">
        <v>62.923076923076898</v>
      </c>
      <c r="P2627">
        <v>85.643564356435604</v>
      </c>
      <c r="Q2627">
        <v>5.8519557892615003E-2</v>
      </c>
    </row>
    <row r="2628" spans="1:17" hidden="1" x14ac:dyDescent="0.3">
      <c r="A2628" t="s">
        <v>5462</v>
      </c>
      <c r="B2628" t="s">
        <v>5463</v>
      </c>
      <c r="C2628" t="s">
        <v>10650</v>
      </c>
      <c r="D2628" t="s">
        <v>295</v>
      </c>
      <c r="E2628">
        <v>162.53729594999999</v>
      </c>
      <c r="F2628">
        <v>163.55000000000001</v>
      </c>
      <c r="G2628">
        <v>74.746005147457495</v>
      </c>
      <c r="H2628">
        <v>-6.7774258485883596</v>
      </c>
      <c r="I2628">
        <v>-11.4798722384417</v>
      </c>
      <c r="J2628">
        <v>-1.3669043929181</v>
      </c>
      <c r="K2628">
        <v>182.36937331583999</v>
      </c>
      <c r="L2628">
        <v>163.461922969151</v>
      </c>
      <c r="M2628">
        <v>51.496038036930599</v>
      </c>
      <c r="N2628">
        <v>0.26969953088291398</v>
      </c>
      <c r="O2628">
        <v>61.326811372668899</v>
      </c>
      <c r="P2628">
        <v>120.71524966261801</v>
      </c>
      <c r="Q2628">
        <v>0.123373621165615</v>
      </c>
    </row>
    <row r="2629" spans="1:17" hidden="1" x14ac:dyDescent="0.3">
      <c r="A2629" t="s">
        <v>5464</v>
      </c>
      <c r="B2629" t="s">
        <v>5465</v>
      </c>
      <c r="C2629" t="s">
        <v>10650</v>
      </c>
      <c r="D2629" t="s">
        <v>445</v>
      </c>
      <c r="E2629">
        <v>162.40036191999999</v>
      </c>
      <c r="F2629">
        <v>9.1999999999999993</v>
      </c>
      <c r="G2629">
        <v>32.396581406751402</v>
      </c>
      <c r="H2629">
        <v>-13.4775530225578</v>
      </c>
      <c r="I2629">
        <v>1.3165463600245899</v>
      </c>
      <c r="J2629">
        <v>-2.0919469304400198</v>
      </c>
      <c r="K2629">
        <v>9.3224416631958995</v>
      </c>
      <c r="L2629">
        <v>8.5730703437026001</v>
      </c>
      <c r="M2629">
        <v>48.138859781096698</v>
      </c>
      <c r="N2629">
        <v>0.64205101023442901</v>
      </c>
      <c r="O2629">
        <v>76.086956521739097</v>
      </c>
      <c r="P2629">
        <v>87.755102040816297</v>
      </c>
      <c r="Q2629">
        <v>0.107925507540909</v>
      </c>
    </row>
    <row r="2630" spans="1:17" hidden="1" x14ac:dyDescent="0.3">
      <c r="A2630" t="s">
        <v>5466</v>
      </c>
      <c r="B2630" t="s">
        <v>5467</v>
      </c>
      <c r="C2630" t="s">
        <v>10650</v>
      </c>
      <c r="D2630" t="s">
        <v>141</v>
      </c>
      <c r="E2630">
        <v>162.24</v>
      </c>
      <c r="F2630">
        <v>390</v>
      </c>
      <c r="G2630">
        <v>-25.029871594922799</v>
      </c>
      <c r="H2630">
        <v>-1.52309381952183</v>
      </c>
      <c r="I2630">
        <v>-12.9691679256896</v>
      </c>
      <c r="J2630">
        <v>-1.6627623810837799</v>
      </c>
      <c r="K2630">
        <v>389.92181599410799</v>
      </c>
      <c r="L2630">
        <v>387.60296423657502</v>
      </c>
      <c r="M2630">
        <v>100</v>
      </c>
      <c r="O2630">
        <v>0</v>
      </c>
      <c r="P2630">
        <v>5.4054054054053902</v>
      </c>
    </row>
    <row r="2631" spans="1:17" hidden="1" x14ac:dyDescent="0.3">
      <c r="A2631" t="s">
        <v>5468</v>
      </c>
      <c r="B2631" t="s">
        <v>5469</v>
      </c>
      <c r="C2631" t="s">
        <v>10650</v>
      </c>
      <c r="E2631">
        <v>161.91499999999999</v>
      </c>
      <c r="F2631">
        <v>24.42</v>
      </c>
      <c r="G2631">
        <v>72.726120670220894</v>
      </c>
      <c r="H2631">
        <v>6.7444516530365206E-2</v>
      </c>
      <c r="I2631">
        <v>18.109737066258798</v>
      </c>
      <c r="J2631">
        <v>-9.2666199478493603</v>
      </c>
      <c r="K2631">
        <v>22.992620776307</v>
      </c>
      <c r="L2631">
        <v>19.680339028193</v>
      </c>
      <c r="M2631">
        <v>33.897773759338598</v>
      </c>
      <c r="N2631">
        <v>5.0218844832810597E-2</v>
      </c>
      <c r="O2631">
        <v>17.199017199017199</v>
      </c>
      <c r="P2631">
        <v>140.11799410029499</v>
      </c>
      <c r="Q2631">
        <v>8.4863258964450003E-2</v>
      </c>
    </row>
    <row r="2632" spans="1:17" hidden="1" x14ac:dyDescent="0.3">
      <c r="A2632" t="s">
        <v>5470</v>
      </c>
      <c r="B2632" t="s">
        <v>5471</v>
      </c>
      <c r="C2632" t="s">
        <v>10650</v>
      </c>
      <c r="D2632" t="s">
        <v>51</v>
      </c>
      <c r="E2632">
        <v>161.4</v>
      </c>
      <c r="F2632">
        <v>274.35000000000002</v>
      </c>
      <c r="G2632">
        <v>357.73198278614802</v>
      </c>
      <c r="H2632">
        <v>67.499840519152301</v>
      </c>
      <c r="I2632">
        <v>199.32451448751399</v>
      </c>
      <c r="J2632">
        <v>6.5431909576129099</v>
      </c>
      <c r="K2632">
        <v>194.60495841365301</v>
      </c>
      <c r="L2632">
        <v>137.171762485752</v>
      </c>
      <c r="M2632">
        <v>96.862328886908998</v>
      </c>
      <c r="N2632">
        <v>1.5012232345866201</v>
      </c>
      <c r="O2632">
        <v>0</v>
      </c>
      <c r="P2632">
        <v>411.08420268256299</v>
      </c>
      <c r="Q2632">
        <v>0.13693590478322601</v>
      </c>
    </row>
    <row r="2633" spans="1:17" hidden="1" x14ac:dyDescent="0.3">
      <c r="A2633" t="s">
        <v>5472</v>
      </c>
      <c r="B2633" t="s">
        <v>5473</v>
      </c>
      <c r="C2633" t="s">
        <v>10650</v>
      </c>
      <c r="D2633" t="s">
        <v>411</v>
      </c>
      <c r="E2633">
        <v>161.09233329700001</v>
      </c>
      <c r="F2633">
        <v>98.29</v>
      </c>
      <c r="G2633">
        <v>-49.504852957512199</v>
      </c>
      <c r="H2633">
        <v>-15.331057963634899</v>
      </c>
      <c r="I2633">
        <v>-27.3879750654371</v>
      </c>
      <c r="J2633">
        <v>-8.1173928768742503</v>
      </c>
      <c r="K2633">
        <v>106.860831765862</v>
      </c>
      <c r="L2633">
        <v>112.925097764272</v>
      </c>
      <c r="M2633">
        <v>21.686823679987899</v>
      </c>
      <c r="N2633">
        <v>0.39553565320874901</v>
      </c>
      <c r="O2633">
        <v>61.5627225557025</v>
      </c>
      <c r="P2633">
        <v>11.5031196823596</v>
      </c>
      <c r="Q2633">
        <v>6.0544578278703E-2</v>
      </c>
    </row>
    <row r="2634" spans="1:17" hidden="1" x14ac:dyDescent="0.3">
      <c r="A2634" t="s">
        <v>5474</v>
      </c>
      <c r="B2634" t="s">
        <v>5475</v>
      </c>
      <c r="C2634" t="s">
        <v>10650</v>
      </c>
      <c r="D2634" t="s">
        <v>414</v>
      </c>
      <c r="E2634">
        <v>160.72</v>
      </c>
      <c r="F2634">
        <v>1.94</v>
      </c>
      <c r="G2634">
        <v>42.6069448387805</v>
      </c>
      <c r="H2634">
        <v>-17.0403351988321</v>
      </c>
      <c r="I2634">
        <v>48.726022973149597</v>
      </c>
      <c r="J2634">
        <v>-9.2099321924045405</v>
      </c>
      <c r="K2634">
        <v>2.0517624567419199</v>
      </c>
      <c r="L2634">
        <v>1.60448909756995</v>
      </c>
      <c r="M2634">
        <v>25.783877923057901</v>
      </c>
      <c r="N2634">
        <v>1.38266450638058</v>
      </c>
      <c r="O2634">
        <v>31.958762886597899</v>
      </c>
      <c r="P2634">
        <v>97.268132896583893</v>
      </c>
      <c r="Q2634">
        <v>-3.6498408825272E-2</v>
      </c>
    </row>
    <row r="2635" spans="1:17" hidden="1" x14ac:dyDescent="0.3">
      <c r="A2635" t="s">
        <v>5476</v>
      </c>
      <c r="B2635" t="s">
        <v>5477</v>
      </c>
      <c r="C2635" t="s">
        <v>10650</v>
      </c>
      <c r="D2635" t="s">
        <v>5478</v>
      </c>
      <c r="E2635">
        <v>160.62492</v>
      </c>
      <c r="F2635">
        <v>164</v>
      </c>
      <c r="G2635">
        <v>-21.101943666994799</v>
      </c>
      <c r="H2635">
        <v>-14.612099055123901</v>
      </c>
      <c r="I2635">
        <v>-5.9893897130347504</v>
      </c>
      <c r="J2635">
        <v>-4.01570355755437</v>
      </c>
      <c r="K2635">
        <v>166.69806315293499</v>
      </c>
      <c r="L2635">
        <v>158.35337003095401</v>
      </c>
      <c r="M2635">
        <v>41.1093365547896</v>
      </c>
      <c r="N2635">
        <v>0.35264550264550198</v>
      </c>
      <c r="O2635">
        <v>24.878048780487799</v>
      </c>
      <c r="P2635">
        <v>43.796580447172197</v>
      </c>
    </row>
    <row r="2636" spans="1:17" hidden="1" x14ac:dyDescent="0.3">
      <c r="A2636" t="s">
        <v>5479</v>
      </c>
      <c r="B2636" t="s">
        <v>5480</v>
      </c>
      <c r="C2636" t="s">
        <v>10650</v>
      </c>
      <c r="D2636" t="s">
        <v>1168</v>
      </c>
      <c r="E2636">
        <v>160.35799363800001</v>
      </c>
      <c r="F2636">
        <v>0.87</v>
      </c>
      <c r="G2636">
        <v>76.707580142528897</v>
      </c>
      <c r="H2636">
        <v>4.6497456866509896</v>
      </c>
      <c r="I2636">
        <v>-25.9691679256896</v>
      </c>
      <c r="J2636">
        <v>4.5100771250890404</v>
      </c>
      <c r="K2636">
        <v>0.85032756388805997</v>
      </c>
      <c r="L2636">
        <v>0.77497682921706501</v>
      </c>
      <c r="M2636">
        <v>45.664164405946799</v>
      </c>
      <c r="N2636">
        <v>1.3785090347730899</v>
      </c>
      <c r="O2636">
        <v>37.931034482758598</v>
      </c>
      <c r="P2636">
        <v>112.19512195121899</v>
      </c>
      <c r="Q2636">
        <v>1.7995765220460001E-2</v>
      </c>
    </row>
    <row r="2637" spans="1:17" hidden="1" x14ac:dyDescent="0.3">
      <c r="A2637" t="s">
        <v>5481</v>
      </c>
      <c r="B2637" t="s">
        <v>5482</v>
      </c>
      <c r="C2637" t="s">
        <v>10650</v>
      </c>
      <c r="D2637" t="s">
        <v>158</v>
      </c>
      <c r="E2637">
        <v>159.47412</v>
      </c>
      <c r="F2637">
        <v>154.5</v>
      </c>
      <c r="G2637">
        <v>-3.4837568688573799</v>
      </c>
      <c r="H2637">
        <v>1.19799461585231</v>
      </c>
      <c r="I2637">
        <v>-16.4066679256896</v>
      </c>
      <c r="J2637">
        <v>-4.2748230066884298</v>
      </c>
      <c r="K2637">
        <v>148.31436444961</v>
      </c>
      <c r="L2637">
        <v>142.15142624145</v>
      </c>
      <c r="M2637">
        <v>51.957273748104299</v>
      </c>
      <c r="N2637">
        <v>0.66662286465177401</v>
      </c>
      <c r="O2637">
        <v>21.682847896440101</v>
      </c>
      <c r="P2637">
        <v>31.043256997455401</v>
      </c>
      <c r="Q2637">
        <v>6.9307520858738994E-2</v>
      </c>
    </row>
    <row r="2638" spans="1:17" hidden="1" x14ac:dyDescent="0.3">
      <c r="A2638" t="s">
        <v>5483</v>
      </c>
      <c r="B2638" t="s">
        <v>5484</v>
      </c>
      <c r="C2638" t="s">
        <v>10650</v>
      </c>
      <c r="D2638" t="s">
        <v>195</v>
      </c>
      <c r="E2638">
        <v>159.173633</v>
      </c>
      <c r="F2638">
        <v>150</v>
      </c>
      <c r="G2638">
        <v>-86.957016130762995</v>
      </c>
      <c r="H2638">
        <v>1.6807234947249301</v>
      </c>
      <c r="I2638">
        <v>-41.506566687004501</v>
      </c>
      <c r="J2638">
        <v>-3.3510740693954699</v>
      </c>
      <c r="K2638">
        <v>146.89508148834699</v>
      </c>
      <c r="L2638">
        <v>185.48001103167601</v>
      </c>
      <c r="M2638">
        <v>64.470857857453495</v>
      </c>
      <c r="N2638">
        <v>1.19493220715714</v>
      </c>
      <c r="O2638">
        <v>135.333333333333</v>
      </c>
      <c r="P2638">
        <v>40.186915887850397</v>
      </c>
      <c r="Q2638">
        <v>2.9777901433273999E-2</v>
      </c>
    </row>
    <row r="2639" spans="1:17" hidden="1" x14ac:dyDescent="0.3">
      <c r="A2639" t="s">
        <v>5485</v>
      </c>
      <c r="B2639" t="s">
        <v>5486</v>
      </c>
      <c r="C2639" t="s">
        <v>10650</v>
      </c>
      <c r="D2639" t="s">
        <v>531</v>
      </c>
      <c r="E2639">
        <v>159.11000000000001</v>
      </c>
      <c r="F2639">
        <v>45.74</v>
      </c>
      <c r="G2639">
        <v>26.477244440495099</v>
      </c>
      <c r="H2639">
        <v>-3.79920528516744</v>
      </c>
      <c r="I2639">
        <v>-17.578135600350699</v>
      </c>
      <c r="J2639">
        <v>-5.9344856567662196</v>
      </c>
      <c r="K2639">
        <v>47.567171115435798</v>
      </c>
      <c r="L2639">
        <v>44.526672226226999</v>
      </c>
      <c r="M2639">
        <v>37.122534171183098</v>
      </c>
      <c r="N2639">
        <v>0.71176971525319099</v>
      </c>
      <c r="O2639">
        <v>48.119807608220299</v>
      </c>
      <c r="Q2639">
        <v>7.8028553777870005E-2</v>
      </c>
    </row>
    <row r="2640" spans="1:17" hidden="1" x14ac:dyDescent="0.3">
      <c r="A2640" t="s">
        <v>5487</v>
      </c>
      <c r="B2640" t="s">
        <v>5488</v>
      </c>
      <c r="C2640" t="s">
        <v>10650</v>
      </c>
      <c r="D2640" t="s">
        <v>21</v>
      </c>
      <c r="E2640">
        <v>158.95515501599999</v>
      </c>
      <c r="F2640">
        <v>42.15</v>
      </c>
      <c r="G2640">
        <v>49.232242181257398</v>
      </c>
      <c r="H2640">
        <v>-0.99068641211443897</v>
      </c>
      <c r="I2640">
        <v>-8.3006802177184795</v>
      </c>
      <c r="J2640">
        <v>1.88993194414273</v>
      </c>
      <c r="K2640">
        <v>41.665654091186603</v>
      </c>
      <c r="L2640">
        <v>37.738375576245602</v>
      </c>
      <c r="M2640">
        <v>56.022387118767</v>
      </c>
      <c r="N2640">
        <v>0.64852308588271002</v>
      </c>
      <c r="O2640">
        <v>27.995255041518401</v>
      </c>
      <c r="P2640">
        <v>87.5</v>
      </c>
      <c r="Q2640">
        <v>7.1719134483282002E-2</v>
      </c>
    </row>
    <row r="2641" spans="1:17" hidden="1" x14ac:dyDescent="0.3">
      <c r="A2641" t="s">
        <v>5489</v>
      </c>
      <c r="B2641" t="s">
        <v>5490</v>
      </c>
      <c r="C2641" t="s">
        <v>10650</v>
      </c>
      <c r="D2641" t="s">
        <v>127</v>
      </c>
      <c r="E2641">
        <v>158.47930769999999</v>
      </c>
      <c r="F2641">
        <v>78.569999999999993</v>
      </c>
      <c r="G2641">
        <v>10.877672639959499</v>
      </c>
      <c r="H2641">
        <v>33.559314522220397</v>
      </c>
      <c r="I2641">
        <v>5.62705848940465</v>
      </c>
      <c r="J2641">
        <v>-1.26276238108379</v>
      </c>
      <c r="K2641">
        <v>67.316708333558296</v>
      </c>
      <c r="L2641">
        <v>63.402068238433003</v>
      </c>
      <c r="M2641">
        <v>68.664762966636403</v>
      </c>
      <c r="N2641">
        <v>2.8003270779323102</v>
      </c>
      <c r="O2641">
        <v>19.956726485936102</v>
      </c>
      <c r="P2641">
        <v>57.139999999999901</v>
      </c>
      <c r="Q2641">
        <v>0.13016977894166601</v>
      </c>
    </row>
    <row r="2642" spans="1:17" hidden="1" x14ac:dyDescent="0.3">
      <c r="A2642" t="s">
        <v>5491</v>
      </c>
      <c r="B2642" t="s">
        <v>5492</v>
      </c>
      <c r="C2642" t="s">
        <v>10650</v>
      </c>
      <c r="D2642" t="s">
        <v>5493</v>
      </c>
      <c r="E2642">
        <v>158.2780654</v>
      </c>
      <c r="F2642">
        <v>63.4</v>
      </c>
      <c r="G2642">
        <v>3.7446171795659602</v>
      </c>
      <c r="H2642">
        <v>0.72409719171412401</v>
      </c>
      <c r="I2642">
        <v>21.210726254204499</v>
      </c>
      <c r="J2642">
        <v>-4.4108539841372103</v>
      </c>
      <c r="K2642">
        <v>61.460963973505699</v>
      </c>
      <c r="M2642">
        <v>52.617826499026002</v>
      </c>
      <c r="N2642">
        <v>0.55836677717675798</v>
      </c>
      <c r="O2642">
        <v>29.968454258674999</v>
      </c>
      <c r="P2642">
        <v>60.506329113923996</v>
      </c>
    </row>
    <row r="2643" spans="1:17" hidden="1" x14ac:dyDescent="0.3">
      <c r="A2643" t="s">
        <v>5494</v>
      </c>
      <c r="B2643" t="s">
        <v>5495</v>
      </c>
      <c r="C2643" t="s">
        <v>10650</v>
      </c>
      <c r="D2643" t="s">
        <v>5496</v>
      </c>
      <c r="E2643">
        <v>157.68575200000001</v>
      </c>
      <c r="F2643">
        <v>124.05</v>
      </c>
      <c r="G2643">
        <v>-57.891417351205398</v>
      </c>
      <c r="H2643">
        <v>52.594553239301597</v>
      </c>
      <c r="I2643">
        <v>-5.0057214504938496</v>
      </c>
      <c r="J2643">
        <v>44.542594761773302</v>
      </c>
      <c r="K2643">
        <v>92.890354830730402</v>
      </c>
      <c r="M2643">
        <v>76.287493161302507</v>
      </c>
      <c r="N2643">
        <v>3.6234279554437601</v>
      </c>
      <c r="O2643">
        <v>49.133413945989503</v>
      </c>
      <c r="P2643">
        <v>63.223684210526301</v>
      </c>
    </row>
    <row r="2644" spans="1:17" hidden="1" x14ac:dyDescent="0.3">
      <c r="A2644" t="s">
        <v>5497</v>
      </c>
      <c r="B2644" t="s">
        <v>5498</v>
      </c>
      <c r="C2644" t="s">
        <v>10650</v>
      </c>
      <c r="D2644" t="s">
        <v>629</v>
      </c>
      <c r="E2644">
        <v>157.55634000000001</v>
      </c>
      <c r="F2644">
        <v>469.4</v>
      </c>
      <c r="G2644">
        <v>-21.361267473199099</v>
      </c>
      <c r="H2644">
        <v>0.56470061302634</v>
      </c>
      <c r="I2644">
        <v>6.0319729033127301</v>
      </c>
      <c r="J2644">
        <v>6.9486967828301003</v>
      </c>
      <c r="K2644">
        <v>457.03091206924398</v>
      </c>
      <c r="L2644">
        <v>432.91816281724402</v>
      </c>
      <c r="M2644">
        <v>73.105796697233103</v>
      </c>
      <c r="N2644">
        <v>1.1921029880452501</v>
      </c>
      <c r="O2644">
        <v>16.531742650191699</v>
      </c>
      <c r="P2644">
        <v>30.3888888888888</v>
      </c>
      <c r="Q2644">
        <v>-1.0665257304473E-2</v>
      </c>
    </row>
    <row r="2645" spans="1:17" hidden="1" x14ac:dyDescent="0.3">
      <c r="A2645" t="s">
        <v>5499</v>
      </c>
      <c r="B2645" t="s">
        <v>5500</v>
      </c>
      <c r="C2645" t="s">
        <v>10650</v>
      </c>
      <c r="E2645">
        <v>157.495870752</v>
      </c>
      <c r="F2645">
        <v>11.07</v>
      </c>
      <c r="G2645">
        <v>-5.77311483816605</v>
      </c>
      <c r="H2645">
        <v>-7.5729158835787702</v>
      </c>
      <c r="I2645">
        <v>-24.409167925689601</v>
      </c>
      <c r="J2645">
        <v>-2.04012087164981</v>
      </c>
      <c r="K2645">
        <v>10.9974379438783</v>
      </c>
      <c r="L2645">
        <v>11.3107695313011</v>
      </c>
      <c r="M2645">
        <v>47.043063085075801</v>
      </c>
      <c r="N2645">
        <v>1.3257509327845101</v>
      </c>
      <c r="O2645">
        <v>58.175248419150797</v>
      </c>
      <c r="P2645">
        <v>27.095292766934499</v>
      </c>
      <c r="Q2645">
        <v>7.7495118125606E-2</v>
      </c>
    </row>
    <row r="2646" spans="1:17" hidden="1" x14ac:dyDescent="0.3">
      <c r="A2646" t="s">
        <v>5501</v>
      </c>
      <c r="B2646" t="s">
        <v>5502</v>
      </c>
      <c r="C2646" t="s">
        <v>10650</v>
      </c>
      <c r="D2646" t="s">
        <v>629</v>
      </c>
      <c r="E2646">
        <v>157.49369999999999</v>
      </c>
      <c r="F2646">
        <v>2.0499999999999998</v>
      </c>
      <c r="G2646">
        <v>-80.913708372877196</v>
      </c>
      <c r="H2646">
        <v>11.5708328897386</v>
      </c>
      <c r="I2646">
        <v>-23.2561812817567</v>
      </c>
      <c r="J2646">
        <v>24.919516099928799</v>
      </c>
      <c r="K2646">
        <v>1.6382339891682001</v>
      </c>
      <c r="L2646">
        <v>2.1554460153412398</v>
      </c>
      <c r="M2646">
        <v>84.305976581538701</v>
      </c>
      <c r="N2646">
        <v>0.95826982497195801</v>
      </c>
      <c r="O2646">
        <v>114.04814697497601</v>
      </c>
      <c r="P2646">
        <v>60.367774052626203</v>
      </c>
      <c r="Q2646">
        <v>-4.4508426536445003E-2</v>
      </c>
    </row>
    <row r="2647" spans="1:17" hidden="1" x14ac:dyDescent="0.3">
      <c r="A2647" t="s">
        <v>5503</v>
      </c>
      <c r="B2647" t="s">
        <v>5504</v>
      </c>
      <c r="C2647" t="s">
        <v>10650</v>
      </c>
      <c r="D2647" t="s">
        <v>629</v>
      </c>
      <c r="E2647">
        <v>157.267425</v>
      </c>
      <c r="F2647">
        <v>218.55</v>
      </c>
      <c r="G2647">
        <v>-43.0876855551952</v>
      </c>
      <c r="H2647">
        <v>-8.0401878366158499</v>
      </c>
      <c r="I2647">
        <v>-23.454525287966899</v>
      </c>
      <c r="J2647">
        <v>-1.7769176322253299</v>
      </c>
      <c r="K2647">
        <v>219.73422136955699</v>
      </c>
      <c r="L2647">
        <v>231.276785531896</v>
      </c>
      <c r="M2647">
        <v>52.447214743260197</v>
      </c>
      <c r="N2647">
        <v>0.88744355544548204</v>
      </c>
      <c r="O2647">
        <v>46.419583619309002</v>
      </c>
      <c r="P2647">
        <v>8.1930693069306795</v>
      </c>
      <c r="Q2647">
        <v>-2.3381800051520001E-2</v>
      </c>
    </row>
    <row r="2648" spans="1:17" hidden="1" x14ac:dyDescent="0.3">
      <c r="A2648" t="s">
        <v>5505</v>
      </c>
      <c r="B2648" t="s">
        <v>5506</v>
      </c>
      <c r="C2648" t="s">
        <v>10650</v>
      </c>
      <c r="D2648" t="s">
        <v>629</v>
      </c>
      <c r="E2648">
        <v>157.240512</v>
      </c>
      <c r="F2648">
        <v>294.60000000000002</v>
      </c>
      <c r="G2648">
        <v>-17.5833329283113</v>
      </c>
      <c r="H2648">
        <v>-4.55831537446422</v>
      </c>
      <c r="I2648">
        <v>-22.0292080553392</v>
      </c>
      <c r="J2648">
        <v>-1.86323013918603</v>
      </c>
      <c r="K2648">
        <v>298.40461849498098</v>
      </c>
      <c r="L2648">
        <v>295.322628935014</v>
      </c>
      <c r="M2648">
        <v>52.777600796556598</v>
      </c>
      <c r="N2648">
        <v>0.32958663516275599</v>
      </c>
      <c r="O2648">
        <v>21.181262729124199</v>
      </c>
      <c r="P2648">
        <v>17.207081758504</v>
      </c>
      <c r="Q2648">
        <v>3.6934104482104997E-2</v>
      </c>
    </row>
    <row r="2649" spans="1:17" hidden="1" x14ac:dyDescent="0.3">
      <c r="A2649" t="s">
        <v>5507</v>
      </c>
      <c r="B2649" t="s">
        <v>5508</v>
      </c>
      <c r="C2649" t="s">
        <v>10650</v>
      </c>
      <c r="D2649" t="s">
        <v>195</v>
      </c>
      <c r="E2649">
        <v>157.235052618</v>
      </c>
      <c r="F2649">
        <v>66.180000000000007</v>
      </c>
      <c r="G2649">
        <v>-43.755512756713202</v>
      </c>
      <c r="H2649">
        <v>22.5802326997125</v>
      </c>
      <c r="I2649">
        <v>-19.902088752577502</v>
      </c>
      <c r="J2649">
        <v>3.00808401390054</v>
      </c>
      <c r="K2649">
        <v>60.495756674653201</v>
      </c>
      <c r="L2649">
        <v>63.8238657071999</v>
      </c>
      <c r="M2649">
        <v>62.616095077411899</v>
      </c>
      <c r="N2649">
        <v>2.10645495897991</v>
      </c>
      <c r="O2649">
        <v>44.152311876699898</v>
      </c>
      <c r="P2649">
        <v>29.764705882352899</v>
      </c>
      <c r="Q2649">
        <v>2.2308716406180002E-3</v>
      </c>
    </row>
    <row r="2650" spans="1:17" hidden="1" x14ac:dyDescent="0.3">
      <c r="A2650" t="s">
        <v>5509</v>
      </c>
      <c r="B2650" t="s">
        <v>5510</v>
      </c>
      <c r="C2650" t="s">
        <v>10650</v>
      </c>
      <c r="D2650" t="s">
        <v>629</v>
      </c>
      <c r="E2650">
        <v>157.182830241</v>
      </c>
      <c r="F2650">
        <v>51.59</v>
      </c>
      <c r="G2650">
        <v>-0.77958461530683798</v>
      </c>
      <c r="H2650">
        <v>-20.396109692537699</v>
      </c>
      <c r="I2650">
        <v>-20.728867550220301</v>
      </c>
      <c r="J2650">
        <v>-10.231635368561401</v>
      </c>
      <c r="K2650">
        <v>54.152262628705202</v>
      </c>
      <c r="L2650">
        <v>51.221940262495501</v>
      </c>
      <c r="M2650">
        <v>35.451321753312797</v>
      </c>
      <c r="N2650">
        <v>0.562632282298551</v>
      </c>
      <c r="O2650">
        <v>36.654390385733599</v>
      </c>
      <c r="P2650">
        <v>42.121212121212103</v>
      </c>
      <c r="Q2650">
        <v>0.10922046462245499</v>
      </c>
    </row>
    <row r="2651" spans="1:17" hidden="1" x14ac:dyDescent="0.3">
      <c r="A2651" t="s">
        <v>5511</v>
      </c>
      <c r="B2651" t="s">
        <v>5512</v>
      </c>
      <c r="C2651" t="s">
        <v>10650</v>
      </c>
      <c r="D2651" t="s">
        <v>141</v>
      </c>
      <c r="E2651">
        <v>157.090066248</v>
      </c>
      <c r="F2651">
        <v>9.84</v>
      </c>
      <c r="G2651">
        <v>-20.491142922115898</v>
      </c>
      <c r="H2651">
        <v>0.41568169068223598</v>
      </c>
      <c r="I2651">
        <v>-19.699025745594799</v>
      </c>
      <c r="J2651">
        <v>-1.76276238108378</v>
      </c>
      <c r="K2651">
        <v>9.9281089636507698</v>
      </c>
      <c r="L2651">
        <v>10.7085899082994</v>
      </c>
      <c r="M2651">
        <v>53.2282811692046</v>
      </c>
      <c r="N2651">
        <v>0.73856834190724396</v>
      </c>
      <c r="O2651">
        <v>52.9471544715447</v>
      </c>
      <c r="P2651">
        <v>21.481481481481399</v>
      </c>
      <c r="Q2651">
        <v>3.2932465392310997E-2</v>
      </c>
    </row>
    <row r="2652" spans="1:17" hidden="1" x14ac:dyDescent="0.3">
      <c r="A2652" t="s">
        <v>5513</v>
      </c>
      <c r="B2652" t="s">
        <v>5514</v>
      </c>
      <c r="C2652" t="s">
        <v>10650</v>
      </c>
      <c r="D2652" t="s">
        <v>1168</v>
      </c>
      <c r="E2652">
        <v>157.07472000000001</v>
      </c>
      <c r="F2652">
        <v>12.81</v>
      </c>
      <c r="G2652">
        <v>-41.998963572644399</v>
      </c>
      <c r="H2652">
        <v>-5.2750080614820201</v>
      </c>
      <c r="I2652">
        <v>-41.683692132701303</v>
      </c>
      <c r="J2652">
        <v>-4.6720216403430497</v>
      </c>
      <c r="K2652">
        <v>13.580972242470599</v>
      </c>
      <c r="L2652">
        <v>15.3803753853977</v>
      </c>
      <c r="M2652">
        <v>40.892206760814503</v>
      </c>
      <c r="N2652">
        <v>0.33351568588013097</v>
      </c>
      <c r="O2652">
        <v>73.224043715846904</v>
      </c>
      <c r="P2652">
        <v>24.368932038834899</v>
      </c>
      <c r="Q2652">
        <v>9.3405214616165994E-2</v>
      </c>
    </row>
    <row r="2653" spans="1:17" hidden="1" x14ac:dyDescent="0.3">
      <c r="A2653" t="s">
        <v>5515</v>
      </c>
      <c r="B2653" t="s">
        <v>5516</v>
      </c>
      <c r="C2653" t="s">
        <v>10650</v>
      </c>
      <c r="D2653" t="s">
        <v>282</v>
      </c>
      <c r="E2653">
        <v>156.63795755999999</v>
      </c>
      <c r="F2653">
        <v>74.64</v>
      </c>
      <c r="G2653">
        <v>-48.950560843122901</v>
      </c>
      <c r="H2653">
        <v>8.2378908663232906</v>
      </c>
      <c r="I2653">
        <v>1.95000066553434</v>
      </c>
      <c r="J2653">
        <v>-2.49038426133724</v>
      </c>
      <c r="K2653">
        <v>69.008294321359699</v>
      </c>
      <c r="L2653">
        <v>69.272627932926895</v>
      </c>
      <c r="M2653">
        <v>52.814095722453501</v>
      </c>
      <c r="N2653">
        <v>1.1748003316926201</v>
      </c>
      <c r="O2653">
        <v>48.713826366559402</v>
      </c>
      <c r="P2653">
        <v>53.896907216494803</v>
      </c>
      <c r="Q2653">
        <v>4.9929371485806999E-2</v>
      </c>
    </row>
    <row r="2654" spans="1:17" hidden="1" x14ac:dyDescent="0.3">
      <c r="A2654" t="s">
        <v>5517</v>
      </c>
      <c r="B2654" t="s">
        <v>5518</v>
      </c>
      <c r="C2654" t="s">
        <v>10650</v>
      </c>
      <c r="D2654" t="s">
        <v>305</v>
      </c>
      <c r="E2654">
        <v>156.51791854199999</v>
      </c>
      <c r="F2654">
        <v>34.14</v>
      </c>
      <c r="G2654">
        <v>174.11423236630799</v>
      </c>
      <c r="H2654">
        <v>-24.9736432700712</v>
      </c>
      <c r="I2654">
        <v>115.08694429875899</v>
      </c>
      <c r="J2654">
        <v>-9.4222962793888705</v>
      </c>
      <c r="K2654">
        <v>38.412132849961502</v>
      </c>
      <c r="L2654">
        <v>27.128583249055399</v>
      </c>
      <c r="M2654">
        <v>17.744217410398701</v>
      </c>
      <c r="N2654">
        <v>0.24758017451970099</v>
      </c>
      <c r="O2654">
        <v>50.263620386643197</v>
      </c>
      <c r="P2654">
        <v>220.56338028169</v>
      </c>
      <c r="Q2654">
        <v>6.9718499835343006E-2</v>
      </c>
    </row>
    <row r="2655" spans="1:17" hidden="1" x14ac:dyDescent="0.3">
      <c r="A2655" t="s">
        <v>5519</v>
      </c>
      <c r="B2655" t="s">
        <v>5520</v>
      </c>
      <c r="C2655" t="s">
        <v>10650</v>
      </c>
      <c r="D2655" t="s">
        <v>46</v>
      </c>
      <c r="E2655">
        <v>156.214698</v>
      </c>
      <c r="F2655">
        <v>145</v>
      </c>
      <c r="G2655">
        <v>138.08324151818999</v>
      </c>
      <c r="H2655">
        <v>1.12996740496796</v>
      </c>
      <c r="I2655">
        <v>82.317027360505605</v>
      </c>
      <c r="J2655">
        <v>-4.8699464734506801</v>
      </c>
      <c r="K2655">
        <v>141.69604334072901</v>
      </c>
      <c r="L2655">
        <v>103.945544743055</v>
      </c>
      <c r="M2655">
        <v>49.9591083785227</v>
      </c>
      <c r="N2655">
        <v>1.5015015015015001</v>
      </c>
      <c r="O2655">
        <v>11.6551724137931</v>
      </c>
      <c r="P2655">
        <v>168.51851851851799</v>
      </c>
      <c r="Q2655">
        <v>0.126656430697556</v>
      </c>
    </row>
    <row r="2656" spans="1:17" hidden="1" x14ac:dyDescent="0.3">
      <c r="A2656" t="s">
        <v>5521</v>
      </c>
      <c r="B2656" t="s">
        <v>5522</v>
      </c>
      <c r="C2656" t="s">
        <v>10650</v>
      </c>
      <c r="D2656" t="s">
        <v>3601</v>
      </c>
      <c r="E2656">
        <v>156.16200000000001</v>
      </c>
      <c r="F2656">
        <v>15.01</v>
      </c>
      <c r="G2656">
        <v>210.701086636035</v>
      </c>
      <c r="H2656">
        <v>-10.984950708936299</v>
      </c>
      <c r="I2656">
        <v>-22.164570224540199</v>
      </c>
      <c r="J2656">
        <v>-9.3225935029173002</v>
      </c>
      <c r="K2656">
        <v>15.558745904268401</v>
      </c>
      <c r="L2656">
        <v>13.540540540275201</v>
      </c>
      <c r="M2656">
        <v>41.727162010461697</v>
      </c>
      <c r="N2656">
        <v>0.350760616854358</v>
      </c>
      <c r="O2656">
        <v>48.101265822784796</v>
      </c>
      <c r="P2656">
        <v>316.36615811373002</v>
      </c>
    </row>
    <row r="2657" spans="1:17" hidden="1" x14ac:dyDescent="0.3">
      <c r="A2657" t="s">
        <v>5523</v>
      </c>
      <c r="B2657" t="s">
        <v>5524</v>
      </c>
      <c r="C2657" t="s">
        <v>10650</v>
      </c>
      <c r="D2657" t="s">
        <v>414</v>
      </c>
      <c r="E2657">
        <v>156.15467237499999</v>
      </c>
      <c r="F2657">
        <v>102.3</v>
      </c>
      <c r="G2657">
        <v>5.1332361192053204</v>
      </c>
      <c r="H2657">
        <v>-10.500757049762299</v>
      </c>
      <c r="I2657">
        <v>-11.178123149570199</v>
      </c>
      <c r="J2657">
        <v>3.2382277179261099</v>
      </c>
      <c r="K2657">
        <v>105.573047390068</v>
      </c>
      <c r="L2657">
        <v>99.994616572722705</v>
      </c>
      <c r="M2657">
        <v>58.570066554632298</v>
      </c>
      <c r="N2657">
        <v>0.56595385081548899</v>
      </c>
      <c r="O2657">
        <v>29.0322580645161</v>
      </c>
      <c r="P2657">
        <v>37.852041503840397</v>
      </c>
      <c r="Q2657">
        <v>0.110920718025329</v>
      </c>
    </row>
    <row r="2658" spans="1:17" hidden="1" x14ac:dyDescent="0.3">
      <c r="A2658" t="s">
        <v>5525</v>
      </c>
      <c r="B2658" t="s">
        <v>5526</v>
      </c>
      <c r="C2658" t="s">
        <v>10650</v>
      </c>
      <c r="D2658" t="s">
        <v>1546</v>
      </c>
      <c r="E2658">
        <v>156.06</v>
      </c>
      <c r="F2658">
        <v>83.95</v>
      </c>
      <c r="G2658">
        <v>-49.558591065838797</v>
      </c>
      <c r="H2658">
        <v>-28.881584385559499</v>
      </c>
      <c r="I2658">
        <v>-32.092481991200202</v>
      </c>
      <c r="J2658">
        <v>-5.5329246782123596</v>
      </c>
      <c r="M2658">
        <v>28.656095778795201</v>
      </c>
      <c r="O2658">
        <v>25.074449076831399</v>
      </c>
      <c r="P2658">
        <v>10.8250825082508</v>
      </c>
    </row>
    <row r="2659" spans="1:17" hidden="1" x14ac:dyDescent="0.3">
      <c r="A2659" t="s">
        <v>5527</v>
      </c>
      <c r="B2659" t="s">
        <v>5528</v>
      </c>
      <c r="C2659" t="s">
        <v>10650</v>
      </c>
      <c r="D2659" t="s">
        <v>46</v>
      </c>
      <c r="E2659">
        <v>155.93650460499899</v>
      </c>
      <c r="F2659">
        <v>8.33</v>
      </c>
      <c r="G2659">
        <v>6.1221000488521202</v>
      </c>
      <c r="H2659">
        <v>-4.0961932347265204</v>
      </c>
      <c r="I2659">
        <v>-29.250574960865499</v>
      </c>
      <c r="J2659">
        <v>3.2490764098481901</v>
      </c>
      <c r="K2659">
        <v>7.4511943428596501</v>
      </c>
      <c r="L2659">
        <v>7.6662912045017304</v>
      </c>
      <c r="M2659">
        <v>64.206047656411499</v>
      </c>
      <c r="N2659">
        <v>2.5242390151528098</v>
      </c>
      <c r="O2659">
        <v>23.049219687875102</v>
      </c>
      <c r="P2659">
        <v>60.192307692307601</v>
      </c>
      <c r="Q2659">
        <v>-0.123674208750975</v>
      </c>
    </row>
    <row r="2660" spans="1:17" hidden="1" x14ac:dyDescent="0.3">
      <c r="A2660" t="s">
        <v>5529</v>
      </c>
      <c r="B2660" t="s">
        <v>5530</v>
      </c>
      <c r="C2660" t="s">
        <v>10650</v>
      </c>
      <c r="D2660" t="s">
        <v>245</v>
      </c>
      <c r="E2660">
        <v>155.59285</v>
      </c>
      <c r="F2660">
        <v>169.75</v>
      </c>
      <c r="G2660">
        <v>71.7684156738826</v>
      </c>
      <c r="H2660">
        <v>-1.7757674591974799</v>
      </c>
      <c r="I2660">
        <v>-28.009207965729701</v>
      </c>
      <c r="J2660">
        <v>-1.6627623810837799</v>
      </c>
      <c r="K2660">
        <v>149.71317504443201</v>
      </c>
      <c r="L2660">
        <v>138.369689887654</v>
      </c>
      <c r="M2660">
        <v>71.011674641356805</v>
      </c>
      <c r="N2660">
        <v>0</v>
      </c>
      <c r="O2660">
        <v>26.3917525773196</v>
      </c>
      <c r="P2660">
        <v>135.763888888888</v>
      </c>
    </row>
    <row r="2661" spans="1:17" hidden="1" x14ac:dyDescent="0.3">
      <c r="A2661" t="s">
        <v>5531</v>
      </c>
      <c r="B2661" t="s">
        <v>5532</v>
      </c>
      <c r="C2661" t="s">
        <v>10650</v>
      </c>
      <c r="D2661" t="s">
        <v>21</v>
      </c>
      <c r="E2661">
        <v>155.393</v>
      </c>
      <c r="F2661">
        <v>109.55</v>
      </c>
      <c r="G2661">
        <v>76.536194754820102</v>
      </c>
      <c r="H2661">
        <v>-3.5602948824093601</v>
      </c>
      <c r="I2661">
        <v>-1.75089381401454</v>
      </c>
      <c r="J2661">
        <v>-5.4470164045722598</v>
      </c>
      <c r="K2661">
        <v>109.428665148284</v>
      </c>
      <c r="L2661">
        <v>95.422238970603701</v>
      </c>
      <c r="M2661">
        <v>45.389403606590797</v>
      </c>
      <c r="N2661">
        <v>0.59397980951449003</v>
      </c>
      <c r="O2661">
        <v>18.566864445458599</v>
      </c>
      <c r="P2661">
        <v>136.09913793103399</v>
      </c>
      <c r="Q2661">
        <v>7.8634503963030997E-2</v>
      </c>
    </row>
    <row r="2662" spans="1:17" hidden="1" x14ac:dyDescent="0.3">
      <c r="A2662" t="s">
        <v>5533</v>
      </c>
      <c r="B2662" t="s">
        <v>5534</v>
      </c>
      <c r="C2662" t="s">
        <v>10650</v>
      </c>
      <c r="D2662" t="s">
        <v>531</v>
      </c>
      <c r="E2662">
        <v>155.38999999999999</v>
      </c>
      <c r="F2662">
        <v>148.6</v>
      </c>
      <c r="G2662">
        <v>167.71881609758501</v>
      </c>
      <c r="H2662">
        <v>-9.3650391082756403</v>
      </c>
      <c r="I2662">
        <v>11.2783237131063</v>
      </c>
      <c r="J2662">
        <v>-9.3644366581005301</v>
      </c>
      <c r="K2662">
        <v>154.838054108075</v>
      </c>
      <c r="L2662">
        <v>119.10405455286499</v>
      </c>
      <c r="M2662">
        <v>23.8007582156201</v>
      </c>
      <c r="N2662">
        <v>0.12264769682773299</v>
      </c>
      <c r="O2662">
        <v>33.916554508748298</v>
      </c>
      <c r="P2662">
        <v>222.34273318871999</v>
      </c>
      <c r="Q2662">
        <v>0.15751372507522499</v>
      </c>
    </row>
    <row r="2663" spans="1:17" hidden="1" x14ac:dyDescent="0.3">
      <c r="A2663" t="s">
        <v>5535</v>
      </c>
      <c r="B2663" t="s">
        <v>5536</v>
      </c>
      <c r="C2663" t="s">
        <v>10650</v>
      </c>
      <c r="D2663" t="s">
        <v>355</v>
      </c>
      <c r="E2663">
        <v>155.27879217999899</v>
      </c>
      <c r="F2663">
        <v>117</v>
      </c>
      <c r="G2663">
        <v>1572.6214915586199</v>
      </c>
      <c r="H2663">
        <v>-2.3698338703262398</v>
      </c>
      <c r="I2663">
        <v>11.4856773035412</v>
      </c>
      <c r="J2663">
        <v>-7.9077583778812297</v>
      </c>
      <c r="K2663">
        <v>119.883308323926</v>
      </c>
      <c r="L2663">
        <v>92.505305460520603</v>
      </c>
      <c r="M2663">
        <v>49.719433835395598</v>
      </c>
      <c r="N2663">
        <v>1.01185770750988</v>
      </c>
      <c r="O2663">
        <v>63.247863247863201</v>
      </c>
      <c r="P2663">
        <v>1603.0567685589499</v>
      </c>
    </row>
    <row r="2664" spans="1:17" hidden="1" x14ac:dyDescent="0.3">
      <c r="A2664" t="s">
        <v>5537</v>
      </c>
      <c r="B2664" t="s">
        <v>5538</v>
      </c>
      <c r="C2664" t="s">
        <v>10650</v>
      </c>
      <c r="D2664" t="s">
        <v>2246</v>
      </c>
      <c r="E2664">
        <v>155.0264</v>
      </c>
      <c r="F2664">
        <v>114.55</v>
      </c>
      <c r="G2664">
        <v>3.5413311868062798</v>
      </c>
      <c r="H2664">
        <v>20.3913446831519</v>
      </c>
      <c r="I2664">
        <v>21.007440261444799</v>
      </c>
      <c r="J2664">
        <v>25.006867577800499</v>
      </c>
      <c r="K2664">
        <v>89.874884141400003</v>
      </c>
      <c r="M2664">
        <v>63.427979697443703</v>
      </c>
      <c r="N2664">
        <v>2.1229254693557502</v>
      </c>
      <c r="O2664">
        <v>17.852466171977301</v>
      </c>
      <c r="P2664">
        <v>81.825396825396794</v>
      </c>
    </row>
    <row r="2665" spans="1:17" hidden="1" x14ac:dyDescent="0.3">
      <c r="A2665" t="s">
        <v>5539</v>
      </c>
      <c r="B2665" t="s">
        <v>5540</v>
      </c>
      <c r="C2665" t="s">
        <v>10650</v>
      </c>
      <c r="D2665" t="s">
        <v>54</v>
      </c>
      <c r="E2665">
        <v>154.896230304</v>
      </c>
      <c r="F2665">
        <v>43.62</v>
      </c>
      <c r="G2665">
        <v>-15.826764125919301</v>
      </c>
      <c r="H2665">
        <v>-3.22407860018432</v>
      </c>
      <c r="I2665">
        <v>-41.578005896229698</v>
      </c>
      <c r="J2665">
        <v>2.33913200679214</v>
      </c>
      <c r="K2665">
        <v>46.2851909906366</v>
      </c>
      <c r="L2665">
        <v>48.131314114416199</v>
      </c>
      <c r="M2665">
        <v>52.565976958581402</v>
      </c>
      <c r="N2665">
        <v>1.33207428009986</v>
      </c>
      <c r="O2665">
        <v>81.636863823933993</v>
      </c>
      <c r="P2665">
        <v>32.181818181818102</v>
      </c>
      <c r="Q2665">
        <v>9.6039691658143994E-2</v>
      </c>
    </row>
    <row r="2666" spans="1:17" hidden="1" x14ac:dyDescent="0.3">
      <c r="A2666" t="s">
        <v>5541</v>
      </c>
      <c r="B2666" t="s">
        <v>5542</v>
      </c>
      <c r="C2666" t="s">
        <v>10650</v>
      </c>
      <c r="D2666" t="s">
        <v>1168</v>
      </c>
      <c r="E2666">
        <v>154.878943405</v>
      </c>
      <c r="F2666">
        <v>83</v>
      </c>
      <c r="G2666">
        <v>-82.692970414190697</v>
      </c>
      <c r="H2666">
        <v>-4.8718236116696296</v>
      </c>
      <c r="I2666">
        <v>-53.534867889885803</v>
      </c>
      <c r="J2666">
        <v>-3.7680255389785202</v>
      </c>
      <c r="K2666">
        <v>87.694770581194007</v>
      </c>
      <c r="M2666">
        <v>37.305290069241998</v>
      </c>
      <c r="N2666">
        <v>0.52161720028043901</v>
      </c>
      <c r="O2666">
        <v>120.481927710843</v>
      </c>
      <c r="P2666">
        <v>13.5430916552667</v>
      </c>
    </row>
    <row r="2667" spans="1:17" hidden="1" x14ac:dyDescent="0.3">
      <c r="A2667" t="s">
        <v>5543</v>
      </c>
      <c r="B2667" t="s">
        <v>5544</v>
      </c>
      <c r="C2667" t="s">
        <v>10650</v>
      </c>
      <c r="D2667" t="s">
        <v>40</v>
      </c>
      <c r="E2667">
        <v>154.71300625000001</v>
      </c>
      <c r="F2667">
        <v>588.04999999999995</v>
      </c>
      <c r="G2667">
        <v>58.611505691672399</v>
      </c>
      <c r="H2667">
        <v>27.824251313221499</v>
      </c>
      <c r="I2667">
        <v>28.236258896257699</v>
      </c>
      <c r="J2667">
        <v>5.6124669767143702</v>
      </c>
      <c r="K2667">
        <v>491.17314849941403</v>
      </c>
      <c r="L2667">
        <v>416.37348598668501</v>
      </c>
      <c r="M2667">
        <v>65.230923261593006</v>
      </c>
      <c r="N2667">
        <v>1.94962155238616</v>
      </c>
      <c r="O2667">
        <v>5.2631578947368496</v>
      </c>
      <c r="P2667">
        <v>94.621876551381703</v>
      </c>
      <c r="Q2667">
        <v>0.115498306176605</v>
      </c>
    </row>
    <row r="2668" spans="1:17" hidden="1" x14ac:dyDescent="0.3">
      <c r="A2668" t="s">
        <v>5545</v>
      </c>
      <c r="B2668" t="s">
        <v>5546</v>
      </c>
      <c r="C2668" t="s">
        <v>10650</v>
      </c>
      <c r="D2668" t="s">
        <v>935</v>
      </c>
      <c r="E2668">
        <v>153.90683214000001</v>
      </c>
      <c r="F2668">
        <v>13.33</v>
      </c>
      <c r="G2668">
        <v>121.074156961935</v>
      </c>
      <c r="H2668">
        <v>22.9867101020467</v>
      </c>
      <c r="I2668">
        <v>59.030832074310297</v>
      </c>
      <c r="J2668">
        <v>5.2395945212730997</v>
      </c>
      <c r="K2668">
        <v>9.7991015326573194</v>
      </c>
      <c r="L2668">
        <v>8.7623308118526602</v>
      </c>
      <c r="M2668">
        <v>72.262402885325102</v>
      </c>
      <c r="N2668">
        <v>1.08053857861402</v>
      </c>
      <c r="O2668">
        <v>0</v>
      </c>
      <c r="P2668">
        <v>151.50943396226401</v>
      </c>
      <c r="Q2668">
        <v>-7.9490773838016004E-2</v>
      </c>
    </row>
    <row r="2669" spans="1:17" hidden="1" x14ac:dyDescent="0.3">
      <c r="A2669" t="s">
        <v>5547</v>
      </c>
      <c r="B2669" t="s">
        <v>5548</v>
      </c>
      <c r="C2669" t="s">
        <v>10650</v>
      </c>
      <c r="D2669" t="s">
        <v>966</v>
      </c>
      <c r="E2669">
        <v>153.57549758799999</v>
      </c>
      <c r="F2669">
        <v>44.24</v>
      </c>
      <c r="G2669">
        <v>154.98407783838101</v>
      </c>
      <c r="H2669">
        <v>17.266379864688599</v>
      </c>
      <c r="I2669">
        <v>74.488459192954394</v>
      </c>
      <c r="J2669">
        <v>-9.3896634440437197</v>
      </c>
      <c r="K2669">
        <v>39.202391851524197</v>
      </c>
      <c r="L2669">
        <v>28.884561220727299</v>
      </c>
      <c r="M2669">
        <v>42.501610009465402</v>
      </c>
      <c r="N2669">
        <v>0.45677252505100002</v>
      </c>
      <c r="O2669">
        <v>19.009945750452001</v>
      </c>
      <c r="P2669">
        <v>215.54921540656201</v>
      </c>
      <c r="Q2669">
        <v>0.17365963772601201</v>
      </c>
    </row>
    <row r="2670" spans="1:17" hidden="1" x14ac:dyDescent="0.3">
      <c r="A2670" t="s">
        <v>5549</v>
      </c>
      <c r="B2670" t="s">
        <v>5550</v>
      </c>
      <c r="C2670" t="s">
        <v>10650</v>
      </c>
      <c r="D2670" t="s">
        <v>295</v>
      </c>
      <c r="E2670">
        <v>153.36235295999899</v>
      </c>
      <c r="F2670">
        <v>236.4</v>
      </c>
      <c r="G2670">
        <v>23.420889612102599</v>
      </c>
      <c r="H2670">
        <v>18.647140898043201</v>
      </c>
      <c r="I2670">
        <v>12.7755129253741</v>
      </c>
      <c r="J2670">
        <v>-2.36608718926793</v>
      </c>
      <c r="K2670">
        <v>195.538643839401</v>
      </c>
      <c r="L2670">
        <v>175.76223170329999</v>
      </c>
      <c r="M2670">
        <v>67.090932131576594</v>
      </c>
      <c r="N2670">
        <v>2.6025760225325598</v>
      </c>
      <c r="O2670">
        <v>3.5532994923857801</v>
      </c>
      <c r="P2670">
        <v>85.849056603773505</v>
      </c>
      <c r="Q2670">
        <v>8.6824831428669993E-2</v>
      </c>
    </row>
    <row r="2671" spans="1:17" hidden="1" x14ac:dyDescent="0.3">
      <c r="A2671" t="s">
        <v>5551</v>
      </c>
      <c r="B2671" t="s">
        <v>5552</v>
      </c>
      <c r="C2671" t="s">
        <v>10650</v>
      </c>
      <c r="D2671" t="s">
        <v>2599</v>
      </c>
      <c r="E2671">
        <v>153.29381219999999</v>
      </c>
      <c r="F2671">
        <v>139.91</v>
      </c>
      <c r="G2671">
        <v>84.183529565095895</v>
      </c>
      <c r="H2671">
        <v>47.551374265584499</v>
      </c>
      <c r="I2671">
        <v>78.688366320885606</v>
      </c>
      <c r="J2671">
        <v>-10.669255887577201</v>
      </c>
      <c r="K2671">
        <v>114.52178214971001</v>
      </c>
      <c r="L2671">
        <v>91.642924408674801</v>
      </c>
      <c r="M2671">
        <v>58.628670825439798</v>
      </c>
      <c r="N2671">
        <v>2.7633848308584898</v>
      </c>
      <c r="O2671">
        <v>10.4281323708098</v>
      </c>
      <c r="P2671">
        <v>184.659206510681</v>
      </c>
      <c r="Q2671">
        <v>8.1023217410065004E-2</v>
      </c>
    </row>
    <row r="2672" spans="1:17" hidden="1" x14ac:dyDescent="0.3">
      <c r="A2672" t="s">
        <v>5553</v>
      </c>
      <c r="B2672" t="s">
        <v>5554</v>
      </c>
      <c r="C2672" t="s">
        <v>10650</v>
      </c>
      <c r="D2672" t="s">
        <v>127</v>
      </c>
      <c r="E2672">
        <v>152.97</v>
      </c>
      <c r="F2672">
        <v>52.39</v>
      </c>
      <c r="G2672">
        <v>81.241490676439398</v>
      </c>
      <c r="H2672">
        <v>-2.4394741173454402</v>
      </c>
      <c r="I2672">
        <v>-17.279670208794599</v>
      </c>
      <c r="J2672">
        <v>2.4704639431537601</v>
      </c>
      <c r="K2672">
        <v>46.0479888051606</v>
      </c>
      <c r="L2672">
        <v>37.2470811569641</v>
      </c>
      <c r="M2672">
        <v>52.110325435736101</v>
      </c>
      <c r="N2672">
        <v>0.72836678771255003</v>
      </c>
      <c r="O2672">
        <v>19.393013933956802</v>
      </c>
      <c r="P2672">
        <v>132.32815964523201</v>
      </c>
      <c r="Q2672">
        <v>0.122319160971952</v>
      </c>
    </row>
    <row r="2673" spans="1:17" hidden="1" x14ac:dyDescent="0.3">
      <c r="A2673" t="s">
        <v>5555</v>
      </c>
      <c r="B2673" t="s">
        <v>5556</v>
      </c>
      <c r="C2673" t="s">
        <v>10650</v>
      </c>
      <c r="D2673" t="s">
        <v>1378</v>
      </c>
      <c r="E2673">
        <v>152.80406249999999</v>
      </c>
      <c r="F2673">
        <v>95.4</v>
      </c>
      <c r="G2673">
        <v>-16.5248292391341</v>
      </c>
      <c r="H2673">
        <v>20.0934475338616</v>
      </c>
      <c r="I2673">
        <v>0.941279835504365</v>
      </c>
      <c r="J2673">
        <v>-18.784880229076901</v>
      </c>
      <c r="M2673">
        <v>33.282721136830503</v>
      </c>
      <c r="O2673">
        <v>47.798742138364702</v>
      </c>
      <c r="P2673">
        <v>19.548872180451099</v>
      </c>
    </row>
    <row r="2674" spans="1:17" hidden="1" x14ac:dyDescent="0.3">
      <c r="A2674" t="s">
        <v>5557</v>
      </c>
      <c r="B2674" t="s">
        <v>5558</v>
      </c>
      <c r="C2674" t="s">
        <v>10650</v>
      </c>
      <c r="D2674" t="s">
        <v>355</v>
      </c>
      <c r="E2674">
        <v>152.47520288999999</v>
      </c>
      <c r="F2674">
        <v>41.13</v>
      </c>
      <c r="G2674">
        <v>-13.7544259364984</v>
      </c>
      <c r="H2674">
        <v>-6.2981167763629902</v>
      </c>
      <c r="I2674">
        <v>-12.7742836382353</v>
      </c>
      <c r="J2674">
        <v>-3.7864056090215001</v>
      </c>
      <c r="K2674">
        <v>41.886519258539899</v>
      </c>
      <c r="L2674">
        <v>42.007785384780597</v>
      </c>
      <c r="M2674">
        <v>44.477860702140802</v>
      </c>
      <c r="N2674">
        <v>0.50468955408391103</v>
      </c>
      <c r="O2674">
        <v>50.133722343787902</v>
      </c>
      <c r="P2674">
        <v>29.747634069400601</v>
      </c>
      <c r="Q2674">
        <v>0.137644991484489</v>
      </c>
    </row>
    <row r="2675" spans="1:17" hidden="1" x14ac:dyDescent="0.3">
      <c r="A2675" t="s">
        <v>5559</v>
      </c>
      <c r="B2675" t="s">
        <v>5560</v>
      </c>
      <c r="C2675" t="s">
        <v>10650</v>
      </c>
      <c r="D2675" t="s">
        <v>54</v>
      </c>
      <c r="E2675">
        <v>152.43558422999999</v>
      </c>
      <c r="F2675">
        <v>8.9499999999999993</v>
      </c>
      <c r="G2675">
        <v>111.257157549249</v>
      </c>
      <c r="H2675">
        <v>11.9384446420166</v>
      </c>
      <c r="I2675">
        <v>52.159983365823201</v>
      </c>
      <c r="J2675">
        <v>14.478969902380699</v>
      </c>
      <c r="K2675">
        <v>7.00254213420234</v>
      </c>
      <c r="L2675">
        <v>5.98825723806618</v>
      </c>
      <c r="M2675">
        <v>85.298524558089696</v>
      </c>
      <c r="N2675">
        <v>0.95121270153731396</v>
      </c>
      <c r="O2675">
        <v>3.7988826815642498</v>
      </c>
      <c r="P2675">
        <v>156.98942407803099</v>
      </c>
      <c r="Q2675">
        <v>1.4933470134797001E-2</v>
      </c>
    </row>
    <row r="2676" spans="1:17" hidden="1" x14ac:dyDescent="0.3">
      <c r="A2676" t="s">
        <v>5561</v>
      </c>
      <c r="B2676" t="s">
        <v>5562</v>
      </c>
      <c r="C2676" t="s">
        <v>10650</v>
      </c>
      <c r="D2676" t="s">
        <v>141</v>
      </c>
      <c r="E2676">
        <v>152.363191664</v>
      </c>
      <c r="F2676">
        <v>22.09</v>
      </c>
      <c r="G2676">
        <v>271.38290481785299</v>
      </c>
      <c r="H2676">
        <v>-0.69360073196423699</v>
      </c>
      <c r="I2676">
        <v>42.813624740036701</v>
      </c>
      <c r="J2676">
        <v>-11.4359582573724</v>
      </c>
      <c r="K2676">
        <v>20.601802870610999</v>
      </c>
      <c r="L2676">
        <v>15.286830755399</v>
      </c>
      <c r="M2676">
        <v>37.693617824191499</v>
      </c>
      <c r="N2676">
        <v>0.59544299228064901</v>
      </c>
      <c r="O2676">
        <v>19.6921684019918</v>
      </c>
      <c r="P2676">
        <v>339.16500994035698</v>
      </c>
      <c r="Q2676">
        <v>0.100161791706015</v>
      </c>
    </row>
    <row r="2677" spans="1:17" hidden="1" x14ac:dyDescent="0.3">
      <c r="A2677" t="s">
        <v>5563</v>
      </c>
      <c r="B2677" t="s">
        <v>5564</v>
      </c>
      <c r="C2677" t="s">
        <v>10650</v>
      </c>
      <c r="D2677" t="s">
        <v>355</v>
      </c>
      <c r="E2677">
        <v>152.34554037500001</v>
      </c>
      <c r="F2677">
        <v>132.65</v>
      </c>
      <c r="G2677">
        <v>-4.0778755905358697</v>
      </c>
      <c r="H2677">
        <v>-10.0087785383904</v>
      </c>
      <c r="I2677">
        <v>-30.0629179256896</v>
      </c>
      <c r="J2677">
        <v>3.5315278647528601</v>
      </c>
      <c r="K2677">
        <v>146.89431765140299</v>
      </c>
      <c r="L2677">
        <v>151.76494570688899</v>
      </c>
      <c r="M2677">
        <v>39.175226730282603</v>
      </c>
      <c r="N2677">
        <v>1.0347752332485101</v>
      </c>
      <c r="O2677">
        <v>69.619298906897797</v>
      </c>
      <c r="P2677">
        <v>59.396779620283603</v>
      </c>
      <c r="Q2677">
        <v>8.9763958732236998E-2</v>
      </c>
    </row>
    <row r="2678" spans="1:17" hidden="1" x14ac:dyDescent="0.3">
      <c r="A2678" t="s">
        <v>5565</v>
      </c>
      <c r="B2678" t="s">
        <v>5566</v>
      </c>
      <c r="C2678" t="s">
        <v>10650</v>
      </c>
      <c r="D2678" t="s">
        <v>83</v>
      </c>
      <c r="E2678">
        <v>152.32640498999999</v>
      </c>
      <c r="F2678">
        <v>186.15</v>
      </c>
      <c r="G2678">
        <v>1436.4839149188599</v>
      </c>
      <c r="H2678">
        <v>-7.6989831475850803</v>
      </c>
      <c r="I2678">
        <v>-11.414339775116799</v>
      </c>
      <c r="J2678">
        <v>-9.3887099029496692</v>
      </c>
      <c r="K2678">
        <v>211.88959408136299</v>
      </c>
      <c r="L2678">
        <v>152.43143529669999</v>
      </c>
      <c r="M2678">
        <v>16.373891234383802</v>
      </c>
      <c r="N2678">
        <v>1.0215396737606901</v>
      </c>
      <c r="O2678">
        <v>41.418211120064399</v>
      </c>
      <c r="P2678">
        <v>1544.43462897526</v>
      </c>
    </row>
    <row r="2679" spans="1:17" hidden="1" x14ac:dyDescent="0.3">
      <c r="A2679" t="s">
        <v>5567</v>
      </c>
      <c r="B2679" t="s">
        <v>5568</v>
      </c>
      <c r="C2679" t="s">
        <v>10650</v>
      </c>
      <c r="D2679" t="s">
        <v>629</v>
      </c>
      <c r="E2679">
        <v>152.31375</v>
      </c>
      <c r="F2679">
        <v>223.5</v>
      </c>
      <c r="G2679">
        <v>-3.1573726723099802</v>
      </c>
      <c r="H2679">
        <v>1.89120498891079</v>
      </c>
      <c r="I2679">
        <v>15.258026566565</v>
      </c>
      <c r="J2679">
        <v>-3.51139222014424</v>
      </c>
      <c r="K2679">
        <v>218.27875438267699</v>
      </c>
      <c r="L2679">
        <v>194.04464614168</v>
      </c>
      <c r="M2679">
        <v>45.854487140089503</v>
      </c>
      <c r="N2679">
        <v>0.46000005589778498</v>
      </c>
      <c r="O2679">
        <v>18.478747203579399</v>
      </c>
      <c r="P2679">
        <v>50.9625126646403</v>
      </c>
      <c r="Q2679">
        <v>1.1614062584453E-2</v>
      </c>
    </row>
    <row r="2680" spans="1:17" hidden="1" x14ac:dyDescent="0.3">
      <c r="A2680" t="s">
        <v>5569</v>
      </c>
      <c r="B2680" t="s">
        <v>5570</v>
      </c>
      <c r="C2680" t="s">
        <v>10650</v>
      </c>
      <c r="E2680">
        <v>151.85727276</v>
      </c>
      <c r="F2680">
        <v>138.05000000000001</v>
      </c>
      <c r="G2680">
        <v>-40.1770226688473</v>
      </c>
      <c r="H2680">
        <v>-11.2746466145528</v>
      </c>
      <c r="I2680">
        <v>-22.710913594208701</v>
      </c>
      <c r="J2680">
        <v>-11.414315176114799</v>
      </c>
      <c r="O2680">
        <v>17.348786671495802</v>
      </c>
      <c r="P2680">
        <v>0</v>
      </c>
    </row>
    <row r="2681" spans="1:17" hidden="1" x14ac:dyDescent="0.3">
      <c r="A2681" t="s">
        <v>5571</v>
      </c>
      <c r="B2681" t="s">
        <v>5572</v>
      </c>
      <c r="C2681" t="s">
        <v>10650</v>
      </c>
      <c r="D2681" t="s">
        <v>264</v>
      </c>
      <c r="E2681">
        <v>151.81973400000001</v>
      </c>
      <c r="F2681">
        <v>464.35</v>
      </c>
      <c r="G2681">
        <v>45.822077336357999</v>
      </c>
      <c r="H2681">
        <v>4.0355560635125798</v>
      </c>
      <c r="I2681">
        <v>19.248941413718001</v>
      </c>
      <c r="J2681">
        <v>-11.3979500358751</v>
      </c>
      <c r="K2681">
        <v>456.488826078138</v>
      </c>
      <c r="L2681">
        <v>390.77334835060799</v>
      </c>
      <c r="M2681">
        <v>46.529180846472002</v>
      </c>
      <c r="N2681">
        <v>1.08988226152234</v>
      </c>
      <c r="O2681">
        <v>14.138042424895</v>
      </c>
      <c r="P2681">
        <v>96.967126193000993</v>
      </c>
      <c r="Q2681">
        <v>0.113182740547905</v>
      </c>
    </row>
    <row r="2682" spans="1:17" hidden="1" x14ac:dyDescent="0.3">
      <c r="A2682" t="s">
        <v>5573</v>
      </c>
      <c r="B2682" t="s">
        <v>5574</v>
      </c>
      <c r="C2682" t="s">
        <v>10650</v>
      </c>
      <c r="D2682" t="s">
        <v>2246</v>
      </c>
      <c r="E2682">
        <v>151.69</v>
      </c>
      <c r="F2682">
        <v>108.95</v>
      </c>
      <c r="G2682">
        <v>15.3659943278752</v>
      </c>
      <c r="H2682">
        <v>-12.7776319397316</v>
      </c>
      <c r="I2682">
        <v>-33.5479695002632</v>
      </c>
      <c r="J2682">
        <v>-5.8439470500733304</v>
      </c>
      <c r="K2682">
        <v>114.930516364151</v>
      </c>
      <c r="L2682">
        <v>114.152406218919</v>
      </c>
      <c r="M2682">
        <v>39.414880500585802</v>
      </c>
      <c r="N2682">
        <v>1.1382743301479099</v>
      </c>
      <c r="O2682">
        <v>56.539697108765402</v>
      </c>
      <c r="P2682">
        <v>52.4309199020636</v>
      </c>
      <c r="Q2682">
        <v>0.121920378601931</v>
      </c>
    </row>
    <row r="2683" spans="1:17" hidden="1" x14ac:dyDescent="0.3">
      <c r="A2683" t="s">
        <v>5575</v>
      </c>
      <c r="B2683" t="s">
        <v>5576</v>
      </c>
      <c r="C2683" t="s">
        <v>10650</v>
      </c>
      <c r="D2683" t="s">
        <v>2888</v>
      </c>
      <c r="E2683">
        <v>151.6776624</v>
      </c>
      <c r="F2683">
        <v>216.75</v>
      </c>
      <c r="G2683">
        <v>83.322119449375904</v>
      </c>
      <c r="H2683">
        <v>2.1911918947638802</v>
      </c>
      <c r="I2683">
        <v>10.114307372436301</v>
      </c>
      <c r="J2683">
        <v>3.7838607125981301</v>
      </c>
      <c r="K2683">
        <v>200.10708305761099</v>
      </c>
      <c r="L2683">
        <v>172.28310009139</v>
      </c>
      <c r="M2683">
        <v>70.758142851684696</v>
      </c>
      <c r="N2683">
        <v>0.61984453592382305</v>
      </c>
      <c r="O2683">
        <v>26.874279123413999</v>
      </c>
      <c r="P2683">
        <v>121.17346938775501</v>
      </c>
      <c r="Q2683">
        <v>0.107150155847457</v>
      </c>
    </row>
    <row r="2684" spans="1:17" hidden="1" x14ac:dyDescent="0.3">
      <c r="A2684" t="s">
        <v>5577</v>
      </c>
      <c r="B2684" t="s">
        <v>5578</v>
      </c>
      <c r="C2684" t="s">
        <v>10650</v>
      </c>
      <c r="D2684" t="s">
        <v>629</v>
      </c>
      <c r="E2684">
        <v>151.42196175000001</v>
      </c>
      <c r="F2684">
        <v>162.85</v>
      </c>
      <c r="G2684">
        <v>162.46040645290901</v>
      </c>
      <c r="H2684">
        <v>23.945773397282299</v>
      </c>
      <c r="I2684">
        <v>-0.46485013639778899</v>
      </c>
      <c r="J2684">
        <v>-0.94008848767819198</v>
      </c>
      <c r="K2684">
        <v>149.15290948712999</v>
      </c>
      <c r="L2684">
        <v>118.38286844555201</v>
      </c>
      <c r="M2684">
        <v>51.800576133699998</v>
      </c>
      <c r="N2684">
        <v>0.42738515350030798</v>
      </c>
      <c r="O2684">
        <v>15.3208474055879</v>
      </c>
      <c r="P2684">
        <v>206.39698965192801</v>
      </c>
      <c r="Q2684">
        <v>0.17727944782378999</v>
      </c>
    </row>
    <row r="2685" spans="1:17" hidden="1" x14ac:dyDescent="0.3">
      <c r="A2685" t="s">
        <v>5579</v>
      </c>
      <c r="B2685" t="s">
        <v>5580</v>
      </c>
      <c r="C2685" t="s">
        <v>10650</v>
      </c>
      <c r="D2685" t="s">
        <v>300</v>
      </c>
      <c r="E2685">
        <v>151.32792499999999</v>
      </c>
      <c r="F2685">
        <v>66.11</v>
      </c>
      <c r="G2685">
        <v>5.7336210429261696</v>
      </c>
      <c r="H2685">
        <v>17.328184538418299</v>
      </c>
      <c r="I2685">
        <v>3.7710757614019701</v>
      </c>
      <c r="J2685">
        <v>-1.05309921998028</v>
      </c>
      <c r="K2685">
        <v>60.081910100379602</v>
      </c>
      <c r="L2685">
        <v>55.099913398473099</v>
      </c>
      <c r="M2685">
        <v>52.135398080891797</v>
      </c>
      <c r="N2685">
        <v>1.05429283397163</v>
      </c>
      <c r="O2685">
        <v>11.783391317501099</v>
      </c>
      <c r="P2685">
        <v>49.841341795104199</v>
      </c>
      <c r="Q2685">
        <v>1.1907597587579E-2</v>
      </c>
    </row>
    <row r="2686" spans="1:17" hidden="1" x14ac:dyDescent="0.3">
      <c r="A2686" t="s">
        <v>5581</v>
      </c>
      <c r="B2686" t="s">
        <v>5582</v>
      </c>
      <c r="C2686" t="s">
        <v>10650</v>
      </c>
      <c r="D2686" t="s">
        <v>513</v>
      </c>
      <c r="E2686">
        <v>151.11709013999999</v>
      </c>
      <c r="F2686">
        <v>150.30000000000001</v>
      </c>
      <c r="G2686">
        <v>36.490533750449202</v>
      </c>
      <c r="H2686">
        <v>21.839081705818</v>
      </c>
      <c r="I2686">
        <v>43.658593641629999</v>
      </c>
      <c r="J2686">
        <v>2.5851484824259501</v>
      </c>
      <c r="K2686">
        <v>127.76168339102</v>
      </c>
      <c r="L2686">
        <v>105.303944712034</v>
      </c>
      <c r="M2686">
        <v>86.387396060608594</v>
      </c>
      <c r="N2686">
        <v>1.504120880776</v>
      </c>
      <c r="O2686">
        <v>1.13107119095141</v>
      </c>
      <c r="P2686">
        <v>68.876404494382001</v>
      </c>
    </row>
    <row r="2687" spans="1:17" hidden="1" x14ac:dyDescent="0.3">
      <c r="A2687" t="s">
        <v>5583</v>
      </c>
      <c r="B2687" t="s">
        <v>5584</v>
      </c>
      <c r="C2687" t="s">
        <v>10650</v>
      </c>
      <c r="D2687" t="s">
        <v>629</v>
      </c>
      <c r="E2687">
        <v>151.10925</v>
      </c>
      <c r="F2687">
        <v>53.08</v>
      </c>
      <c r="G2687">
        <v>23.110650651231602</v>
      </c>
      <c r="H2687">
        <v>5.9192138727858401</v>
      </c>
      <c r="I2687">
        <v>63.905207282574203</v>
      </c>
      <c r="J2687">
        <v>-8.3906421807499001</v>
      </c>
      <c r="K2687">
        <v>49.257429395787803</v>
      </c>
      <c r="L2687">
        <v>36.822306618043903</v>
      </c>
      <c r="M2687">
        <v>51.822830647881503</v>
      </c>
      <c r="N2687">
        <v>4.0678316189901</v>
      </c>
      <c r="O2687">
        <v>14.920874152223</v>
      </c>
      <c r="P2687">
        <v>164.53052020817299</v>
      </c>
      <c r="Q2687">
        <v>0.226438611684805</v>
      </c>
    </row>
    <row r="2688" spans="1:17" hidden="1" x14ac:dyDescent="0.3">
      <c r="A2688" t="s">
        <v>5585</v>
      </c>
      <c r="B2688" t="s">
        <v>5586</v>
      </c>
      <c r="C2688" t="s">
        <v>10650</v>
      </c>
      <c r="D2688" t="s">
        <v>414</v>
      </c>
      <c r="E2688">
        <v>151.03683709800001</v>
      </c>
      <c r="F2688">
        <v>150.91</v>
      </c>
      <c r="G2688">
        <v>14.9500794543924</v>
      </c>
      <c r="H2688">
        <v>8.7688769833978597</v>
      </c>
      <c r="I2688">
        <v>16.0688825232201</v>
      </c>
      <c r="J2688">
        <v>-3.1299942037117598</v>
      </c>
      <c r="K2688">
        <v>140.14795730837599</v>
      </c>
      <c r="L2688">
        <v>129.94431113862001</v>
      </c>
      <c r="M2688">
        <v>56.432340524294801</v>
      </c>
      <c r="N2688">
        <v>4.1189366765153199</v>
      </c>
      <c r="O2688">
        <v>21.131800410840899</v>
      </c>
      <c r="P2688">
        <v>49.489846458642802</v>
      </c>
      <c r="Q2688">
        <v>6.5718629880433005E-2</v>
      </c>
    </row>
    <row r="2689" spans="1:17" hidden="1" x14ac:dyDescent="0.3">
      <c r="A2689" t="s">
        <v>5587</v>
      </c>
      <c r="B2689" t="s">
        <v>5588</v>
      </c>
      <c r="C2689" t="s">
        <v>10650</v>
      </c>
      <c r="D2689" t="s">
        <v>198</v>
      </c>
      <c r="E2689">
        <v>150.97199904499999</v>
      </c>
      <c r="F2689">
        <v>624.29999999999995</v>
      </c>
      <c r="G2689">
        <v>20.234446663241201</v>
      </c>
      <c r="H2689">
        <v>25.4224706966071</v>
      </c>
      <c r="I2689">
        <v>-0.310140586521576</v>
      </c>
      <c r="J2689">
        <v>2.6702947854447898</v>
      </c>
      <c r="K2689">
        <v>570.68486033563795</v>
      </c>
      <c r="L2689">
        <v>518.57309193803098</v>
      </c>
      <c r="M2689">
        <v>56.2108095346073</v>
      </c>
      <c r="N2689">
        <v>1.24746721247467</v>
      </c>
      <c r="O2689">
        <v>11.6290245074483</v>
      </c>
      <c r="P2689">
        <v>61.798626409226301</v>
      </c>
      <c r="Q2689">
        <v>8.9024640932341997E-2</v>
      </c>
    </row>
    <row r="2690" spans="1:17" hidden="1" x14ac:dyDescent="0.3">
      <c r="A2690" t="s">
        <v>5589</v>
      </c>
      <c r="B2690" t="s">
        <v>5590</v>
      </c>
      <c r="C2690" t="s">
        <v>10650</v>
      </c>
      <c r="D2690" t="s">
        <v>565</v>
      </c>
      <c r="E2690">
        <v>150.63905027000001</v>
      </c>
      <c r="F2690">
        <v>141.6</v>
      </c>
      <c r="G2690">
        <v>-48.844957207761198</v>
      </c>
      <c r="H2690">
        <v>-39.635972442315399</v>
      </c>
      <c r="I2690">
        <v>-31.378848133122599</v>
      </c>
      <c r="J2690">
        <v>-4.6019284781446199</v>
      </c>
      <c r="M2690">
        <v>25.3957432554901</v>
      </c>
      <c r="O2690">
        <v>62.040960451977398</v>
      </c>
      <c r="P2690">
        <v>1.6876122082585201</v>
      </c>
    </row>
    <row r="2691" spans="1:17" hidden="1" x14ac:dyDescent="0.3">
      <c r="A2691" t="s">
        <v>5591</v>
      </c>
      <c r="B2691" t="s">
        <v>5592</v>
      </c>
      <c r="C2691" t="s">
        <v>10650</v>
      </c>
      <c r="D2691" t="s">
        <v>776</v>
      </c>
      <c r="E2691">
        <v>150.245</v>
      </c>
      <c r="F2691">
        <v>157</v>
      </c>
      <c r="G2691">
        <v>-10.5879487560534</v>
      </c>
      <c r="H2691">
        <v>-1.52309381952183</v>
      </c>
      <c r="I2691">
        <v>-2.6000993843891398</v>
      </c>
      <c r="J2691">
        <v>-1.6627623810837799</v>
      </c>
      <c r="K2691">
        <v>148.255972415423</v>
      </c>
      <c r="L2691">
        <v>140.95768314945599</v>
      </c>
      <c r="M2691">
        <v>70.029383963446705</v>
      </c>
      <c r="N2691">
        <v>0.47676767676767601</v>
      </c>
      <c r="O2691">
        <v>1.11464968152865</v>
      </c>
      <c r="P2691">
        <v>23.573396300669</v>
      </c>
    </row>
    <row r="2692" spans="1:17" hidden="1" x14ac:dyDescent="0.3">
      <c r="A2692" t="s">
        <v>5593</v>
      </c>
      <c r="B2692" t="s">
        <v>5594</v>
      </c>
      <c r="C2692" t="s">
        <v>10650</v>
      </c>
      <c r="D2692" t="s">
        <v>54</v>
      </c>
      <c r="E2692">
        <v>149.85280584899999</v>
      </c>
      <c r="F2692">
        <v>29.12</v>
      </c>
      <c r="G2692">
        <v>-38.137337222198198</v>
      </c>
      <c r="H2692">
        <v>23.1019061804781</v>
      </c>
      <c r="I2692">
        <v>-13.5835023966794</v>
      </c>
      <c r="J2692">
        <v>5.9271656764701603</v>
      </c>
      <c r="K2692">
        <v>25.7481464203046</v>
      </c>
      <c r="L2692">
        <v>25.926452376208999</v>
      </c>
      <c r="M2692">
        <v>62.319432200337502</v>
      </c>
      <c r="N2692">
        <v>2.3441978319309298</v>
      </c>
      <c r="O2692">
        <v>41.483516483516397</v>
      </c>
      <c r="P2692">
        <v>53.2631578947368</v>
      </c>
      <c r="Q2692">
        <v>-8.4259752249371003E-2</v>
      </c>
    </row>
    <row r="2693" spans="1:17" hidden="1" x14ac:dyDescent="0.3">
      <c r="A2693" t="s">
        <v>5595</v>
      </c>
      <c r="B2693" t="s">
        <v>5596</v>
      </c>
      <c r="C2693" t="s">
        <v>10650</v>
      </c>
      <c r="D2693" t="s">
        <v>629</v>
      </c>
      <c r="E2693">
        <v>149.84015375000001</v>
      </c>
      <c r="F2693">
        <v>45.77</v>
      </c>
      <c r="G2693">
        <v>72.076548524676397</v>
      </c>
      <c r="H2693">
        <v>21.425624129196098</v>
      </c>
      <c r="I2693">
        <v>20.083157655705602</v>
      </c>
      <c r="J2693">
        <v>10.1087993904779</v>
      </c>
      <c r="K2693">
        <v>40.432139496332901</v>
      </c>
      <c r="L2693">
        <v>34.9186461113839</v>
      </c>
      <c r="M2693">
        <v>54.412371896830003</v>
      </c>
      <c r="N2693">
        <v>3.2064703759137099</v>
      </c>
      <c r="O2693">
        <v>28.359187240550501</v>
      </c>
      <c r="P2693">
        <v>105.512000717967</v>
      </c>
      <c r="Q2693">
        <v>8.7855029885854002E-2</v>
      </c>
    </row>
    <row r="2694" spans="1:17" hidden="1" x14ac:dyDescent="0.3">
      <c r="A2694" t="s">
        <v>5597</v>
      </c>
      <c r="B2694" t="s">
        <v>5598</v>
      </c>
      <c r="C2694" t="s">
        <v>10650</v>
      </c>
      <c r="D2694" t="s">
        <v>5050</v>
      </c>
      <c r="E2694">
        <v>149.21803847499999</v>
      </c>
      <c r="F2694">
        <v>99.97</v>
      </c>
      <c r="G2694">
        <v>125.569844638596</v>
      </c>
      <c r="H2694">
        <v>-13.2233382770789</v>
      </c>
      <c r="I2694">
        <v>-3.4730014415713701</v>
      </c>
      <c r="J2694">
        <v>-7.7165740402766101</v>
      </c>
      <c r="K2694">
        <v>108.28729506386399</v>
      </c>
      <c r="L2694">
        <v>90.892896616165302</v>
      </c>
      <c r="M2694">
        <v>25.789742881630101</v>
      </c>
      <c r="N2694">
        <v>2.5272093548716299</v>
      </c>
      <c r="O2694">
        <v>27.588276482944799</v>
      </c>
      <c r="P2694">
        <v>166.58666666666599</v>
      </c>
      <c r="Q2694">
        <v>0.12777951319338399</v>
      </c>
    </row>
    <row r="2695" spans="1:17" hidden="1" x14ac:dyDescent="0.3">
      <c r="A2695" t="s">
        <v>5599</v>
      </c>
      <c r="B2695" t="s">
        <v>5600</v>
      </c>
      <c r="C2695" t="s">
        <v>10650</v>
      </c>
      <c r="D2695" t="s">
        <v>1833</v>
      </c>
      <c r="E2695">
        <v>149.198385</v>
      </c>
      <c r="F2695">
        <v>102.45</v>
      </c>
      <c r="G2695">
        <v>1183.02626146121</v>
      </c>
      <c r="H2695">
        <v>49.848214197355802</v>
      </c>
      <c r="I2695">
        <v>57.581855879870503</v>
      </c>
      <c r="J2695">
        <v>6.5574487803038499</v>
      </c>
      <c r="K2695">
        <v>72.991694288281906</v>
      </c>
      <c r="L2695">
        <v>52.4950450782963</v>
      </c>
      <c r="M2695">
        <v>99.302681959679205</v>
      </c>
      <c r="N2695">
        <v>0.77818730724503504</v>
      </c>
      <c r="O2695">
        <v>0</v>
      </c>
      <c r="P2695">
        <v>1337.69295537468</v>
      </c>
      <c r="Q2695">
        <v>0.22824859986387999</v>
      </c>
    </row>
    <row r="2696" spans="1:17" hidden="1" x14ac:dyDescent="0.3">
      <c r="A2696" t="s">
        <v>5601</v>
      </c>
      <c r="B2696" t="s">
        <v>5602</v>
      </c>
      <c r="C2696" t="s">
        <v>10650</v>
      </c>
      <c r="D2696" t="s">
        <v>966</v>
      </c>
      <c r="E2696">
        <v>148.92998499999999</v>
      </c>
      <c r="F2696">
        <v>70.92</v>
      </c>
      <c r="G2696">
        <v>50.575442754648797</v>
      </c>
      <c r="H2696">
        <v>-12.5854184932625</v>
      </c>
      <c r="I2696">
        <v>3.3694147514756798</v>
      </c>
      <c r="J2696">
        <v>1.0414629710288901</v>
      </c>
      <c r="K2696">
        <v>71.001465010753705</v>
      </c>
      <c r="L2696">
        <v>61.296223271616597</v>
      </c>
      <c r="M2696">
        <v>61.572302118240998</v>
      </c>
      <c r="N2696">
        <v>0.65414541271756099</v>
      </c>
      <c r="O2696">
        <v>22.673434856175898</v>
      </c>
      <c r="P2696">
        <v>86.631578947368396</v>
      </c>
      <c r="Q2696">
        <v>9.1289970655311997E-2</v>
      </c>
    </row>
    <row r="2697" spans="1:17" hidden="1" x14ac:dyDescent="0.3">
      <c r="A2697" t="s">
        <v>5603</v>
      </c>
      <c r="B2697" t="s">
        <v>5604</v>
      </c>
      <c r="C2697" t="s">
        <v>10650</v>
      </c>
      <c r="D2697" t="s">
        <v>264</v>
      </c>
      <c r="E2697">
        <v>148.75040000000001</v>
      </c>
      <c r="F2697">
        <v>152.05000000000001</v>
      </c>
      <c r="G2697">
        <v>-35.759062803566003</v>
      </c>
      <c r="H2697">
        <v>12.075391028963001</v>
      </c>
      <c r="I2697">
        <v>-19.601037744541301</v>
      </c>
      <c r="J2697">
        <v>-6.1532082409564</v>
      </c>
      <c r="K2697">
        <v>138.069303973172</v>
      </c>
      <c r="L2697">
        <v>139.86211720779599</v>
      </c>
      <c r="M2697">
        <v>64.099148266215593</v>
      </c>
      <c r="N2697">
        <v>1.7956685248604101</v>
      </c>
      <c r="O2697">
        <v>27.5896086813548</v>
      </c>
      <c r="P2697">
        <v>38.227272727272698</v>
      </c>
      <c r="Q2697">
        <v>9.7563869668117004E-2</v>
      </c>
    </row>
    <row r="2698" spans="1:17" hidden="1" x14ac:dyDescent="0.3">
      <c r="A2698" t="s">
        <v>5605</v>
      </c>
      <c r="B2698" t="s">
        <v>5606</v>
      </c>
      <c r="C2698" t="s">
        <v>10650</v>
      </c>
      <c r="D2698" t="s">
        <v>414</v>
      </c>
      <c r="E2698">
        <v>148.42945291999999</v>
      </c>
      <c r="F2698">
        <v>217.5</v>
      </c>
      <c r="G2698">
        <v>128.832812164053</v>
      </c>
      <c r="H2698">
        <v>15.684432768970099</v>
      </c>
      <c r="I2698">
        <v>56.952707074310297</v>
      </c>
      <c r="J2698">
        <v>-2.1950465745575198</v>
      </c>
      <c r="K2698">
        <v>204.41234094391299</v>
      </c>
      <c r="L2698">
        <v>174.98017422456201</v>
      </c>
      <c r="M2698">
        <v>72.173278598512894</v>
      </c>
      <c r="N2698">
        <v>1.9210899210899199</v>
      </c>
      <c r="O2698">
        <v>27.931034482758601</v>
      </c>
      <c r="P2698">
        <v>226.92018638208299</v>
      </c>
      <c r="Q2698">
        <v>6.3494031930898004E-2</v>
      </c>
    </row>
    <row r="2699" spans="1:17" hidden="1" x14ac:dyDescent="0.3">
      <c r="A2699" t="s">
        <v>5607</v>
      </c>
      <c r="B2699" t="s">
        <v>5608</v>
      </c>
      <c r="C2699" t="s">
        <v>10650</v>
      </c>
      <c r="D2699" t="s">
        <v>445</v>
      </c>
      <c r="E2699">
        <v>147.93229439999999</v>
      </c>
      <c r="F2699">
        <v>76.05</v>
      </c>
      <c r="G2699">
        <v>1.1618851384501101</v>
      </c>
      <c r="H2699">
        <v>-28.631586701210601</v>
      </c>
      <c r="I2699">
        <v>-5.8564918693516397</v>
      </c>
      <c r="J2699">
        <v>-12.5391129212998</v>
      </c>
      <c r="K2699">
        <v>90.836493896598597</v>
      </c>
      <c r="L2699">
        <v>78.026123352210007</v>
      </c>
      <c r="M2699">
        <v>7.1535777929781599</v>
      </c>
      <c r="N2699">
        <v>0.76030961610501901</v>
      </c>
      <c r="O2699">
        <v>76.134122287968395</v>
      </c>
      <c r="P2699">
        <v>58.272632674297597</v>
      </c>
      <c r="Q2699">
        <v>0.13503373191901399</v>
      </c>
    </row>
    <row r="2700" spans="1:17" hidden="1" x14ac:dyDescent="0.3">
      <c r="A2700" t="s">
        <v>5609</v>
      </c>
      <c r="B2700" t="s">
        <v>5610</v>
      </c>
      <c r="C2700" t="s">
        <v>10650</v>
      </c>
      <c r="D2700" t="s">
        <v>1418</v>
      </c>
      <c r="E2700">
        <v>147.698967794</v>
      </c>
      <c r="F2700">
        <v>78.260000000000005</v>
      </c>
      <c r="G2700">
        <v>10.5737320086808</v>
      </c>
      <c r="H2700">
        <v>9.11520405281858</v>
      </c>
      <c r="I2700">
        <v>16.386203975136699</v>
      </c>
      <c r="J2700">
        <v>-10.9650879624791</v>
      </c>
      <c r="K2700">
        <v>74.007775803297207</v>
      </c>
      <c r="L2700">
        <v>69.686382376271496</v>
      </c>
      <c r="M2700">
        <v>46.598689529218802</v>
      </c>
      <c r="N2700">
        <v>1.3618372977248701</v>
      </c>
      <c r="O2700">
        <v>25.223613595706599</v>
      </c>
      <c r="P2700">
        <v>52.8515625</v>
      </c>
      <c r="Q2700">
        <v>9.0487402897658997E-2</v>
      </c>
    </row>
    <row r="2701" spans="1:17" hidden="1" x14ac:dyDescent="0.3">
      <c r="A2701" t="s">
        <v>5611</v>
      </c>
      <c r="B2701" t="s">
        <v>5612</v>
      </c>
      <c r="C2701" t="s">
        <v>10650</v>
      </c>
      <c r="D2701" t="s">
        <v>21</v>
      </c>
      <c r="E2701">
        <v>147.57233400000001</v>
      </c>
      <c r="F2701">
        <v>117.43</v>
      </c>
      <c r="G2701">
        <v>62.3890251343187</v>
      </c>
      <c r="H2701">
        <v>5.9937349014953698</v>
      </c>
      <c r="I2701">
        <v>-1.92425066800644</v>
      </c>
      <c r="J2701">
        <v>-9.4857825798654503</v>
      </c>
      <c r="K2701">
        <v>115.036540071762</v>
      </c>
      <c r="L2701">
        <v>101.02642171112601</v>
      </c>
      <c r="M2701">
        <v>34.813365984896897</v>
      </c>
      <c r="N2701">
        <v>1.1831778985628501</v>
      </c>
      <c r="O2701">
        <v>25.1809588691135</v>
      </c>
      <c r="P2701">
        <v>117.261794634597</v>
      </c>
      <c r="Q2701">
        <v>0.118974642069861</v>
      </c>
    </row>
    <row r="2702" spans="1:17" hidden="1" x14ac:dyDescent="0.3">
      <c r="A2702" t="s">
        <v>5613</v>
      </c>
      <c r="B2702" t="s">
        <v>5614</v>
      </c>
      <c r="C2702" t="s">
        <v>10650</v>
      </c>
      <c r="D2702" t="s">
        <v>629</v>
      </c>
      <c r="E2702">
        <v>147.49160975999999</v>
      </c>
      <c r="F2702">
        <v>12.86</v>
      </c>
      <c r="G2702">
        <v>44.292983869236899</v>
      </c>
      <c r="H2702">
        <v>31.356283612384701</v>
      </c>
      <c r="I2702">
        <v>9.8579571936990398</v>
      </c>
      <c r="J2702">
        <v>30.445554833616399</v>
      </c>
      <c r="K2702">
        <v>10.6456984097155</v>
      </c>
      <c r="L2702">
        <v>9.8293638872833107</v>
      </c>
      <c r="M2702">
        <v>73.8082276681168</v>
      </c>
      <c r="N2702">
        <v>2.7814325000336702</v>
      </c>
      <c r="O2702">
        <v>18.50699844479</v>
      </c>
      <c r="P2702">
        <v>82.1529745042493</v>
      </c>
      <c r="Q2702">
        <v>9.3598644686816002E-2</v>
      </c>
    </row>
    <row r="2703" spans="1:17" hidden="1" x14ac:dyDescent="0.3">
      <c r="A2703" t="s">
        <v>5615</v>
      </c>
      <c r="B2703" t="s">
        <v>5616</v>
      </c>
      <c r="C2703" t="s">
        <v>10650</v>
      </c>
      <c r="D2703" t="s">
        <v>72</v>
      </c>
      <c r="E2703">
        <v>147.28419919999999</v>
      </c>
      <c r="F2703">
        <v>559.15</v>
      </c>
      <c r="G2703">
        <v>5.26427402503277</v>
      </c>
      <c r="H2703">
        <v>12.4669061804781</v>
      </c>
      <c r="I2703">
        <v>10.463503155988001</v>
      </c>
      <c r="J2703">
        <v>-2.5237816887894602</v>
      </c>
      <c r="K2703">
        <v>493.46843750432902</v>
      </c>
      <c r="L2703">
        <v>456.86337461027199</v>
      </c>
      <c r="M2703">
        <v>68.1031846337481</v>
      </c>
      <c r="N2703">
        <v>2.1012496893215298</v>
      </c>
      <c r="O2703">
        <v>22.775641598855401</v>
      </c>
      <c r="P2703">
        <v>59.301994301994299</v>
      </c>
      <c r="Q2703">
        <v>4.6911669190552001E-2</v>
      </c>
    </row>
    <row r="2704" spans="1:17" hidden="1" x14ac:dyDescent="0.3">
      <c r="A2704" t="s">
        <v>5617</v>
      </c>
      <c r="B2704" t="s">
        <v>5618</v>
      </c>
      <c r="C2704" t="s">
        <v>10650</v>
      </c>
      <c r="D2704" t="s">
        <v>472</v>
      </c>
      <c r="E2704">
        <v>146.958842898</v>
      </c>
      <c r="F2704">
        <v>47.56</v>
      </c>
      <c r="G2704">
        <v>-35.599783480886501</v>
      </c>
      <c r="H2704">
        <v>-4.3319682343396702</v>
      </c>
      <c r="I2704">
        <v>-12.5256621178755</v>
      </c>
      <c r="J2704">
        <v>-3.1685379586415299</v>
      </c>
      <c r="K2704">
        <v>47.496469635492403</v>
      </c>
      <c r="L2704">
        <v>47.121193519524198</v>
      </c>
      <c r="M2704">
        <v>52.7345065335493</v>
      </c>
      <c r="N2704">
        <v>0.95530833042811902</v>
      </c>
      <c r="O2704">
        <v>40.874684608914997</v>
      </c>
      <c r="P2704">
        <v>28.3670715249662</v>
      </c>
      <c r="Q2704">
        <v>-5.9307752101170001E-2</v>
      </c>
    </row>
    <row r="2705" spans="1:17" hidden="1" x14ac:dyDescent="0.3">
      <c r="A2705" t="s">
        <v>5619</v>
      </c>
      <c r="B2705" t="s">
        <v>5620</v>
      </c>
      <c r="C2705" t="s">
        <v>10650</v>
      </c>
      <c r="D2705" t="s">
        <v>54</v>
      </c>
      <c r="E2705">
        <v>146.72984214499999</v>
      </c>
      <c r="F2705">
        <v>232.5</v>
      </c>
      <c r="G2705">
        <v>130.214947214918</v>
      </c>
      <c r="H2705">
        <v>18.577011554556101</v>
      </c>
      <c r="I2705">
        <v>127.514903236908</v>
      </c>
      <c r="J2705">
        <v>6.5242333474401804</v>
      </c>
      <c r="K2705">
        <v>171.79075886762601</v>
      </c>
      <c r="L2705">
        <v>125.397022371966</v>
      </c>
      <c r="M2705">
        <v>90.914220291398095</v>
      </c>
      <c r="N2705">
        <v>0.58065327891581897</v>
      </c>
      <c r="O2705">
        <v>0</v>
      </c>
      <c r="P2705">
        <v>212.080536912751</v>
      </c>
      <c r="Q2705">
        <v>4.3734176808367997E-2</v>
      </c>
    </row>
    <row r="2706" spans="1:17" hidden="1" x14ac:dyDescent="0.3">
      <c r="A2706" t="s">
        <v>5621</v>
      </c>
      <c r="B2706" t="s">
        <v>5622</v>
      </c>
      <c r="C2706" t="s">
        <v>10650</v>
      </c>
      <c r="D2706" t="s">
        <v>141</v>
      </c>
      <c r="E2706">
        <v>146.50495977</v>
      </c>
      <c r="F2706">
        <v>38.25</v>
      </c>
      <c r="G2706">
        <v>-34.450333462059703</v>
      </c>
      <c r="H2706">
        <v>-3.93706403010221</v>
      </c>
      <c r="I2706">
        <v>-12.575467138287999</v>
      </c>
      <c r="J2706">
        <v>8.2273475090261101</v>
      </c>
      <c r="K2706">
        <v>36.919924198987403</v>
      </c>
      <c r="L2706">
        <v>35.917462919835103</v>
      </c>
      <c r="M2706">
        <v>61.720373949290902</v>
      </c>
      <c r="N2706">
        <v>0.67617275745223004</v>
      </c>
      <c r="O2706">
        <v>33.071895424836597</v>
      </c>
      <c r="Q2706">
        <v>4.0313087202343001E-2</v>
      </c>
    </row>
    <row r="2707" spans="1:17" hidden="1" x14ac:dyDescent="0.3">
      <c r="A2707" t="s">
        <v>5623</v>
      </c>
      <c r="B2707" t="s">
        <v>5624</v>
      </c>
      <c r="C2707" t="s">
        <v>10650</v>
      </c>
      <c r="D2707" t="s">
        <v>568</v>
      </c>
      <c r="E2707">
        <v>146.34826394999999</v>
      </c>
      <c r="F2707">
        <v>102</v>
      </c>
      <c r="G2707">
        <v>-63.8990734778233</v>
      </c>
      <c r="H2707">
        <v>-7.4321847286127403</v>
      </c>
      <c r="I2707">
        <v>-37.160918204396403</v>
      </c>
      <c r="J2707">
        <v>-0.73638500419446096</v>
      </c>
      <c r="K2707">
        <v>107.288008738402</v>
      </c>
      <c r="L2707">
        <v>113.113631977466</v>
      </c>
      <c r="M2707">
        <v>47.401059442685899</v>
      </c>
      <c r="N2707">
        <v>0.80776140855192202</v>
      </c>
      <c r="O2707">
        <v>77.450980392156794</v>
      </c>
      <c r="P2707">
        <v>9.0909090909090793</v>
      </c>
    </row>
    <row r="2708" spans="1:17" hidden="1" x14ac:dyDescent="0.3">
      <c r="A2708" t="s">
        <v>5625</v>
      </c>
      <c r="B2708" t="s">
        <v>5626</v>
      </c>
      <c r="C2708" t="s">
        <v>10650</v>
      </c>
      <c r="D2708" t="s">
        <v>629</v>
      </c>
      <c r="E2708">
        <v>146.15743125</v>
      </c>
      <c r="F2708">
        <v>262.14999999999998</v>
      </c>
      <c r="G2708">
        <v>124.20289687048199</v>
      </c>
      <c r="H2708">
        <v>-14.130311815961299</v>
      </c>
      <c r="I2708">
        <v>26.695190092424301</v>
      </c>
      <c r="J2708">
        <v>2.58434186602046</v>
      </c>
      <c r="K2708">
        <v>277.47128738569802</v>
      </c>
      <c r="L2708">
        <v>220.722112386737</v>
      </c>
      <c r="M2708">
        <v>56.840505613935001</v>
      </c>
      <c r="N2708">
        <v>0.12900216027986899</v>
      </c>
      <c r="O2708">
        <v>72.824718672515701</v>
      </c>
      <c r="P2708">
        <v>167.49999999999901</v>
      </c>
      <c r="Q2708">
        <v>9.0918471454650998E-2</v>
      </c>
    </row>
    <row r="2709" spans="1:17" hidden="1" x14ac:dyDescent="0.3">
      <c r="A2709" t="s">
        <v>5627</v>
      </c>
      <c r="B2709" t="s">
        <v>5628</v>
      </c>
      <c r="C2709" t="s">
        <v>10650</v>
      </c>
      <c r="D2709" t="s">
        <v>264</v>
      </c>
      <c r="E2709">
        <v>146.14096610000001</v>
      </c>
      <c r="F2709">
        <v>413.1</v>
      </c>
      <c r="G2709">
        <v>-12.4235643878442</v>
      </c>
      <c r="H2709">
        <v>10.2586741362792</v>
      </c>
      <c r="I2709">
        <v>7.3103487434033596</v>
      </c>
      <c r="J2709">
        <v>-1.7491821341702101</v>
      </c>
      <c r="K2709">
        <v>380.26546087605601</v>
      </c>
      <c r="L2709">
        <v>361.49513919302598</v>
      </c>
      <c r="M2709">
        <v>67.205618922037601</v>
      </c>
      <c r="N2709">
        <v>1.3205617786975501</v>
      </c>
      <c r="O2709">
        <v>7.6978939724037598</v>
      </c>
      <c r="P2709">
        <v>46.749555950266398</v>
      </c>
      <c r="Q2709">
        <v>4.2952235853457997E-2</v>
      </c>
    </row>
    <row r="2710" spans="1:17" hidden="1" x14ac:dyDescent="0.3">
      <c r="A2710" t="s">
        <v>5629</v>
      </c>
      <c r="B2710" t="s">
        <v>5630</v>
      </c>
      <c r="C2710" t="s">
        <v>10650</v>
      </c>
      <c r="D2710" t="s">
        <v>46</v>
      </c>
      <c r="E2710">
        <v>145.92500000000001</v>
      </c>
      <c r="F2710">
        <v>55.46</v>
      </c>
      <c r="G2710">
        <v>54.740015153261098</v>
      </c>
      <c r="H2710">
        <v>21.361116706793901</v>
      </c>
      <c r="I2710">
        <v>-43.457354928259001</v>
      </c>
      <c r="J2710">
        <v>28.0483487300273</v>
      </c>
      <c r="K2710">
        <v>50.040120385190299</v>
      </c>
      <c r="L2710">
        <v>48.099021627781099</v>
      </c>
      <c r="M2710">
        <v>73.119354237721794</v>
      </c>
      <c r="N2710">
        <v>2.0172413793103399</v>
      </c>
      <c r="O2710">
        <v>67.363865849260705</v>
      </c>
      <c r="P2710">
        <v>162.47042120208201</v>
      </c>
      <c r="Q2710">
        <v>0.19413378592571301</v>
      </c>
    </row>
    <row r="2711" spans="1:17" hidden="1" x14ac:dyDescent="0.3">
      <c r="A2711" t="s">
        <v>5631</v>
      </c>
      <c r="B2711" t="s">
        <v>5632</v>
      </c>
      <c r="C2711" t="s">
        <v>10650</v>
      </c>
      <c r="D2711" t="s">
        <v>991</v>
      </c>
      <c r="E2711">
        <v>145.80068625000001</v>
      </c>
      <c r="F2711">
        <v>23.05</v>
      </c>
      <c r="G2711">
        <v>19.727589449183199</v>
      </c>
      <c r="H2711">
        <v>-9.6488594381416792</v>
      </c>
      <c r="I2711">
        <v>-1.9917967172158999</v>
      </c>
      <c r="J2711">
        <v>-4.6800037603941202</v>
      </c>
      <c r="K2711">
        <v>22.751594045055999</v>
      </c>
      <c r="L2711">
        <v>20.722610965534901</v>
      </c>
      <c r="M2711">
        <v>39.485877744059799</v>
      </c>
      <c r="N2711">
        <v>1.1317883669559901</v>
      </c>
      <c r="O2711">
        <v>27.592190889370901</v>
      </c>
      <c r="P2711">
        <v>51.147540983606497</v>
      </c>
      <c r="Q2711">
        <v>0.165131301983206</v>
      </c>
    </row>
    <row r="2712" spans="1:17" hidden="1" x14ac:dyDescent="0.3">
      <c r="A2712" t="s">
        <v>5633</v>
      </c>
      <c r="B2712" t="s">
        <v>5634</v>
      </c>
      <c r="C2712" t="s">
        <v>10650</v>
      </c>
      <c r="D2712" t="s">
        <v>305</v>
      </c>
      <c r="E2712">
        <v>145.50342499999999</v>
      </c>
      <c r="F2712">
        <v>64.599999999999994</v>
      </c>
      <c r="G2712">
        <v>-30.435277000328199</v>
      </c>
      <c r="M2712">
        <v>99.999992872253003</v>
      </c>
      <c r="N2712">
        <v>1</v>
      </c>
      <c r="O2712">
        <v>0</v>
      </c>
      <c r="P2712">
        <v>0</v>
      </c>
    </row>
    <row r="2713" spans="1:17" hidden="1" x14ac:dyDescent="0.3">
      <c r="A2713" t="s">
        <v>5635</v>
      </c>
      <c r="B2713" t="s">
        <v>5636</v>
      </c>
      <c r="C2713" t="s">
        <v>10650</v>
      </c>
      <c r="D2713" t="s">
        <v>531</v>
      </c>
      <c r="E2713">
        <v>145.45330799999999</v>
      </c>
      <c r="F2713">
        <v>149.94999999999999</v>
      </c>
      <c r="G2713">
        <v>80.583580303358701</v>
      </c>
      <c r="H2713">
        <v>26.264140223031301</v>
      </c>
      <c r="I2713">
        <v>4.1335263343649702</v>
      </c>
      <c r="J2713">
        <v>0.48009476177336002</v>
      </c>
      <c r="K2713">
        <v>128.05820520136399</v>
      </c>
      <c r="L2713">
        <v>113.21300927501299</v>
      </c>
      <c r="M2713">
        <v>65.156343768797399</v>
      </c>
      <c r="N2713">
        <v>4.0127731660056201</v>
      </c>
      <c r="O2713">
        <v>6.8689563187729297</v>
      </c>
      <c r="P2713">
        <v>114.183688044565</v>
      </c>
      <c r="Q2713">
        <v>8.9219709374221995E-2</v>
      </c>
    </row>
    <row r="2714" spans="1:17" hidden="1" x14ac:dyDescent="0.3">
      <c r="A2714" t="s">
        <v>5637</v>
      </c>
      <c r="B2714" t="s">
        <v>5638</v>
      </c>
      <c r="C2714" t="s">
        <v>10650</v>
      </c>
      <c r="D2714" t="s">
        <v>930</v>
      </c>
      <c r="E2714">
        <v>145.45198607399999</v>
      </c>
      <c r="F2714">
        <v>8.84</v>
      </c>
      <c r="G2714">
        <v>-51.857499222550402</v>
      </c>
      <c r="H2714">
        <v>-0.84741814384617797</v>
      </c>
      <c r="I2714">
        <v>-32.605531562053301</v>
      </c>
      <c r="J2714">
        <v>-0.64581322854141499</v>
      </c>
      <c r="K2714">
        <v>8.9093057296535392</v>
      </c>
      <c r="L2714">
        <v>9.5248433079316008</v>
      </c>
      <c r="M2714">
        <v>47.481016050225897</v>
      </c>
      <c r="N2714">
        <v>1.1420402659331901</v>
      </c>
      <c r="O2714">
        <v>79.298642533936601</v>
      </c>
      <c r="P2714">
        <v>11.898734177215101</v>
      </c>
      <c r="Q2714">
        <v>7.2596257567099998E-3</v>
      </c>
    </row>
    <row r="2715" spans="1:17" hidden="1" x14ac:dyDescent="0.3">
      <c r="A2715" t="s">
        <v>5639</v>
      </c>
      <c r="B2715" t="s">
        <v>5640</v>
      </c>
      <c r="C2715" t="s">
        <v>10650</v>
      </c>
      <c r="E2715">
        <v>145.21375</v>
      </c>
      <c r="F2715">
        <v>45.6</v>
      </c>
      <c r="G2715">
        <v>1612.01791367601</v>
      </c>
      <c r="H2715">
        <v>53.321196837917597</v>
      </c>
      <c r="I2715">
        <v>242.44782350065401</v>
      </c>
      <c r="J2715">
        <v>6.2986368951526304</v>
      </c>
      <c r="K2715">
        <v>33.582550270476098</v>
      </c>
      <c r="L2715">
        <v>21.594533404414101</v>
      </c>
      <c r="M2715">
        <v>99.031331800377004</v>
      </c>
      <c r="N2715">
        <v>0.89134167078856497</v>
      </c>
      <c r="O2715">
        <v>0</v>
      </c>
      <c r="P2715">
        <v>1716.7330677290799</v>
      </c>
      <c r="Q2715">
        <v>0.22209638235913201</v>
      </c>
    </row>
    <row r="2716" spans="1:17" hidden="1" x14ac:dyDescent="0.3">
      <c r="A2716" t="s">
        <v>5641</v>
      </c>
      <c r="B2716" t="s">
        <v>5642</v>
      </c>
      <c r="C2716" t="s">
        <v>10650</v>
      </c>
      <c r="D2716" t="s">
        <v>51</v>
      </c>
      <c r="E2716">
        <v>145.08010691499999</v>
      </c>
      <c r="F2716">
        <v>123.85</v>
      </c>
      <c r="G2716">
        <v>-80.895277000328207</v>
      </c>
      <c r="H2716">
        <v>-25.3545821344049</v>
      </c>
      <c r="I2716">
        <v>-60.490354366367598</v>
      </c>
      <c r="J2716">
        <v>-1.6627623810837799</v>
      </c>
      <c r="K2716">
        <v>172.946293051152</v>
      </c>
      <c r="L2716">
        <v>157.13223461918301</v>
      </c>
      <c r="M2716">
        <v>9.4064914156939192</v>
      </c>
      <c r="N2716">
        <v>1.1666666666666601</v>
      </c>
      <c r="O2716">
        <v>124.182478805006</v>
      </c>
      <c r="P2716">
        <v>11.980108499095801</v>
      </c>
    </row>
    <row r="2717" spans="1:17" hidden="1" x14ac:dyDescent="0.3">
      <c r="A2717" t="s">
        <v>5643</v>
      </c>
      <c r="B2717" t="s">
        <v>5644</v>
      </c>
      <c r="C2717" t="s">
        <v>10650</v>
      </c>
      <c r="D2717" t="s">
        <v>1099</v>
      </c>
      <c r="E2717">
        <v>144.95894865</v>
      </c>
      <c r="F2717">
        <v>201</v>
      </c>
      <c r="G2717">
        <v>44.271372282592203</v>
      </c>
      <c r="H2717">
        <v>19.788381590314199</v>
      </c>
      <c r="I2717">
        <v>-5.5399856702113102</v>
      </c>
      <c r="J2717">
        <v>6.52437212184019</v>
      </c>
      <c r="K2717">
        <v>170.63328289899701</v>
      </c>
      <c r="L2717">
        <v>135.936247735367</v>
      </c>
      <c r="M2717">
        <v>91.097497163337707</v>
      </c>
      <c r="N2717">
        <v>1.2443438914027101</v>
      </c>
      <c r="O2717">
        <v>10.323383084577101</v>
      </c>
      <c r="P2717">
        <v>74.706649282920395</v>
      </c>
    </row>
    <row r="2718" spans="1:17" hidden="1" x14ac:dyDescent="0.3">
      <c r="A2718" t="s">
        <v>5645</v>
      </c>
      <c r="B2718" t="s">
        <v>5646</v>
      </c>
      <c r="C2718" t="s">
        <v>10650</v>
      </c>
      <c r="D2718" t="s">
        <v>1193</v>
      </c>
      <c r="E2718">
        <v>144.77980500000001</v>
      </c>
      <c r="F2718">
        <v>114.56</v>
      </c>
      <c r="G2718">
        <v>-20.808482741955</v>
      </c>
      <c r="H2718">
        <v>-4.0035115740910303</v>
      </c>
      <c r="I2718">
        <v>-17.6613476261888</v>
      </c>
      <c r="J2718">
        <v>4.9499873810475101</v>
      </c>
      <c r="K2718">
        <v>111.99563925752901</v>
      </c>
      <c r="L2718">
        <v>116.602689816588</v>
      </c>
      <c r="M2718">
        <v>69.780835428270194</v>
      </c>
      <c r="N2718">
        <v>1.0083912783701201</v>
      </c>
      <c r="O2718">
        <v>46.080656424580901</v>
      </c>
      <c r="P2718">
        <v>26.3761720904577</v>
      </c>
      <c r="Q2718">
        <v>-3.2021528300828002E-2</v>
      </c>
    </row>
    <row r="2719" spans="1:17" hidden="1" x14ac:dyDescent="0.3">
      <c r="A2719" t="s">
        <v>5647</v>
      </c>
      <c r="B2719" t="s">
        <v>5648</v>
      </c>
      <c r="C2719" t="s">
        <v>10650</v>
      </c>
      <c r="D2719" t="s">
        <v>565</v>
      </c>
      <c r="E2719">
        <v>144.67171071600001</v>
      </c>
      <c r="F2719">
        <v>138.47999999999999</v>
      </c>
      <c r="G2719">
        <v>61.7645842071665</v>
      </c>
      <c r="H2719">
        <v>3.9156413583437599</v>
      </c>
      <c r="I2719">
        <v>6.3587079898639596</v>
      </c>
      <c r="J2719">
        <v>11.948821946002999</v>
      </c>
      <c r="K2719">
        <v>117.599422031901</v>
      </c>
      <c r="L2719">
        <v>105.146233541615</v>
      </c>
      <c r="M2719">
        <v>76.509748428544</v>
      </c>
      <c r="N2719">
        <v>1.1251641513989401</v>
      </c>
      <c r="O2719">
        <v>20.450606585788499</v>
      </c>
      <c r="P2719">
        <v>108.0841472577</v>
      </c>
      <c r="Q2719">
        <v>3.9155005874536998E-2</v>
      </c>
    </row>
    <row r="2720" spans="1:17" hidden="1" x14ac:dyDescent="0.3">
      <c r="A2720" t="s">
        <v>5649</v>
      </c>
      <c r="B2720" t="s">
        <v>5650</v>
      </c>
      <c r="C2720" t="s">
        <v>10650</v>
      </c>
      <c r="D2720" t="s">
        <v>133</v>
      </c>
      <c r="E2720">
        <v>144.36895999999999</v>
      </c>
      <c r="F2720">
        <v>130.35</v>
      </c>
      <c r="G2720">
        <v>45.594432655309802</v>
      </c>
      <c r="H2720">
        <v>14.5074405316232</v>
      </c>
      <c r="I2720">
        <v>-23.134571095917099</v>
      </c>
      <c r="J2720">
        <v>18.337237618916198</v>
      </c>
      <c r="K2720">
        <v>115.161931766856</v>
      </c>
      <c r="L2720">
        <v>114.908067599625</v>
      </c>
      <c r="M2720">
        <v>78.087248121635199</v>
      </c>
      <c r="N2720">
        <v>1.43088661501153</v>
      </c>
      <c r="O2720">
        <v>57.000383582662003</v>
      </c>
      <c r="P2720">
        <v>78.195488721804395</v>
      </c>
      <c r="Q2720">
        <v>0.26988764432974099</v>
      </c>
    </row>
    <row r="2721" spans="1:17" hidden="1" x14ac:dyDescent="0.3">
      <c r="A2721" t="s">
        <v>5651</v>
      </c>
      <c r="B2721" t="s">
        <v>5652</v>
      </c>
      <c r="C2721" t="s">
        <v>10650</v>
      </c>
      <c r="D2721" t="s">
        <v>629</v>
      </c>
      <c r="E2721">
        <v>144.13401216</v>
      </c>
      <c r="F2721">
        <v>4.7</v>
      </c>
      <c r="G2721">
        <v>70.886208531683593</v>
      </c>
      <c r="H2721">
        <v>-23.4743133317169</v>
      </c>
      <c r="I2721">
        <v>-2.3809326315720098</v>
      </c>
      <c r="J2721">
        <v>2.0089438824151298</v>
      </c>
      <c r="K2721">
        <v>4.6305054835716</v>
      </c>
      <c r="L2721">
        <v>3.9093258503052102</v>
      </c>
      <c r="M2721">
        <v>44.872908967432302</v>
      </c>
      <c r="N2721">
        <v>0.30701345067631303</v>
      </c>
      <c r="O2721">
        <v>31.702127659574401</v>
      </c>
      <c r="P2721">
        <v>108.642266824085</v>
      </c>
      <c r="Q2721">
        <v>-4.1750667265812003E-2</v>
      </c>
    </row>
    <row r="2722" spans="1:17" hidden="1" x14ac:dyDescent="0.3">
      <c r="A2722" t="s">
        <v>5653</v>
      </c>
      <c r="B2722" t="s">
        <v>5654</v>
      </c>
      <c r="C2722" t="s">
        <v>10650</v>
      </c>
      <c r="D2722" t="s">
        <v>739</v>
      </c>
      <c r="E2722">
        <v>144.09760080000001</v>
      </c>
      <c r="F2722">
        <v>76.7</v>
      </c>
      <c r="G2722">
        <v>1297.8701233721099</v>
      </c>
      <c r="H2722">
        <v>-6.0795096083275197</v>
      </c>
      <c r="I2722">
        <v>96.995244885698199</v>
      </c>
      <c r="J2722">
        <v>4.8075760020395402</v>
      </c>
      <c r="K2722">
        <v>72.025183872698904</v>
      </c>
      <c r="L2722">
        <v>52.3525973233751</v>
      </c>
      <c r="M2722">
        <v>67.487390157719702</v>
      </c>
      <c r="N2722">
        <v>0.31979188147396098</v>
      </c>
      <c r="O2722">
        <v>15.9582790091264</v>
      </c>
      <c r="P2722">
        <v>1328.3054003724301</v>
      </c>
      <c r="Q2722">
        <v>0.35378951180971402</v>
      </c>
    </row>
    <row r="2723" spans="1:17" hidden="1" x14ac:dyDescent="0.3">
      <c r="A2723" t="s">
        <v>5655</v>
      </c>
      <c r="B2723" t="s">
        <v>5656</v>
      </c>
      <c r="C2723" t="s">
        <v>10650</v>
      </c>
      <c r="D2723" t="s">
        <v>776</v>
      </c>
      <c r="E2723">
        <v>143.74564896999999</v>
      </c>
      <c r="F2723">
        <v>129.85</v>
      </c>
      <c r="G2723">
        <v>209.549073547402</v>
      </c>
      <c r="H2723">
        <v>-9.1448298816248599</v>
      </c>
      <c r="I2723">
        <v>64.227884476057</v>
      </c>
      <c r="J2723">
        <v>-3.5735904065614799</v>
      </c>
      <c r="K2723">
        <v>127.84831500428</v>
      </c>
      <c r="L2723">
        <v>91.379334343388905</v>
      </c>
      <c r="M2723">
        <v>43.974831833246398</v>
      </c>
      <c r="N2723">
        <v>1.0559276549991401</v>
      </c>
      <c r="O2723">
        <v>15.440893338467401</v>
      </c>
      <c r="P2723">
        <v>263.725490196078</v>
      </c>
      <c r="Q2723">
        <v>0.12396898218478999</v>
      </c>
    </row>
    <row r="2724" spans="1:17" hidden="1" x14ac:dyDescent="0.3">
      <c r="A2724" t="s">
        <v>5657</v>
      </c>
      <c r="B2724" t="s">
        <v>5658</v>
      </c>
      <c r="C2724" t="s">
        <v>10650</v>
      </c>
      <c r="D2724" t="s">
        <v>1509</v>
      </c>
      <c r="E2724">
        <v>143.5376498</v>
      </c>
      <c r="F2724">
        <v>151.28</v>
      </c>
      <c r="G2724">
        <v>18.6090579750412</v>
      </c>
      <c r="H2724">
        <v>25.6063239277448</v>
      </c>
      <c r="I2724">
        <v>22.586387629865801</v>
      </c>
      <c r="J2724">
        <v>20.796213861874801</v>
      </c>
      <c r="K2724">
        <v>118.911626468094</v>
      </c>
      <c r="L2724">
        <v>112.04281506978499</v>
      </c>
      <c r="M2724">
        <v>90.381212430301701</v>
      </c>
      <c r="N2724">
        <v>3.8390431718550699</v>
      </c>
      <c r="O2724">
        <v>9.7303014278159594</v>
      </c>
      <c r="P2724">
        <v>62.929456112008602</v>
      </c>
      <c r="Q2724">
        <v>3.1952247821278E-2</v>
      </c>
    </row>
    <row r="2725" spans="1:17" hidden="1" x14ac:dyDescent="0.3">
      <c r="A2725" t="s">
        <v>5659</v>
      </c>
      <c r="B2725" t="s">
        <v>5660</v>
      </c>
      <c r="C2725" t="s">
        <v>10650</v>
      </c>
      <c r="D2725" t="s">
        <v>264</v>
      </c>
      <c r="E2725">
        <v>143.0154</v>
      </c>
      <c r="F2725">
        <v>130.5</v>
      </c>
      <c r="G2725">
        <v>-34.125313900697201</v>
      </c>
      <c r="H2725">
        <v>-11.2766149462824</v>
      </c>
      <c r="I2725">
        <v>-0.42065563590959298</v>
      </c>
      <c r="J2725">
        <v>-8.1226163956823196</v>
      </c>
      <c r="K2725">
        <v>133.650189256549</v>
      </c>
      <c r="L2725">
        <v>131.558772816225</v>
      </c>
      <c r="M2725">
        <v>42.015788932141703</v>
      </c>
      <c r="N2725">
        <v>0.49035535777921901</v>
      </c>
      <c r="O2725">
        <v>26.398467432950099</v>
      </c>
      <c r="P2725">
        <v>40.171858216971003</v>
      </c>
      <c r="Q2725">
        <v>7.6931285260455007E-2</v>
      </c>
    </row>
    <row r="2726" spans="1:17" hidden="1" x14ac:dyDescent="0.3">
      <c r="A2726" t="s">
        <v>5661</v>
      </c>
      <c r="B2726" t="s">
        <v>5662</v>
      </c>
      <c r="C2726" t="s">
        <v>10650</v>
      </c>
      <c r="D2726" t="s">
        <v>127</v>
      </c>
      <c r="E2726">
        <v>142.91105207499999</v>
      </c>
      <c r="F2726">
        <v>3.93</v>
      </c>
      <c r="G2726">
        <v>39.6945931295419</v>
      </c>
      <c r="H2726">
        <v>-9.7072370420282397</v>
      </c>
      <c r="I2726">
        <v>6.4837196123042498</v>
      </c>
      <c r="J2726">
        <v>-5.67345756824957</v>
      </c>
      <c r="K2726">
        <v>3.7736821694181502</v>
      </c>
      <c r="L2726">
        <v>3.4535306796843899</v>
      </c>
      <c r="M2726">
        <v>33.881207534486499</v>
      </c>
      <c r="N2726">
        <v>0.71888608084426098</v>
      </c>
      <c r="O2726">
        <v>34.6055979643765</v>
      </c>
      <c r="P2726">
        <v>103.626943005181</v>
      </c>
      <c r="Q2726">
        <v>8.8194519390943998E-2</v>
      </c>
    </row>
    <row r="2727" spans="1:17" hidden="1" x14ac:dyDescent="0.3">
      <c r="A2727" t="s">
        <v>5663</v>
      </c>
      <c r="B2727" t="s">
        <v>5664</v>
      </c>
      <c r="C2727" t="s">
        <v>10650</v>
      </c>
      <c r="D2727" t="s">
        <v>742</v>
      </c>
      <c r="E2727">
        <v>142.89995898000001</v>
      </c>
      <c r="F2727">
        <v>88.98</v>
      </c>
      <c r="G2727">
        <v>-2.8836714957410501</v>
      </c>
      <c r="H2727">
        <v>-0.52447122999017004</v>
      </c>
      <c r="I2727">
        <v>-0.33625653328460098</v>
      </c>
      <c r="J2727">
        <v>-6.9412883335263798E-2</v>
      </c>
      <c r="K2727">
        <v>85.830447187377501</v>
      </c>
      <c r="L2727">
        <v>80.238762836282604</v>
      </c>
      <c r="M2727">
        <v>66.033807332126898</v>
      </c>
      <c r="N2727">
        <v>1.13337418210618</v>
      </c>
      <c r="O2727">
        <v>2.24769611148589E-2</v>
      </c>
      <c r="P2727">
        <v>53.149741824440603</v>
      </c>
      <c r="Q2727">
        <v>1.9804733760708002E-2</v>
      </c>
    </row>
    <row r="2728" spans="1:17" hidden="1" x14ac:dyDescent="0.3">
      <c r="A2728" t="s">
        <v>5665</v>
      </c>
      <c r="B2728" t="s">
        <v>5666</v>
      </c>
      <c r="C2728" t="s">
        <v>10650</v>
      </c>
      <c r="D2728" t="s">
        <v>680</v>
      </c>
      <c r="E2728">
        <v>142.637209673</v>
      </c>
      <c r="F2728">
        <v>2.97</v>
      </c>
      <c r="G2728">
        <v>-9.21078720440984</v>
      </c>
      <c r="H2728">
        <v>-6.5387678007130603</v>
      </c>
      <c r="I2728">
        <v>-21.584552541074199</v>
      </c>
      <c r="J2728">
        <v>-3.2861390044604102</v>
      </c>
      <c r="K2728">
        <v>3.1182348282394301</v>
      </c>
      <c r="L2728">
        <v>3.0335309776158201</v>
      </c>
      <c r="M2728">
        <v>33.263497207417601</v>
      </c>
      <c r="N2728">
        <v>0.16948322618345901</v>
      </c>
      <c r="O2728">
        <v>41.414141414141397</v>
      </c>
      <c r="P2728">
        <v>23.75</v>
      </c>
      <c r="Q2728">
        <v>3.8749799231617997E-2</v>
      </c>
    </row>
    <row r="2729" spans="1:17" hidden="1" x14ac:dyDescent="0.3">
      <c r="A2729" t="s">
        <v>5667</v>
      </c>
      <c r="B2729" t="s">
        <v>5668</v>
      </c>
      <c r="C2729" t="s">
        <v>10650</v>
      </c>
      <c r="D2729" t="s">
        <v>83</v>
      </c>
      <c r="E2729">
        <v>142.4888</v>
      </c>
      <c r="F2729">
        <v>64.81</v>
      </c>
      <c r="G2729">
        <v>43.318074206106097</v>
      </c>
      <c r="H2729">
        <v>-11.228853127847</v>
      </c>
      <c r="I2729">
        <v>-6.8102817668034996</v>
      </c>
      <c r="J2729">
        <v>-2.8379760562974501</v>
      </c>
      <c r="K2729">
        <v>63.768503136852097</v>
      </c>
      <c r="L2729">
        <v>56.372926995702997</v>
      </c>
      <c r="M2729">
        <v>45.539381987414501</v>
      </c>
      <c r="N2729">
        <v>0.71311515090508404</v>
      </c>
      <c r="O2729">
        <v>18.808825798487799</v>
      </c>
      <c r="P2729">
        <v>85.9684361549497</v>
      </c>
      <c r="Q2729">
        <v>9.3011229649197003E-2</v>
      </c>
    </row>
    <row r="2730" spans="1:17" hidden="1" x14ac:dyDescent="0.3">
      <c r="A2730" t="s">
        <v>5669</v>
      </c>
      <c r="B2730" t="s">
        <v>5670</v>
      </c>
      <c r="C2730" t="s">
        <v>10650</v>
      </c>
      <c r="E2730">
        <v>142.040605</v>
      </c>
      <c r="F2730">
        <v>153.15</v>
      </c>
      <c r="G2730">
        <v>141.49299004512599</v>
      </c>
      <c r="H2730">
        <v>-11.835593819521799</v>
      </c>
      <c r="I2730">
        <v>-38.983660679312798</v>
      </c>
      <c r="J2730">
        <v>-0.64199504563852805</v>
      </c>
      <c r="K2730">
        <v>154.58676987851101</v>
      </c>
      <c r="L2730">
        <v>137.645492296698</v>
      </c>
      <c r="M2730">
        <v>43.5673162895649</v>
      </c>
      <c r="N2730">
        <v>1.1156524273731201</v>
      </c>
      <c r="O2730">
        <v>52.203721841331998</v>
      </c>
      <c r="P2730">
        <v>171.92826704545399</v>
      </c>
      <c r="Q2730">
        <v>0.190799185565036</v>
      </c>
    </row>
    <row r="2731" spans="1:17" hidden="1" x14ac:dyDescent="0.3">
      <c r="A2731" t="s">
        <v>5671</v>
      </c>
      <c r="B2731" t="s">
        <v>5672</v>
      </c>
      <c r="C2731" t="s">
        <v>10650</v>
      </c>
      <c r="D2731" t="s">
        <v>2246</v>
      </c>
      <c r="E2731">
        <v>141.97970699999999</v>
      </c>
      <c r="F2731">
        <v>157.05000000000001</v>
      </c>
      <c r="G2731">
        <v>164.66055163552301</v>
      </c>
      <c r="H2731">
        <v>-5.8588014689488999</v>
      </c>
      <c r="I2731">
        <v>72.669129946650699</v>
      </c>
      <c r="J2731">
        <v>1.59736294494476E-2</v>
      </c>
      <c r="K2731">
        <v>148.563668055449</v>
      </c>
      <c r="L2731">
        <v>111.694557127816</v>
      </c>
      <c r="M2731">
        <v>54.654792453199697</v>
      </c>
      <c r="N2731">
        <v>0.310354598459465</v>
      </c>
      <c r="O2731">
        <v>13.148678764724499</v>
      </c>
      <c r="P2731">
        <v>201.96116131513099</v>
      </c>
      <c r="Q2731">
        <v>0.19667013390304999</v>
      </c>
    </row>
    <row r="2732" spans="1:17" hidden="1" x14ac:dyDescent="0.3">
      <c r="A2732" t="s">
        <v>5673</v>
      </c>
      <c r="B2732" t="s">
        <v>5674</v>
      </c>
      <c r="C2732" t="s">
        <v>10650</v>
      </c>
      <c r="D2732" t="s">
        <v>141</v>
      </c>
      <c r="E2732">
        <v>141.912325815</v>
      </c>
      <c r="F2732">
        <v>550</v>
      </c>
      <c r="G2732">
        <v>-22.1782156874653</v>
      </c>
      <c r="H2732">
        <v>-10.2068686539589</v>
      </c>
      <c r="I2732">
        <v>-17.656803312571199</v>
      </c>
      <c r="J2732">
        <v>-5.6575404489689101</v>
      </c>
      <c r="K2732">
        <v>579.74637593435295</v>
      </c>
      <c r="L2732">
        <v>558.71645261770504</v>
      </c>
      <c r="M2732">
        <v>37.738481417266698</v>
      </c>
      <c r="N2732">
        <v>0.218313894203222</v>
      </c>
      <c r="O2732">
        <v>45.454545454545404</v>
      </c>
      <c r="P2732">
        <v>30.331753554502299</v>
      </c>
      <c r="Q2732">
        <v>6.8326413781172005E-2</v>
      </c>
    </row>
    <row r="2733" spans="1:17" hidden="1" x14ac:dyDescent="0.3">
      <c r="A2733" t="s">
        <v>5675</v>
      </c>
      <c r="B2733" t="s">
        <v>5676</v>
      </c>
      <c r="C2733" t="s">
        <v>10650</v>
      </c>
      <c r="D2733" t="s">
        <v>411</v>
      </c>
      <c r="E2733">
        <v>141.75004226999999</v>
      </c>
      <c r="F2733">
        <v>5.38</v>
      </c>
      <c r="G2733">
        <v>-9.5364005958338396</v>
      </c>
      <c r="H2733">
        <v>9.1764946578443993</v>
      </c>
      <c r="I2733">
        <v>-54.807005763527499</v>
      </c>
      <c r="J2733">
        <v>-5.9332250145357399</v>
      </c>
      <c r="K2733">
        <v>5.0320292238489799</v>
      </c>
      <c r="L2733">
        <v>5.99326360667472</v>
      </c>
      <c r="M2733">
        <v>80.629083433834396</v>
      </c>
      <c r="N2733">
        <v>0.65555991208111097</v>
      </c>
      <c r="O2733">
        <v>81.226765799256498</v>
      </c>
      <c r="P2733">
        <v>55.9420289855072</v>
      </c>
      <c r="Q2733">
        <v>-5.5371218910752001E-2</v>
      </c>
    </row>
    <row r="2734" spans="1:17" hidden="1" x14ac:dyDescent="0.3">
      <c r="A2734" t="s">
        <v>5677</v>
      </c>
      <c r="B2734" t="s">
        <v>5678</v>
      </c>
      <c r="C2734" t="s">
        <v>10650</v>
      </c>
      <c r="D2734" t="s">
        <v>680</v>
      </c>
      <c r="E2734">
        <v>141.37899999999999</v>
      </c>
      <c r="F2734">
        <v>74.08</v>
      </c>
      <c r="G2734">
        <v>3.4765089721952802</v>
      </c>
      <c r="H2734">
        <v>3.2797230818865999</v>
      </c>
      <c r="I2734">
        <v>-16.4102523886719</v>
      </c>
      <c r="J2734">
        <v>-1.10870832702973</v>
      </c>
      <c r="K2734">
        <v>71.798255190447904</v>
      </c>
      <c r="L2734">
        <v>70.122143711131301</v>
      </c>
      <c r="M2734">
        <v>63.6362019290872</v>
      </c>
      <c r="N2734">
        <v>0.83329186903165697</v>
      </c>
      <c r="O2734">
        <v>19.8029157667386</v>
      </c>
      <c r="P2734">
        <v>38.054416697726403</v>
      </c>
      <c r="Q2734">
        <v>-7.8007658936657995E-2</v>
      </c>
    </row>
    <row r="2735" spans="1:17" hidden="1" x14ac:dyDescent="0.3">
      <c r="A2735" t="s">
        <v>5679</v>
      </c>
      <c r="B2735" t="s">
        <v>5680</v>
      </c>
      <c r="C2735" t="s">
        <v>10650</v>
      </c>
      <c r="D2735" t="s">
        <v>742</v>
      </c>
      <c r="E2735">
        <v>141.05316456</v>
      </c>
      <c r="F2735">
        <v>78.48</v>
      </c>
      <c r="G2735">
        <v>39.141213924477299</v>
      </c>
      <c r="H2735">
        <v>-0.38731684481869599</v>
      </c>
      <c r="I2735">
        <v>14.226942285007199</v>
      </c>
      <c r="J2735">
        <v>-1.12388632257724</v>
      </c>
      <c r="K2735">
        <v>75.350657107203801</v>
      </c>
      <c r="L2735">
        <v>65.923146363732798</v>
      </c>
      <c r="M2735">
        <v>44.340069516080298</v>
      </c>
      <c r="N2735">
        <v>1.2684514564231899</v>
      </c>
      <c r="O2735">
        <v>2.3190621814474799</v>
      </c>
      <c r="P2735">
        <v>79.382857142857105</v>
      </c>
      <c r="Q2735">
        <v>1.5864695888099999E-4</v>
      </c>
    </row>
    <row r="2736" spans="1:17" hidden="1" x14ac:dyDescent="0.3">
      <c r="A2736" t="s">
        <v>5681</v>
      </c>
      <c r="B2736" t="s">
        <v>5682</v>
      </c>
      <c r="C2736" t="s">
        <v>10650</v>
      </c>
      <c r="D2736" t="s">
        <v>568</v>
      </c>
      <c r="E2736">
        <v>140.64265675499999</v>
      </c>
      <c r="F2736">
        <v>60.82</v>
      </c>
      <c r="G2736">
        <v>104.845187216306</v>
      </c>
      <c r="H2736">
        <v>125.653376768713</v>
      </c>
      <c r="I2736">
        <v>90.987907862371998</v>
      </c>
      <c r="J2736">
        <v>38.028580758535199</v>
      </c>
      <c r="K2736">
        <v>32.246068723522697</v>
      </c>
      <c r="L2736">
        <v>27.945690365280502</v>
      </c>
      <c r="M2736">
        <v>95.306201841495593</v>
      </c>
      <c r="N2736">
        <v>2.69413028707605</v>
      </c>
      <c r="O2736">
        <v>0</v>
      </c>
      <c r="P2736">
        <v>211.897435897435</v>
      </c>
      <c r="Q2736">
        <v>8.9895575186356005E-2</v>
      </c>
    </row>
    <row r="2737" spans="1:17" hidden="1" x14ac:dyDescent="0.3">
      <c r="A2737" t="s">
        <v>5683</v>
      </c>
      <c r="B2737" t="s">
        <v>5684</v>
      </c>
      <c r="C2737" t="s">
        <v>10650</v>
      </c>
      <c r="D2737" t="s">
        <v>5685</v>
      </c>
      <c r="E2737">
        <v>140.47009199999999</v>
      </c>
      <c r="F2737">
        <v>56.5</v>
      </c>
      <c r="G2737">
        <v>-34.346841626178502</v>
      </c>
      <c r="H2737">
        <v>4.5630485025755299</v>
      </c>
      <c r="I2737">
        <v>-20.041536346742198</v>
      </c>
      <c r="J2737">
        <v>-2.3639017325298801</v>
      </c>
      <c r="K2737">
        <v>54.686808895971097</v>
      </c>
      <c r="M2737">
        <v>61.203296150590504</v>
      </c>
      <c r="N2737">
        <v>1.0610882385668099</v>
      </c>
      <c r="O2737">
        <v>32.4778761061946</v>
      </c>
      <c r="P2737">
        <v>24.861878453038599</v>
      </c>
    </row>
    <row r="2738" spans="1:17" hidden="1" x14ac:dyDescent="0.3">
      <c r="A2738" t="s">
        <v>5686</v>
      </c>
      <c r="B2738" t="s">
        <v>5687</v>
      </c>
      <c r="C2738" t="s">
        <v>10650</v>
      </c>
      <c r="D2738" t="s">
        <v>2599</v>
      </c>
      <c r="E2738">
        <v>140.22444150000001</v>
      </c>
      <c r="F2738">
        <v>12.23</v>
      </c>
      <c r="G2738">
        <v>-26.261512094024901</v>
      </c>
      <c r="H2738">
        <v>-25.683376671613701</v>
      </c>
      <c r="I2738">
        <v>-47.3223616991732</v>
      </c>
      <c r="J2738">
        <v>-15.2869234549092</v>
      </c>
      <c r="K2738">
        <v>16.3237989833518</v>
      </c>
      <c r="L2738">
        <v>17.371706647539099</v>
      </c>
      <c r="M2738">
        <v>9.9538652778545291</v>
      </c>
      <c r="N2738">
        <v>1.2209483746292999</v>
      </c>
      <c r="O2738">
        <v>159.40310711365399</v>
      </c>
      <c r="P2738">
        <v>15.051740357478799</v>
      </c>
      <c r="Q2738">
        <v>9.7665576173676993E-2</v>
      </c>
    </row>
    <row r="2739" spans="1:17" hidden="1" x14ac:dyDescent="0.3">
      <c r="A2739" t="s">
        <v>5688</v>
      </c>
      <c r="B2739" t="s">
        <v>5689</v>
      </c>
      <c r="C2739" t="s">
        <v>10650</v>
      </c>
      <c r="E2739">
        <v>140.14878306</v>
      </c>
      <c r="F2739">
        <v>254.35</v>
      </c>
      <c r="G2739">
        <v>210.97411897282601</v>
      </c>
      <c r="H2739">
        <v>-1.52309381952183</v>
      </c>
      <c r="I2739">
        <v>26.324369861824</v>
      </c>
      <c r="J2739">
        <v>-1.6627623810837799</v>
      </c>
      <c r="K2739">
        <v>244.77084008088201</v>
      </c>
      <c r="L2739">
        <v>185.72244659135799</v>
      </c>
      <c r="M2739">
        <v>100</v>
      </c>
      <c r="N2739">
        <v>0</v>
      </c>
      <c r="O2739">
        <v>0</v>
      </c>
      <c r="P2739">
        <v>241.40939597315401</v>
      </c>
    </row>
    <row r="2740" spans="1:17" hidden="1" x14ac:dyDescent="0.3">
      <c r="A2740" t="s">
        <v>5690</v>
      </c>
      <c r="B2740" t="s">
        <v>5691</v>
      </c>
      <c r="C2740" t="s">
        <v>10650</v>
      </c>
      <c r="E2740">
        <v>139.56285575999999</v>
      </c>
      <c r="F2740">
        <v>135.80000000000001</v>
      </c>
      <c r="G2740">
        <v>-34.700345734906897</v>
      </c>
      <c r="H2740">
        <v>-11.002399560509801</v>
      </c>
      <c r="I2740">
        <v>-27.5334963308485</v>
      </c>
      <c r="J2740">
        <v>-4.7017327064323702</v>
      </c>
      <c r="K2740">
        <v>133.80932167092499</v>
      </c>
      <c r="L2740">
        <v>135.47627161100399</v>
      </c>
      <c r="M2740">
        <v>45.801046904146503</v>
      </c>
      <c r="N2740">
        <v>0.64254581323194404</v>
      </c>
      <c r="O2740">
        <v>24.189985272459499</v>
      </c>
      <c r="P2740">
        <v>24.530032095369101</v>
      </c>
      <c r="Q2740">
        <v>0.108645208796965</v>
      </c>
    </row>
    <row r="2741" spans="1:17" hidden="1" x14ac:dyDescent="0.3">
      <c r="A2741" t="s">
        <v>5692</v>
      </c>
      <c r="B2741" t="s">
        <v>5693</v>
      </c>
      <c r="C2741" t="s">
        <v>10650</v>
      </c>
      <c r="D2741" t="s">
        <v>531</v>
      </c>
      <c r="E2741">
        <v>139.55934360999899</v>
      </c>
      <c r="F2741">
        <v>98.99</v>
      </c>
      <c r="G2741">
        <v>29.354876349147101</v>
      </c>
      <c r="H2741">
        <v>1.1918884499817</v>
      </c>
      <c r="I2741">
        <v>12.6526594854778</v>
      </c>
      <c r="J2741">
        <v>-0.240287274398156</v>
      </c>
      <c r="K2741">
        <v>92.195542844762898</v>
      </c>
      <c r="L2741">
        <v>84.645444852413405</v>
      </c>
      <c r="M2741">
        <v>49.9824537041738</v>
      </c>
      <c r="N2741">
        <v>0.85250581519451696</v>
      </c>
      <c r="O2741">
        <v>10.819274674209501</v>
      </c>
      <c r="P2741">
        <v>60.698051948051898</v>
      </c>
      <c r="Q2741">
        <v>2.8067803155935999E-2</v>
      </c>
    </row>
    <row r="2742" spans="1:17" hidden="1" x14ac:dyDescent="0.3">
      <c r="A2742" t="s">
        <v>5694</v>
      </c>
      <c r="B2742" t="s">
        <v>5695</v>
      </c>
      <c r="C2742" t="s">
        <v>10650</v>
      </c>
      <c r="D2742" t="s">
        <v>141</v>
      </c>
      <c r="E2742">
        <v>139.50888639999999</v>
      </c>
      <c r="F2742">
        <v>10.54</v>
      </c>
      <c r="G2742">
        <v>42.351608245573402</v>
      </c>
      <c r="H2742">
        <v>-9.8123354420967903</v>
      </c>
      <c r="I2742">
        <v>-6.5045214610432103</v>
      </c>
      <c r="J2742">
        <v>1.51184079351939</v>
      </c>
      <c r="K2742">
        <v>10.9685703816867</v>
      </c>
      <c r="L2742">
        <v>9.6657078540496801</v>
      </c>
      <c r="M2742">
        <v>43.225133466957899</v>
      </c>
      <c r="N2742">
        <v>0.12617873618613501</v>
      </c>
      <c r="O2742">
        <v>59.013282732447799</v>
      </c>
      <c r="P2742">
        <v>75.6666666666666</v>
      </c>
      <c r="Q2742">
        <v>8.2335898633012994E-2</v>
      </c>
    </row>
    <row r="2743" spans="1:17" hidden="1" x14ac:dyDescent="0.3">
      <c r="A2743" t="s">
        <v>5696</v>
      </c>
      <c r="B2743" t="s">
        <v>5697</v>
      </c>
      <c r="C2743" t="s">
        <v>10650</v>
      </c>
      <c r="D2743" t="s">
        <v>1048</v>
      </c>
      <c r="E2743">
        <v>139.41899875999999</v>
      </c>
      <c r="F2743">
        <v>7.6</v>
      </c>
      <c r="G2743">
        <v>-64.059731148799798</v>
      </c>
      <c r="H2743">
        <v>2.1603986770675099</v>
      </c>
      <c r="I2743">
        <v>-63.457767274223798</v>
      </c>
      <c r="J2743">
        <v>-11.186571904893301</v>
      </c>
      <c r="K2743">
        <v>7.89282666097938</v>
      </c>
      <c r="L2743">
        <v>10.5986859396419</v>
      </c>
      <c r="M2743">
        <v>23.897741811353601</v>
      </c>
      <c r="N2743">
        <v>2.1858079700069002</v>
      </c>
      <c r="O2743">
        <v>192.763157894736</v>
      </c>
      <c r="P2743">
        <v>21.405750798722</v>
      </c>
      <c r="Q2743">
        <v>-4.3143478397198003E-2</v>
      </c>
    </row>
    <row r="2744" spans="1:17" hidden="1" x14ac:dyDescent="0.3">
      <c r="A2744" t="s">
        <v>5698</v>
      </c>
      <c r="B2744" t="s">
        <v>5699</v>
      </c>
      <c r="C2744" t="s">
        <v>10650</v>
      </c>
      <c r="D2744" t="s">
        <v>1460</v>
      </c>
      <c r="E2744">
        <v>138.81095999999999</v>
      </c>
      <c r="F2744">
        <v>335.75</v>
      </c>
      <c r="G2744">
        <v>30.9441990871507</v>
      </c>
      <c r="H2744">
        <v>1.6628016336176601</v>
      </c>
      <c r="I2744">
        <v>16.115799394571699</v>
      </c>
      <c r="J2744">
        <v>-8.4784048391843392</v>
      </c>
      <c r="K2744">
        <v>326.45946511916702</v>
      </c>
      <c r="L2744">
        <v>291.01948084003601</v>
      </c>
      <c r="M2744">
        <v>49.168533162411997</v>
      </c>
      <c r="N2744">
        <v>1.22958997474645</v>
      </c>
      <c r="O2744">
        <v>15.6217423678332</v>
      </c>
      <c r="P2744">
        <v>72.003073770491795</v>
      </c>
      <c r="Q2744">
        <v>6.9211282568478999E-2</v>
      </c>
    </row>
    <row r="2745" spans="1:17" hidden="1" x14ac:dyDescent="0.3">
      <c r="A2745" t="s">
        <v>5700</v>
      </c>
      <c r="B2745" t="s">
        <v>5701</v>
      </c>
      <c r="C2745" t="s">
        <v>10650</v>
      </c>
      <c r="D2745" t="s">
        <v>629</v>
      </c>
      <c r="E2745">
        <v>138.737198925</v>
      </c>
      <c r="F2745">
        <v>153.05000000000001</v>
      </c>
      <c r="G2745">
        <v>50.453506831370099</v>
      </c>
      <c r="H2745">
        <v>-10.152987057955899</v>
      </c>
      <c r="I2745">
        <v>9.6179365997408599</v>
      </c>
      <c r="J2745">
        <v>-4.7149964905866097</v>
      </c>
      <c r="K2745">
        <v>155.37275647426401</v>
      </c>
      <c r="L2745">
        <v>131.10375031374099</v>
      </c>
      <c r="M2745">
        <v>41.967017772273103</v>
      </c>
      <c r="N2745">
        <v>0.41844113047949799</v>
      </c>
      <c r="O2745">
        <v>20.2221496243057</v>
      </c>
      <c r="P2745">
        <v>103.118779031187</v>
      </c>
      <c r="Q2745">
        <v>9.4221833331528004E-2</v>
      </c>
    </row>
    <row r="2746" spans="1:17" hidden="1" x14ac:dyDescent="0.3">
      <c r="A2746" t="s">
        <v>5702</v>
      </c>
      <c r="B2746" t="s">
        <v>5703</v>
      </c>
      <c r="C2746" t="s">
        <v>10650</v>
      </c>
      <c r="D2746" t="s">
        <v>365</v>
      </c>
      <c r="E2746">
        <v>138.68</v>
      </c>
      <c r="F2746">
        <v>346.7</v>
      </c>
      <c r="G2746">
        <v>116.854309304949</v>
      </c>
      <c r="H2746">
        <v>-10.081711780750901</v>
      </c>
      <c r="I2746">
        <v>133.792397910609</v>
      </c>
      <c r="J2746">
        <v>-1.79238934349196</v>
      </c>
      <c r="K2746">
        <v>307.96826864563201</v>
      </c>
      <c r="M2746">
        <v>29.205234030908699</v>
      </c>
      <c r="N2746">
        <v>0.27325581395348802</v>
      </c>
      <c r="O2746">
        <v>9.6048456879146205</v>
      </c>
      <c r="P2746">
        <v>166.692307692307</v>
      </c>
    </row>
    <row r="2747" spans="1:17" hidden="1" x14ac:dyDescent="0.3">
      <c r="A2747" t="s">
        <v>5704</v>
      </c>
      <c r="B2747" t="s">
        <v>5705</v>
      </c>
      <c r="C2747" t="s">
        <v>10650</v>
      </c>
      <c r="D2747" t="s">
        <v>3327</v>
      </c>
      <c r="E2747">
        <v>138.63250274999999</v>
      </c>
      <c r="F2747">
        <v>88.75</v>
      </c>
      <c r="G2747">
        <v>25.239166079833101</v>
      </c>
      <c r="H2747">
        <v>-16.339650733915001</v>
      </c>
      <c r="I2747">
        <v>59.830676311070398</v>
      </c>
      <c r="J2747">
        <v>-6.3469729073995698</v>
      </c>
      <c r="K2747">
        <v>82.164822812414997</v>
      </c>
      <c r="L2747">
        <v>67.224484365265695</v>
      </c>
      <c r="M2747">
        <v>50.0205328496329</v>
      </c>
      <c r="N2747">
        <v>0.41699130232672199</v>
      </c>
      <c r="O2747">
        <v>25.757746478873202</v>
      </c>
      <c r="P2747">
        <v>86.724174205764697</v>
      </c>
      <c r="Q2747">
        <v>0.14346688980880101</v>
      </c>
    </row>
    <row r="2748" spans="1:17" hidden="1" x14ac:dyDescent="0.3">
      <c r="A2748" t="s">
        <v>5706</v>
      </c>
      <c r="B2748" t="s">
        <v>5707</v>
      </c>
      <c r="C2748" t="s">
        <v>10650</v>
      </c>
      <c r="D2748" t="s">
        <v>2509</v>
      </c>
      <c r="E2748">
        <v>138.50274400000001</v>
      </c>
      <c r="F2748">
        <v>34.9</v>
      </c>
      <c r="G2748">
        <v>-21.372777000328199</v>
      </c>
      <c r="H2748">
        <v>-6.9284992249272399</v>
      </c>
      <c r="I2748">
        <v>-30.463257760205</v>
      </c>
      <c r="J2748">
        <v>-11.363484775304601</v>
      </c>
      <c r="K2748">
        <v>37.423850485754798</v>
      </c>
      <c r="L2748">
        <v>38.783716049185003</v>
      </c>
      <c r="M2748">
        <v>30.102155851499401</v>
      </c>
      <c r="N2748">
        <v>0.94526804948644105</v>
      </c>
      <c r="O2748">
        <v>68.767908309455507</v>
      </c>
      <c r="P2748">
        <v>12.580645161290301</v>
      </c>
      <c r="Q2748">
        <v>9.2196450319104006E-2</v>
      </c>
    </row>
    <row r="2749" spans="1:17" hidden="1" x14ac:dyDescent="0.3">
      <c r="A2749" t="s">
        <v>5708</v>
      </c>
      <c r="B2749" t="s">
        <v>5709</v>
      </c>
      <c r="C2749" t="s">
        <v>10650</v>
      </c>
      <c r="D2749" t="s">
        <v>966</v>
      </c>
      <c r="E2749">
        <v>138.2816</v>
      </c>
      <c r="F2749">
        <v>208.95</v>
      </c>
      <c r="G2749">
        <v>-15.088878987631499</v>
      </c>
      <c r="H2749">
        <v>10.739605000385801</v>
      </c>
      <c r="I2749">
        <v>-2.99548371516335</v>
      </c>
      <c r="J2749">
        <v>7.7372376189162102</v>
      </c>
      <c r="K2749">
        <v>189.57271628284701</v>
      </c>
      <c r="L2749">
        <v>183.566591696968</v>
      </c>
      <c r="M2749">
        <v>64.896769475717505</v>
      </c>
      <c r="N2749">
        <v>1.7945215912264201</v>
      </c>
      <c r="O2749">
        <v>17.229002153625199</v>
      </c>
      <c r="P2749">
        <v>45.053800763623698</v>
      </c>
      <c r="Q2749">
        <v>-3.8860728499643997E-2</v>
      </c>
    </row>
    <row r="2750" spans="1:17" hidden="1" x14ac:dyDescent="0.3">
      <c r="A2750" t="s">
        <v>5710</v>
      </c>
      <c r="B2750" t="s">
        <v>5711</v>
      </c>
      <c r="C2750" t="s">
        <v>10650</v>
      </c>
      <c r="D2750" t="s">
        <v>629</v>
      </c>
      <c r="E2750">
        <v>138.05624945</v>
      </c>
      <c r="F2750">
        <v>47.97</v>
      </c>
      <c r="G2750">
        <v>12.9727947485506</v>
      </c>
      <c r="H2750">
        <v>5.8422822374430003</v>
      </c>
      <c r="I2750">
        <v>13.6007529186375</v>
      </c>
      <c r="J2750">
        <v>-8.1368852731171302</v>
      </c>
      <c r="K2750">
        <v>47.727121306912103</v>
      </c>
      <c r="L2750">
        <v>40.637845410775199</v>
      </c>
      <c r="M2750">
        <v>33.494384682529898</v>
      </c>
      <c r="N2750">
        <v>0.13188346755927599</v>
      </c>
      <c r="O2750">
        <v>38.8367729831144</v>
      </c>
      <c r="P2750">
        <v>65.413793103448199</v>
      </c>
      <c r="Q2750">
        <v>-1.0494329491049E-2</v>
      </c>
    </row>
    <row r="2751" spans="1:17" hidden="1" x14ac:dyDescent="0.3">
      <c r="A2751" t="s">
        <v>5712</v>
      </c>
      <c r="B2751" t="s">
        <v>5713</v>
      </c>
      <c r="C2751" t="s">
        <v>10650</v>
      </c>
      <c r="D2751" t="s">
        <v>295</v>
      </c>
      <c r="E2751">
        <v>137.27581524999999</v>
      </c>
      <c r="F2751">
        <v>377</v>
      </c>
      <c r="G2751">
        <v>470.93655263757199</v>
      </c>
      <c r="H2751">
        <v>1.05023951381148</v>
      </c>
      <c r="I2751">
        <v>311.10282307543503</v>
      </c>
      <c r="J2751">
        <v>-8.4481737466478197</v>
      </c>
      <c r="K2751">
        <v>334.28603087456003</v>
      </c>
      <c r="L2751">
        <v>192.26823836211099</v>
      </c>
      <c r="M2751">
        <v>36.4649551655395</v>
      </c>
      <c r="N2751">
        <v>0.728331539083936</v>
      </c>
      <c r="O2751">
        <v>13.9522546419098</v>
      </c>
      <c r="P2751">
        <v>731.86231244483599</v>
      </c>
      <c r="Q2751">
        <v>0.22156967272729</v>
      </c>
    </row>
    <row r="2752" spans="1:17" hidden="1" x14ac:dyDescent="0.3">
      <c r="A2752" t="s">
        <v>5714</v>
      </c>
      <c r="B2752" t="s">
        <v>5715</v>
      </c>
      <c r="C2752" t="s">
        <v>10650</v>
      </c>
      <c r="D2752" t="s">
        <v>565</v>
      </c>
      <c r="E2752">
        <v>136.8102978</v>
      </c>
      <c r="F2752">
        <v>66.45</v>
      </c>
      <c r="G2752">
        <v>-59.213412048559697</v>
      </c>
      <c r="H2752">
        <v>-5.2162756377036601</v>
      </c>
      <c r="I2752">
        <v>-27.9403771387414</v>
      </c>
      <c r="J2752">
        <v>-1.95688002814261</v>
      </c>
      <c r="K2752">
        <v>68.918270446254397</v>
      </c>
      <c r="L2752">
        <v>77.397583768414094</v>
      </c>
      <c r="M2752">
        <v>49.374118809925903</v>
      </c>
      <c r="N2752">
        <v>1.01896263245956</v>
      </c>
      <c r="O2752">
        <v>71.933784800601899</v>
      </c>
      <c r="P2752">
        <v>12.627118644067799</v>
      </c>
    </row>
    <row r="2753" spans="1:17" hidden="1" x14ac:dyDescent="0.3">
      <c r="A2753" t="s">
        <v>5716</v>
      </c>
      <c r="B2753" t="s">
        <v>5717</v>
      </c>
      <c r="C2753" t="s">
        <v>10650</v>
      </c>
      <c r="D2753" t="s">
        <v>2641</v>
      </c>
      <c r="E2753">
        <v>136.7308702</v>
      </c>
      <c r="F2753">
        <v>17.37</v>
      </c>
      <c r="G2753">
        <v>12.999900538895499</v>
      </c>
      <c r="H2753">
        <v>39.208198697484903</v>
      </c>
      <c r="I2753">
        <v>22.8400580320898</v>
      </c>
      <c r="J2753">
        <v>-5.9426929768038397</v>
      </c>
      <c r="K2753">
        <v>13.7563265404176</v>
      </c>
      <c r="L2753">
        <v>12.4367219110782</v>
      </c>
      <c r="M2753">
        <v>61.434042385479003</v>
      </c>
      <c r="N2753">
        <v>2.9477843432347801</v>
      </c>
      <c r="O2753">
        <v>13.644214162348799</v>
      </c>
      <c r="P2753">
        <v>83.615221987314996</v>
      </c>
      <c r="Q2753">
        <v>0.17658843802680799</v>
      </c>
    </row>
    <row r="2754" spans="1:17" hidden="1" x14ac:dyDescent="0.3">
      <c r="A2754" t="s">
        <v>5718</v>
      </c>
      <c r="B2754" t="s">
        <v>5719</v>
      </c>
      <c r="C2754" t="s">
        <v>10650</v>
      </c>
      <c r="D2754" t="s">
        <v>629</v>
      </c>
      <c r="E2754">
        <v>136.32822039800001</v>
      </c>
      <c r="F2754">
        <v>1.57</v>
      </c>
      <c r="G2754">
        <v>-52.095870083847302</v>
      </c>
      <c r="H2754">
        <v>-18.618122661586</v>
      </c>
      <c r="I2754">
        <v>-74.195948059618203</v>
      </c>
      <c r="J2754">
        <v>-1.7822660559605701</v>
      </c>
      <c r="K2754">
        <v>2.4690887530337799</v>
      </c>
      <c r="L2754">
        <v>2.7666858632028801</v>
      </c>
      <c r="M2754">
        <v>0.100131254043831</v>
      </c>
      <c r="N2754">
        <v>2.1158675573397798</v>
      </c>
      <c r="O2754">
        <v>191.08280254777</v>
      </c>
      <c r="P2754">
        <v>0</v>
      </c>
      <c r="Q2754">
        <v>-1.2420361539969E-2</v>
      </c>
    </row>
    <row r="2755" spans="1:17" hidden="1" x14ac:dyDescent="0.3">
      <c r="A2755" t="s">
        <v>5720</v>
      </c>
      <c r="B2755" t="s">
        <v>5721</v>
      </c>
      <c r="C2755" t="s">
        <v>10650</v>
      </c>
      <c r="D2755" t="s">
        <v>318</v>
      </c>
      <c r="E2755">
        <v>135.63153292199999</v>
      </c>
      <c r="F2755">
        <v>55.02</v>
      </c>
      <c r="G2755">
        <v>155.906700276371</v>
      </c>
      <c r="H2755">
        <v>-16.261555357983301</v>
      </c>
      <c r="I2755">
        <v>1.75143257472734</v>
      </c>
      <c r="J2755">
        <v>-5.3806220058231897</v>
      </c>
      <c r="K2755">
        <v>52.800012044547202</v>
      </c>
      <c r="L2755">
        <v>42.858659394634799</v>
      </c>
      <c r="M2755">
        <v>40.594442416087603</v>
      </c>
      <c r="N2755">
        <v>0.22268839064135301</v>
      </c>
      <c r="O2755">
        <v>36.223191566703001</v>
      </c>
      <c r="P2755">
        <v>192.59460606090499</v>
      </c>
      <c r="Q2755">
        <v>0.126055619752033</v>
      </c>
    </row>
    <row r="2756" spans="1:17" hidden="1" x14ac:dyDescent="0.3">
      <c r="A2756" t="s">
        <v>5722</v>
      </c>
      <c r="B2756" t="s">
        <v>5723</v>
      </c>
      <c r="C2756" t="s">
        <v>10650</v>
      </c>
      <c r="D2756" t="s">
        <v>121</v>
      </c>
      <c r="E2756">
        <v>135.5795798</v>
      </c>
      <c r="F2756">
        <v>0.68</v>
      </c>
      <c r="G2756">
        <v>-33.292419857471003</v>
      </c>
      <c r="H2756">
        <v>-7.0786493750773802</v>
      </c>
      <c r="I2756">
        <v>-37.413612370134103</v>
      </c>
      <c r="J2756">
        <v>1.3675406492192399</v>
      </c>
      <c r="K2756">
        <v>0.95563082474439198</v>
      </c>
      <c r="L2756">
        <v>0.98621885001151899</v>
      </c>
      <c r="M2756">
        <v>33.3264984298035</v>
      </c>
      <c r="N2756">
        <v>1.74650427255576</v>
      </c>
      <c r="O2756">
        <v>83.823529411764696</v>
      </c>
      <c r="P2756">
        <v>7.9365079365079501</v>
      </c>
      <c r="Q2756">
        <v>-9.8047416218610003E-2</v>
      </c>
    </row>
    <row r="2757" spans="1:17" hidden="1" x14ac:dyDescent="0.3">
      <c r="A2757" t="s">
        <v>5724</v>
      </c>
      <c r="B2757" t="s">
        <v>5725</v>
      </c>
      <c r="C2757" t="s">
        <v>10650</v>
      </c>
      <c r="D2757" t="s">
        <v>264</v>
      </c>
      <c r="E2757">
        <v>135.57337920000001</v>
      </c>
      <c r="F2757">
        <v>122.7</v>
      </c>
      <c r="G2757">
        <v>58.188858280225197</v>
      </c>
      <c r="H2757">
        <v>-1.52309381952183</v>
      </c>
      <c r="I2757">
        <v>64.856919030832003</v>
      </c>
      <c r="J2757">
        <v>0.984895460056742</v>
      </c>
      <c r="K2757">
        <v>119.230171393764</v>
      </c>
      <c r="L2757">
        <v>93.756791329723697</v>
      </c>
      <c r="M2757">
        <v>59.719402541015398</v>
      </c>
      <c r="N2757">
        <v>0.445536445536445</v>
      </c>
      <c r="O2757">
        <v>11.1654441727791</v>
      </c>
      <c r="P2757">
        <v>123.09090909090899</v>
      </c>
    </row>
    <row r="2758" spans="1:17" hidden="1" x14ac:dyDescent="0.3">
      <c r="A2758" t="s">
        <v>5726</v>
      </c>
      <c r="B2758" t="s">
        <v>5727</v>
      </c>
      <c r="C2758" t="s">
        <v>10650</v>
      </c>
      <c r="D2758" t="s">
        <v>472</v>
      </c>
      <c r="E2758">
        <v>135.53058999999999</v>
      </c>
      <c r="F2758">
        <v>86.19</v>
      </c>
      <c r="G2758">
        <v>278.435690741607</v>
      </c>
      <c r="H2758">
        <v>107.35731330516001</v>
      </c>
      <c r="I2758">
        <v>121.880968314092</v>
      </c>
      <c r="J2758">
        <v>20.8596256786177</v>
      </c>
      <c r="K2758">
        <v>52.744872643833602</v>
      </c>
      <c r="L2758">
        <v>40.2612707823899</v>
      </c>
      <c r="M2758">
        <v>94.931788187765505</v>
      </c>
      <c r="N2758">
        <v>1.7756100274739799</v>
      </c>
      <c r="O2758">
        <v>0</v>
      </c>
      <c r="P2758">
        <v>344.04945904173098</v>
      </c>
      <c r="Q2758">
        <v>0.27756606580043203</v>
      </c>
    </row>
    <row r="2759" spans="1:17" hidden="1" x14ac:dyDescent="0.3">
      <c r="A2759" t="s">
        <v>5728</v>
      </c>
      <c r="B2759" t="s">
        <v>5729</v>
      </c>
      <c r="C2759" t="s">
        <v>10650</v>
      </c>
      <c r="D2759" t="s">
        <v>54</v>
      </c>
      <c r="E2759">
        <v>135.35798455999901</v>
      </c>
      <c r="F2759">
        <v>120.2</v>
      </c>
      <c r="G2759">
        <v>10.9432221763361</v>
      </c>
      <c r="H2759">
        <v>14.0161218667526</v>
      </c>
      <c r="I2759">
        <v>25.3030050870792</v>
      </c>
      <c r="J2759">
        <v>6.5061224284618602</v>
      </c>
      <c r="K2759">
        <v>104.64839874838999</v>
      </c>
      <c r="L2759">
        <v>101.275167216946</v>
      </c>
      <c r="M2759">
        <v>89.170008940831494</v>
      </c>
      <c r="N2759">
        <v>0.558125186648605</v>
      </c>
      <c r="O2759">
        <v>39.683860232945101</v>
      </c>
      <c r="P2759">
        <v>58.994708994709001</v>
      </c>
      <c r="Q2759">
        <v>0.122858742527144</v>
      </c>
    </row>
    <row r="2760" spans="1:17" hidden="1" x14ac:dyDescent="0.3">
      <c r="A2760" t="s">
        <v>5730</v>
      </c>
      <c r="B2760" t="s">
        <v>5731</v>
      </c>
      <c r="C2760" t="s">
        <v>10650</v>
      </c>
      <c r="D2760" t="s">
        <v>21</v>
      </c>
      <c r="E2760">
        <v>135.19583370000001</v>
      </c>
      <c r="F2760">
        <v>211.35</v>
      </c>
      <c r="G2760">
        <v>20.529008713957399</v>
      </c>
      <c r="H2760">
        <v>-8.0217675595748794</v>
      </c>
      <c r="I2760">
        <v>-8.0026916406139303</v>
      </c>
      <c r="J2760">
        <v>-4.4883998724690404</v>
      </c>
      <c r="K2760">
        <v>214.857206331599</v>
      </c>
      <c r="L2760">
        <v>196.96738131381599</v>
      </c>
      <c r="M2760">
        <v>31.294073759417302</v>
      </c>
      <c r="N2760">
        <v>0.82423278437873604</v>
      </c>
      <c r="O2760">
        <v>23.018689377809299</v>
      </c>
      <c r="P2760">
        <v>66.943127962085299</v>
      </c>
      <c r="Q2760">
        <v>-8.2131305763609996E-3</v>
      </c>
    </row>
    <row r="2761" spans="1:17" hidden="1" x14ac:dyDescent="0.3">
      <c r="A2761" t="s">
        <v>5732</v>
      </c>
      <c r="B2761" t="s">
        <v>5733</v>
      </c>
      <c r="C2761" t="s">
        <v>10650</v>
      </c>
      <c r="D2761" t="s">
        <v>966</v>
      </c>
      <c r="E2761">
        <v>135.13499999999999</v>
      </c>
      <c r="F2761">
        <v>95.24</v>
      </c>
      <c r="G2761">
        <v>46.164018382575499</v>
      </c>
      <c r="H2761">
        <v>4.4651414745958098</v>
      </c>
      <c r="I2761">
        <v>10.048140263408699</v>
      </c>
      <c r="J2761">
        <v>-1.4514164411505299</v>
      </c>
      <c r="K2761">
        <v>80.200932329893604</v>
      </c>
      <c r="L2761">
        <v>75.103791159611802</v>
      </c>
      <c r="M2761">
        <v>58.1668045433751</v>
      </c>
      <c r="N2761">
        <v>1.86972737626579</v>
      </c>
      <c r="O2761">
        <v>10.247795044099099</v>
      </c>
      <c r="P2761">
        <v>80.892687559354201</v>
      </c>
      <c r="Q2761">
        <v>2.7384384681637002E-2</v>
      </c>
    </row>
    <row r="2762" spans="1:17" hidden="1" x14ac:dyDescent="0.3">
      <c r="A2762" t="s">
        <v>5734</v>
      </c>
      <c r="B2762" t="s">
        <v>5735</v>
      </c>
      <c r="C2762" t="s">
        <v>10650</v>
      </c>
      <c r="D2762" t="s">
        <v>46</v>
      </c>
      <c r="E2762">
        <v>135.06129768</v>
      </c>
      <c r="F2762">
        <v>425.7</v>
      </c>
      <c r="G2762">
        <v>-9.63504998557225</v>
      </c>
      <c r="H2762">
        <v>0.25421314846309701</v>
      </c>
      <c r="I2762">
        <v>-29.678226818274201</v>
      </c>
      <c r="J2762">
        <v>-2.2719577833826299</v>
      </c>
      <c r="K2762">
        <v>458.19164124673603</v>
      </c>
      <c r="L2762">
        <v>457.38391717140502</v>
      </c>
      <c r="M2762">
        <v>45.0254672426125</v>
      </c>
      <c r="N2762">
        <v>0.42477175360793901</v>
      </c>
      <c r="O2762">
        <v>50.317124735729301</v>
      </c>
      <c r="P2762">
        <v>46.793103448275801</v>
      </c>
      <c r="Q2762">
        <v>0.19941060315767301</v>
      </c>
    </row>
    <row r="2763" spans="1:17" hidden="1" x14ac:dyDescent="0.3">
      <c r="A2763" t="s">
        <v>5736</v>
      </c>
      <c r="B2763" t="s">
        <v>5737</v>
      </c>
      <c r="C2763" t="s">
        <v>10650</v>
      </c>
      <c r="D2763" t="s">
        <v>51</v>
      </c>
      <c r="E2763">
        <v>134.897863075</v>
      </c>
      <c r="F2763">
        <v>110.05</v>
      </c>
      <c r="G2763">
        <v>80.712075263677903</v>
      </c>
      <c r="H2763">
        <v>11.8607445643165</v>
      </c>
      <c r="I2763">
        <v>24.0623350004714</v>
      </c>
      <c r="J2763">
        <v>-0.58216805420399997</v>
      </c>
      <c r="K2763">
        <v>108.850729045043</v>
      </c>
      <c r="L2763">
        <v>88.749971481587394</v>
      </c>
      <c r="M2763">
        <v>51.746646485093599</v>
      </c>
      <c r="N2763">
        <v>0.60633552366827304</v>
      </c>
      <c r="O2763">
        <v>33.075874602453403</v>
      </c>
      <c r="P2763">
        <v>150.113636363636</v>
      </c>
      <c r="Q2763">
        <v>0.147432210183292</v>
      </c>
    </row>
    <row r="2764" spans="1:17" hidden="1" x14ac:dyDescent="0.3">
      <c r="A2764" t="s">
        <v>5738</v>
      </c>
      <c r="B2764" t="s">
        <v>5739</v>
      </c>
      <c r="C2764" t="s">
        <v>10650</v>
      </c>
      <c r="D2764" t="s">
        <v>141</v>
      </c>
      <c r="E2764">
        <v>134.858925</v>
      </c>
      <c r="F2764">
        <v>42.15</v>
      </c>
      <c r="K2764">
        <v>41.094271927697299</v>
      </c>
      <c r="L2764">
        <v>39.061986140059297</v>
      </c>
      <c r="M2764">
        <v>77.450142708280893</v>
      </c>
      <c r="N2764">
        <v>1</v>
      </c>
      <c r="Q2764">
        <v>5.6226245136147997E-2</v>
      </c>
    </row>
    <row r="2765" spans="1:17" hidden="1" x14ac:dyDescent="0.3">
      <c r="A2765" t="s">
        <v>5740</v>
      </c>
      <c r="B2765" t="s">
        <v>5741</v>
      </c>
      <c r="C2765" t="s">
        <v>10650</v>
      </c>
      <c r="D2765" t="s">
        <v>769</v>
      </c>
      <c r="E2765">
        <v>134.825647014</v>
      </c>
      <c r="F2765">
        <v>52.96</v>
      </c>
      <c r="G2765">
        <v>40.403432677091097</v>
      </c>
      <c r="H2765">
        <v>4.8834170318971903</v>
      </c>
      <c r="I2765">
        <v>48.4942467084566</v>
      </c>
      <c r="J2765">
        <v>-3.15039762065101</v>
      </c>
      <c r="K2765">
        <v>49.023023750417998</v>
      </c>
      <c r="L2765">
        <v>41.132573567987798</v>
      </c>
      <c r="M2765">
        <v>51.532479736802102</v>
      </c>
      <c r="N2765">
        <v>0.761521005013017</v>
      </c>
      <c r="O2765">
        <v>13.311933534743201</v>
      </c>
      <c r="Q2765">
        <v>0.244833759106377</v>
      </c>
    </row>
    <row r="2766" spans="1:17" hidden="1" x14ac:dyDescent="0.3">
      <c r="A2766" t="s">
        <v>5742</v>
      </c>
      <c r="B2766" t="s">
        <v>5743</v>
      </c>
      <c r="C2766" t="s">
        <v>10650</v>
      </c>
      <c r="D2766" t="s">
        <v>264</v>
      </c>
      <c r="E2766">
        <v>134.69150339999999</v>
      </c>
      <c r="F2766">
        <v>1754.25</v>
      </c>
      <c r="G2766">
        <v>98.893437294723697</v>
      </c>
      <c r="H2766">
        <v>12.222834519240299</v>
      </c>
      <c r="I2766">
        <v>-12.694795980221</v>
      </c>
      <c r="J2766">
        <v>5.9821204795820497</v>
      </c>
      <c r="K2766">
        <v>1530.84878000965</v>
      </c>
      <c r="L2766">
        <v>1371.3048658796799</v>
      </c>
      <c r="M2766">
        <v>71.6678297461836</v>
      </c>
      <c r="N2766">
        <v>1.6314606284394799</v>
      </c>
      <c r="O2766">
        <v>7.4960809462733398</v>
      </c>
      <c r="P2766">
        <v>141.299862448418</v>
      </c>
      <c r="Q2766">
        <v>0.106619177151658</v>
      </c>
    </row>
    <row r="2767" spans="1:17" hidden="1" x14ac:dyDescent="0.3">
      <c r="A2767" t="s">
        <v>5744</v>
      </c>
      <c r="B2767" t="s">
        <v>5745</v>
      </c>
      <c r="C2767" t="s">
        <v>10650</v>
      </c>
      <c r="D2767" t="s">
        <v>329</v>
      </c>
      <c r="E2767">
        <v>134.62886</v>
      </c>
      <c r="F2767">
        <v>88.9</v>
      </c>
      <c r="G2767">
        <v>19.480405967631299</v>
      </c>
      <c r="H2767">
        <v>-20.367660532039</v>
      </c>
      <c r="I2767">
        <v>36.946515042269802</v>
      </c>
      <c r="J2767">
        <v>-1.09458056290196</v>
      </c>
      <c r="K2767">
        <v>95.988826181103505</v>
      </c>
      <c r="M2767">
        <v>40.943717441882498</v>
      </c>
      <c r="N2767">
        <v>0.26495437647853998</v>
      </c>
      <c r="O2767">
        <v>48.481439820022402</v>
      </c>
      <c r="P2767">
        <v>58.044444444444402</v>
      </c>
    </row>
    <row r="2768" spans="1:17" hidden="1" x14ac:dyDescent="0.3">
      <c r="A2768" t="s">
        <v>5746</v>
      </c>
      <c r="B2768" t="s">
        <v>5747</v>
      </c>
      <c r="C2768" t="s">
        <v>10650</v>
      </c>
      <c r="D2768" t="s">
        <v>27</v>
      </c>
      <c r="E2768">
        <v>134.084998692</v>
      </c>
      <c r="F2768">
        <v>2.1800000000000002</v>
      </c>
      <c r="G2768">
        <v>103.97332515020901</v>
      </c>
      <c r="H2768">
        <v>-17.935307559979801</v>
      </c>
      <c r="I2768">
        <v>-16.933925634940699</v>
      </c>
      <c r="J2768">
        <v>-8.4712730193816608</v>
      </c>
      <c r="K2768">
        <v>2.3078536604872402</v>
      </c>
      <c r="L2768">
        <v>1.94418018591011</v>
      </c>
      <c r="M2768">
        <v>36.323894429237498</v>
      </c>
      <c r="N2768">
        <v>0.56307162381440401</v>
      </c>
      <c r="O2768">
        <v>40.366972477064202</v>
      </c>
      <c r="P2768">
        <v>147.72727272727201</v>
      </c>
      <c r="Q2768">
        <v>0.13844019042333999</v>
      </c>
    </row>
    <row r="2769" spans="1:17" hidden="1" x14ac:dyDescent="0.3">
      <c r="A2769" t="s">
        <v>5748</v>
      </c>
      <c r="B2769" t="s">
        <v>5749</v>
      </c>
      <c r="C2769" t="s">
        <v>10650</v>
      </c>
      <c r="D2769" t="s">
        <v>355</v>
      </c>
      <c r="E2769">
        <v>134.04006523199999</v>
      </c>
      <c r="F2769">
        <v>77.19</v>
      </c>
      <c r="G2769">
        <v>-61.1737639829568</v>
      </c>
      <c r="H2769">
        <v>-12.247231750556301</v>
      </c>
      <c r="I2769">
        <v>-25.852296043133201</v>
      </c>
      <c r="J2769">
        <v>-4.6964702462523098</v>
      </c>
      <c r="K2769">
        <v>80.871233340794504</v>
      </c>
      <c r="L2769">
        <v>84.881956074665695</v>
      </c>
      <c r="M2769">
        <v>32.749773458140801</v>
      </c>
      <c r="N2769">
        <v>0.47923417730576501</v>
      </c>
      <c r="O2769">
        <v>76.358781391250602</v>
      </c>
      <c r="P2769">
        <v>23.063774964785999</v>
      </c>
      <c r="Q2769">
        <v>0.20252893600646299</v>
      </c>
    </row>
    <row r="2770" spans="1:17" hidden="1" x14ac:dyDescent="0.3">
      <c r="A2770" t="s">
        <v>5750</v>
      </c>
      <c r="B2770" t="s">
        <v>5751</v>
      </c>
      <c r="C2770" t="s">
        <v>10650</v>
      </c>
      <c r="D2770" t="s">
        <v>127</v>
      </c>
      <c r="E2770">
        <v>134.02608042</v>
      </c>
      <c r="F2770">
        <v>9.39</v>
      </c>
      <c r="G2770">
        <v>-17.3027468798462</v>
      </c>
      <c r="H2770">
        <v>-2.3669756760619198</v>
      </c>
      <c r="I2770">
        <v>-19.069167925689602</v>
      </c>
      <c r="J2770">
        <v>-2.6111290828751401</v>
      </c>
      <c r="K2770">
        <v>9.3130273423462793</v>
      </c>
      <c r="L2770">
        <v>10.427630189263599</v>
      </c>
      <c r="M2770">
        <v>53.179148927502901</v>
      </c>
      <c r="N2770">
        <v>1.1490945914171899</v>
      </c>
      <c r="O2770">
        <v>32.055378061767797</v>
      </c>
      <c r="P2770">
        <v>24.3708609271523</v>
      </c>
    </row>
    <row r="2771" spans="1:17" hidden="1" x14ac:dyDescent="0.3">
      <c r="A2771" t="s">
        <v>5752</v>
      </c>
      <c r="B2771" t="s">
        <v>5753</v>
      </c>
      <c r="C2771" t="s">
        <v>10650</v>
      </c>
      <c r="D2771" t="s">
        <v>264</v>
      </c>
      <c r="E2771">
        <v>133.75098</v>
      </c>
      <c r="F2771">
        <v>161.75</v>
      </c>
      <c r="G2771">
        <v>112.980825332252</v>
      </c>
      <c r="H2771">
        <v>4.5483347519067197</v>
      </c>
      <c r="I2771">
        <v>55.836926835320497</v>
      </c>
      <c r="J2771">
        <v>21.110631080021001</v>
      </c>
      <c r="K2771">
        <v>141.21908209664801</v>
      </c>
      <c r="L2771">
        <v>112.232692209384</v>
      </c>
      <c r="M2771">
        <v>59.9217868177575</v>
      </c>
      <c r="N2771">
        <v>1.6659190912614601</v>
      </c>
      <c r="O2771">
        <v>21.174652241112799</v>
      </c>
      <c r="P2771">
        <v>158.80000000000001</v>
      </c>
      <c r="Q2771">
        <v>0.16790612965878801</v>
      </c>
    </row>
    <row r="2772" spans="1:17" hidden="1" x14ac:dyDescent="0.3">
      <c r="A2772" t="s">
        <v>5754</v>
      </c>
      <c r="B2772" t="s">
        <v>5755</v>
      </c>
      <c r="C2772" t="s">
        <v>10650</v>
      </c>
      <c r="D2772" t="s">
        <v>295</v>
      </c>
      <c r="E2772">
        <v>133.69290527199999</v>
      </c>
      <c r="F2772">
        <v>63.37</v>
      </c>
      <c r="G2772">
        <v>-21.533403826243301</v>
      </c>
      <c r="H2772">
        <v>9.3638627022172791</v>
      </c>
      <c r="I2772">
        <v>-6.1237792897092298</v>
      </c>
      <c r="J2772">
        <v>2.1132792855828799</v>
      </c>
      <c r="K2772">
        <v>58.724416517227802</v>
      </c>
      <c r="L2772">
        <v>56.937847464629598</v>
      </c>
      <c r="M2772">
        <v>60.646867013185897</v>
      </c>
      <c r="N2772">
        <v>1.7092181988694599</v>
      </c>
      <c r="O2772">
        <v>13.302824680448101</v>
      </c>
      <c r="P2772">
        <v>41.989693031592999</v>
      </c>
      <c r="Q2772">
        <v>-1.8098556880154999E-2</v>
      </c>
    </row>
    <row r="2773" spans="1:17" hidden="1" x14ac:dyDescent="0.3">
      <c r="A2773" t="s">
        <v>5756</v>
      </c>
      <c r="B2773" t="s">
        <v>5757</v>
      </c>
      <c r="C2773" t="s">
        <v>10650</v>
      </c>
      <c r="D2773" t="s">
        <v>513</v>
      </c>
      <c r="E2773">
        <v>133.604355</v>
      </c>
      <c r="F2773">
        <v>73</v>
      </c>
      <c r="G2773">
        <v>49.367678664696399</v>
      </c>
      <c r="H2773">
        <v>24.251928323967899</v>
      </c>
      <c r="I2773">
        <v>32.160056726397798</v>
      </c>
      <c r="J2773">
        <v>8.4147569987611703</v>
      </c>
      <c r="K2773">
        <v>57.636279603691399</v>
      </c>
      <c r="L2773">
        <v>53.452875773607097</v>
      </c>
      <c r="M2773">
        <v>69.580682532578294</v>
      </c>
      <c r="N2773">
        <v>1.9811122770199301</v>
      </c>
      <c r="O2773">
        <v>9.5205479452054895</v>
      </c>
      <c r="P2773">
        <v>97.031039136302297</v>
      </c>
    </row>
    <row r="2774" spans="1:17" hidden="1" x14ac:dyDescent="0.3">
      <c r="A2774" t="s">
        <v>5758</v>
      </c>
      <c r="B2774" t="s">
        <v>5759</v>
      </c>
      <c r="C2774" t="s">
        <v>10650</v>
      </c>
      <c r="D2774" t="s">
        <v>730</v>
      </c>
      <c r="E2774">
        <v>133.57950732</v>
      </c>
      <c r="F2774">
        <v>97</v>
      </c>
      <c r="G2774">
        <v>154.77495528429299</v>
      </c>
      <c r="H2774">
        <v>-5.0536281706668804</v>
      </c>
      <c r="I2774">
        <v>50.5231631041434</v>
      </c>
      <c r="J2774">
        <v>-0.56276238108379195</v>
      </c>
      <c r="K2774">
        <v>95.415300492017394</v>
      </c>
      <c r="L2774">
        <v>70.624298292150598</v>
      </c>
      <c r="M2774">
        <v>49.463774412134697</v>
      </c>
      <c r="N2774">
        <v>1.2285420944558501</v>
      </c>
      <c r="O2774">
        <v>12.1752577319587</v>
      </c>
      <c r="P2774">
        <v>185.21023228462201</v>
      </c>
      <c r="Q2774">
        <v>9.2875628204212995E-2</v>
      </c>
    </row>
    <row r="2775" spans="1:17" hidden="1" x14ac:dyDescent="0.3">
      <c r="A2775" t="s">
        <v>5760</v>
      </c>
      <c r="B2775" t="s">
        <v>5761</v>
      </c>
      <c r="C2775" t="s">
        <v>10650</v>
      </c>
      <c r="D2775" t="s">
        <v>295</v>
      </c>
      <c r="E2775">
        <v>133.56629000000001</v>
      </c>
      <c r="F2775">
        <v>33</v>
      </c>
      <c r="G2775">
        <v>67.76292119787</v>
      </c>
      <c r="H2775">
        <v>-11.217538263966199</v>
      </c>
      <c r="I2775">
        <v>37.372517723512999</v>
      </c>
      <c r="J2775">
        <v>-1.0126075823221701</v>
      </c>
      <c r="K2775">
        <v>32.878349843943099</v>
      </c>
      <c r="L2775">
        <v>26.859633136118799</v>
      </c>
      <c r="M2775">
        <v>47.873499300084298</v>
      </c>
      <c r="N2775">
        <v>0.342880595418175</v>
      </c>
      <c r="O2775">
        <v>28.090909090909101</v>
      </c>
      <c r="P2775">
        <v>124.48979591836699</v>
      </c>
      <c r="Q2775">
        <v>0.11108122351215</v>
      </c>
    </row>
    <row r="2776" spans="1:17" hidden="1" x14ac:dyDescent="0.3">
      <c r="A2776" t="s">
        <v>5762</v>
      </c>
      <c r="B2776" t="s">
        <v>5763</v>
      </c>
      <c r="C2776" t="s">
        <v>10650</v>
      </c>
      <c r="E2776">
        <v>133.3115095</v>
      </c>
      <c r="F2776">
        <v>38.61</v>
      </c>
      <c r="G2776">
        <v>-28.048642155459401</v>
      </c>
      <c r="H2776">
        <v>22.062432496267601</v>
      </c>
      <c r="I2776">
        <v>-5.3304726371477003</v>
      </c>
      <c r="J2776">
        <v>-10.0062607953311</v>
      </c>
      <c r="K2776">
        <v>35.314238552404397</v>
      </c>
      <c r="L2776">
        <v>34.308481220545602</v>
      </c>
      <c r="M2776">
        <v>53.426319187468401</v>
      </c>
      <c r="N2776">
        <v>0.99951911605454902</v>
      </c>
      <c r="O2776">
        <v>35.3794353794354</v>
      </c>
      <c r="P2776">
        <v>54.316546762589901</v>
      </c>
      <c r="Q2776">
        <v>2.4900027338106E-2</v>
      </c>
    </row>
    <row r="2777" spans="1:17" hidden="1" x14ac:dyDescent="0.3">
      <c r="A2777" t="s">
        <v>5764</v>
      </c>
      <c r="B2777" t="s">
        <v>5765</v>
      </c>
      <c r="C2777" t="s">
        <v>10650</v>
      </c>
      <c r="D2777" t="s">
        <v>5766</v>
      </c>
      <c r="E2777">
        <v>133.25881680000001</v>
      </c>
      <c r="F2777">
        <v>82.6</v>
      </c>
      <c r="G2777">
        <v>-6.2247506845387397</v>
      </c>
      <c r="H2777">
        <v>8.1457803526635804</v>
      </c>
      <c r="I2777">
        <v>50.4334037854873</v>
      </c>
      <c r="J2777">
        <v>4.4910837727623596</v>
      </c>
      <c r="K2777">
        <v>72.047809963041502</v>
      </c>
      <c r="M2777">
        <v>75.348726508360201</v>
      </c>
      <c r="N2777">
        <v>0.82104945414297903</v>
      </c>
      <c r="O2777">
        <v>4.1162227602905501</v>
      </c>
      <c r="P2777">
        <v>111.794871794871</v>
      </c>
    </row>
    <row r="2778" spans="1:17" hidden="1" x14ac:dyDescent="0.3">
      <c r="A2778" t="s">
        <v>5767</v>
      </c>
      <c r="B2778" t="s">
        <v>5768</v>
      </c>
      <c r="C2778" t="s">
        <v>10650</v>
      </c>
      <c r="D2778" t="s">
        <v>295</v>
      </c>
      <c r="E2778">
        <v>133.2433125</v>
      </c>
      <c r="F2778">
        <v>436.55</v>
      </c>
      <c r="G2778">
        <v>-25.083300144011901</v>
      </c>
      <c r="H2778">
        <v>19.955779419914698</v>
      </c>
      <c r="I2778">
        <v>5.65854946561468</v>
      </c>
      <c r="J2778">
        <v>-1.3137222414677301</v>
      </c>
      <c r="K2778">
        <v>381.45645212760002</v>
      </c>
      <c r="L2778">
        <v>380.89996255986199</v>
      </c>
      <c r="M2778">
        <v>60.929574368110103</v>
      </c>
      <c r="N2778">
        <v>2.4174516665967598</v>
      </c>
      <c r="O2778">
        <v>9.4949032184171198</v>
      </c>
      <c r="P2778">
        <v>36.421875</v>
      </c>
      <c r="Q2778">
        <v>6.7543727302967996E-2</v>
      </c>
    </row>
    <row r="2779" spans="1:17" hidden="1" x14ac:dyDescent="0.3">
      <c r="A2779" t="s">
        <v>5769</v>
      </c>
      <c r="B2779" t="s">
        <v>5770</v>
      </c>
      <c r="C2779" t="s">
        <v>10650</v>
      </c>
      <c r="D2779" t="s">
        <v>141</v>
      </c>
      <c r="E2779">
        <v>132.90917400000001</v>
      </c>
      <c r="F2779">
        <v>188</v>
      </c>
      <c r="G2779">
        <v>110.62126871066</v>
      </c>
      <c r="H2779">
        <v>18.4769061804781</v>
      </c>
      <c r="I2779">
        <v>-8.9581029187740402</v>
      </c>
      <c r="J2779">
        <v>-5.4832272488369203</v>
      </c>
      <c r="K2779">
        <v>159.60146563782899</v>
      </c>
      <c r="L2779">
        <v>135.37838158652099</v>
      </c>
      <c r="M2779">
        <v>51.808045925249097</v>
      </c>
      <c r="N2779">
        <v>1.8052712974235701</v>
      </c>
      <c r="O2779">
        <v>9.09574468085105</v>
      </c>
      <c r="P2779">
        <v>150.666666666666</v>
      </c>
      <c r="Q2779">
        <v>9.9564242210208001E-2</v>
      </c>
    </row>
    <row r="2780" spans="1:17" hidden="1" x14ac:dyDescent="0.3">
      <c r="A2780" t="s">
        <v>5771</v>
      </c>
      <c r="B2780" t="s">
        <v>5772</v>
      </c>
      <c r="C2780" t="s">
        <v>10650</v>
      </c>
      <c r="D2780" t="s">
        <v>400</v>
      </c>
      <c r="E2780">
        <v>132.614238</v>
      </c>
      <c r="F2780">
        <v>264.89999999999998</v>
      </c>
      <c r="G2780">
        <v>39.263633954188101</v>
      </c>
      <c r="H2780">
        <v>-17.507870222947101</v>
      </c>
      <c r="I2780">
        <v>56.675404600727198</v>
      </c>
      <c r="J2780">
        <v>0.24144996744477201</v>
      </c>
      <c r="K2780">
        <v>251.829208065693</v>
      </c>
      <c r="L2780">
        <v>184.06041252698199</v>
      </c>
      <c r="M2780">
        <v>42.890379437337003</v>
      </c>
      <c r="N2780">
        <v>0.102093818473276</v>
      </c>
      <c r="O2780">
        <v>21.460928652321599</v>
      </c>
      <c r="P2780">
        <v>177.67295597484201</v>
      </c>
      <c r="Q2780">
        <v>0.18363392760067901</v>
      </c>
    </row>
    <row r="2781" spans="1:17" hidden="1" x14ac:dyDescent="0.3">
      <c r="A2781" t="s">
        <v>5773</v>
      </c>
      <c r="B2781" t="s">
        <v>5774</v>
      </c>
      <c r="C2781" t="s">
        <v>10650</v>
      </c>
      <c r="D2781" t="s">
        <v>127</v>
      </c>
      <c r="E2781">
        <v>132.58110669000001</v>
      </c>
      <c r="F2781">
        <v>6.72</v>
      </c>
      <c r="G2781">
        <v>-32.038775542602203</v>
      </c>
      <c r="H2781">
        <v>-4.6659509623789699</v>
      </c>
      <c r="I2781">
        <v>-36.864977665213999</v>
      </c>
      <c r="J2781">
        <v>-3.9682378854065501</v>
      </c>
      <c r="K2781">
        <v>7.0489840660491598</v>
      </c>
      <c r="L2781">
        <v>7.6412639456633302</v>
      </c>
      <c r="M2781">
        <v>43.171822304549302</v>
      </c>
      <c r="N2781">
        <v>0.96611141857028704</v>
      </c>
      <c r="O2781">
        <v>82.2916666666666</v>
      </c>
      <c r="P2781">
        <v>10.891089108910901</v>
      </c>
      <c r="Q2781">
        <v>3.8440651663063E-2</v>
      </c>
    </row>
    <row r="2782" spans="1:17" hidden="1" x14ac:dyDescent="0.3">
      <c r="A2782" t="s">
        <v>5775</v>
      </c>
      <c r="B2782" t="s">
        <v>5776</v>
      </c>
      <c r="C2782" t="s">
        <v>10650</v>
      </c>
      <c r="D2782" t="s">
        <v>1385</v>
      </c>
      <c r="E2782">
        <v>132.435</v>
      </c>
      <c r="F2782">
        <v>432.65</v>
      </c>
      <c r="G2782">
        <v>199.253056460008</v>
      </c>
      <c r="H2782">
        <v>50.021705356585201</v>
      </c>
      <c r="I2782">
        <v>66.367619639077105</v>
      </c>
      <c r="J2782">
        <v>-0.18000376039413399</v>
      </c>
      <c r="K2782">
        <v>342.07076137392801</v>
      </c>
      <c r="L2782">
        <v>254.767863124738</v>
      </c>
      <c r="M2782">
        <v>61.033596962037798</v>
      </c>
      <c r="N2782">
        <v>0.87252172258361405</v>
      </c>
      <c r="O2782">
        <v>8.3901537039177096</v>
      </c>
      <c r="P2782">
        <v>229.688333460336</v>
      </c>
      <c r="Q2782">
        <v>0.206114006329399</v>
      </c>
    </row>
    <row r="2783" spans="1:17" hidden="1" x14ac:dyDescent="0.3">
      <c r="A2783" t="s">
        <v>5777</v>
      </c>
      <c r="B2783" t="s">
        <v>5778</v>
      </c>
      <c r="C2783" t="s">
        <v>10650</v>
      </c>
      <c r="D2783" t="s">
        <v>2246</v>
      </c>
      <c r="E2783">
        <v>132.42428760000001</v>
      </c>
      <c r="F2783">
        <v>55.19</v>
      </c>
      <c r="G2783">
        <v>384.87751478305103</v>
      </c>
      <c r="H2783">
        <v>58.990860311453503</v>
      </c>
      <c r="I2783">
        <v>145.77438575457199</v>
      </c>
      <c r="J2783">
        <v>8.9848566665352596</v>
      </c>
      <c r="K2783">
        <v>41.005008864859597</v>
      </c>
      <c r="L2783">
        <v>29.221175358981501</v>
      </c>
      <c r="M2783">
        <v>77.196646909999401</v>
      </c>
      <c r="N2783">
        <v>1.5342663271749</v>
      </c>
      <c r="O2783">
        <v>15.057075557166099</v>
      </c>
      <c r="P2783">
        <v>451.9</v>
      </c>
      <c r="Q2783">
        <v>0.17416687836730799</v>
      </c>
    </row>
    <row r="2784" spans="1:17" hidden="1" x14ac:dyDescent="0.3">
      <c r="A2784" t="s">
        <v>5779</v>
      </c>
      <c r="B2784" t="s">
        <v>5780</v>
      </c>
      <c r="C2784" t="s">
        <v>10650</v>
      </c>
      <c r="D2784" t="s">
        <v>183</v>
      </c>
      <c r="E2784">
        <v>132.41357819999999</v>
      </c>
      <c r="F2784">
        <v>124.26</v>
      </c>
      <c r="G2784">
        <v>80.927199611340399</v>
      </c>
      <c r="H2784">
        <v>48.082277837917196</v>
      </c>
      <c r="I2784">
        <v>45.2230663200137</v>
      </c>
      <c r="J2784">
        <v>-18.000048283586999</v>
      </c>
      <c r="K2784">
        <v>105.22364903566699</v>
      </c>
      <c r="L2784">
        <v>83.539550727484297</v>
      </c>
      <c r="M2784">
        <v>55.086063310727504</v>
      </c>
      <c r="N2784">
        <v>1.4402880416685799</v>
      </c>
      <c r="O2784">
        <v>22.726541123450801</v>
      </c>
      <c r="P2784">
        <v>144.46193192996199</v>
      </c>
      <c r="Q2784">
        <v>0.167917157737805</v>
      </c>
    </row>
    <row r="2785" spans="1:17" hidden="1" x14ac:dyDescent="0.3">
      <c r="A2785" t="s">
        <v>5781</v>
      </c>
      <c r="B2785" t="s">
        <v>5782</v>
      </c>
      <c r="C2785" t="s">
        <v>10650</v>
      </c>
      <c r="D2785" t="s">
        <v>629</v>
      </c>
      <c r="E2785">
        <v>132.351516</v>
      </c>
      <c r="F2785">
        <v>3.92</v>
      </c>
      <c r="G2785">
        <v>196.231389666338</v>
      </c>
      <c r="H2785">
        <v>-15.248584015600199</v>
      </c>
      <c r="I2785">
        <v>5.8187108621891204</v>
      </c>
      <c r="J2785">
        <v>7.7295028122863698</v>
      </c>
      <c r="K2785">
        <v>3.7607428352810901</v>
      </c>
      <c r="L2785">
        <v>3.1465810238071499</v>
      </c>
      <c r="M2785">
        <v>74.431866861815806</v>
      </c>
      <c r="N2785">
        <v>0.530165802078708</v>
      </c>
      <c r="O2785">
        <v>18.112244897959101</v>
      </c>
      <c r="P2785">
        <v>240.869565217391</v>
      </c>
    </row>
    <row r="2786" spans="1:17" hidden="1" x14ac:dyDescent="0.3">
      <c r="A2786" t="s">
        <v>5783</v>
      </c>
      <c r="B2786" t="s">
        <v>5784</v>
      </c>
      <c r="C2786" t="s">
        <v>10650</v>
      </c>
      <c r="D2786" t="s">
        <v>46</v>
      </c>
      <c r="E2786">
        <v>132.35041887</v>
      </c>
      <c r="F2786">
        <v>6.33</v>
      </c>
      <c r="G2786">
        <v>31.872415307364101</v>
      </c>
      <c r="H2786">
        <v>-9.3833558282554606</v>
      </c>
      <c r="I2786">
        <v>-33.346526416255699</v>
      </c>
      <c r="J2786">
        <v>-1.6627623810837799</v>
      </c>
      <c r="K2786">
        <v>6.0953140443907401</v>
      </c>
      <c r="L2786">
        <v>4.6395566911189601</v>
      </c>
      <c r="M2786">
        <v>8.9537849917945795</v>
      </c>
      <c r="N2786">
        <v>0.18676796993112199</v>
      </c>
      <c r="O2786">
        <v>52.448657187993597</v>
      </c>
      <c r="P2786">
        <v>71.081081081080995</v>
      </c>
      <c r="Q2786">
        <v>3.7251960158010002E-2</v>
      </c>
    </row>
    <row r="2787" spans="1:17" hidden="1" x14ac:dyDescent="0.3">
      <c r="A2787" t="s">
        <v>5785</v>
      </c>
      <c r="B2787" t="s">
        <v>5786</v>
      </c>
      <c r="C2787" t="s">
        <v>10650</v>
      </c>
      <c r="D2787" t="s">
        <v>46</v>
      </c>
      <c r="E2787">
        <v>132.15652989</v>
      </c>
      <c r="F2787">
        <v>137.15</v>
      </c>
      <c r="G2787">
        <v>7.2931825296978996</v>
      </c>
      <c r="H2787">
        <v>-22.089021474130899</v>
      </c>
      <c r="I2787">
        <v>-65.676064477413803</v>
      </c>
      <c r="J2787">
        <v>-5.0339476188410597</v>
      </c>
      <c r="K2787">
        <v>154.03226839794701</v>
      </c>
      <c r="L2787">
        <v>172.27873493006101</v>
      </c>
      <c r="M2787">
        <v>39.590791786855903</v>
      </c>
      <c r="N2787">
        <v>1.08245243128964</v>
      </c>
      <c r="O2787">
        <v>150.82026977761501</v>
      </c>
      <c r="P2787">
        <v>74.048223350253807</v>
      </c>
      <c r="Q2787">
        <v>0.13900710601308799</v>
      </c>
    </row>
    <row r="2788" spans="1:17" hidden="1" x14ac:dyDescent="0.3">
      <c r="A2788" t="s">
        <v>5787</v>
      </c>
      <c r="B2788" t="s">
        <v>5788</v>
      </c>
      <c r="C2788" t="s">
        <v>10650</v>
      </c>
      <c r="D2788" t="s">
        <v>72</v>
      </c>
      <c r="E2788">
        <v>132.14845439999999</v>
      </c>
      <c r="F2788">
        <v>96</v>
      </c>
      <c r="G2788">
        <v>-9.3760084000759996</v>
      </c>
      <c r="H2788">
        <v>1.1224088259808001</v>
      </c>
      <c r="I2788">
        <v>-4.86105981758155</v>
      </c>
      <c r="J2788">
        <v>-5.6231584206877399</v>
      </c>
      <c r="K2788">
        <v>96.577830174733293</v>
      </c>
      <c r="L2788">
        <v>89.607776103559999</v>
      </c>
      <c r="M2788">
        <v>41.455724854648402</v>
      </c>
      <c r="N2788">
        <v>0.58723275342936399</v>
      </c>
      <c r="O2788">
        <v>39.4791666666666</v>
      </c>
      <c r="P2788">
        <v>50</v>
      </c>
      <c r="Q2788">
        <v>2.6106491678894998E-2</v>
      </c>
    </row>
    <row r="2789" spans="1:17" hidden="1" x14ac:dyDescent="0.3">
      <c r="A2789" t="s">
        <v>5789</v>
      </c>
      <c r="B2789" t="s">
        <v>5790</v>
      </c>
      <c r="C2789" t="s">
        <v>10650</v>
      </c>
      <c r="D2789" t="s">
        <v>54</v>
      </c>
      <c r="E2789">
        <v>131.945094708</v>
      </c>
      <c r="F2789">
        <v>23.81</v>
      </c>
      <c r="G2789">
        <v>-11.682159793345599</v>
      </c>
      <c r="H2789">
        <v>2.8396093455765299</v>
      </c>
      <c r="I2789">
        <v>12.017708714730199</v>
      </c>
      <c r="J2789">
        <v>-3.0769037952252001</v>
      </c>
      <c r="K2789">
        <v>22.949912898471499</v>
      </c>
      <c r="L2789">
        <v>20.316732531150901</v>
      </c>
      <c r="M2789">
        <v>57.908849895253198</v>
      </c>
      <c r="N2789">
        <v>0.80666421291816803</v>
      </c>
      <c r="O2789">
        <v>31.037379252414901</v>
      </c>
      <c r="P2789">
        <v>70.071428571428498</v>
      </c>
      <c r="Q2789">
        <v>8.0777398979667001E-2</v>
      </c>
    </row>
    <row r="2790" spans="1:17" hidden="1" x14ac:dyDescent="0.3">
      <c r="A2790" t="s">
        <v>5791</v>
      </c>
      <c r="B2790" t="s">
        <v>5792</v>
      </c>
      <c r="C2790" t="s">
        <v>10650</v>
      </c>
      <c r="D2790" t="s">
        <v>2599</v>
      </c>
      <c r="E2790">
        <v>131.88736</v>
      </c>
      <c r="F2790">
        <v>91.95</v>
      </c>
      <c r="G2790">
        <v>-42.191515004166902</v>
      </c>
      <c r="H2790">
        <v>-10.542701662659001</v>
      </c>
      <c r="I2790">
        <v>-25.6057474981362</v>
      </c>
      <c r="J2790">
        <v>-2.4114254826880601</v>
      </c>
      <c r="K2790">
        <v>94.841692576485599</v>
      </c>
      <c r="L2790">
        <v>96.6919481658542</v>
      </c>
      <c r="M2790">
        <v>44.456748135648297</v>
      </c>
      <c r="N2790">
        <v>0.49722759509993503</v>
      </c>
      <c r="O2790">
        <v>50.842849374660098</v>
      </c>
      <c r="P2790">
        <v>11.319612590799</v>
      </c>
    </row>
    <row r="2791" spans="1:17" hidden="1" x14ac:dyDescent="0.3">
      <c r="A2791" t="s">
        <v>5793</v>
      </c>
      <c r="B2791" t="s">
        <v>5794</v>
      </c>
      <c r="C2791" t="s">
        <v>10650</v>
      </c>
      <c r="D2791" t="s">
        <v>568</v>
      </c>
      <c r="E2791">
        <v>131.85412199999999</v>
      </c>
      <c r="F2791">
        <v>147.85</v>
      </c>
      <c r="G2791">
        <v>-26.6808910354159</v>
      </c>
      <c r="H2791">
        <v>-27.342358963513799</v>
      </c>
      <c r="I2791">
        <v>-9.2147819607773904</v>
      </c>
      <c r="J2791">
        <v>-13.4691378238228</v>
      </c>
      <c r="M2791">
        <v>45.427495921309003</v>
      </c>
      <c r="O2791">
        <v>14.9814000676361</v>
      </c>
      <c r="P2791">
        <v>14.169884169884099</v>
      </c>
    </row>
    <row r="2792" spans="1:17" hidden="1" x14ac:dyDescent="0.3">
      <c r="A2792" t="s">
        <v>5795</v>
      </c>
      <c r="B2792" t="s">
        <v>5796</v>
      </c>
      <c r="C2792" t="s">
        <v>10650</v>
      </c>
      <c r="D2792" t="s">
        <v>21</v>
      </c>
      <c r="E2792">
        <v>131.71600047000001</v>
      </c>
      <c r="F2792">
        <v>155.75</v>
      </c>
      <c r="G2792">
        <v>-68.629721444772599</v>
      </c>
      <c r="H2792">
        <v>-17.838883293205999</v>
      </c>
      <c r="I2792">
        <v>-51.163612370134103</v>
      </c>
      <c r="J2792">
        <v>-8.1333506163778999</v>
      </c>
      <c r="M2792">
        <v>33.431207733434597</v>
      </c>
      <c r="O2792">
        <v>69.887640449438194</v>
      </c>
      <c r="P2792">
        <v>0.483870967741939</v>
      </c>
    </row>
    <row r="2793" spans="1:17" hidden="1" x14ac:dyDescent="0.3">
      <c r="A2793" t="s">
        <v>5797</v>
      </c>
      <c r="B2793" t="s">
        <v>5798</v>
      </c>
      <c r="C2793" t="s">
        <v>10650</v>
      </c>
      <c r="D2793" t="s">
        <v>1168</v>
      </c>
      <c r="E2793">
        <v>131.66808108699999</v>
      </c>
      <c r="F2793">
        <v>23.04</v>
      </c>
      <c r="G2793">
        <v>-28.262327998110901</v>
      </c>
      <c r="H2793">
        <v>-7.5625350684947197</v>
      </c>
      <c r="I2793">
        <v>-18.928351599159001</v>
      </c>
      <c r="J2793">
        <v>-3.0851761741872199</v>
      </c>
      <c r="K2793">
        <v>23.237796673434801</v>
      </c>
      <c r="L2793">
        <v>23.09213490458</v>
      </c>
      <c r="M2793">
        <v>41.887440131253697</v>
      </c>
      <c r="N2793">
        <v>0.79552691011930998</v>
      </c>
      <c r="O2793">
        <v>53.9930555555555</v>
      </c>
      <c r="P2793">
        <v>23.870967741935399</v>
      </c>
      <c r="Q2793">
        <v>6.0256287819135002E-2</v>
      </c>
    </row>
    <row r="2794" spans="1:17" hidden="1" x14ac:dyDescent="0.3">
      <c r="A2794" t="s">
        <v>5799</v>
      </c>
      <c r="B2794" t="s">
        <v>5800</v>
      </c>
      <c r="C2794" t="s">
        <v>10650</v>
      </c>
      <c r="D2794" t="s">
        <v>400</v>
      </c>
      <c r="E2794">
        <v>131.40260799999999</v>
      </c>
      <c r="F2794">
        <v>134.55000000000001</v>
      </c>
      <c r="G2794">
        <v>3.0468658568146498</v>
      </c>
      <c r="H2794">
        <v>29.018778101660399</v>
      </c>
      <c r="I2794">
        <v>20.512974931453201</v>
      </c>
      <c r="J2794">
        <v>-13.9144180102228</v>
      </c>
      <c r="M2794">
        <v>51.552684277234</v>
      </c>
      <c r="O2794">
        <v>18.171683389074602</v>
      </c>
      <c r="P2794">
        <v>42.758620689655103</v>
      </c>
    </row>
    <row r="2795" spans="1:17" hidden="1" x14ac:dyDescent="0.3">
      <c r="A2795" t="s">
        <v>5801</v>
      </c>
      <c r="B2795" t="s">
        <v>5802</v>
      </c>
      <c r="C2795" t="s">
        <v>10650</v>
      </c>
      <c r="D2795" t="s">
        <v>411</v>
      </c>
      <c r="E2795">
        <v>131.4</v>
      </c>
      <c r="F2795">
        <v>753.3</v>
      </c>
      <c r="G2795">
        <v>-25.0786336436848</v>
      </c>
      <c r="H2795">
        <v>-7.3113108937942801</v>
      </c>
      <c r="I2795">
        <v>11.502081248137101</v>
      </c>
      <c r="J2795">
        <v>-3.7353359943375302</v>
      </c>
      <c r="K2795">
        <v>739.25580807957897</v>
      </c>
      <c r="L2795">
        <v>705.90115692988695</v>
      </c>
      <c r="M2795">
        <v>39.7094977032366</v>
      </c>
      <c r="N2795">
        <v>3.7446977326131399</v>
      </c>
      <c r="O2795">
        <v>16.2883313420947</v>
      </c>
      <c r="P2795">
        <v>31.008695652173898</v>
      </c>
      <c r="Q2795">
        <v>3.4387288246356999E-2</v>
      </c>
    </row>
    <row r="2796" spans="1:17" hidden="1" x14ac:dyDescent="0.3">
      <c r="A2796" t="s">
        <v>5803</v>
      </c>
      <c r="B2796" t="s">
        <v>5804</v>
      </c>
      <c r="C2796" t="s">
        <v>10650</v>
      </c>
      <c r="D2796" t="s">
        <v>629</v>
      </c>
      <c r="E2796">
        <v>131.0092065</v>
      </c>
      <c r="F2796">
        <v>44.61</v>
      </c>
      <c r="G2796">
        <v>22.077543512492198</v>
      </c>
      <c r="H2796">
        <v>-4.1044387219079601</v>
      </c>
      <c r="I2796">
        <v>-21.891176908948101</v>
      </c>
      <c r="J2796">
        <v>-5.5574766973688199</v>
      </c>
      <c r="K2796">
        <v>46.010358801514599</v>
      </c>
      <c r="L2796">
        <v>44.916055826617502</v>
      </c>
      <c r="M2796">
        <v>42.9587558299108</v>
      </c>
      <c r="N2796">
        <v>0.32830786761661901</v>
      </c>
      <c r="O2796">
        <v>29.455279085406801</v>
      </c>
      <c r="P2796">
        <v>58.7544483985765</v>
      </c>
      <c r="Q2796">
        <v>6.1262222327676003E-2</v>
      </c>
    </row>
    <row r="2797" spans="1:17" hidden="1" x14ac:dyDescent="0.3">
      <c r="A2797" t="s">
        <v>5805</v>
      </c>
      <c r="B2797" t="s">
        <v>5806</v>
      </c>
      <c r="C2797" t="s">
        <v>10650</v>
      </c>
      <c r="D2797" t="s">
        <v>414</v>
      </c>
      <c r="E2797">
        <v>130.99888845000001</v>
      </c>
      <c r="F2797">
        <v>12.8</v>
      </c>
      <c r="G2797">
        <v>117.57867378440299</v>
      </c>
      <c r="H2797">
        <v>-31.736997562837299</v>
      </c>
      <c r="I2797">
        <v>-26.482681439203098</v>
      </c>
      <c r="J2797">
        <v>-15.524148519697601</v>
      </c>
      <c r="K2797">
        <v>16.140505393000598</v>
      </c>
      <c r="L2797">
        <v>13.1487825573198</v>
      </c>
      <c r="M2797">
        <v>17.8376509379715</v>
      </c>
      <c r="N2797">
        <v>0.415251772971508</v>
      </c>
      <c r="O2797">
        <v>52.265625</v>
      </c>
      <c r="P2797">
        <v>189.200180750112</v>
      </c>
    </row>
    <row r="2798" spans="1:17" hidden="1" x14ac:dyDescent="0.3">
      <c r="A2798" t="s">
        <v>5807</v>
      </c>
      <c r="B2798" t="s">
        <v>5808</v>
      </c>
      <c r="C2798" t="s">
        <v>10650</v>
      </c>
      <c r="D2798" t="s">
        <v>445</v>
      </c>
      <c r="E2798">
        <v>130.89801215999901</v>
      </c>
      <c r="F2798">
        <v>9.3800000000000008</v>
      </c>
      <c r="G2798">
        <v>107.03307743005099</v>
      </c>
      <c r="H2798">
        <v>-22.075770848882801</v>
      </c>
      <c r="I2798">
        <v>-13.1819338831364</v>
      </c>
      <c r="J2798">
        <v>1.70802413577013</v>
      </c>
      <c r="K2798">
        <v>9.7599537446490103</v>
      </c>
      <c r="L2798">
        <v>8.3657515734195602</v>
      </c>
      <c r="M2798">
        <v>45.914978506443902</v>
      </c>
      <c r="N2798">
        <v>0.20169243256334901</v>
      </c>
      <c r="O2798">
        <v>64.7121535181236</v>
      </c>
      <c r="P2798">
        <v>143.636363636363</v>
      </c>
      <c r="Q2798">
        <v>0.151081109670578</v>
      </c>
    </row>
    <row r="2799" spans="1:17" hidden="1" x14ac:dyDescent="0.3">
      <c r="A2799" t="s">
        <v>5809</v>
      </c>
      <c r="B2799" t="s">
        <v>5810</v>
      </c>
      <c r="C2799" t="s">
        <v>10650</v>
      </c>
      <c r="D2799" t="s">
        <v>355</v>
      </c>
      <c r="E2799">
        <v>130.88900000000001</v>
      </c>
      <c r="F2799">
        <v>72.959999999999994</v>
      </c>
      <c r="G2799">
        <v>-69.7976931077107</v>
      </c>
      <c r="H2799">
        <v>-4.7702773847968496</v>
      </c>
      <c r="I2799">
        <v>-29.270647792616298</v>
      </c>
      <c r="J2799">
        <v>-0.27387349219489698</v>
      </c>
      <c r="K2799">
        <v>72.790821262390196</v>
      </c>
      <c r="L2799">
        <v>86.192438449829197</v>
      </c>
      <c r="M2799">
        <v>56.166320678780899</v>
      </c>
      <c r="N2799">
        <v>0.91223269792490802</v>
      </c>
      <c r="O2799">
        <v>130.94846491228</v>
      </c>
      <c r="P2799">
        <v>24.0605339228022</v>
      </c>
      <c r="Q2799">
        <v>0.224883932111444</v>
      </c>
    </row>
    <row r="2800" spans="1:17" hidden="1" x14ac:dyDescent="0.3">
      <c r="A2800" t="s">
        <v>5811</v>
      </c>
      <c r="B2800" t="s">
        <v>5812</v>
      </c>
      <c r="C2800" t="s">
        <v>10650</v>
      </c>
      <c r="D2800" t="s">
        <v>57</v>
      </c>
      <c r="E2800">
        <v>130.72992970499999</v>
      </c>
      <c r="F2800">
        <v>16.39</v>
      </c>
      <c r="G2800">
        <v>-12.351703513296499</v>
      </c>
      <c r="H2800">
        <v>13.033868205794599</v>
      </c>
      <c r="I2800">
        <v>-48.995709689936298</v>
      </c>
      <c r="J2800">
        <v>-12.985571308683101</v>
      </c>
      <c r="K2800">
        <v>15.630368399341799</v>
      </c>
      <c r="L2800">
        <v>16.864503312466798</v>
      </c>
      <c r="M2800">
        <v>47.912592791694898</v>
      </c>
      <c r="N2800">
        <v>0.69120914405330602</v>
      </c>
      <c r="O2800">
        <v>89.749847467968195</v>
      </c>
      <c r="P2800">
        <v>33.577832110839402</v>
      </c>
      <c r="Q2800">
        <v>4.1330054831465998E-2</v>
      </c>
    </row>
    <row r="2801" spans="1:17" hidden="1" x14ac:dyDescent="0.3">
      <c r="A2801" t="s">
        <v>5813</v>
      </c>
      <c r="B2801" t="s">
        <v>5814</v>
      </c>
      <c r="C2801" t="s">
        <v>10650</v>
      </c>
      <c r="D2801" t="s">
        <v>1833</v>
      </c>
      <c r="E2801">
        <v>130.51124999999999</v>
      </c>
      <c r="F2801">
        <v>12.89</v>
      </c>
      <c r="G2801">
        <v>53.707580142528897</v>
      </c>
      <c r="H2801">
        <v>-7.6825141093769203</v>
      </c>
      <c r="I2801">
        <v>15.930832074310301</v>
      </c>
      <c r="J2801">
        <v>-2.0473777656991698</v>
      </c>
      <c r="K2801">
        <v>13.0352176281478</v>
      </c>
      <c r="L2801">
        <v>11.2869148880284</v>
      </c>
      <c r="M2801">
        <v>41.760046255460701</v>
      </c>
      <c r="N2801">
        <v>0.31010864485886203</v>
      </c>
      <c r="O2801">
        <v>33.048875096974299</v>
      </c>
      <c r="P2801">
        <v>126.140350877193</v>
      </c>
      <c r="Q2801">
        <v>-2.3255119636793001E-2</v>
      </c>
    </row>
    <row r="2802" spans="1:17" hidden="1" x14ac:dyDescent="0.3">
      <c r="A2802" t="s">
        <v>5815</v>
      </c>
      <c r="B2802" t="s">
        <v>5816</v>
      </c>
      <c r="C2802" t="s">
        <v>10650</v>
      </c>
      <c r="D2802" t="s">
        <v>531</v>
      </c>
      <c r="E2802">
        <v>130.4</v>
      </c>
      <c r="F2802">
        <v>163</v>
      </c>
      <c r="G2802">
        <v>396.73160527651498</v>
      </c>
      <c r="H2802">
        <v>2.53052890630005</v>
      </c>
      <c r="I2802">
        <v>90.780832074310297</v>
      </c>
      <c r="J2802">
        <v>-2.8748835932049901</v>
      </c>
      <c r="K2802">
        <v>154.573184044172</v>
      </c>
      <c r="L2802">
        <v>114.30146372669699</v>
      </c>
      <c r="M2802">
        <v>40.185791225684</v>
      </c>
      <c r="N2802">
        <v>0.75284543709876295</v>
      </c>
      <c r="O2802">
        <v>12.2085889570552</v>
      </c>
      <c r="P2802">
        <v>434.86464315012302</v>
      </c>
      <c r="Q2802">
        <v>0.18033990591087301</v>
      </c>
    </row>
    <row r="2803" spans="1:17" hidden="1" x14ac:dyDescent="0.3">
      <c r="A2803" t="s">
        <v>5817</v>
      </c>
      <c r="B2803" t="s">
        <v>5818</v>
      </c>
      <c r="C2803" t="s">
        <v>10650</v>
      </c>
      <c r="D2803" t="s">
        <v>104</v>
      </c>
      <c r="E2803">
        <v>130.38749999999999</v>
      </c>
      <c r="F2803">
        <v>26.98</v>
      </c>
      <c r="G2803">
        <v>20.290979982911999</v>
      </c>
      <c r="H2803">
        <v>6.0240759917989104</v>
      </c>
      <c r="I2803">
        <v>16.7423705358487</v>
      </c>
      <c r="J2803">
        <v>-5.0525928895583601</v>
      </c>
      <c r="K2803">
        <v>26.460095314996</v>
      </c>
      <c r="L2803">
        <v>23.960189804494</v>
      </c>
      <c r="M2803">
        <v>45.618054659385102</v>
      </c>
      <c r="N2803">
        <v>0.47214364287954802</v>
      </c>
      <c r="O2803">
        <v>36.3973313565604</v>
      </c>
      <c r="P2803">
        <v>62.530120481927597</v>
      </c>
      <c r="Q2803">
        <v>9.3069047557172005E-2</v>
      </c>
    </row>
    <row r="2804" spans="1:17" hidden="1" x14ac:dyDescent="0.3">
      <c r="A2804" t="s">
        <v>5819</v>
      </c>
      <c r="B2804" t="s">
        <v>5820</v>
      </c>
      <c r="C2804" t="s">
        <v>10650</v>
      </c>
      <c r="D2804" t="s">
        <v>4335</v>
      </c>
      <c r="E2804">
        <v>130.1999643</v>
      </c>
      <c r="F2804">
        <v>1249.95</v>
      </c>
      <c r="G2804">
        <v>188.388852574981</v>
      </c>
      <c r="H2804">
        <v>4.4061097203011599</v>
      </c>
      <c r="I2804">
        <v>63.080127848958199</v>
      </c>
      <c r="J2804">
        <v>3.3372376189162098</v>
      </c>
      <c r="K2804">
        <v>1082.4582507513101</v>
      </c>
      <c r="L2804">
        <v>808.81772826675206</v>
      </c>
      <c r="M2804">
        <v>53.204959196690702</v>
      </c>
      <c r="N2804">
        <v>0.99370184568740505</v>
      </c>
      <c r="O2804">
        <v>2.9641185647425901</v>
      </c>
      <c r="P2804">
        <v>220.91142490372201</v>
      </c>
      <c r="Q2804">
        <v>9.8894605465348007E-2</v>
      </c>
    </row>
    <row r="2805" spans="1:17" hidden="1" x14ac:dyDescent="0.3">
      <c r="A2805" t="s">
        <v>5821</v>
      </c>
      <c r="B2805" t="s">
        <v>5822</v>
      </c>
      <c r="C2805" t="s">
        <v>10650</v>
      </c>
      <c r="D2805" t="s">
        <v>730</v>
      </c>
      <c r="E2805">
        <v>130.13839999999999</v>
      </c>
      <c r="F2805">
        <v>67.849999999999994</v>
      </c>
      <c r="G2805">
        <v>-40.686599751650903</v>
      </c>
      <c r="H2805">
        <v>-22.046349633475302</v>
      </c>
      <c r="I2805">
        <v>-23.2204906770124</v>
      </c>
      <c r="J2805">
        <v>-8.0326253947824195</v>
      </c>
      <c r="M2805">
        <v>23.035315442963501</v>
      </c>
      <c r="O2805">
        <v>22.3286661753868</v>
      </c>
      <c r="P2805">
        <v>3.5877862595419598</v>
      </c>
    </row>
    <row r="2806" spans="1:17" hidden="1" x14ac:dyDescent="0.3">
      <c r="A2806" t="s">
        <v>5823</v>
      </c>
      <c r="B2806" t="s">
        <v>5824</v>
      </c>
      <c r="C2806" t="s">
        <v>10650</v>
      </c>
      <c r="D2806" t="s">
        <v>1667</v>
      </c>
      <c r="E2806">
        <v>130.02585719999999</v>
      </c>
      <c r="F2806">
        <v>60.4</v>
      </c>
      <c r="G2806">
        <v>-10.044605284163101</v>
      </c>
      <c r="H2806">
        <v>0.97648108270567002</v>
      </c>
      <c r="I2806">
        <v>1.9471182234731801</v>
      </c>
      <c r="J2806">
        <v>-1.16259565884303</v>
      </c>
      <c r="K2806">
        <v>59.920535166366903</v>
      </c>
      <c r="L2806">
        <v>57.2972612672298</v>
      </c>
      <c r="M2806">
        <v>57.650387217952897</v>
      </c>
      <c r="N2806">
        <v>0.82482871007750702</v>
      </c>
      <c r="O2806">
        <v>5.4470198675496704</v>
      </c>
      <c r="P2806">
        <v>26.122363750261002</v>
      </c>
      <c r="Q2806">
        <v>-2.9836431339762999E-2</v>
      </c>
    </row>
    <row r="2807" spans="1:17" hidden="1" x14ac:dyDescent="0.3">
      <c r="A2807" t="s">
        <v>5825</v>
      </c>
      <c r="B2807" t="s">
        <v>5826</v>
      </c>
      <c r="C2807" t="s">
        <v>10650</v>
      </c>
      <c r="D2807" t="s">
        <v>414</v>
      </c>
      <c r="E2807">
        <v>129.958734752</v>
      </c>
      <c r="F2807">
        <v>11.1</v>
      </c>
      <c r="G2807">
        <v>421.803528969821</v>
      </c>
      <c r="H2807">
        <v>14.2233274483718</v>
      </c>
      <c r="I2807">
        <v>233.90583207431001</v>
      </c>
      <c r="J2807">
        <v>2.19044862809052</v>
      </c>
      <c r="K2807">
        <v>9.6194888564448409</v>
      </c>
      <c r="L2807">
        <v>6.4562227832755301</v>
      </c>
      <c r="M2807">
        <v>73.162896954062703</v>
      </c>
      <c r="N2807">
        <v>0.66653925480259002</v>
      </c>
      <c r="O2807">
        <v>4.0540540540540499</v>
      </c>
      <c r="P2807">
        <v>466.32653061224403</v>
      </c>
      <c r="Q2807">
        <v>0.13660257461238901</v>
      </c>
    </row>
    <row r="2808" spans="1:17" hidden="1" x14ac:dyDescent="0.3">
      <c r="A2808" t="s">
        <v>5827</v>
      </c>
      <c r="B2808" t="s">
        <v>5828</v>
      </c>
      <c r="C2808" t="s">
        <v>10650</v>
      </c>
      <c r="D2808" t="s">
        <v>127</v>
      </c>
      <c r="E2808">
        <v>129.84408669000001</v>
      </c>
      <c r="F2808">
        <v>139.19999999999999</v>
      </c>
      <c r="G2808">
        <v>-13.9499213517926</v>
      </c>
      <c r="H2808">
        <v>-3.5450266502278098</v>
      </c>
      <c r="I2808">
        <v>13.7490842363494</v>
      </c>
      <c r="J2808">
        <v>8.29877608045466</v>
      </c>
      <c r="K2808">
        <v>134.99416007161599</v>
      </c>
      <c r="L2808">
        <v>125.971452003256</v>
      </c>
      <c r="M2808">
        <v>71.228889757375995</v>
      </c>
      <c r="N2808">
        <v>0.60427869932063205</v>
      </c>
      <c r="O2808">
        <v>39.906609195402297</v>
      </c>
      <c r="P2808">
        <v>54.238227146814303</v>
      </c>
      <c r="Q2808">
        <v>8.4957620576883996E-2</v>
      </c>
    </row>
    <row r="2809" spans="1:17" hidden="1" x14ac:dyDescent="0.3">
      <c r="A2809" t="s">
        <v>5829</v>
      </c>
      <c r="B2809" t="s">
        <v>5830</v>
      </c>
      <c r="C2809" t="s">
        <v>10650</v>
      </c>
      <c r="D2809" t="s">
        <v>264</v>
      </c>
      <c r="E2809">
        <v>129.52358100000001</v>
      </c>
      <c r="F2809">
        <v>8.83</v>
      </c>
      <c r="G2809">
        <v>196.60176003670799</v>
      </c>
      <c r="H2809">
        <v>17.1927531750136</v>
      </c>
      <c r="I2809">
        <v>106.682573367842</v>
      </c>
      <c r="J2809">
        <v>-2.2348447609464901</v>
      </c>
      <c r="K2809">
        <v>7.1343726163420804</v>
      </c>
      <c r="L2809">
        <v>5.3521405222072804</v>
      </c>
      <c r="M2809">
        <v>67.618716422894394</v>
      </c>
      <c r="N2809">
        <v>1.3946754111237001</v>
      </c>
      <c r="O2809">
        <v>6.3420158550396399</v>
      </c>
      <c r="P2809">
        <v>260.40816326530597</v>
      </c>
      <c r="Q2809">
        <v>0.110721834985139</v>
      </c>
    </row>
    <row r="2810" spans="1:17" hidden="1" x14ac:dyDescent="0.3">
      <c r="A2810" t="s">
        <v>5831</v>
      </c>
      <c r="B2810" t="s">
        <v>5832</v>
      </c>
      <c r="C2810" t="s">
        <v>10650</v>
      </c>
      <c r="D2810" t="s">
        <v>127</v>
      </c>
      <c r="E2810">
        <v>129.11225687999999</v>
      </c>
      <c r="F2810">
        <v>454</v>
      </c>
      <c r="G2810">
        <v>-21.627607737296401</v>
      </c>
      <c r="H2810">
        <v>-3.99290123982431</v>
      </c>
      <c r="I2810">
        <v>-18.739196983389899</v>
      </c>
      <c r="J2810">
        <v>-3.7811288366417601</v>
      </c>
      <c r="K2810">
        <v>455.00795123015899</v>
      </c>
      <c r="L2810">
        <v>466.03898318618599</v>
      </c>
      <c r="M2810">
        <v>50.199393207836202</v>
      </c>
      <c r="N2810">
        <v>0.42836276570760801</v>
      </c>
      <c r="O2810">
        <v>48.8105726872246</v>
      </c>
      <c r="P2810">
        <v>27.546003652198301</v>
      </c>
      <c r="Q2810">
        <v>9.5224822907831005E-2</v>
      </c>
    </row>
    <row r="2811" spans="1:17" hidden="1" x14ac:dyDescent="0.3">
      <c r="A2811" t="s">
        <v>5833</v>
      </c>
      <c r="B2811" t="s">
        <v>5834</v>
      </c>
      <c r="C2811" t="s">
        <v>10650</v>
      </c>
      <c r="D2811" t="s">
        <v>742</v>
      </c>
      <c r="E2811">
        <v>128.966509</v>
      </c>
      <c r="F2811">
        <v>91.58</v>
      </c>
      <c r="G2811">
        <v>-2.6966774045471</v>
      </c>
      <c r="H2811">
        <v>-0.30276987898490298</v>
      </c>
      <c r="I2811">
        <v>-8.8605864799736894E-2</v>
      </c>
      <c r="J2811">
        <v>-1.05630080869433</v>
      </c>
      <c r="K2811">
        <v>88.651256701156001</v>
      </c>
      <c r="L2811">
        <v>82.616907967025398</v>
      </c>
      <c r="M2811">
        <v>61.719228691607398</v>
      </c>
      <c r="N2811">
        <v>0.52448488054659703</v>
      </c>
      <c r="O2811">
        <v>1.4959598165538299</v>
      </c>
      <c r="P2811">
        <v>31.854631355846699</v>
      </c>
      <c r="Q2811">
        <v>1.0011050249949E-2</v>
      </c>
    </row>
    <row r="2812" spans="1:17" hidden="1" x14ac:dyDescent="0.3">
      <c r="A2812" t="s">
        <v>5835</v>
      </c>
      <c r="B2812" t="s">
        <v>5836</v>
      </c>
      <c r="C2812" t="s">
        <v>10650</v>
      </c>
      <c r="D2812" t="s">
        <v>230</v>
      </c>
      <c r="E2812">
        <v>128.47897850000001</v>
      </c>
      <c r="F2812">
        <v>416</v>
      </c>
      <c r="G2812">
        <v>13.0129988617407</v>
      </c>
      <c r="H2812">
        <v>-2.4659270931821702</v>
      </c>
      <c r="I2812">
        <v>3.55744271856803</v>
      </c>
      <c r="J2812">
        <v>-4.01570355755437</v>
      </c>
      <c r="K2812">
        <v>407.52590612717802</v>
      </c>
      <c r="L2812">
        <v>355.63651241711898</v>
      </c>
      <c r="M2812">
        <v>44.037060473868202</v>
      </c>
      <c r="N2812">
        <v>0.24640532022033201</v>
      </c>
      <c r="O2812">
        <v>26.201923076922998</v>
      </c>
      <c r="P2812">
        <v>58.7180465471194</v>
      </c>
      <c r="Q2812">
        <v>1.1694865605159E-2</v>
      </c>
    </row>
    <row r="2813" spans="1:17" hidden="1" x14ac:dyDescent="0.3">
      <c r="A2813" t="s">
        <v>5837</v>
      </c>
      <c r="B2813" t="s">
        <v>5838</v>
      </c>
      <c r="C2813" t="s">
        <v>10650</v>
      </c>
      <c r="D2813" t="s">
        <v>1546</v>
      </c>
      <c r="E2813">
        <v>128.24458020899999</v>
      </c>
      <c r="F2813">
        <v>2.93</v>
      </c>
      <c r="G2813">
        <v>44.159731585977099</v>
      </c>
      <c r="H2813">
        <v>-5.2039378857229401</v>
      </c>
      <c r="I2813">
        <v>-34.2459694412711</v>
      </c>
      <c r="J2813">
        <v>0.63278115032410698</v>
      </c>
      <c r="K2813">
        <v>3.0809141637400299</v>
      </c>
      <c r="L2813">
        <v>3.0936997310825198</v>
      </c>
      <c r="M2813">
        <v>38.311364095248798</v>
      </c>
      <c r="N2813">
        <v>1.02065773291767</v>
      </c>
      <c r="O2813">
        <v>111.262798634812</v>
      </c>
      <c r="P2813">
        <v>79.754601226993898</v>
      </c>
      <c r="Q2813">
        <v>0.16914679398416099</v>
      </c>
    </row>
    <row r="2814" spans="1:17" hidden="1" x14ac:dyDescent="0.3">
      <c r="A2814" t="s">
        <v>5839</v>
      </c>
      <c r="B2814" t="s">
        <v>5840</v>
      </c>
      <c r="C2814" t="s">
        <v>10650</v>
      </c>
      <c r="D2814" t="s">
        <v>5350</v>
      </c>
      <c r="E2814">
        <v>128.2171635</v>
      </c>
      <c r="F2814">
        <v>73.98</v>
      </c>
      <c r="G2814">
        <v>-71.767552971779395</v>
      </c>
      <c r="H2814">
        <v>-5.4704622405744701</v>
      </c>
      <c r="I2814">
        <v>-28.900986107507801</v>
      </c>
      <c r="J2814">
        <v>2.7721446289305098</v>
      </c>
      <c r="K2814">
        <v>72.503043893420895</v>
      </c>
      <c r="M2814">
        <v>60.736226864164998</v>
      </c>
      <c r="N2814">
        <v>0.43783712669385599</v>
      </c>
      <c r="O2814">
        <v>81.062449310624402</v>
      </c>
      <c r="P2814">
        <v>22.2405816259087</v>
      </c>
    </row>
    <row r="2815" spans="1:17" hidden="1" x14ac:dyDescent="0.3">
      <c r="A2815" t="s">
        <v>5841</v>
      </c>
      <c r="B2815" t="s">
        <v>5842</v>
      </c>
      <c r="C2815" t="s">
        <v>10650</v>
      </c>
      <c r="D2815" t="s">
        <v>54</v>
      </c>
      <c r="E2815">
        <v>127.794</v>
      </c>
      <c r="F2815">
        <v>1056</v>
      </c>
      <c r="G2815">
        <v>3.22714942837883</v>
      </c>
      <c r="H2815">
        <v>7.7025472061191902</v>
      </c>
      <c r="I2815">
        <v>9.1117569298016594</v>
      </c>
      <c r="J2815">
        <v>10.703367927541899</v>
      </c>
      <c r="K2815">
        <v>976.03315272410805</v>
      </c>
      <c r="L2815">
        <v>918.34896861606296</v>
      </c>
      <c r="M2815">
        <v>78.085324955306803</v>
      </c>
      <c r="N2815">
        <v>1.0318161101571199</v>
      </c>
      <c r="O2815">
        <v>23.390151515151501</v>
      </c>
      <c r="P2815">
        <v>48.942172073342697</v>
      </c>
      <c r="Q2815">
        <v>4.2774354159558999E-2</v>
      </c>
    </row>
    <row r="2816" spans="1:17" hidden="1" x14ac:dyDescent="0.3">
      <c r="A2816" t="s">
        <v>5843</v>
      </c>
      <c r="B2816" t="s">
        <v>5844</v>
      </c>
      <c r="C2816" t="s">
        <v>10650</v>
      </c>
      <c r="D2816" t="s">
        <v>565</v>
      </c>
      <c r="E2816">
        <v>127.603496076</v>
      </c>
      <c r="F2816">
        <v>13.5</v>
      </c>
      <c r="G2816">
        <v>-17.509512808188401</v>
      </c>
      <c r="H2816">
        <v>42.143572847144803</v>
      </c>
      <c r="I2816">
        <v>24.785934115126601</v>
      </c>
      <c r="J2816">
        <v>19.859794009893601</v>
      </c>
      <c r="K2816">
        <v>10.550330714192899</v>
      </c>
      <c r="L2816">
        <v>11.271753409580599</v>
      </c>
      <c r="M2816">
        <v>92.107180668503602</v>
      </c>
      <c r="N2816">
        <v>1.4416414882525399</v>
      </c>
      <c r="O2816">
        <v>15.925925925925901</v>
      </c>
      <c r="P2816">
        <v>101.492537313432</v>
      </c>
      <c r="Q2816">
        <v>-9.1660721731110006E-2</v>
      </c>
    </row>
    <row r="2817" spans="1:17" hidden="1" x14ac:dyDescent="0.3">
      <c r="A2817" t="s">
        <v>5845</v>
      </c>
      <c r="B2817" t="s">
        <v>5846</v>
      </c>
      <c r="C2817" t="s">
        <v>10650</v>
      </c>
      <c r="D2817" t="s">
        <v>568</v>
      </c>
      <c r="E2817">
        <v>127.18660136</v>
      </c>
      <c r="F2817">
        <v>14.19</v>
      </c>
      <c r="G2817">
        <v>-11.6905071258512</v>
      </c>
      <c r="H2817">
        <v>-7.6342049306329498</v>
      </c>
      <c r="I2817">
        <v>29.787371309722801</v>
      </c>
      <c r="J2817">
        <v>23.987795239734002</v>
      </c>
      <c r="K2817">
        <v>12.6549047413942</v>
      </c>
      <c r="L2817">
        <v>11.668668186620501</v>
      </c>
      <c r="M2817">
        <v>69.413523103625707</v>
      </c>
      <c r="N2817">
        <v>2.6843863951862099</v>
      </c>
      <c r="O2817">
        <v>13.812544045102101</v>
      </c>
      <c r="P2817">
        <v>66.159250585480095</v>
      </c>
      <c r="Q2817">
        <v>-7.7176234692030998E-2</v>
      </c>
    </row>
    <row r="2818" spans="1:17" hidden="1" x14ac:dyDescent="0.3">
      <c r="A2818" t="s">
        <v>5847</v>
      </c>
      <c r="B2818" t="s">
        <v>5848</v>
      </c>
      <c r="C2818" t="s">
        <v>10650</v>
      </c>
      <c r="D2818" t="s">
        <v>21</v>
      </c>
      <c r="E2818">
        <v>127.07000346</v>
      </c>
      <c r="F2818">
        <v>27.4</v>
      </c>
      <c r="G2818">
        <v>-113.057416326333</v>
      </c>
      <c r="H2818">
        <v>-5.2131307198908399</v>
      </c>
      <c r="I2818">
        <v>-72.852037618222596</v>
      </c>
      <c r="J2818">
        <v>13.3152111871981</v>
      </c>
      <c r="K2818">
        <v>26.661812426727099</v>
      </c>
      <c r="L2818">
        <v>70.797868297124595</v>
      </c>
      <c r="M2818">
        <v>71.189710773407796</v>
      </c>
      <c r="N2818">
        <v>0.41631635622725799</v>
      </c>
      <c r="O2818">
        <v>775.72992700729901</v>
      </c>
      <c r="P2818">
        <v>98.5507246376811</v>
      </c>
    </row>
    <row r="2819" spans="1:17" hidden="1" x14ac:dyDescent="0.3">
      <c r="A2819" t="s">
        <v>5849</v>
      </c>
      <c r="B2819" t="s">
        <v>5850</v>
      </c>
      <c r="C2819" t="s">
        <v>10650</v>
      </c>
      <c r="D2819" t="s">
        <v>355</v>
      </c>
      <c r="E2819">
        <v>127.03098037999899</v>
      </c>
      <c r="F2819">
        <v>21.68</v>
      </c>
      <c r="G2819">
        <v>-33.993995861538103</v>
      </c>
      <c r="H2819">
        <v>-3.5320223909504</v>
      </c>
      <c r="I2819">
        <v>-35.179429856080702</v>
      </c>
      <c r="J2819">
        <v>-1.6627623810837799</v>
      </c>
      <c r="K2819">
        <v>22.826179778567798</v>
      </c>
      <c r="L2819">
        <v>23.460371170466601</v>
      </c>
      <c r="M2819">
        <v>50.391888413732097</v>
      </c>
      <c r="N2819">
        <v>0.68321270449194704</v>
      </c>
      <c r="O2819">
        <v>38.099630996309898</v>
      </c>
      <c r="P2819">
        <v>23.462414578587701</v>
      </c>
      <c r="Q2819">
        <v>2.9678790530302999E-2</v>
      </c>
    </row>
    <row r="2820" spans="1:17" hidden="1" x14ac:dyDescent="0.3">
      <c r="A2820" t="s">
        <v>5851</v>
      </c>
      <c r="B2820" t="s">
        <v>5852</v>
      </c>
      <c r="C2820" t="s">
        <v>10650</v>
      </c>
      <c r="D2820" t="s">
        <v>72</v>
      </c>
      <c r="E2820">
        <v>126.8959265</v>
      </c>
      <c r="F2820">
        <v>1404</v>
      </c>
      <c r="G2820">
        <v>-7.8258979067992502</v>
      </c>
      <c r="H2820">
        <v>-5.9149857114137303</v>
      </c>
      <c r="I2820">
        <v>-12.6834536399753</v>
      </c>
      <c r="J2820">
        <v>-5.4042589797232399</v>
      </c>
      <c r="K2820">
        <v>1441.50330345975</v>
      </c>
      <c r="L2820">
        <v>1385.15276990143</v>
      </c>
      <c r="M2820">
        <v>42.320888928515998</v>
      </c>
      <c r="N2820">
        <v>3.6585575650639601</v>
      </c>
      <c r="O2820">
        <v>15.7371794871794</v>
      </c>
      <c r="P2820">
        <v>24.8</v>
      </c>
      <c r="Q2820">
        <v>2.5763615565518001E-2</v>
      </c>
    </row>
    <row r="2821" spans="1:17" hidden="1" x14ac:dyDescent="0.3">
      <c r="A2821" t="s">
        <v>5853</v>
      </c>
      <c r="B2821" t="s">
        <v>5854</v>
      </c>
      <c r="C2821" t="s">
        <v>10650</v>
      </c>
      <c r="D2821" t="s">
        <v>264</v>
      </c>
      <c r="E2821">
        <v>126.57843</v>
      </c>
      <c r="F2821">
        <v>119.4</v>
      </c>
      <c r="G2821">
        <v>-78.869740399162097</v>
      </c>
      <c r="H2821">
        <v>-14.0836603495255</v>
      </c>
      <c r="I2821">
        <v>-32.375175350596798</v>
      </c>
      <c r="J2821">
        <v>-6.2581263501769104</v>
      </c>
      <c r="K2821">
        <v>128.73690444562399</v>
      </c>
      <c r="L2821">
        <v>144.53062688258501</v>
      </c>
      <c r="M2821">
        <v>33.252568765550599</v>
      </c>
      <c r="N2821">
        <v>1.0515351359619001</v>
      </c>
      <c r="O2821">
        <v>102.30318257956399</v>
      </c>
      <c r="P2821">
        <v>3.8260869565217299</v>
      </c>
      <c r="Q2821">
        <v>0.10503137951057</v>
      </c>
    </row>
    <row r="2822" spans="1:17" hidden="1" x14ac:dyDescent="0.3">
      <c r="A2822" t="s">
        <v>5855</v>
      </c>
      <c r="B2822" t="s">
        <v>5856</v>
      </c>
      <c r="C2822" t="s">
        <v>10650</v>
      </c>
      <c r="D2822" t="s">
        <v>54</v>
      </c>
      <c r="E2822">
        <v>126.51739999999999</v>
      </c>
      <c r="F2822">
        <v>29.49</v>
      </c>
      <c r="G2822">
        <v>0.28280810605476597</v>
      </c>
      <c r="H2822">
        <v>-15.219706485206601</v>
      </c>
      <c r="I2822">
        <v>-23.848587689968902</v>
      </c>
      <c r="J2822">
        <v>-4.9949959673589301</v>
      </c>
      <c r="K2822">
        <v>30.0709767715514</v>
      </c>
      <c r="L2822">
        <v>29.6721234801091</v>
      </c>
      <c r="M2822">
        <v>34.837719119250998</v>
      </c>
      <c r="N2822">
        <v>0.75873021329202195</v>
      </c>
      <c r="O2822">
        <v>48.830111902339702</v>
      </c>
      <c r="P2822">
        <v>31.4757021845742</v>
      </c>
      <c r="Q2822">
        <v>-3.0261231223095E-2</v>
      </c>
    </row>
    <row r="2823" spans="1:17" hidden="1" x14ac:dyDescent="0.3">
      <c r="A2823" t="s">
        <v>5857</v>
      </c>
      <c r="B2823" t="s">
        <v>5858</v>
      </c>
      <c r="C2823" t="s">
        <v>10650</v>
      </c>
      <c r="D2823" t="s">
        <v>141</v>
      </c>
      <c r="E2823">
        <v>126.26571735</v>
      </c>
      <c r="F2823">
        <v>34.909999999999997</v>
      </c>
      <c r="G2823">
        <v>12.9322794678442</v>
      </c>
      <c r="H2823">
        <v>-12.3649305542157</v>
      </c>
      <c r="I2823">
        <v>-6.8919877372970797</v>
      </c>
      <c r="J2823">
        <v>-9.4464035420336394</v>
      </c>
      <c r="K2823">
        <v>36.068097716896403</v>
      </c>
      <c r="L2823">
        <v>32.7026284963653</v>
      </c>
      <c r="M2823">
        <v>40.279995980168998</v>
      </c>
      <c r="N2823">
        <v>0.27871027830983702</v>
      </c>
      <c r="O2823">
        <v>46.061300486966502</v>
      </c>
      <c r="P2823">
        <v>45.4583333333333</v>
      </c>
      <c r="Q2823">
        <v>8.1043980369887997E-2</v>
      </c>
    </row>
    <row r="2824" spans="1:17" hidden="1" x14ac:dyDescent="0.3">
      <c r="A2824" t="s">
        <v>5859</v>
      </c>
      <c r="B2824" t="s">
        <v>5860</v>
      </c>
      <c r="C2824" t="s">
        <v>10650</v>
      </c>
      <c r="D2824" t="s">
        <v>966</v>
      </c>
      <c r="E2824">
        <v>126.14778</v>
      </c>
      <c r="F2824">
        <v>210.52</v>
      </c>
      <c r="G2824">
        <v>-20.330674489867899</v>
      </c>
      <c r="H2824">
        <v>-13.9600065436611</v>
      </c>
      <c r="I2824">
        <v>-2.25657260620505</v>
      </c>
      <c r="J2824">
        <v>-9.6006398616704995</v>
      </c>
      <c r="K2824">
        <v>216.04738123024299</v>
      </c>
      <c r="L2824">
        <v>198.29630732541</v>
      </c>
      <c r="M2824">
        <v>36.982600273794397</v>
      </c>
      <c r="N2824">
        <v>0.35187808962981099</v>
      </c>
      <c r="O2824">
        <v>46.850655519665501</v>
      </c>
      <c r="P2824">
        <v>37.865094957432802</v>
      </c>
      <c r="Q2824">
        <v>0.12226490711624501</v>
      </c>
    </row>
    <row r="2825" spans="1:17" hidden="1" x14ac:dyDescent="0.3">
      <c r="A2825" t="s">
        <v>5861</v>
      </c>
      <c r="B2825" t="s">
        <v>5862</v>
      </c>
      <c r="C2825" t="s">
        <v>10650</v>
      </c>
      <c r="D2825" t="s">
        <v>305</v>
      </c>
      <c r="E2825">
        <v>125.862352</v>
      </c>
      <c r="F2825">
        <v>111.25</v>
      </c>
      <c r="G2825">
        <v>41.246821765103803</v>
      </c>
      <c r="H2825">
        <v>-9.6531751203348399</v>
      </c>
      <c r="I2825">
        <v>-23.251425990205799</v>
      </c>
      <c r="J2825">
        <v>-3.4018928158663901</v>
      </c>
      <c r="K2825">
        <v>117.91819358575999</v>
      </c>
      <c r="L2825">
        <v>111.033074571204</v>
      </c>
      <c r="M2825">
        <v>36.472586921280602</v>
      </c>
      <c r="N2825">
        <v>1.1118532774821599</v>
      </c>
      <c r="O2825">
        <v>34.382022471910098</v>
      </c>
      <c r="P2825">
        <v>95.175438596491205</v>
      </c>
      <c r="Q2825">
        <v>0.183415374207652</v>
      </c>
    </row>
    <row r="2826" spans="1:17" hidden="1" x14ac:dyDescent="0.3">
      <c r="A2826" t="s">
        <v>5863</v>
      </c>
      <c r="B2826" t="s">
        <v>5864</v>
      </c>
      <c r="C2826" t="s">
        <v>10650</v>
      </c>
      <c r="D2826" t="s">
        <v>46</v>
      </c>
      <c r="E2826">
        <v>125.19507</v>
      </c>
      <c r="F2826">
        <v>151</v>
      </c>
      <c r="G2826">
        <v>-10.2888734357196</v>
      </c>
      <c r="H2826">
        <v>-5.8861511443626</v>
      </c>
      <c r="I2826">
        <v>-48.931848163178998</v>
      </c>
      <c r="J2826">
        <v>-3.5255074791229899</v>
      </c>
      <c r="K2826">
        <v>160.49420105438699</v>
      </c>
      <c r="M2826">
        <v>37.505354908589602</v>
      </c>
      <c r="N2826">
        <v>0.603117071402682</v>
      </c>
      <c r="O2826">
        <v>72.119205298013199</v>
      </c>
      <c r="P2826">
        <v>26.148705096073499</v>
      </c>
    </row>
    <row r="2827" spans="1:17" hidden="1" x14ac:dyDescent="0.3">
      <c r="A2827" t="s">
        <v>5865</v>
      </c>
      <c r="B2827" t="s">
        <v>5866</v>
      </c>
      <c r="C2827" t="s">
        <v>10650</v>
      </c>
      <c r="E2827">
        <v>124.90817847999899</v>
      </c>
      <c r="F2827">
        <v>64.5</v>
      </c>
      <c r="G2827">
        <v>-49.608209331155201</v>
      </c>
      <c r="H2827">
        <v>-8.0986333878671495</v>
      </c>
      <c r="I2827">
        <v>-32.142100256516699</v>
      </c>
      <c r="J2827">
        <v>-4.0236646367228701</v>
      </c>
      <c r="M2827">
        <v>31.778803093388898</v>
      </c>
      <c r="O2827">
        <v>28.217054263565799</v>
      </c>
      <c r="P2827">
        <v>2.3809523809523698</v>
      </c>
    </row>
    <row r="2828" spans="1:17" hidden="1" x14ac:dyDescent="0.3">
      <c r="A2828" t="s">
        <v>5867</v>
      </c>
      <c r="B2828" t="s">
        <v>5868</v>
      </c>
      <c r="C2828" t="s">
        <v>10650</v>
      </c>
      <c r="D2828" t="s">
        <v>141</v>
      </c>
      <c r="E2828">
        <v>124.54092900000001</v>
      </c>
      <c r="F2828">
        <v>24.6</v>
      </c>
      <c r="G2828">
        <v>107.475748144739</v>
      </c>
      <c r="H2828">
        <v>-10.515117024743001</v>
      </c>
      <c r="I2828">
        <v>31.821885635228501</v>
      </c>
      <c r="J2828">
        <v>-9.3833506163778893</v>
      </c>
      <c r="K2828">
        <v>23.448820808166101</v>
      </c>
      <c r="L2828">
        <v>17.9725268406727</v>
      </c>
      <c r="M2828">
        <v>38.371076000135503</v>
      </c>
      <c r="N2828">
        <v>0.336481509478466</v>
      </c>
      <c r="O2828">
        <v>18.9837398373983</v>
      </c>
      <c r="P2828">
        <v>163.948497854077</v>
      </c>
      <c r="Q2828">
        <v>0.116609266236887</v>
      </c>
    </row>
    <row r="2829" spans="1:17" hidden="1" x14ac:dyDescent="0.3">
      <c r="A2829" t="s">
        <v>5869</v>
      </c>
      <c r="B2829" t="s">
        <v>5870</v>
      </c>
      <c r="C2829" t="s">
        <v>10650</v>
      </c>
      <c r="D2829" t="s">
        <v>264</v>
      </c>
      <c r="E2829">
        <v>124.32</v>
      </c>
      <c r="F2829">
        <v>111</v>
      </c>
      <c r="G2829">
        <v>80.993294428243203</v>
      </c>
      <c r="H2829">
        <v>26.063113077029801</v>
      </c>
      <c r="I2829">
        <v>27.554949051142799</v>
      </c>
      <c r="J2829">
        <v>-2.35167711670156</v>
      </c>
      <c r="K2829">
        <v>96.362082481265702</v>
      </c>
      <c r="L2829">
        <v>83.991881337484003</v>
      </c>
      <c r="M2829">
        <v>74.021299900146502</v>
      </c>
      <c r="N2829">
        <v>0.95322889914317799</v>
      </c>
      <c r="O2829">
        <v>14.4144144144144</v>
      </c>
      <c r="P2829">
        <v>125.15212981744401</v>
      </c>
      <c r="Q2829">
        <v>8.8745209539056E-2</v>
      </c>
    </row>
    <row r="2830" spans="1:17" hidden="1" x14ac:dyDescent="0.3">
      <c r="A2830" t="s">
        <v>5871</v>
      </c>
      <c r="B2830" t="s">
        <v>5872</v>
      </c>
      <c r="C2830" t="s">
        <v>10650</v>
      </c>
      <c r="D2830" t="s">
        <v>531</v>
      </c>
      <c r="E2830">
        <v>124.2675</v>
      </c>
      <c r="F2830">
        <v>120.71</v>
      </c>
      <c r="G2830">
        <v>527.38488648740997</v>
      </c>
      <c r="H2830">
        <v>43.977275002705802</v>
      </c>
      <c r="I2830">
        <v>131.383058794958</v>
      </c>
      <c r="J2830">
        <v>6.5676902938133299</v>
      </c>
      <c r="K2830">
        <v>87.968574723669505</v>
      </c>
      <c r="L2830">
        <v>58.158507098128098</v>
      </c>
      <c r="M2830">
        <v>96.024054297410899</v>
      </c>
      <c r="N2830">
        <v>0.49392142761392199</v>
      </c>
      <c r="O2830">
        <v>0</v>
      </c>
      <c r="P2830">
        <v>581.97740112994302</v>
      </c>
      <c r="Q2830">
        <v>0.116923280590469</v>
      </c>
    </row>
    <row r="2831" spans="1:17" hidden="1" x14ac:dyDescent="0.3">
      <c r="A2831" t="s">
        <v>5873</v>
      </c>
      <c r="B2831" t="s">
        <v>5874</v>
      </c>
      <c r="C2831" t="s">
        <v>10650</v>
      </c>
      <c r="D2831" t="s">
        <v>4029</v>
      </c>
      <c r="E2831">
        <v>124.254416952</v>
      </c>
      <c r="F2831">
        <v>34</v>
      </c>
      <c r="G2831">
        <v>91.063094335176601</v>
      </c>
      <c r="H2831">
        <v>-7.1897604861884998</v>
      </c>
      <c r="I2831">
        <v>6.3290776883454196</v>
      </c>
      <c r="J2831">
        <v>-1.9563619113245401</v>
      </c>
      <c r="K2831">
        <v>35.10683607256</v>
      </c>
      <c r="L2831">
        <v>32.457104664937802</v>
      </c>
      <c r="M2831">
        <v>53.5130889629948</v>
      </c>
      <c r="N2831">
        <v>0.64667085370615895</v>
      </c>
      <c r="O2831">
        <v>68.470588235294102</v>
      </c>
      <c r="P2831">
        <v>171.34876296887401</v>
      </c>
      <c r="Q2831">
        <v>0.13204143634964899</v>
      </c>
    </row>
    <row r="2832" spans="1:17" hidden="1" x14ac:dyDescent="0.3">
      <c r="A2832" t="s">
        <v>5875</v>
      </c>
      <c r="B2832" t="s">
        <v>5876</v>
      </c>
      <c r="C2832" t="s">
        <v>10650</v>
      </c>
      <c r="D2832" t="s">
        <v>568</v>
      </c>
      <c r="E2832">
        <v>124.066</v>
      </c>
      <c r="F2832">
        <v>88</v>
      </c>
      <c r="G2832">
        <v>23.680309689689199</v>
      </c>
      <c r="H2832">
        <v>18.747176450748398</v>
      </c>
      <c r="I2832">
        <v>16.442596780192599</v>
      </c>
      <c r="J2832">
        <v>6.8738229847698697</v>
      </c>
      <c r="K2832">
        <v>79.334666216979002</v>
      </c>
      <c r="L2832">
        <v>70.151352308361197</v>
      </c>
      <c r="M2832">
        <v>83.615118936695197</v>
      </c>
      <c r="N2832">
        <v>0.59926514163802302</v>
      </c>
      <c r="O2832">
        <v>10.795454545454501</v>
      </c>
      <c r="P2832">
        <v>76</v>
      </c>
    </row>
    <row r="2833" spans="1:17" hidden="1" x14ac:dyDescent="0.3">
      <c r="A2833" t="s">
        <v>5877</v>
      </c>
      <c r="B2833" t="s">
        <v>5878</v>
      </c>
      <c r="C2833" t="s">
        <v>10650</v>
      </c>
      <c r="E2833">
        <v>124.012447818</v>
      </c>
      <c r="F2833">
        <v>100.95</v>
      </c>
      <c r="G2833">
        <v>710.81472299967095</v>
      </c>
      <c r="H2833">
        <v>28.7137482857413</v>
      </c>
      <c r="I2833">
        <v>204.184460726525</v>
      </c>
      <c r="J2833">
        <v>6.5594112467316599</v>
      </c>
      <c r="K2833">
        <v>80.091809025015706</v>
      </c>
      <c r="L2833">
        <v>52.571173314391899</v>
      </c>
      <c r="M2833">
        <v>87.492088532971707</v>
      </c>
      <c r="N2833">
        <v>1.1682918587706199</v>
      </c>
      <c r="O2833">
        <v>0</v>
      </c>
      <c r="P2833">
        <v>823.60475754803201</v>
      </c>
      <c r="Q2833">
        <v>0.227517633842726</v>
      </c>
    </row>
    <row r="2834" spans="1:17" hidden="1" x14ac:dyDescent="0.3">
      <c r="A2834" t="s">
        <v>5879</v>
      </c>
      <c r="B2834" t="s">
        <v>5880</v>
      </c>
      <c r="C2834" t="s">
        <v>10650</v>
      </c>
      <c r="D2834" t="s">
        <v>2246</v>
      </c>
      <c r="E2834">
        <v>123.8059985</v>
      </c>
      <c r="F2834">
        <v>40.54</v>
      </c>
      <c r="G2834">
        <v>114.70445568496901</v>
      </c>
      <c r="H2834">
        <v>24.331336560225001</v>
      </c>
      <c r="I2834">
        <v>55.0374628244139</v>
      </c>
      <c r="J2834">
        <v>7.2961417285052601</v>
      </c>
      <c r="K2834">
        <v>32.459318988182801</v>
      </c>
      <c r="L2834">
        <v>27.046644742721401</v>
      </c>
      <c r="M2834">
        <v>66.130903044128502</v>
      </c>
      <c r="N2834">
        <v>2.5952364767094802</v>
      </c>
      <c r="O2834">
        <v>11.593487913172099</v>
      </c>
      <c r="P2834">
        <v>152.58566978193099</v>
      </c>
      <c r="Q2834">
        <v>0.151683477606046</v>
      </c>
    </row>
    <row r="2835" spans="1:17" hidden="1" x14ac:dyDescent="0.3">
      <c r="A2835" t="s">
        <v>5881</v>
      </c>
      <c r="B2835" t="s">
        <v>5882</v>
      </c>
      <c r="C2835" t="s">
        <v>10650</v>
      </c>
      <c r="D2835" t="s">
        <v>629</v>
      </c>
      <c r="E2835">
        <v>123.6169792</v>
      </c>
      <c r="F2835">
        <v>58</v>
      </c>
      <c r="G2835">
        <v>-12.1885899463017</v>
      </c>
      <c r="H2835">
        <v>-10.3531862645329</v>
      </c>
      <c r="I2835">
        <v>-25.461624171917698</v>
      </c>
      <c r="J2835">
        <v>-5.1389689285019298</v>
      </c>
      <c r="K2835">
        <v>58.771343157542702</v>
      </c>
      <c r="L2835">
        <v>58.848399628238496</v>
      </c>
      <c r="M2835">
        <v>37.841712011117998</v>
      </c>
      <c r="N2835">
        <v>0.84573140820495796</v>
      </c>
      <c r="O2835">
        <v>58.586206896551701</v>
      </c>
      <c r="P2835">
        <v>21.338912133891199</v>
      </c>
      <c r="Q2835">
        <v>5.1313805192181997E-2</v>
      </c>
    </row>
    <row r="2836" spans="1:17" hidden="1" x14ac:dyDescent="0.3">
      <c r="A2836" t="s">
        <v>5883</v>
      </c>
      <c r="B2836" t="s">
        <v>5884</v>
      </c>
      <c r="C2836" t="s">
        <v>10650</v>
      </c>
      <c r="D2836" t="s">
        <v>629</v>
      </c>
      <c r="E2836">
        <v>123.6132705</v>
      </c>
      <c r="F2836">
        <v>1824.7</v>
      </c>
      <c r="G2836">
        <v>72.309167444116198</v>
      </c>
      <c r="H2836">
        <v>-5.1846049897641002</v>
      </c>
      <c r="I2836">
        <v>92.677174912132898</v>
      </c>
      <c r="J2836">
        <v>-8.9774290477504497</v>
      </c>
      <c r="K2836">
        <v>1812.27085025777</v>
      </c>
      <c r="L2836">
        <v>1316.88446033693</v>
      </c>
      <c r="M2836">
        <v>18.971651109731699</v>
      </c>
      <c r="N2836">
        <v>0.528289156626506</v>
      </c>
      <c r="O2836">
        <v>26.464624321806301</v>
      </c>
      <c r="P2836">
        <v>146.94816619298899</v>
      </c>
      <c r="Q2836">
        <v>7.5965605742793998E-2</v>
      </c>
    </row>
    <row r="2837" spans="1:17" hidden="1" x14ac:dyDescent="0.3">
      <c r="A2837" t="s">
        <v>5885</v>
      </c>
      <c r="B2837" t="s">
        <v>5886</v>
      </c>
      <c r="C2837" t="s">
        <v>10650</v>
      </c>
      <c r="D2837" t="s">
        <v>5887</v>
      </c>
      <c r="E2837">
        <v>123.538948</v>
      </c>
      <c r="F2837">
        <v>52.27</v>
      </c>
      <c r="G2837">
        <v>894.46668378398499</v>
      </c>
      <c r="H2837">
        <v>28.003441039999501</v>
      </c>
      <c r="I2837">
        <v>909.92711387470104</v>
      </c>
      <c r="J2837">
        <v>22.656838118292001</v>
      </c>
      <c r="K2837">
        <v>37.243768682116702</v>
      </c>
      <c r="L2837">
        <v>20.712301957518001</v>
      </c>
      <c r="M2837">
        <v>83.241908513522901</v>
      </c>
      <c r="N2837">
        <v>0.37944664031620501</v>
      </c>
      <c r="O2837">
        <v>0</v>
      </c>
      <c r="P2837">
        <v>1406.3400576368799</v>
      </c>
      <c r="Q2837">
        <v>0.142946912653233</v>
      </c>
    </row>
    <row r="2838" spans="1:17" hidden="1" x14ac:dyDescent="0.3">
      <c r="A2838" t="s">
        <v>5888</v>
      </c>
      <c r="B2838" t="s">
        <v>5889</v>
      </c>
      <c r="C2838" t="s">
        <v>10650</v>
      </c>
      <c r="D2838" t="s">
        <v>629</v>
      </c>
      <c r="E2838">
        <v>123.450138</v>
      </c>
      <c r="F2838">
        <v>125.59</v>
      </c>
      <c r="G2838">
        <v>1606.63249616703</v>
      </c>
      <c r="H2838">
        <v>49.909694275423398</v>
      </c>
      <c r="I2838">
        <v>219.01602900795999</v>
      </c>
      <c r="J2838">
        <v>6.5643625200324998</v>
      </c>
      <c r="K2838">
        <v>89.660266130983501</v>
      </c>
      <c r="L2838">
        <v>49.478524780589197</v>
      </c>
      <c r="M2838">
        <v>100</v>
      </c>
      <c r="N2838">
        <v>1.7991592036595501</v>
      </c>
      <c r="O2838">
        <v>0</v>
      </c>
      <c r="P2838">
        <v>1637.06777316735</v>
      </c>
    </row>
    <row r="2839" spans="1:17" hidden="1" x14ac:dyDescent="0.3">
      <c r="A2839" t="s">
        <v>5890</v>
      </c>
      <c r="B2839" t="s">
        <v>5891</v>
      </c>
      <c r="C2839" t="s">
        <v>10650</v>
      </c>
      <c r="D2839" t="s">
        <v>46</v>
      </c>
      <c r="E2839">
        <v>123.1769</v>
      </c>
      <c r="F2839">
        <v>67.05</v>
      </c>
      <c r="G2839">
        <v>-70.408419345896704</v>
      </c>
      <c r="H2839">
        <v>-36.626477278168402</v>
      </c>
      <c r="I2839">
        <v>-52.942310271258101</v>
      </c>
      <c r="J2839">
        <v>-15.3502623810837</v>
      </c>
      <c r="M2839">
        <v>18.9750790038314</v>
      </c>
      <c r="O2839">
        <v>83.594332587621096</v>
      </c>
      <c r="P2839">
        <v>0.82706766917293095</v>
      </c>
    </row>
    <row r="2840" spans="1:17" hidden="1" x14ac:dyDescent="0.3">
      <c r="A2840" t="s">
        <v>5892</v>
      </c>
      <c r="B2840" t="s">
        <v>5893</v>
      </c>
      <c r="C2840" t="s">
        <v>10650</v>
      </c>
      <c r="D2840" t="s">
        <v>51</v>
      </c>
      <c r="E2840">
        <v>123.094652016</v>
      </c>
      <c r="F2840">
        <v>37.08</v>
      </c>
      <c r="G2840">
        <v>-6.5875816095466604</v>
      </c>
      <c r="H2840">
        <v>-8.3023459304989196</v>
      </c>
      <c r="I2840">
        <v>-22.750189823499799</v>
      </c>
      <c r="J2840">
        <v>-6.3729966597520802</v>
      </c>
      <c r="K2840">
        <v>37.306865537168498</v>
      </c>
      <c r="L2840">
        <v>36.251535937914397</v>
      </c>
      <c r="M2840">
        <v>54.259082297207797</v>
      </c>
      <c r="N2840">
        <v>0.96138706852380695</v>
      </c>
      <c r="O2840">
        <v>30.798274002157498</v>
      </c>
      <c r="P2840">
        <v>38.876404494382001</v>
      </c>
      <c r="Q2840">
        <v>7.2038302006159002E-2</v>
      </c>
    </row>
    <row r="2841" spans="1:17" hidden="1" x14ac:dyDescent="0.3">
      <c r="A2841" t="s">
        <v>5894</v>
      </c>
      <c r="B2841" t="s">
        <v>5895</v>
      </c>
      <c r="C2841" t="s">
        <v>10650</v>
      </c>
      <c r="D2841" t="s">
        <v>4645</v>
      </c>
      <c r="E2841">
        <v>122.983125</v>
      </c>
      <c r="F2841">
        <v>64.7</v>
      </c>
      <c r="G2841">
        <v>-80.085082447798996</v>
      </c>
      <c r="H2841">
        <v>-6.8261241225521401</v>
      </c>
      <c r="I2841">
        <v>-32.964221715722999</v>
      </c>
      <c r="J2841">
        <v>-6.2429150528395096</v>
      </c>
      <c r="K2841">
        <v>65.007989045470794</v>
      </c>
      <c r="L2841">
        <v>80.022691648565598</v>
      </c>
      <c r="M2841">
        <v>43.967752911526297</v>
      </c>
      <c r="N2841">
        <v>1.0192865362485599</v>
      </c>
      <c r="O2841">
        <v>118.70170015455901</v>
      </c>
      <c r="P2841">
        <v>16.5765765765765</v>
      </c>
    </row>
    <row r="2842" spans="1:17" hidden="1" x14ac:dyDescent="0.3">
      <c r="A2842" t="s">
        <v>5896</v>
      </c>
      <c r="B2842" t="s">
        <v>5897</v>
      </c>
      <c r="C2842" t="s">
        <v>10650</v>
      </c>
      <c r="D2842" t="s">
        <v>414</v>
      </c>
      <c r="E2842">
        <v>122.88</v>
      </c>
      <c r="F2842">
        <v>306.8</v>
      </c>
      <c r="G2842">
        <v>65.290400830612697</v>
      </c>
      <c r="H2842">
        <v>4.1921357807424497</v>
      </c>
      <c r="I2842">
        <v>2.8699863125583902</v>
      </c>
      <c r="J2842">
        <v>0.86847760609980096</v>
      </c>
      <c r="K2842">
        <v>305.74338659012199</v>
      </c>
      <c r="L2842">
        <v>268.98409080466803</v>
      </c>
      <c r="M2842">
        <v>56.052970728127598</v>
      </c>
      <c r="N2842">
        <v>0.89288723045303997</v>
      </c>
      <c r="O2842">
        <v>23.533246414602299</v>
      </c>
      <c r="P2842">
        <v>108</v>
      </c>
      <c r="Q2842">
        <v>0.106113770486556</v>
      </c>
    </row>
    <row r="2843" spans="1:17" hidden="1" x14ac:dyDescent="0.3">
      <c r="A2843" t="s">
        <v>5898</v>
      </c>
      <c r="B2843" t="s">
        <v>5899</v>
      </c>
      <c r="C2843" t="s">
        <v>10650</v>
      </c>
      <c r="D2843" t="s">
        <v>568</v>
      </c>
      <c r="E2843">
        <v>122.71272</v>
      </c>
      <c r="F2843">
        <v>104.8</v>
      </c>
      <c r="G2843">
        <v>-11.4364146567559</v>
      </c>
      <c r="H2843">
        <v>3.7244309329534002</v>
      </c>
      <c r="I2843">
        <v>-17.869349413892898</v>
      </c>
      <c r="J2843">
        <v>-0.32815799595509998</v>
      </c>
      <c r="K2843">
        <v>102.76085648606799</v>
      </c>
      <c r="L2843">
        <v>102.74445100034799</v>
      </c>
      <c r="M2843">
        <v>63.403348485587799</v>
      </c>
      <c r="N2843">
        <v>1.1867921351712201</v>
      </c>
      <c r="O2843">
        <v>27.3377862595419</v>
      </c>
      <c r="P2843">
        <v>24.761904761904699</v>
      </c>
      <c r="Q2843">
        <v>-5.7300275402580002E-2</v>
      </c>
    </row>
    <row r="2844" spans="1:17" hidden="1" x14ac:dyDescent="0.3">
      <c r="A2844" t="s">
        <v>5900</v>
      </c>
      <c r="B2844" t="s">
        <v>5901</v>
      </c>
      <c r="C2844" t="s">
        <v>10650</v>
      </c>
      <c r="D2844" t="s">
        <v>198</v>
      </c>
      <c r="E2844">
        <v>122.4681549</v>
      </c>
      <c r="F2844">
        <v>144.1</v>
      </c>
      <c r="G2844">
        <v>91.359397464809504</v>
      </c>
      <c r="H2844">
        <v>-8.0116434378424408</v>
      </c>
      <c r="I2844">
        <v>31.116423515166201</v>
      </c>
      <c r="J2844">
        <v>-10.922021640343001</v>
      </c>
      <c r="K2844">
        <v>148.29115683646901</v>
      </c>
      <c r="L2844">
        <v>122.29005051887999</v>
      </c>
      <c r="M2844">
        <v>41.395661093422099</v>
      </c>
      <c r="N2844">
        <v>0.64168807798390304</v>
      </c>
      <c r="O2844">
        <v>24.566273421235199</v>
      </c>
      <c r="P2844">
        <v>140.166666666666</v>
      </c>
      <c r="Q2844">
        <v>0.20713560081191101</v>
      </c>
    </row>
    <row r="2845" spans="1:17" hidden="1" x14ac:dyDescent="0.3">
      <c r="A2845" t="s">
        <v>5902</v>
      </c>
      <c r="B2845" t="s">
        <v>5903</v>
      </c>
      <c r="C2845" t="s">
        <v>10650</v>
      </c>
      <c r="D2845" t="s">
        <v>5887</v>
      </c>
      <c r="E2845">
        <v>122.430294</v>
      </c>
      <c r="F2845">
        <v>116.5</v>
      </c>
      <c r="G2845">
        <v>115.691483563052</v>
      </c>
      <c r="H2845">
        <v>-7.0958492374784798</v>
      </c>
      <c r="I2845">
        <v>129.73916540764299</v>
      </c>
      <c r="J2845">
        <v>-3.6314244943823</v>
      </c>
      <c r="K2845">
        <v>113.852705548011</v>
      </c>
      <c r="L2845">
        <v>81.7900286369713</v>
      </c>
      <c r="M2845">
        <v>55.0215577452228</v>
      </c>
      <c r="N2845">
        <v>0.87530168946098097</v>
      </c>
      <c r="O2845">
        <v>21.373390557939899</v>
      </c>
      <c r="P2845">
        <v>695.221843003412</v>
      </c>
    </row>
    <row r="2846" spans="1:17" hidden="1" x14ac:dyDescent="0.3">
      <c r="A2846" t="s">
        <v>5904</v>
      </c>
      <c r="B2846" t="s">
        <v>5905</v>
      </c>
      <c r="C2846" t="s">
        <v>10650</v>
      </c>
      <c r="D2846" t="s">
        <v>629</v>
      </c>
      <c r="E2846">
        <v>122.414466179999</v>
      </c>
      <c r="F2846">
        <v>190</v>
      </c>
      <c r="G2846">
        <v>293.956056481914</v>
      </c>
      <c r="H2846">
        <v>1.3722899554030299</v>
      </c>
      <c r="I2846">
        <v>38.606420426923002</v>
      </c>
      <c r="J2846">
        <v>15.3248152586677</v>
      </c>
      <c r="K2846">
        <v>170.245957086316</v>
      </c>
      <c r="L2846">
        <v>141.728707897569</v>
      </c>
      <c r="M2846">
        <v>73.321637750370598</v>
      </c>
      <c r="N2846">
        <v>0.68753415087353498</v>
      </c>
      <c r="O2846">
        <v>31.605263157894701</v>
      </c>
      <c r="P2846">
        <v>386.55569782330298</v>
      </c>
      <c r="Q2846">
        <v>0.163907687067161</v>
      </c>
    </row>
    <row r="2847" spans="1:17" hidden="1" x14ac:dyDescent="0.3">
      <c r="A2847" t="s">
        <v>5906</v>
      </c>
      <c r="B2847" t="s">
        <v>5907</v>
      </c>
      <c r="C2847" t="s">
        <v>10650</v>
      </c>
      <c r="D2847" t="s">
        <v>264</v>
      </c>
      <c r="E2847">
        <v>122.3511156</v>
      </c>
      <c r="F2847">
        <v>21.39</v>
      </c>
      <c r="G2847">
        <v>-78.893108325629399</v>
      </c>
      <c r="H2847">
        <v>-8.3213394335569202</v>
      </c>
      <c r="I2847">
        <v>-9.3178479779373505E-2</v>
      </c>
      <c r="J2847">
        <v>9.4193076659627408</v>
      </c>
      <c r="K2847">
        <v>19.359618322604501</v>
      </c>
      <c r="L2847">
        <v>21.143776101313001</v>
      </c>
      <c r="M2847">
        <v>61.737810785877997</v>
      </c>
      <c r="N2847">
        <v>1.07419068143301</v>
      </c>
      <c r="O2847">
        <v>112.716222533894</v>
      </c>
      <c r="P2847">
        <v>64.538461538461505</v>
      </c>
      <c r="Q2847">
        <v>0.15000706388125201</v>
      </c>
    </row>
    <row r="2848" spans="1:17" hidden="1" x14ac:dyDescent="0.3">
      <c r="A2848" t="s">
        <v>5908</v>
      </c>
      <c r="B2848" t="s">
        <v>5909</v>
      </c>
      <c r="C2848" t="s">
        <v>10650</v>
      </c>
      <c r="D2848" t="s">
        <v>629</v>
      </c>
      <c r="E2848">
        <v>121.76248</v>
      </c>
      <c r="F2848">
        <v>73</v>
      </c>
      <c r="G2848">
        <v>-38.956580258473501</v>
      </c>
      <c r="H2848">
        <v>-5.3897604861885098</v>
      </c>
      <c r="I2848">
        <v>-10.4410780380492</v>
      </c>
      <c r="J2848">
        <v>-0.113466606435907</v>
      </c>
      <c r="K2848">
        <v>70.963419642850795</v>
      </c>
      <c r="M2848">
        <v>48.567645504739097</v>
      </c>
      <c r="N2848">
        <v>0.82647737962883705</v>
      </c>
      <c r="O2848">
        <v>32.767123287671197</v>
      </c>
      <c r="P2848">
        <v>57.837837837837803</v>
      </c>
    </row>
    <row r="2849" spans="1:17" hidden="1" x14ac:dyDescent="0.3">
      <c r="A2849" t="s">
        <v>5910</v>
      </c>
      <c r="B2849" t="s">
        <v>5911</v>
      </c>
      <c r="C2849" t="s">
        <v>10650</v>
      </c>
      <c r="D2849" t="s">
        <v>127</v>
      </c>
      <c r="E2849">
        <v>121.5604206</v>
      </c>
      <c r="F2849">
        <v>213</v>
      </c>
      <c r="G2849">
        <v>144.687430310444</v>
      </c>
      <c r="H2849">
        <v>44.367317139382202</v>
      </c>
      <c r="I2849">
        <v>19.328968720273</v>
      </c>
      <c r="J2849">
        <v>13.038368475135901</v>
      </c>
      <c r="K2849">
        <v>172.64180034527601</v>
      </c>
      <c r="L2849">
        <v>143.90173369910801</v>
      </c>
      <c r="M2849">
        <v>95.908643737681999</v>
      </c>
      <c r="N2849">
        <v>0.53348880597014903</v>
      </c>
      <c r="O2849">
        <v>0.915492957746466</v>
      </c>
      <c r="P2849">
        <v>196.946884148891</v>
      </c>
      <c r="Q2849">
        <v>9.1643210788354995E-2</v>
      </c>
    </row>
    <row r="2850" spans="1:17" hidden="1" x14ac:dyDescent="0.3">
      <c r="A2850" t="s">
        <v>5912</v>
      </c>
      <c r="B2850" t="s">
        <v>5913</v>
      </c>
      <c r="C2850" t="s">
        <v>10650</v>
      </c>
      <c r="D2850" t="s">
        <v>127</v>
      </c>
      <c r="E2850">
        <v>121.18720476999999</v>
      </c>
      <c r="F2850">
        <v>8.6300000000000008</v>
      </c>
      <c r="G2850">
        <v>-11.4007942417075</v>
      </c>
      <c r="H2850">
        <v>21.4906048106151</v>
      </c>
      <c r="I2850">
        <v>-41.940361341327502</v>
      </c>
      <c r="J2850">
        <v>3.5991865801834499E-2</v>
      </c>
      <c r="K2850">
        <v>7.9152718264093398</v>
      </c>
      <c r="L2850">
        <v>8.2771556779176692</v>
      </c>
      <c r="M2850">
        <v>73.623448522763894</v>
      </c>
      <c r="N2850">
        <v>2.1709579730966801</v>
      </c>
      <c r="O2850">
        <v>102.780996523754</v>
      </c>
      <c r="P2850">
        <v>48.793103448275801</v>
      </c>
      <c r="Q2850">
        <v>-6.813989041067E-3</v>
      </c>
    </row>
    <row r="2851" spans="1:17" hidden="1" x14ac:dyDescent="0.3">
      <c r="A2851" t="s">
        <v>5914</v>
      </c>
      <c r="B2851" t="s">
        <v>5915</v>
      </c>
      <c r="C2851" t="s">
        <v>10650</v>
      </c>
      <c r="D2851" t="s">
        <v>629</v>
      </c>
      <c r="E2851">
        <v>121.07238</v>
      </c>
      <c r="F2851">
        <v>179.15</v>
      </c>
      <c r="G2851">
        <v>-61.429879930166202</v>
      </c>
      <c r="H2851">
        <v>7.7407098614597496</v>
      </c>
      <c r="I2851">
        <v>-39.290368830480901</v>
      </c>
      <c r="J2851">
        <v>-7.0545286493440802</v>
      </c>
      <c r="K2851">
        <v>176.74398783404001</v>
      </c>
      <c r="L2851">
        <v>189.53439065421401</v>
      </c>
      <c r="M2851">
        <v>51.223748933789103</v>
      </c>
      <c r="N2851">
        <v>2.4781856789281398</v>
      </c>
      <c r="O2851">
        <v>110.43818029584099</v>
      </c>
      <c r="P2851">
        <v>16.331168831168799</v>
      </c>
      <c r="Q2851">
        <v>3.6136278527254997E-2</v>
      </c>
    </row>
    <row r="2852" spans="1:17" hidden="1" x14ac:dyDescent="0.3">
      <c r="A2852" t="s">
        <v>5916</v>
      </c>
      <c r="B2852" t="s">
        <v>5917</v>
      </c>
      <c r="C2852" t="s">
        <v>10650</v>
      </c>
      <c r="D2852" t="s">
        <v>411</v>
      </c>
      <c r="E2852">
        <v>120.994131809999</v>
      </c>
      <c r="F2852">
        <v>57.64</v>
      </c>
      <c r="G2852">
        <v>-18.186007282704001</v>
      </c>
      <c r="H2852">
        <v>-9.9802547426960402</v>
      </c>
      <c r="I2852">
        <v>-18.939804141023998</v>
      </c>
      <c r="J2852">
        <v>-6.1489903210475099</v>
      </c>
      <c r="K2852">
        <v>57.996676137022099</v>
      </c>
      <c r="L2852">
        <v>58.542560584926399</v>
      </c>
      <c r="M2852">
        <v>39.422522748436599</v>
      </c>
      <c r="N2852">
        <v>1.0196159979463499</v>
      </c>
      <c r="O2852">
        <v>37.751561415683497</v>
      </c>
      <c r="P2852">
        <v>23.9569892473118</v>
      </c>
      <c r="Q2852">
        <v>-8.2408933039541998E-2</v>
      </c>
    </row>
    <row r="2853" spans="1:17" hidden="1" x14ac:dyDescent="0.3">
      <c r="A2853" t="s">
        <v>5918</v>
      </c>
      <c r="B2853" t="s">
        <v>5919</v>
      </c>
      <c r="C2853" t="s">
        <v>10650</v>
      </c>
      <c r="D2853" t="s">
        <v>414</v>
      </c>
      <c r="E2853">
        <v>120.115289217</v>
      </c>
      <c r="F2853">
        <v>5.39</v>
      </c>
      <c r="G2853">
        <v>-15.509903865999799</v>
      </c>
      <c r="H2853">
        <v>-2.44221146658067</v>
      </c>
      <c r="I2853">
        <v>-34.9662735696838</v>
      </c>
      <c r="J2853">
        <v>0.227596787158172</v>
      </c>
      <c r="K2853">
        <v>5.3939919924429196</v>
      </c>
      <c r="L2853">
        <v>5.3113357761009601</v>
      </c>
      <c r="M2853">
        <v>51.906972956348</v>
      </c>
      <c r="N2853">
        <v>0.60784127504963603</v>
      </c>
      <c r="O2853">
        <v>75.881261595547301</v>
      </c>
      <c r="P2853">
        <v>36.455696202531598</v>
      </c>
      <c r="Q2853">
        <v>5.7975749356582E-2</v>
      </c>
    </row>
    <row r="2854" spans="1:17" hidden="1" x14ac:dyDescent="0.3">
      <c r="A2854" t="s">
        <v>5920</v>
      </c>
      <c r="B2854" t="s">
        <v>5921</v>
      </c>
      <c r="C2854" t="s">
        <v>10650</v>
      </c>
      <c r="D2854" t="s">
        <v>414</v>
      </c>
      <c r="E2854">
        <v>119.93982</v>
      </c>
      <c r="F2854">
        <v>97</v>
      </c>
      <c r="G2854">
        <v>645.56472299967095</v>
      </c>
      <c r="H2854">
        <v>-6.5395411879428798</v>
      </c>
      <c r="I2854">
        <v>663.03083207430996</v>
      </c>
      <c r="J2854">
        <v>-6.4050304223208903</v>
      </c>
      <c r="K2854">
        <v>91.235658584806103</v>
      </c>
      <c r="M2854">
        <v>43.7021235060473</v>
      </c>
      <c r="N2854">
        <v>1.55881447782163</v>
      </c>
      <c r="O2854">
        <v>10.8247422680412</v>
      </c>
      <c r="P2854">
        <v>676</v>
      </c>
    </row>
    <row r="2855" spans="1:17" hidden="1" x14ac:dyDescent="0.3">
      <c r="A2855" t="s">
        <v>5922</v>
      </c>
      <c r="B2855" t="s">
        <v>5923</v>
      </c>
      <c r="C2855" t="s">
        <v>10650</v>
      </c>
      <c r="D2855" t="s">
        <v>4831</v>
      </c>
      <c r="E2855">
        <v>119.928</v>
      </c>
      <c r="F2855">
        <v>285</v>
      </c>
      <c r="G2855">
        <v>101.554954989903</v>
      </c>
      <c r="H2855">
        <v>-13.8307861272141</v>
      </c>
      <c r="I2855">
        <v>114.12246554044501</v>
      </c>
      <c r="J2855">
        <v>-6.6627623810837804</v>
      </c>
      <c r="K2855">
        <v>248.75964180709701</v>
      </c>
      <c r="M2855">
        <v>39.5962849201279</v>
      </c>
      <c r="N2855">
        <v>0.317554240631163</v>
      </c>
      <c r="O2855">
        <v>15.754385964912199</v>
      </c>
      <c r="P2855">
        <v>187.87878787878699</v>
      </c>
    </row>
    <row r="2856" spans="1:17" hidden="1" x14ac:dyDescent="0.3">
      <c r="A2856" t="s">
        <v>5924</v>
      </c>
      <c r="B2856" t="s">
        <v>5925</v>
      </c>
      <c r="C2856" t="s">
        <v>10650</v>
      </c>
      <c r="D2856" t="s">
        <v>355</v>
      </c>
      <c r="E2856">
        <v>119.677526652</v>
      </c>
      <c r="F2856">
        <v>53.88</v>
      </c>
      <c r="G2856">
        <v>140.45461741897799</v>
      </c>
      <c r="H2856">
        <v>-0.89564283912968201</v>
      </c>
      <c r="I2856">
        <v>48.832633876112098</v>
      </c>
      <c r="J2856">
        <v>1.43084951124244</v>
      </c>
      <c r="K2856">
        <v>50.013038373214002</v>
      </c>
      <c r="L2856">
        <v>40.3124382527051</v>
      </c>
      <c r="M2856">
        <v>61.333895313966302</v>
      </c>
      <c r="N2856">
        <v>0.55220365753114597</v>
      </c>
      <c r="O2856">
        <v>13.5857461024498</v>
      </c>
      <c r="P2856">
        <v>229.33985330073301</v>
      </c>
      <c r="Q2856">
        <v>0.141886864247109</v>
      </c>
    </row>
    <row r="2857" spans="1:17" hidden="1" x14ac:dyDescent="0.3">
      <c r="A2857" t="s">
        <v>5926</v>
      </c>
      <c r="B2857" t="s">
        <v>5927</v>
      </c>
      <c r="C2857" t="s">
        <v>10650</v>
      </c>
      <c r="D2857" t="s">
        <v>355</v>
      </c>
      <c r="E2857">
        <v>119.500522</v>
      </c>
      <c r="F2857">
        <v>210.77</v>
      </c>
      <c r="G2857">
        <v>271.64408202294499</v>
      </c>
      <c r="H2857">
        <v>95.880780701079999</v>
      </c>
      <c r="I2857">
        <v>61.798659603331899</v>
      </c>
      <c r="J2857">
        <v>19.637618306570999</v>
      </c>
      <c r="K2857">
        <v>124.764924506037</v>
      </c>
      <c r="L2857">
        <v>100.759529188385</v>
      </c>
      <c r="M2857">
        <v>90.576185401574605</v>
      </c>
      <c r="N2857">
        <v>2.7617646937669198</v>
      </c>
      <c r="O2857">
        <v>0</v>
      </c>
      <c r="P2857">
        <v>351.32762312633798</v>
      </c>
      <c r="Q2857">
        <v>0.18259299554851199</v>
      </c>
    </row>
    <row r="2858" spans="1:17" hidden="1" x14ac:dyDescent="0.3">
      <c r="A2858" t="s">
        <v>5928</v>
      </c>
      <c r="B2858" t="s">
        <v>5929</v>
      </c>
      <c r="C2858" t="s">
        <v>10650</v>
      </c>
      <c r="D2858" t="s">
        <v>198</v>
      </c>
      <c r="E2858">
        <v>119.4232707</v>
      </c>
      <c r="F2858">
        <v>110.85</v>
      </c>
      <c r="G2858">
        <v>-7.9490891550243497</v>
      </c>
      <c r="H2858">
        <v>-3.4717209231533701</v>
      </c>
      <c r="I2858">
        <v>-30.1216342934026</v>
      </c>
      <c r="J2858">
        <v>1.79518154414986</v>
      </c>
      <c r="K2858">
        <v>109.424281835855</v>
      </c>
      <c r="L2858">
        <v>110.767833100172</v>
      </c>
      <c r="M2858">
        <v>49.0022929060679</v>
      </c>
      <c r="N2858">
        <v>0.99407621186652095</v>
      </c>
      <c r="O2858">
        <v>53.089760938204698</v>
      </c>
      <c r="P2858">
        <v>38.113630700224199</v>
      </c>
      <c r="Q2858">
        <v>0.13864663710854899</v>
      </c>
    </row>
    <row r="2859" spans="1:17" hidden="1" x14ac:dyDescent="0.3">
      <c r="A2859" t="s">
        <v>5930</v>
      </c>
      <c r="B2859" t="s">
        <v>5931</v>
      </c>
      <c r="C2859" t="s">
        <v>10650</v>
      </c>
      <c r="D2859" t="s">
        <v>2275</v>
      </c>
      <c r="E2859">
        <v>119.14998799999999</v>
      </c>
      <c r="F2859">
        <v>200.3</v>
      </c>
      <c r="G2859">
        <v>1611.30385343445</v>
      </c>
      <c r="H2859">
        <v>49.681771836032802</v>
      </c>
      <c r="I2859">
        <v>33.556069821201298</v>
      </c>
      <c r="J2859">
        <v>6.5466040101007801</v>
      </c>
      <c r="K2859">
        <v>146.41084464662899</v>
      </c>
      <c r="L2859">
        <v>104.713945950123</v>
      </c>
      <c r="M2859">
        <v>99.438549245194395</v>
      </c>
      <c r="N2859">
        <v>0.32151966130514298</v>
      </c>
      <c r="O2859">
        <v>0</v>
      </c>
      <c r="P2859">
        <v>1641.73913043478</v>
      </c>
      <c r="Q2859">
        <v>0.303456178169075</v>
      </c>
    </row>
    <row r="2860" spans="1:17" hidden="1" x14ac:dyDescent="0.3">
      <c r="A2860" t="s">
        <v>5932</v>
      </c>
      <c r="B2860" t="s">
        <v>5933</v>
      </c>
      <c r="C2860" t="s">
        <v>10650</v>
      </c>
      <c r="D2860" t="s">
        <v>1307</v>
      </c>
      <c r="E2860">
        <v>119</v>
      </c>
      <c r="F2860">
        <v>172.05</v>
      </c>
      <c r="G2860">
        <v>-21.197181762232901</v>
      </c>
      <c r="H2860">
        <v>2.3036638191610299</v>
      </c>
      <c r="I2860">
        <v>-3.7310726875944198</v>
      </c>
      <c r="J2860">
        <v>4.7202163423204597</v>
      </c>
      <c r="K2860">
        <v>175.26983500566101</v>
      </c>
      <c r="M2860">
        <v>56.601290376769903</v>
      </c>
      <c r="O2860">
        <v>47.631502470212098</v>
      </c>
      <c r="P2860">
        <v>21.204649524480399</v>
      </c>
    </row>
    <row r="2861" spans="1:17" hidden="1" x14ac:dyDescent="0.3">
      <c r="A2861" t="s">
        <v>5934</v>
      </c>
      <c r="B2861" t="s">
        <v>5935</v>
      </c>
      <c r="C2861" t="s">
        <v>10650</v>
      </c>
      <c r="D2861" t="s">
        <v>130</v>
      </c>
      <c r="E2861">
        <v>118.96039322999999</v>
      </c>
      <c r="F2861">
        <v>5.88</v>
      </c>
      <c r="G2861">
        <v>1.6995544603459301</v>
      </c>
      <c r="H2861">
        <v>-17.546832691925399</v>
      </c>
      <c r="I2861">
        <v>-23.198175559277399</v>
      </c>
      <c r="J2861">
        <v>-4.5787143536395298</v>
      </c>
      <c r="K2861">
        <v>5.7545659606188702</v>
      </c>
      <c r="L2861">
        <v>5.8655366391918804</v>
      </c>
      <c r="M2861">
        <v>42.746333062275397</v>
      </c>
      <c r="N2861">
        <v>1.07827746136822</v>
      </c>
      <c r="O2861">
        <v>78.571428571428498</v>
      </c>
      <c r="P2861">
        <v>39.999999999999901</v>
      </c>
      <c r="Q2861">
        <v>-8.3219731365165001E-2</v>
      </c>
    </row>
    <row r="2862" spans="1:17" hidden="1" x14ac:dyDescent="0.3">
      <c r="A2862" t="s">
        <v>5936</v>
      </c>
      <c r="B2862" t="s">
        <v>5937</v>
      </c>
      <c r="C2862" t="s">
        <v>10650</v>
      </c>
      <c r="D2862" t="s">
        <v>1569</v>
      </c>
      <c r="E2862">
        <v>118.822</v>
      </c>
      <c r="F2862">
        <v>1100</v>
      </c>
      <c r="G2862">
        <v>-22.855814897638702</v>
      </c>
      <c r="H2862">
        <v>7.5497866960954099</v>
      </c>
      <c r="I2862">
        <v>-12.042477403623399</v>
      </c>
      <c r="J2862">
        <v>-6.3916728262595903</v>
      </c>
      <c r="K2862">
        <v>1040.8505759182001</v>
      </c>
      <c r="L2862">
        <v>979.30165618034096</v>
      </c>
      <c r="M2862">
        <v>51.033245101165001</v>
      </c>
      <c r="N2862">
        <v>1.5345060893098701</v>
      </c>
      <c r="O2862">
        <v>6.3590909090908996</v>
      </c>
      <c r="P2862">
        <v>30.470881271498001</v>
      </c>
      <c r="Q2862">
        <v>3.5849493075051003E-2</v>
      </c>
    </row>
    <row r="2863" spans="1:17" hidden="1" x14ac:dyDescent="0.3">
      <c r="A2863" t="s">
        <v>5938</v>
      </c>
      <c r="B2863" t="s">
        <v>5939</v>
      </c>
      <c r="C2863" t="s">
        <v>10650</v>
      </c>
      <c r="E2863">
        <v>118.49771250000001</v>
      </c>
      <c r="F2863">
        <v>238</v>
      </c>
      <c r="G2863">
        <v>63.771169348100997</v>
      </c>
      <c r="H2863">
        <v>0.82371191711440805</v>
      </c>
      <c r="I2863">
        <v>48.113742395799299</v>
      </c>
      <c r="J2863">
        <v>2.9806501938995398</v>
      </c>
      <c r="K2863">
        <v>216.28210366840901</v>
      </c>
      <c r="L2863">
        <v>173.13253179936501</v>
      </c>
      <c r="M2863">
        <v>69.524464528083399</v>
      </c>
      <c r="N2863">
        <v>0.19127703431086901</v>
      </c>
      <c r="O2863">
        <v>11.197478991596601</v>
      </c>
      <c r="P2863">
        <v>124.105461393596</v>
      </c>
      <c r="Q2863">
        <v>0.16918794138893301</v>
      </c>
    </row>
    <row r="2864" spans="1:17" hidden="1" x14ac:dyDescent="0.3">
      <c r="A2864" t="s">
        <v>5940</v>
      </c>
      <c r="B2864" t="s">
        <v>5941</v>
      </c>
      <c r="C2864" t="s">
        <v>10650</v>
      </c>
      <c r="D2864" t="s">
        <v>51</v>
      </c>
      <c r="E2864">
        <v>118.34123232</v>
      </c>
      <c r="F2864">
        <v>237</v>
      </c>
      <c r="G2864">
        <v>233.78786730580299</v>
      </c>
      <c r="H2864">
        <v>12.076906180478099</v>
      </c>
      <c r="I2864">
        <v>12.593745981595101</v>
      </c>
      <c r="J2864">
        <v>5.5070489396709199</v>
      </c>
      <c r="K2864">
        <v>206.83827566628901</v>
      </c>
      <c r="L2864">
        <v>173.34034641109599</v>
      </c>
      <c r="M2864">
        <v>71.069702501452099</v>
      </c>
      <c r="N2864">
        <v>1.32521583599903</v>
      </c>
      <c r="O2864">
        <v>3.3755274261603399</v>
      </c>
      <c r="P2864">
        <v>264.61538461538402</v>
      </c>
      <c r="Q2864">
        <v>0.15295263880357099</v>
      </c>
    </row>
    <row r="2865" spans="1:17" hidden="1" x14ac:dyDescent="0.3">
      <c r="A2865" t="s">
        <v>5942</v>
      </c>
      <c r="B2865" t="s">
        <v>5943</v>
      </c>
      <c r="C2865" t="s">
        <v>10650</v>
      </c>
      <c r="D2865" t="s">
        <v>414</v>
      </c>
      <c r="E2865">
        <v>117.5936475</v>
      </c>
      <c r="F2865">
        <v>114.15</v>
      </c>
      <c r="G2865">
        <v>-27.0853449043571</v>
      </c>
      <c r="H2865">
        <v>2.45920706543391</v>
      </c>
      <c r="I2865">
        <v>-12.793652348682199</v>
      </c>
      <c r="J2865">
        <v>7.1839259005280596</v>
      </c>
      <c r="K2865">
        <v>115.130808671423</v>
      </c>
      <c r="L2865">
        <v>122.616253935014</v>
      </c>
      <c r="M2865">
        <v>70.333645129999994</v>
      </c>
      <c r="N2865">
        <v>1.31510907599803</v>
      </c>
      <c r="O2865">
        <v>55.479632063074803</v>
      </c>
      <c r="P2865">
        <v>24.346405228758101</v>
      </c>
      <c r="Q2865">
        <v>7.7445931436341001E-2</v>
      </c>
    </row>
    <row r="2866" spans="1:17" hidden="1" x14ac:dyDescent="0.3">
      <c r="A2866" t="s">
        <v>5944</v>
      </c>
      <c r="B2866" t="s">
        <v>5945</v>
      </c>
      <c r="C2866" t="s">
        <v>10650</v>
      </c>
      <c r="D2866" t="s">
        <v>2641</v>
      </c>
      <c r="E2866">
        <v>117.48280032</v>
      </c>
      <c r="F2866">
        <v>52.44</v>
      </c>
      <c r="G2866">
        <v>17.733411662560201</v>
      </c>
      <c r="H2866">
        <v>9.50670088775429</v>
      </c>
      <c r="I2866">
        <v>2.6531688909117799</v>
      </c>
      <c r="J2866">
        <v>-1.7822660559605701</v>
      </c>
      <c r="K2866">
        <v>39.2258050683402</v>
      </c>
      <c r="M2866">
        <v>100</v>
      </c>
      <c r="N2866">
        <v>2.0219780219780201</v>
      </c>
      <c r="O2866">
        <v>0</v>
      </c>
      <c r="P2866">
        <v>47.5520540236353</v>
      </c>
    </row>
    <row r="2867" spans="1:17" hidden="1" x14ac:dyDescent="0.3">
      <c r="A2867" t="s">
        <v>5946</v>
      </c>
      <c r="B2867" t="s">
        <v>5947</v>
      </c>
      <c r="C2867" t="s">
        <v>10650</v>
      </c>
      <c r="D2867" t="s">
        <v>21</v>
      </c>
      <c r="E2867">
        <v>117.48156386399999</v>
      </c>
      <c r="F2867">
        <v>97.96</v>
      </c>
      <c r="G2867">
        <v>-72.419286476194301</v>
      </c>
      <c r="H2867">
        <v>-13.8153312624442</v>
      </c>
      <c r="I2867">
        <v>-55.699363774856501</v>
      </c>
      <c r="J2867">
        <v>6.8570116302156503</v>
      </c>
      <c r="K2867">
        <v>100.624071911351</v>
      </c>
      <c r="L2867">
        <v>127.65507656918599</v>
      </c>
      <c r="M2867">
        <v>64.517301282988797</v>
      </c>
      <c r="N2867">
        <v>0.77282449145496002</v>
      </c>
      <c r="O2867">
        <v>134.78971008574899</v>
      </c>
      <c r="P2867">
        <v>16.3973384030418</v>
      </c>
      <c r="Q2867">
        <v>-5.90012346963E-4</v>
      </c>
    </row>
    <row r="2868" spans="1:17" hidden="1" x14ac:dyDescent="0.3">
      <c r="A2868" t="s">
        <v>5948</v>
      </c>
      <c r="B2868" t="s">
        <v>5949</v>
      </c>
      <c r="C2868" t="s">
        <v>10650</v>
      </c>
      <c r="D2868" t="s">
        <v>295</v>
      </c>
      <c r="E2868">
        <v>117.333016638</v>
      </c>
      <c r="F2868">
        <v>114.49</v>
      </c>
      <c r="G2868">
        <v>-29.429542549512099</v>
      </c>
      <c r="H2868">
        <v>-13.759765809787201</v>
      </c>
      <c r="I2868">
        <v>-15.4063217390684</v>
      </c>
      <c r="J2868">
        <v>-3.67515942617166</v>
      </c>
      <c r="K2868">
        <v>124.37906685559</v>
      </c>
      <c r="L2868">
        <v>122.902768369542</v>
      </c>
      <c r="M2868">
        <v>34.676169160547502</v>
      </c>
      <c r="N2868">
        <v>0.71532724239241896</v>
      </c>
      <c r="O2868">
        <v>44.117390165079897</v>
      </c>
      <c r="P2868">
        <v>19.822082679225499</v>
      </c>
      <c r="Q2868">
        <v>4.9401946881785001E-2</v>
      </c>
    </row>
    <row r="2869" spans="1:17" hidden="1" x14ac:dyDescent="0.3">
      <c r="A2869" t="s">
        <v>5950</v>
      </c>
      <c r="B2869" t="s">
        <v>5951</v>
      </c>
      <c r="C2869" t="s">
        <v>10650</v>
      </c>
      <c r="D2869" t="s">
        <v>414</v>
      </c>
      <c r="E2869">
        <v>117.302724</v>
      </c>
      <c r="F2869">
        <v>174.65</v>
      </c>
      <c r="G2869">
        <v>-10.902048610758699</v>
      </c>
      <c r="H2869">
        <v>-10.0790992176324</v>
      </c>
      <c r="I2869">
        <v>-16.743272608885199</v>
      </c>
      <c r="J2869">
        <v>-14.3431747522178</v>
      </c>
      <c r="K2869">
        <v>185.32587179574099</v>
      </c>
      <c r="L2869">
        <v>172.47379310950899</v>
      </c>
      <c r="M2869">
        <v>38.695029362429402</v>
      </c>
      <c r="N2869">
        <v>0.69843159823513401</v>
      </c>
      <c r="O2869">
        <v>36.845118809046603</v>
      </c>
      <c r="P2869">
        <v>53.876651982378803</v>
      </c>
      <c r="Q2869">
        <v>0.121777487742056</v>
      </c>
    </row>
    <row r="2870" spans="1:17" hidden="1" x14ac:dyDescent="0.3">
      <c r="A2870" t="s">
        <v>5952</v>
      </c>
      <c r="B2870" t="s">
        <v>5953</v>
      </c>
      <c r="C2870" t="s">
        <v>10650</v>
      </c>
      <c r="D2870" t="s">
        <v>531</v>
      </c>
      <c r="E2870">
        <v>116.928923298</v>
      </c>
      <c r="F2870">
        <v>130.09</v>
      </c>
      <c r="G2870">
        <v>96.597881812935299</v>
      </c>
      <c r="H2870">
        <v>-3.2095492381106498</v>
      </c>
      <c r="I2870">
        <v>6.5439234845078502</v>
      </c>
      <c r="J2870">
        <v>-2.5698437135024101</v>
      </c>
      <c r="K2870">
        <v>126.54644252765399</v>
      </c>
      <c r="L2870">
        <v>108.471350010758</v>
      </c>
      <c r="M2870">
        <v>50.8242993809667</v>
      </c>
      <c r="N2870">
        <v>0.48472740450915702</v>
      </c>
      <c r="O2870">
        <v>26.8737028211238</v>
      </c>
      <c r="P2870">
        <v>132.51117068811399</v>
      </c>
      <c r="Q2870">
        <v>9.0153026985744997E-2</v>
      </c>
    </row>
    <row r="2871" spans="1:17" hidden="1" x14ac:dyDescent="0.3">
      <c r="A2871" t="s">
        <v>5954</v>
      </c>
      <c r="B2871" t="s">
        <v>5955</v>
      </c>
      <c r="C2871" t="s">
        <v>10650</v>
      </c>
      <c r="D2871" t="s">
        <v>5493</v>
      </c>
      <c r="E2871">
        <v>116.77696874999999</v>
      </c>
      <c r="F2871">
        <v>180.4</v>
      </c>
      <c r="G2871">
        <v>-19.760430374561299</v>
      </c>
      <c r="H2871">
        <v>4.0926416422797498</v>
      </c>
      <c r="I2871">
        <v>15.887974931453099</v>
      </c>
      <c r="J2871">
        <v>-3.1255283385305899</v>
      </c>
      <c r="K2871">
        <v>181.887812799579</v>
      </c>
      <c r="L2871">
        <v>153.96362607284601</v>
      </c>
      <c r="M2871">
        <v>45.630718651290699</v>
      </c>
      <c r="N2871">
        <v>0.58817944457631099</v>
      </c>
      <c r="O2871">
        <v>35.449002217294897</v>
      </c>
      <c r="P2871">
        <v>71.238728049359295</v>
      </c>
    </row>
    <row r="2872" spans="1:17" hidden="1" x14ac:dyDescent="0.3">
      <c r="A2872" t="s">
        <v>5956</v>
      </c>
      <c r="B2872" t="s">
        <v>5957</v>
      </c>
      <c r="C2872" t="s">
        <v>10650</v>
      </c>
      <c r="D2872" t="s">
        <v>4293</v>
      </c>
      <c r="E2872">
        <v>116.69387999999999</v>
      </c>
      <c r="F2872">
        <v>61.9</v>
      </c>
      <c r="G2872">
        <v>24.6248432401527</v>
      </c>
      <c r="H2872">
        <v>75.5364027479838</v>
      </c>
      <c r="I2872">
        <v>70.928633619170597</v>
      </c>
      <c r="J2872">
        <v>-6.6512504854583101</v>
      </c>
      <c r="K2872">
        <v>51.2082964771162</v>
      </c>
      <c r="L2872">
        <v>37.969293305642097</v>
      </c>
      <c r="M2872">
        <v>39.914726905281597</v>
      </c>
      <c r="N2872">
        <v>8.1754477030884995E-3</v>
      </c>
      <c r="O2872">
        <v>26.0096930533118</v>
      </c>
      <c r="P2872">
        <v>146.61354581673299</v>
      </c>
      <c r="Q2872">
        <v>0.120455029166952</v>
      </c>
    </row>
    <row r="2873" spans="1:17" hidden="1" x14ac:dyDescent="0.3">
      <c r="A2873" t="s">
        <v>5958</v>
      </c>
      <c r="B2873" t="s">
        <v>5959</v>
      </c>
      <c r="C2873" t="s">
        <v>10650</v>
      </c>
      <c r="D2873" t="s">
        <v>300</v>
      </c>
      <c r="E2873">
        <v>116.40254782</v>
      </c>
      <c r="F2873">
        <v>35.89</v>
      </c>
      <c r="G2873">
        <v>-43.429216394267598</v>
      </c>
      <c r="H2873">
        <v>-7.6595173117525404</v>
      </c>
      <c r="I2873">
        <v>-51.249477469971701</v>
      </c>
      <c r="J2873">
        <v>0.13672348009874</v>
      </c>
      <c r="K2873">
        <v>37.467890497251702</v>
      </c>
      <c r="L2873">
        <v>42.284069219387298</v>
      </c>
      <c r="M2873">
        <v>40.491040817921601</v>
      </c>
      <c r="N2873">
        <v>2.0618060155750002</v>
      </c>
      <c r="O2873">
        <v>103.120646419615</v>
      </c>
      <c r="P2873">
        <v>6.8472759749925496</v>
      </c>
      <c r="Q2873">
        <v>-9.9961285656694002E-2</v>
      </c>
    </row>
    <row r="2874" spans="1:17" hidden="1" x14ac:dyDescent="0.3">
      <c r="A2874" t="s">
        <v>5960</v>
      </c>
      <c r="B2874" t="s">
        <v>5961</v>
      </c>
      <c r="C2874" t="s">
        <v>10650</v>
      </c>
      <c r="D2874" t="s">
        <v>230</v>
      </c>
      <c r="E2874">
        <v>116.1516369</v>
      </c>
      <c r="F2874">
        <v>1021.05</v>
      </c>
      <c r="G2874">
        <v>-17.449772961377199</v>
      </c>
      <c r="H2874">
        <v>4.3707329504713002</v>
      </c>
      <c r="I2874">
        <v>-3.3321014594596599</v>
      </c>
      <c r="J2874">
        <v>-0.83453228370400501</v>
      </c>
      <c r="K2874">
        <v>968.09097129752195</v>
      </c>
      <c r="L2874">
        <v>934.70173287391594</v>
      </c>
      <c r="M2874">
        <v>51.621535420637798</v>
      </c>
      <c r="N2874">
        <v>0.693011720038747</v>
      </c>
      <c r="O2874">
        <v>9.7889427550071009</v>
      </c>
      <c r="P2874">
        <v>36.952585339682102</v>
      </c>
      <c r="Q2874">
        <v>-2.2830901185607998E-2</v>
      </c>
    </row>
    <row r="2875" spans="1:17" hidden="1" x14ac:dyDescent="0.3">
      <c r="A2875" t="s">
        <v>5962</v>
      </c>
      <c r="B2875" t="s">
        <v>5963</v>
      </c>
      <c r="C2875" t="s">
        <v>10650</v>
      </c>
      <c r="E2875">
        <v>116.0296256</v>
      </c>
      <c r="F2875">
        <v>2.68</v>
      </c>
      <c r="G2875">
        <v>-12.536835572474899</v>
      </c>
      <c r="H2875">
        <v>-12.3783569774165</v>
      </c>
      <c r="I2875">
        <v>-25.672750987578901</v>
      </c>
      <c r="J2875">
        <v>-4.1807479925945703</v>
      </c>
      <c r="K2875">
        <v>2.6905611543840799</v>
      </c>
      <c r="L2875">
        <v>2.7335388013996802</v>
      </c>
      <c r="M2875">
        <v>43.302968904943903</v>
      </c>
      <c r="N2875">
        <v>0.85557850075323505</v>
      </c>
      <c r="O2875">
        <v>62.313432835820798</v>
      </c>
      <c r="P2875">
        <v>30.097087378640701</v>
      </c>
      <c r="Q2875">
        <v>4.9518362187791001E-2</v>
      </c>
    </row>
    <row r="2876" spans="1:17" hidden="1" x14ac:dyDescent="0.3">
      <c r="A2876" t="s">
        <v>5964</v>
      </c>
      <c r="B2876" t="s">
        <v>5965</v>
      </c>
      <c r="C2876" t="s">
        <v>10650</v>
      </c>
      <c r="D2876" t="s">
        <v>54</v>
      </c>
      <c r="E2876">
        <v>115.6752</v>
      </c>
      <c r="F2876">
        <v>180.7</v>
      </c>
      <c r="G2876">
        <v>7.96478447665634</v>
      </c>
      <c r="H2876">
        <v>1.90404465916303</v>
      </c>
      <c r="I2876">
        <v>0.57151696278031405</v>
      </c>
      <c r="J2876">
        <v>-9.8043115025883694</v>
      </c>
      <c r="K2876">
        <v>187.16279412798201</v>
      </c>
      <c r="L2876">
        <v>170.67438621995601</v>
      </c>
      <c r="M2876">
        <v>44.396190636512998</v>
      </c>
      <c r="N2876">
        <v>1.9942787072262</v>
      </c>
      <c r="O2876">
        <v>70.005534034310998</v>
      </c>
      <c r="P2876">
        <v>71.768060836501803</v>
      </c>
      <c r="Q2876">
        <v>3.6082155049197998E-2</v>
      </c>
    </row>
    <row r="2877" spans="1:17" hidden="1" x14ac:dyDescent="0.3">
      <c r="A2877" t="s">
        <v>5966</v>
      </c>
      <c r="B2877" t="s">
        <v>5967</v>
      </c>
      <c r="C2877" t="s">
        <v>10650</v>
      </c>
      <c r="D2877" t="s">
        <v>629</v>
      </c>
      <c r="E2877">
        <v>115.58246699999999</v>
      </c>
      <c r="F2877">
        <v>35.07</v>
      </c>
      <c r="G2877">
        <v>36.963291018764799</v>
      </c>
      <c r="H2877">
        <v>-3.35925201161223</v>
      </c>
      <c r="I2877">
        <v>14.0960494656146</v>
      </c>
      <c r="J2877">
        <v>-0.38033743208933102</v>
      </c>
      <c r="K2877">
        <v>34.188309621108303</v>
      </c>
      <c r="L2877">
        <v>30.331361901575999</v>
      </c>
      <c r="M2877">
        <v>61.797649441750998</v>
      </c>
      <c r="N2877">
        <v>2.47943204297711</v>
      </c>
      <c r="O2877">
        <v>20.330767037353802</v>
      </c>
      <c r="P2877">
        <v>92.692307692307693</v>
      </c>
      <c r="Q2877">
        <v>0.112497674609353</v>
      </c>
    </row>
    <row r="2878" spans="1:17" hidden="1" x14ac:dyDescent="0.3">
      <c r="A2878" t="s">
        <v>5968</v>
      </c>
      <c r="B2878" t="s">
        <v>5969</v>
      </c>
      <c r="C2878" t="s">
        <v>10650</v>
      </c>
      <c r="D2878" t="s">
        <v>46</v>
      </c>
      <c r="E2878">
        <v>115.5</v>
      </c>
      <c r="F2878">
        <v>770</v>
      </c>
      <c r="G2878">
        <v>-10.1047120128163</v>
      </c>
      <c r="H2878">
        <v>-0.70767490039198899</v>
      </c>
      <c r="I2878">
        <v>-10.3906675315654</v>
      </c>
      <c r="J2878">
        <v>-1.7822660559605701</v>
      </c>
      <c r="K2878">
        <v>679.56687790510398</v>
      </c>
      <c r="M2878">
        <v>97.423463064216904</v>
      </c>
      <c r="N2878">
        <v>0</v>
      </c>
      <c r="O2878">
        <v>0</v>
      </c>
      <c r="P2878">
        <v>45.8333333333333</v>
      </c>
    </row>
    <row r="2879" spans="1:17" hidden="1" x14ac:dyDescent="0.3">
      <c r="A2879" t="s">
        <v>5970</v>
      </c>
      <c r="B2879" t="s">
        <v>5971</v>
      </c>
      <c r="C2879" t="s">
        <v>10650</v>
      </c>
      <c r="D2879" t="s">
        <v>966</v>
      </c>
      <c r="E2879">
        <v>115.12523439</v>
      </c>
      <c r="F2879">
        <v>148.69999999999999</v>
      </c>
      <c r="G2879">
        <v>-48.529465928998</v>
      </c>
      <c r="H2879">
        <v>6.7196937413623798</v>
      </c>
      <c r="I2879">
        <v>-21.122348901600699</v>
      </c>
      <c r="J2879">
        <v>4.3555862427694096</v>
      </c>
      <c r="K2879">
        <v>136.03902362243301</v>
      </c>
      <c r="L2879">
        <v>144.20998108099801</v>
      </c>
      <c r="M2879">
        <v>73.299765043348103</v>
      </c>
      <c r="N2879">
        <v>1.9698606321527801</v>
      </c>
      <c r="O2879">
        <v>91.492938802958903</v>
      </c>
      <c r="P2879">
        <v>22.892561983471001</v>
      </c>
      <c r="Q2879">
        <v>2.3954041475011002E-2</v>
      </c>
    </row>
    <row r="2880" spans="1:17" hidden="1" x14ac:dyDescent="0.3">
      <c r="A2880" t="s">
        <v>5972</v>
      </c>
      <c r="B2880" t="s">
        <v>5973</v>
      </c>
      <c r="C2880" t="s">
        <v>10650</v>
      </c>
      <c r="D2880" t="s">
        <v>282</v>
      </c>
      <c r="E2880">
        <v>115.01817498299999</v>
      </c>
      <c r="F2880">
        <v>61.49</v>
      </c>
      <c r="G2880">
        <v>-26.461655086225999</v>
      </c>
      <c r="H2880">
        <v>-5.6174835679200301</v>
      </c>
      <c r="I2880">
        <v>-2.23623077460016</v>
      </c>
      <c r="J2880">
        <v>-2.5189820902921798</v>
      </c>
      <c r="K2880">
        <v>63.267715727385998</v>
      </c>
      <c r="L2880">
        <v>63.072880069359897</v>
      </c>
      <c r="M2880">
        <v>45.847718219804399</v>
      </c>
      <c r="N2880">
        <v>0.52166039159625299</v>
      </c>
      <c r="O2880">
        <v>75.540738331436003</v>
      </c>
      <c r="P2880">
        <v>39.75</v>
      </c>
      <c r="Q2880">
        <v>-6.3081057412189999E-3</v>
      </c>
    </row>
    <row r="2881" spans="1:17" hidden="1" x14ac:dyDescent="0.3">
      <c r="A2881" t="s">
        <v>5974</v>
      </c>
      <c r="B2881" t="s">
        <v>5975</v>
      </c>
      <c r="C2881" t="s">
        <v>10650</v>
      </c>
      <c r="D2881" t="s">
        <v>141</v>
      </c>
      <c r="E2881">
        <v>114.8</v>
      </c>
      <c r="F2881">
        <v>40.18</v>
      </c>
      <c r="G2881">
        <v>-5.41972006193369</v>
      </c>
      <c r="H2881">
        <v>-1.52309381952183</v>
      </c>
      <c r="I2881">
        <v>-2.1889087583337301</v>
      </c>
      <c r="J2881">
        <v>-3.8107337414656399</v>
      </c>
      <c r="K2881">
        <v>41.066151011556798</v>
      </c>
      <c r="L2881">
        <v>39.140883393256502</v>
      </c>
      <c r="M2881">
        <v>50.714897072445197</v>
      </c>
      <c r="N2881">
        <v>0.136173571119519</v>
      </c>
      <c r="O2881">
        <v>69.487307117969095</v>
      </c>
      <c r="P2881">
        <v>43.193157519600803</v>
      </c>
      <c r="Q2881">
        <v>8.3404752959403E-2</v>
      </c>
    </row>
    <row r="2882" spans="1:17" hidden="1" x14ac:dyDescent="0.3">
      <c r="A2882" t="s">
        <v>5976</v>
      </c>
      <c r="B2882" t="s">
        <v>5977</v>
      </c>
      <c r="C2882" t="s">
        <v>10650</v>
      </c>
      <c r="D2882" t="s">
        <v>46</v>
      </c>
      <c r="E2882">
        <v>114.60680000000001</v>
      </c>
      <c r="F2882">
        <v>64.650000000000006</v>
      </c>
      <c r="G2882">
        <v>-61.658681255647302</v>
      </c>
      <c r="H2882">
        <v>-13.207681633141901</v>
      </c>
      <c r="I2882">
        <v>-18.3132382038741</v>
      </c>
      <c r="J2882">
        <v>-10.5385020260541</v>
      </c>
      <c r="K2882">
        <v>60.440111182193398</v>
      </c>
      <c r="L2882">
        <v>88.826202552450198</v>
      </c>
      <c r="M2882">
        <v>54.212131100294002</v>
      </c>
      <c r="N2882">
        <v>0.29245736493972502</v>
      </c>
      <c r="O2882">
        <v>84.068058778035507</v>
      </c>
      <c r="P2882">
        <v>139.444444444444</v>
      </c>
    </row>
    <row r="2883" spans="1:17" hidden="1" x14ac:dyDescent="0.3">
      <c r="A2883" t="s">
        <v>5978</v>
      </c>
      <c r="B2883" t="s">
        <v>5979</v>
      </c>
      <c r="C2883" t="s">
        <v>10650</v>
      </c>
      <c r="D2883" t="s">
        <v>629</v>
      </c>
      <c r="E2883">
        <v>113.9304047</v>
      </c>
      <c r="F2883">
        <v>199.85</v>
      </c>
      <c r="G2883">
        <v>119.065347219397</v>
      </c>
      <c r="H2883">
        <v>-9.1897604861885007</v>
      </c>
      <c r="I2883">
        <v>-20.978373909579101</v>
      </c>
      <c r="J2883">
        <v>-0.14443777375394001</v>
      </c>
      <c r="K2883">
        <v>206.67839694627</v>
      </c>
      <c r="L2883">
        <v>178.159612351758</v>
      </c>
      <c r="M2883">
        <v>52.802497857903397</v>
      </c>
      <c r="N2883">
        <v>0.61818181818181805</v>
      </c>
      <c r="O2883">
        <v>40.605454090567903</v>
      </c>
      <c r="P2883">
        <v>207.461538461538</v>
      </c>
    </row>
    <row r="2884" spans="1:17" hidden="1" x14ac:dyDescent="0.3">
      <c r="A2884" t="s">
        <v>5980</v>
      </c>
      <c r="B2884" t="s">
        <v>5981</v>
      </c>
      <c r="C2884" t="s">
        <v>10650</v>
      </c>
      <c r="D2884" t="s">
        <v>3601</v>
      </c>
      <c r="E2884">
        <v>113.87218409099999</v>
      </c>
      <c r="F2884">
        <v>52.45</v>
      </c>
      <c r="G2884">
        <v>45.041471075951399</v>
      </c>
      <c r="H2884">
        <v>2.6652829339851798</v>
      </c>
      <c r="I2884">
        <v>-6.6444162532793598</v>
      </c>
      <c r="J2884">
        <v>-7.1182997515147699</v>
      </c>
      <c r="K2884">
        <v>49.306441991209702</v>
      </c>
      <c r="L2884">
        <v>43.459099324905502</v>
      </c>
      <c r="M2884">
        <v>57.232253522835201</v>
      </c>
      <c r="N2884">
        <v>2.3212202470020502</v>
      </c>
      <c r="O2884">
        <v>13.727359389895099</v>
      </c>
      <c r="P2884">
        <v>125.10729613733901</v>
      </c>
      <c r="Q2884">
        <v>0.17130983892955701</v>
      </c>
    </row>
    <row r="2885" spans="1:17" hidden="1" x14ac:dyDescent="0.3">
      <c r="A2885" t="s">
        <v>5982</v>
      </c>
      <c r="B2885" t="s">
        <v>5983</v>
      </c>
      <c r="C2885" t="s">
        <v>10650</v>
      </c>
      <c r="D2885" t="s">
        <v>5984</v>
      </c>
      <c r="E2885">
        <v>113.82889584</v>
      </c>
      <c r="F2885">
        <v>373.65</v>
      </c>
      <c r="G2885">
        <v>-33.634758865613101</v>
      </c>
      <c r="H2885">
        <v>-21.596678929358401</v>
      </c>
      <c r="I2885">
        <v>-48.524531844282201</v>
      </c>
      <c r="J2885">
        <v>-3.96434968267108</v>
      </c>
      <c r="K2885">
        <v>390.863922422825</v>
      </c>
      <c r="L2885">
        <v>375.99951494099599</v>
      </c>
      <c r="M2885">
        <v>39.4015591135934</v>
      </c>
      <c r="N2885">
        <v>0.73067915690866503</v>
      </c>
      <c r="O2885">
        <v>76.033721397029296</v>
      </c>
      <c r="P2885">
        <v>80.507246376811594</v>
      </c>
    </row>
    <row r="2886" spans="1:17" hidden="1" x14ac:dyDescent="0.3">
      <c r="A2886" t="s">
        <v>5985</v>
      </c>
      <c r="B2886" t="s">
        <v>5986</v>
      </c>
      <c r="C2886" t="s">
        <v>10650</v>
      </c>
      <c r="D2886" t="s">
        <v>411</v>
      </c>
      <c r="E2886">
        <v>113.79644710999899</v>
      </c>
      <c r="M2886">
        <v>50</v>
      </c>
    </row>
    <row r="2887" spans="1:17" hidden="1" x14ac:dyDescent="0.3">
      <c r="A2887" t="s">
        <v>5987</v>
      </c>
      <c r="B2887" t="s">
        <v>5988</v>
      </c>
      <c r="C2887" t="s">
        <v>10650</v>
      </c>
      <c r="D2887" t="s">
        <v>776</v>
      </c>
      <c r="E2887">
        <v>113.79557201999999</v>
      </c>
      <c r="F2887">
        <v>99.38</v>
      </c>
      <c r="G2887">
        <v>78.565774524382604</v>
      </c>
      <c r="H2887">
        <v>23.9630172915892</v>
      </c>
      <c r="I2887">
        <v>43.043390944012003</v>
      </c>
      <c r="J2887">
        <v>3.3953771537999198</v>
      </c>
      <c r="K2887">
        <v>73.706218781263303</v>
      </c>
      <c r="L2887">
        <v>65.966075692645703</v>
      </c>
      <c r="M2887">
        <v>73.798578165679103</v>
      </c>
      <c r="N2887">
        <v>3.9824312650520102</v>
      </c>
      <c r="O2887">
        <v>0</v>
      </c>
      <c r="P2887">
        <v>116.04347826086899</v>
      </c>
      <c r="Q2887">
        <v>4.4410526723468E-2</v>
      </c>
    </row>
    <row r="2888" spans="1:17" hidden="1" x14ac:dyDescent="0.3">
      <c r="A2888" t="s">
        <v>5989</v>
      </c>
      <c r="B2888" t="s">
        <v>5990</v>
      </c>
      <c r="C2888" t="s">
        <v>10650</v>
      </c>
      <c r="D2888" t="s">
        <v>141</v>
      </c>
      <c r="E2888">
        <v>113.395528125</v>
      </c>
      <c r="F2888">
        <v>515.85</v>
      </c>
      <c r="G2888">
        <v>164.3361515711</v>
      </c>
      <c r="H2888">
        <v>-33.409214815963097</v>
      </c>
      <c r="I2888">
        <v>32.217997849711402</v>
      </c>
      <c r="J2888">
        <v>-5.7097954683137404</v>
      </c>
      <c r="K2888">
        <v>717.87250960737401</v>
      </c>
      <c r="L2888">
        <v>598.30809996126504</v>
      </c>
      <c r="M2888">
        <v>6.7757207462607303</v>
      </c>
      <c r="N2888">
        <v>2.2899763103346098</v>
      </c>
      <c r="O2888">
        <v>119.676262479402</v>
      </c>
      <c r="P2888">
        <v>200.787172011661</v>
      </c>
    </row>
    <row r="2889" spans="1:17" hidden="1" x14ac:dyDescent="0.3">
      <c r="A2889" t="s">
        <v>5991</v>
      </c>
      <c r="B2889" t="s">
        <v>5992</v>
      </c>
      <c r="C2889" t="s">
        <v>10650</v>
      </c>
      <c r="D2889" t="s">
        <v>264</v>
      </c>
      <c r="E2889">
        <v>113.387121679999</v>
      </c>
      <c r="F2889">
        <v>115</v>
      </c>
      <c r="G2889">
        <v>5.9014153529616502</v>
      </c>
      <c r="H2889">
        <v>18.887162590734501</v>
      </c>
      <c r="I2889">
        <v>-9.36556432208606</v>
      </c>
      <c r="J2889">
        <v>4.8224983898912699</v>
      </c>
      <c r="K2889">
        <v>102.998751406876</v>
      </c>
      <c r="L2889">
        <v>95.934124618197004</v>
      </c>
      <c r="M2889">
        <v>60.376739542473999</v>
      </c>
      <c r="N2889">
        <v>2.8730203460519599</v>
      </c>
      <c r="O2889">
        <v>14.739130434782499</v>
      </c>
      <c r="P2889">
        <v>64.285714285714207</v>
      </c>
    </row>
    <row r="2890" spans="1:17" hidden="1" x14ac:dyDescent="0.3">
      <c r="A2890" t="s">
        <v>5993</v>
      </c>
      <c r="B2890" t="s">
        <v>3011</v>
      </c>
      <c r="C2890" t="s">
        <v>10650</v>
      </c>
      <c r="D2890" t="s">
        <v>4196</v>
      </c>
      <c r="E2890">
        <v>113.34699999999999</v>
      </c>
      <c r="F2890">
        <v>877.65</v>
      </c>
      <c r="G2890">
        <v>19.244948121186201</v>
      </c>
      <c r="H2890">
        <v>-1.58613468146235</v>
      </c>
      <c r="I2890">
        <v>4.8441081331062099</v>
      </c>
      <c r="J2890">
        <v>2.1101488305324798</v>
      </c>
      <c r="K2890">
        <v>848.37958965851305</v>
      </c>
      <c r="L2890">
        <v>780.86172740920904</v>
      </c>
      <c r="M2890">
        <v>53.584429021136998</v>
      </c>
      <c r="N2890">
        <v>1.25078464344596</v>
      </c>
      <c r="O2890">
        <v>36.244516606847803</v>
      </c>
      <c r="P2890">
        <v>52.621511172941403</v>
      </c>
      <c r="Q2890">
        <v>6.3365197472322998E-2</v>
      </c>
    </row>
    <row r="2891" spans="1:17" hidden="1" x14ac:dyDescent="0.3">
      <c r="A2891" t="s">
        <v>5994</v>
      </c>
      <c r="B2891" t="s">
        <v>5995</v>
      </c>
      <c r="C2891" t="s">
        <v>10650</v>
      </c>
      <c r="D2891" t="s">
        <v>172</v>
      </c>
      <c r="E2891">
        <v>113.30299070999899</v>
      </c>
      <c r="F2891">
        <v>49.05</v>
      </c>
      <c r="G2891">
        <v>-4.6660462310974502</v>
      </c>
      <c r="H2891">
        <v>-3.2265006331490902</v>
      </c>
      <c r="I2891">
        <v>-25.144637934642201</v>
      </c>
      <c r="J2891">
        <v>-3.7585707643173198</v>
      </c>
      <c r="K2891">
        <v>50.167785396882003</v>
      </c>
      <c r="L2891">
        <v>47.360095580642202</v>
      </c>
      <c r="M2891">
        <v>38.190365807775699</v>
      </c>
      <c r="N2891">
        <v>0.818763326226012</v>
      </c>
      <c r="O2891">
        <v>41.284403669724703</v>
      </c>
      <c r="P2891">
        <v>46.1997019374068</v>
      </c>
      <c r="Q2891">
        <v>-1.5689064451143001E-2</v>
      </c>
    </row>
    <row r="2892" spans="1:17" hidden="1" x14ac:dyDescent="0.3">
      <c r="A2892" t="s">
        <v>5996</v>
      </c>
      <c r="B2892" t="s">
        <v>5997</v>
      </c>
      <c r="C2892" t="s">
        <v>10650</v>
      </c>
      <c r="D2892" t="s">
        <v>5766</v>
      </c>
      <c r="E2892">
        <v>113.2651</v>
      </c>
      <c r="F2892">
        <v>76.010000000000005</v>
      </c>
      <c r="G2892">
        <v>-52.675686207489299</v>
      </c>
      <c r="H2892">
        <v>-11.583045857891101</v>
      </c>
      <c r="I2892">
        <v>-45.0727856121568</v>
      </c>
      <c r="J2892">
        <v>-3.0950882680745702</v>
      </c>
      <c r="K2892">
        <v>80.481905487000901</v>
      </c>
      <c r="L2892">
        <v>91.204665624800597</v>
      </c>
      <c r="M2892">
        <v>35.538166041342599</v>
      </c>
      <c r="N2892">
        <v>0.58510529019003599</v>
      </c>
      <c r="O2892">
        <v>93.395605841336604</v>
      </c>
      <c r="P2892">
        <v>5.5694444444444402</v>
      </c>
      <c r="Q2892">
        <v>6.4513615915941E-2</v>
      </c>
    </row>
    <row r="2893" spans="1:17" hidden="1" x14ac:dyDescent="0.3">
      <c r="A2893" t="s">
        <v>5998</v>
      </c>
      <c r="B2893" t="s">
        <v>5999</v>
      </c>
      <c r="C2893" t="s">
        <v>10650</v>
      </c>
      <c r="D2893" t="s">
        <v>558</v>
      </c>
      <c r="E2893">
        <v>113.2455822</v>
      </c>
      <c r="F2893">
        <v>70.37</v>
      </c>
      <c r="G2893">
        <v>137.43682044923401</v>
      </c>
      <c r="H2893">
        <v>38.997739513811403</v>
      </c>
      <c r="I2893">
        <v>74.085590181699999</v>
      </c>
      <c r="J2893">
        <v>10.0094230493797</v>
      </c>
      <c r="K2893">
        <v>51.942004607375999</v>
      </c>
      <c r="L2893">
        <v>42.326521138328602</v>
      </c>
      <c r="M2893">
        <v>77.826738728674499</v>
      </c>
      <c r="N2893">
        <v>3.2957011519313899</v>
      </c>
      <c r="O2893">
        <v>0.63947704987918896</v>
      </c>
      <c r="P2893">
        <v>190.065952184666</v>
      </c>
      <c r="Q2893">
        <v>0.121219356920723</v>
      </c>
    </row>
    <row r="2894" spans="1:17" hidden="1" x14ac:dyDescent="0.3">
      <c r="A2894" t="s">
        <v>6000</v>
      </c>
      <c r="B2894" t="s">
        <v>6001</v>
      </c>
      <c r="C2894" t="s">
        <v>10650</v>
      </c>
      <c r="D2894" t="s">
        <v>680</v>
      </c>
      <c r="E2894">
        <v>112.995</v>
      </c>
      <c r="F2894">
        <v>24.95</v>
      </c>
      <c r="G2894">
        <v>-46.428542993594199</v>
      </c>
      <c r="H2894">
        <v>-6.2289761724630104</v>
      </c>
      <c r="I2894">
        <v>-21.241226749218999</v>
      </c>
      <c r="J2894">
        <v>3.5320428137214002</v>
      </c>
      <c r="K2894">
        <v>23.9366899233022</v>
      </c>
      <c r="L2894">
        <v>25.6250932612108</v>
      </c>
      <c r="M2894">
        <v>60.719590041812701</v>
      </c>
      <c r="N2894">
        <v>1.57774082234563</v>
      </c>
      <c r="O2894">
        <v>63.927855711422801</v>
      </c>
      <c r="P2894">
        <v>31.315789473684202</v>
      </c>
      <c r="Q2894">
        <v>-0.100245368657973</v>
      </c>
    </row>
    <row r="2895" spans="1:17" hidden="1" x14ac:dyDescent="0.3">
      <c r="A2895" t="s">
        <v>6002</v>
      </c>
      <c r="B2895" t="s">
        <v>6003</v>
      </c>
      <c r="C2895" t="s">
        <v>10650</v>
      </c>
      <c r="D2895" t="s">
        <v>568</v>
      </c>
      <c r="E2895">
        <v>112.83</v>
      </c>
      <c r="F2895">
        <v>184.3</v>
      </c>
      <c r="G2895">
        <v>371.06132163912702</v>
      </c>
      <c r="H2895">
        <v>16.747346432050399</v>
      </c>
      <c r="I2895">
        <v>65.012483450457097</v>
      </c>
      <c r="J2895">
        <v>11.894000903940301</v>
      </c>
      <c r="K2895">
        <v>147.54417279262799</v>
      </c>
      <c r="L2895">
        <v>107.964726695903</v>
      </c>
      <c r="M2895">
        <v>86.182564809948104</v>
      </c>
      <c r="N2895">
        <v>0.63509634995314601</v>
      </c>
      <c r="O2895">
        <v>6.6739012479652704</v>
      </c>
      <c r="P2895">
        <v>453.28730111077698</v>
      </c>
      <c r="Q2895">
        <v>0.14869157834476401</v>
      </c>
    </row>
    <row r="2896" spans="1:17" hidden="1" x14ac:dyDescent="0.3">
      <c r="A2896" t="s">
        <v>6004</v>
      </c>
      <c r="B2896" t="s">
        <v>6005</v>
      </c>
      <c r="C2896" t="s">
        <v>10650</v>
      </c>
      <c r="D2896" t="s">
        <v>565</v>
      </c>
      <c r="E2896">
        <v>112.8159</v>
      </c>
      <c r="F2896">
        <v>178.5</v>
      </c>
      <c r="G2896">
        <v>23.576802378446502</v>
      </c>
      <c r="H2896">
        <v>13.650407757765199</v>
      </c>
      <c r="I2896">
        <v>111.700435598539</v>
      </c>
      <c r="J2896">
        <v>-1.0565347701716701</v>
      </c>
      <c r="K2896">
        <v>146.65242865174599</v>
      </c>
      <c r="L2896">
        <v>104.64458015545399</v>
      </c>
      <c r="M2896">
        <v>64.885956248365602</v>
      </c>
      <c r="N2896">
        <v>0.68653912699589603</v>
      </c>
      <c r="O2896">
        <v>12.0728291316526</v>
      </c>
      <c r="P2896">
        <v>199.245599329421</v>
      </c>
    </row>
    <row r="2897" spans="1:17" hidden="1" x14ac:dyDescent="0.3">
      <c r="A2897" t="s">
        <v>6006</v>
      </c>
      <c r="B2897" t="s">
        <v>6007</v>
      </c>
      <c r="C2897" t="s">
        <v>10650</v>
      </c>
      <c r="D2897" t="s">
        <v>629</v>
      </c>
      <c r="E2897">
        <v>112.72539999999999</v>
      </c>
      <c r="F2897">
        <v>48.08</v>
      </c>
      <c r="G2897">
        <v>-31.4033511506886</v>
      </c>
      <c r="H2897">
        <v>-8.7650630268968595</v>
      </c>
      <c r="I2897">
        <v>-25.391754446636799</v>
      </c>
      <c r="J2897">
        <v>-5.3913084453962696</v>
      </c>
      <c r="K2897">
        <v>49.677131555868499</v>
      </c>
      <c r="L2897">
        <v>50.378719920726802</v>
      </c>
      <c r="M2897">
        <v>43.615178362004798</v>
      </c>
      <c r="N2897">
        <v>0.68672336650689303</v>
      </c>
      <c r="O2897">
        <v>42.678868552412602</v>
      </c>
      <c r="P2897">
        <v>16.982968369829599</v>
      </c>
      <c r="Q2897">
        <v>4.3109053903459997E-3</v>
      </c>
    </row>
    <row r="2898" spans="1:17" hidden="1" x14ac:dyDescent="0.3">
      <c r="A2898" t="s">
        <v>6008</v>
      </c>
      <c r="B2898" t="s">
        <v>6009</v>
      </c>
      <c r="C2898" t="s">
        <v>10650</v>
      </c>
      <c r="D2898" t="s">
        <v>1569</v>
      </c>
      <c r="E2898">
        <v>112.66629601299999</v>
      </c>
      <c r="F2898">
        <v>75.989999999999995</v>
      </c>
      <c r="G2898">
        <v>-8.9484664487694605</v>
      </c>
      <c r="H2898">
        <v>-19.679785644758301</v>
      </c>
      <c r="I2898">
        <v>-57.943823972032902</v>
      </c>
      <c r="J2898">
        <v>-4.7468510014261804</v>
      </c>
      <c r="K2898">
        <v>81.351855901611899</v>
      </c>
      <c r="L2898">
        <v>83.403364521392007</v>
      </c>
      <c r="M2898">
        <v>46.142511771815002</v>
      </c>
      <c r="N2898">
        <v>0.33939393939393903</v>
      </c>
      <c r="O2898">
        <v>95.749440715883594</v>
      </c>
      <c r="P2898">
        <v>26.649999999999899</v>
      </c>
      <c r="Q2898">
        <v>4.4911589014088003E-2</v>
      </c>
    </row>
    <row r="2899" spans="1:17" hidden="1" x14ac:dyDescent="0.3">
      <c r="A2899" t="s">
        <v>6010</v>
      </c>
      <c r="B2899" t="s">
        <v>6011</v>
      </c>
      <c r="C2899" t="s">
        <v>10650</v>
      </c>
      <c r="D2899" t="s">
        <v>1418</v>
      </c>
      <c r="E2899">
        <v>112.58626649999999</v>
      </c>
      <c r="F2899">
        <v>127.15</v>
      </c>
      <c r="G2899">
        <v>11.0941085740261</v>
      </c>
      <c r="H2899">
        <v>-11.7850242106233</v>
      </c>
      <c r="I2899">
        <v>-8.0166297498745607</v>
      </c>
      <c r="J2899">
        <v>-10.385390118309999</v>
      </c>
      <c r="K2899">
        <v>127.266101985182</v>
      </c>
      <c r="L2899">
        <v>116.71452279791001</v>
      </c>
      <c r="M2899">
        <v>41.638514924393803</v>
      </c>
      <c r="N2899">
        <v>2.0187575696714002</v>
      </c>
      <c r="O2899">
        <v>20.880849390483601</v>
      </c>
      <c r="P2899">
        <v>53.841500302480299</v>
      </c>
      <c r="Q2899">
        <v>0.12085595211043899</v>
      </c>
    </row>
    <row r="2900" spans="1:17" hidden="1" x14ac:dyDescent="0.3">
      <c r="A2900" t="s">
        <v>6012</v>
      </c>
      <c r="B2900" t="s">
        <v>6013</v>
      </c>
      <c r="C2900" t="s">
        <v>10650</v>
      </c>
      <c r="D2900" t="s">
        <v>264</v>
      </c>
      <c r="E2900">
        <v>112.56</v>
      </c>
      <c r="F2900">
        <v>108.55</v>
      </c>
      <c r="G2900">
        <v>28.031876284343301</v>
      </c>
      <c r="H2900">
        <v>-4.1317894716957504</v>
      </c>
      <c r="I2900">
        <v>-5.4939204009371903</v>
      </c>
      <c r="J2900">
        <v>-1.92990396612385</v>
      </c>
      <c r="K2900">
        <v>110.94501448776001</v>
      </c>
      <c r="L2900">
        <v>108.090414364179</v>
      </c>
      <c r="M2900">
        <v>45.385088898967098</v>
      </c>
      <c r="N2900">
        <v>0.84124830393487104</v>
      </c>
      <c r="O2900">
        <v>40.994933210502097</v>
      </c>
      <c r="P2900">
        <v>67</v>
      </c>
    </row>
    <row r="2901" spans="1:17" hidden="1" x14ac:dyDescent="0.3">
      <c r="A2901" t="s">
        <v>6014</v>
      </c>
      <c r="B2901" t="s">
        <v>6015</v>
      </c>
      <c r="C2901" t="s">
        <v>10650</v>
      </c>
      <c r="D2901" t="s">
        <v>426</v>
      </c>
      <c r="E2901">
        <v>112.488060125</v>
      </c>
      <c r="F2901">
        <v>103.48</v>
      </c>
      <c r="G2901">
        <v>93.111925419200801</v>
      </c>
      <c r="H2901">
        <v>-0.98598444452184197</v>
      </c>
      <c r="I2901">
        <v>3.2482624426840898</v>
      </c>
      <c r="J2901">
        <v>1.39029067196926</v>
      </c>
      <c r="K2901">
        <v>99.692807486275299</v>
      </c>
      <c r="L2901">
        <v>86.582047079511199</v>
      </c>
      <c r="M2901">
        <v>56.8830945793258</v>
      </c>
      <c r="N2901">
        <v>0.27867516542471898</v>
      </c>
      <c r="O2901">
        <v>29.348666408967901</v>
      </c>
      <c r="P2901">
        <v>140.65116279069699</v>
      </c>
      <c r="Q2901">
        <v>7.9644127594536998E-2</v>
      </c>
    </row>
    <row r="2902" spans="1:17" hidden="1" x14ac:dyDescent="0.3">
      <c r="A2902" t="s">
        <v>6016</v>
      </c>
      <c r="B2902" t="s">
        <v>6017</v>
      </c>
      <c r="C2902" t="s">
        <v>10650</v>
      </c>
      <c r="D2902" t="s">
        <v>531</v>
      </c>
      <c r="E2902">
        <v>112.19364</v>
      </c>
      <c r="F2902">
        <v>23</v>
      </c>
      <c r="G2902">
        <v>-5.2992595900996902</v>
      </c>
      <c r="H2902">
        <v>0.57991047232364701</v>
      </c>
      <c r="I2902">
        <v>-33.108056814578497</v>
      </c>
      <c r="J2902">
        <v>-0.38562317291009202</v>
      </c>
      <c r="K2902">
        <v>26.619567594232699</v>
      </c>
      <c r="L2902">
        <v>29.493868900773201</v>
      </c>
      <c r="M2902">
        <v>55.397061068534498</v>
      </c>
      <c r="N2902">
        <v>0.37745544344529097</v>
      </c>
      <c r="O2902">
        <v>82.608695652173907</v>
      </c>
      <c r="P2902">
        <v>27.7777777777777</v>
      </c>
      <c r="Q2902">
        <v>3.1627905518852001E-2</v>
      </c>
    </row>
    <row r="2903" spans="1:17" hidden="1" x14ac:dyDescent="0.3">
      <c r="A2903" t="s">
        <v>6018</v>
      </c>
      <c r="B2903" t="s">
        <v>6019</v>
      </c>
      <c r="C2903" t="s">
        <v>10650</v>
      </c>
      <c r="D2903" t="s">
        <v>629</v>
      </c>
      <c r="E2903">
        <v>112.17570000000001</v>
      </c>
      <c r="F2903">
        <v>191.2</v>
      </c>
      <c r="G2903">
        <v>-1.94065334441424</v>
      </c>
      <c r="H2903">
        <v>14.647118946435601</v>
      </c>
      <c r="I2903">
        <v>-0.992593987183086</v>
      </c>
      <c r="J2903">
        <v>7.53723761891621</v>
      </c>
      <c r="K2903">
        <v>172.797216148042</v>
      </c>
      <c r="L2903">
        <v>165.70488093577299</v>
      </c>
      <c r="M2903">
        <v>56.017268728060301</v>
      </c>
      <c r="N2903">
        <v>2.26853828436961</v>
      </c>
      <c r="O2903">
        <v>17.677824267782398</v>
      </c>
      <c r="P2903">
        <v>43.220973782771502</v>
      </c>
      <c r="Q2903">
        <v>7.7328347153141005E-2</v>
      </c>
    </row>
    <row r="2904" spans="1:17" hidden="1" x14ac:dyDescent="0.3">
      <c r="A2904" t="s">
        <v>6020</v>
      </c>
      <c r="B2904" t="s">
        <v>6021</v>
      </c>
      <c r="C2904" t="s">
        <v>10650</v>
      </c>
      <c r="D2904" t="s">
        <v>414</v>
      </c>
      <c r="E2904">
        <v>112.1457632</v>
      </c>
      <c r="F2904">
        <v>137.5</v>
      </c>
      <c r="G2904">
        <v>-10.159133099632299</v>
      </c>
      <c r="H2904">
        <v>-4.8291727388250703</v>
      </c>
      <c r="I2904">
        <v>-33.1664981636467</v>
      </c>
      <c r="J2904">
        <v>-4.5199052382266398</v>
      </c>
      <c r="K2904">
        <v>149.50936029521301</v>
      </c>
      <c r="L2904">
        <v>151.891561821301</v>
      </c>
      <c r="M2904">
        <v>37.619601375724102</v>
      </c>
      <c r="N2904">
        <v>1.03078326201022</v>
      </c>
      <c r="O2904">
        <v>56.945454545454503</v>
      </c>
      <c r="P2904">
        <v>39.101975119935197</v>
      </c>
      <c r="Q2904">
        <v>6.6243063978706995E-2</v>
      </c>
    </row>
    <row r="2905" spans="1:17" hidden="1" x14ac:dyDescent="0.3">
      <c r="A2905" t="s">
        <v>6022</v>
      </c>
      <c r="B2905" t="s">
        <v>6023</v>
      </c>
      <c r="C2905" t="s">
        <v>10650</v>
      </c>
      <c r="D2905" t="s">
        <v>1168</v>
      </c>
      <c r="E2905">
        <v>112.1159992</v>
      </c>
      <c r="F2905">
        <v>21.47</v>
      </c>
      <c r="G2905">
        <v>16.619517520219699</v>
      </c>
      <c r="H2905">
        <v>6.2626599077006802</v>
      </c>
      <c r="I2905">
        <v>-11.9338738080426</v>
      </c>
      <c r="J2905">
        <v>5.53108715213971</v>
      </c>
      <c r="K2905">
        <v>18.031049420272002</v>
      </c>
      <c r="L2905">
        <v>17.990255144830801</v>
      </c>
      <c r="M2905">
        <v>80.356207903856898</v>
      </c>
      <c r="N2905">
        <v>2.27010392813632</v>
      </c>
      <c r="O2905">
        <v>17.605961807172701</v>
      </c>
      <c r="P2905">
        <v>67.734374999999901</v>
      </c>
      <c r="Q2905">
        <v>4.4607458575320003E-2</v>
      </c>
    </row>
    <row r="2906" spans="1:17" hidden="1" x14ac:dyDescent="0.3">
      <c r="A2906" t="s">
        <v>6024</v>
      </c>
      <c r="B2906" t="s">
        <v>6025</v>
      </c>
      <c r="C2906" t="s">
        <v>10650</v>
      </c>
      <c r="D2906" t="s">
        <v>1546</v>
      </c>
      <c r="E2906">
        <v>112.08175199999999</v>
      </c>
      <c r="F2906">
        <v>189.55</v>
      </c>
      <c r="G2906">
        <v>2.7692205400793699</v>
      </c>
      <c r="H2906">
        <v>21.9180532294945</v>
      </c>
      <c r="I2906">
        <v>4.0731290795588802</v>
      </c>
      <c r="J2906">
        <v>1.17057095224954</v>
      </c>
      <c r="K2906">
        <v>156.96227497372701</v>
      </c>
      <c r="L2906">
        <v>144.17048442345001</v>
      </c>
      <c r="M2906">
        <v>64.476222195962904</v>
      </c>
      <c r="N2906">
        <v>1.3530623455094699</v>
      </c>
      <c r="O2906">
        <v>5.5130572408335503</v>
      </c>
      <c r="P2906">
        <v>80.523809523809504</v>
      </c>
    </row>
    <row r="2907" spans="1:17" hidden="1" x14ac:dyDescent="0.3">
      <c r="A2907" t="s">
        <v>6026</v>
      </c>
      <c r="B2907" t="s">
        <v>6027</v>
      </c>
      <c r="C2907" t="s">
        <v>10650</v>
      </c>
      <c r="D2907" t="s">
        <v>121</v>
      </c>
      <c r="E2907">
        <v>111.78585</v>
      </c>
      <c r="F2907">
        <v>7.19</v>
      </c>
      <c r="G2907">
        <v>-71.979992447482601</v>
      </c>
      <c r="H2907">
        <v>-4.3343387994415101</v>
      </c>
      <c r="I2907">
        <v>-50.718085674607401</v>
      </c>
      <c r="J2907">
        <v>-4.0821172197934699</v>
      </c>
      <c r="K2907">
        <v>7.4784799593911204</v>
      </c>
      <c r="L2907">
        <v>9.3161730071417495</v>
      </c>
      <c r="M2907">
        <v>48.964235684837</v>
      </c>
      <c r="N2907">
        <v>0.81507498049967297</v>
      </c>
      <c r="O2907">
        <v>92.628650904033293</v>
      </c>
      <c r="P2907">
        <v>5.7352941176470598</v>
      </c>
      <c r="Q2907">
        <v>-6.6642071190369995E-2</v>
      </c>
    </row>
    <row r="2908" spans="1:17" hidden="1" x14ac:dyDescent="0.3">
      <c r="A2908" t="s">
        <v>6028</v>
      </c>
      <c r="B2908" t="s">
        <v>6029</v>
      </c>
      <c r="C2908" t="s">
        <v>10650</v>
      </c>
      <c r="D2908" t="s">
        <v>991</v>
      </c>
      <c r="E2908">
        <v>111.453354</v>
      </c>
      <c r="F2908">
        <v>28.35</v>
      </c>
      <c r="G2908">
        <v>-21.606102336220701</v>
      </c>
      <c r="H2908">
        <v>-0.43735814000106399</v>
      </c>
      <c r="I2908">
        <v>-22.249167925689601</v>
      </c>
      <c r="J2908">
        <v>6.3372376189162098</v>
      </c>
      <c r="K2908">
        <v>26.931089184616301</v>
      </c>
      <c r="L2908">
        <v>28.2239572667815</v>
      </c>
      <c r="M2908">
        <v>74.770710232510098</v>
      </c>
      <c r="N2908">
        <v>0.36582489304508697</v>
      </c>
      <c r="O2908">
        <v>35.802469135802397</v>
      </c>
      <c r="P2908">
        <v>24.070021881837999</v>
      </c>
      <c r="Q2908">
        <v>6.1066424650920003E-3</v>
      </c>
    </row>
    <row r="2909" spans="1:17" hidden="1" x14ac:dyDescent="0.3">
      <c r="A2909" t="s">
        <v>6030</v>
      </c>
      <c r="B2909" t="s">
        <v>6031</v>
      </c>
      <c r="C2909" t="s">
        <v>10650</v>
      </c>
      <c r="D2909" t="s">
        <v>54</v>
      </c>
      <c r="E2909">
        <v>111.36</v>
      </c>
      <c r="F2909">
        <v>136.55000000000001</v>
      </c>
      <c r="G2909">
        <v>-11.1776350789308</v>
      </c>
      <c r="H2909">
        <v>-14.523093819521799</v>
      </c>
      <c r="I2909">
        <v>-16.739428672694501</v>
      </c>
      <c r="J2909">
        <v>-0.79319716369249005</v>
      </c>
      <c r="K2909">
        <v>143.751576279087</v>
      </c>
      <c r="L2909">
        <v>135.76524481221301</v>
      </c>
      <c r="M2909">
        <v>45.707288450223302</v>
      </c>
      <c r="N2909">
        <v>0.46170235584313402</v>
      </c>
      <c r="O2909">
        <v>34.7491761259611</v>
      </c>
      <c r="P2909">
        <v>28.578154425611999</v>
      </c>
      <c r="Q2909">
        <v>-0.102138803267128</v>
      </c>
    </row>
    <row r="2910" spans="1:17" hidden="1" x14ac:dyDescent="0.3">
      <c r="A2910" t="s">
        <v>6032</v>
      </c>
      <c r="B2910" t="s">
        <v>6033</v>
      </c>
      <c r="C2910" t="s">
        <v>10650</v>
      </c>
      <c r="D2910" t="s">
        <v>491</v>
      </c>
      <c r="E2910">
        <v>111.3484176</v>
      </c>
      <c r="F2910">
        <v>40.43</v>
      </c>
      <c r="G2910">
        <v>15.0487100453716</v>
      </c>
      <c r="H2910">
        <v>-5.5230938195218302</v>
      </c>
      <c r="I2910">
        <v>22.793088622329101</v>
      </c>
      <c r="J2910">
        <v>3.1517601129967301</v>
      </c>
      <c r="K2910">
        <v>39.907301997273301</v>
      </c>
      <c r="L2910">
        <v>36.073865649600798</v>
      </c>
      <c r="M2910">
        <v>52.455579422924401</v>
      </c>
      <c r="N2910">
        <v>0.21489544547769901</v>
      </c>
      <c r="O2910">
        <v>29.6314617858026</v>
      </c>
      <c r="P2910">
        <v>54.548929663608497</v>
      </c>
      <c r="Q2910">
        <v>5.3482924238909997E-3</v>
      </c>
    </row>
    <row r="2911" spans="1:17" hidden="1" x14ac:dyDescent="0.3">
      <c r="A2911" t="s">
        <v>6034</v>
      </c>
      <c r="B2911" t="s">
        <v>6035</v>
      </c>
      <c r="C2911" t="s">
        <v>10650</v>
      </c>
      <c r="D2911" t="s">
        <v>2367</v>
      </c>
      <c r="E2911">
        <v>111.303566676</v>
      </c>
      <c r="F2911">
        <v>46.51</v>
      </c>
      <c r="G2911">
        <v>39.347976479023799</v>
      </c>
      <c r="H2911">
        <v>24.638144835043001</v>
      </c>
      <c r="I2911">
        <v>-41.039072039515801</v>
      </c>
      <c r="J2911">
        <v>22.771150204487501</v>
      </c>
      <c r="K2911">
        <v>41.480305868080798</v>
      </c>
      <c r="L2911">
        <v>45.802736611550699</v>
      </c>
      <c r="M2911">
        <v>89.560777417244296</v>
      </c>
      <c r="N2911">
        <v>1.5687224368891</v>
      </c>
      <c r="O2911">
        <v>61.255643947538097</v>
      </c>
      <c r="P2911">
        <v>69.783253479351998</v>
      </c>
      <c r="Q2911">
        <v>0.20200493352865501</v>
      </c>
    </row>
    <row r="2912" spans="1:17" hidden="1" x14ac:dyDescent="0.3">
      <c r="A2912" t="s">
        <v>6036</v>
      </c>
      <c r="B2912" t="s">
        <v>6037</v>
      </c>
      <c r="C2912" t="s">
        <v>10650</v>
      </c>
      <c r="D2912" t="s">
        <v>54</v>
      </c>
      <c r="E2912">
        <v>111.2631375</v>
      </c>
      <c r="F2912">
        <v>134.30000000000001</v>
      </c>
      <c r="G2912">
        <v>-1.97999244748267</v>
      </c>
      <c r="H2912">
        <v>40.271531900247801</v>
      </c>
      <c r="I2912">
        <v>19.215871444388998</v>
      </c>
      <c r="J2912">
        <v>44.407430401911697</v>
      </c>
      <c r="K2912">
        <v>106.759703124832</v>
      </c>
      <c r="L2912">
        <v>99.856694393075202</v>
      </c>
      <c r="M2912">
        <v>94.046825190295095</v>
      </c>
      <c r="N2912">
        <v>3.05943041087937</v>
      </c>
      <c r="O2912">
        <v>15.413253909158501</v>
      </c>
      <c r="P2912">
        <v>63.5809987819732</v>
      </c>
      <c r="Q2912">
        <v>6.4299420316337993E-2</v>
      </c>
    </row>
    <row r="2913" spans="1:17" hidden="1" x14ac:dyDescent="0.3">
      <c r="A2913" t="s">
        <v>6038</v>
      </c>
      <c r="B2913" t="s">
        <v>6039</v>
      </c>
      <c r="C2913" t="s">
        <v>10650</v>
      </c>
      <c r="D2913" t="s">
        <v>629</v>
      </c>
      <c r="E2913">
        <v>111.2073</v>
      </c>
      <c r="F2913">
        <v>208.7</v>
      </c>
      <c r="G2913">
        <v>-28.779163994970201</v>
      </c>
      <c r="H2913">
        <v>-9.4522390950410901E-2</v>
      </c>
      <c r="I2913">
        <v>-11.1642898769091</v>
      </c>
      <c r="J2913">
        <v>-2.1300521007099502</v>
      </c>
      <c r="K2913">
        <v>213.37048002938101</v>
      </c>
      <c r="L2913">
        <v>212.11619233996899</v>
      </c>
      <c r="M2913">
        <v>51.8379572631329</v>
      </c>
      <c r="N2913">
        <v>0.88979053832644195</v>
      </c>
      <c r="O2913">
        <v>17.3694298035457</v>
      </c>
      <c r="P2913">
        <v>12.6889848812095</v>
      </c>
      <c r="Q2913">
        <v>-9.9554063717524996E-2</v>
      </c>
    </row>
    <row r="2914" spans="1:17" hidden="1" x14ac:dyDescent="0.3">
      <c r="A2914" t="s">
        <v>6040</v>
      </c>
      <c r="B2914" t="s">
        <v>6041</v>
      </c>
      <c r="C2914" t="s">
        <v>10650</v>
      </c>
      <c r="D2914" t="s">
        <v>46</v>
      </c>
      <c r="E2914">
        <v>111.138068316</v>
      </c>
      <c r="F2914">
        <v>16.86</v>
      </c>
      <c r="G2914">
        <v>-4.08454458038498E-2</v>
      </c>
      <c r="H2914">
        <v>31.204178907750801</v>
      </c>
      <c r="I2914">
        <v>22.998574009794101</v>
      </c>
      <c r="J2914">
        <v>10.4098126363621</v>
      </c>
      <c r="K2914">
        <v>12.648769885917</v>
      </c>
      <c r="L2914">
        <v>11.644040170545001</v>
      </c>
      <c r="M2914">
        <v>78.893681359046397</v>
      </c>
      <c r="N2914">
        <v>2.00772119760145</v>
      </c>
      <c r="O2914">
        <v>0.47449584816134899</v>
      </c>
      <c r="P2914">
        <v>118.39378238341899</v>
      </c>
      <c r="Q2914">
        <v>9.3121996453640003E-3</v>
      </c>
    </row>
    <row r="2915" spans="1:17" hidden="1" x14ac:dyDescent="0.3">
      <c r="A2915" t="s">
        <v>6042</v>
      </c>
      <c r="B2915" t="s">
        <v>6043</v>
      </c>
      <c r="C2915" t="s">
        <v>10650</v>
      </c>
      <c r="D2915" t="s">
        <v>742</v>
      </c>
      <c r="E2915">
        <v>110.88097019999999</v>
      </c>
      <c r="F2915">
        <v>77.930000000000007</v>
      </c>
      <c r="G2915">
        <v>38.610276145008001</v>
      </c>
      <c r="H2915">
        <v>4.89472354346474E-2</v>
      </c>
      <c r="I2915">
        <v>14.1389710402212</v>
      </c>
      <c r="J2915">
        <v>-0.53742283898055998</v>
      </c>
      <c r="K2915">
        <v>75.095875583463496</v>
      </c>
      <c r="L2915">
        <v>65.713051669284894</v>
      </c>
      <c r="M2915">
        <v>46.511713315869002</v>
      </c>
      <c r="N2915">
        <v>0.71088723422586897</v>
      </c>
      <c r="O2915">
        <v>2.6562299499550601</v>
      </c>
      <c r="P2915">
        <v>77.517084282460104</v>
      </c>
      <c r="Q2915">
        <v>1.7417697266181999E-2</v>
      </c>
    </row>
    <row r="2916" spans="1:17" hidden="1" x14ac:dyDescent="0.3">
      <c r="A2916" t="s">
        <v>6044</v>
      </c>
      <c r="B2916" t="s">
        <v>6045</v>
      </c>
      <c r="C2916" t="s">
        <v>10650</v>
      </c>
      <c r="D2916" t="s">
        <v>124</v>
      </c>
      <c r="E2916">
        <v>110.73573854999999</v>
      </c>
      <c r="F2916">
        <v>114.9</v>
      </c>
      <c r="G2916">
        <v>228.06706309327501</v>
      </c>
      <c r="H2916">
        <v>41.852240277461703</v>
      </c>
      <c r="I2916">
        <v>182.10016951652901</v>
      </c>
      <c r="J2916">
        <v>6.5608902272359302</v>
      </c>
      <c r="K2916">
        <v>81.524865658524504</v>
      </c>
      <c r="L2916">
        <v>45.636860273079499</v>
      </c>
      <c r="M2916">
        <v>94.896815796513906</v>
      </c>
      <c r="N2916">
        <v>1.2851205872349101</v>
      </c>
      <c r="O2916">
        <v>0</v>
      </c>
      <c r="P2916">
        <v>258.50234009360298</v>
      </c>
      <c r="Q2916">
        <v>0.28225287248422498</v>
      </c>
    </row>
    <row r="2917" spans="1:17" hidden="1" x14ac:dyDescent="0.3">
      <c r="A2917" t="s">
        <v>6046</v>
      </c>
      <c r="B2917" t="s">
        <v>6047</v>
      </c>
      <c r="C2917" t="s">
        <v>10650</v>
      </c>
      <c r="D2917" t="s">
        <v>568</v>
      </c>
      <c r="E2917">
        <v>110.70833</v>
      </c>
      <c r="F2917">
        <v>2772.8</v>
      </c>
      <c r="G2917">
        <v>31.088621289946399</v>
      </c>
      <c r="H2917">
        <v>-7.3650182181472603</v>
      </c>
      <c r="I2917">
        <v>-10.732934679003399</v>
      </c>
      <c r="J2917">
        <v>-5.2856959020123799</v>
      </c>
      <c r="K2917">
        <v>2817.9429323187101</v>
      </c>
      <c r="L2917">
        <v>2633.4939164223902</v>
      </c>
      <c r="M2917">
        <v>41.8627527639985</v>
      </c>
      <c r="N2917">
        <v>0.56123016118075697</v>
      </c>
      <c r="O2917">
        <v>20.455856895556799</v>
      </c>
      <c r="P2917">
        <v>61.523898290274602</v>
      </c>
      <c r="Q2917">
        <v>0.14723075897184701</v>
      </c>
    </row>
    <row r="2918" spans="1:17" hidden="1" x14ac:dyDescent="0.3">
      <c r="A2918" t="s">
        <v>6048</v>
      </c>
      <c r="B2918" t="s">
        <v>6049</v>
      </c>
      <c r="C2918" t="s">
        <v>10650</v>
      </c>
      <c r="D2918" t="s">
        <v>1610</v>
      </c>
      <c r="E2918">
        <v>110.65317635999899</v>
      </c>
      <c r="F2918">
        <v>5.91</v>
      </c>
      <c r="G2918">
        <v>57.1837706187194</v>
      </c>
      <c r="H2918">
        <v>12.650134526934799</v>
      </c>
      <c r="I2918">
        <v>-19.898301783957301</v>
      </c>
      <c r="J2918">
        <v>7.5651095586525603</v>
      </c>
      <c r="K2918">
        <v>5.3063305288260798</v>
      </c>
      <c r="L2918">
        <v>4.8428067266978001</v>
      </c>
      <c r="M2918">
        <v>58.177198068964799</v>
      </c>
      <c r="N2918">
        <v>2.2007182353014598</v>
      </c>
      <c r="O2918">
        <v>15.9052453468697</v>
      </c>
      <c r="P2918">
        <v>103.79310344827501</v>
      </c>
      <c r="Q2918">
        <v>6.7350970646920999E-2</v>
      </c>
    </row>
    <row r="2919" spans="1:17" hidden="1" x14ac:dyDescent="0.3">
      <c r="A2919" t="s">
        <v>6050</v>
      </c>
      <c r="B2919" t="s">
        <v>6051</v>
      </c>
      <c r="C2919" t="s">
        <v>10650</v>
      </c>
      <c r="D2919" t="s">
        <v>46</v>
      </c>
      <c r="E2919">
        <v>110.58839999999999</v>
      </c>
      <c r="F2919">
        <v>270</v>
      </c>
      <c r="G2919">
        <v>-1.2177608481386799</v>
      </c>
      <c r="H2919">
        <v>-13.804647217579999</v>
      </c>
      <c r="I2919">
        <v>16.2483482264998</v>
      </c>
      <c r="J2919">
        <v>-3.45624064195334</v>
      </c>
      <c r="K2919">
        <v>276.469404761124</v>
      </c>
      <c r="M2919">
        <v>42.409301616406204</v>
      </c>
      <c r="N2919">
        <v>0.41746276322547499</v>
      </c>
      <c r="O2919">
        <v>41.259259259259203</v>
      </c>
      <c r="P2919">
        <v>45.161290322580598</v>
      </c>
    </row>
    <row r="2920" spans="1:17" hidden="1" x14ac:dyDescent="0.3">
      <c r="A2920" t="s">
        <v>6052</v>
      </c>
      <c r="B2920" t="s">
        <v>6053</v>
      </c>
      <c r="C2920" t="s">
        <v>10650</v>
      </c>
      <c r="D2920" t="s">
        <v>46</v>
      </c>
      <c r="E2920">
        <v>110.03421428999999</v>
      </c>
      <c r="F2920">
        <v>0.79</v>
      </c>
      <c r="G2920">
        <v>95.279008713957495</v>
      </c>
      <c r="H2920">
        <v>-2.78891660433196</v>
      </c>
      <c r="I2920">
        <v>45.030832074310297</v>
      </c>
      <c r="J2920">
        <v>-9.8980564987308295</v>
      </c>
      <c r="K2920">
        <v>0.76036997847726795</v>
      </c>
      <c r="L2920">
        <v>0.63849168006165902</v>
      </c>
      <c r="M2920">
        <v>41.641861569587398</v>
      </c>
      <c r="N2920">
        <v>0.65092885802956102</v>
      </c>
      <c r="O2920">
        <v>20.253164556961998</v>
      </c>
      <c r="P2920">
        <v>163.333333333333</v>
      </c>
      <c r="Q2920">
        <v>0.102966910231584</v>
      </c>
    </row>
    <row r="2921" spans="1:17" hidden="1" x14ac:dyDescent="0.3">
      <c r="A2921" t="s">
        <v>6054</v>
      </c>
      <c r="B2921" t="s">
        <v>6055</v>
      </c>
      <c r="C2921" t="s">
        <v>10650</v>
      </c>
      <c r="D2921" t="s">
        <v>472</v>
      </c>
      <c r="E2921">
        <v>109.88570319999999</v>
      </c>
      <c r="F2921">
        <v>45.9</v>
      </c>
      <c r="G2921">
        <v>67.836861228613401</v>
      </c>
      <c r="H2921">
        <v>28.227598701253701</v>
      </c>
      <c r="I2921">
        <v>25.075944856265199</v>
      </c>
      <c r="J2921">
        <v>8.54900232479857</v>
      </c>
      <c r="K2921">
        <v>37.133679101159103</v>
      </c>
      <c r="L2921">
        <v>30.453328793889099</v>
      </c>
      <c r="M2921">
        <v>73.592441685916398</v>
      </c>
      <c r="N2921">
        <v>0.396073194249909</v>
      </c>
      <c r="O2921">
        <v>6.2962962962962798</v>
      </c>
      <c r="P2921">
        <v>127.227722772277</v>
      </c>
      <c r="Q2921">
        <v>8.8019079521482996E-2</v>
      </c>
    </row>
    <row r="2922" spans="1:17" hidden="1" x14ac:dyDescent="0.3">
      <c r="A2922" t="s">
        <v>6056</v>
      </c>
      <c r="B2922" t="s">
        <v>6057</v>
      </c>
      <c r="C2922" t="s">
        <v>10650</v>
      </c>
      <c r="D2922" t="s">
        <v>531</v>
      </c>
      <c r="E2922">
        <v>109.771650225</v>
      </c>
      <c r="F2922">
        <v>123.7</v>
      </c>
      <c r="G2922">
        <v>317.26649643434399</v>
      </c>
      <c r="H2922">
        <v>28.849246606009999</v>
      </c>
      <c r="I2922">
        <v>102.46099578033601</v>
      </c>
      <c r="J2922">
        <v>1.6677603845148601</v>
      </c>
      <c r="K2922">
        <v>112.094242663911</v>
      </c>
      <c r="L2922">
        <v>75.346690260391</v>
      </c>
      <c r="M2922">
        <v>39.3136386775858</v>
      </c>
      <c r="N2922">
        <v>1.49571641391237</v>
      </c>
      <c r="O2922">
        <v>31.285367825384</v>
      </c>
      <c r="P2922">
        <v>357.47041420118302</v>
      </c>
      <c r="Q2922">
        <v>0.16949208988124101</v>
      </c>
    </row>
    <row r="2923" spans="1:17" hidden="1" x14ac:dyDescent="0.3">
      <c r="A2923" t="s">
        <v>6058</v>
      </c>
      <c r="B2923" t="s">
        <v>6059</v>
      </c>
      <c r="C2923" t="s">
        <v>10650</v>
      </c>
      <c r="D2923" t="s">
        <v>227</v>
      </c>
      <c r="E2923">
        <v>109.752400741</v>
      </c>
      <c r="F2923">
        <v>25.61</v>
      </c>
      <c r="G2923">
        <v>2.5346087732958602</v>
      </c>
      <c r="H2923">
        <v>2.61483721496093</v>
      </c>
      <c r="I2923">
        <v>-4.7274096839314304</v>
      </c>
      <c r="J2923">
        <v>-0.200311788198407</v>
      </c>
      <c r="K2923">
        <v>24.3837098538711</v>
      </c>
      <c r="L2923">
        <v>23.098321010994901</v>
      </c>
      <c r="M2923">
        <v>57.572900268696699</v>
      </c>
      <c r="N2923">
        <v>1.1728913783409101</v>
      </c>
      <c r="O2923">
        <v>18.313158922295901</v>
      </c>
      <c r="P2923">
        <v>49.068684516879998</v>
      </c>
      <c r="Q2923">
        <v>0.108439626439525</v>
      </c>
    </row>
    <row r="2924" spans="1:17" hidden="1" x14ac:dyDescent="0.3">
      <c r="A2924" t="s">
        <v>6060</v>
      </c>
      <c r="B2924" t="s">
        <v>6061</v>
      </c>
      <c r="C2924" t="s">
        <v>10650</v>
      </c>
      <c r="E2924">
        <v>109.54693125</v>
      </c>
      <c r="F2924">
        <v>91.6</v>
      </c>
      <c r="G2924">
        <v>9.5188864832470195</v>
      </c>
      <c r="H2924">
        <v>-39.356911681735298</v>
      </c>
      <c r="I2924">
        <v>26.984995557885501</v>
      </c>
      <c r="J2924">
        <v>-14.3822687882978</v>
      </c>
      <c r="K2924">
        <v>124.38657254901899</v>
      </c>
      <c r="M2924">
        <v>6.3095984447371798</v>
      </c>
      <c r="O2924">
        <v>97.543668122270702</v>
      </c>
      <c r="P2924">
        <v>46.936156560795602</v>
      </c>
    </row>
    <row r="2925" spans="1:17" hidden="1" x14ac:dyDescent="0.3">
      <c r="A2925" t="s">
        <v>6062</v>
      </c>
      <c r="B2925" t="s">
        <v>6063</v>
      </c>
      <c r="C2925" t="s">
        <v>10650</v>
      </c>
      <c r="D2925" t="s">
        <v>355</v>
      </c>
      <c r="E2925">
        <v>109.485</v>
      </c>
      <c r="F2925">
        <v>203.2</v>
      </c>
      <c r="G2925">
        <v>38.968641298963099</v>
      </c>
      <c r="H2925">
        <v>-2.3788395407932299</v>
      </c>
      <c r="I2925">
        <v>66.853840923867807</v>
      </c>
      <c r="J2925">
        <v>1.15163924163427</v>
      </c>
      <c r="K2925">
        <v>191.17076992163899</v>
      </c>
      <c r="M2925">
        <v>62.778948576604201</v>
      </c>
      <c r="N2925">
        <v>0.42762608416318598</v>
      </c>
      <c r="O2925">
        <v>15.6742125984252</v>
      </c>
      <c r="P2925">
        <v>80.141843971631204</v>
      </c>
    </row>
    <row r="2926" spans="1:17" hidden="1" x14ac:dyDescent="0.3">
      <c r="A2926" t="s">
        <v>6064</v>
      </c>
      <c r="B2926" t="s">
        <v>6065</v>
      </c>
      <c r="C2926" t="s">
        <v>10650</v>
      </c>
      <c r="D2926" t="s">
        <v>4617</v>
      </c>
      <c r="E2926">
        <v>109.4617725</v>
      </c>
      <c r="F2926">
        <v>695.55</v>
      </c>
      <c r="G2926">
        <v>27.644268454217201</v>
      </c>
      <c r="H2926">
        <v>16.671227028305999</v>
      </c>
      <c r="I2926">
        <v>39.932568719726902</v>
      </c>
      <c r="J2926">
        <v>20.087237618916198</v>
      </c>
      <c r="K2926">
        <v>580.62519726029598</v>
      </c>
      <c r="L2926">
        <v>512.68002341571105</v>
      </c>
      <c r="M2926">
        <v>83.596535240157394</v>
      </c>
      <c r="N2926">
        <v>2.0555341055762799</v>
      </c>
      <c r="O2926">
        <v>9.2516713392279506</v>
      </c>
      <c r="P2926">
        <v>83.039473684210506</v>
      </c>
      <c r="Q2926">
        <v>8.3529083945060006E-2</v>
      </c>
    </row>
    <row r="2927" spans="1:17" hidden="1" x14ac:dyDescent="0.3">
      <c r="A2927" t="s">
        <v>6066</v>
      </c>
      <c r="B2927" t="s">
        <v>6067</v>
      </c>
      <c r="C2927" t="s">
        <v>10650</v>
      </c>
      <c r="D2927" t="s">
        <v>414</v>
      </c>
      <c r="E2927">
        <v>109.1748</v>
      </c>
      <c r="F2927">
        <v>46.63</v>
      </c>
      <c r="G2927">
        <v>134.65852629699901</v>
      </c>
      <c r="H2927">
        <v>-4.8494096089955203</v>
      </c>
      <c r="I2927">
        <v>1.93965415415262</v>
      </c>
      <c r="J2927">
        <v>-1.7932538991350999</v>
      </c>
      <c r="K2927">
        <v>45.722585550149198</v>
      </c>
      <c r="L2927">
        <v>39.325716984335699</v>
      </c>
      <c r="M2927">
        <v>53.2797925808039</v>
      </c>
      <c r="N2927">
        <v>1.10633997219647</v>
      </c>
      <c r="O2927">
        <v>16.341411108728199</v>
      </c>
      <c r="P2927">
        <v>175.91715976331301</v>
      </c>
      <c r="Q2927">
        <v>9.4662144758913006E-2</v>
      </c>
    </row>
    <row r="2928" spans="1:17" hidden="1" x14ac:dyDescent="0.3">
      <c r="A2928" t="s">
        <v>6068</v>
      </c>
      <c r="B2928" t="s">
        <v>6069</v>
      </c>
      <c r="C2928" t="s">
        <v>10650</v>
      </c>
      <c r="D2928" t="s">
        <v>411</v>
      </c>
      <c r="E2928">
        <v>109.17466</v>
      </c>
      <c r="F2928">
        <v>11.03</v>
      </c>
      <c r="G2928">
        <v>95.589313163606207</v>
      </c>
      <c r="H2928">
        <v>-2.69215856772326</v>
      </c>
      <c r="I2928">
        <v>49.715197856021199</v>
      </c>
      <c r="J2928">
        <v>5.2438524049084396</v>
      </c>
      <c r="K2928">
        <v>10.6634911695533</v>
      </c>
      <c r="L2928">
        <v>9.0992398310684504</v>
      </c>
      <c r="M2928">
        <v>62.420945711401998</v>
      </c>
      <c r="N2928">
        <v>1.3458008847615599</v>
      </c>
      <c r="O2928">
        <v>14.233907524932</v>
      </c>
      <c r="P2928">
        <v>137.20430107526801</v>
      </c>
      <c r="Q2928">
        <v>7.4441212151823005E-2</v>
      </c>
    </row>
    <row r="2929" spans="1:17" hidden="1" x14ac:dyDescent="0.3">
      <c r="A2929" t="s">
        <v>6070</v>
      </c>
      <c r="B2929" t="s">
        <v>6071</v>
      </c>
      <c r="C2929" t="s">
        <v>10650</v>
      </c>
      <c r="D2929" t="s">
        <v>46</v>
      </c>
      <c r="E2929">
        <v>109.06892132</v>
      </c>
      <c r="F2929">
        <v>14.04</v>
      </c>
      <c r="G2929">
        <v>105.531109554293</v>
      </c>
      <c r="H2929">
        <v>-10.0298257656662</v>
      </c>
      <c r="I2929">
        <v>47.487974931453103</v>
      </c>
      <c r="J2929">
        <v>13.514433304586399</v>
      </c>
      <c r="K2929">
        <v>13.8643676676128</v>
      </c>
      <c r="L2929">
        <v>10.8193765070293</v>
      </c>
      <c r="M2929">
        <v>66.568378522559399</v>
      </c>
      <c r="N2929">
        <v>0.75445995103207497</v>
      </c>
      <c r="O2929">
        <v>39.957264957264897</v>
      </c>
      <c r="Q2929">
        <v>9.4740827714720005E-2</v>
      </c>
    </row>
    <row r="2930" spans="1:17" hidden="1" x14ac:dyDescent="0.3">
      <c r="A2930" t="s">
        <v>6072</v>
      </c>
      <c r="B2930" t="s">
        <v>6073</v>
      </c>
      <c r="C2930" t="s">
        <v>10650</v>
      </c>
      <c r="D2930" t="s">
        <v>531</v>
      </c>
      <c r="E2930">
        <v>108.9408</v>
      </c>
      <c r="F2930">
        <v>159.65</v>
      </c>
      <c r="G2930">
        <v>112.025701935874</v>
      </c>
      <c r="H2930">
        <v>8.89788616667553</v>
      </c>
      <c r="I2930">
        <v>46.680832074310302</v>
      </c>
      <c r="J2930">
        <v>5.03947169694223</v>
      </c>
      <c r="K2930">
        <v>143.61954571419199</v>
      </c>
      <c r="L2930">
        <v>116.019129581987</v>
      </c>
      <c r="M2930">
        <v>72.329131146403498</v>
      </c>
      <c r="N2930">
        <v>0.41366615624639802</v>
      </c>
      <c r="O2930">
        <v>6.5455684309426703</v>
      </c>
      <c r="P2930">
        <v>173.84219554030801</v>
      </c>
      <c r="Q2930">
        <v>0.13548214627586999</v>
      </c>
    </row>
    <row r="2931" spans="1:17" hidden="1" x14ac:dyDescent="0.3">
      <c r="A2931" t="s">
        <v>6074</v>
      </c>
      <c r="B2931" t="s">
        <v>6075</v>
      </c>
      <c r="C2931" t="s">
        <v>10650</v>
      </c>
      <c r="D2931" t="s">
        <v>21</v>
      </c>
      <c r="E2931">
        <v>108.87028100000001</v>
      </c>
      <c r="F2931">
        <v>8.77</v>
      </c>
      <c r="G2931">
        <v>401.07987451482302</v>
      </c>
      <c r="H2931">
        <v>47.523699941309999</v>
      </c>
      <c r="I2931">
        <v>244.99001574777901</v>
      </c>
      <c r="J2931">
        <v>6.2418800279500797</v>
      </c>
      <c r="K2931">
        <v>6.0349495718194799</v>
      </c>
      <c r="L2931">
        <v>3.7516173184588699</v>
      </c>
      <c r="M2931">
        <v>99.999738222401106</v>
      </c>
      <c r="N2931">
        <v>2.00631049437427</v>
      </c>
      <c r="O2931">
        <v>0</v>
      </c>
      <c r="P2931">
        <v>448.12499999999898</v>
      </c>
      <c r="Q2931">
        <v>0.104012915954833</v>
      </c>
    </row>
    <row r="2932" spans="1:17" hidden="1" x14ac:dyDescent="0.3">
      <c r="A2932" t="s">
        <v>6076</v>
      </c>
      <c r="B2932" t="s">
        <v>6077</v>
      </c>
      <c r="C2932" t="s">
        <v>10650</v>
      </c>
      <c r="D2932" t="s">
        <v>531</v>
      </c>
      <c r="E2932">
        <v>108.816</v>
      </c>
      <c r="F2932">
        <v>448.7</v>
      </c>
      <c r="G2932">
        <v>475.91607435102298</v>
      </c>
      <c r="H2932">
        <v>57.480939145584202</v>
      </c>
      <c r="I2932">
        <v>44.414206328957803</v>
      </c>
      <c r="J2932">
        <v>-3.00102807578513</v>
      </c>
      <c r="K2932">
        <v>354.00768963683299</v>
      </c>
      <c r="L2932">
        <v>249.70995230839</v>
      </c>
      <c r="M2932">
        <v>67.4196228830276</v>
      </c>
      <c r="N2932">
        <v>2.7282871428517201</v>
      </c>
      <c r="O2932">
        <v>7.0537107198573601</v>
      </c>
      <c r="P2932">
        <v>538.26458036984297</v>
      </c>
      <c r="Q2932">
        <v>0.181132888110941</v>
      </c>
    </row>
    <row r="2933" spans="1:17" hidden="1" x14ac:dyDescent="0.3">
      <c r="A2933" t="s">
        <v>6078</v>
      </c>
      <c r="B2933" t="s">
        <v>6079</v>
      </c>
      <c r="C2933" t="s">
        <v>10650</v>
      </c>
      <c r="D2933" t="s">
        <v>769</v>
      </c>
      <c r="E2933">
        <v>108.74516454</v>
      </c>
      <c r="F2933">
        <v>65.3</v>
      </c>
      <c r="G2933">
        <v>-67.373953967976604</v>
      </c>
      <c r="H2933">
        <v>-14.9441464511007</v>
      </c>
      <c r="I2933">
        <v>-49.907844893338101</v>
      </c>
      <c r="J2933">
        <v>-10.2738734921949</v>
      </c>
      <c r="M2933">
        <v>27.6707469119264</v>
      </c>
      <c r="O2933">
        <v>66.921898928024504</v>
      </c>
      <c r="P2933">
        <v>3.6507936507936298</v>
      </c>
    </row>
    <row r="2934" spans="1:17" hidden="1" x14ac:dyDescent="0.3">
      <c r="A2934" t="s">
        <v>6080</v>
      </c>
      <c r="B2934" t="s">
        <v>6081</v>
      </c>
      <c r="C2934" t="s">
        <v>10650</v>
      </c>
      <c r="D2934" t="s">
        <v>227</v>
      </c>
      <c r="E2934">
        <v>108.19875</v>
      </c>
      <c r="F2934">
        <v>77</v>
      </c>
      <c r="G2934">
        <v>83.453611888560602</v>
      </c>
      <c r="H2934">
        <v>1.5174467210186999</v>
      </c>
      <c r="I2934">
        <v>19.560952556238</v>
      </c>
      <c r="J2934">
        <v>-4.3430431724047702</v>
      </c>
      <c r="K2934">
        <v>71.278139052134193</v>
      </c>
      <c r="L2934">
        <v>62.073959492503597</v>
      </c>
      <c r="M2934">
        <v>48.2213534280245</v>
      </c>
      <c r="N2934">
        <v>0.57272366379154704</v>
      </c>
      <c r="O2934">
        <v>36.233766233766197</v>
      </c>
      <c r="P2934">
        <v>119.435736677115</v>
      </c>
      <c r="Q2934">
        <v>0.15852028512571001</v>
      </c>
    </row>
    <row r="2935" spans="1:17" hidden="1" x14ac:dyDescent="0.3">
      <c r="A2935" t="s">
        <v>6082</v>
      </c>
      <c r="B2935" t="s">
        <v>6083</v>
      </c>
      <c r="C2935" t="s">
        <v>10650</v>
      </c>
      <c r="D2935" t="s">
        <v>21</v>
      </c>
      <c r="E2935">
        <v>108.1485375</v>
      </c>
      <c r="F2935">
        <v>148.1</v>
      </c>
      <c r="G2935">
        <v>-16.512200077251201</v>
      </c>
      <c r="H2935">
        <v>-37.786100239712198</v>
      </c>
      <c r="I2935">
        <v>-45.650986107507798</v>
      </c>
      <c r="J2935">
        <v>-0.64521852143467096</v>
      </c>
      <c r="K2935">
        <v>198.18437416102199</v>
      </c>
      <c r="L2935">
        <v>228.30838304142199</v>
      </c>
      <c r="M2935">
        <v>31.641018374281899</v>
      </c>
      <c r="N2935">
        <v>1.5095030913670699</v>
      </c>
      <c r="O2935">
        <v>245.03713706954699</v>
      </c>
      <c r="P2935">
        <v>19.6284329563812</v>
      </c>
      <c r="Q2935">
        <v>0.15728185606114201</v>
      </c>
    </row>
    <row r="2936" spans="1:17" hidden="1" x14ac:dyDescent="0.3">
      <c r="A2936" t="s">
        <v>6084</v>
      </c>
      <c r="B2936" t="s">
        <v>6085</v>
      </c>
      <c r="C2936" t="s">
        <v>10650</v>
      </c>
      <c r="D2936" t="s">
        <v>46</v>
      </c>
      <c r="E2936">
        <v>108.112656827</v>
      </c>
      <c r="F2936">
        <v>5.12</v>
      </c>
      <c r="G2936">
        <v>0.84677428172307501</v>
      </c>
      <c r="H2936">
        <v>3.8377309227462102</v>
      </c>
      <c r="I2936">
        <v>-34.801228994391899</v>
      </c>
      <c r="J2936">
        <v>-4.3294290477504402</v>
      </c>
      <c r="K2936">
        <v>5.05652630610036</v>
      </c>
      <c r="L2936">
        <v>4.8747617677777999</v>
      </c>
      <c r="M2936">
        <v>43.436743658771597</v>
      </c>
      <c r="N2936">
        <v>1.02404653967503</v>
      </c>
      <c r="O2936">
        <v>38.671875</v>
      </c>
      <c r="P2936">
        <v>76.551724137931004</v>
      </c>
      <c r="Q2936">
        <v>2.6849511394241E-2</v>
      </c>
    </row>
    <row r="2937" spans="1:17" hidden="1" x14ac:dyDescent="0.3">
      <c r="A2937" t="s">
        <v>6086</v>
      </c>
      <c r="B2937" t="s">
        <v>6087</v>
      </c>
      <c r="C2937" t="s">
        <v>10650</v>
      </c>
      <c r="D2937" t="s">
        <v>1788</v>
      </c>
      <c r="E2937">
        <v>107.67749999999999</v>
      </c>
      <c r="F2937">
        <v>36.6</v>
      </c>
      <c r="G2937">
        <v>-14.244800809852</v>
      </c>
      <c r="H2937">
        <v>-20.602041187942898</v>
      </c>
      <c r="I2937">
        <v>3.2213082647865199</v>
      </c>
      <c r="J2937">
        <v>-4.4295608000561302</v>
      </c>
      <c r="O2937">
        <v>20.7650273224043</v>
      </c>
      <c r="P2937">
        <v>28.421052631578899</v>
      </c>
    </row>
    <row r="2938" spans="1:17" hidden="1" x14ac:dyDescent="0.3">
      <c r="A2938" t="s">
        <v>6088</v>
      </c>
      <c r="B2938" t="s">
        <v>6089</v>
      </c>
      <c r="C2938" t="s">
        <v>10650</v>
      </c>
      <c r="D2938" t="s">
        <v>5050</v>
      </c>
      <c r="E2938">
        <v>107.621202</v>
      </c>
      <c r="F2938">
        <v>39.15</v>
      </c>
      <c r="G2938">
        <v>-3.7362478741146199</v>
      </c>
      <c r="H2938">
        <v>3.4168260736690601</v>
      </c>
      <c r="I2938">
        <v>-6.7276482513341804</v>
      </c>
      <c r="J2938">
        <v>-8.5568633050354599</v>
      </c>
      <c r="K2938">
        <v>38.317072482135401</v>
      </c>
      <c r="L2938">
        <v>36.570935197919603</v>
      </c>
      <c r="M2938">
        <v>49.778383869949799</v>
      </c>
      <c r="N2938">
        <v>2.46568645849313</v>
      </c>
      <c r="O2938">
        <v>30.012771392081699</v>
      </c>
      <c r="P2938">
        <v>49.142857142857103</v>
      </c>
      <c r="Q2938">
        <v>5.7381239337470002E-3</v>
      </c>
    </row>
    <row r="2939" spans="1:17" hidden="1" x14ac:dyDescent="0.3">
      <c r="A2939" t="s">
        <v>6090</v>
      </c>
      <c r="B2939" t="s">
        <v>6091</v>
      </c>
      <c r="C2939" t="s">
        <v>10650</v>
      </c>
      <c r="D2939" t="s">
        <v>629</v>
      </c>
      <c r="E2939">
        <v>107.533395</v>
      </c>
      <c r="F2939">
        <v>53.43</v>
      </c>
      <c r="G2939">
        <v>83.199269181199099</v>
      </c>
      <c r="H2939">
        <v>-1.70966098370094</v>
      </c>
      <c r="I2939">
        <v>24.0308320743103</v>
      </c>
      <c r="J2939">
        <v>5.5516664766316399</v>
      </c>
      <c r="K2939">
        <v>50.673574735360198</v>
      </c>
      <c r="L2939">
        <v>43.530437676095303</v>
      </c>
      <c r="M2939">
        <v>70.908176527501297</v>
      </c>
      <c r="N2939">
        <v>0.36972237543898301</v>
      </c>
      <c r="O2939">
        <v>29.1409320606401</v>
      </c>
      <c r="P2939">
        <v>132.40539364941199</v>
      </c>
      <c r="Q2939">
        <v>9.8402137021549999E-2</v>
      </c>
    </row>
    <row r="2940" spans="1:17" hidden="1" x14ac:dyDescent="0.3">
      <c r="A2940" t="s">
        <v>6092</v>
      </c>
      <c r="B2940" t="s">
        <v>6093</v>
      </c>
      <c r="C2940" t="s">
        <v>10650</v>
      </c>
      <c r="D2940" t="s">
        <v>89</v>
      </c>
      <c r="E2940">
        <v>107.481090165</v>
      </c>
      <c r="F2940">
        <v>20.56</v>
      </c>
      <c r="G2940">
        <v>28.329201764150501</v>
      </c>
      <c r="H2940">
        <v>7.0994658334065699</v>
      </c>
      <c r="I2940">
        <v>-30.065942119237999</v>
      </c>
      <c r="J2940">
        <v>-3.9554453079130401</v>
      </c>
      <c r="K2940">
        <v>18.279636322147901</v>
      </c>
      <c r="L2940">
        <v>16.8509307650849</v>
      </c>
      <c r="M2940">
        <v>49.072421766735701</v>
      </c>
      <c r="N2940">
        <v>2.2112186508398501</v>
      </c>
      <c r="O2940">
        <v>43.239299610894903</v>
      </c>
      <c r="P2940">
        <v>77.241379310344797</v>
      </c>
      <c r="Q2940">
        <v>-2.9640992178532E-2</v>
      </c>
    </row>
    <row r="2941" spans="1:17" hidden="1" x14ac:dyDescent="0.3">
      <c r="A2941" t="s">
        <v>6094</v>
      </c>
      <c r="B2941" t="s">
        <v>6095</v>
      </c>
      <c r="C2941" t="s">
        <v>10650</v>
      </c>
      <c r="E2941">
        <v>107.43470189999999</v>
      </c>
      <c r="F2941">
        <v>96.1</v>
      </c>
      <c r="G2941">
        <v>-44.708247562326399</v>
      </c>
      <c r="H2941">
        <v>-15.7942802601998</v>
      </c>
      <c r="I2941">
        <v>-27.2421384876878</v>
      </c>
      <c r="J2941">
        <v>-15.9339488217617</v>
      </c>
      <c r="O2941">
        <v>22.996878251820998</v>
      </c>
      <c r="P2941">
        <v>0</v>
      </c>
    </row>
    <row r="2942" spans="1:17" hidden="1" x14ac:dyDescent="0.3">
      <c r="A2942" t="s">
        <v>6096</v>
      </c>
      <c r="B2942" t="s">
        <v>6097</v>
      </c>
      <c r="C2942" t="s">
        <v>10650</v>
      </c>
      <c r="D2942" t="s">
        <v>1418</v>
      </c>
      <c r="E2942">
        <v>107.19385765</v>
      </c>
      <c r="F2942">
        <v>24.47</v>
      </c>
      <c r="G2942">
        <v>466.39399129235397</v>
      </c>
      <c r="H2942">
        <v>11.1179897019228</v>
      </c>
      <c r="I2942">
        <v>144.609779442731</v>
      </c>
      <c r="J2942">
        <v>3.38986919786357</v>
      </c>
      <c r="K2942">
        <v>21.812553958639299</v>
      </c>
      <c r="M2942">
        <v>84.698361020609497</v>
      </c>
      <c r="N2942">
        <v>1.1974852868360499</v>
      </c>
      <c r="O2942">
        <v>3.7597057621577599</v>
      </c>
      <c r="P2942">
        <v>496.829268292682</v>
      </c>
    </row>
    <row r="2943" spans="1:17" hidden="1" x14ac:dyDescent="0.3">
      <c r="A2943" t="s">
        <v>6098</v>
      </c>
      <c r="B2943" t="s">
        <v>6099</v>
      </c>
      <c r="C2943" t="s">
        <v>10650</v>
      </c>
      <c r="E2943">
        <v>106.7443</v>
      </c>
      <c r="F2943">
        <v>346.7</v>
      </c>
      <c r="G2943">
        <v>716.20696964191802</v>
      </c>
      <c r="H2943">
        <v>52.8242387570956</v>
      </c>
      <c r="I2943">
        <v>644.679433472911</v>
      </c>
      <c r="J2943">
        <v>6.5498748941032199</v>
      </c>
      <c r="K2943">
        <v>235.01740741742</v>
      </c>
      <c r="L2943">
        <v>137.682655772608</v>
      </c>
      <c r="M2943">
        <v>99.999882310656801</v>
      </c>
      <c r="N2943">
        <v>0.35375922991838799</v>
      </c>
      <c r="O2943">
        <v>0</v>
      </c>
      <c r="P2943">
        <v>900.57720057719996</v>
      </c>
    </row>
    <row r="2944" spans="1:17" hidden="1" x14ac:dyDescent="0.3">
      <c r="A2944" t="s">
        <v>6100</v>
      </c>
      <c r="B2944" t="s">
        <v>6101</v>
      </c>
      <c r="C2944" t="s">
        <v>10650</v>
      </c>
      <c r="D2944" t="s">
        <v>680</v>
      </c>
      <c r="E2944">
        <v>106.507882592</v>
      </c>
      <c r="F2944">
        <v>102.45</v>
      </c>
      <c r="G2944">
        <v>6.9155743202241302</v>
      </c>
      <c r="H2944">
        <v>-0.78839994197081997</v>
      </c>
      <c r="I2944">
        <v>-30.281516593970501</v>
      </c>
      <c r="J2944">
        <v>1.17057095224954</v>
      </c>
      <c r="K2944">
        <v>98.823143465882794</v>
      </c>
      <c r="L2944">
        <v>98.513661171508005</v>
      </c>
      <c r="M2944">
        <v>51.139201094127998</v>
      </c>
      <c r="N2944">
        <v>0.83250489434448005</v>
      </c>
      <c r="O2944">
        <v>86.686188384577804</v>
      </c>
      <c r="P2944">
        <v>46.0233751425313</v>
      </c>
      <c r="Q2944">
        <v>3.1748422451275002E-2</v>
      </c>
    </row>
    <row r="2945" spans="1:17" hidden="1" x14ac:dyDescent="0.3">
      <c r="A2945" t="s">
        <v>6102</v>
      </c>
      <c r="B2945" t="s">
        <v>6103</v>
      </c>
      <c r="C2945" t="s">
        <v>10650</v>
      </c>
      <c r="D2945" t="s">
        <v>629</v>
      </c>
      <c r="E2945">
        <v>106.4061</v>
      </c>
      <c r="F2945">
        <v>61.8</v>
      </c>
      <c r="G2945">
        <v>-51.959086524137703</v>
      </c>
      <c r="H2945">
        <v>-14.2785554121927</v>
      </c>
      <c r="I2945">
        <v>-34.492977449499101</v>
      </c>
      <c r="J2945">
        <v>-9.9590586773800798</v>
      </c>
      <c r="M2945">
        <v>28.841160594536799</v>
      </c>
      <c r="O2945">
        <v>34.951456310679603</v>
      </c>
      <c r="P2945">
        <v>1.3114754098360699</v>
      </c>
    </row>
    <row r="2946" spans="1:17" hidden="1" x14ac:dyDescent="0.3">
      <c r="A2946" t="s">
        <v>6104</v>
      </c>
      <c r="B2946" t="s">
        <v>6105</v>
      </c>
      <c r="C2946" t="s">
        <v>10650</v>
      </c>
      <c r="E2946">
        <v>106.18384450000001</v>
      </c>
      <c r="F2946">
        <v>109</v>
      </c>
      <c r="G2946">
        <v>3.5701323923445099</v>
      </c>
      <c r="H2946">
        <v>4.4303945525711796</v>
      </c>
      <c r="I2946">
        <v>0.57249874097699605</v>
      </c>
      <c r="J2946">
        <v>10.3883935461173</v>
      </c>
      <c r="K2946">
        <v>105.097030737662</v>
      </c>
      <c r="L2946">
        <v>97.261932224665301</v>
      </c>
      <c r="M2946">
        <v>70.756097483540103</v>
      </c>
      <c r="N2946">
        <v>2.0174125644771701</v>
      </c>
      <c r="O2946">
        <v>18.486238532110001</v>
      </c>
      <c r="P2946">
        <v>99.926632428466604</v>
      </c>
      <c r="Q2946">
        <v>5.1164012629198001E-2</v>
      </c>
    </row>
    <row r="2947" spans="1:17" hidden="1" x14ac:dyDescent="0.3">
      <c r="A2947" t="s">
        <v>6106</v>
      </c>
      <c r="B2947" t="s">
        <v>6107</v>
      </c>
      <c r="C2947" t="s">
        <v>10650</v>
      </c>
      <c r="D2947" t="s">
        <v>531</v>
      </c>
      <c r="E2947">
        <v>106.129940885</v>
      </c>
      <c r="F2947">
        <v>147.38999999999999</v>
      </c>
      <c r="G2947">
        <v>121.72896594235699</v>
      </c>
      <c r="H2947">
        <v>-10.608492934619701</v>
      </c>
      <c r="I2947">
        <v>47.150332345901802</v>
      </c>
      <c r="J2947">
        <v>-6.6659289421984198</v>
      </c>
      <c r="K2947">
        <v>138.59991822234699</v>
      </c>
      <c r="L2947">
        <v>104.163705239878</v>
      </c>
      <c r="M2947">
        <v>47.131545221044597</v>
      </c>
      <c r="N2947">
        <v>0.31726796957228798</v>
      </c>
      <c r="O2947">
        <v>26.209376484157598</v>
      </c>
      <c r="P2947">
        <v>211.277719112988</v>
      </c>
      <c r="Q2947">
        <v>0.105767687794105</v>
      </c>
    </row>
    <row r="2948" spans="1:17" hidden="1" x14ac:dyDescent="0.3">
      <c r="A2948" t="s">
        <v>6108</v>
      </c>
      <c r="B2948" t="s">
        <v>6109</v>
      </c>
      <c r="C2948" t="s">
        <v>10650</v>
      </c>
      <c r="D2948" t="s">
        <v>742</v>
      </c>
      <c r="E2948">
        <v>105.953940543</v>
      </c>
      <c r="F2948">
        <v>86.41</v>
      </c>
      <c r="G2948">
        <v>-16.782771410429401</v>
      </c>
      <c r="H2948">
        <v>1.66865084090532</v>
      </c>
      <c r="I2948">
        <v>7.9347078263741304</v>
      </c>
      <c r="J2948">
        <v>-1.07796705944635</v>
      </c>
      <c r="K2948">
        <v>86.355980208390093</v>
      </c>
      <c r="L2948">
        <v>82.181711933750904</v>
      </c>
      <c r="M2948">
        <v>58.050219930369003</v>
      </c>
      <c r="N2948">
        <v>1.1084490981147599</v>
      </c>
      <c r="O2948">
        <v>11.9777803494965</v>
      </c>
      <c r="P2948">
        <v>27.054844875753499</v>
      </c>
    </row>
    <row r="2949" spans="1:17" hidden="1" x14ac:dyDescent="0.3">
      <c r="A2949" t="s">
        <v>6110</v>
      </c>
      <c r="B2949" t="s">
        <v>6111</v>
      </c>
      <c r="C2949" t="s">
        <v>10650</v>
      </c>
      <c r="D2949" t="s">
        <v>1418</v>
      </c>
      <c r="E2949">
        <v>105.90925</v>
      </c>
      <c r="F2949">
        <v>187.9</v>
      </c>
      <c r="G2949">
        <v>-28.867709432760599</v>
      </c>
      <c r="H2949">
        <v>10.5546341326455</v>
      </c>
      <c r="I2949">
        <v>0.22360315864768199</v>
      </c>
      <c r="J2949">
        <v>9.8482429728721801</v>
      </c>
      <c r="K2949">
        <v>172.12048685676899</v>
      </c>
      <c r="L2949">
        <v>167.114816983358</v>
      </c>
      <c r="M2949">
        <v>62.673326071561299</v>
      </c>
      <c r="N2949">
        <v>0.915551453622519</v>
      </c>
      <c r="O2949">
        <v>2.1820117083555002</v>
      </c>
      <c r="P2949">
        <v>32.137834036568201</v>
      </c>
      <c r="Q2949">
        <v>0.108595307716657</v>
      </c>
    </row>
    <row r="2950" spans="1:17" hidden="1" x14ac:dyDescent="0.3">
      <c r="A2950" t="s">
        <v>6112</v>
      </c>
      <c r="B2950" t="s">
        <v>6113</v>
      </c>
      <c r="C2950" t="s">
        <v>10650</v>
      </c>
      <c r="D2950" t="s">
        <v>295</v>
      </c>
      <c r="E2950">
        <v>105.851055903999</v>
      </c>
      <c r="F2950">
        <v>100.34</v>
      </c>
      <c r="G2950">
        <v>132.579139775556</v>
      </c>
      <c r="H2950">
        <v>146.597965449078</v>
      </c>
      <c r="I2950">
        <v>117.22124271895299</v>
      </c>
      <c r="J2950">
        <v>8.7525013675132897</v>
      </c>
      <c r="K2950">
        <v>64.886728716473797</v>
      </c>
      <c r="L2950">
        <v>48.709262964010797</v>
      </c>
      <c r="M2950">
        <v>90.836085711348204</v>
      </c>
      <c r="N2950">
        <v>0.80376591591997504</v>
      </c>
      <c r="O2950">
        <v>0</v>
      </c>
      <c r="P2950">
        <v>176.34260534288001</v>
      </c>
      <c r="Q2950">
        <v>6.9661324890746001E-2</v>
      </c>
    </row>
    <row r="2951" spans="1:17" hidden="1" x14ac:dyDescent="0.3">
      <c r="A2951" t="s">
        <v>6114</v>
      </c>
      <c r="B2951" t="s">
        <v>6115</v>
      </c>
      <c r="C2951" t="s">
        <v>10650</v>
      </c>
      <c r="D2951" t="s">
        <v>629</v>
      </c>
      <c r="E2951">
        <v>105.80840000000001</v>
      </c>
      <c r="F2951">
        <v>0.82</v>
      </c>
      <c r="G2951">
        <v>-8.0472172988356903</v>
      </c>
      <c r="H2951">
        <v>-5.0114659125450904</v>
      </c>
      <c r="I2951">
        <v>-10.4691679256896</v>
      </c>
      <c r="J2951">
        <v>-1.6627623810837799</v>
      </c>
      <c r="K2951">
        <v>0.80089651241684301</v>
      </c>
      <c r="L2951">
        <v>0.81985116867547803</v>
      </c>
      <c r="M2951">
        <v>51.6245605910743</v>
      </c>
      <c r="N2951">
        <v>0.79787134465757603</v>
      </c>
      <c r="O2951">
        <v>92.682926829268297</v>
      </c>
      <c r="P2951">
        <v>51.851851851851798</v>
      </c>
    </row>
    <row r="2952" spans="1:17" hidden="1" x14ac:dyDescent="0.3">
      <c r="A2952" t="s">
        <v>6116</v>
      </c>
      <c r="B2952" t="s">
        <v>6117</v>
      </c>
      <c r="C2952" t="s">
        <v>10650</v>
      </c>
      <c r="D2952" t="s">
        <v>1418</v>
      </c>
      <c r="E2952">
        <v>105.742125</v>
      </c>
      <c r="F2952">
        <v>224</v>
      </c>
      <c r="G2952">
        <v>-44.065506420031298</v>
      </c>
      <c r="H2952">
        <v>-1.29633644990732</v>
      </c>
      <c r="I2952">
        <v>-26.599397345392699</v>
      </c>
      <c r="J2952">
        <v>4.3324414558466602</v>
      </c>
      <c r="M2952">
        <v>56.125497616892702</v>
      </c>
      <c r="O2952">
        <v>15.78125</v>
      </c>
      <c r="P2952">
        <v>26.553672316384102</v>
      </c>
    </row>
    <row r="2953" spans="1:17" hidden="1" x14ac:dyDescent="0.3">
      <c r="A2953" t="s">
        <v>6118</v>
      </c>
      <c r="B2953" t="s">
        <v>6119</v>
      </c>
      <c r="C2953" t="s">
        <v>10650</v>
      </c>
      <c r="D2953" t="s">
        <v>124</v>
      </c>
      <c r="E2953">
        <v>105.64812993</v>
      </c>
      <c r="F2953">
        <v>2</v>
      </c>
      <c r="K2953">
        <v>2.1140989605141698</v>
      </c>
      <c r="L2953">
        <v>3.1857726977597598</v>
      </c>
      <c r="M2953">
        <v>71.039956020089093</v>
      </c>
      <c r="Q2953">
        <v>-6.9211309357390005E-2</v>
      </c>
    </row>
    <row r="2954" spans="1:17" hidden="1" x14ac:dyDescent="0.3">
      <c r="A2954" t="s">
        <v>6120</v>
      </c>
      <c r="B2954" t="s">
        <v>6121</v>
      </c>
      <c r="C2954" t="s">
        <v>10650</v>
      </c>
      <c r="D2954" t="s">
        <v>54</v>
      </c>
      <c r="E2954">
        <v>105.38912879999999</v>
      </c>
      <c r="F2954">
        <v>65.180000000000007</v>
      </c>
      <c r="G2954">
        <v>4.5129631653032698</v>
      </c>
      <c r="H2954">
        <v>0.27941401746876499</v>
      </c>
      <c r="I2954">
        <v>-11.521697108569001</v>
      </c>
      <c r="J2954">
        <v>-6.4979272162486099</v>
      </c>
      <c r="K2954">
        <v>64.890404403678403</v>
      </c>
      <c r="L2954">
        <v>62.089739350807697</v>
      </c>
      <c r="M2954">
        <v>47.483858408859803</v>
      </c>
      <c r="N2954">
        <v>0.77893528406431201</v>
      </c>
      <c r="O2954">
        <v>21.202822951825599</v>
      </c>
      <c r="P2954">
        <v>43.726571113561199</v>
      </c>
      <c r="Q2954">
        <v>-1.0636404059171E-2</v>
      </c>
    </row>
    <row r="2955" spans="1:17" hidden="1" x14ac:dyDescent="0.3">
      <c r="A2955" t="s">
        <v>6122</v>
      </c>
      <c r="B2955" t="s">
        <v>6123</v>
      </c>
      <c r="C2955" t="s">
        <v>10650</v>
      </c>
      <c r="D2955" t="s">
        <v>2275</v>
      </c>
      <c r="E2955">
        <v>105.31672</v>
      </c>
      <c r="F2955">
        <v>357.6</v>
      </c>
      <c r="G2955">
        <v>508.13615157110002</v>
      </c>
      <c r="H2955">
        <v>-4.53778075587846</v>
      </c>
      <c r="I2955">
        <v>39.8513448948231</v>
      </c>
      <c r="J2955">
        <v>16.183198796123399</v>
      </c>
      <c r="K2955">
        <v>302.53796791063201</v>
      </c>
      <c r="L2955">
        <v>208.55874274744599</v>
      </c>
      <c r="M2955">
        <v>69.782070396564094</v>
      </c>
      <c r="N2955">
        <v>0.79773973741066895</v>
      </c>
      <c r="O2955">
        <v>19.6448545861297</v>
      </c>
      <c r="P2955">
        <v>685.93406593406598</v>
      </c>
    </row>
    <row r="2956" spans="1:17" hidden="1" x14ac:dyDescent="0.3">
      <c r="A2956" t="s">
        <v>6124</v>
      </c>
      <c r="B2956" t="s">
        <v>6125</v>
      </c>
      <c r="C2956" t="s">
        <v>10650</v>
      </c>
      <c r="D2956" t="s">
        <v>1546</v>
      </c>
      <c r="E2956">
        <v>105.27437500000001</v>
      </c>
      <c r="F2956">
        <v>9.59</v>
      </c>
      <c r="G2956">
        <v>2775.6253290602699</v>
      </c>
      <c r="H2956">
        <v>48.079449900668898</v>
      </c>
      <c r="I2956">
        <v>144.82653099904101</v>
      </c>
      <c r="J2956">
        <v>6.3739769989391597</v>
      </c>
      <c r="K2956">
        <v>6.5538050334394597</v>
      </c>
      <c r="L2956">
        <v>3.7839181127942898</v>
      </c>
      <c r="M2956">
        <v>99.977598130302795</v>
      </c>
      <c r="N2956">
        <v>0.46516163833048502</v>
      </c>
      <c r="O2956">
        <v>0</v>
      </c>
      <c r="P2956">
        <v>2806.0606060606001</v>
      </c>
    </row>
    <row r="2957" spans="1:17" hidden="1" x14ac:dyDescent="0.3">
      <c r="A2957" t="s">
        <v>6126</v>
      </c>
      <c r="B2957" t="s">
        <v>6127</v>
      </c>
      <c r="C2957" t="s">
        <v>10650</v>
      </c>
      <c r="D2957" t="s">
        <v>141</v>
      </c>
      <c r="E2957">
        <v>105.10557</v>
      </c>
      <c r="F2957">
        <v>14.74</v>
      </c>
      <c r="G2957">
        <v>-38.0214838968799</v>
      </c>
      <c r="H2957">
        <v>0.23129214539044099</v>
      </c>
      <c r="I2957">
        <v>-26.263285572748401</v>
      </c>
      <c r="J2957">
        <v>-4.9960957144171196</v>
      </c>
      <c r="K2957">
        <v>15.0456003157467</v>
      </c>
      <c r="L2957">
        <v>15.932376256758401</v>
      </c>
      <c r="M2957">
        <v>47.9218292807358</v>
      </c>
      <c r="N2957">
        <v>1.14590426142516</v>
      </c>
      <c r="O2957">
        <v>57.055630936227899</v>
      </c>
      <c r="P2957">
        <v>16.5217391304347</v>
      </c>
      <c r="Q2957">
        <v>-5.2707902798492003E-2</v>
      </c>
    </row>
    <row r="2958" spans="1:17" hidden="1" x14ac:dyDescent="0.3">
      <c r="A2958" t="s">
        <v>6128</v>
      </c>
      <c r="B2958" t="s">
        <v>6129</v>
      </c>
      <c r="C2958" t="s">
        <v>10650</v>
      </c>
      <c r="D2958" t="s">
        <v>445</v>
      </c>
      <c r="E2958">
        <v>105</v>
      </c>
      <c r="F2958">
        <v>178.15</v>
      </c>
      <c r="G2958">
        <v>0.17322739849876301</v>
      </c>
      <c r="H2958">
        <v>-1.52309381952183</v>
      </c>
      <c r="I2958">
        <v>1.9663159452780701</v>
      </c>
      <c r="J2958">
        <v>0.19986858515601999</v>
      </c>
      <c r="K2958">
        <v>171.91626608346701</v>
      </c>
      <c r="L2958">
        <v>161.111204728682</v>
      </c>
      <c r="M2958">
        <v>56.136436727707498</v>
      </c>
      <c r="N2958">
        <v>9.64904560971203E-2</v>
      </c>
      <c r="O2958">
        <v>30.7605950042099</v>
      </c>
      <c r="P2958">
        <v>35.526816279954303</v>
      </c>
      <c r="Q2958">
        <v>-4.3485824354734998E-2</v>
      </c>
    </row>
    <row r="2959" spans="1:17" hidden="1" x14ac:dyDescent="0.3">
      <c r="A2959" t="s">
        <v>6130</v>
      </c>
      <c r="B2959" t="s">
        <v>6131</v>
      </c>
      <c r="C2959" t="s">
        <v>10650</v>
      </c>
      <c r="D2959" t="s">
        <v>730</v>
      </c>
      <c r="E2959">
        <v>104.91911</v>
      </c>
      <c r="F2959">
        <v>58</v>
      </c>
      <c r="G2959">
        <v>-63.071746222163199</v>
      </c>
      <c r="H2959">
        <v>-2.0289960117646602</v>
      </c>
      <c r="I2959">
        <v>-11.8357764697175</v>
      </c>
      <c r="J2959">
        <v>-1.6627623810837799</v>
      </c>
      <c r="K2959">
        <v>59.277854328428603</v>
      </c>
      <c r="L2959">
        <v>59.840677045673097</v>
      </c>
      <c r="M2959">
        <v>47.574659958045103</v>
      </c>
      <c r="N2959">
        <v>0.61870773854244898</v>
      </c>
      <c r="O2959">
        <v>67.155172413793096</v>
      </c>
      <c r="P2959">
        <v>24.731182795698899</v>
      </c>
      <c r="Q2959">
        <v>9.2149349876260001E-2</v>
      </c>
    </row>
    <row r="2960" spans="1:17" hidden="1" x14ac:dyDescent="0.3">
      <c r="A2960" t="s">
        <v>6132</v>
      </c>
      <c r="B2960" t="s">
        <v>6133</v>
      </c>
      <c r="C2960" t="s">
        <v>10650</v>
      </c>
      <c r="D2960" t="s">
        <v>966</v>
      </c>
      <c r="E2960">
        <v>104.554</v>
      </c>
      <c r="F2960">
        <v>56.85</v>
      </c>
      <c r="G2960">
        <v>-23.473847084994201</v>
      </c>
      <c r="H2960">
        <v>29.008821074095099</v>
      </c>
      <c r="I2960">
        <v>6.58919169576144</v>
      </c>
      <c r="J2960">
        <v>12.796192842796801</v>
      </c>
      <c r="K2960">
        <v>49.6235161735964</v>
      </c>
      <c r="L2960">
        <v>45.559159760517197</v>
      </c>
      <c r="M2960">
        <v>64.797770229502206</v>
      </c>
      <c r="N2960">
        <v>3.1309472224629502</v>
      </c>
      <c r="O2960">
        <v>21.723834652594501</v>
      </c>
      <c r="P2960">
        <v>55.753424657534197</v>
      </c>
    </row>
    <row r="2961" spans="1:17" hidden="1" x14ac:dyDescent="0.3">
      <c r="A2961" t="s">
        <v>6134</v>
      </c>
      <c r="B2961" t="s">
        <v>6135</v>
      </c>
      <c r="C2961" t="s">
        <v>10650</v>
      </c>
      <c r="D2961" t="s">
        <v>966</v>
      </c>
      <c r="E2961">
        <v>104.377</v>
      </c>
      <c r="F2961">
        <v>293.85000000000002</v>
      </c>
      <c r="G2961">
        <v>-14.92820152863</v>
      </c>
      <c r="H2961">
        <v>24.302062291093598</v>
      </c>
      <c r="I2961">
        <v>13.4179288485038</v>
      </c>
      <c r="J2961">
        <v>-10.6627623810837</v>
      </c>
      <c r="K2961">
        <v>253.55573219281601</v>
      </c>
      <c r="L2961">
        <v>240.07112573901301</v>
      </c>
      <c r="M2961">
        <v>47.866142601081002</v>
      </c>
      <c r="N2961">
        <v>2.7076869775922399</v>
      </c>
      <c r="O2961">
        <v>14.0037434064999</v>
      </c>
      <c r="P2961">
        <v>40.530846484935402</v>
      </c>
      <c r="Q2961">
        <v>-1.5716040488797E-2</v>
      </c>
    </row>
    <row r="2962" spans="1:17" hidden="1" x14ac:dyDescent="0.3">
      <c r="A2962" t="s">
        <v>6136</v>
      </c>
      <c r="B2962" t="s">
        <v>6137</v>
      </c>
      <c r="C2962" t="s">
        <v>10650</v>
      </c>
      <c r="D2962" t="s">
        <v>531</v>
      </c>
      <c r="E2962">
        <v>103.774501454</v>
      </c>
      <c r="F2962">
        <v>19.23</v>
      </c>
      <c r="G2962">
        <v>-47.547345965845402</v>
      </c>
      <c r="H2962">
        <v>6.9898967830209902</v>
      </c>
      <c r="I2962">
        <v>-75.263285572748501</v>
      </c>
      <c r="J2962">
        <v>-10.9930164226542</v>
      </c>
      <c r="K2962">
        <v>19.303785726926101</v>
      </c>
      <c r="L2962">
        <v>22.775625841819299</v>
      </c>
      <c r="M2962">
        <v>48.089434531542501</v>
      </c>
      <c r="N2962">
        <v>1.06408722597285</v>
      </c>
      <c r="O2962">
        <v>173.27093083723301</v>
      </c>
      <c r="P2962">
        <v>16.899696048632201</v>
      </c>
      <c r="Q2962">
        <v>7.3914605671195996E-2</v>
      </c>
    </row>
    <row r="2963" spans="1:17" hidden="1" x14ac:dyDescent="0.3">
      <c r="A2963" t="s">
        <v>6138</v>
      </c>
      <c r="B2963" t="s">
        <v>6139</v>
      </c>
      <c r="C2963" t="s">
        <v>10650</v>
      </c>
      <c r="D2963" t="s">
        <v>227</v>
      </c>
      <c r="E2963">
        <v>103.16591615999999</v>
      </c>
      <c r="F2963">
        <v>100.33</v>
      </c>
      <c r="G2963">
        <v>109.588646444647</v>
      </c>
      <c r="H2963">
        <v>-8.48413751991413</v>
      </c>
      <c r="I2963">
        <v>6.6136687846797999</v>
      </c>
      <c r="J2963">
        <v>-5.5368315676235103</v>
      </c>
      <c r="K2963">
        <v>107.237638483388</v>
      </c>
      <c r="L2963">
        <v>89.581541918252597</v>
      </c>
      <c r="M2963">
        <v>38.812651441832799</v>
      </c>
      <c r="N2963">
        <v>0.37798476365122902</v>
      </c>
      <c r="O2963">
        <v>37.9647164357619</v>
      </c>
      <c r="P2963">
        <v>144.70731707317</v>
      </c>
      <c r="Q2963">
        <v>0.12376448575369101</v>
      </c>
    </row>
    <row r="2964" spans="1:17" hidden="1" x14ac:dyDescent="0.3">
      <c r="A2964" t="s">
        <v>6140</v>
      </c>
      <c r="B2964" t="s">
        <v>6141</v>
      </c>
      <c r="C2964" t="s">
        <v>10650</v>
      </c>
      <c r="D2964" t="s">
        <v>264</v>
      </c>
      <c r="E2964">
        <v>103.07064800000001</v>
      </c>
      <c r="F2964">
        <v>167.8</v>
      </c>
      <c r="G2964">
        <v>6.93680650356045</v>
      </c>
      <c r="H2964">
        <v>-2.3514961863857402</v>
      </c>
      <c r="I2964">
        <v>-4.7111034095606303</v>
      </c>
      <c r="J2964">
        <v>-3.6223997019378298</v>
      </c>
      <c r="K2964">
        <v>163.78592246850701</v>
      </c>
      <c r="L2964">
        <v>157.585184560454</v>
      </c>
      <c r="M2964">
        <v>52.248602688707003</v>
      </c>
      <c r="N2964">
        <v>0.896814183766105</v>
      </c>
      <c r="O2964">
        <v>23.957091775923701</v>
      </c>
      <c r="P2964">
        <v>47.841409691629899</v>
      </c>
      <c r="Q2964">
        <v>1.7813504477159001E-2</v>
      </c>
    </row>
    <row r="2965" spans="1:17" hidden="1" x14ac:dyDescent="0.3">
      <c r="A2965" t="s">
        <v>6142</v>
      </c>
      <c r="B2965" t="s">
        <v>6143</v>
      </c>
      <c r="C2965" t="s">
        <v>10650</v>
      </c>
      <c r="D2965" t="s">
        <v>89</v>
      </c>
      <c r="E2965">
        <v>103.05064905</v>
      </c>
      <c r="F2965">
        <v>5.27</v>
      </c>
      <c r="G2965">
        <v>32.722617736513797</v>
      </c>
      <c r="H2965">
        <v>-14.3477691441971</v>
      </c>
      <c r="I2965">
        <v>-24.546349133743298</v>
      </c>
      <c r="J2965">
        <v>6.1685629201210199</v>
      </c>
      <c r="K2965">
        <v>5.02210287584293</v>
      </c>
      <c r="L2965">
        <v>4.6572480885981697</v>
      </c>
      <c r="M2965">
        <v>68.175459525404506</v>
      </c>
      <c r="N2965">
        <v>0.44809231941561001</v>
      </c>
      <c r="O2965">
        <v>23.9089184060721</v>
      </c>
      <c r="P2965">
        <v>63.157894736842103</v>
      </c>
    </row>
    <row r="2966" spans="1:17" hidden="1" x14ac:dyDescent="0.3">
      <c r="A2966" t="s">
        <v>6144</v>
      </c>
      <c r="B2966" t="s">
        <v>6145</v>
      </c>
      <c r="C2966" t="s">
        <v>10650</v>
      </c>
      <c r="D2966" t="s">
        <v>966</v>
      </c>
      <c r="E2966">
        <v>102.97425</v>
      </c>
      <c r="F2966">
        <v>65.349999999999994</v>
      </c>
      <c r="G2966">
        <v>512.38925035257796</v>
      </c>
      <c r="H2966">
        <v>4.3389875373848703</v>
      </c>
      <c r="I2966">
        <v>141.913589200372</v>
      </c>
      <c r="J2966">
        <v>-5.8599738227971496</v>
      </c>
      <c r="K2966">
        <v>63.907454711859998</v>
      </c>
      <c r="L2966">
        <v>45.998465495254401</v>
      </c>
      <c r="M2966">
        <v>57.0139650311311</v>
      </c>
      <c r="N2966">
        <v>1.8171221619865801</v>
      </c>
      <c r="O2966">
        <v>33.631552140671197</v>
      </c>
      <c r="P2966">
        <v>542.82452735290599</v>
      </c>
    </row>
    <row r="2967" spans="1:17" hidden="1" x14ac:dyDescent="0.3">
      <c r="A2967" t="s">
        <v>6146</v>
      </c>
      <c r="B2967" t="s">
        <v>6147</v>
      </c>
      <c r="C2967" t="s">
        <v>10650</v>
      </c>
      <c r="D2967" t="s">
        <v>295</v>
      </c>
      <c r="E2967">
        <v>102.706218615</v>
      </c>
      <c r="F2967">
        <v>49.52</v>
      </c>
      <c r="G2967">
        <v>-52.634708997803699</v>
      </c>
      <c r="H2967">
        <v>-13.7160762756621</v>
      </c>
      <c r="I2967">
        <v>-7.7865001261994298</v>
      </c>
      <c r="J2967">
        <v>0.168366815253952</v>
      </c>
      <c r="K2967">
        <v>49.901335106974301</v>
      </c>
      <c r="L2967">
        <v>50.5064859398219</v>
      </c>
      <c r="M2967">
        <v>48.6962632253599</v>
      </c>
      <c r="N2967">
        <v>0.55060858223973397</v>
      </c>
      <c r="O2967">
        <v>31.058158319870699</v>
      </c>
      <c r="P2967">
        <v>41.082621082621003</v>
      </c>
      <c r="Q2967">
        <v>1.9288348597786002E-2</v>
      </c>
    </row>
    <row r="2968" spans="1:17" hidden="1" x14ac:dyDescent="0.3">
      <c r="A2968" t="s">
        <v>6148</v>
      </c>
      <c r="B2968" t="s">
        <v>6149</v>
      </c>
      <c r="C2968" t="s">
        <v>10650</v>
      </c>
      <c r="D2968" t="s">
        <v>355</v>
      </c>
      <c r="E2968">
        <v>102.5951472</v>
      </c>
      <c r="F2968">
        <v>109.2</v>
      </c>
      <c r="G2968">
        <v>193.312128869817</v>
      </c>
      <c r="H2968">
        <v>42.768660937349097</v>
      </c>
      <c r="I2968">
        <v>280.54434558782299</v>
      </c>
      <c r="J2968">
        <v>11.3690148676482</v>
      </c>
      <c r="K2968">
        <v>82.536517335605097</v>
      </c>
      <c r="L2968">
        <v>56.827924480871701</v>
      </c>
      <c r="M2968">
        <v>93.321401642266594</v>
      </c>
      <c r="N2968">
        <v>0.70914127423822704</v>
      </c>
      <c r="O2968">
        <v>0</v>
      </c>
      <c r="P2968">
        <v>377.27272727272702</v>
      </c>
    </row>
    <row r="2969" spans="1:17" hidden="1" x14ac:dyDescent="0.3">
      <c r="A2969" t="s">
        <v>6150</v>
      </c>
      <c r="B2969" t="s">
        <v>6151</v>
      </c>
      <c r="C2969" t="s">
        <v>10650</v>
      </c>
      <c r="D2969" t="s">
        <v>2781</v>
      </c>
      <c r="E2969">
        <v>102.27262500000001</v>
      </c>
      <c r="F2969">
        <v>224.45</v>
      </c>
      <c r="G2969">
        <v>113.675540166044</v>
      </c>
      <c r="H2969">
        <v>61.015605870880599</v>
      </c>
      <c r="I2969">
        <v>24.9841203349126</v>
      </c>
      <c r="J2969">
        <v>39.889065060497899</v>
      </c>
      <c r="K2969">
        <v>172.40755956916601</v>
      </c>
      <c r="L2969">
        <v>146.680282763175</v>
      </c>
      <c r="M2969">
        <v>92.191027062410896</v>
      </c>
      <c r="N2969">
        <v>1.4684185953444899</v>
      </c>
      <c r="O2969">
        <v>6.70527957228781</v>
      </c>
      <c r="P2969">
        <v>189.259839777081</v>
      </c>
    </row>
    <row r="2970" spans="1:17" hidden="1" x14ac:dyDescent="0.3">
      <c r="A2970" t="s">
        <v>6152</v>
      </c>
      <c r="B2970" t="s">
        <v>6153</v>
      </c>
      <c r="C2970" t="s">
        <v>10650</v>
      </c>
      <c r="D2970" t="s">
        <v>629</v>
      </c>
      <c r="E2970">
        <v>102.120650359</v>
      </c>
      <c r="F2970">
        <v>1.35</v>
      </c>
      <c r="G2970">
        <v>-115.570555182601</v>
      </c>
      <c r="H2970">
        <v>13.6029566006462</v>
      </c>
      <c r="I2970">
        <v>-22.365141080051998</v>
      </c>
      <c r="J2970">
        <v>-7.1800037603941202</v>
      </c>
      <c r="K2970">
        <v>1.35629094809477</v>
      </c>
      <c r="L2970">
        <v>2.2632022604523998</v>
      </c>
      <c r="M2970">
        <v>55.853224947799603</v>
      </c>
      <c r="N2970">
        <v>0.68805583375781598</v>
      </c>
      <c r="O2970">
        <v>690.62589129703201</v>
      </c>
      <c r="P2970">
        <v>30.417754569190599</v>
      </c>
      <c r="Q2970">
        <v>6.7992231696546002E-2</v>
      </c>
    </row>
    <row r="2971" spans="1:17" hidden="1" x14ac:dyDescent="0.3">
      <c r="A2971" t="s">
        <v>6154</v>
      </c>
      <c r="B2971" t="s">
        <v>6155</v>
      </c>
      <c r="C2971" t="s">
        <v>10650</v>
      </c>
      <c r="D2971" t="s">
        <v>4029</v>
      </c>
      <c r="E2971">
        <v>101.97205200000001</v>
      </c>
      <c r="F2971">
        <v>79.680000000000007</v>
      </c>
      <c r="G2971">
        <v>-55.7210047796802</v>
      </c>
      <c r="H2971">
        <v>-8.9770301679305504</v>
      </c>
      <c r="I2971">
        <v>-24.090194138740401</v>
      </c>
      <c r="J2971">
        <v>-1.20821692653833</v>
      </c>
      <c r="K2971">
        <v>80.313341132660298</v>
      </c>
      <c r="L2971">
        <v>84.566062733239406</v>
      </c>
      <c r="M2971">
        <v>50.560509021708597</v>
      </c>
      <c r="N2971">
        <v>0.88697844203755405</v>
      </c>
      <c r="O2971">
        <v>46.385542168674597</v>
      </c>
      <c r="P2971">
        <v>17.574147853032301</v>
      </c>
      <c r="Q2971">
        <v>7.8888646290867004E-2</v>
      </c>
    </row>
    <row r="2972" spans="1:17" hidden="1" x14ac:dyDescent="0.3">
      <c r="A2972" t="s">
        <v>6156</v>
      </c>
      <c r="B2972" t="s">
        <v>6157</v>
      </c>
      <c r="C2972" t="s">
        <v>10650</v>
      </c>
      <c r="D2972" t="s">
        <v>104</v>
      </c>
      <c r="E2972">
        <v>101.75742880999999</v>
      </c>
      <c r="F2972">
        <v>85.82</v>
      </c>
      <c r="G2972">
        <v>69.146118348508907</v>
      </c>
      <c r="H2972">
        <v>-6.9316959700594696</v>
      </c>
      <c r="I2972">
        <v>-4.6789471055004004</v>
      </c>
      <c r="J2972">
        <v>-1.8103219724572199</v>
      </c>
      <c r="K2972">
        <v>81.7159961655355</v>
      </c>
      <c r="L2972">
        <v>72.3971044379971</v>
      </c>
      <c r="M2972">
        <v>57.0532537311271</v>
      </c>
      <c r="N2972">
        <v>0.39478056343407197</v>
      </c>
      <c r="O2972">
        <v>22.4656257282684</v>
      </c>
      <c r="Q2972">
        <v>0.123385233373174</v>
      </c>
    </row>
    <row r="2973" spans="1:17" hidden="1" x14ac:dyDescent="0.3">
      <c r="A2973" t="s">
        <v>6158</v>
      </c>
      <c r="B2973" t="s">
        <v>6159</v>
      </c>
      <c r="C2973" t="s">
        <v>10650</v>
      </c>
      <c r="D2973" t="s">
        <v>118</v>
      </c>
      <c r="E2973">
        <v>101.72925322499999</v>
      </c>
      <c r="F2973">
        <v>5.67</v>
      </c>
      <c r="G2973">
        <v>-12.310277000328201</v>
      </c>
      <c r="H2973">
        <v>7.1141422649311297</v>
      </c>
      <c r="I2973">
        <v>-9.8782588347805795</v>
      </c>
      <c r="J2973">
        <v>-3.5691748594199901</v>
      </c>
      <c r="K2973">
        <v>5.4917761427169296</v>
      </c>
      <c r="L2973">
        <v>5.5857228474158802</v>
      </c>
      <c r="M2973">
        <v>47.887425104037902</v>
      </c>
      <c r="N2973">
        <v>1.0234799634654399</v>
      </c>
      <c r="O2973">
        <v>20.8112874779541</v>
      </c>
      <c r="P2973">
        <v>38.292682926829201</v>
      </c>
      <c r="Q2973">
        <v>-2.9348977013354999E-2</v>
      </c>
    </row>
    <row r="2974" spans="1:17" hidden="1" x14ac:dyDescent="0.3">
      <c r="A2974" t="s">
        <v>6160</v>
      </c>
      <c r="B2974" t="s">
        <v>6161</v>
      </c>
      <c r="C2974" t="s">
        <v>10650</v>
      </c>
      <c r="D2974" t="s">
        <v>83</v>
      </c>
      <c r="E2974">
        <v>101.3592981</v>
      </c>
      <c r="F2974">
        <v>48.99</v>
      </c>
      <c r="G2974">
        <v>-11.2671913763924</v>
      </c>
      <c r="H2974">
        <v>-6.1956330765114904</v>
      </c>
      <c r="I2974">
        <v>-48.5510219690821</v>
      </c>
      <c r="J2974">
        <v>-2.0828463978871401</v>
      </c>
      <c r="K2974">
        <v>50.664495509027098</v>
      </c>
      <c r="L2974">
        <v>50.609622258232797</v>
      </c>
      <c r="M2974">
        <v>52.457065867640097</v>
      </c>
      <c r="N2974">
        <v>0.66003623630354002</v>
      </c>
      <c r="O2974">
        <v>128.61808532353501</v>
      </c>
      <c r="P2974">
        <v>34.921509226108498</v>
      </c>
      <c r="Q2974">
        <v>4.2676583446753999E-2</v>
      </c>
    </row>
    <row r="2975" spans="1:17" hidden="1" x14ac:dyDescent="0.3">
      <c r="A2975" t="s">
        <v>6162</v>
      </c>
      <c r="B2975" t="s">
        <v>6163</v>
      </c>
      <c r="C2975" t="s">
        <v>10650</v>
      </c>
      <c r="D2975" t="s">
        <v>46</v>
      </c>
      <c r="E2975">
        <v>101.2787</v>
      </c>
      <c r="F2975">
        <v>22.23</v>
      </c>
      <c r="G2975">
        <v>230.441346376295</v>
      </c>
      <c r="H2975">
        <v>-25.060197448158601</v>
      </c>
      <c r="I2975">
        <v>78.010213517609202</v>
      </c>
      <c r="J2975">
        <v>-0.36349863054242298</v>
      </c>
      <c r="K2975">
        <v>23.900571958567699</v>
      </c>
      <c r="L2975">
        <v>16.299592158224598</v>
      </c>
      <c r="M2975">
        <v>43.6879534585361</v>
      </c>
      <c r="N2975">
        <v>1.74578123165204</v>
      </c>
      <c r="O2975">
        <v>46.108861898335498</v>
      </c>
      <c r="P2975">
        <v>306.39853747714801</v>
      </c>
      <c r="Q2975">
        <v>9.0945940161208993E-2</v>
      </c>
    </row>
    <row r="2976" spans="1:17" hidden="1" x14ac:dyDescent="0.3">
      <c r="A2976" t="s">
        <v>6164</v>
      </c>
      <c r="B2976" t="s">
        <v>6165</v>
      </c>
      <c r="C2976" t="s">
        <v>10650</v>
      </c>
      <c r="D2976" t="s">
        <v>4293</v>
      </c>
      <c r="E2976">
        <v>101.18447500000001</v>
      </c>
      <c r="F2976">
        <v>78.59</v>
      </c>
      <c r="G2976">
        <v>-19.102226993245001</v>
      </c>
      <c r="H2976">
        <v>7.7769061804781598</v>
      </c>
      <c r="I2976">
        <v>-2.4347094165476002</v>
      </c>
      <c r="J2976">
        <v>5.7951027874555399</v>
      </c>
      <c r="K2976">
        <v>70.637357672510404</v>
      </c>
      <c r="L2976">
        <v>67.631893661680394</v>
      </c>
      <c r="M2976">
        <v>61.633267932669398</v>
      </c>
      <c r="N2976">
        <v>1.90069089904582</v>
      </c>
      <c r="O2976">
        <v>47.576027484412698</v>
      </c>
      <c r="P2976">
        <v>42.0900379678177</v>
      </c>
      <c r="Q2976">
        <v>0.180301028079868</v>
      </c>
    </row>
    <row r="2977" spans="1:17" hidden="1" x14ac:dyDescent="0.3">
      <c r="A2977" t="s">
        <v>6166</v>
      </c>
      <c r="B2977" t="s">
        <v>6167</v>
      </c>
      <c r="C2977" t="s">
        <v>10650</v>
      </c>
      <c r="D2977" t="s">
        <v>445</v>
      </c>
      <c r="E2977">
        <v>100.6452</v>
      </c>
      <c r="F2977">
        <v>190.36</v>
      </c>
      <c r="G2977">
        <v>-31.981695412533998</v>
      </c>
      <c r="H2977">
        <v>-7.3230140269824497</v>
      </c>
      <c r="I2977">
        <v>-20.9633680223547</v>
      </c>
      <c r="J2977">
        <v>-3.0256866630681198</v>
      </c>
      <c r="K2977">
        <v>193.07453006247101</v>
      </c>
      <c r="L2977">
        <v>189.89395134818199</v>
      </c>
      <c r="M2977">
        <v>40.713051172259497</v>
      </c>
      <c r="N2977">
        <v>0.55206475679871103</v>
      </c>
      <c r="O2977">
        <v>23.1351124185753</v>
      </c>
      <c r="P2977">
        <v>23.6103896103896</v>
      </c>
      <c r="Q2977">
        <v>3.5959246994937001E-2</v>
      </c>
    </row>
    <row r="2978" spans="1:17" hidden="1" x14ac:dyDescent="0.3">
      <c r="A2978" t="s">
        <v>6168</v>
      </c>
      <c r="B2978" t="s">
        <v>6169</v>
      </c>
      <c r="C2978" t="s">
        <v>10650</v>
      </c>
      <c r="E2978">
        <v>100.575</v>
      </c>
      <c r="F2978">
        <v>72.52</v>
      </c>
      <c r="G2978">
        <v>-55.207061232693299</v>
      </c>
      <c r="H2978">
        <v>1.9491284027003799</v>
      </c>
      <c r="I2978">
        <v>-26.3781231495702</v>
      </c>
      <c r="J2978">
        <v>0.70052423611873904</v>
      </c>
      <c r="K2978">
        <v>74.526916818996597</v>
      </c>
      <c r="L2978">
        <v>80.779076447175896</v>
      </c>
      <c r="M2978">
        <v>53.296190501047597</v>
      </c>
      <c r="N2978">
        <v>0.81130605278843904</v>
      </c>
      <c r="O2978">
        <v>61.127964699393203</v>
      </c>
      <c r="P2978">
        <v>15.111111111111001</v>
      </c>
      <c r="Q2978">
        <v>-0.12855043742436201</v>
      </c>
    </row>
    <row r="2979" spans="1:17" hidden="1" x14ac:dyDescent="0.3">
      <c r="A2979" t="s">
        <v>6170</v>
      </c>
      <c r="B2979" t="s">
        <v>6171</v>
      </c>
      <c r="C2979" t="s">
        <v>10650</v>
      </c>
      <c r="D2979" t="s">
        <v>411</v>
      </c>
      <c r="E2979">
        <v>100.57433725</v>
      </c>
      <c r="F2979">
        <v>29.04</v>
      </c>
      <c r="G2979">
        <v>63.552698951575501</v>
      </c>
      <c r="H2979">
        <v>-15.897127822612999</v>
      </c>
      <c r="I2979">
        <v>39.311901817362198</v>
      </c>
      <c r="J2979">
        <v>-6.3755246789853999</v>
      </c>
      <c r="K2979">
        <v>29.464944542956001</v>
      </c>
      <c r="L2979">
        <v>24.7072643462988</v>
      </c>
      <c r="M2979">
        <v>31.409043222759301</v>
      </c>
      <c r="N2979">
        <v>0.54892925733758102</v>
      </c>
      <c r="O2979">
        <v>25.7231404958677</v>
      </c>
      <c r="P2979">
        <v>115.111111111111</v>
      </c>
      <c r="Q2979">
        <v>9.0896720023132996E-2</v>
      </c>
    </row>
    <row r="2980" spans="1:17" hidden="1" x14ac:dyDescent="0.3">
      <c r="A2980" t="s">
        <v>6172</v>
      </c>
      <c r="B2980" t="s">
        <v>6173</v>
      </c>
      <c r="C2980" t="s">
        <v>10650</v>
      </c>
      <c r="D2980" t="s">
        <v>21</v>
      </c>
      <c r="E2980">
        <v>100.44705937499999</v>
      </c>
      <c r="F2980">
        <v>94.51</v>
      </c>
      <c r="G2980">
        <v>-18.589123154174299</v>
      </c>
      <c r="H2980">
        <v>-7.4234997199277402</v>
      </c>
      <c r="I2980">
        <v>-17.504521461043201</v>
      </c>
      <c r="J2980">
        <v>-10.312450031251901</v>
      </c>
      <c r="K2980">
        <v>99.812733694897702</v>
      </c>
      <c r="L2980">
        <v>98.964644433710603</v>
      </c>
      <c r="M2980">
        <v>43.198733754808799</v>
      </c>
      <c r="N2980">
        <v>1.24412849405825</v>
      </c>
      <c r="O2980">
        <v>53.7932493915987</v>
      </c>
      <c r="P2980">
        <v>32.4597056762438</v>
      </c>
    </row>
    <row r="2981" spans="1:17" hidden="1" x14ac:dyDescent="0.3">
      <c r="A2981" t="s">
        <v>6174</v>
      </c>
      <c r="B2981" t="s">
        <v>6175</v>
      </c>
      <c r="C2981" t="s">
        <v>10650</v>
      </c>
      <c r="D2981" t="s">
        <v>54</v>
      </c>
      <c r="E2981">
        <v>100.384072703999</v>
      </c>
      <c r="F2981">
        <v>1.42</v>
      </c>
      <c r="G2981">
        <v>3.5269871506151702</v>
      </c>
      <c r="H2981">
        <v>-2.21274899193563</v>
      </c>
      <c r="I2981">
        <v>-51.762271373965497</v>
      </c>
      <c r="J2981">
        <v>2.68506370587273</v>
      </c>
      <c r="K2981">
        <v>1.46120775340209</v>
      </c>
      <c r="L2981">
        <v>1.6116999074067999</v>
      </c>
      <c r="M2981">
        <v>58.786082638891301</v>
      </c>
      <c r="N2981">
        <v>1.57919641597503</v>
      </c>
      <c r="O2981">
        <v>118.309859154929</v>
      </c>
      <c r="P2981">
        <v>57.7777777777777</v>
      </c>
      <c r="Q2981">
        <v>-0.14579942032394999</v>
      </c>
    </row>
    <row r="2982" spans="1:17" hidden="1" x14ac:dyDescent="0.3">
      <c r="A2982" t="s">
        <v>6176</v>
      </c>
      <c r="B2982" t="s">
        <v>6177</v>
      </c>
      <c r="C2982" t="s">
        <v>10650</v>
      </c>
      <c r="D2982" t="s">
        <v>414</v>
      </c>
      <c r="E2982">
        <v>100.22574553</v>
      </c>
      <c r="F2982">
        <v>96.97</v>
      </c>
      <c r="G2982">
        <v>25.8923064270456</v>
      </c>
      <c r="H2982">
        <v>21.5568797429368</v>
      </c>
      <c r="I2982">
        <v>11.367285465770699</v>
      </c>
      <c r="J2982">
        <v>2.8964740029701099</v>
      </c>
      <c r="K2982">
        <v>82.445126382029798</v>
      </c>
      <c r="L2982">
        <v>71.840408848918997</v>
      </c>
      <c r="M2982">
        <v>59.390756491038999</v>
      </c>
      <c r="N2982">
        <v>1.0825241195500099</v>
      </c>
      <c r="O2982">
        <v>3.1246777353820701</v>
      </c>
      <c r="P2982">
        <v>97.897959183673393</v>
      </c>
      <c r="Q2982">
        <v>0.11735848321803</v>
      </c>
    </row>
    <row r="2983" spans="1:17" hidden="1" x14ac:dyDescent="0.3">
      <c r="A2983" t="s">
        <v>6178</v>
      </c>
      <c r="B2983" t="s">
        <v>6179</v>
      </c>
      <c r="C2983" t="s">
        <v>10650</v>
      </c>
      <c r="D2983" t="s">
        <v>1418</v>
      </c>
      <c r="E2983">
        <v>100.04</v>
      </c>
      <c r="F2983">
        <v>98.91</v>
      </c>
      <c r="G2983">
        <v>-24.365571906494399</v>
      </c>
      <c r="H2983">
        <v>-1.3729136032623199</v>
      </c>
      <c r="I2983">
        <v>-7.1264712964761898</v>
      </c>
      <c r="J2983">
        <v>-6.8475965043065301</v>
      </c>
      <c r="K2983">
        <v>99.482871349840295</v>
      </c>
      <c r="L2983">
        <v>92.1362064269874</v>
      </c>
      <c r="M2983">
        <v>51.349024196558297</v>
      </c>
      <c r="N2983">
        <v>0.60116320226305198</v>
      </c>
      <c r="O2983">
        <v>32.645839652208998</v>
      </c>
      <c r="P2983">
        <v>46.968796433878097</v>
      </c>
      <c r="Q2983">
        <v>3.5677251938315002E-2</v>
      </c>
    </row>
    <row r="2984" spans="1:17" hidden="1" x14ac:dyDescent="0.3">
      <c r="A2984" t="s">
        <v>6180</v>
      </c>
      <c r="B2984" t="s">
        <v>6181</v>
      </c>
      <c r="C2984" t="s">
        <v>10650</v>
      </c>
      <c r="D2984" t="s">
        <v>127</v>
      </c>
      <c r="E2984">
        <v>99.484285810000003</v>
      </c>
      <c r="F2984">
        <v>40.25</v>
      </c>
      <c r="G2984">
        <v>-77.474750684538705</v>
      </c>
      <c r="H2984">
        <v>-5.5707128671408901</v>
      </c>
      <c r="I2984">
        <v>-33.266197628659903</v>
      </c>
      <c r="J2984">
        <v>-2.8882525771622101</v>
      </c>
      <c r="K2984">
        <v>41.278618539866599</v>
      </c>
      <c r="L2984">
        <v>46.300866890012102</v>
      </c>
      <c r="M2984">
        <v>40.300471821829802</v>
      </c>
      <c r="N2984">
        <v>1.33498501498501</v>
      </c>
      <c r="O2984">
        <v>98.7577639751552</v>
      </c>
      <c r="P2984">
        <v>23.655913978494599</v>
      </c>
    </row>
    <row r="2985" spans="1:17" hidden="1" x14ac:dyDescent="0.3">
      <c r="A2985" t="s">
        <v>6182</v>
      </c>
      <c r="B2985" t="s">
        <v>6183</v>
      </c>
      <c r="C2985" t="s">
        <v>10650</v>
      </c>
      <c r="D2985" t="s">
        <v>1168</v>
      </c>
      <c r="E2985">
        <v>99.446157999999997</v>
      </c>
      <c r="F2985">
        <v>68.05</v>
      </c>
      <c r="G2985">
        <v>52.004401283854001</v>
      </c>
      <c r="H2985">
        <v>-4.97622983079739</v>
      </c>
      <c r="I2985">
        <v>-3.0337882811016201</v>
      </c>
      <c r="J2985">
        <v>-3.3562181790171999</v>
      </c>
      <c r="K2985">
        <v>67.697467118484695</v>
      </c>
      <c r="L2985">
        <v>59.645334470484897</v>
      </c>
      <c r="M2985">
        <v>48.036502435560301</v>
      </c>
      <c r="N2985">
        <v>0.34211554336757799</v>
      </c>
      <c r="O2985">
        <v>13.078618662747999</v>
      </c>
      <c r="P2985">
        <v>87.207702888583199</v>
      </c>
      <c r="Q2985">
        <v>6.0917867422562999E-2</v>
      </c>
    </row>
    <row r="2986" spans="1:17" hidden="1" x14ac:dyDescent="0.3">
      <c r="A2986" t="s">
        <v>6184</v>
      </c>
      <c r="B2986" t="s">
        <v>6185</v>
      </c>
      <c r="C2986" t="s">
        <v>10650</v>
      </c>
      <c r="D2986" t="s">
        <v>629</v>
      </c>
      <c r="E2986">
        <v>99.341911190000005</v>
      </c>
      <c r="F2986">
        <v>134.5</v>
      </c>
      <c r="G2986">
        <v>99.951841875999193</v>
      </c>
      <c r="H2986">
        <v>11.900329603901501</v>
      </c>
      <c r="I2986">
        <v>43.389818356570203</v>
      </c>
      <c r="J2986">
        <v>-6.4282691889506403</v>
      </c>
      <c r="K2986">
        <v>112.90933498693801</v>
      </c>
      <c r="L2986">
        <v>92.945150534614896</v>
      </c>
      <c r="M2986">
        <v>50.787701103558597</v>
      </c>
      <c r="N2986">
        <v>1.9912002976882699</v>
      </c>
      <c r="O2986">
        <v>11.3011152416356</v>
      </c>
      <c r="P2986">
        <v>142.34234234234199</v>
      </c>
      <c r="Q2986">
        <v>5.0480879575248001E-2</v>
      </c>
    </row>
    <row r="2987" spans="1:17" hidden="1" x14ac:dyDescent="0.3">
      <c r="A2987" t="s">
        <v>6186</v>
      </c>
      <c r="B2987" t="s">
        <v>6187</v>
      </c>
      <c r="C2987" t="s">
        <v>10650</v>
      </c>
      <c r="D2987" t="s">
        <v>300</v>
      </c>
      <c r="E2987">
        <v>99.125502299999994</v>
      </c>
      <c r="F2987">
        <v>153.25</v>
      </c>
      <c r="G2987">
        <v>-45.766768713035397</v>
      </c>
      <c r="H2987">
        <v>9.1962291706050898</v>
      </c>
      <c r="I2987">
        <v>-36.9523028463245</v>
      </c>
      <c r="J2987">
        <v>-4.1472344307732198</v>
      </c>
      <c r="K2987">
        <v>152.410407748247</v>
      </c>
      <c r="L2987">
        <v>163.365799439374</v>
      </c>
      <c r="M2987">
        <v>43.212385112277403</v>
      </c>
      <c r="N2987">
        <v>0.66786171574903896</v>
      </c>
      <c r="O2987">
        <v>78.792822185970607</v>
      </c>
      <c r="P2987">
        <v>45.952380952380899</v>
      </c>
    </row>
    <row r="2988" spans="1:17" hidden="1" x14ac:dyDescent="0.3">
      <c r="A2988" t="s">
        <v>6188</v>
      </c>
      <c r="B2988" t="s">
        <v>6189</v>
      </c>
      <c r="C2988" t="s">
        <v>10650</v>
      </c>
      <c r="D2988" t="s">
        <v>568</v>
      </c>
      <c r="E2988">
        <v>98.862399999999994</v>
      </c>
      <c r="F2988">
        <v>92.5</v>
      </c>
      <c r="G2988">
        <v>-72.477883516618903</v>
      </c>
      <c r="H2988">
        <v>-10.065807387361</v>
      </c>
      <c r="I2988">
        <v>-13.5068023342918</v>
      </c>
      <c r="J2988">
        <v>-3.8133000154923802</v>
      </c>
      <c r="K2988">
        <v>92.476221630069205</v>
      </c>
      <c r="M2988">
        <v>39.237393514131497</v>
      </c>
      <c r="N2988">
        <v>0.58938377059182401</v>
      </c>
      <c r="O2988">
        <v>72.540540540540505</v>
      </c>
      <c r="P2988">
        <v>42.307692307692299</v>
      </c>
    </row>
    <row r="2989" spans="1:17" hidden="1" x14ac:dyDescent="0.3">
      <c r="A2989" t="s">
        <v>6190</v>
      </c>
      <c r="B2989" t="s">
        <v>6191</v>
      </c>
      <c r="C2989" t="s">
        <v>10650</v>
      </c>
      <c r="D2989" t="s">
        <v>1710</v>
      </c>
      <c r="E2989">
        <v>98.780821805000002</v>
      </c>
      <c r="F2989">
        <v>6.07</v>
      </c>
      <c r="G2989">
        <v>-72.349152598414307</v>
      </c>
      <c r="H2989">
        <v>-22.6644686573947</v>
      </c>
      <c r="I2989">
        <v>-43.991895198416898</v>
      </c>
      <c r="J2989">
        <v>-16.627797346118701</v>
      </c>
      <c r="K2989">
        <v>7.1922576909526699</v>
      </c>
      <c r="L2989">
        <v>8.8019712451745704</v>
      </c>
      <c r="M2989">
        <v>8.7265304874088194</v>
      </c>
      <c r="N2989">
        <v>1.69409728336764</v>
      </c>
      <c r="O2989">
        <v>95.222405271828606</v>
      </c>
      <c r="P2989">
        <v>4.2955326460481098</v>
      </c>
      <c r="Q2989">
        <v>-6.7618294443800003E-3</v>
      </c>
    </row>
    <row r="2990" spans="1:17" hidden="1" x14ac:dyDescent="0.3">
      <c r="A2990" t="s">
        <v>6192</v>
      </c>
      <c r="B2990" t="s">
        <v>6193</v>
      </c>
      <c r="C2990" t="s">
        <v>10650</v>
      </c>
      <c r="D2990" t="s">
        <v>542</v>
      </c>
      <c r="E2990">
        <v>98.683246529999906</v>
      </c>
      <c r="F2990">
        <v>1.52</v>
      </c>
      <c r="G2990">
        <v>-113.727323676818</v>
      </c>
      <c r="H2990">
        <v>12.650134526934799</v>
      </c>
      <c r="I2990">
        <v>-6.1395269784016504</v>
      </c>
      <c r="J2990">
        <v>5.7446450263236102</v>
      </c>
      <c r="K2990">
        <v>1.2670436784943899</v>
      </c>
      <c r="L2990">
        <v>2.0812227898964402</v>
      </c>
      <c r="M2990">
        <v>72.000199733536206</v>
      </c>
      <c r="N2990">
        <v>3.0863076067081301</v>
      </c>
      <c r="O2990">
        <v>603.47063310450005</v>
      </c>
      <c r="P2990">
        <v>76.268907563025195</v>
      </c>
      <c r="Q2990">
        <v>7.1088196874801002E-2</v>
      </c>
    </row>
    <row r="2991" spans="1:17" hidden="1" x14ac:dyDescent="0.3">
      <c r="A2991" t="s">
        <v>6194</v>
      </c>
      <c r="B2991" t="s">
        <v>6195</v>
      </c>
      <c r="C2991" t="s">
        <v>10650</v>
      </c>
      <c r="D2991" t="s">
        <v>264</v>
      </c>
      <c r="E2991">
        <v>98.658383040000004</v>
      </c>
      <c r="F2991">
        <v>90.56</v>
      </c>
      <c r="G2991">
        <v>-38.215317733525701</v>
      </c>
      <c r="H2991">
        <v>-3.36954668638286</v>
      </c>
      <c r="I2991">
        <v>-27.048864320376499</v>
      </c>
      <c r="J2991">
        <v>-1.7726524909738901</v>
      </c>
      <c r="K2991">
        <v>92.666824915035093</v>
      </c>
      <c r="L2991">
        <v>93.813209576777297</v>
      </c>
      <c r="M2991">
        <v>50.209691147917702</v>
      </c>
      <c r="N2991">
        <v>0.88919652034984398</v>
      </c>
      <c r="O2991">
        <v>46.587897526501699</v>
      </c>
      <c r="P2991">
        <v>15.583918315251999</v>
      </c>
      <c r="Q2991">
        <v>4.7093861493909997E-2</v>
      </c>
    </row>
    <row r="2992" spans="1:17" hidden="1" x14ac:dyDescent="0.3">
      <c r="A2992" t="s">
        <v>6196</v>
      </c>
      <c r="B2992" t="s">
        <v>6197</v>
      </c>
      <c r="C2992" t="s">
        <v>10650</v>
      </c>
      <c r="D2992" t="s">
        <v>54</v>
      </c>
      <c r="E2992">
        <v>98.565781079999994</v>
      </c>
      <c r="F2992">
        <v>163.44999999999999</v>
      </c>
      <c r="G2992">
        <v>22.2503839057904</v>
      </c>
      <c r="H2992">
        <v>23.6079923228002</v>
      </c>
      <c r="I2992">
        <v>15.934617563269301</v>
      </c>
      <c r="J2992">
        <v>-2.7873554559579898</v>
      </c>
      <c r="K2992">
        <v>150.296105548838</v>
      </c>
      <c r="L2992">
        <v>135.04773128478399</v>
      </c>
      <c r="M2992">
        <v>55.121963988722896</v>
      </c>
      <c r="N2992">
        <v>0.57193576831666804</v>
      </c>
      <c r="O2992">
        <v>7.9840929947996297</v>
      </c>
      <c r="P2992">
        <v>66.700662927078</v>
      </c>
      <c r="Q2992">
        <v>-3.9269107543327998E-2</v>
      </c>
    </row>
    <row r="2993" spans="1:17" hidden="1" x14ac:dyDescent="0.3">
      <c r="A2993" t="s">
        <v>6198</v>
      </c>
      <c r="B2993" t="s">
        <v>6199</v>
      </c>
      <c r="C2993" t="s">
        <v>10650</v>
      </c>
      <c r="D2993" t="s">
        <v>355</v>
      </c>
      <c r="E2993">
        <v>98.545622100000003</v>
      </c>
      <c r="F2993">
        <v>23.38</v>
      </c>
      <c r="G2993">
        <v>-18.085445188699101</v>
      </c>
      <c r="H2993">
        <v>10.2135474018522</v>
      </c>
      <c r="I2993">
        <v>12.460016623666499</v>
      </c>
      <c r="J2993">
        <v>-6.1488961494361396</v>
      </c>
      <c r="K2993">
        <v>21.352393902225302</v>
      </c>
      <c r="L2993">
        <v>19.784762794015698</v>
      </c>
      <c r="M2993">
        <v>53.9375251594454</v>
      </c>
      <c r="N2993">
        <v>1.3703208135860301</v>
      </c>
      <c r="O2993">
        <v>10.136869118905</v>
      </c>
      <c r="P2993">
        <v>51.131221719457002</v>
      </c>
      <c r="Q2993">
        <v>4.2468000210789003E-2</v>
      </c>
    </row>
    <row r="2994" spans="1:17" hidden="1" x14ac:dyDescent="0.3">
      <c r="A2994" t="s">
        <v>6200</v>
      </c>
      <c r="B2994" t="s">
        <v>6201</v>
      </c>
      <c r="C2994" t="s">
        <v>10650</v>
      </c>
      <c r="D2994" t="s">
        <v>387</v>
      </c>
      <c r="E2994">
        <v>98.364495945000002</v>
      </c>
      <c r="F2994">
        <v>101.64</v>
      </c>
      <c r="G2994">
        <v>-39.887392813245803</v>
      </c>
      <c r="H2994">
        <v>4.5202946102302297</v>
      </c>
      <c r="I2994">
        <v>-21.853076486872901</v>
      </c>
      <c r="J2994">
        <v>-1.0255074791229899</v>
      </c>
      <c r="K2994">
        <v>100.136346127539</v>
      </c>
      <c r="L2994">
        <v>107.965174337307</v>
      </c>
      <c r="M2994">
        <v>64.120491927358998</v>
      </c>
      <c r="N2994">
        <v>0.60672911371374105</v>
      </c>
      <c r="O2994">
        <v>42.660369933097201</v>
      </c>
      <c r="P2994">
        <v>14.2022471910112</v>
      </c>
      <c r="Q2994">
        <v>-7.0740237272610001E-3</v>
      </c>
    </row>
    <row r="2995" spans="1:17" hidden="1" x14ac:dyDescent="0.3">
      <c r="A2995" t="s">
        <v>6202</v>
      </c>
      <c r="B2995" t="s">
        <v>6203</v>
      </c>
      <c r="C2995" t="s">
        <v>10650</v>
      </c>
      <c r="D2995" t="s">
        <v>414</v>
      </c>
      <c r="E2995">
        <v>97.926729449999996</v>
      </c>
      <c r="F2995">
        <v>93.44</v>
      </c>
      <c r="G2995">
        <v>78.836839461037897</v>
      </c>
      <c r="H2995">
        <v>-5.0816291470102302</v>
      </c>
      <c r="I2995">
        <v>-38.097373053894799</v>
      </c>
      <c r="J2995">
        <v>2.2261265078051</v>
      </c>
      <c r="K2995">
        <v>94.929242081176895</v>
      </c>
      <c r="L2995">
        <v>91.071511916015297</v>
      </c>
      <c r="M2995">
        <v>55.406633545976703</v>
      </c>
      <c r="N2995">
        <v>0.64079932531175299</v>
      </c>
      <c r="O2995">
        <v>41.267123287671197</v>
      </c>
      <c r="P2995">
        <v>109.78895374943799</v>
      </c>
      <c r="Q2995">
        <v>0.16528722598279699</v>
      </c>
    </row>
    <row r="2996" spans="1:17" hidden="1" x14ac:dyDescent="0.3">
      <c r="A2996" t="s">
        <v>6204</v>
      </c>
      <c r="B2996" t="s">
        <v>6205</v>
      </c>
      <c r="C2996" t="s">
        <v>10650</v>
      </c>
      <c r="D2996" t="s">
        <v>966</v>
      </c>
      <c r="E2996">
        <v>97.882625500000003</v>
      </c>
      <c r="F2996">
        <v>197.85</v>
      </c>
      <c r="G2996">
        <v>-26.385842343478298</v>
      </c>
      <c r="H2996">
        <v>-11.727649839977399</v>
      </c>
      <c r="I2996">
        <v>-34.472837832454204</v>
      </c>
      <c r="J2996">
        <v>-5.1119000966548898</v>
      </c>
      <c r="K2996">
        <v>220.029257823324</v>
      </c>
      <c r="L2996">
        <v>239.77271218635701</v>
      </c>
      <c r="M2996">
        <v>36.002268922459898</v>
      </c>
      <c r="N2996">
        <v>1.48149554595655</v>
      </c>
      <c r="O2996">
        <v>78.114733383876597</v>
      </c>
      <c r="P2996">
        <v>12.3190462673857</v>
      </c>
      <c r="Q2996">
        <v>3.9542950580745001E-2</v>
      </c>
    </row>
    <row r="2997" spans="1:17" hidden="1" x14ac:dyDescent="0.3">
      <c r="A2997" t="s">
        <v>6206</v>
      </c>
      <c r="B2997" t="s">
        <v>6207</v>
      </c>
      <c r="C2997" t="s">
        <v>10650</v>
      </c>
      <c r="D2997" t="s">
        <v>133</v>
      </c>
      <c r="E2997">
        <v>97.680719999999994</v>
      </c>
      <c r="F2997">
        <v>87.59</v>
      </c>
      <c r="G2997">
        <v>8.1126508705987099</v>
      </c>
      <c r="H2997">
        <v>-8.3758856976944305</v>
      </c>
      <c r="I2997">
        <v>-8.4340205333994192</v>
      </c>
      <c r="J2997">
        <v>-5.7150499627831302</v>
      </c>
      <c r="K2997">
        <v>92.201604122953995</v>
      </c>
      <c r="L2997">
        <v>85.299245350562501</v>
      </c>
      <c r="M2997">
        <v>37.099280444138998</v>
      </c>
      <c r="N2997">
        <v>0.97847406230114697</v>
      </c>
      <c r="O2997">
        <v>44.9937207443772</v>
      </c>
      <c r="P2997">
        <v>53.531989482909701</v>
      </c>
      <c r="Q2997">
        <v>0.118270562081997</v>
      </c>
    </row>
    <row r="2998" spans="1:17" hidden="1" x14ac:dyDescent="0.3">
      <c r="A2998" t="s">
        <v>6208</v>
      </c>
      <c r="B2998" t="s">
        <v>6209</v>
      </c>
      <c r="C2998" t="s">
        <v>10650</v>
      </c>
      <c r="D2998" t="s">
        <v>414</v>
      </c>
      <c r="E2998">
        <v>97.592600000000004</v>
      </c>
      <c r="F2998">
        <v>141.15</v>
      </c>
      <c r="G2998">
        <v>-16.051160306649098</v>
      </c>
      <c r="H2998">
        <v>-5.5669594809337699</v>
      </c>
      <c r="I2998">
        <v>-15.6243403394827</v>
      </c>
      <c r="J2998">
        <v>-0.28694775400195699</v>
      </c>
      <c r="K2998">
        <v>141.32798378237899</v>
      </c>
      <c r="L2998">
        <v>134.134778517321</v>
      </c>
      <c r="M2998">
        <v>43.143280872976902</v>
      </c>
      <c r="N2998">
        <v>0.19843155146907099</v>
      </c>
      <c r="O2998">
        <v>28.161530286928802</v>
      </c>
      <c r="P2998">
        <v>41.15</v>
      </c>
      <c r="Q2998">
        <v>3.5005963542920002E-3</v>
      </c>
    </row>
    <row r="2999" spans="1:17" hidden="1" x14ac:dyDescent="0.3">
      <c r="A2999" t="s">
        <v>6210</v>
      </c>
      <c r="B2999" t="s">
        <v>6211</v>
      </c>
      <c r="C2999" t="s">
        <v>10650</v>
      </c>
      <c r="D2999" t="s">
        <v>54</v>
      </c>
      <c r="E2999">
        <v>97.411829999999995</v>
      </c>
      <c r="F2999">
        <v>305.45</v>
      </c>
      <c r="G2999">
        <v>13.8703113043169</v>
      </c>
      <c r="H2999">
        <v>-2.9066202030482202</v>
      </c>
      <c r="I2999">
        <v>32.483213026691203</v>
      </c>
      <c r="J2999">
        <v>-4.9750652202005003</v>
      </c>
      <c r="K2999">
        <v>300.02457914837998</v>
      </c>
      <c r="L2999">
        <v>241.88820264718399</v>
      </c>
      <c r="M2999">
        <v>37.294272768127001</v>
      </c>
      <c r="N2999">
        <v>0.83307603461300805</v>
      </c>
      <c r="O2999">
        <v>30.299558029137302</v>
      </c>
      <c r="P2999">
        <v>76.255049047893706</v>
      </c>
      <c r="Q2999">
        <v>7.6108678761531004E-2</v>
      </c>
    </row>
    <row r="3000" spans="1:17" hidden="1" x14ac:dyDescent="0.3">
      <c r="A3000" t="s">
        <v>6212</v>
      </c>
      <c r="B3000" t="s">
        <v>6213</v>
      </c>
      <c r="C3000" t="s">
        <v>10650</v>
      </c>
      <c r="D3000" t="s">
        <v>2781</v>
      </c>
      <c r="E3000">
        <v>97.404581225000001</v>
      </c>
      <c r="F3000">
        <v>6.53</v>
      </c>
      <c r="G3000">
        <v>62.190091731235199</v>
      </c>
      <c r="H3000">
        <v>7.4905116226550303</v>
      </c>
      <c r="I3000">
        <v>45.525977705378203</v>
      </c>
      <c r="J3000">
        <v>-1.03481889599744</v>
      </c>
      <c r="K3000">
        <v>6.4150913411326096</v>
      </c>
      <c r="L3000">
        <v>5.3070757685563397</v>
      </c>
      <c r="M3000">
        <v>43.813646896533001</v>
      </c>
      <c r="N3000">
        <v>0.45078178484025999</v>
      </c>
      <c r="O3000">
        <v>27.871362940275599</v>
      </c>
      <c r="P3000">
        <v>117.666666666666</v>
      </c>
      <c r="Q3000">
        <v>8.0210773316056999E-2</v>
      </c>
    </row>
    <row r="3001" spans="1:17" hidden="1" x14ac:dyDescent="0.3">
      <c r="A3001" t="s">
        <v>6214</v>
      </c>
      <c r="B3001" t="s">
        <v>6215</v>
      </c>
      <c r="C3001" t="s">
        <v>10650</v>
      </c>
      <c r="D3001" t="s">
        <v>300</v>
      </c>
      <c r="E3001">
        <v>97.297798499999999</v>
      </c>
      <c r="F3001">
        <v>130.6</v>
      </c>
      <c r="G3001">
        <v>-1.5748921951974699</v>
      </c>
      <c r="H3001">
        <v>0.171821434715453</v>
      </c>
      <c r="I3001">
        <v>-20.541708619249398</v>
      </c>
      <c r="J3001">
        <v>5.4356186899000196</v>
      </c>
      <c r="K3001">
        <v>126.63729307349</v>
      </c>
      <c r="L3001">
        <v>128.829814838842</v>
      </c>
      <c r="M3001">
        <v>60.325253870169597</v>
      </c>
      <c r="N3001">
        <v>1.7351862457051299</v>
      </c>
      <c r="O3001">
        <v>29.479326186830001</v>
      </c>
      <c r="P3001">
        <v>43.123287671232802</v>
      </c>
      <c r="Q3001">
        <v>6.8811049466883004E-2</v>
      </c>
    </row>
    <row r="3002" spans="1:17" hidden="1" x14ac:dyDescent="0.3">
      <c r="A3002" t="s">
        <v>6216</v>
      </c>
      <c r="B3002" t="s">
        <v>6217</v>
      </c>
      <c r="C3002" t="s">
        <v>10650</v>
      </c>
      <c r="D3002" t="s">
        <v>1546</v>
      </c>
      <c r="E3002">
        <v>97.272354476000004</v>
      </c>
      <c r="F3002">
        <v>22.63</v>
      </c>
      <c r="G3002">
        <v>14.628825563774299</v>
      </c>
      <c r="H3002">
        <v>-6.0874091722189396</v>
      </c>
      <c r="I3002">
        <v>-35.601646558168298</v>
      </c>
      <c r="J3002">
        <v>1.9408412225198199</v>
      </c>
      <c r="K3002">
        <v>23.525882981833899</v>
      </c>
      <c r="L3002">
        <v>22.725481659330899</v>
      </c>
      <c r="M3002">
        <v>50.103370677526101</v>
      </c>
      <c r="N3002">
        <v>0.815577527123171</v>
      </c>
      <c r="O3002">
        <v>53.115333627927498</v>
      </c>
      <c r="P3002">
        <v>49.867549668874098</v>
      </c>
      <c r="Q3002">
        <v>8.2522178550931996E-2</v>
      </c>
    </row>
    <row r="3003" spans="1:17" hidden="1" x14ac:dyDescent="0.3">
      <c r="A3003" t="s">
        <v>6218</v>
      </c>
      <c r="B3003" t="s">
        <v>6219</v>
      </c>
      <c r="C3003" t="s">
        <v>10650</v>
      </c>
      <c r="D3003" t="s">
        <v>198</v>
      </c>
      <c r="E3003">
        <v>96.941999999999993</v>
      </c>
      <c r="F3003">
        <v>63.25</v>
      </c>
      <c r="G3003">
        <v>61.930903048333498</v>
      </c>
      <c r="H3003">
        <v>-12.045741903145499</v>
      </c>
      <c r="I3003">
        <v>-17.425361279163901</v>
      </c>
      <c r="J3003">
        <v>-8.2129807216951392</v>
      </c>
      <c r="K3003">
        <v>67.474785594053202</v>
      </c>
      <c r="L3003">
        <v>58.104022331582897</v>
      </c>
      <c r="M3003">
        <v>35.056165619404098</v>
      </c>
      <c r="N3003">
        <v>0.29423699749536802</v>
      </c>
      <c r="O3003">
        <v>32.648221343873502</v>
      </c>
      <c r="P3003">
        <v>99.778900821225506</v>
      </c>
      <c r="Q3003">
        <v>8.5161064629875993E-2</v>
      </c>
    </row>
    <row r="3004" spans="1:17" hidden="1" x14ac:dyDescent="0.3">
      <c r="A3004" t="s">
        <v>6220</v>
      </c>
      <c r="B3004" t="s">
        <v>6221</v>
      </c>
      <c r="C3004" t="s">
        <v>10650</v>
      </c>
      <c r="D3004" t="s">
        <v>124</v>
      </c>
      <c r="E3004">
        <v>96.784892064000005</v>
      </c>
      <c r="F3004">
        <v>87.02</v>
      </c>
      <c r="G3004">
        <v>573.61003044303698</v>
      </c>
      <c r="H3004">
        <v>13.9927469603319</v>
      </c>
      <c r="I3004">
        <v>399.214469508094</v>
      </c>
      <c r="J3004">
        <v>6.55641570110798</v>
      </c>
      <c r="K3004">
        <v>67.258529008855106</v>
      </c>
      <c r="L3004">
        <v>39.422272372795199</v>
      </c>
      <c r="M3004">
        <v>81.953883849913794</v>
      </c>
      <c r="N3004">
        <v>0.43411570646485298</v>
      </c>
      <c r="O3004">
        <v>0</v>
      </c>
      <c r="P3004">
        <v>748.97560975609701</v>
      </c>
      <c r="Q3004">
        <v>0.14327356226486701</v>
      </c>
    </row>
    <row r="3005" spans="1:17" hidden="1" x14ac:dyDescent="0.3">
      <c r="A3005" t="s">
        <v>6222</v>
      </c>
      <c r="B3005" t="s">
        <v>6223</v>
      </c>
      <c r="C3005" t="s">
        <v>10650</v>
      </c>
      <c r="D3005" t="s">
        <v>21</v>
      </c>
      <c r="E3005">
        <v>96.671999999999997</v>
      </c>
      <c r="F3005">
        <v>114</v>
      </c>
      <c r="G3005">
        <v>-39.598623613873997</v>
      </c>
      <c r="H3005">
        <v>6.0240759917989104</v>
      </c>
      <c r="I3005">
        <v>-25.8797867186614</v>
      </c>
      <c r="J3005">
        <v>-3.3869003121182599</v>
      </c>
      <c r="K3005">
        <v>108.295618137874</v>
      </c>
      <c r="L3005">
        <v>119.822896485596</v>
      </c>
      <c r="M3005">
        <v>56.671426933369197</v>
      </c>
      <c r="N3005">
        <v>1.4251182343667801</v>
      </c>
      <c r="O3005">
        <v>48.991228070175403</v>
      </c>
      <c r="P3005">
        <v>39.449541284403601</v>
      </c>
    </row>
    <row r="3006" spans="1:17" hidden="1" x14ac:dyDescent="0.3">
      <c r="A3006" t="s">
        <v>6224</v>
      </c>
      <c r="B3006" t="s">
        <v>6225</v>
      </c>
      <c r="C3006" t="s">
        <v>10650</v>
      </c>
      <c r="D3006" t="s">
        <v>991</v>
      </c>
      <c r="E3006">
        <v>96.594740000000002</v>
      </c>
      <c r="F3006">
        <v>29.06</v>
      </c>
      <c r="G3006">
        <v>-37.739902199690199</v>
      </c>
      <c r="H3006">
        <v>29.2733663574693</v>
      </c>
      <c r="I3006">
        <v>-4.7382554489671396</v>
      </c>
      <c r="J3006">
        <v>22.538918291185102</v>
      </c>
      <c r="K3006">
        <v>23.3527288684515</v>
      </c>
      <c r="M3006">
        <v>90.306764023717506</v>
      </c>
      <c r="N3006">
        <v>4.0465845580598101</v>
      </c>
      <c r="O3006">
        <v>37.302133516861602</v>
      </c>
      <c r="P3006">
        <v>52.866912151499101</v>
      </c>
    </row>
    <row r="3007" spans="1:17" hidden="1" x14ac:dyDescent="0.3">
      <c r="A3007" t="s">
        <v>6226</v>
      </c>
      <c r="B3007" t="s">
        <v>6227</v>
      </c>
      <c r="C3007" t="s">
        <v>10650</v>
      </c>
      <c r="D3007" t="s">
        <v>127</v>
      </c>
      <c r="E3007">
        <v>96.504093674999993</v>
      </c>
      <c r="F3007">
        <v>93.29</v>
      </c>
      <c r="G3007">
        <v>-2.0250911778918699</v>
      </c>
      <c r="H3007">
        <v>-1.68232948831165</v>
      </c>
      <c r="I3007">
        <v>-16.704592546471801</v>
      </c>
      <c r="J3007">
        <v>-1.1175410853814201</v>
      </c>
      <c r="K3007">
        <v>94.478021780982203</v>
      </c>
      <c r="L3007">
        <v>93.513485493424696</v>
      </c>
      <c r="M3007">
        <v>60.021015284828103</v>
      </c>
      <c r="N3007">
        <v>0.81618070889125005</v>
      </c>
      <c r="O3007">
        <v>27.012541537142202</v>
      </c>
      <c r="P3007">
        <v>35.163720660678003</v>
      </c>
      <c r="Q3007">
        <v>5.0500483882651999E-2</v>
      </c>
    </row>
    <row r="3008" spans="1:17" hidden="1" x14ac:dyDescent="0.3">
      <c r="A3008" t="s">
        <v>6228</v>
      </c>
      <c r="B3008" t="s">
        <v>6229</v>
      </c>
      <c r="C3008" t="s">
        <v>10650</v>
      </c>
      <c r="D3008" t="s">
        <v>472</v>
      </c>
      <c r="E3008">
        <v>96.477838243999997</v>
      </c>
      <c r="F3008">
        <v>16.96</v>
      </c>
      <c r="G3008">
        <v>-42.786698188958702</v>
      </c>
      <c r="H3008">
        <v>-1.7578356035593901</v>
      </c>
      <c r="I3008">
        <v>-13.204462043336701</v>
      </c>
      <c r="J3008">
        <v>-7.6881907945719004</v>
      </c>
      <c r="K3008">
        <v>17.653763625798899</v>
      </c>
      <c r="L3008">
        <v>17.898945110041598</v>
      </c>
      <c r="M3008">
        <v>46.326851560394701</v>
      </c>
      <c r="N3008">
        <v>0.33511797756059097</v>
      </c>
      <c r="O3008">
        <v>41.214622641509401</v>
      </c>
      <c r="P3008">
        <v>17.7777777777777</v>
      </c>
      <c r="Q3008">
        <v>6.3487748786009005E-2</v>
      </c>
    </row>
    <row r="3009" spans="1:17" hidden="1" x14ac:dyDescent="0.3">
      <c r="A3009" t="s">
        <v>6230</v>
      </c>
      <c r="B3009" t="s">
        <v>6231</v>
      </c>
      <c r="C3009" t="s">
        <v>10650</v>
      </c>
      <c r="E3009">
        <v>96.395707799999997</v>
      </c>
      <c r="F3009">
        <v>272.05</v>
      </c>
      <c r="G3009">
        <v>680.20238688524898</v>
      </c>
      <c r="H3009">
        <v>-10.3618034969411</v>
      </c>
      <c r="I3009">
        <v>35.085253843017803</v>
      </c>
      <c r="J3009">
        <v>-6.1413833038487002</v>
      </c>
      <c r="K3009">
        <v>286.89370848605699</v>
      </c>
      <c r="L3009">
        <v>200.36318249735399</v>
      </c>
      <c r="M3009">
        <v>35.3505665084828</v>
      </c>
      <c r="N3009">
        <v>1.04345114345114</v>
      </c>
      <c r="O3009">
        <v>28.138209887888198</v>
      </c>
      <c r="P3009">
        <v>710.63766388557804</v>
      </c>
      <c r="Q3009">
        <v>0.339150974909178</v>
      </c>
    </row>
    <row r="3010" spans="1:17" hidden="1" x14ac:dyDescent="0.3">
      <c r="A3010" t="s">
        <v>6232</v>
      </c>
      <c r="B3010" t="s">
        <v>6233</v>
      </c>
      <c r="C3010" t="s">
        <v>10650</v>
      </c>
      <c r="D3010" t="s">
        <v>776</v>
      </c>
      <c r="E3010">
        <v>96.388800000000003</v>
      </c>
      <c r="F3010">
        <v>95.26</v>
      </c>
      <c r="G3010">
        <v>30.476885161833899</v>
      </c>
      <c r="H3010">
        <v>-3.1555319448509498</v>
      </c>
      <c r="I3010">
        <v>31.364165407643601</v>
      </c>
      <c r="J3010">
        <v>8.0517918301226103</v>
      </c>
      <c r="K3010">
        <v>83.004410916270402</v>
      </c>
      <c r="L3010">
        <v>64.875108457108794</v>
      </c>
      <c r="M3010">
        <v>55.912050683424702</v>
      </c>
      <c r="N3010">
        <v>0.27346225148369402</v>
      </c>
      <c r="O3010">
        <v>18.6752047029183</v>
      </c>
      <c r="P3010">
        <v>106.637744034707</v>
      </c>
    </row>
    <row r="3011" spans="1:17" hidden="1" x14ac:dyDescent="0.3">
      <c r="A3011" t="s">
        <v>6234</v>
      </c>
      <c r="B3011" t="s">
        <v>6235</v>
      </c>
      <c r="C3011" t="s">
        <v>10650</v>
      </c>
      <c r="D3011" t="s">
        <v>141</v>
      </c>
      <c r="E3011">
        <v>96.344160000000002</v>
      </c>
      <c r="F3011">
        <v>5.36</v>
      </c>
      <c r="G3011">
        <v>66.740015750185705</v>
      </c>
      <c r="H3011">
        <v>-10.2936565900846</v>
      </c>
      <c r="I3011">
        <v>21.292806658865501</v>
      </c>
      <c r="J3011">
        <v>10.564311854724</v>
      </c>
      <c r="K3011">
        <v>4.6485829958390701</v>
      </c>
      <c r="L3011">
        <v>4.0522711907700204</v>
      </c>
      <c r="M3011">
        <v>57.851282889458801</v>
      </c>
      <c r="N3011">
        <v>0.65910801577589995</v>
      </c>
      <c r="O3011">
        <v>14.424827084091699</v>
      </c>
      <c r="P3011">
        <v>98.787878787878796</v>
      </c>
      <c r="Q3011">
        <v>0.130578517453075</v>
      </c>
    </row>
    <row r="3012" spans="1:17" hidden="1" x14ac:dyDescent="0.3">
      <c r="A3012" t="s">
        <v>6236</v>
      </c>
      <c r="B3012" t="s">
        <v>6237</v>
      </c>
      <c r="C3012" t="s">
        <v>10650</v>
      </c>
      <c r="D3012" t="s">
        <v>531</v>
      </c>
      <c r="E3012">
        <v>96.200361319999999</v>
      </c>
      <c r="F3012">
        <v>9.11</v>
      </c>
      <c r="G3012">
        <v>-38.314064879116103</v>
      </c>
      <c r="H3012">
        <v>4.1843972625233397</v>
      </c>
      <c r="I3012">
        <v>-20.948965905487601</v>
      </c>
      <c r="J3012">
        <v>-2.77510943336409</v>
      </c>
      <c r="K3012">
        <v>8.8205032739625508</v>
      </c>
      <c r="L3012">
        <v>9.22728214319336</v>
      </c>
      <c r="M3012">
        <v>51.202172680714803</v>
      </c>
      <c r="N3012">
        <v>1.35174034907997</v>
      </c>
      <c r="O3012">
        <v>57.738748627881399</v>
      </c>
      <c r="P3012">
        <v>19.7109067017082</v>
      </c>
      <c r="Q3012">
        <v>0.186979166729284</v>
      </c>
    </row>
    <row r="3013" spans="1:17" hidden="1" x14ac:dyDescent="0.3">
      <c r="A3013" t="s">
        <v>6238</v>
      </c>
      <c r="B3013" t="s">
        <v>6239</v>
      </c>
      <c r="C3013" t="s">
        <v>10650</v>
      </c>
      <c r="D3013" t="s">
        <v>1350</v>
      </c>
      <c r="E3013">
        <v>96.080539380000005</v>
      </c>
      <c r="F3013">
        <v>26.14</v>
      </c>
      <c r="G3013">
        <v>-21.4732094721914</v>
      </c>
      <c r="H3013">
        <v>1.2299112211916099</v>
      </c>
      <c r="I3013">
        <v>-8.1155778735436499</v>
      </c>
      <c r="J3013">
        <v>-1.0553212269455901</v>
      </c>
      <c r="K3013">
        <v>25.8416876299124</v>
      </c>
      <c r="L3013">
        <v>25.141284982494199</v>
      </c>
      <c r="M3013">
        <v>53.842876406836702</v>
      </c>
      <c r="N3013">
        <v>1.11343329065942</v>
      </c>
      <c r="O3013">
        <v>7.00076511094107</v>
      </c>
      <c r="P3013">
        <v>13.1601731601731</v>
      </c>
      <c r="Q3013">
        <v>-6.9436672557021004E-2</v>
      </c>
    </row>
    <row r="3014" spans="1:17" hidden="1" x14ac:dyDescent="0.3">
      <c r="A3014" t="s">
        <v>6240</v>
      </c>
      <c r="B3014" t="s">
        <v>6241</v>
      </c>
      <c r="C3014" t="s">
        <v>10650</v>
      </c>
      <c r="D3014" t="s">
        <v>568</v>
      </c>
      <c r="E3014">
        <v>95.957999999999998</v>
      </c>
      <c r="F3014">
        <v>180</v>
      </c>
      <c r="G3014">
        <v>71.811914010907699</v>
      </c>
      <c r="H3014">
        <v>-8.1136490867766309</v>
      </c>
      <c r="I3014">
        <v>-7.3973204183582899</v>
      </c>
      <c r="J3014">
        <v>-1.6627623810837799</v>
      </c>
      <c r="K3014">
        <v>153.94249456967199</v>
      </c>
      <c r="M3014">
        <v>76.749800213330602</v>
      </c>
      <c r="N3014">
        <v>0.65</v>
      </c>
      <c r="O3014">
        <v>12.6944444444444</v>
      </c>
      <c r="P3014">
        <v>102.247191011235</v>
      </c>
    </row>
    <row r="3015" spans="1:17" hidden="1" x14ac:dyDescent="0.3">
      <c r="A3015" t="s">
        <v>6242</v>
      </c>
      <c r="B3015" t="s">
        <v>6243</v>
      </c>
      <c r="C3015" t="s">
        <v>10650</v>
      </c>
      <c r="D3015" t="s">
        <v>1903</v>
      </c>
      <c r="E3015">
        <v>95.925923279999907</v>
      </c>
      <c r="F3015">
        <v>1.1200000000000001</v>
      </c>
      <c r="G3015">
        <v>-12.5405401582229</v>
      </c>
      <c r="H3015">
        <v>27.888670886360501</v>
      </c>
      <c r="I3015">
        <v>27.0308320743103</v>
      </c>
      <c r="J3015">
        <v>6.1803748738181801</v>
      </c>
      <c r="K3015">
        <v>0.87736236012248503</v>
      </c>
      <c r="L3015">
        <v>0.85362386710674698</v>
      </c>
      <c r="M3015">
        <v>99.974696062277104</v>
      </c>
      <c r="N3015">
        <v>0.34911218377373399</v>
      </c>
      <c r="O3015">
        <v>2.6785714285714102</v>
      </c>
      <c r="P3015">
        <v>124</v>
      </c>
      <c r="Q3015">
        <v>2.1233336414184002E-2</v>
      </c>
    </row>
    <row r="3016" spans="1:17" hidden="1" x14ac:dyDescent="0.3">
      <c r="A3016" t="s">
        <v>6244</v>
      </c>
      <c r="B3016" t="s">
        <v>6245</v>
      </c>
      <c r="C3016" t="s">
        <v>10650</v>
      </c>
      <c r="D3016" t="s">
        <v>568</v>
      </c>
      <c r="E3016">
        <v>95.815785000000005</v>
      </c>
      <c r="F3016">
        <v>84</v>
      </c>
      <c r="G3016">
        <v>12.6652340729256</v>
      </c>
      <c r="H3016">
        <v>-17.245401119164502</v>
      </c>
      <c r="I3016">
        <v>30.131343147564099</v>
      </c>
      <c r="J3016">
        <v>-4.2586325875734596</v>
      </c>
      <c r="K3016">
        <v>74.756700097084007</v>
      </c>
      <c r="M3016">
        <v>51.4384227676736</v>
      </c>
      <c r="N3016">
        <v>0.32803560076287303</v>
      </c>
      <c r="O3016">
        <v>16.6666666666666</v>
      </c>
      <c r="P3016">
        <v>82.212581344902304</v>
      </c>
    </row>
    <row r="3017" spans="1:17" hidden="1" x14ac:dyDescent="0.3">
      <c r="A3017" t="s">
        <v>6246</v>
      </c>
      <c r="B3017" t="s">
        <v>6247</v>
      </c>
      <c r="C3017" t="s">
        <v>10650</v>
      </c>
      <c r="D3017" t="s">
        <v>3601</v>
      </c>
      <c r="E3017">
        <v>95.637150000000005</v>
      </c>
      <c r="F3017">
        <v>46.95</v>
      </c>
      <c r="G3017">
        <v>50.072220116165397</v>
      </c>
      <c r="H3017">
        <v>4.6986256374917303</v>
      </c>
      <c r="I3017">
        <v>-13.075550904412999</v>
      </c>
      <c r="J3017">
        <v>6.1443558737956696</v>
      </c>
      <c r="K3017">
        <v>44.567710010708801</v>
      </c>
      <c r="L3017">
        <v>41.014638344349997</v>
      </c>
      <c r="M3017">
        <v>93.8726022340485</v>
      </c>
      <c r="N3017">
        <v>0.61458333333333304</v>
      </c>
      <c r="O3017">
        <v>11.395101171458901</v>
      </c>
      <c r="P3017">
        <v>95.625</v>
      </c>
    </row>
    <row r="3018" spans="1:17" hidden="1" x14ac:dyDescent="0.3">
      <c r="A3018" t="s">
        <v>6248</v>
      </c>
      <c r="B3018" t="s">
        <v>6249</v>
      </c>
      <c r="C3018" t="s">
        <v>10650</v>
      </c>
      <c r="D3018" t="s">
        <v>935</v>
      </c>
      <c r="E3018">
        <v>95.448170494999999</v>
      </c>
      <c r="F3018">
        <v>188.35</v>
      </c>
      <c r="G3018">
        <v>36.838257635551003</v>
      </c>
      <c r="H3018">
        <v>14.153789960810199</v>
      </c>
      <c r="I3018">
        <v>54.304366710189498</v>
      </c>
      <c r="J3018">
        <v>12.268055228979099</v>
      </c>
      <c r="K3018">
        <v>145.83438021014101</v>
      </c>
      <c r="M3018">
        <v>76.987255483240801</v>
      </c>
      <c r="N3018">
        <v>0.52773050061623294</v>
      </c>
      <c r="O3018">
        <v>0.34510220334484898</v>
      </c>
      <c r="P3018">
        <v>134.70404984423601</v>
      </c>
    </row>
    <row r="3019" spans="1:17" hidden="1" x14ac:dyDescent="0.3">
      <c r="A3019" t="s">
        <v>6250</v>
      </c>
      <c r="B3019" t="s">
        <v>6251</v>
      </c>
      <c r="C3019" t="s">
        <v>10650</v>
      </c>
      <c r="D3019" t="s">
        <v>531</v>
      </c>
      <c r="E3019">
        <v>95.436802999999998</v>
      </c>
      <c r="F3019">
        <v>37.840000000000003</v>
      </c>
      <c r="G3019">
        <v>41.252563290052898</v>
      </c>
      <c r="H3019">
        <v>-4.7202519012269804</v>
      </c>
      <c r="I3019">
        <v>1.2475540785361099</v>
      </c>
      <c r="J3019">
        <v>-13.556526815263901</v>
      </c>
      <c r="K3019">
        <v>39.059705505066098</v>
      </c>
      <c r="L3019">
        <v>34.444504950856</v>
      </c>
      <c r="M3019">
        <v>44.9513882929337</v>
      </c>
      <c r="N3019">
        <v>1.53462875299219</v>
      </c>
      <c r="O3019">
        <v>23.916490486257899</v>
      </c>
      <c r="P3019">
        <v>109.639889196675</v>
      </c>
      <c r="Q3019">
        <v>7.3752152590037007E-2</v>
      </c>
    </row>
    <row r="3020" spans="1:17" hidden="1" x14ac:dyDescent="0.3">
      <c r="A3020" t="s">
        <v>6252</v>
      </c>
      <c r="B3020" t="s">
        <v>6253</v>
      </c>
      <c r="C3020" t="s">
        <v>10650</v>
      </c>
      <c r="D3020" t="s">
        <v>54</v>
      </c>
      <c r="E3020">
        <v>95.369174999999998</v>
      </c>
      <c r="F3020">
        <v>95.04</v>
      </c>
      <c r="G3020">
        <v>51.703473478782499</v>
      </c>
      <c r="H3020">
        <v>11.2041789077508</v>
      </c>
      <c r="I3020">
        <v>21.935019441237198</v>
      </c>
      <c r="J3020">
        <v>5.2337893430541396</v>
      </c>
      <c r="K3020">
        <v>85.575853579551804</v>
      </c>
      <c r="L3020">
        <v>76.043402107909699</v>
      </c>
      <c r="M3020">
        <v>67.491555745602895</v>
      </c>
      <c r="N3020">
        <v>3.1244318334118302</v>
      </c>
      <c r="O3020">
        <v>7.0601851851851798</v>
      </c>
      <c r="P3020">
        <v>94.953846153846101</v>
      </c>
      <c r="Q3020">
        <v>8.5159472653467003E-2</v>
      </c>
    </row>
    <row r="3021" spans="1:17" hidden="1" x14ac:dyDescent="0.3">
      <c r="A3021" t="s">
        <v>6254</v>
      </c>
      <c r="B3021" t="s">
        <v>6255</v>
      </c>
      <c r="C3021" t="s">
        <v>10650</v>
      </c>
      <c r="D3021" t="s">
        <v>4029</v>
      </c>
      <c r="E3021">
        <v>95.349554999999995</v>
      </c>
      <c r="F3021">
        <v>148</v>
      </c>
      <c r="G3021">
        <v>10.5171039520527</v>
      </c>
      <c r="H3021">
        <v>-7.27781080065391</v>
      </c>
      <c r="I3021">
        <v>22.1906494259085</v>
      </c>
      <c r="J3021">
        <v>-4.3575675758889796</v>
      </c>
      <c r="K3021">
        <v>145.86834841464099</v>
      </c>
      <c r="M3021">
        <v>38.519714744522602</v>
      </c>
      <c r="N3021">
        <v>0.73265993265993201</v>
      </c>
      <c r="O3021">
        <v>14.864864864864799</v>
      </c>
      <c r="P3021">
        <v>53.367875647668299</v>
      </c>
    </row>
    <row r="3022" spans="1:17" hidden="1" x14ac:dyDescent="0.3">
      <c r="A3022" t="s">
        <v>6256</v>
      </c>
      <c r="B3022" t="s">
        <v>6257</v>
      </c>
      <c r="C3022" t="s">
        <v>10650</v>
      </c>
      <c r="D3022" t="s">
        <v>411</v>
      </c>
      <c r="E3022">
        <v>95.220564767999903</v>
      </c>
      <c r="F3022">
        <v>19.66</v>
      </c>
      <c r="G3022">
        <v>67.152662698164207</v>
      </c>
      <c r="H3022">
        <v>50.476906180478103</v>
      </c>
      <c r="I3022">
        <v>22.151106988399601</v>
      </c>
      <c r="J3022">
        <v>9.8589767493509992</v>
      </c>
      <c r="K3022">
        <v>15.3804471008264</v>
      </c>
      <c r="L3022">
        <v>14.0077546731679</v>
      </c>
      <c r="M3022">
        <v>69.016642854040001</v>
      </c>
      <c r="N3022">
        <v>4.2033971761184601</v>
      </c>
      <c r="O3022">
        <v>26.144455747711</v>
      </c>
      <c r="P3022">
        <v>113.695652173913</v>
      </c>
      <c r="Q3022">
        <v>4.2940449077376999E-2</v>
      </c>
    </row>
    <row r="3023" spans="1:17" hidden="1" x14ac:dyDescent="0.3">
      <c r="A3023" t="s">
        <v>6258</v>
      </c>
      <c r="B3023" t="s">
        <v>6259</v>
      </c>
      <c r="C3023" t="s">
        <v>10650</v>
      </c>
      <c r="D3023" t="s">
        <v>1667</v>
      </c>
      <c r="E3023">
        <v>95.118487040000005</v>
      </c>
      <c r="F3023">
        <v>6564.75</v>
      </c>
      <c r="G3023">
        <v>-9.1734782305404501</v>
      </c>
      <c r="H3023">
        <v>-1.57864937507738</v>
      </c>
      <c r="I3023">
        <v>2.2109778752946099</v>
      </c>
      <c r="J3023">
        <v>-0.95032814129482102</v>
      </c>
      <c r="K3023">
        <v>6515.8216422712103</v>
      </c>
      <c r="L3023">
        <v>6218.6219456978597</v>
      </c>
      <c r="M3023">
        <v>55.282251015972101</v>
      </c>
      <c r="N3023">
        <v>1.09369428442071</v>
      </c>
      <c r="O3023">
        <v>6.4008530408621702</v>
      </c>
      <c r="P3023">
        <v>28.443553120720001</v>
      </c>
      <c r="Q3023">
        <v>-2.1659899071474999E-2</v>
      </c>
    </row>
    <row r="3024" spans="1:17" hidden="1" x14ac:dyDescent="0.3">
      <c r="A3024" t="s">
        <v>6260</v>
      </c>
      <c r="B3024" t="s">
        <v>6261</v>
      </c>
      <c r="C3024" t="s">
        <v>10650</v>
      </c>
      <c r="D3024" t="s">
        <v>1418</v>
      </c>
      <c r="E3024">
        <v>94.827487679999905</v>
      </c>
      <c r="F3024">
        <v>121.6</v>
      </c>
      <c r="G3024">
        <v>-41.351027916079097</v>
      </c>
      <c r="H3024">
        <v>-4.4461707425987598</v>
      </c>
      <c r="I3024">
        <v>-23.884918841440498</v>
      </c>
      <c r="J3024">
        <v>-0.70276238108378397</v>
      </c>
      <c r="M3024">
        <v>45.467090478633303</v>
      </c>
      <c r="O3024">
        <v>18.955592105263101</v>
      </c>
      <c r="P3024">
        <v>4.1988003427592098</v>
      </c>
    </row>
    <row r="3025" spans="1:17" hidden="1" x14ac:dyDescent="0.3">
      <c r="A3025" t="s">
        <v>6262</v>
      </c>
      <c r="B3025" t="s">
        <v>6263</v>
      </c>
      <c r="C3025" t="s">
        <v>10650</v>
      </c>
      <c r="D3025" t="s">
        <v>227</v>
      </c>
      <c r="E3025">
        <v>94.803318000000004</v>
      </c>
      <c r="F3025">
        <v>6.4</v>
      </c>
      <c r="G3025">
        <v>-44.413771623984097</v>
      </c>
      <c r="H3025">
        <v>-15.520402029481399</v>
      </c>
      <c r="I3025">
        <v>-56.531778154966503</v>
      </c>
      <c r="J3025">
        <v>-4.8445805629019603</v>
      </c>
      <c r="K3025">
        <v>7.1360090565888399</v>
      </c>
      <c r="L3025">
        <v>7.93439393593719</v>
      </c>
      <c r="M3025">
        <v>37.186509587901497</v>
      </c>
      <c r="N3025">
        <v>1.17373003805662</v>
      </c>
      <c r="O3025">
        <v>103.125</v>
      </c>
      <c r="P3025">
        <v>8.4745762711864394</v>
      </c>
      <c r="Q3025">
        <v>0.13120729468338699</v>
      </c>
    </row>
    <row r="3026" spans="1:17" hidden="1" x14ac:dyDescent="0.3">
      <c r="A3026" t="s">
        <v>6264</v>
      </c>
      <c r="B3026" t="s">
        <v>6265</v>
      </c>
      <c r="C3026" t="s">
        <v>10650</v>
      </c>
      <c r="D3026" t="s">
        <v>158</v>
      </c>
      <c r="E3026">
        <v>94.607368249999993</v>
      </c>
      <c r="F3026">
        <v>1493.15</v>
      </c>
      <c r="G3026">
        <v>58.451503518330803</v>
      </c>
      <c r="H3026">
        <v>-14.265883695919699</v>
      </c>
      <c r="I3026">
        <v>-14.0850619654247</v>
      </c>
      <c r="J3026">
        <v>-1.29038594235663</v>
      </c>
      <c r="K3026">
        <v>1491.99274513462</v>
      </c>
      <c r="L3026">
        <v>1396.0806889502901</v>
      </c>
      <c r="M3026">
        <v>47.7727999829265</v>
      </c>
      <c r="N3026">
        <v>0.51922779239733696</v>
      </c>
      <c r="O3026">
        <v>24.6927636205337</v>
      </c>
      <c r="P3026">
        <v>99.219479653101999</v>
      </c>
      <c r="Q3026">
        <v>0.119895155784687</v>
      </c>
    </row>
    <row r="3027" spans="1:17" hidden="1" x14ac:dyDescent="0.3">
      <c r="A3027" t="s">
        <v>6266</v>
      </c>
      <c r="B3027" t="s">
        <v>6267</v>
      </c>
      <c r="C3027" t="s">
        <v>10650</v>
      </c>
      <c r="D3027" t="s">
        <v>51</v>
      </c>
      <c r="E3027">
        <v>94.5</v>
      </c>
      <c r="F3027">
        <v>67.25</v>
      </c>
      <c r="G3027">
        <v>76.742788310823897</v>
      </c>
      <c r="H3027">
        <v>14.7366552479586</v>
      </c>
      <c r="I3027">
        <v>-28.516072358692298</v>
      </c>
      <c r="J3027">
        <v>2.24692090426247</v>
      </c>
      <c r="K3027">
        <v>61.545951875450697</v>
      </c>
      <c r="L3027">
        <v>56.183581585830701</v>
      </c>
      <c r="M3027">
        <v>84.278181043154405</v>
      </c>
      <c r="N3027">
        <v>2.2281835567306798</v>
      </c>
      <c r="O3027">
        <v>54.275092936802899</v>
      </c>
      <c r="P3027">
        <v>116.237942122186</v>
      </c>
      <c r="Q3027">
        <v>4.6517478921412003E-2</v>
      </c>
    </row>
    <row r="3028" spans="1:17" hidden="1" x14ac:dyDescent="0.3">
      <c r="A3028" t="s">
        <v>6268</v>
      </c>
      <c r="B3028" t="s">
        <v>6269</v>
      </c>
      <c r="C3028" t="s">
        <v>10650</v>
      </c>
      <c r="D3028" t="s">
        <v>680</v>
      </c>
      <c r="E3028">
        <v>94.258030000000005</v>
      </c>
      <c r="F3028">
        <v>42.4</v>
      </c>
      <c r="G3028">
        <v>576.23138966633803</v>
      </c>
      <c r="H3028">
        <v>-1.24107266793545</v>
      </c>
      <c r="I3028">
        <v>-12.6853457875629</v>
      </c>
      <c r="J3028">
        <v>-6.8405401588615602</v>
      </c>
      <c r="K3028">
        <v>42.5911137801018</v>
      </c>
      <c r="L3028">
        <v>34.603343317987502</v>
      </c>
      <c r="M3028">
        <v>43.826424480258098</v>
      </c>
      <c r="N3028">
        <v>0.79182358872816705</v>
      </c>
      <c r="O3028">
        <v>18.349056603773501</v>
      </c>
      <c r="P3028">
        <v>631.03448275862002</v>
      </c>
      <c r="Q3028">
        <v>0.177841893775778</v>
      </c>
    </row>
    <row r="3029" spans="1:17" hidden="1" x14ac:dyDescent="0.3">
      <c r="A3029" t="s">
        <v>6270</v>
      </c>
      <c r="B3029" t="s">
        <v>6271</v>
      </c>
      <c r="C3029" t="s">
        <v>10650</v>
      </c>
      <c r="D3029" t="s">
        <v>1644</v>
      </c>
      <c r="E3029">
        <v>93.851839999999996</v>
      </c>
      <c r="F3029">
        <v>79.5</v>
      </c>
      <c r="G3029">
        <v>128.73342715615101</v>
      </c>
      <c r="H3029">
        <v>-8.0222745950543306</v>
      </c>
      <c r="I3029">
        <v>28.364165407643601</v>
      </c>
      <c r="J3029">
        <v>2.71475255611898</v>
      </c>
      <c r="K3029">
        <v>86.127760193057199</v>
      </c>
      <c r="L3029">
        <v>68.166832788040296</v>
      </c>
      <c r="M3029">
        <v>48.486131237856398</v>
      </c>
      <c r="N3029">
        <v>1.0299606231809599</v>
      </c>
      <c r="O3029">
        <v>45.534591194968499</v>
      </c>
      <c r="P3029">
        <v>186.486486486486</v>
      </c>
      <c r="Q3029">
        <v>0.14876526497894901</v>
      </c>
    </row>
    <row r="3030" spans="1:17" hidden="1" x14ac:dyDescent="0.3">
      <c r="A3030" t="s">
        <v>6272</v>
      </c>
      <c r="B3030" t="s">
        <v>6273</v>
      </c>
      <c r="C3030" t="s">
        <v>10650</v>
      </c>
      <c r="D3030" t="s">
        <v>1482</v>
      </c>
      <c r="E3030">
        <v>93.850200000000001</v>
      </c>
      <c r="F3030">
        <v>60.12</v>
      </c>
      <c r="G3030">
        <v>-14.8198923849436</v>
      </c>
      <c r="H3030">
        <v>-3.2489002711347399</v>
      </c>
      <c r="I3030">
        <v>-4.3512817468278797</v>
      </c>
      <c r="J3030">
        <v>-0.112762381083787</v>
      </c>
      <c r="K3030">
        <v>58.207629238237899</v>
      </c>
      <c r="L3030">
        <v>54.716400500901301</v>
      </c>
      <c r="M3030">
        <v>62.616403828183998</v>
      </c>
      <c r="N3030">
        <v>1.7179748457234001</v>
      </c>
      <c r="O3030">
        <v>15.2694610778443</v>
      </c>
      <c r="P3030">
        <v>46.277372262773703</v>
      </c>
      <c r="Q3030">
        <v>-2.9968533704362001E-2</v>
      </c>
    </row>
    <row r="3031" spans="1:17" hidden="1" x14ac:dyDescent="0.3">
      <c r="A3031" t="s">
        <v>6274</v>
      </c>
      <c r="B3031" t="s">
        <v>6275</v>
      </c>
      <c r="C3031" t="s">
        <v>10650</v>
      </c>
      <c r="D3031" t="s">
        <v>245</v>
      </c>
      <c r="E3031">
        <v>93.845399999999998</v>
      </c>
      <c r="F3031">
        <v>14.5</v>
      </c>
      <c r="G3031">
        <v>64.065058345077503</v>
      </c>
      <c r="H3031">
        <v>-3.4891955144370801</v>
      </c>
      <c r="I3031">
        <v>69.191636094410796</v>
      </c>
      <c r="J3031">
        <v>5.5277491089088002</v>
      </c>
      <c r="K3031">
        <v>13.442271580168599</v>
      </c>
      <c r="L3031">
        <v>10.7572354383361</v>
      </c>
      <c r="M3031">
        <v>64.938476603723302</v>
      </c>
      <c r="N3031">
        <v>2.21255621916686</v>
      </c>
      <c r="O3031">
        <v>3.4482758620689702</v>
      </c>
      <c r="P3031">
        <v>138.52607336733001</v>
      </c>
    </row>
    <row r="3032" spans="1:17" hidden="1" x14ac:dyDescent="0.3">
      <c r="A3032" t="s">
        <v>6276</v>
      </c>
      <c r="B3032" t="s">
        <v>6277</v>
      </c>
      <c r="C3032" t="s">
        <v>10650</v>
      </c>
      <c r="D3032" t="s">
        <v>172</v>
      </c>
      <c r="E3032">
        <v>93.845328925000004</v>
      </c>
      <c r="F3032">
        <v>74.5</v>
      </c>
      <c r="G3032">
        <v>91.290913475862197</v>
      </c>
      <c r="H3032">
        <v>55.665747382194802</v>
      </c>
      <c r="I3032">
        <v>108.7570225505</v>
      </c>
      <c r="J3032">
        <v>0.14404790383629201</v>
      </c>
      <c r="K3032">
        <v>56.011616629608199</v>
      </c>
      <c r="M3032">
        <v>67.305124484960203</v>
      </c>
      <c r="O3032">
        <v>6.0402684563758404</v>
      </c>
      <c r="P3032">
        <v>144.26229508196701</v>
      </c>
    </row>
    <row r="3033" spans="1:17" hidden="1" x14ac:dyDescent="0.3">
      <c r="A3033" t="s">
        <v>6278</v>
      </c>
      <c r="B3033" t="s">
        <v>6279</v>
      </c>
      <c r="C3033" t="s">
        <v>10650</v>
      </c>
      <c r="D3033" t="s">
        <v>21</v>
      </c>
      <c r="E3033">
        <v>93.844235999999995</v>
      </c>
      <c r="F3033">
        <v>79.13</v>
      </c>
      <c r="G3033">
        <v>-88.787908579275495</v>
      </c>
      <c r="H3033">
        <v>-1.9762660249599</v>
      </c>
      <c r="I3033">
        <v>-48.896293431762501</v>
      </c>
      <c r="J3033">
        <v>-2.5525982001087302</v>
      </c>
      <c r="K3033">
        <v>81.729477608763005</v>
      </c>
      <c r="L3033">
        <v>111.867626858664</v>
      </c>
      <c r="M3033">
        <v>46.652068129407603</v>
      </c>
      <c r="N3033">
        <v>2.1125162646468798</v>
      </c>
      <c r="O3033">
        <v>150.78983950461199</v>
      </c>
      <c r="P3033">
        <v>13.0590084297756</v>
      </c>
      <c r="Q3033">
        <v>-5.3998935794409002E-2</v>
      </c>
    </row>
    <row r="3034" spans="1:17" hidden="1" x14ac:dyDescent="0.3">
      <c r="A3034" t="s">
        <v>6280</v>
      </c>
      <c r="B3034" t="s">
        <v>6281</v>
      </c>
      <c r="C3034" t="s">
        <v>10650</v>
      </c>
      <c r="D3034" t="s">
        <v>531</v>
      </c>
      <c r="E3034">
        <v>93.820800000000006</v>
      </c>
      <c r="F3034">
        <v>180</v>
      </c>
      <c r="G3034">
        <v>159.887303644833</v>
      </c>
      <c r="H3034">
        <v>27.365795069367</v>
      </c>
      <c r="I3034">
        <v>72.025693328164394</v>
      </c>
      <c r="J3034">
        <v>1.9703525682908301</v>
      </c>
      <c r="K3034">
        <v>140.339194359788</v>
      </c>
      <c r="L3034">
        <v>111.586974320997</v>
      </c>
      <c r="M3034">
        <v>77.731059344742505</v>
      </c>
      <c r="N3034">
        <v>1.0617868522705001</v>
      </c>
      <c r="O3034">
        <v>0.55555555555555303</v>
      </c>
      <c r="P3034">
        <v>262.61079774375497</v>
      </c>
      <c r="Q3034">
        <v>0.13306670762878101</v>
      </c>
    </row>
    <row r="3035" spans="1:17" hidden="1" x14ac:dyDescent="0.3">
      <c r="A3035" t="s">
        <v>6282</v>
      </c>
      <c r="B3035" t="s">
        <v>6283</v>
      </c>
      <c r="C3035" t="s">
        <v>10650</v>
      </c>
      <c r="D3035" t="s">
        <v>46</v>
      </c>
      <c r="E3035">
        <v>93.626511047999998</v>
      </c>
      <c r="F3035">
        <v>17.55</v>
      </c>
      <c r="G3035">
        <v>29.110177545126302</v>
      </c>
      <c r="H3035">
        <v>-7.5117360497748003</v>
      </c>
      <c r="I3035">
        <v>-21.132433231812101</v>
      </c>
      <c r="J3035">
        <v>-6.57137856907333</v>
      </c>
      <c r="K3035">
        <v>19.692390628573399</v>
      </c>
      <c r="L3035">
        <v>17.464059984502899</v>
      </c>
      <c r="M3035">
        <v>37.996797543154997</v>
      </c>
      <c r="N3035">
        <v>0.65913201258062504</v>
      </c>
      <c r="O3035">
        <v>40.683760683760603</v>
      </c>
      <c r="P3035">
        <v>72.396856581532404</v>
      </c>
      <c r="Q3035">
        <v>0.123541140182405</v>
      </c>
    </row>
    <row r="3036" spans="1:17" hidden="1" x14ac:dyDescent="0.3">
      <c r="A3036" t="s">
        <v>6284</v>
      </c>
      <c r="B3036" t="s">
        <v>6285</v>
      </c>
      <c r="C3036" t="s">
        <v>10650</v>
      </c>
      <c r="D3036" t="s">
        <v>629</v>
      </c>
      <c r="E3036">
        <v>93.483500000000006</v>
      </c>
      <c r="F3036">
        <v>7.46</v>
      </c>
      <c r="G3036">
        <v>-46.615052281227001</v>
      </c>
      <c r="H3036">
        <v>-3.8977640042183999</v>
      </c>
      <c r="I3036">
        <v>-25.204462043336701</v>
      </c>
      <c r="J3036">
        <v>-2.33390332068109</v>
      </c>
      <c r="K3036">
        <v>7.2898970829351404</v>
      </c>
      <c r="L3036">
        <v>8.4944917692173494</v>
      </c>
      <c r="M3036">
        <v>52.531223120028898</v>
      </c>
      <c r="N3036">
        <v>0.71443392503057102</v>
      </c>
      <c r="O3036">
        <v>46.112600536193</v>
      </c>
      <c r="P3036">
        <v>28.620689655172399</v>
      </c>
      <c r="Q3036">
        <v>-0.197397863558848</v>
      </c>
    </row>
    <row r="3037" spans="1:17" hidden="1" x14ac:dyDescent="0.3">
      <c r="A3037" t="s">
        <v>6286</v>
      </c>
      <c r="B3037" t="s">
        <v>6287</v>
      </c>
      <c r="C3037" t="s">
        <v>10650</v>
      </c>
      <c r="D3037" t="s">
        <v>739</v>
      </c>
      <c r="E3037">
        <v>92.936002500000001</v>
      </c>
      <c r="F3037">
        <v>51.95</v>
      </c>
      <c r="G3037">
        <v>-81.402714470833104</v>
      </c>
      <c r="H3037">
        <v>-4.2102339346849798</v>
      </c>
      <c r="I3037">
        <v>-30.639532426481999</v>
      </c>
      <c r="J3037">
        <v>2.8733200931430201</v>
      </c>
      <c r="K3037">
        <v>49.815422964315196</v>
      </c>
      <c r="M3037">
        <v>52.991084936305697</v>
      </c>
      <c r="N3037">
        <v>0.60739260739260703</v>
      </c>
      <c r="O3037">
        <v>115.59191530317599</v>
      </c>
      <c r="P3037">
        <v>38.1648936170212</v>
      </c>
    </row>
    <row r="3038" spans="1:17" hidden="1" x14ac:dyDescent="0.3">
      <c r="A3038" t="s">
        <v>6288</v>
      </c>
      <c r="B3038" t="s">
        <v>6289</v>
      </c>
      <c r="C3038" t="s">
        <v>10650</v>
      </c>
      <c r="D3038" t="s">
        <v>183</v>
      </c>
      <c r="E3038">
        <v>92.923243379999903</v>
      </c>
      <c r="F3038">
        <v>46.63</v>
      </c>
      <c r="G3038">
        <v>-62.629547757925998</v>
      </c>
      <c r="H3038">
        <v>-7.4838781332473197</v>
      </c>
      <c r="I3038">
        <v>-32.903920672942398</v>
      </c>
      <c r="J3038">
        <v>-4.2820517211853</v>
      </c>
      <c r="K3038">
        <v>47.725616853859698</v>
      </c>
      <c r="L3038">
        <v>52.582609838075001</v>
      </c>
      <c r="M3038">
        <v>56.217602453158698</v>
      </c>
      <c r="N3038">
        <v>1.0168710854801499</v>
      </c>
      <c r="O3038">
        <v>77.182071627707501</v>
      </c>
      <c r="P3038">
        <v>18.050632911392398</v>
      </c>
      <c r="Q3038">
        <v>5.5085339816915997E-2</v>
      </c>
    </row>
    <row r="3039" spans="1:17" hidden="1" x14ac:dyDescent="0.3">
      <c r="A3039" t="s">
        <v>6290</v>
      </c>
      <c r="B3039" t="s">
        <v>6291</v>
      </c>
      <c r="C3039" t="s">
        <v>10650</v>
      </c>
      <c r="D3039" t="s">
        <v>158</v>
      </c>
      <c r="E3039">
        <v>92.787083999999993</v>
      </c>
      <c r="F3039">
        <v>81.3</v>
      </c>
      <c r="G3039">
        <v>-17.204079228740401</v>
      </c>
      <c r="H3039">
        <v>-9.0169513133793409</v>
      </c>
      <c r="I3039">
        <v>-32.474118420739103</v>
      </c>
      <c r="J3039">
        <v>-1.26276238108379</v>
      </c>
      <c r="K3039">
        <v>76.884587825221402</v>
      </c>
      <c r="L3039">
        <v>76.659973583742499</v>
      </c>
      <c r="M3039">
        <v>51.234347496593102</v>
      </c>
      <c r="N3039">
        <v>0.63391586497409902</v>
      </c>
      <c r="O3039">
        <v>45.141451414514101</v>
      </c>
      <c r="P3039">
        <v>37.2151898734177</v>
      </c>
    </row>
    <row r="3040" spans="1:17" hidden="1" x14ac:dyDescent="0.3">
      <c r="A3040" t="s">
        <v>6292</v>
      </c>
      <c r="B3040" t="s">
        <v>6293</v>
      </c>
      <c r="C3040" t="s">
        <v>10650</v>
      </c>
      <c r="D3040" t="s">
        <v>1099</v>
      </c>
      <c r="E3040">
        <v>92.735402500000006</v>
      </c>
      <c r="F3040">
        <v>82.5</v>
      </c>
      <c r="G3040">
        <v>5.2555124733560001</v>
      </c>
      <c r="H3040">
        <v>32.781652225440702</v>
      </c>
      <c r="I3040">
        <v>24.8754436031323</v>
      </c>
      <c r="J3040">
        <v>3.35025845224955</v>
      </c>
      <c r="K3040">
        <v>66.585178676767399</v>
      </c>
      <c r="L3040">
        <v>61.685145548544902</v>
      </c>
      <c r="M3040">
        <v>69.235256582147898</v>
      </c>
      <c r="N3040">
        <v>1.9751602564102499</v>
      </c>
      <c r="O3040">
        <v>5.3333333333333401</v>
      </c>
      <c r="P3040">
        <v>67.512690355329894</v>
      </c>
    </row>
    <row r="3041" spans="1:17" hidden="1" x14ac:dyDescent="0.3">
      <c r="A3041" t="s">
        <v>6294</v>
      </c>
      <c r="B3041" t="s">
        <v>6295</v>
      </c>
      <c r="C3041" t="s">
        <v>10650</v>
      </c>
      <c r="D3041" t="s">
        <v>264</v>
      </c>
      <c r="E3041">
        <v>92.536852350000004</v>
      </c>
      <c r="F3041">
        <v>38.11</v>
      </c>
      <c r="G3041">
        <v>18.723235719828299</v>
      </c>
      <c r="H3041">
        <v>-19.182898803270401</v>
      </c>
      <c r="I3041">
        <v>4.8360870974942403</v>
      </c>
      <c r="J3041">
        <v>-6.3769048083656301</v>
      </c>
      <c r="K3041">
        <v>38.385222772656697</v>
      </c>
      <c r="L3041">
        <v>35.3578776027869</v>
      </c>
      <c r="M3041">
        <v>43.268540638754999</v>
      </c>
      <c r="N3041">
        <v>0.66007511597687196</v>
      </c>
      <c r="O3041">
        <v>33.823143531881399</v>
      </c>
      <c r="P3041">
        <v>49.158512720156502</v>
      </c>
      <c r="Q3041">
        <v>6.5160734865388995E-2</v>
      </c>
    </row>
    <row r="3042" spans="1:17" hidden="1" x14ac:dyDescent="0.3">
      <c r="A3042" t="s">
        <v>6296</v>
      </c>
      <c r="B3042" t="s">
        <v>6297</v>
      </c>
      <c r="C3042" t="s">
        <v>10650</v>
      </c>
      <c r="D3042" t="s">
        <v>127</v>
      </c>
      <c r="E3042">
        <v>92.161315834000007</v>
      </c>
      <c r="F3042">
        <v>32.700000000000003</v>
      </c>
      <c r="G3042">
        <v>-13.230975925059299</v>
      </c>
      <c r="H3042">
        <v>12.1962044260921</v>
      </c>
      <c r="I3042">
        <v>-10.941086802444699</v>
      </c>
      <c r="J3042">
        <v>6.0832482572140796</v>
      </c>
      <c r="K3042">
        <v>30.002927787989801</v>
      </c>
      <c r="L3042">
        <v>30.062505501187498</v>
      </c>
      <c r="M3042">
        <v>70.054237606446506</v>
      </c>
      <c r="N3042">
        <v>1.1786282377644499</v>
      </c>
      <c r="O3042">
        <v>33.608562691131397</v>
      </c>
      <c r="P3042">
        <v>30.538922155688599</v>
      </c>
      <c r="Q3042">
        <v>4.6291796719390002E-2</v>
      </c>
    </row>
    <row r="3043" spans="1:17" hidden="1" x14ac:dyDescent="0.3">
      <c r="A3043" t="s">
        <v>6298</v>
      </c>
      <c r="B3043" t="s">
        <v>6299</v>
      </c>
      <c r="C3043" t="s">
        <v>10650</v>
      </c>
      <c r="D3043" t="s">
        <v>127</v>
      </c>
      <c r="E3043">
        <v>91.999564800000002</v>
      </c>
      <c r="F3043">
        <v>85.32</v>
      </c>
      <c r="G3043">
        <v>74.071422147052999</v>
      </c>
      <c r="H3043">
        <v>-14.2081052850211</v>
      </c>
      <c r="I3043">
        <v>-2.99236978183816</v>
      </c>
      <c r="J3043">
        <v>-5.7062904452304002</v>
      </c>
      <c r="K3043">
        <v>90.409577665743896</v>
      </c>
      <c r="L3043">
        <v>80.993149151119098</v>
      </c>
      <c r="M3043">
        <v>36.526440863385801</v>
      </c>
      <c r="N3043">
        <v>0.73822952648517104</v>
      </c>
      <c r="O3043">
        <v>34.669479606188403</v>
      </c>
      <c r="P3043">
        <v>121.03626943005099</v>
      </c>
      <c r="Q3043">
        <v>9.2081984620622004E-2</v>
      </c>
    </row>
    <row r="3044" spans="1:17" hidden="1" x14ac:dyDescent="0.3">
      <c r="A3044" t="s">
        <v>6300</v>
      </c>
      <c r="B3044" t="s">
        <v>6301</v>
      </c>
      <c r="C3044" t="s">
        <v>10650</v>
      </c>
      <c r="D3044" t="s">
        <v>6302</v>
      </c>
      <c r="E3044">
        <v>91.603399800000005</v>
      </c>
      <c r="F3044">
        <v>119</v>
      </c>
      <c r="G3044">
        <v>-49.4828960479472</v>
      </c>
      <c r="H3044">
        <v>-0.95026239562658299</v>
      </c>
      <c r="I3044">
        <v>-33.820514783022503</v>
      </c>
      <c r="J3044">
        <v>-0.96632649415219396</v>
      </c>
      <c r="K3044">
        <v>114.706299311081</v>
      </c>
      <c r="M3044">
        <v>63.846670050716902</v>
      </c>
      <c r="N3044">
        <v>1.1807159018390601</v>
      </c>
      <c r="O3044">
        <v>76.470588235294102</v>
      </c>
      <c r="P3044">
        <v>32.002218524680998</v>
      </c>
    </row>
    <row r="3045" spans="1:17" hidden="1" x14ac:dyDescent="0.3">
      <c r="A3045" t="s">
        <v>6303</v>
      </c>
      <c r="B3045" t="s">
        <v>6304</v>
      </c>
      <c r="C3045" t="s">
        <v>10650</v>
      </c>
      <c r="D3045" t="s">
        <v>230</v>
      </c>
      <c r="E3045">
        <v>91.597879500000005</v>
      </c>
      <c r="F3045">
        <v>138.69999999999999</v>
      </c>
      <c r="G3045">
        <v>54.498056333005103</v>
      </c>
      <c r="H3045">
        <v>18.431861135433099</v>
      </c>
      <c r="I3045">
        <v>28.100807664220799</v>
      </c>
      <c r="J3045">
        <v>11.1762206697636</v>
      </c>
      <c r="K3045">
        <v>112.846409427087</v>
      </c>
      <c r="L3045">
        <v>95.588622054063094</v>
      </c>
      <c r="M3045">
        <v>75.538840804642405</v>
      </c>
      <c r="N3045">
        <v>1.18783115352012</v>
      </c>
      <c r="O3045">
        <v>4.5421773612112499</v>
      </c>
      <c r="P3045">
        <v>114.043209876543</v>
      </c>
      <c r="Q3045">
        <v>8.6811827359307994E-2</v>
      </c>
    </row>
    <row r="3046" spans="1:17" hidden="1" x14ac:dyDescent="0.3">
      <c r="A3046" t="s">
        <v>6305</v>
      </c>
      <c r="B3046" t="s">
        <v>6306</v>
      </c>
      <c r="C3046" t="s">
        <v>10650</v>
      </c>
      <c r="D3046" t="s">
        <v>472</v>
      </c>
      <c r="E3046">
        <v>91.564800000000005</v>
      </c>
      <c r="F3046">
        <v>307.89999999999998</v>
      </c>
      <c r="G3046">
        <v>11.4541239213307</v>
      </c>
      <c r="H3046">
        <v>-8.8319105605589208</v>
      </c>
      <c r="I3046">
        <v>3.7259239825915298</v>
      </c>
      <c r="J3046">
        <v>-9.5526706379645194</v>
      </c>
      <c r="K3046">
        <v>306.442117582702</v>
      </c>
      <c r="L3046">
        <v>278.532558526662</v>
      </c>
      <c r="M3046">
        <v>42.942898996452598</v>
      </c>
      <c r="N3046">
        <v>0.44600426958455203</v>
      </c>
      <c r="O3046">
        <v>19.990256576810602</v>
      </c>
      <c r="P3046">
        <v>55.505050505050498</v>
      </c>
      <c r="Q3046">
        <v>9.9998257601219998E-2</v>
      </c>
    </row>
    <row r="3047" spans="1:17" hidden="1" x14ac:dyDescent="0.3">
      <c r="A3047" t="s">
        <v>6307</v>
      </c>
      <c r="B3047" t="s">
        <v>6308</v>
      </c>
      <c r="C3047" t="s">
        <v>10650</v>
      </c>
      <c r="D3047" t="s">
        <v>414</v>
      </c>
      <c r="E3047">
        <v>91.519919999999999</v>
      </c>
      <c r="F3047">
        <v>35.549999999999997</v>
      </c>
      <c r="G3047">
        <v>0.74553480778984804</v>
      </c>
      <c r="H3047">
        <v>-22.329509502301899</v>
      </c>
      <c r="I3047">
        <v>-39.152722742965402</v>
      </c>
      <c r="J3047">
        <v>-9.3969954462278409</v>
      </c>
      <c r="K3047">
        <v>40.553626966457102</v>
      </c>
      <c r="L3047">
        <v>38.664586152321696</v>
      </c>
      <c r="M3047">
        <v>23.812801065031302</v>
      </c>
      <c r="N3047">
        <v>0.26031065072436499</v>
      </c>
      <c r="O3047">
        <v>115.133614627285</v>
      </c>
      <c r="P3047">
        <v>61.517492049068501</v>
      </c>
      <c r="Q3047">
        <v>8.6547047785690001E-2</v>
      </c>
    </row>
    <row r="3048" spans="1:17" hidden="1" x14ac:dyDescent="0.3">
      <c r="A3048" t="s">
        <v>6309</v>
      </c>
      <c r="B3048" t="s">
        <v>6310</v>
      </c>
      <c r="C3048" t="s">
        <v>10650</v>
      </c>
      <c r="D3048" t="s">
        <v>127</v>
      </c>
      <c r="E3048">
        <v>91.5015602</v>
      </c>
      <c r="F3048">
        <v>109.5</v>
      </c>
      <c r="G3048">
        <v>-78.217823495320999</v>
      </c>
      <c r="H3048">
        <v>4.3021488989247603</v>
      </c>
      <c r="I3048">
        <v>-55.519010527998098</v>
      </c>
      <c r="J3048">
        <v>-4.2108178124650903</v>
      </c>
      <c r="K3048">
        <v>109.563521989178</v>
      </c>
      <c r="M3048">
        <v>38.763944082797899</v>
      </c>
      <c r="N3048">
        <v>0.39860139860139798</v>
      </c>
      <c r="O3048">
        <v>91.780821917808197</v>
      </c>
      <c r="P3048">
        <v>32.727272727272698</v>
      </c>
    </row>
    <row r="3049" spans="1:17" hidden="1" x14ac:dyDescent="0.3">
      <c r="A3049" t="s">
        <v>6311</v>
      </c>
      <c r="B3049" t="s">
        <v>6312</v>
      </c>
      <c r="C3049" t="s">
        <v>10650</v>
      </c>
      <c r="D3049" t="s">
        <v>83</v>
      </c>
      <c r="E3049">
        <v>91.43089689</v>
      </c>
      <c r="F3049">
        <v>118.5</v>
      </c>
      <c r="G3049">
        <v>-45.152801289640898</v>
      </c>
      <c r="H3049">
        <v>-2.8639242693488201</v>
      </c>
      <c r="I3049">
        <v>-30.159943607031298</v>
      </c>
      <c r="J3049">
        <v>-9.3145842434319608</v>
      </c>
      <c r="K3049">
        <v>118.82900117440801</v>
      </c>
      <c r="L3049">
        <v>124.24031098441399</v>
      </c>
      <c r="M3049">
        <v>41.612817782721599</v>
      </c>
      <c r="N3049">
        <v>0.90067413845524702</v>
      </c>
      <c r="O3049">
        <v>28.270042194092799</v>
      </c>
      <c r="P3049">
        <v>15.949119373776799</v>
      </c>
      <c r="Q3049">
        <v>-5.8520654430241001E-2</v>
      </c>
    </row>
    <row r="3050" spans="1:17" hidden="1" x14ac:dyDescent="0.3">
      <c r="A3050" t="s">
        <v>6313</v>
      </c>
      <c r="B3050" t="s">
        <v>6314</v>
      </c>
      <c r="C3050" t="s">
        <v>10650</v>
      </c>
      <c r="D3050" t="s">
        <v>195</v>
      </c>
      <c r="E3050">
        <v>91.410669575</v>
      </c>
      <c r="F3050">
        <v>59.54</v>
      </c>
      <c r="G3050">
        <v>-35.338647069007301</v>
      </c>
      <c r="H3050">
        <v>9.8920005201007903</v>
      </c>
      <c r="I3050">
        <v>-6.7046667655968601</v>
      </c>
      <c r="J3050">
        <v>-9.3827186242467793</v>
      </c>
      <c r="K3050">
        <v>56.509046037790803</v>
      </c>
      <c r="L3050">
        <v>54.993136913549797</v>
      </c>
      <c r="M3050">
        <v>44.400213472759603</v>
      </c>
      <c r="N3050">
        <v>0.88050593587040904</v>
      </c>
      <c r="O3050">
        <v>19.146792072556199</v>
      </c>
      <c r="P3050">
        <v>41.223908918406003</v>
      </c>
      <c r="Q3050">
        <v>-3.8753938969964999E-2</v>
      </c>
    </row>
    <row r="3051" spans="1:17" hidden="1" x14ac:dyDescent="0.3">
      <c r="A3051" t="s">
        <v>6315</v>
      </c>
      <c r="B3051" t="s">
        <v>6316</v>
      </c>
      <c r="C3051" t="s">
        <v>10650</v>
      </c>
      <c r="D3051" t="s">
        <v>414</v>
      </c>
      <c r="E3051">
        <v>90.977879999999999</v>
      </c>
      <c r="F3051">
        <v>0.86</v>
      </c>
      <c r="G3051">
        <v>8.2744004190266196</v>
      </c>
      <c r="H3051">
        <v>-12.981427152855099</v>
      </c>
      <c r="I3051">
        <v>-4.1084084320187904</v>
      </c>
      <c r="J3051">
        <v>5.9321743277769601</v>
      </c>
      <c r="K3051">
        <v>0.890965214741679</v>
      </c>
      <c r="L3051">
        <v>0.78155173572034597</v>
      </c>
      <c r="M3051">
        <v>51.847647141441499</v>
      </c>
      <c r="N3051">
        <v>0.28758744585074503</v>
      </c>
      <c r="O3051">
        <v>66.279069767441797</v>
      </c>
      <c r="P3051">
        <v>86.956521739130395</v>
      </c>
      <c r="Q3051">
        <v>9.1758148386561003E-2</v>
      </c>
    </row>
    <row r="3052" spans="1:17" hidden="1" x14ac:dyDescent="0.3">
      <c r="A3052" t="s">
        <v>6317</v>
      </c>
      <c r="B3052" t="s">
        <v>6318</v>
      </c>
      <c r="C3052" t="s">
        <v>10650</v>
      </c>
      <c r="D3052" t="s">
        <v>387</v>
      </c>
      <c r="E3052">
        <v>90.888857544999993</v>
      </c>
      <c r="F3052">
        <v>43.68</v>
      </c>
      <c r="G3052">
        <v>-21.7785605824177</v>
      </c>
      <c r="H3052">
        <v>-5.9163546427250804</v>
      </c>
      <c r="I3052">
        <v>-17.7019923531705</v>
      </c>
      <c r="J3052">
        <v>-7.2440597694578299</v>
      </c>
      <c r="K3052">
        <v>45.379025531361002</v>
      </c>
      <c r="L3052">
        <v>43.921087901679201</v>
      </c>
      <c r="M3052">
        <v>47.794510512521299</v>
      </c>
      <c r="N3052">
        <v>0.59523083631731399</v>
      </c>
      <c r="O3052">
        <v>50.526556776556703</v>
      </c>
      <c r="P3052">
        <v>32.363636363636303</v>
      </c>
      <c r="Q3052">
        <v>8.8098891184429998E-2</v>
      </c>
    </row>
    <row r="3053" spans="1:17" hidden="1" x14ac:dyDescent="0.3">
      <c r="A3053" t="s">
        <v>6319</v>
      </c>
      <c r="B3053" t="s">
        <v>6320</v>
      </c>
      <c r="C3053" t="s">
        <v>10650</v>
      </c>
      <c r="D3053" t="s">
        <v>742</v>
      </c>
      <c r="E3053">
        <v>90.884969691999999</v>
      </c>
      <c r="F3053">
        <v>43.31</v>
      </c>
      <c r="G3053">
        <v>2.7852705235106101</v>
      </c>
      <c r="H3053">
        <v>-3.6608075908989601</v>
      </c>
      <c r="I3053">
        <v>0.61593566728174298</v>
      </c>
      <c r="J3053">
        <v>-1.1310934028128501</v>
      </c>
      <c r="K3053">
        <v>43.3490879346759</v>
      </c>
      <c r="L3053">
        <v>40.242011623403101</v>
      </c>
      <c r="M3053">
        <v>59.271834326705303</v>
      </c>
      <c r="N3053">
        <v>1.51814486313651</v>
      </c>
      <c r="O3053">
        <v>8.2890787347033008</v>
      </c>
      <c r="P3053">
        <v>40.799739921976503</v>
      </c>
    </row>
    <row r="3054" spans="1:17" hidden="1" x14ac:dyDescent="0.3">
      <c r="A3054" t="s">
        <v>6321</v>
      </c>
      <c r="B3054" t="s">
        <v>6322</v>
      </c>
      <c r="C3054" t="s">
        <v>10650</v>
      </c>
      <c r="D3054" t="s">
        <v>89</v>
      </c>
      <c r="E3054">
        <v>90.829679999999996</v>
      </c>
      <c r="F3054">
        <v>210.4</v>
      </c>
      <c r="G3054">
        <v>-39.745621827914398</v>
      </c>
      <c r="H3054">
        <v>-5.8867301831581997</v>
      </c>
      <c r="I3054">
        <v>-20.261523069994499</v>
      </c>
      <c r="J3054">
        <v>-1.6627623810837799</v>
      </c>
      <c r="K3054">
        <v>218.88849429460501</v>
      </c>
      <c r="L3054">
        <v>221.115123916974</v>
      </c>
      <c r="M3054">
        <v>38.068407777074597</v>
      </c>
      <c r="N3054">
        <v>0</v>
      </c>
      <c r="O3054">
        <v>25</v>
      </c>
      <c r="P3054">
        <v>0</v>
      </c>
    </row>
    <row r="3055" spans="1:17" hidden="1" x14ac:dyDescent="0.3">
      <c r="A3055" t="s">
        <v>6323</v>
      </c>
      <c r="B3055" t="s">
        <v>6324</v>
      </c>
      <c r="C3055" t="s">
        <v>10650</v>
      </c>
      <c r="D3055" t="s">
        <v>991</v>
      </c>
      <c r="E3055">
        <v>90.509</v>
      </c>
      <c r="F3055">
        <v>36.9</v>
      </c>
      <c r="G3055">
        <v>-52.5049707701275</v>
      </c>
      <c r="H3055">
        <v>-2.99171865263266</v>
      </c>
      <c r="I3055">
        <v>-33.443305856724102</v>
      </c>
      <c r="J3055">
        <v>0.55330410091066495</v>
      </c>
      <c r="K3055">
        <v>38.253380759705998</v>
      </c>
      <c r="L3055">
        <v>41.015378009212</v>
      </c>
      <c r="M3055">
        <v>40.582674165940603</v>
      </c>
      <c r="N3055">
        <v>0.44296788482834898</v>
      </c>
      <c r="O3055">
        <v>56.910569105691003</v>
      </c>
      <c r="P3055">
        <v>14.7744945567651</v>
      </c>
    </row>
    <row r="3056" spans="1:17" hidden="1" x14ac:dyDescent="0.3">
      <c r="A3056" t="s">
        <v>6325</v>
      </c>
      <c r="B3056" t="s">
        <v>6326</v>
      </c>
      <c r="C3056" t="s">
        <v>10650</v>
      </c>
      <c r="D3056" t="s">
        <v>411</v>
      </c>
      <c r="E3056">
        <v>90.4457424</v>
      </c>
      <c r="F3056">
        <v>147.65</v>
      </c>
      <c r="G3056">
        <v>-45.797845071408702</v>
      </c>
      <c r="H3056">
        <v>17.3761372610123</v>
      </c>
      <c r="I3056">
        <v>31.431810069420301</v>
      </c>
      <c r="J3056">
        <v>-22.6417833601047</v>
      </c>
      <c r="K3056">
        <v>137.89372650786001</v>
      </c>
      <c r="L3056">
        <v>139.58064762750499</v>
      </c>
      <c r="M3056">
        <v>48.204745711403298</v>
      </c>
      <c r="N3056">
        <v>1.3856788835267999</v>
      </c>
      <c r="O3056">
        <v>58.889265154080597</v>
      </c>
      <c r="P3056">
        <v>99.527027027027003</v>
      </c>
      <c r="Q3056">
        <v>0.12595926681064101</v>
      </c>
    </row>
    <row r="3057" spans="1:17" hidden="1" x14ac:dyDescent="0.3">
      <c r="A3057" t="s">
        <v>6327</v>
      </c>
      <c r="B3057" t="s">
        <v>6328</v>
      </c>
      <c r="C3057" t="s">
        <v>10650</v>
      </c>
      <c r="D3057" t="s">
        <v>295</v>
      </c>
      <c r="E3057">
        <v>90.403599999999997</v>
      </c>
      <c r="F3057">
        <v>83.85</v>
      </c>
      <c r="G3057">
        <v>-20.4680638855741</v>
      </c>
      <c r="H3057">
        <v>-0.24182475301787701</v>
      </c>
      <c r="I3057">
        <v>-25.6708857809733</v>
      </c>
      <c r="J3057">
        <v>-8.9253322134860191</v>
      </c>
      <c r="K3057">
        <v>83.306698783709393</v>
      </c>
      <c r="L3057">
        <v>87.818763979431495</v>
      </c>
      <c r="M3057">
        <v>46.7166830889091</v>
      </c>
      <c r="N3057">
        <v>1.2045083790597599</v>
      </c>
      <c r="O3057">
        <v>48.6583184257602</v>
      </c>
      <c r="P3057">
        <v>19.529579472558702</v>
      </c>
    </row>
    <row r="3058" spans="1:17" hidden="1" x14ac:dyDescent="0.3">
      <c r="A3058" t="s">
        <v>6329</v>
      </c>
      <c r="B3058" t="s">
        <v>6330</v>
      </c>
      <c r="C3058" t="s">
        <v>10650</v>
      </c>
      <c r="D3058" t="s">
        <v>46</v>
      </c>
      <c r="E3058">
        <v>90.190751199999994</v>
      </c>
      <c r="F3058">
        <v>71.540000000000006</v>
      </c>
      <c r="G3058">
        <v>-14.3366077371019</v>
      </c>
      <c r="H3058">
        <v>22.711121642032602</v>
      </c>
      <c r="I3058">
        <v>7.9366965326507097</v>
      </c>
      <c r="J3058">
        <v>12.6613028154646</v>
      </c>
      <c r="K3058">
        <v>52.485268968930001</v>
      </c>
      <c r="L3058">
        <v>55.367099780410399</v>
      </c>
      <c r="M3058">
        <v>82.181302081595405</v>
      </c>
      <c r="N3058">
        <v>2.9357858218094099</v>
      </c>
      <c r="O3058">
        <v>2.0408163265305901</v>
      </c>
      <c r="P3058">
        <v>72.136669874879701</v>
      </c>
      <c r="Q3058">
        <v>8.0008908556277999E-2</v>
      </c>
    </row>
    <row r="3059" spans="1:17" hidden="1" x14ac:dyDescent="0.3">
      <c r="A3059" t="s">
        <v>6331</v>
      </c>
      <c r="B3059" t="s">
        <v>6332</v>
      </c>
      <c r="C3059" t="s">
        <v>10650</v>
      </c>
      <c r="D3059" t="s">
        <v>1644</v>
      </c>
      <c r="E3059">
        <v>90.116034999999997</v>
      </c>
      <c r="F3059">
        <v>53.05</v>
      </c>
      <c r="G3059">
        <v>-18.515445776699501</v>
      </c>
      <c r="H3059">
        <v>-6.70629310459781</v>
      </c>
      <c r="I3059">
        <v>-1.0493367020609801</v>
      </c>
      <c r="J3059">
        <v>-5.9046396374014698</v>
      </c>
      <c r="K3059">
        <v>52.962751978008399</v>
      </c>
      <c r="M3059">
        <v>41.873866098743903</v>
      </c>
      <c r="N3059">
        <v>0.28446718844069802</v>
      </c>
      <c r="O3059">
        <v>18.755890669180001</v>
      </c>
      <c r="P3059">
        <v>17.627494456762701</v>
      </c>
    </row>
    <row r="3060" spans="1:17" hidden="1" x14ac:dyDescent="0.3">
      <c r="A3060" t="s">
        <v>6333</v>
      </c>
      <c r="B3060" t="s">
        <v>6334</v>
      </c>
      <c r="C3060" t="s">
        <v>10650</v>
      </c>
      <c r="D3060" t="s">
        <v>46</v>
      </c>
      <c r="E3060">
        <v>90.087599999999995</v>
      </c>
      <c r="F3060">
        <v>41.03</v>
      </c>
      <c r="G3060">
        <v>47.956027347497802</v>
      </c>
      <c r="H3060">
        <v>-11.2450070564517</v>
      </c>
      <c r="I3060">
        <v>-21.466045713379199</v>
      </c>
      <c r="J3060">
        <v>-11.4649406429197</v>
      </c>
      <c r="K3060">
        <v>44.608234643119701</v>
      </c>
      <c r="L3060">
        <v>42.641894876752197</v>
      </c>
      <c r="M3060">
        <v>29.5751065994931</v>
      </c>
      <c r="N3060">
        <v>1.54464017581517</v>
      </c>
      <c r="O3060">
        <v>53.4974408969046</v>
      </c>
      <c r="P3060">
        <v>94.2708333333333</v>
      </c>
      <c r="Q3060">
        <v>-1.1370681614574E-2</v>
      </c>
    </row>
    <row r="3061" spans="1:17" hidden="1" x14ac:dyDescent="0.3">
      <c r="A3061" t="s">
        <v>6335</v>
      </c>
      <c r="B3061" t="s">
        <v>6336</v>
      </c>
      <c r="C3061" t="s">
        <v>10650</v>
      </c>
      <c r="D3061" t="s">
        <v>1228</v>
      </c>
      <c r="E3061">
        <v>90.074503379999996</v>
      </c>
      <c r="F3061">
        <v>125.62</v>
      </c>
      <c r="G3061">
        <v>-54.140105424257698</v>
      </c>
      <c r="H3061">
        <v>26.079295258976401</v>
      </c>
      <c r="I3061">
        <v>-10.7975534482598</v>
      </c>
      <c r="J3061">
        <v>10.1503217310657</v>
      </c>
      <c r="K3061">
        <v>102.663172533818</v>
      </c>
      <c r="L3061">
        <v>110.208132065529</v>
      </c>
      <c r="M3061">
        <v>72.728773232953401</v>
      </c>
      <c r="N3061">
        <v>1.8823529411764699</v>
      </c>
      <c r="O3061">
        <v>35.169558987422398</v>
      </c>
      <c r="P3061">
        <v>86.103703703703701</v>
      </c>
    </row>
    <row r="3062" spans="1:17" hidden="1" x14ac:dyDescent="0.3">
      <c r="A3062" t="s">
        <v>6337</v>
      </c>
      <c r="B3062" t="s">
        <v>6338</v>
      </c>
      <c r="C3062" t="s">
        <v>10650</v>
      </c>
      <c r="D3062" t="s">
        <v>6339</v>
      </c>
      <c r="E3062">
        <v>90.059213999999997</v>
      </c>
      <c r="F3062">
        <v>1.37</v>
      </c>
      <c r="G3062">
        <v>45.205748640697401</v>
      </c>
      <c r="H3062">
        <v>-11.912704209132199</v>
      </c>
      <c r="I3062">
        <v>-4.2390091955309304</v>
      </c>
      <c r="J3062">
        <v>1.3223122457818699</v>
      </c>
      <c r="K3062">
        <v>1.3355040911581599</v>
      </c>
      <c r="L3062">
        <v>1.1929253865358</v>
      </c>
      <c r="M3062">
        <v>54.561876026537902</v>
      </c>
      <c r="N3062">
        <v>0.43795720407886402</v>
      </c>
      <c r="O3062">
        <v>35.036496350364899</v>
      </c>
      <c r="P3062">
        <v>101.470588235294</v>
      </c>
      <c r="Q3062">
        <v>7.5149456377463994E-2</v>
      </c>
    </row>
    <row r="3063" spans="1:17" hidden="1" x14ac:dyDescent="0.3">
      <c r="A3063" t="s">
        <v>6340</v>
      </c>
      <c r="B3063" t="s">
        <v>6341</v>
      </c>
      <c r="C3063" t="s">
        <v>10650</v>
      </c>
      <c r="D3063" t="s">
        <v>4632</v>
      </c>
      <c r="E3063">
        <v>90.045424999999994</v>
      </c>
      <c r="F3063">
        <v>126.55</v>
      </c>
      <c r="G3063">
        <v>-27.549098138539598</v>
      </c>
      <c r="H3063">
        <v>7.5876298073308197</v>
      </c>
      <c r="I3063">
        <v>-51.789569182639099</v>
      </c>
      <c r="J3063">
        <v>-11.626791158062201</v>
      </c>
      <c r="K3063">
        <v>133.630093467043</v>
      </c>
      <c r="L3063">
        <v>148.66714675716199</v>
      </c>
      <c r="M3063">
        <v>31.417011831067502</v>
      </c>
      <c r="N3063">
        <v>0.52090270070292199</v>
      </c>
      <c r="O3063">
        <v>106.20308178585501</v>
      </c>
      <c r="P3063">
        <v>24.557086614173201</v>
      </c>
      <c r="Q3063">
        <v>0.100202683208863</v>
      </c>
    </row>
    <row r="3064" spans="1:17" hidden="1" x14ac:dyDescent="0.3">
      <c r="A3064" t="s">
        <v>6342</v>
      </c>
      <c r="B3064" t="s">
        <v>6343</v>
      </c>
      <c r="C3064" t="s">
        <v>10650</v>
      </c>
      <c r="D3064" t="s">
        <v>141</v>
      </c>
      <c r="E3064">
        <v>89.963999999999999</v>
      </c>
      <c r="F3064">
        <v>83.17</v>
      </c>
      <c r="G3064">
        <v>-26.433776437617102</v>
      </c>
      <c r="H3064">
        <v>-5.66578656980953</v>
      </c>
      <c r="I3064">
        <v>-27.710326306007399</v>
      </c>
      <c r="J3064">
        <v>-5.3621843464017003</v>
      </c>
      <c r="K3064">
        <v>86.879379664185805</v>
      </c>
      <c r="L3064">
        <v>84.589955483582003</v>
      </c>
      <c r="M3064">
        <v>37.539467836809102</v>
      </c>
      <c r="N3064">
        <v>0.30977099594650997</v>
      </c>
      <c r="O3064">
        <v>31.237224960923399</v>
      </c>
      <c r="P3064">
        <v>64.172917489143302</v>
      </c>
      <c r="Q3064">
        <v>0.15208535913978</v>
      </c>
    </row>
    <row r="3065" spans="1:17" hidden="1" x14ac:dyDescent="0.3">
      <c r="A3065" t="s">
        <v>6344</v>
      </c>
      <c r="B3065" t="s">
        <v>6345</v>
      </c>
      <c r="C3065" t="s">
        <v>10650</v>
      </c>
      <c r="D3065" t="s">
        <v>1569</v>
      </c>
      <c r="E3065">
        <v>89.685900000000004</v>
      </c>
      <c r="F3065">
        <v>26.53</v>
      </c>
      <c r="G3065">
        <v>-37.510583480188103</v>
      </c>
      <c r="H3065">
        <v>1.5994967741558701</v>
      </c>
      <c r="I3065">
        <v>-45.974218430740102</v>
      </c>
      <c r="J3065">
        <v>-5.02258897067916</v>
      </c>
      <c r="K3065">
        <v>26.382267953777401</v>
      </c>
      <c r="L3065">
        <v>27.597163503670799</v>
      </c>
      <c r="M3065">
        <v>49.629703527562903</v>
      </c>
      <c r="N3065">
        <v>1.4626356178164801</v>
      </c>
      <c r="O3065">
        <v>60.196004523181301</v>
      </c>
      <c r="P3065">
        <v>20.590909090909101</v>
      </c>
      <c r="Q3065">
        <v>3.7219406683544003E-2</v>
      </c>
    </row>
    <row r="3066" spans="1:17" hidden="1" x14ac:dyDescent="0.3">
      <c r="A3066" t="s">
        <v>6346</v>
      </c>
      <c r="B3066" t="s">
        <v>6347</v>
      </c>
      <c r="C3066" t="s">
        <v>10650</v>
      </c>
      <c r="D3066" t="s">
        <v>124</v>
      </c>
      <c r="E3066">
        <v>89.398517654000003</v>
      </c>
      <c r="F3066">
        <v>9.99</v>
      </c>
      <c r="G3066">
        <v>-45.936612525292198</v>
      </c>
      <c r="H3066">
        <v>-2.7112126314030198</v>
      </c>
      <c r="I3066">
        <v>-37.743264311231798</v>
      </c>
      <c r="J3066">
        <v>-4.7695584975886396</v>
      </c>
      <c r="K3066">
        <v>10.1693116348077</v>
      </c>
      <c r="L3066">
        <v>11.738985074647699</v>
      </c>
      <c r="M3066">
        <v>56.349264518245398</v>
      </c>
      <c r="N3066">
        <v>0.94028563667779697</v>
      </c>
      <c r="O3066">
        <v>88.447556868609496</v>
      </c>
      <c r="P3066">
        <v>13.2653061224489</v>
      </c>
      <c r="Q3066">
        <v>7.8698097371879994E-2</v>
      </c>
    </row>
    <row r="3067" spans="1:17" hidden="1" x14ac:dyDescent="0.3">
      <c r="A3067" t="s">
        <v>6348</v>
      </c>
      <c r="B3067" t="s">
        <v>6349</v>
      </c>
      <c r="C3067" t="s">
        <v>10650</v>
      </c>
      <c r="D3067" t="s">
        <v>4029</v>
      </c>
      <c r="E3067">
        <v>89.382149999999996</v>
      </c>
      <c r="F3067">
        <v>105.1</v>
      </c>
      <c r="G3067">
        <v>4.4812826915844797</v>
      </c>
      <c r="H3067">
        <v>-12.7399812367403</v>
      </c>
      <c r="I3067">
        <v>-24.501154457676201</v>
      </c>
      <c r="J3067">
        <v>-5.9038338096552101</v>
      </c>
      <c r="K3067">
        <v>116.12240566245499</v>
      </c>
      <c r="M3067">
        <v>36.465775695754303</v>
      </c>
      <c r="N3067">
        <v>0.36081747709654599</v>
      </c>
      <c r="O3067">
        <v>57.944814462416701</v>
      </c>
      <c r="P3067">
        <v>43.775649794801602</v>
      </c>
    </row>
    <row r="3068" spans="1:17" hidden="1" x14ac:dyDescent="0.3">
      <c r="A3068" t="s">
        <v>6350</v>
      </c>
      <c r="B3068" t="s">
        <v>6351</v>
      </c>
      <c r="C3068" t="s">
        <v>10650</v>
      </c>
      <c r="D3068" t="s">
        <v>568</v>
      </c>
      <c r="E3068">
        <v>89.343760000000003</v>
      </c>
      <c r="F3068">
        <v>112.2</v>
      </c>
      <c r="G3068">
        <v>9.1169618056419193</v>
      </c>
      <c r="H3068">
        <v>6.1090001139419501</v>
      </c>
      <c r="I3068">
        <v>-33.703890638512</v>
      </c>
      <c r="J3068">
        <v>-3.44847666679807</v>
      </c>
      <c r="K3068">
        <v>110.34944898894101</v>
      </c>
      <c r="L3068">
        <v>108.668289110697</v>
      </c>
      <c r="M3068">
        <v>55.285663484200199</v>
      </c>
      <c r="N3068">
        <v>0.13258928571428499</v>
      </c>
      <c r="O3068">
        <v>42.023172905525797</v>
      </c>
      <c r="P3068">
        <v>41.6666666666666</v>
      </c>
      <c r="Q3068">
        <v>2.0725915859039001E-2</v>
      </c>
    </row>
    <row r="3069" spans="1:17" hidden="1" x14ac:dyDescent="0.3">
      <c r="A3069" t="s">
        <v>6352</v>
      </c>
      <c r="B3069" t="s">
        <v>6353</v>
      </c>
      <c r="C3069" t="s">
        <v>10650</v>
      </c>
      <c r="D3069" t="s">
        <v>21</v>
      </c>
      <c r="E3069">
        <v>89.334787500000004</v>
      </c>
      <c r="F3069">
        <v>72.819999999999993</v>
      </c>
      <c r="G3069">
        <v>46.098056333005097</v>
      </c>
      <c r="H3069">
        <v>-8.7958210922490991</v>
      </c>
      <c r="I3069">
        <v>8.49872198256719</v>
      </c>
      <c r="J3069">
        <v>-2.4960957144171099</v>
      </c>
      <c r="K3069">
        <v>74.511076540043604</v>
      </c>
      <c r="L3069">
        <v>63.6051797261172</v>
      </c>
      <c r="M3069">
        <v>33.900223318182299</v>
      </c>
      <c r="N3069">
        <v>0.12790513314237101</v>
      </c>
      <c r="O3069">
        <v>40.758033507278199</v>
      </c>
      <c r="P3069">
        <v>83.656998738965896</v>
      </c>
      <c r="Q3069">
        <v>3.8080382293359999E-2</v>
      </c>
    </row>
    <row r="3070" spans="1:17" hidden="1" x14ac:dyDescent="0.3">
      <c r="A3070" t="s">
        <v>6354</v>
      </c>
      <c r="B3070" t="s">
        <v>6355</v>
      </c>
      <c r="C3070" t="s">
        <v>10650</v>
      </c>
      <c r="E3070">
        <v>89.25</v>
      </c>
      <c r="F3070">
        <v>182</v>
      </c>
      <c r="G3070">
        <v>138.75567108427401</v>
      </c>
      <c r="H3070">
        <v>-5.0366073330353496</v>
      </c>
      <c r="I3070">
        <v>26.762118062793999</v>
      </c>
      <c r="J3070">
        <v>2.8454343402276798</v>
      </c>
      <c r="K3070">
        <v>175.91468439820599</v>
      </c>
      <c r="L3070">
        <v>142.88581296130701</v>
      </c>
      <c r="M3070">
        <v>50.626517136167699</v>
      </c>
      <c r="N3070">
        <v>1.0402991532917101</v>
      </c>
      <c r="O3070">
        <v>13.0494505494505</v>
      </c>
      <c r="P3070">
        <v>181.08108108108101</v>
      </c>
      <c r="Q3070">
        <v>0.120320217610957</v>
      </c>
    </row>
    <row r="3071" spans="1:17" hidden="1" x14ac:dyDescent="0.3">
      <c r="A3071" t="s">
        <v>6356</v>
      </c>
      <c r="B3071" t="s">
        <v>6357</v>
      </c>
      <c r="C3071" t="s">
        <v>10650</v>
      </c>
      <c r="D3071" t="s">
        <v>72</v>
      </c>
      <c r="E3071">
        <v>89.145917975999893</v>
      </c>
      <c r="F3071">
        <v>17.54</v>
      </c>
      <c r="G3071">
        <v>26.7331817810337</v>
      </c>
      <c r="H3071">
        <v>-4.9752096324394302</v>
      </c>
      <c r="I3071">
        <v>1.8214079905406899</v>
      </c>
      <c r="J3071">
        <v>-9.5267368763016407</v>
      </c>
      <c r="K3071">
        <v>16.860872628702801</v>
      </c>
      <c r="L3071">
        <v>15.3161088582206</v>
      </c>
      <c r="M3071">
        <v>46.967916378570699</v>
      </c>
      <c r="N3071">
        <v>0.49957194015336098</v>
      </c>
      <c r="O3071">
        <v>13.911060433295299</v>
      </c>
      <c r="P3071">
        <v>66.255924170616098</v>
      </c>
      <c r="Q3071">
        <v>4.2191971702908997E-2</v>
      </c>
    </row>
    <row r="3072" spans="1:17" hidden="1" x14ac:dyDescent="0.3">
      <c r="A3072" t="s">
        <v>6358</v>
      </c>
      <c r="B3072" t="s">
        <v>6359</v>
      </c>
      <c r="C3072" t="s">
        <v>10650</v>
      </c>
      <c r="D3072" t="s">
        <v>1418</v>
      </c>
      <c r="E3072">
        <v>89.055499999999995</v>
      </c>
      <c r="F3072">
        <v>61.22</v>
      </c>
      <c r="G3072">
        <v>-27.214909440051699</v>
      </c>
      <c r="H3072">
        <v>-8.9118306767881599</v>
      </c>
      <c r="I3072">
        <v>-13.811409584257801</v>
      </c>
      <c r="J3072">
        <v>-6.2763212002500799</v>
      </c>
      <c r="K3072">
        <v>59.675833160683197</v>
      </c>
      <c r="L3072">
        <v>54.365301558094501</v>
      </c>
      <c r="M3072">
        <v>53.7465315807924</v>
      </c>
      <c r="N3072">
        <v>0.16562398180381099</v>
      </c>
      <c r="O3072">
        <v>58.363279973864699</v>
      </c>
      <c r="P3072">
        <v>45.036721156124102</v>
      </c>
      <c r="Q3072">
        <v>6.8410365419044994E-2</v>
      </c>
    </row>
    <row r="3073" spans="1:17" hidden="1" x14ac:dyDescent="0.3">
      <c r="A3073" t="s">
        <v>6360</v>
      </c>
      <c r="B3073" t="s">
        <v>6361</v>
      </c>
      <c r="C3073" t="s">
        <v>10650</v>
      </c>
      <c r="D3073" t="s">
        <v>72</v>
      </c>
      <c r="E3073">
        <v>89.046671480000001</v>
      </c>
      <c r="F3073">
        <v>147.94999999999999</v>
      </c>
      <c r="G3073">
        <v>61.682629765026903</v>
      </c>
      <c r="H3073">
        <v>-14.0874292721406</v>
      </c>
      <c r="I3073">
        <v>23.958180524102001</v>
      </c>
      <c r="J3073">
        <v>-8.3208102156021901</v>
      </c>
      <c r="K3073">
        <v>148.74845543465</v>
      </c>
      <c r="L3073">
        <v>123.642721946902</v>
      </c>
      <c r="M3073">
        <v>31.808319254917901</v>
      </c>
      <c r="N3073">
        <v>0.202006303703962</v>
      </c>
      <c r="O3073">
        <v>62.183169989861398</v>
      </c>
      <c r="P3073">
        <v>94.671052631578902</v>
      </c>
      <c r="Q3073">
        <v>1.9049238870053001E-2</v>
      </c>
    </row>
    <row r="3074" spans="1:17" hidden="1" x14ac:dyDescent="0.3">
      <c r="A3074" t="s">
        <v>6362</v>
      </c>
      <c r="B3074" t="s">
        <v>6363</v>
      </c>
      <c r="C3074" t="s">
        <v>10650</v>
      </c>
      <c r="E3074">
        <v>89.021978709999999</v>
      </c>
      <c r="F3074">
        <v>123.5</v>
      </c>
      <c r="G3074">
        <v>177.62159503758599</v>
      </c>
      <c r="H3074">
        <v>-26.493153699761301</v>
      </c>
      <c r="I3074">
        <v>30.635483237100999</v>
      </c>
      <c r="J3074">
        <v>-2.3365634116030098</v>
      </c>
      <c r="K3074">
        <v>130.569027600201</v>
      </c>
      <c r="L3074">
        <v>97.012856589981794</v>
      </c>
      <c r="M3074">
        <v>32.979344415682903</v>
      </c>
      <c r="N3074">
        <v>0.19747803010899201</v>
      </c>
      <c r="O3074">
        <v>36.720647773279303</v>
      </c>
      <c r="P3074">
        <v>238.35616438356101</v>
      </c>
      <c r="Q3074">
        <v>0.15199490715833899</v>
      </c>
    </row>
    <row r="3075" spans="1:17" hidden="1" x14ac:dyDescent="0.3">
      <c r="A3075" t="s">
        <v>6364</v>
      </c>
      <c r="B3075" t="s">
        <v>6365</v>
      </c>
      <c r="C3075" t="s">
        <v>10650</v>
      </c>
      <c r="D3075" t="s">
        <v>355</v>
      </c>
      <c r="E3075">
        <v>88.787999999999997</v>
      </c>
      <c r="F3075">
        <v>206.4</v>
      </c>
      <c r="G3075">
        <v>-15.1923959283014</v>
      </c>
      <c r="H3075">
        <v>-13.439760486188501</v>
      </c>
      <c r="I3075">
        <v>18.621523818014499</v>
      </c>
      <c r="J3075">
        <v>0.38889101017858302</v>
      </c>
      <c r="K3075">
        <v>206.95026615671799</v>
      </c>
      <c r="L3075">
        <v>184.223568654741</v>
      </c>
      <c r="M3075">
        <v>52.5279433205408</v>
      </c>
      <c r="N3075">
        <v>0.305088408763386</v>
      </c>
      <c r="O3075">
        <v>20.203488372092998</v>
      </c>
      <c r="P3075">
        <v>45.968882602545897</v>
      </c>
      <c r="Q3075">
        <v>5.3694549520943997E-2</v>
      </c>
    </row>
    <row r="3076" spans="1:17" hidden="1" x14ac:dyDescent="0.3">
      <c r="A3076" t="s">
        <v>6366</v>
      </c>
      <c r="B3076" t="s">
        <v>6367</v>
      </c>
      <c r="C3076" t="s">
        <v>10650</v>
      </c>
      <c r="D3076" t="s">
        <v>104</v>
      </c>
      <c r="E3076">
        <v>88.785666000000006</v>
      </c>
      <c r="F3076">
        <v>44.8</v>
      </c>
      <c r="G3076">
        <v>27.589414357696398</v>
      </c>
      <c r="H3076">
        <v>-14.537447886507399</v>
      </c>
      <c r="I3076">
        <v>-51.176064477413803</v>
      </c>
      <c r="J3076">
        <v>-10.671771390092699</v>
      </c>
      <c r="K3076">
        <v>50.7657873151053</v>
      </c>
      <c r="L3076">
        <v>50.752615916351999</v>
      </c>
      <c r="M3076">
        <v>37.704941082536997</v>
      </c>
      <c r="N3076">
        <v>0.42583932169879402</v>
      </c>
      <c r="O3076">
        <v>89.0625</v>
      </c>
      <c r="P3076">
        <v>96.061269146608197</v>
      </c>
      <c r="Q3076">
        <v>6.6102964176942003E-2</v>
      </c>
    </row>
    <row r="3077" spans="1:17" hidden="1" x14ac:dyDescent="0.3">
      <c r="A3077" t="s">
        <v>6368</v>
      </c>
      <c r="B3077" t="s">
        <v>6369</v>
      </c>
      <c r="C3077" t="s">
        <v>10650</v>
      </c>
      <c r="D3077" t="s">
        <v>1644</v>
      </c>
      <c r="E3077">
        <v>88.748999999999995</v>
      </c>
      <c r="F3077">
        <v>254.5</v>
      </c>
      <c r="G3077">
        <v>-9.2448008098520198</v>
      </c>
      <c r="H3077">
        <v>26.7269061804781</v>
      </c>
      <c r="I3077">
        <v>-47.721122803269402</v>
      </c>
      <c r="J3077">
        <v>-4.8703095508951</v>
      </c>
      <c r="K3077">
        <v>236.507140385393</v>
      </c>
      <c r="M3077">
        <v>62.024622652371001</v>
      </c>
      <c r="N3077">
        <v>1.4095810731324701</v>
      </c>
      <c r="O3077">
        <v>78.762278978388906</v>
      </c>
      <c r="P3077">
        <v>39.835164835164797</v>
      </c>
    </row>
    <row r="3078" spans="1:17" hidden="1" x14ac:dyDescent="0.3">
      <c r="A3078" t="s">
        <v>6370</v>
      </c>
      <c r="B3078" t="s">
        <v>6371</v>
      </c>
      <c r="C3078" t="s">
        <v>10650</v>
      </c>
      <c r="D3078" t="s">
        <v>742</v>
      </c>
      <c r="E3078">
        <v>88.390709483999998</v>
      </c>
      <c r="F3078">
        <v>94.77</v>
      </c>
      <c r="G3078">
        <v>19.564722999671702</v>
      </c>
      <c r="H3078">
        <v>-6.8964083697331304</v>
      </c>
      <c r="I3078">
        <v>0.59584106172793605</v>
      </c>
      <c r="J3078">
        <v>-2.8708724766820501</v>
      </c>
      <c r="K3078">
        <v>95.294729385695504</v>
      </c>
      <c r="L3078">
        <v>86.452095098664202</v>
      </c>
      <c r="M3078">
        <v>50.698257281001702</v>
      </c>
      <c r="N3078">
        <v>0.88067565676229498</v>
      </c>
      <c r="O3078">
        <v>8.42038619816398</v>
      </c>
      <c r="P3078">
        <v>60.6271186440677</v>
      </c>
    </row>
    <row r="3079" spans="1:17" hidden="1" x14ac:dyDescent="0.3">
      <c r="A3079" t="s">
        <v>6372</v>
      </c>
      <c r="B3079" t="s">
        <v>6373</v>
      </c>
      <c r="C3079" t="s">
        <v>10650</v>
      </c>
      <c r="D3079" t="s">
        <v>531</v>
      </c>
      <c r="E3079">
        <v>88.328690163999994</v>
      </c>
      <c r="F3079">
        <v>71.69</v>
      </c>
      <c r="G3079">
        <v>113.07695126054099</v>
      </c>
      <c r="H3079">
        <v>44.7701852028814</v>
      </c>
      <c r="I3079">
        <v>48.968939144560998</v>
      </c>
      <c r="J3079">
        <v>16.187934911779202</v>
      </c>
      <c r="K3079">
        <v>54.450816865771202</v>
      </c>
      <c r="L3079">
        <v>46.616989420953097</v>
      </c>
      <c r="M3079">
        <v>84.4424685880184</v>
      </c>
      <c r="N3079">
        <v>2.8020852980162898</v>
      </c>
      <c r="O3079">
        <v>6.3746687125122197</v>
      </c>
      <c r="P3079">
        <v>145.85048010973901</v>
      </c>
      <c r="Q3079">
        <v>7.8284150477550996E-2</v>
      </c>
    </row>
    <row r="3080" spans="1:17" hidden="1" x14ac:dyDescent="0.3">
      <c r="A3080" t="s">
        <v>6374</v>
      </c>
      <c r="B3080" t="s">
        <v>6375</v>
      </c>
      <c r="C3080" t="s">
        <v>10650</v>
      </c>
      <c r="D3080" t="s">
        <v>305</v>
      </c>
      <c r="E3080">
        <v>88.233457799999996</v>
      </c>
      <c r="F3080">
        <v>45.48</v>
      </c>
      <c r="G3080">
        <v>7.5083080770148101</v>
      </c>
      <c r="H3080">
        <v>-8.7002271389459906</v>
      </c>
      <c r="I3080">
        <v>-7.15250901456821</v>
      </c>
      <c r="J3080">
        <v>-4.5230243898174001</v>
      </c>
      <c r="K3080">
        <v>45.2944720687358</v>
      </c>
      <c r="L3080">
        <v>41.211551264237798</v>
      </c>
      <c r="M3080">
        <v>44.095751147155802</v>
      </c>
      <c r="N3080">
        <v>0.260742425352886</v>
      </c>
      <c r="O3080">
        <v>42.919964819700901</v>
      </c>
      <c r="P3080">
        <v>62.428571428571402</v>
      </c>
      <c r="Q3080">
        <v>4.6890597788716001E-2</v>
      </c>
    </row>
    <row r="3081" spans="1:17" hidden="1" x14ac:dyDescent="0.3">
      <c r="A3081" t="s">
        <v>6376</v>
      </c>
      <c r="B3081" t="s">
        <v>6377</v>
      </c>
      <c r="C3081" t="s">
        <v>10650</v>
      </c>
      <c r="D3081" t="s">
        <v>72</v>
      </c>
      <c r="E3081">
        <v>88.059839999999994</v>
      </c>
      <c r="F3081">
        <v>210.9</v>
      </c>
      <c r="G3081">
        <v>746.48779992274797</v>
      </c>
      <c r="H3081">
        <v>36.514109515949599</v>
      </c>
      <c r="I3081">
        <v>411.52722600616801</v>
      </c>
      <c r="J3081">
        <v>-2.8338301193156998</v>
      </c>
      <c r="K3081">
        <v>160.279858701009</v>
      </c>
      <c r="L3081">
        <v>87.740360771253293</v>
      </c>
      <c r="M3081">
        <v>71.099373324230797</v>
      </c>
      <c r="N3081">
        <v>1.6695381992955101</v>
      </c>
      <c r="O3081">
        <v>7.3731626363205196</v>
      </c>
      <c r="P3081">
        <v>847.86516853932505</v>
      </c>
      <c r="Q3081">
        <v>0.21568323842459799</v>
      </c>
    </row>
    <row r="3082" spans="1:17" hidden="1" x14ac:dyDescent="0.3">
      <c r="A3082" t="s">
        <v>6378</v>
      </c>
      <c r="B3082" t="s">
        <v>6379</v>
      </c>
      <c r="C3082" t="s">
        <v>10650</v>
      </c>
      <c r="D3082" t="s">
        <v>966</v>
      </c>
      <c r="E3082">
        <v>87.974999999999994</v>
      </c>
      <c r="F3082">
        <v>164</v>
      </c>
      <c r="G3082">
        <v>-46.332712897764097</v>
      </c>
      <c r="H3082">
        <v>2.5585388335393802</v>
      </c>
      <c r="I3082">
        <v>-6.7859371066543703</v>
      </c>
      <c r="J3082">
        <v>-6.8084536396082802</v>
      </c>
      <c r="K3082">
        <v>150.18027819883099</v>
      </c>
      <c r="L3082">
        <v>166.474522529507</v>
      </c>
      <c r="M3082">
        <v>51.1382849610101</v>
      </c>
      <c r="N3082">
        <v>0.88580172621299103</v>
      </c>
      <c r="O3082">
        <v>28.048780487804802</v>
      </c>
      <c r="P3082">
        <v>25.095347063310399</v>
      </c>
      <c r="Q3082">
        <v>0.18061347925719401</v>
      </c>
    </row>
    <row r="3083" spans="1:17" hidden="1" x14ac:dyDescent="0.3">
      <c r="A3083" t="s">
        <v>6380</v>
      </c>
      <c r="B3083" t="s">
        <v>6381</v>
      </c>
      <c r="C3083" t="s">
        <v>10650</v>
      </c>
      <c r="D3083" t="s">
        <v>417</v>
      </c>
      <c r="E3083">
        <v>87.859443139999996</v>
      </c>
      <c r="F3083">
        <v>60.97</v>
      </c>
      <c r="G3083">
        <v>132.820336125751</v>
      </c>
      <c r="H3083">
        <v>-3.5070256116189</v>
      </c>
      <c r="I3083">
        <v>51.237672903828198</v>
      </c>
      <c r="J3083">
        <v>6.5363326415406497</v>
      </c>
      <c r="K3083">
        <v>53.1638605300584</v>
      </c>
      <c r="L3083">
        <v>42.494945561168301</v>
      </c>
      <c r="M3083">
        <v>70.815936610100096</v>
      </c>
      <c r="N3083">
        <v>0.50135762031173603</v>
      </c>
      <c r="O3083">
        <v>8.6599967196982099</v>
      </c>
      <c r="P3083">
        <v>190.333333333333</v>
      </c>
      <c r="Q3083">
        <v>0.13154733608470501</v>
      </c>
    </row>
    <row r="3084" spans="1:17" hidden="1" x14ac:dyDescent="0.3">
      <c r="A3084" t="s">
        <v>6382</v>
      </c>
      <c r="B3084" t="s">
        <v>6383</v>
      </c>
      <c r="C3084" t="s">
        <v>10650</v>
      </c>
      <c r="D3084" t="s">
        <v>966</v>
      </c>
      <c r="E3084">
        <v>87.509520080000001</v>
      </c>
      <c r="F3084">
        <v>53.75</v>
      </c>
      <c r="G3084">
        <v>-55.9892936208268</v>
      </c>
      <c r="H3084">
        <v>-1.80164535155526</v>
      </c>
      <c r="I3084">
        <v>-30.340420808087799</v>
      </c>
      <c r="J3084">
        <v>-1.6627623810837799</v>
      </c>
      <c r="K3084">
        <v>53.5965933879612</v>
      </c>
      <c r="M3084">
        <v>51.965534412222702</v>
      </c>
      <c r="N3084">
        <v>0.96150893738348497</v>
      </c>
      <c r="O3084">
        <v>50.139534883720899</v>
      </c>
      <c r="P3084">
        <v>11.514522821576699</v>
      </c>
    </row>
    <row r="3085" spans="1:17" hidden="1" x14ac:dyDescent="0.3">
      <c r="A3085" t="s">
        <v>6384</v>
      </c>
      <c r="B3085" t="s">
        <v>6385</v>
      </c>
      <c r="C3085" t="s">
        <v>10650</v>
      </c>
      <c r="D3085" t="s">
        <v>742</v>
      </c>
      <c r="E3085">
        <v>86.967899709999998</v>
      </c>
      <c r="F3085">
        <v>52.05</v>
      </c>
      <c r="G3085">
        <v>-13.783551316778199</v>
      </c>
      <c r="H3085">
        <v>0.96971538469676899</v>
      </c>
      <c r="I3085">
        <v>-3.5744642686909298</v>
      </c>
      <c r="J3085">
        <v>1.76216021953541</v>
      </c>
      <c r="K3085">
        <v>51.565208078127498</v>
      </c>
      <c r="L3085">
        <v>49.099719277137901</v>
      </c>
      <c r="M3085">
        <v>73.635405148885695</v>
      </c>
      <c r="N3085">
        <v>1.1042411362836899</v>
      </c>
      <c r="O3085">
        <v>6.43611911623438</v>
      </c>
      <c r="P3085">
        <v>27.5110240078392</v>
      </c>
      <c r="Q3085">
        <v>-4.1911912161719999E-3</v>
      </c>
    </row>
    <row r="3086" spans="1:17" hidden="1" x14ac:dyDescent="0.3">
      <c r="A3086" t="s">
        <v>6386</v>
      </c>
      <c r="B3086" t="s">
        <v>6387</v>
      </c>
      <c r="C3086" t="s">
        <v>10650</v>
      </c>
      <c r="D3086" t="s">
        <v>141</v>
      </c>
      <c r="E3086">
        <v>86.884379999999993</v>
      </c>
      <c r="F3086">
        <v>22</v>
      </c>
      <c r="G3086">
        <v>74.597341825393997</v>
      </c>
      <c r="H3086">
        <v>-18.605627408773199</v>
      </c>
      <c r="I3086">
        <v>10.6958124003361</v>
      </c>
      <c r="J3086">
        <v>-8.8792572264446097</v>
      </c>
      <c r="K3086">
        <v>24.033998903976102</v>
      </c>
      <c r="L3086">
        <v>20.454277485031302</v>
      </c>
      <c r="M3086">
        <v>22.227925459127398</v>
      </c>
      <c r="N3086">
        <v>1.2051393254337099</v>
      </c>
      <c r="O3086">
        <v>43.636363636363598</v>
      </c>
      <c r="P3086">
        <v>175</v>
      </c>
      <c r="Q3086">
        <v>6.4291277425788995E-2</v>
      </c>
    </row>
    <row r="3087" spans="1:17" hidden="1" x14ac:dyDescent="0.3">
      <c r="A3087" t="s">
        <v>6388</v>
      </c>
      <c r="B3087" t="s">
        <v>6389</v>
      </c>
      <c r="C3087" t="s">
        <v>10650</v>
      </c>
      <c r="D3087" t="s">
        <v>3090</v>
      </c>
      <c r="E3087">
        <v>86.693302799999998</v>
      </c>
      <c r="F3087">
        <v>125.1</v>
      </c>
      <c r="G3087">
        <v>-31.267619449793099</v>
      </c>
      <c r="H3087">
        <v>-4.7489002711347297</v>
      </c>
      <c r="I3087">
        <v>-13.801510375154599</v>
      </c>
      <c r="J3087">
        <v>-5.5690123810837804</v>
      </c>
      <c r="K3087">
        <v>123.548995161433</v>
      </c>
      <c r="M3087">
        <v>46.9807546598689</v>
      </c>
      <c r="N3087">
        <v>0.70109890109890105</v>
      </c>
      <c r="O3087">
        <v>19.904076738609099</v>
      </c>
      <c r="P3087">
        <v>19.1428571428571</v>
      </c>
    </row>
    <row r="3088" spans="1:17" hidden="1" x14ac:dyDescent="0.3">
      <c r="A3088" t="s">
        <v>6390</v>
      </c>
      <c r="B3088" t="s">
        <v>6391</v>
      </c>
      <c r="C3088" t="s">
        <v>10650</v>
      </c>
      <c r="D3088" t="s">
        <v>305</v>
      </c>
      <c r="E3088">
        <v>86.620468049999999</v>
      </c>
      <c r="F3088">
        <v>229.8</v>
      </c>
      <c r="G3088">
        <v>15.934149751264099</v>
      </c>
      <c r="H3088">
        <v>0.98699134408192302</v>
      </c>
      <c r="I3088">
        <v>9.2973923296974093</v>
      </c>
      <c r="J3088">
        <v>-8.2967693212756597</v>
      </c>
      <c r="K3088">
        <v>225.051652277633</v>
      </c>
      <c r="L3088">
        <v>198.214460790548</v>
      </c>
      <c r="M3088">
        <v>43.237835804517303</v>
      </c>
      <c r="N3088">
        <v>0.34160319660861899</v>
      </c>
      <c r="O3088">
        <v>13.5770234986945</v>
      </c>
      <c r="P3088">
        <v>57.289527720739201</v>
      </c>
      <c r="Q3088">
        <v>2.1753711343402E-2</v>
      </c>
    </row>
    <row r="3089" spans="1:17" hidden="1" x14ac:dyDescent="0.3">
      <c r="A3089" t="s">
        <v>6392</v>
      </c>
      <c r="B3089" t="s">
        <v>6393</v>
      </c>
      <c r="C3089" t="s">
        <v>10650</v>
      </c>
      <c r="D3089" t="s">
        <v>629</v>
      </c>
      <c r="E3089">
        <v>86.513139887999998</v>
      </c>
      <c r="F3089">
        <v>97.27</v>
      </c>
      <c r="G3089">
        <v>3.8228320403895002</v>
      </c>
      <c r="H3089">
        <v>4.4134141169860897</v>
      </c>
      <c r="I3089">
        <v>-15.406479861497001</v>
      </c>
      <c r="J3089">
        <v>4.8145828646086199</v>
      </c>
      <c r="K3089">
        <v>93.626830760323401</v>
      </c>
      <c r="L3089">
        <v>91.623014671866798</v>
      </c>
      <c r="M3089">
        <v>70.494126178427507</v>
      </c>
      <c r="N3089">
        <v>2.6323187008972702</v>
      </c>
      <c r="O3089">
        <v>22.699701860799799</v>
      </c>
      <c r="P3089">
        <v>37.776203966005603</v>
      </c>
      <c r="Q3089">
        <v>1.8558922272361E-2</v>
      </c>
    </row>
    <row r="3090" spans="1:17" hidden="1" x14ac:dyDescent="0.3">
      <c r="A3090" t="s">
        <v>6394</v>
      </c>
      <c r="B3090" t="s">
        <v>6395</v>
      </c>
      <c r="C3090" t="s">
        <v>10650</v>
      </c>
      <c r="D3090" t="s">
        <v>198</v>
      </c>
      <c r="E3090">
        <v>86.506200000000007</v>
      </c>
      <c r="F3090">
        <v>116</v>
      </c>
      <c r="G3090">
        <v>-55.596567322908797</v>
      </c>
      <c r="H3090">
        <v>-2.2310584212917401</v>
      </c>
      <c r="I3090">
        <v>-21.630585248524302</v>
      </c>
      <c r="J3090">
        <v>-5.7243271523535597</v>
      </c>
      <c r="K3090">
        <v>117.74587114664</v>
      </c>
      <c r="L3090">
        <v>121.153656341033</v>
      </c>
      <c r="M3090">
        <v>35.999671437489297</v>
      </c>
      <c r="N3090">
        <v>0.94084586202051401</v>
      </c>
      <c r="O3090">
        <v>43.7068965517241</v>
      </c>
      <c r="P3090">
        <v>12.6213592233009</v>
      </c>
    </row>
    <row r="3091" spans="1:17" hidden="1" x14ac:dyDescent="0.3">
      <c r="A3091" t="s">
        <v>6396</v>
      </c>
      <c r="B3091" t="s">
        <v>6397</v>
      </c>
      <c r="C3091" t="s">
        <v>10650</v>
      </c>
      <c r="D3091" t="s">
        <v>46</v>
      </c>
      <c r="E3091">
        <v>86.506</v>
      </c>
      <c r="F3091">
        <v>133</v>
      </c>
      <c r="G3091">
        <v>-3.76861033366154</v>
      </c>
      <c r="H3091">
        <v>3.6609783066990502</v>
      </c>
      <c r="I3091">
        <v>16.157045666543301</v>
      </c>
      <c r="J3091">
        <v>-3.03648552303516</v>
      </c>
      <c r="K3091">
        <v>137.677020323536</v>
      </c>
      <c r="L3091">
        <v>116.019828910499</v>
      </c>
      <c r="M3091">
        <v>56.628054795346699</v>
      </c>
      <c r="N3091">
        <v>0.72853133769878398</v>
      </c>
      <c r="O3091">
        <v>40.2631578947368</v>
      </c>
      <c r="P3091">
        <v>55.3738317757009</v>
      </c>
      <c r="Q3091">
        <v>0.143389816514536</v>
      </c>
    </row>
    <row r="3092" spans="1:17" hidden="1" x14ac:dyDescent="0.3">
      <c r="A3092" t="s">
        <v>6398</v>
      </c>
      <c r="B3092" t="s">
        <v>6399</v>
      </c>
      <c r="C3092" t="s">
        <v>10650</v>
      </c>
      <c r="D3092" t="s">
        <v>629</v>
      </c>
      <c r="E3092">
        <v>86.49</v>
      </c>
      <c r="F3092">
        <v>142.25</v>
      </c>
      <c r="G3092">
        <v>100.265339282513</v>
      </c>
      <c r="H3092">
        <v>-6.3012508161088698</v>
      </c>
      <c r="I3092">
        <v>84.600276518754697</v>
      </c>
      <c r="J3092">
        <v>-9.3397974571923204</v>
      </c>
      <c r="K3092">
        <v>152.43632780805001</v>
      </c>
      <c r="L3092">
        <v>110.683039551338</v>
      </c>
      <c r="M3092">
        <v>20.219040831262198</v>
      </c>
      <c r="N3092">
        <v>0.48608135415867998</v>
      </c>
      <c r="O3092">
        <v>48.133567662565902</v>
      </c>
      <c r="P3092">
        <v>165.09504286246701</v>
      </c>
      <c r="Q3092">
        <v>0.162825384546227</v>
      </c>
    </row>
    <row r="3093" spans="1:17" hidden="1" x14ac:dyDescent="0.3">
      <c r="A3093" t="s">
        <v>6400</v>
      </c>
      <c r="B3093" t="s">
        <v>6401</v>
      </c>
      <c r="C3093" t="s">
        <v>10650</v>
      </c>
      <c r="D3093" t="s">
        <v>742</v>
      </c>
      <c r="E3093">
        <v>86.396236028999994</v>
      </c>
      <c r="F3093">
        <v>999.99</v>
      </c>
      <c r="G3093">
        <v>-30.435277000328199</v>
      </c>
      <c r="H3093">
        <v>-1.52309381952183</v>
      </c>
      <c r="I3093">
        <v>-12.9691679256896</v>
      </c>
      <c r="J3093">
        <v>-1.66176237108368</v>
      </c>
      <c r="K3093">
        <v>999.98649314167994</v>
      </c>
      <c r="L3093">
        <v>999.98533864496903</v>
      </c>
      <c r="M3093">
        <v>51.871899376974604</v>
      </c>
      <c r="N3093">
        <v>0.79054058396702498</v>
      </c>
      <c r="O3093">
        <v>3.0010300103000902</v>
      </c>
      <c r="P3093">
        <v>3.09175257731959</v>
      </c>
      <c r="Q3093">
        <v>-0.10191571481775601</v>
      </c>
    </row>
    <row r="3094" spans="1:17" hidden="1" x14ac:dyDescent="0.3">
      <c r="A3094" t="s">
        <v>6402</v>
      </c>
      <c r="B3094" t="s">
        <v>6403</v>
      </c>
      <c r="C3094" t="s">
        <v>10650</v>
      </c>
      <c r="D3094" t="s">
        <v>966</v>
      </c>
      <c r="E3094">
        <v>86.356750000000005</v>
      </c>
      <c r="F3094">
        <v>56.3</v>
      </c>
      <c r="G3094">
        <v>-62.563064824318502</v>
      </c>
      <c r="H3094">
        <v>-5.9007762229553098</v>
      </c>
      <c r="I3094">
        <v>-45.096955749679999</v>
      </c>
      <c r="J3094">
        <v>-2.1984766667980602</v>
      </c>
      <c r="K3094">
        <v>53.348836520532899</v>
      </c>
      <c r="M3094">
        <v>53.612417121010601</v>
      </c>
      <c r="N3094">
        <v>0.56956178889264297</v>
      </c>
      <c r="O3094">
        <v>54.529307282415601</v>
      </c>
      <c r="P3094">
        <v>56.3888888888888</v>
      </c>
    </row>
    <row r="3095" spans="1:17" hidden="1" x14ac:dyDescent="0.3">
      <c r="A3095" t="s">
        <v>6404</v>
      </c>
      <c r="B3095" t="s">
        <v>6405</v>
      </c>
      <c r="C3095" t="s">
        <v>10650</v>
      </c>
      <c r="D3095" t="s">
        <v>2246</v>
      </c>
      <c r="E3095">
        <v>86.075170565999997</v>
      </c>
      <c r="F3095">
        <v>51.96</v>
      </c>
      <c r="G3095">
        <v>5.4433840875378898</v>
      </c>
      <c r="H3095">
        <v>13.9769061804781</v>
      </c>
      <c r="I3095">
        <v>-8.2322197297614199</v>
      </c>
      <c r="J3095">
        <v>5.3267113031267401</v>
      </c>
      <c r="K3095">
        <v>45.008734369450103</v>
      </c>
      <c r="L3095">
        <v>42.965658843144702</v>
      </c>
      <c r="M3095">
        <v>76.937537318482697</v>
      </c>
      <c r="N3095">
        <v>1.6212156501789099</v>
      </c>
      <c r="O3095">
        <v>17.975365665896799</v>
      </c>
      <c r="P3095">
        <v>67.235275185065902</v>
      </c>
      <c r="Q3095">
        <v>1.6004815248796E-2</v>
      </c>
    </row>
    <row r="3096" spans="1:17" hidden="1" x14ac:dyDescent="0.3">
      <c r="A3096" t="s">
        <v>6406</v>
      </c>
      <c r="B3096" t="s">
        <v>6407</v>
      </c>
      <c r="C3096" t="s">
        <v>10650</v>
      </c>
      <c r="D3096" t="s">
        <v>295</v>
      </c>
      <c r="E3096">
        <v>85.903177499999998</v>
      </c>
      <c r="F3096">
        <v>39.69</v>
      </c>
      <c r="G3096">
        <v>55.640672366760398</v>
      </c>
      <c r="H3096">
        <v>-1.95876783284834</v>
      </c>
      <c r="I3096">
        <v>-2.5658299562877298</v>
      </c>
      <c r="J3096">
        <v>-9.2727504904773497</v>
      </c>
      <c r="K3096">
        <v>37.565408431506903</v>
      </c>
      <c r="L3096">
        <v>31.333103942641799</v>
      </c>
      <c r="M3096">
        <v>28.868210951692301</v>
      </c>
      <c r="N3096">
        <v>1.30477474884736</v>
      </c>
      <c r="O3096">
        <v>18.140589569161001</v>
      </c>
      <c r="P3096">
        <v>103.017902813299</v>
      </c>
      <c r="Q3096">
        <v>6.0069171277262003E-2</v>
      </c>
    </row>
    <row r="3097" spans="1:17" hidden="1" x14ac:dyDescent="0.3">
      <c r="A3097" t="s">
        <v>6408</v>
      </c>
      <c r="B3097" t="s">
        <v>6409</v>
      </c>
      <c r="C3097" t="s">
        <v>10650</v>
      </c>
      <c r="D3097" t="s">
        <v>568</v>
      </c>
      <c r="E3097">
        <v>85.900080000000003</v>
      </c>
      <c r="F3097">
        <v>65</v>
      </c>
      <c r="G3097">
        <v>17.291995726944499</v>
      </c>
      <c r="H3097">
        <v>29.0891510784373</v>
      </c>
      <c r="I3097">
        <v>54.340999384477598</v>
      </c>
      <c r="J3097">
        <v>4.6663515429668401</v>
      </c>
      <c r="K3097">
        <v>54.679892626260497</v>
      </c>
      <c r="L3097">
        <v>43.649588365243702</v>
      </c>
      <c r="M3097">
        <v>67.212957378390797</v>
      </c>
      <c r="N3097">
        <v>1.0329380764163301</v>
      </c>
      <c r="O3097">
        <v>3.3846153846153801</v>
      </c>
      <c r="P3097">
        <v>137.22627737226199</v>
      </c>
      <c r="Q3097">
        <v>0.112711242323098</v>
      </c>
    </row>
    <row r="3098" spans="1:17" hidden="1" x14ac:dyDescent="0.3">
      <c r="A3098" t="s">
        <v>6410</v>
      </c>
      <c r="B3098" t="s">
        <v>6411</v>
      </c>
      <c r="C3098" t="s">
        <v>10650</v>
      </c>
      <c r="D3098" t="s">
        <v>124</v>
      </c>
      <c r="E3098">
        <v>85.819365500000004</v>
      </c>
      <c r="F3098">
        <v>118.35</v>
      </c>
      <c r="G3098">
        <v>14.583715770165499</v>
      </c>
      <c r="H3098">
        <v>1.0215490376210099</v>
      </c>
      <c r="I3098">
        <v>-10.145536301015399</v>
      </c>
      <c r="J3098">
        <v>-1.35708552518859</v>
      </c>
      <c r="K3098">
        <v>108.309927981404</v>
      </c>
      <c r="L3098">
        <v>98.015577021226505</v>
      </c>
      <c r="M3098">
        <v>57.658785061104702</v>
      </c>
      <c r="N3098">
        <v>0.40479395428673898</v>
      </c>
      <c r="O3098">
        <v>21.673003802281301</v>
      </c>
      <c r="P3098">
        <v>62.345679012345599</v>
      </c>
      <c r="Q3098">
        <v>0.10876759953218799</v>
      </c>
    </row>
    <row r="3099" spans="1:17" hidden="1" x14ac:dyDescent="0.3">
      <c r="A3099" t="s">
        <v>6412</v>
      </c>
      <c r="B3099" t="s">
        <v>6413</v>
      </c>
      <c r="C3099" t="s">
        <v>10650</v>
      </c>
      <c r="D3099" t="s">
        <v>72</v>
      </c>
      <c r="E3099">
        <v>85.637517000000003</v>
      </c>
      <c r="F3099">
        <v>202.7</v>
      </c>
      <c r="G3099">
        <v>238.57983313985</v>
      </c>
      <c r="H3099">
        <v>27.8102395138114</v>
      </c>
      <c r="I3099">
        <v>6.7944952943989501</v>
      </c>
      <c r="J3099">
        <v>4.1829118200073996</v>
      </c>
      <c r="K3099">
        <v>178.71003146917499</v>
      </c>
      <c r="L3099">
        <v>142.45091447343401</v>
      </c>
      <c r="M3099">
        <v>59.518603775838102</v>
      </c>
      <c r="N3099">
        <v>2.4951163740564799</v>
      </c>
      <c r="O3099">
        <v>11.0261470152935</v>
      </c>
      <c r="P3099">
        <v>269.95802153677602</v>
      </c>
      <c r="Q3099">
        <v>0.28222666876589098</v>
      </c>
    </row>
    <row r="3100" spans="1:17" hidden="1" x14ac:dyDescent="0.3">
      <c r="A3100" t="s">
        <v>6414</v>
      </c>
      <c r="B3100" t="s">
        <v>6415</v>
      </c>
      <c r="C3100" t="s">
        <v>10650</v>
      </c>
      <c r="D3100" t="s">
        <v>2641</v>
      </c>
      <c r="E3100">
        <v>85.488871799999998</v>
      </c>
      <c r="F3100">
        <v>79.8</v>
      </c>
      <c r="G3100">
        <v>-9.6177145476408494</v>
      </c>
      <c r="H3100">
        <v>1.27298092170681</v>
      </c>
      <c r="I3100">
        <v>-28.9691679256896</v>
      </c>
      <c r="J3100">
        <v>0.32443420467240802</v>
      </c>
      <c r="K3100">
        <v>72.884972954831099</v>
      </c>
      <c r="L3100">
        <v>72.393687562986003</v>
      </c>
      <c r="M3100">
        <v>62.0201022372284</v>
      </c>
      <c r="N3100">
        <v>1.07220001700824</v>
      </c>
      <c r="O3100">
        <v>31.578947368421002</v>
      </c>
      <c r="P3100">
        <v>32.889258950874201</v>
      </c>
      <c r="Q3100">
        <v>0.224214975185276</v>
      </c>
    </row>
    <row r="3101" spans="1:17" hidden="1" x14ac:dyDescent="0.3">
      <c r="A3101" t="s">
        <v>6416</v>
      </c>
      <c r="B3101" t="s">
        <v>6417</v>
      </c>
      <c r="C3101" t="s">
        <v>10650</v>
      </c>
      <c r="D3101" t="s">
        <v>141</v>
      </c>
      <c r="E3101">
        <v>85.366758399999995</v>
      </c>
      <c r="F3101">
        <v>8892.7000000000007</v>
      </c>
      <c r="G3101">
        <v>124.603727244251</v>
      </c>
      <c r="H3101">
        <v>34.898389878698303</v>
      </c>
      <c r="I3101">
        <v>91.479517010856199</v>
      </c>
      <c r="J3101">
        <v>-5.8502855421632196</v>
      </c>
      <c r="K3101">
        <v>6379.7554768199698</v>
      </c>
      <c r="L3101">
        <v>4898.7219769473204</v>
      </c>
      <c r="M3101">
        <v>67.449924246895407</v>
      </c>
      <c r="N3101">
        <v>2.1769269171009098</v>
      </c>
      <c r="O3101">
        <v>8.3709109719207699</v>
      </c>
      <c r="P3101">
        <v>161.47309614819099</v>
      </c>
      <c r="Q3101">
        <v>8.6979727327253994E-2</v>
      </c>
    </row>
    <row r="3102" spans="1:17" hidden="1" x14ac:dyDescent="0.3">
      <c r="A3102" t="s">
        <v>6418</v>
      </c>
      <c r="B3102" t="s">
        <v>6419</v>
      </c>
      <c r="C3102" t="s">
        <v>10650</v>
      </c>
      <c r="E3102">
        <v>85.341165099999998</v>
      </c>
      <c r="F3102">
        <v>30.61</v>
      </c>
      <c r="G3102">
        <v>18.881796170403401</v>
      </c>
      <c r="H3102">
        <v>-9.9779043151486597</v>
      </c>
      <c r="I3102">
        <v>0.35922896435104601</v>
      </c>
      <c r="J3102">
        <v>-1.1827623810837899</v>
      </c>
      <c r="K3102">
        <v>31.0622715688752</v>
      </c>
      <c r="L3102">
        <v>28.834569600601299</v>
      </c>
      <c r="M3102">
        <v>58.599534950298498</v>
      </c>
      <c r="N3102">
        <v>1.00510210860005</v>
      </c>
      <c r="O3102">
        <v>19.242077752368498</v>
      </c>
      <c r="P3102">
        <v>59.4270833333333</v>
      </c>
      <c r="Q3102">
        <v>2.7592326341180001E-2</v>
      </c>
    </row>
    <row r="3103" spans="1:17" hidden="1" x14ac:dyDescent="0.3">
      <c r="A3103" t="s">
        <v>6420</v>
      </c>
      <c r="B3103" t="s">
        <v>6421</v>
      </c>
      <c r="C3103" t="s">
        <v>10650</v>
      </c>
      <c r="D3103" t="s">
        <v>51</v>
      </c>
      <c r="E3103">
        <v>85.3185</v>
      </c>
      <c r="F3103">
        <v>241.75</v>
      </c>
      <c r="G3103">
        <v>27.262048505216399</v>
      </c>
      <c r="H3103">
        <v>6.8705068817711696</v>
      </c>
      <c r="I3103">
        <v>5.5938531630793298</v>
      </c>
      <c r="J3103">
        <v>1.3789042855828799</v>
      </c>
      <c r="K3103">
        <v>227.72659383329599</v>
      </c>
      <c r="L3103">
        <v>200.381090332822</v>
      </c>
      <c r="M3103">
        <v>59.059574288256997</v>
      </c>
      <c r="N3103">
        <v>0.73536532405493105</v>
      </c>
      <c r="O3103">
        <v>12.5129265770423</v>
      </c>
      <c r="P3103">
        <v>78.150331613853993</v>
      </c>
      <c r="Q3103">
        <v>7.1814211868781994E-2</v>
      </c>
    </row>
    <row r="3104" spans="1:17" hidden="1" x14ac:dyDescent="0.3">
      <c r="A3104" t="s">
        <v>6422</v>
      </c>
      <c r="B3104" t="s">
        <v>6423</v>
      </c>
      <c r="C3104" t="s">
        <v>10650</v>
      </c>
      <c r="D3104" t="s">
        <v>295</v>
      </c>
      <c r="E3104">
        <v>85.260012379999907</v>
      </c>
      <c r="F3104">
        <v>35.799999999999997</v>
      </c>
      <c r="G3104">
        <v>-71.842805641899403</v>
      </c>
      <c r="H3104">
        <v>2.11062711071071</v>
      </c>
      <c r="I3104">
        <v>-36.145133590925703</v>
      </c>
      <c r="J3104">
        <v>2.5770037007875399</v>
      </c>
      <c r="K3104">
        <v>35.770481289199601</v>
      </c>
      <c r="L3104">
        <v>42.244451829431497</v>
      </c>
      <c r="M3104">
        <v>54.913015822696401</v>
      </c>
      <c r="N3104">
        <v>0.76872350447479898</v>
      </c>
      <c r="O3104">
        <v>75.977653631284895</v>
      </c>
      <c r="P3104">
        <v>15.112540192926</v>
      </c>
    </row>
    <row r="3105" spans="1:17" hidden="1" x14ac:dyDescent="0.3">
      <c r="A3105" t="s">
        <v>6424</v>
      </c>
      <c r="B3105" t="s">
        <v>6425</v>
      </c>
      <c r="C3105" t="s">
        <v>10650</v>
      </c>
      <c r="D3105" t="s">
        <v>264</v>
      </c>
      <c r="E3105">
        <v>85.255641038999997</v>
      </c>
      <c r="F3105">
        <v>36.22</v>
      </c>
      <c r="G3105">
        <v>-55.004632824235799</v>
      </c>
      <c r="H3105">
        <v>-8.5356068539326699</v>
      </c>
      <c r="I3105">
        <v>-17.149062105583798</v>
      </c>
      <c r="J3105">
        <v>-4.23036686073414</v>
      </c>
      <c r="K3105">
        <v>34.8560007296701</v>
      </c>
      <c r="L3105">
        <v>36.4557628257269</v>
      </c>
      <c r="M3105">
        <v>48.176926923364697</v>
      </c>
      <c r="N3105">
        <v>2.46971598444033</v>
      </c>
      <c r="O3105">
        <v>69.056538440274693</v>
      </c>
      <c r="P3105">
        <v>62.421524663677097</v>
      </c>
      <c r="Q3105">
        <v>3.5625986095788001E-2</v>
      </c>
    </row>
    <row r="3106" spans="1:17" hidden="1" x14ac:dyDescent="0.3">
      <c r="A3106" t="s">
        <v>6426</v>
      </c>
      <c r="B3106" t="s">
        <v>6427</v>
      </c>
      <c r="C3106" t="s">
        <v>10650</v>
      </c>
      <c r="D3106" t="s">
        <v>355</v>
      </c>
      <c r="E3106">
        <v>85.197231000000002</v>
      </c>
      <c r="F3106">
        <v>19.27</v>
      </c>
      <c r="G3106">
        <v>210.626669902326</v>
      </c>
      <c r="H3106">
        <v>22.737261210063899</v>
      </c>
      <c r="I3106">
        <v>59.855944181933602</v>
      </c>
      <c r="J3106">
        <v>6.46080741296654</v>
      </c>
      <c r="K3106">
        <v>16.186849747575799</v>
      </c>
      <c r="L3106">
        <v>12.8718022891078</v>
      </c>
      <c r="M3106">
        <v>80.435503708832002</v>
      </c>
      <c r="N3106">
        <v>1.20077936571378</v>
      </c>
      <c r="O3106">
        <v>0</v>
      </c>
      <c r="P3106">
        <v>285.39999999999998</v>
      </c>
    </row>
    <row r="3107" spans="1:17" hidden="1" x14ac:dyDescent="0.3">
      <c r="A3107" t="s">
        <v>6428</v>
      </c>
      <c r="B3107" t="s">
        <v>6429</v>
      </c>
      <c r="C3107" t="s">
        <v>10650</v>
      </c>
      <c r="D3107" t="s">
        <v>1641</v>
      </c>
      <c r="E3107">
        <v>85</v>
      </c>
      <c r="F3107">
        <v>84.3</v>
      </c>
      <c r="G3107">
        <v>-29.597956426165499</v>
      </c>
      <c r="H3107">
        <v>-3.82194439423448</v>
      </c>
      <c r="I3107">
        <v>-12.131847351526901</v>
      </c>
      <c r="J3107">
        <v>3.3403259450434399</v>
      </c>
      <c r="K3107">
        <v>80.0319587556653</v>
      </c>
      <c r="M3107">
        <v>69.489468806423801</v>
      </c>
      <c r="N3107">
        <v>0.72082924779380797</v>
      </c>
      <c r="O3107">
        <v>14.7093712930011</v>
      </c>
      <c r="P3107">
        <v>20.428571428571399</v>
      </c>
    </row>
    <row r="3108" spans="1:17" hidden="1" x14ac:dyDescent="0.3">
      <c r="A3108" t="s">
        <v>6430</v>
      </c>
      <c r="B3108" t="s">
        <v>6431</v>
      </c>
      <c r="C3108" t="s">
        <v>10650</v>
      </c>
      <c r="D3108" t="s">
        <v>141</v>
      </c>
      <c r="E3108">
        <v>84.494141400000004</v>
      </c>
      <c r="F3108">
        <v>72.930000000000007</v>
      </c>
      <c r="G3108">
        <v>-25.575463916215998</v>
      </c>
      <c r="H3108">
        <v>0.69018585854657799</v>
      </c>
      <c r="I3108">
        <v>-25.3129179256896</v>
      </c>
      <c r="J3108">
        <v>-10.186171744829201</v>
      </c>
      <c r="K3108">
        <v>77.733642461051502</v>
      </c>
      <c r="L3108">
        <v>78.101437456771805</v>
      </c>
      <c r="M3108">
        <v>42.924156653548103</v>
      </c>
      <c r="N3108">
        <v>1.3833150087764901</v>
      </c>
      <c r="O3108">
        <v>73.2483203071438</v>
      </c>
      <c r="P3108">
        <v>27.835232252410101</v>
      </c>
      <c r="Q3108">
        <v>0.100548016009119</v>
      </c>
    </row>
    <row r="3109" spans="1:17" hidden="1" x14ac:dyDescent="0.3">
      <c r="A3109" t="s">
        <v>6432</v>
      </c>
      <c r="B3109" t="s">
        <v>6433</v>
      </c>
      <c r="C3109" t="s">
        <v>10650</v>
      </c>
      <c r="D3109" t="s">
        <v>355</v>
      </c>
      <c r="E3109">
        <v>84.431256972</v>
      </c>
      <c r="F3109">
        <v>55.35</v>
      </c>
      <c r="G3109">
        <v>-0.199982882681148</v>
      </c>
      <c r="H3109">
        <v>10.0435530412426</v>
      </c>
      <c r="I3109">
        <v>4.5467556411893097</v>
      </c>
      <c r="J3109">
        <v>2.6713735700182601</v>
      </c>
      <c r="K3109">
        <v>54.142502003108198</v>
      </c>
      <c r="L3109">
        <v>51.567080065763697</v>
      </c>
      <c r="M3109">
        <v>57.291513641950097</v>
      </c>
      <c r="N3109">
        <v>1.64124185317746</v>
      </c>
      <c r="O3109">
        <v>50.316169828364899</v>
      </c>
      <c r="P3109">
        <v>35</v>
      </c>
      <c r="Q3109">
        <v>-3.1340457750560001E-3</v>
      </c>
    </row>
    <row r="3110" spans="1:17" hidden="1" x14ac:dyDescent="0.3">
      <c r="A3110" t="s">
        <v>6434</v>
      </c>
      <c r="B3110" t="s">
        <v>6435</v>
      </c>
      <c r="C3110" t="s">
        <v>10650</v>
      </c>
      <c r="D3110" t="s">
        <v>83</v>
      </c>
      <c r="E3110">
        <v>84.101195157999996</v>
      </c>
      <c r="F3110">
        <v>25.79</v>
      </c>
      <c r="G3110">
        <v>-44.166035253801702</v>
      </c>
      <c r="H3110">
        <v>3.4781929951533201</v>
      </c>
      <c r="I3110">
        <v>-19.581437134078399</v>
      </c>
      <c r="J3110">
        <v>-1.7822660559605701</v>
      </c>
      <c r="K3110">
        <v>27.207405847897999</v>
      </c>
      <c r="L3110">
        <v>30.529622390069001</v>
      </c>
      <c r="M3110">
        <v>20.384042170615899</v>
      </c>
      <c r="N3110">
        <v>0.80580680603397004</v>
      </c>
      <c r="O3110">
        <v>37.029856533540098</v>
      </c>
      <c r="P3110">
        <v>22.8095238095238</v>
      </c>
      <c r="Q3110">
        <v>6.5643592655446004E-2</v>
      </c>
    </row>
    <row r="3111" spans="1:17" hidden="1" x14ac:dyDescent="0.3">
      <c r="A3111" t="s">
        <v>6436</v>
      </c>
      <c r="B3111" t="s">
        <v>6437</v>
      </c>
      <c r="C3111" t="s">
        <v>10650</v>
      </c>
      <c r="D3111" t="s">
        <v>565</v>
      </c>
      <c r="E3111">
        <v>83.952680000000001</v>
      </c>
      <c r="F3111">
        <v>300</v>
      </c>
      <c r="G3111">
        <v>68.108733588685695</v>
      </c>
      <c r="H3111">
        <v>4.8942974848259801</v>
      </c>
      <c r="I3111">
        <v>35.545683559458801</v>
      </c>
      <c r="J3111">
        <v>-4.2729804297866298</v>
      </c>
      <c r="K3111">
        <v>293.80638739017797</v>
      </c>
      <c r="L3111">
        <v>250.18216304940401</v>
      </c>
      <c r="M3111">
        <v>56.329175254184797</v>
      </c>
      <c r="N3111">
        <v>0.65583369931196001</v>
      </c>
      <c r="O3111">
        <v>33.699999999999903</v>
      </c>
      <c r="P3111">
        <v>141.935483870967</v>
      </c>
      <c r="Q3111">
        <v>0.141587466845954</v>
      </c>
    </row>
    <row r="3112" spans="1:17" hidden="1" x14ac:dyDescent="0.3">
      <c r="A3112" t="s">
        <v>6438</v>
      </c>
      <c r="B3112" t="s">
        <v>6439</v>
      </c>
      <c r="C3112" t="s">
        <v>10650</v>
      </c>
      <c r="D3112" t="s">
        <v>568</v>
      </c>
      <c r="E3112">
        <v>83.830053699999993</v>
      </c>
      <c r="F3112">
        <v>31.55</v>
      </c>
      <c r="G3112">
        <v>0.74975418470297195</v>
      </c>
      <c r="H3112">
        <v>-7.8751270638079696</v>
      </c>
      <c r="I3112">
        <v>21.286151223246499</v>
      </c>
      <c r="J3112">
        <v>-1.6627623810837799</v>
      </c>
      <c r="K3112">
        <v>28.3544941397777</v>
      </c>
      <c r="L3112">
        <v>25.468637220103499</v>
      </c>
      <c r="M3112">
        <v>19.3762350971339</v>
      </c>
      <c r="N3112">
        <v>0.119246192102252</v>
      </c>
      <c r="O3112">
        <v>22.9160063391442</v>
      </c>
      <c r="Q3112">
        <v>-3.3931886110690999E-2</v>
      </c>
    </row>
    <row r="3113" spans="1:17" hidden="1" x14ac:dyDescent="0.3">
      <c r="A3113" t="s">
        <v>6440</v>
      </c>
      <c r="B3113" t="s">
        <v>6441</v>
      </c>
      <c r="C3113" t="s">
        <v>10650</v>
      </c>
      <c r="D3113" t="s">
        <v>295</v>
      </c>
      <c r="E3113">
        <v>83.805817599999997</v>
      </c>
      <c r="F3113">
        <v>214.9</v>
      </c>
      <c r="G3113">
        <v>-38.203517343675799</v>
      </c>
      <c r="H3113">
        <v>-3.1096322810602999</v>
      </c>
      <c r="I3113">
        <v>-28.6946581217681</v>
      </c>
      <c r="J3113">
        <v>-2.7738734921949</v>
      </c>
      <c r="K3113">
        <v>215.90726002368899</v>
      </c>
      <c r="L3113">
        <v>220.57223848992101</v>
      </c>
      <c r="M3113">
        <v>33.866049792745898</v>
      </c>
      <c r="N3113">
        <v>0.89906700593723499</v>
      </c>
      <c r="O3113">
        <v>57.073057235923599</v>
      </c>
      <c r="P3113">
        <v>14.919786096256599</v>
      </c>
      <c r="Q3113">
        <v>0.122328296055805</v>
      </c>
    </row>
    <row r="3114" spans="1:17" hidden="1" x14ac:dyDescent="0.3">
      <c r="A3114" t="s">
        <v>6442</v>
      </c>
      <c r="B3114" t="s">
        <v>6443</v>
      </c>
      <c r="C3114" t="s">
        <v>10650</v>
      </c>
      <c r="D3114" t="s">
        <v>264</v>
      </c>
      <c r="E3114">
        <v>83.745424</v>
      </c>
      <c r="F3114">
        <v>247.6</v>
      </c>
      <c r="G3114">
        <v>10.687550015915701</v>
      </c>
      <c r="H3114">
        <v>12.9799970031124</v>
      </c>
      <c r="I3114">
        <v>2.5159067011759899</v>
      </c>
      <c r="J3114">
        <v>10.860602104897501</v>
      </c>
      <c r="K3114">
        <v>216.74187504978499</v>
      </c>
      <c r="L3114">
        <v>202.62172648175999</v>
      </c>
      <c r="M3114">
        <v>85.387339927179895</v>
      </c>
      <c r="N3114">
        <v>1.9770655130678201</v>
      </c>
      <c r="O3114">
        <v>8.1583198707592999</v>
      </c>
      <c r="P3114">
        <v>68.837367882713906</v>
      </c>
      <c r="Q3114">
        <v>0.123433424327833</v>
      </c>
    </row>
    <row r="3115" spans="1:17" hidden="1" x14ac:dyDescent="0.3">
      <c r="A3115" t="s">
        <v>6444</v>
      </c>
      <c r="B3115" t="s">
        <v>6445</v>
      </c>
      <c r="C3115" t="s">
        <v>10650</v>
      </c>
      <c r="D3115" t="s">
        <v>5412</v>
      </c>
      <c r="E3115">
        <v>83.622735000000006</v>
      </c>
      <c r="F3115">
        <v>47</v>
      </c>
      <c r="G3115">
        <v>-34.575599252010797</v>
      </c>
      <c r="H3115">
        <v>8.92135062492261</v>
      </c>
      <c r="I3115">
        <v>-30.6574341253394</v>
      </c>
      <c r="J3115">
        <v>0.18149991399819199</v>
      </c>
      <c r="K3115">
        <v>50.176039699577998</v>
      </c>
      <c r="L3115">
        <v>49.740803583420799</v>
      </c>
      <c r="M3115">
        <v>54.498945639698398</v>
      </c>
      <c r="N3115">
        <v>0.113579116098007</v>
      </c>
      <c r="O3115">
        <v>29.3404255319148</v>
      </c>
      <c r="P3115">
        <v>16.828237633606701</v>
      </c>
    </row>
    <row r="3116" spans="1:17" hidden="1" x14ac:dyDescent="0.3">
      <c r="A3116" t="s">
        <v>6446</v>
      </c>
      <c r="B3116" t="s">
        <v>6447</v>
      </c>
      <c r="C3116" t="s">
        <v>10650</v>
      </c>
      <c r="D3116" t="s">
        <v>411</v>
      </c>
      <c r="E3116">
        <v>83.614975920000006</v>
      </c>
      <c r="F3116">
        <v>156.25</v>
      </c>
      <c r="G3116">
        <v>34.038407210198102</v>
      </c>
      <c r="H3116">
        <v>39.693740581210001</v>
      </c>
      <c r="I3116">
        <v>-5.1361796579187899</v>
      </c>
      <c r="J3116">
        <v>16.7946436051019</v>
      </c>
      <c r="K3116">
        <v>118.98717501537</v>
      </c>
      <c r="L3116">
        <v>113.72431103623499</v>
      </c>
      <c r="M3116">
        <v>90.179107397951498</v>
      </c>
      <c r="N3116">
        <v>3.68173665924258</v>
      </c>
      <c r="O3116">
        <v>5.6</v>
      </c>
      <c r="P3116">
        <v>92.901234567901199</v>
      </c>
      <c r="Q3116">
        <v>6.3890311726737994E-2</v>
      </c>
    </row>
    <row r="3117" spans="1:17" hidden="1" x14ac:dyDescent="0.3">
      <c r="A3117" t="s">
        <v>6448</v>
      </c>
      <c r="B3117" t="s">
        <v>6449</v>
      </c>
      <c r="C3117" t="s">
        <v>10650</v>
      </c>
      <c r="D3117" t="s">
        <v>769</v>
      </c>
      <c r="E3117">
        <v>83.226164327999996</v>
      </c>
      <c r="F3117">
        <v>41.04</v>
      </c>
      <c r="G3117">
        <v>-20.555758928039001</v>
      </c>
      <c r="H3117">
        <v>-8.2018350465990402</v>
      </c>
      <c r="I3117">
        <v>-9.9829696822768703</v>
      </c>
      <c r="J3117">
        <v>-5.5788462971676998</v>
      </c>
      <c r="K3117">
        <v>42.4285942110658</v>
      </c>
      <c r="L3117">
        <v>42.890353946640502</v>
      </c>
      <c r="M3117">
        <v>36.237274432015802</v>
      </c>
      <c r="N3117">
        <v>0.20751661300267099</v>
      </c>
      <c r="O3117">
        <v>38.157894736842103</v>
      </c>
      <c r="P3117">
        <v>30.079239302694099</v>
      </c>
      <c r="Q3117">
        <v>0.11029419534365099</v>
      </c>
    </row>
    <row r="3118" spans="1:17" hidden="1" x14ac:dyDescent="0.3">
      <c r="A3118" t="s">
        <v>6450</v>
      </c>
      <c r="B3118" t="s">
        <v>6451</v>
      </c>
      <c r="C3118" t="s">
        <v>10650</v>
      </c>
      <c r="D3118" t="s">
        <v>127</v>
      </c>
      <c r="E3118">
        <v>83.072526058999998</v>
      </c>
      <c r="F3118">
        <v>50.05</v>
      </c>
      <c r="G3118">
        <v>69.764722999671704</v>
      </c>
      <c r="H3118">
        <v>4.9440472436845102</v>
      </c>
      <c r="I3118">
        <v>5.9992180976048299</v>
      </c>
      <c r="J3118">
        <v>4.9829399249958604</v>
      </c>
      <c r="K3118">
        <v>46.238150331926299</v>
      </c>
      <c r="L3118">
        <v>40.377832883901497</v>
      </c>
      <c r="M3118">
        <v>66.665634621892806</v>
      </c>
      <c r="N3118">
        <v>1.2348258281281399</v>
      </c>
      <c r="O3118">
        <v>12.7272727272727</v>
      </c>
      <c r="P3118">
        <v>126.470588235294</v>
      </c>
      <c r="Q3118">
        <v>5.0720785053382997E-2</v>
      </c>
    </row>
    <row r="3119" spans="1:17" hidden="1" x14ac:dyDescent="0.3">
      <c r="A3119" t="s">
        <v>6452</v>
      </c>
      <c r="B3119" t="s">
        <v>6453</v>
      </c>
      <c r="C3119" t="s">
        <v>10650</v>
      </c>
      <c r="D3119" t="s">
        <v>680</v>
      </c>
      <c r="E3119">
        <v>83.044428999999994</v>
      </c>
      <c r="F3119">
        <v>47.33</v>
      </c>
      <c r="G3119">
        <v>5.3753399293704902</v>
      </c>
      <c r="H3119">
        <v>15.552423255995199</v>
      </c>
      <c r="I3119">
        <v>-13.952431524015999</v>
      </c>
      <c r="J3119">
        <v>2.6887917453899499</v>
      </c>
      <c r="K3119">
        <v>43.944952748541603</v>
      </c>
      <c r="L3119">
        <v>41.374175940822603</v>
      </c>
      <c r="M3119">
        <v>55.794177288147502</v>
      </c>
      <c r="N3119">
        <v>1.85573195959191</v>
      </c>
      <c r="O3119">
        <v>47.686456792731803</v>
      </c>
      <c r="P3119">
        <v>39.205882352941103</v>
      </c>
      <c r="Q3119">
        <v>2.6684576137993E-2</v>
      </c>
    </row>
    <row r="3120" spans="1:17" hidden="1" x14ac:dyDescent="0.3">
      <c r="A3120" t="s">
        <v>6454</v>
      </c>
      <c r="B3120" t="s">
        <v>6455</v>
      </c>
      <c r="C3120" t="s">
        <v>10650</v>
      </c>
      <c r="D3120" t="s">
        <v>3327</v>
      </c>
      <c r="E3120">
        <v>82.935000000000002</v>
      </c>
      <c r="F3120">
        <v>95.1</v>
      </c>
      <c r="G3120">
        <v>58.255199190147898</v>
      </c>
      <c r="H3120">
        <v>-4.9095480027887701</v>
      </c>
      <c r="I3120">
        <v>26.966088107270899</v>
      </c>
      <c r="J3120">
        <v>-3.6829644012857998</v>
      </c>
      <c r="K3120">
        <v>99.106612961615795</v>
      </c>
      <c r="L3120">
        <v>84.873997635867099</v>
      </c>
      <c r="M3120">
        <v>38.453695902160099</v>
      </c>
      <c r="N3120">
        <v>0.132709992356563</v>
      </c>
      <c r="O3120">
        <v>33.017875920084101</v>
      </c>
      <c r="P3120">
        <v>97.7953410981697</v>
      </c>
      <c r="Q3120">
        <v>0.158229295663046</v>
      </c>
    </row>
    <row r="3121" spans="1:17" hidden="1" x14ac:dyDescent="0.3">
      <c r="A3121" t="s">
        <v>6456</v>
      </c>
      <c r="B3121" t="s">
        <v>6457</v>
      </c>
      <c r="C3121" t="s">
        <v>10650</v>
      </c>
      <c r="D3121" t="s">
        <v>531</v>
      </c>
      <c r="E3121">
        <v>82.923749999999998</v>
      </c>
      <c r="F3121">
        <v>6.4</v>
      </c>
      <c r="G3121">
        <v>3.7366307564852201</v>
      </c>
      <c r="H3121">
        <v>-9.9737980448739396</v>
      </c>
      <c r="I3121">
        <v>-30.494941121565901</v>
      </c>
      <c r="J3121">
        <v>-1.0435673346441501</v>
      </c>
      <c r="K3121">
        <v>6.5923411195709596</v>
      </c>
      <c r="L3121">
        <v>6.6084657623148901</v>
      </c>
      <c r="M3121">
        <v>54.4180741133084</v>
      </c>
      <c r="N3121">
        <v>0.2191101589493</v>
      </c>
      <c r="O3121">
        <v>79.21875</v>
      </c>
      <c r="P3121">
        <v>39.130434782608702</v>
      </c>
      <c r="Q3121">
        <v>6.6582046293679996E-3</v>
      </c>
    </row>
    <row r="3122" spans="1:17" hidden="1" x14ac:dyDescent="0.3">
      <c r="A3122" t="s">
        <v>6458</v>
      </c>
      <c r="B3122" t="s">
        <v>6459</v>
      </c>
      <c r="C3122" t="s">
        <v>10650</v>
      </c>
      <c r="D3122" t="s">
        <v>198</v>
      </c>
      <c r="E3122">
        <v>82.862324799999996</v>
      </c>
      <c r="F3122">
        <v>72.069999999999993</v>
      </c>
      <c r="G3122">
        <v>-55.479478768398899</v>
      </c>
      <c r="H3122">
        <v>2.2642436108054498</v>
      </c>
      <c r="I3122">
        <v>-24.1911437818118</v>
      </c>
      <c r="J3122">
        <v>-6.1101308021364096</v>
      </c>
      <c r="K3122">
        <v>71.097378827962302</v>
      </c>
      <c r="L3122">
        <v>76.555336733761905</v>
      </c>
      <c r="M3122">
        <v>52.661855923293103</v>
      </c>
      <c r="N3122">
        <v>2.0518669705939701</v>
      </c>
      <c r="O3122">
        <v>42.916608852504503</v>
      </c>
      <c r="P3122">
        <v>14.4149865057945</v>
      </c>
      <c r="Q3122">
        <v>9.1894058656910999E-2</v>
      </c>
    </row>
    <row r="3123" spans="1:17" hidden="1" x14ac:dyDescent="0.3">
      <c r="A3123" t="s">
        <v>6460</v>
      </c>
      <c r="B3123" t="s">
        <v>6461</v>
      </c>
      <c r="C3123" t="s">
        <v>10650</v>
      </c>
      <c r="D3123" t="s">
        <v>355</v>
      </c>
      <c r="E3123">
        <v>82.510800000000003</v>
      </c>
      <c r="F3123">
        <v>7.26</v>
      </c>
      <c r="G3123">
        <v>28.0536504855597</v>
      </c>
      <c r="H3123">
        <v>-0.65352860213053998</v>
      </c>
      <c r="I3123">
        <v>62.605197249642799</v>
      </c>
      <c r="J3123">
        <v>-3.4963307872897</v>
      </c>
      <c r="K3123">
        <v>6.2767749854576698</v>
      </c>
      <c r="L3123">
        <v>5.0466034360588496</v>
      </c>
      <c r="M3123">
        <v>58.645358927687397</v>
      </c>
      <c r="N3123">
        <v>0.332222290341191</v>
      </c>
      <c r="O3123">
        <v>8.7465564738291999</v>
      </c>
      <c r="P3123">
        <v>125.465838509316</v>
      </c>
      <c r="Q3123">
        <v>0.133946896213574</v>
      </c>
    </row>
    <row r="3124" spans="1:17" hidden="1" x14ac:dyDescent="0.3">
      <c r="A3124" t="s">
        <v>6462</v>
      </c>
      <c r="B3124" t="s">
        <v>6463</v>
      </c>
      <c r="C3124" t="s">
        <v>10650</v>
      </c>
      <c r="D3124" t="s">
        <v>141</v>
      </c>
      <c r="E3124">
        <v>82.5</v>
      </c>
      <c r="F3124">
        <v>75</v>
      </c>
      <c r="G3124">
        <v>16.623546529083502</v>
      </c>
      <c r="H3124">
        <v>-3.9938350418885502</v>
      </c>
      <c r="I3124">
        <v>-7.3353651087882596</v>
      </c>
      <c r="J3124">
        <v>-2.9785518547679901</v>
      </c>
      <c r="K3124">
        <v>79.639770509664601</v>
      </c>
      <c r="L3124">
        <v>72.602710867969805</v>
      </c>
      <c r="M3124">
        <v>42.064259579996602</v>
      </c>
      <c r="N3124">
        <v>2.2110453648915098</v>
      </c>
      <c r="O3124">
        <v>36.706666666666599</v>
      </c>
      <c r="P3124">
        <v>47.058823529411697</v>
      </c>
    </row>
    <row r="3125" spans="1:17" hidden="1" x14ac:dyDescent="0.3">
      <c r="A3125" t="s">
        <v>6464</v>
      </c>
      <c r="B3125" t="s">
        <v>6465</v>
      </c>
      <c r="C3125" t="s">
        <v>10650</v>
      </c>
      <c r="D3125" t="s">
        <v>1644</v>
      </c>
      <c r="E3125">
        <v>82.420320000000004</v>
      </c>
      <c r="F3125">
        <v>23.04</v>
      </c>
      <c r="G3125">
        <v>-6.2304252483066502</v>
      </c>
      <c r="H3125">
        <v>-7.4436128787270297</v>
      </c>
      <c r="I3125">
        <v>-54.043336723643598</v>
      </c>
      <c r="J3125">
        <v>3.8397387557966098</v>
      </c>
      <c r="K3125">
        <v>25.360878037337699</v>
      </c>
      <c r="L3125">
        <v>27.999671995596199</v>
      </c>
      <c r="M3125">
        <v>53.743093879623402</v>
      </c>
      <c r="N3125">
        <v>0.98798978433234796</v>
      </c>
      <c r="O3125">
        <v>95.0954861111111</v>
      </c>
      <c r="P3125">
        <v>33.565217391304301</v>
      </c>
      <c r="Q3125">
        <v>0.19263773579994201</v>
      </c>
    </row>
    <row r="3126" spans="1:17" hidden="1" x14ac:dyDescent="0.3">
      <c r="A3126" t="s">
        <v>6466</v>
      </c>
      <c r="B3126" t="s">
        <v>6467</v>
      </c>
      <c r="C3126" t="s">
        <v>10650</v>
      </c>
      <c r="D3126" t="s">
        <v>531</v>
      </c>
      <c r="E3126">
        <v>82.393061744999997</v>
      </c>
      <c r="F3126">
        <v>15.39</v>
      </c>
      <c r="G3126">
        <v>-55.943505461122001</v>
      </c>
      <c r="H3126">
        <v>-4.6712419676699799</v>
      </c>
      <c r="I3126">
        <v>-46.0561244474288</v>
      </c>
      <c r="J3126">
        <v>-8.6574274670351805</v>
      </c>
      <c r="K3126">
        <v>16.030814032651399</v>
      </c>
      <c r="L3126">
        <v>17.589124490471701</v>
      </c>
      <c r="M3126">
        <v>50.639436840609797</v>
      </c>
      <c r="N3126">
        <v>1.0007206623520799</v>
      </c>
      <c r="O3126">
        <v>81.286549707602305</v>
      </c>
      <c r="P3126">
        <v>9.9285714285714395</v>
      </c>
      <c r="Q3126">
        <v>6.8917613789126003E-2</v>
      </c>
    </row>
    <row r="3127" spans="1:17" hidden="1" x14ac:dyDescent="0.3">
      <c r="A3127" t="s">
        <v>6468</v>
      </c>
      <c r="B3127" t="s">
        <v>6469</v>
      </c>
      <c r="C3127" t="s">
        <v>10650</v>
      </c>
      <c r="D3127" t="s">
        <v>198</v>
      </c>
      <c r="E3127">
        <v>82.365375</v>
      </c>
      <c r="F3127">
        <v>140.65</v>
      </c>
      <c r="G3127">
        <v>52.274517751555301</v>
      </c>
      <c r="H3127">
        <v>12.261470769830099</v>
      </c>
      <c r="I3127">
        <v>37.490823516330003</v>
      </c>
      <c r="J3127">
        <v>-10.3713716526069</v>
      </c>
      <c r="K3127">
        <v>130.523330590147</v>
      </c>
      <c r="L3127">
        <v>110.120321862178</v>
      </c>
      <c r="M3127">
        <v>39.767543942018598</v>
      </c>
      <c r="N3127">
        <v>0.467428967721781</v>
      </c>
      <c r="O3127">
        <v>22.289370778528198</v>
      </c>
      <c r="P3127">
        <v>95.076282940360599</v>
      </c>
      <c r="Q3127">
        <v>5.6526374960478E-2</v>
      </c>
    </row>
    <row r="3128" spans="1:17" hidden="1" x14ac:dyDescent="0.3">
      <c r="A3128" t="s">
        <v>6470</v>
      </c>
      <c r="B3128" t="s">
        <v>6471</v>
      </c>
      <c r="C3128" t="s">
        <v>10650</v>
      </c>
      <c r="D3128" t="s">
        <v>531</v>
      </c>
      <c r="E3128">
        <v>82.29926408</v>
      </c>
      <c r="F3128">
        <v>62.45</v>
      </c>
      <c r="G3128">
        <v>57.837258423247299</v>
      </c>
      <c r="H3128">
        <v>9.1167871328591108</v>
      </c>
      <c r="I3128">
        <v>5.3745879962356602</v>
      </c>
      <c r="J3128">
        <v>1.6908431792984799</v>
      </c>
      <c r="K3128">
        <v>54.460797358096897</v>
      </c>
      <c r="L3128">
        <v>49.035449167180701</v>
      </c>
      <c r="M3128">
        <v>66.748409101786507</v>
      </c>
      <c r="N3128">
        <v>1.29019375322762</v>
      </c>
      <c r="O3128">
        <v>14.331465172137699</v>
      </c>
      <c r="P3128">
        <v>91.564417177914095</v>
      </c>
      <c r="Q3128">
        <v>7.9027258499079003E-2</v>
      </c>
    </row>
    <row r="3129" spans="1:17" hidden="1" x14ac:dyDescent="0.3">
      <c r="A3129" t="s">
        <v>6472</v>
      </c>
      <c r="B3129" t="s">
        <v>6473</v>
      </c>
      <c r="C3129" t="s">
        <v>10650</v>
      </c>
      <c r="D3129" t="s">
        <v>1418</v>
      </c>
      <c r="E3129">
        <v>82.132040000000003</v>
      </c>
      <c r="F3129">
        <v>37.200000000000003</v>
      </c>
      <c r="G3129">
        <v>40.6778784734528</v>
      </c>
      <c r="H3129">
        <v>-5.2872422796429204</v>
      </c>
      <c r="I3129">
        <v>10.783327084290301</v>
      </c>
      <c r="J3129">
        <v>-8.5637045761436301</v>
      </c>
      <c r="K3129">
        <v>35.156000580087003</v>
      </c>
      <c r="L3129">
        <v>30.1446798870411</v>
      </c>
      <c r="M3129">
        <v>44.751490195320997</v>
      </c>
      <c r="N3129">
        <v>1.16428552977513</v>
      </c>
      <c r="O3129">
        <v>12.9032258064516</v>
      </c>
      <c r="P3129">
        <v>90.573770491803302</v>
      </c>
      <c r="Q3129">
        <v>6.8198491651542001E-2</v>
      </c>
    </row>
    <row r="3130" spans="1:17" hidden="1" x14ac:dyDescent="0.3">
      <c r="A3130" t="s">
        <v>6474</v>
      </c>
      <c r="B3130" t="s">
        <v>6475</v>
      </c>
      <c r="C3130" t="s">
        <v>10650</v>
      </c>
      <c r="D3130" t="s">
        <v>264</v>
      </c>
      <c r="E3130">
        <v>81.974999999999994</v>
      </c>
      <c r="F3130">
        <v>114</v>
      </c>
      <c r="G3130">
        <v>38.955510518245298</v>
      </c>
      <c r="H3130">
        <v>-22.356427152855101</v>
      </c>
      <c r="I3130">
        <v>76.085558442469505</v>
      </c>
      <c r="J3130">
        <v>-4.1181195239409298</v>
      </c>
      <c r="K3130">
        <v>111.54069822969301</v>
      </c>
      <c r="L3130">
        <v>81.789487998237902</v>
      </c>
      <c r="M3130">
        <v>38.2623550906074</v>
      </c>
      <c r="N3130">
        <v>0.30475082694194999</v>
      </c>
      <c r="O3130">
        <v>26.184210526315699</v>
      </c>
      <c r="P3130">
        <v>161.76808266360501</v>
      </c>
    </row>
    <row r="3131" spans="1:17" hidden="1" x14ac:dyDescent="0.3">
      <c r="A3131" t="s">
        <v>6476</v>
      </c>
      <c r="B3131" t="s">
        <v>6477</v>
      </c>
      <c r="C3131" t="s">
        <v>10650</v>
      </c>
      <c r="D3131" t="s">
        <v>472</v>
      </c>
      <c r="E3131">
        <v>81.915959999999998</v>
      </c>
      <c r="F3131">
        <v>58.48</v>
      </c>
      <c r="G3131">
        <v>-6.2739181892878797</v>
      </c>
      <c r="H3131">
        <v>21.762620466192399</v>
      </c>
      <c r="I3131">
        <v>-14.848362556562099</v>
      </c>
      <c r="J3131">
        <v>3.2521386262104102</v>
      </c>
      <c r="K3131">
        <v>53.014094371163303</v>
      </c>
      <c r="L3131">
        <v>50.661779138442697</v>
      </c>
      <c r="M3131">
        <v>73.445472436873004</v>
      </c>
      <c r="N3131">
        <v>1.39048517689909</v>
      </c>
      <c r="O3131">
        <v>29.616963064295401</v>
      </c>
      <c r="P3131">
        <v>39.904306220095599</v>
      </c>
      <c r="Q3131">
        <v>5.7810406185270002E-2</v>
      </c>
    </row>
    <row r="3132" spans="1:17" hidden="1" x14ac:dyDescent="0.3">
      <c r="A3132" t="s">
        <v>6478</v>
      </c>
      <c r="B3132" t="s">
        <v>6479</v>
      </c>
      <c r="C3132" t="s">
        <v>10650</v>
      </c>
      <c r="D3132" t="s">
        <v>295</v>
      </c>
      <c r="E3132">
        <v>81.744</v>
      </c>
      <c r="F3132">
        <v>102.18</v>
      </c>
      <c r="G3132">
        <v>487.71354332635002</v>
      </c>
      <c r="H3132">
        <v>35.117719232096199</v>
      </c>
      <c r="I3132">
        <v>173.73116877464699</v>
      </c>
      <c r="J3132">
        <v>8.5756667914267393</v>
      </c>
      <c r="K3132">
        <v>77.168578740080903</v>
      </c>
      <c r="L3132">
        <v>47.142824711764902</v>
      </c>
      <c r="M3132">
        <v>100</v>
      </c>
      <c r="N3132">
        <v>1.53128507295173</v>
      </c>
      <c r="O3132">
        <v>0</v>
      </c>
      <c r="P3132">
        <v>518.14882032667799</v>
      </c>
    </row>
    <row r="3133" spans="1:17" hidden="1" x14ac:dyDescent="0.3">
      <c r="A3133" t="s">
        <v>6480</v>
      </c>
      <c r="B3133" t="s">
        <v>6481</v>
      </c>
      <c r="C3133" t="s">
        <v>10650</v>
      </c>
      <c r="D3133" t="s">
        <v>966</v>
      </c>
      <c r="E3133">
        <v>81.738552865000003</v>
      </c>
      <c r="F3133">
        <v>69.8</v>
      </c>
      <c r="G3133">
        <v>-37.862332703245997</v>
      </c>
      <c r="H3133">
        <v>18.3928725670327</v>
      </c>
      <c r="I3133">
        <v>-16.091999292795801</v>
      </c>
      <c r="J3133">
        <v>1.44417403510117</v>
      </c>
      <c r="K3133">
        <v>61.977607789947299</v>
      </c>
      <c r="M3133">
        <v>67.137201900999301</v>
      </c>
      <c r="N3133">
        <v>1.96940390363988</v>
      </c>
      <c r="O3133">
        <v>31.6618911174785</v>
      </c>
      <c r="P3133">
        <v>28.073394495412799</v>
      </c>
    </row>
    <row r="3134" spans="1:17" hidden="1" x14ac:dyDescent="0.3">
      <c r="A3134" t="s">
        <v>6482</v>
      </c>
      <c r="B3134" t="s">
        <v>6483</v>
      </c>
      <c r="C3134" t="s">
        <v>10650</v>
      </c>
      <c r="D3134" t="s">
        <v>46</v>
      </c>
      <c r="E3134">
        <v>81.707040000000006</v>
      </c>
      <c r="F3134">
        <v>7.66</v>
      </c>
      <c r="G3134">
        <v>-101.698347219845</v>
      </c>
      <c r="H3134">
        <v>-3.4450062859156199</v>
      </c>
      <c r="I3134">
        <v>-66.770971721406994</v>
      </c>
      <c r="J3134">
        <v>-3.3823391006604999</v>
      </c>
      <c r="K3134">
        <v>7.6788138740722003</v>
      </c>
      <c r="L3134">
        <v>10.8015087278112</v>
      </c>
      <c r="M3134">
        <v>41.937012148207998</v>
      </c>
      <c r="N3134">
        <v>1.2374891242225201</v>
      </c>
      <c r="O3134">
        <v>274.644884662371</v>
      </c>
      <c r="P3134">
        <v>17.388859207603399</v>
      </c>
      <c r="Q3134">
        <v>2.4747498961037999E-2</v>
      </c>
    </row>
    <row r="3135" spans="1:17" hidden="1" x14ac:dyDescent="0.3">
      <c r="A3135" t="s">
        <v>6484</v>
      </c>
      <c r="B3135" t="s">
        <v>6485</v>
      </c>
      <c r="C3135" t="s">
        <v>10650</v>
      </c>
      <c r="D3135" t="s">
        <v>629</v>
      </c>
      <c r="E3135">
        <v>81.557500008999995</v>
      </c>
      <c r="F3135">
        <v>50.17</v>
      </c>
      <c r="G3135">
        <v>13.765610196888099</v>
      </c>
      <c r="H3135">
        <v>18.952312158355198</v>
      </c>
      <c r="I3135">
        <v>1.8100587958843399</v>
      </c>
      <c r="J3135">
        <v>-11.0609924695793</v>
      </c>
      <c r="K3135">
        <v>46.774386018926101</v>
      </c>
      <c r="L3135">
        <v>44.3680996231531</v>
      </c>
      <c r="M3135">
        <v>53.7792967473112</v>
      </c>
      <c r="N3135">
        <v>2.2047365370561698</v>
      </c>
      <c r="O3135">
        <v>39.266493920669703</v>
      </c>
      <c r="P3135">
        <v>55.954533766443397</v>
      </c>
      <c r="Q3135">
        <v>4.7360993170114003E-2</v>
      </c>
    </row>
    <row r="3136" spans="1:17" hidden="1" x14ac:dyDescent="0.3">
      <c r="A3136" t="s">
        <v>6486</v>
      </c>
      <c r="B3136" t="s">
        <v>6487</v>
      </c>
      <c r="C3136" t="s">
        <v>10650</v>
      </c>
      <c r="D3136" t="s">
        <v>21</v>
      </c>
      <c r="E3136">
        <v>80.971892920000002</v>
      </c>
      <c r="F3136">
        <v>48.3</v>
      </c>
      <c r="G3136">
        <v>-86.106644156175804</v>
      </c>
      <c r="H3136">
        <v>11.365795069367</v>
      </c>
      <c r="I3136">
        <v>-36.221087180590096</v>
      </c>
      <c r="J3136">
        <v>11.226126507805001</v>
      </c>
      <c r="K3136">
        <v>47.032881721731499</v>
      </c>
      <c r="L3136">
        <v>56.089864735512201</v>
      </c>
      <c r="M3136">
        <v>56.822901392599498</v>
      </c>
      <c r="N3136">
        <v>3.0516316806417598</v>
      </c>
      <c r="O3136">
        <v>136.672747098466</v>
      </c>
      <c r="P3136">
        <v>38.601655253953297</v>
      </c>
      <c r="Q3136">
        <v>4.8836920745277998E-2</v>
      </c>
    </row>
    <row r="3137" spans="1:17" hidden="1" x14ac:dyDescent="0.3">
      <c r="A3137" t="s">
        <v>6488</v>
      </c>
      <c r="B3137" t="s">
        <v>6489</v>
      </c>
      <c r="C3137" t="s">
        <v>10650</v>
      </c>
      <c r="D3137" t="s">
        <v>355</v>
      </c>
      <c r="E3137">
        <v>80.744251500000004</v>
      </c>
      <c r="F3137">
        <v>212.6</v>
      </c>
      <c r="G3137">
        <v>30.867259917505901</v>
      </c>
      <c r="H3137">
        <v>52.2869459060108</v>
      </c>
      <c r="I3137">
        <v>46.222146188874099</v>
      </c>
      <c r="J3137">
        <v>-9.0758058593446602</v>
      </c>
      <c r="K3137">
        <v>169.293989931797</v>
      </c>
      <c r="L3137">
        <v>148.33893390941299</v>
      </c>
      <c r="M3137">
        <v>60.0346651167578</v>
      </c>
      <c r="N3137">
        <v>2.7025839280523498</v>
      </c>
      <c r="O3137">
        <v>26.834430856067701</v>
      </c>
      <c r="P3137">
        <v>101.516587677725</v>
      </c>
      <c r="Q3137">
        <v>6.2218912781577998E-2</v>
      </c>
    </row>
    <row r="3138" spans="1:17" hidden="1" x14ac:dyDescent="0.3">
      <c r="A3138" t="s">
        <v>6490</v>
      </c>
      <c r="B3138" t="s">
        <v>6491</v>
      </c>
      <c r="C3138" t="s">
        <v>10650</v>
      </c>
      <c r="D3138" t="s">
        <v>3601</v>
      </c>
      <c r="E3138">
        <v>80.565079499999996</v>
      </c>
      <c r="F3138">
        <v>180.55</v>
      </c>
      <c r="G3138">
        <v>-0.44967584842035802</v>
      </c>
      <c r="H3138">
        <v>6.2781109997552598</v>
      </c>
      <c r="I3138">
        <v>3.6651989993749199</v>
      </c>
      <c r="J3138">
        <v>-1.1290545159152501</v>
      </c>
      <c r="K3138">
        <v>165.59117654469199</v>
      </c>
      <c r="L3138">
        <v>151.013738065024</v>
      </c>
      <c r="M3138">
        <v>68.734971260205796</v>
      </c>
      <c r="N3138">
        <v>1.3825416963603701</v>
      </c>
      <c r="O3138">
        <v>4.5693713652727697</v>
      </c>
      <c r="P3138">
        <v>45.604838709677402</v>
      </c>
      <c r="Q3138">
        <v>0.10272264538590201</v>
      </c>
    </row>
    <row r="3139" spans="1:17" hidden="1" x14ac:dyDescent="0.3">
      <c r="A3139" t="s">
        <v>6492</v>
      </c>
      <c r="B3139" t="s">
        <v>6493</v>
      </c>
      <c r="C3139" t="s">
        <v>10650</v>
      </c>
      <c r="E3139">
        <v>80.044200000000004</v>
      </c>
      <c r="F3139">
        <v>239.85</v>
      </c>
      <c r="G3139">
        <v>134.29982233742001</v>
      </c>
      <c r="H3139">
        <v>0.43728587507163902</v>
      </c>
      <c r="I3139">
        <v>124.365088951413</v>
      </c>
      <c r="J3139">
        <v>11.145456796998401</v>
      </c>
      <c r="K3139">
        <v>234.506048378641</v>
      </c>
      <c r="L3139">
        <v>179.425239741795</v>
      </c>
      <c r="M3139">
        <v>69.3618485288887</v>
      </c>
      <c r="N3139">
        <v>1.3281512381774601</v>
      </c>
      <c r="O3139">
        <v>18.699186991869901</v>
      </c>
      <c r="P3139">
        <v>204.18516169942899</v>
      </c>
      <c r="Q3139">
        <v>0.107827998264844</v>
      </c>
    </row>
    <row r="3140" spans="1:17" hidden="1" x14ac:dyDescent="0.3">
      <c r="A3140" t="s">
        <v>6494</v>
      </c>
      <c r="B3140" t="s">
        <v>6495</v>
      </c>
      <c r="C3140" t="s">
        <v>10650</v>
      </c>
      <c r="D3140" t="s">
        <v>445</v>
      </c>
      <c r="E3140">
        <v>79.899749999999997</v>
      </c>
      <c r="F3140">
        <v>85</v>
      </c>
      <c r="G3140">
        <v>-24.9762199283679</v>
      </c>
      <c r="H3140">
        <v>6.8743420779140498</v>
      </c>
      <c r="I3140">
        <v>1.8956969391751901</v>
      </c>
      <c r="J3140">
        <v>-3.2916163659587201</v>
      </c>
      <c r="K3140">
        <v>80.598100576167099</v>
      </c>
      <c r="L3140">
        <v>72.126706238932698</v>
      </c>
      <c r="M3140">
        <v>51.611783070664501</v>
      </c>
      <c r="N3140">
        <v>0.82544292767934901</v>
      </c>
      <c r="O3140">
        <v>4.7647058823529296</v>
      </c>
      <c r="P3140">
        <v>57.407407407407398</v>
      </c>
      <c r="Q3140">
        <v>9.7375436468386006E-2</v>
      </c>
    </row>
    <row r="3141" spans="1:17" hidden="1" x14ac:dyDescent="0.3">
      <c r="A3141" t="s">
        <v>6496</v>
      </c>
      <c r="B3141" t="s">
        <v>6497</v>
      </c>
      <c r="C3141" t="s">
        <v>10650</v>
      </c>
      <c r="D3141" t="s">
        <v>4596</v>
      </c>
      <c r="E3141">
        <v>79.847459999999998</v>
      </c>
      <c r="F3141">
        <v>5.33</v>
      </c>
      <c r="G3141">
        <v>-101.161656028181</v>
      </c>
      <c r="H3141">
        <v>-1.7452337676892</v>
      </c>
      <c r="I3141">
        <v>-76.759928795254794</v>
      </c>
      <c r="J3141">
        <v>-6.9351701139484696</v>
      </c>
      <c r="K3141">
        <v>5.7203603219988004</v>
      </c>
      <c r="L3141">
        <v>9.3966859244030196</v>
      </c>
      <c r="M3141">
        <v>40.733895327058001</v>
      </c>
      <c r="N3141">
        <v>0.55953827623776198</v>
      </c>
      <c r="O3141">
        <v>286.86679174483999</v>
      </c>
      <c r="P3141">
        <v>18.339253996447599</v>
      </c>
      <c r="Q3141">
        <v>-5.4540936935666001E-2</v>
      </c>
    </row>
    <row r="3142" spans="1:17" hidden="1" x14ac:dyDescent="0.3">
      <c r="A3142" t="s">
        <v>6498</v>
      </c>
      <c r="B3142" t="s">
        <v>6499</v>
      </c>
      <c r="C3142" t="s">
        <v>10650</v>
      </c>
      <c r="D3142" t="s">
        <v>680</v>
      </c>
      <c r="E3142">
        <v>79.834822167999903</v>
      </c>
      <c r="F3142">
        <v>26.98</v>
      </c>
      <c r="G3142">
        <v>13.2953331869448</v>
      </c>
      <c r="H3142">
        <v>-2.5234939795858602</v>
      </c>
      <c r="I3142">
        <v>-5.6074488648062504</v>
      </c>
      <c r="J3142">
        <v>-0.186142200607989</v>
      </c>
      <c r="K3142">
        <v>24.523693051900199</v>
      </c>
      <c r="L3142">
        <v>24.514556377115099</v>
      </c>
      <c r="M3142">
        <v>59.347509847292002</v>
      </c>
      <c r="N3142">
        <v>2.3232566014653102</v>
      </c>
      <c r="O3142">
        <v>45.043185031127202</v>
      </c>
      <c r="P3142">
        <v>45.607689051659101</v>
      </c>
      <c r="Q3142">
        <v>3.3558773007375003E-2</v>
      </c>
    </row>
    <row r="3143" spans="1:17" hidden="1" x14ac:dyDescent="0.3">
      <c r="A3143" t="s">
        <v>6500</v>
      </c>
      <c r="B3143" t="s">
        <v>6501</v>
      </c>
      <c r="C3143" t="s">
        <v>10650</v>
      </c>
      <c r="D3143" t="s">
        <v>305</v>
      </c>
      <c r="E3143">
        <v>79.795308179999907</v>
      </c>
      <c r="F3143">
        <v>4.9400000000000004</v>
      </c>
      <c r="G3143">
        <v>-105.199006246816</v>
      </c>
      <c r="H3143">
        <v>-9.4860567824848108</v>
      </c>
      <c r="I3143">
        <v>-83.6342510610815</v>
      </c>
      <c r="J3143">
        <v>-4.7816707631500597</v>
      </c>
      <c r="K3143">
        <v>5.3695744699175902</v>
      </c>
      <c r="L3143">
        <v>9.0922848452949694</v>
      </c>
      <c r="M3143">
        <v>36.100302011795698</v>
      </c>
      <c r="N3143">
        <v>0.66763284886061902</v>
      </c>
      <c r="O3143">
        <v>377.732793522267</v>
      </c>
      <c r="P3143">
        <v>5.1063829787234098</v>
      </c>
      <c r="Q3143">
        <v>0.15246171351589599</v>
      </c>
    </row>
    <row r="3144" spans="1:17" hidden="1" x14ac:dyDescent="0.3">
      <c r="A3144" t="s">
        <v>6502</v>
      </c>
      <c r="B3144" t="s">
        <v>6503</v>
      </c>
      <c r="C3144" t="s">
        <v>10650</v>
      </c>
      <c r="D3144" t="s">
        <v>2599</v>
      </c>
      <c r="E3144">
        <v>79.586419199999995</v>
      </c>
      <c r="F3144">
        <v>96</v>
      </c>
      <c r="G3144">
        <v>169.56472299967101</v>
      </c>
      <c r="H3144">
        <v>23.493184341696999</v>
      </c>
      <c r="I3144">
        <v>118.356133279129</v>
      </c>
      <c r="J3144">
        <v>2.4926027051698698</v>
      </c>
      <c r="K3144">
        <v>74.432420125011504</v>
      </c>
      <c r="L3144">
        <v>57.573766138896303</v>
      </c>
      <c r="M3144">
        <v>81.784575654011306</v>
      </c>
      <c r="N3144">
        <v>0.53333333333333299</v>
      </c>
      <c r="O3144">
        <v>1.06249999999998</v>
      </c>
      <c r="P3144">
        <v>220</v>
      </c>
    </row>
    <row r="3145" spans="1:17" hidden="1" x14ac:dyDescent="0.3">
      <c r="A3145" t="s">
        <v>6504</v>
      </c>
      <c r="B3145" t="s">
        <v>6505</v>
      </c>
      <c r="C3145" t="s">
        <v>10650</v>
      </c>
      <c r="D3145" t="s">
        <v>305</v>
      </c>
      <c r="E3145">
        <v>79.555000000000007</v>
      </c>
      <c r="F3145">
        <v>116.95</v>
      </c>
      <c r="G3145">
        <v>146.17304844905601</v>
      </c>
      <c r="H3145">
        <v>-12.105312544934799</v>
      </c>
      <c r="I3145">
        <v>63.479232798510601</v>
      </c>
      <c r="J3145">
        <v>-12.1745734047058</v>
      </c>
      <c r="K3145">
        <v>116.621445062129</v>
      </c>
      <c r="L3145">
        <v>91.634305318423202</v>
      </c>
      <c r="M3145">
        <v>36.513791895534901</v>
      </c>
      <c r="N3145">
        <v>0.81356052162787396</v>
      </c>
      <c r="O3145">
        <v>21.419410004275299</v>
      </c>
      <c r="P3145">
        <v>191.28268991282599</v>
      </c>
      <c r="Q3145">
        <v>0.110772658636413</v>
      </c>
    </row>
    <row r="3146" spans="1:17" hidden="1" x14ac:dyDescent="0.3">
      <c r="A3146" t="s">
        <v>6506</v>
      </c>
      <c r="B3146" t="s">
        <v>6507</v>
      </c>
      <c r="C3146" t="s">
        <v>10650</v>
      </c>
      <c r="D3146" t="s">
        <v>1482</v>
      </c>
      <c r="E3146">
        <v>79.470784929999994</v>
      </c>
      <c r="F3146">
        <v>77.48</v>
      </c>
      <c r="G3146">
        <v>-20.440955592037401</v>
      </c>
      <c r="H3146">
        <v>-5.2069768313451004</v>
      </c>
      <c r="I3146">
        <v>-13.572118535054599</v>
      </c>
      <c r="J3146">
        <v>-4.4879758416563602</v>
      </c>
      <c r="K3146">
        <v>76.696245670670294</v>
      </c>
      <c r="L3146">
        <v>75.998301575625803</v>
      </c>
      <c r="M3146">
        <v>52.734868126100501</v>
      </c>
      <c r="N3146">
        <v>0.675174458380843</v>
      </c>
      <c r="O3146">
        <v>26.871450696954</v>
      </c>
      <c r="P3146">
        <v>28.5975103734439</v>
      </c>
      <c r="Q3146">
        <v>-5.4030524790980002E-3</v>
      </c>
    </row>
    <row r="3147" spans="1:17" hidden="1" x14ac:dyDescent="0.3">
      <c r="A3147" t="s">
        <v>6508</v>
      </c>
      <c r="B3147" t="s">
        <v>6509</v>
      </c>
      <c r="C3147" t="s">
        <v>10650</v>
      </c>
      <c r="D3147" t="s">
        <v>3601</v>
      </c>
      <c r="E3147">
        <v>79.417354743999994</v>
      </c>
      <c r="F3147">
        <v>71.44</v>
      </c>
      <c r="G3147">
        <v>-48.789562714613901</v>
      </c>
      <c r="H3147">
        <v>-1.52309381952183</v>
      </c>
      <c r="I3147">
        <v>-10.648915848920799</v>
      </c>
      <c r="J3147">
        <v>-1.6627623810837799</v>
      </c>
      <c r="K3147">
        <v>73.122235210396397</v>
      </c>
      <c r="L3147">
        <v>69.612688535515701</v>
      </c>
      <c r="M3147">
        <v>25.223788617929799</v>
      </c>
      <c r="N3147">
        <v>0</v>
      </c>
      <c r="O3147">
        <v>22.4804031354983</v>
      </c>
      <c r="P3147">
        <v>55.948482864003402</v>
      </c>
    </row>
    <row r="3148" spans="1:17" hidden="1" x14ac:dyDescent="0.3">
      <c r="A3148" t="s">
        <v>6510</v>
      </c>
      <c r="B3148" t="s">
        <v>6511</v>
      </c>
      <c r="C3148" t="s">
        <v>10650</v>
      </c>
      <c r="D3148" t="s">
        <v>531</v>
      </c>
      <c r="E3148">
        <v>79.328752272000003</v>
      </c>
      <c r="F3148">
        <v>75.83</v>
      </c>
      <c r="G3148">
        <v>75.400770773830203</v>
      </c>
      <c r="H3148">
        <v>-14.7341029938337</v>
      </c>
      <c r="I3148">
        <v>6.7687130154124899</v>
      </c>
      <c r="J3148">
        <v>0.81523355662780705</v>
      </c>
      <c r="K3148">
        <v>73.628985706838094</v>
      </c>
      <c r="L3148">
        <v>62.061107134864898</v>
      </c>
      <c r="M3148">
        <v>60.946558530816802</v>
      </c>
      <c r="N3148">
        <v>0.34301018329398297</v>
      </c>
      <c r="O3148">
        <v>27.9045232757483</v>
      </c>
      <c r="P3148">
        <v>124.48194197750099</v>
      </c>
      <c r="Q3148">
        <v>5.5517566101755997E-2</v>
      </c>
    </row>
    <row r="3149" spans="1:17" hidden="1" x14ac:dyDescent="0.3">
      <c r="A3149" t="s">
        <v>6512</v>
      </c>
      <c r="B3149" t="s">
        <v>6513</v>
      </c>
      <c r="C3149" t="s">
        <v>10650</v>
      </c>
      <c r="E3149">
        <v>79.213999999999999</v>
      </c>
      <c r="F3149">
        <v>49.81</v>
      </c>
      <c r="G3149">
        <v>35.891524991959301</v>
      </c>
      <c r="H3149">
        <v>-6.6607084984209202</v>
      </c>
      <c r="I3149">
        <v>-8.3043223699006408</v>
      </c>
      <c r="K3149">
        <v>43.081069067239603</v>
      </c>
      <c r="L3149">
        <v>41.659687459121599</v>
      </c>
      <c r="M3149">
        <v>66.495024265794399</v>
      </c>
      <c r="N3149">
        <v>2.6595499446906898</v>
      </c>
      <c r="O3149">
        <v>21.0399518169042</v>
      </c>
      <c r="P3149">
        <v>86.213702230495798</v>
      </c>
      <c r="Q3149">
        <v>0.25424264199007302</v>
      </c>
    </row>
    <row r="3150" spans="1:17" hidden="1" x14ac:dyDescent="0.3">
      <c r="A3150" t="s">
        <v>6514</v>
      </c>
      <c r="B3150" t="s">
        <v>6515</v>
      </c>
      <c r="C3150" t="s">
        <v>10650</v>
      </c>
      <c r="D3150" t="s">
        <v>51</v>
      </c>
      <c r="E3150">
        <v>79.136735200000004</v>
      </c>
      <c r="F3150">
        <v>96.1</v>
      </c>
      <c r="G3150">
        <v>66.128437460706706</v>
      </c>
      <c r="H3150">
        <v>-6.4883901355923204</v>
      </c>
      <c r="I3150">
        <v>-23.905219825597001</v>
      </c>
      <c r="J3150">
        <v>-1.7749958266505499</v>
      </c>
      <c r="K3150">
        <v>95.329564233011396</v>
      </c>
      <c r="L3150">
        <v>90.015165347572193</v>
      </c>
      <c r="M3150">
        <v>44.163624563716198</v>
      </c>
      <c r="N3150">
        <v>4.1065971039820699</v>
      </c>
      <c r="O3150">
        <v>23.673257023933399</v>
      </c>
      <c r="P3150">
        <v>96.563714461034905</v>
      </c>
    </row>
    <row r="3151" spans="1:17" hidden="1" x14ac:dyDescent="0.3">
      <c r="A3151" t="s">
        <v>6516</v>
      </c>
      <c r="B3151" t="s">
        <v>6517</v>
      </c>
      <c r="C3151" t="s">
        <v>10650</v>
      </c>
      <c r="D3151" t="s">
        <v>141</v>
      </c>
      <c r="E3151">
        <v>79.037999999999997</v>
      </c>
      <c r="F3151">
        <v>45.36</v>
      </c>
      <c r="G3151">
        <v>82.522469478545005</v>
      </c>
      <c r="H3151">
        <v>12.3190795310603</v>
      </c>
      <c r="I3151">
        <v>24.277428140876101</v>
      </c>
      <c r="J3151">
        <v>-6.4040483737228797</v>
      </c>
      <c r="K3151">
        <v>39.7683628936677</v>
      </c>
      <c r="L3151">
        <v>33.273350701791202</v>
      </c>
      <c r="M3151">
        <v>51.079987988595803</v>
      </c>
      <c r="N3151">
        <v>0.29044435857734402</v>
      </c>
      <c r="O3151">
        <v>23.787477954144599</v>
      </c>
      <c r="P3151">
        <v>122.35294117647</v>
      </c>
      <c r="Q3151">
        <v>9.6150415691065999E-2</v>
      </c>
    </row>
    <row r="3152" spans="1:17" hidden="1" x14ac:dyDescent="0.3">
      <c r="A3152" t="s">
        <v>6518</v>
      </c>
      <c r="B3152" t="s">
        <v>6519</v>
      </c>
      <c r="C3152" t="s">
        <v>10650</v>
      </c>
      <c r="D3152" t="s">
        <v>629</v>
      </c>
      <c r="E3152">
        <v>78.85566</v>
      </c>
      <c r="F3152">
        <v>145</v>
      </c>
      <c r="G3152">
        <v>187.40777429296401</v>
      </c>
      <c r="H3152">
        <v>8.63315618047816</v>
      </c>
      <c r="I3152">
        <v>64.097628997011498</v>
      </c>
      <c r="J3152">
        <v>11.0020398562314</v>
      </c>
      <c r="K3152">
        <v>124.37793247018099</v>
      </c>
      <c r="L3152">
        <v>96.332416117639497</v>
      </c>
      <c r="M3152">
        <v>72.745210704502796</v>
      </c>
      <c r="N3152">
        <v>0.117124122228596</v>
      </c>
      <c r="O3152">
        <v>13.068965517241301</v>
      </c>
      <c r="P3152">
        <v>243.92789373814</v>
      </c>
      <c r="Q3152">
        <v>8.2432719454850006E-2</v>
      </c>
    </row>
    <row r="3153" spans="1:17" hidden="1" x14ac:dyDescent="0.3">
      <c r="A3153" t="s">
        <v>6520</v>
      </c>
      <c r="B3153" t="s">
        <v>6521</v>
      </c>
      <c r="C3153" t="s">
        <v>10650</v>
      </c>
      <c r="D3153" t="s">
        <v>414</v>
      </c>
      <c r="E3153">
        <v>78.707370689999905</v>
      </c>
      <c r="F3153">
        <v>65.099999999999994</v>
      </c>
      <c r="G3153">
        <v>93.661108541840406</v>
      </c>
      <c r="H3153">
        <v>-15.218292149375699</v>
      </c>
      <c r="I3153">
        <v>30.296677144732801</v>
      </c>
      <c r="J3153">
        <v>-4.1934131198451796</v>
      </c>
      <c r="K3153">
        <v>67.3799324152737</v>
      </c>
      <c r="L3153">
        <v>51.713676390809901</v>
      </c>
      <c r="M3153">
        <v>27.800425006498301</v>
      </c>
      <c r="N3153">
        <v>0.40598297785617499</v>
      </c>
      <c r="O3153">
        <v>41.4746543778801</v>
      </c>
      <c r="P3153">
        <v>189.076376554174</v>
      </c>
      <c r="Q3153">
        <v>0.14157734146571299</v>
      </c>
    </row>
    <row r="3154" spans="1:17" hidden="1" x14ac:dyDescent="0.3">
      <c r="A3154" t="s">
        <v>6522</v>
      </c>
      <c r="B3154" t="s">
        <v>6523</v>
      </c>
      <c r="C3154" t="s">
        <v>10650</v>
      </c>
      <c r="D3154" t="s">
        <v>355</v>
      </c>
      <c r="E3154">
        <v>78.701819</v>
      </c>
      <c r="F3154">
        <v>92.41</v>
      </c>
      <c r="G3154">
        <v>-7.2383699212721</v>
      </c>
      <c r="H3154">
        <v>0.51772250700877898</v>
      </c>
      <c r="I3154">
        <v>-24.1560972865738</v>
      </c>
      <c r="J3154">
        <v>0.48777525332481497</v>
      </c>
      <c r="K3154">
        <v>93.357711494020194</v>
      </c>
      <c r="L3154">
        <v>89.438898135904296</v>
      </c>
      <c r="M3154">
        <v>55.174355604115902</v>
      </c>
      <c r="N3154">
        <v>1.2439410375254101</v>
      </c>
      <c r="O3154">
        <v>18.9265231035602</v>
      </c>
      <c r="P3154">
        <v>37.025504151838597</v>
      </c>
      <c r="Q3154">
        <v>1.9602130577448001E-2</v>
      </c>
    </row>
    <row r="3155" spans="1:17" hidden="1" x14ac:dyDescent="0.3">
      <c r="A3155" t="s">
        <v>6524</v>
      </c>
      <c r="B3155" t="s">
        <v>6525</v>
      </c>
      <c r="C3155" t="s">
        <v>10650</v>
      </c>
      <c r="D3155" t="s">
        <v>89</v>
      </c>
      <c r="E3155">
        <v>78.120985599999997</v>
      </c>
      <c r="F3155">
        <v>37.68</v>
      </c>
      <c r="G3155">
        <v>4.0860367662685704</v>
      </c>
      <c r="H3155">
        <v>29.316067019638901</v>
      </c>
      <c r="I3155">
        <v>-8.7944374860988503</v>
      </c>
      <c r="J3155">
        <v>4.3429033412958304</v>
      </c>
      <c r="K3155">
        <v>31.431118282858801</v>
      </c>
      <c r="L3155">
        <v>30.4603499041832</v>
      </c>
      <c r="M3155">
        <v>70.670903125445705</v>
      </c>
      <c r="N3155">
        <v>2.7577436770522299</v>
      </c>
      <c r="O3155">
        <v>12.5</v>
      </c>
      <c r="P3155">
        <v>63.116883116883102</v>
      </c>
      <c r="Q3155">
        <v>8.5763335600544999E-2</v>
      </c>
    </row>
    <row r="3156" spans="1:17" hidden="1" x14ac:dyDescent="0.3">
      <c r="A3156" t="s">
        <v>6526</v>
      </c>
      <c r="B3156" t="s">
        <v>6527</v>
      </c>
      <c r="C3156" t="s">
        <v>10650</v>
      </c>
      <c r="D3156" t="s">
        <v>2641</v>
      </c>
      <c r="E3156">
        <v>78.020173499999999</v>
      </c>
      <c r="F3156">
        <v>5.41</v>
      </c>
      <c r="G3156">
        <v>80.070559575547307</v>
      </c>
      <c r="H3156">
        <v>35.6563933599653</v>
      </c>
      <c r="I3156">
        <v>27.5503125937908</v>
      </c>
      <c r="J3156">
        <v>-20.1078843323033</v>
      </c>
      <c r="K3156">
        <v>4.4517269686780097</v>
      </c>
      <c r="L3156">
        <v>3.8016537936633799</v>
      </c>
      <c r="M3156">
        <v>54.517720733423602</v>
      </c>
      <c r="N3156">
        <v>3.2294644754765902</v>
      </c>
      <c r="O3156">
        <v>29.205175600739299</v>
      </c>
      <c r="P3156">
        <v>114.682539682539</v>
      </c>
      <c r="Q3156">
        <v>8.2794241874228999E-2</v>
      </c>
    </row>
    <row r="3157" spans="1:17" hidden="1" x14ac:dyDescent="0.3">
      <c r="A3157" t="s">
        <v>6528</v>
      </c>
      <c r="B3157" t="s">
        <v>6529</v>
      </c>
      <c r="C3157" t="s">
        <v>10650</v>
      </c>
      <c r="D3157" t="s">
        <v>355</v>
      </c>
      <c r="E3157">
        <v>77.878699999999995</v>
      </c>
      <c r="F3157">
        <v>2176.0500000000002</v>
      </c>
      <c r="G3157">
        <v>128.531972011905</v>
      </c>
      <c r="H3157">
        <v>12.844291840554</v>
      </c>
      <c r="I3157">
        <v>69.439985852758696</v>
      </c>
      <c r="J3157">
        <v>19.6812367713014</v>
      </c>
      <c r="K3157">
        <v>1808.89740711132</v>
      </c>
      <c r="L3157">
        <v>1286.0194737888901</v>
      </c>
      <c r="M3157">
        <v>89.0099678505794</v>
      </c>
      <c r="N3157">
        <v>0.98456845505113899</v>
      </c>
      <c r="O3157">
        <v>12.632981778911301</v>
      </c>
      <c r="P3157">
        <v>210.77549271636599</v>
      </c>
      <c r="Q3157">
        <v>0.14380947181376</v>
      </c>
    </row>
    <row r="3158" spans="1:17" hidden="1" x14ac:dyDescent="0.3">
      <c r="A3158" t="s">
        <v>6530</v>
      </c>
      <c r="B3158" t="s">
        <v>6531</v>
      </c>
      <c r="C3158" t="s">
        <v>10650</v>
      </c>
      <c r="D3158" t="s">
        <v>264</v>
      </c>
      <c r="E3158">
        <v>77.844704399999998</v>
      </c>
      <c r="F3158">
        <v>3.75</v>
      </c>
      <c r="G3158">
        <v>202.898056333005</v>
      </c>
      <c r="H3158">
        <v>58.476906180478103</v>
      </c>
      <c r="I3158">
        <v>4.2183320743103199</v>
      </c>
      <c r="J3158">
        <v>18.337237618916198</v>
      </c>
      <c r="K3158">
        <v>2.5930542884490699</v>
      </c>
      <c r="L3158">
        <v>2.4650850395399901</v>
      </c>
      <c r="M3158">
        <v>89.300306365133096</v>
      </c>
      <c r="N3158">
        <v>4.2198005492123096</v>
      </c>
      <c r="O3158">
        <v>62.6666666666666</v>
      </c>
      <c r="P3158">
        <v>261.73633440514402</v>
      </c>
    </row>
    <row r="3159" spans="1:17" hidden="1" x14ac:dyDescent="0.3">
      <c r="A3159" t="s">
        <v>6532</v>
      </c>
      <c r="B3159" t="s">
        <v>6533</v>
      </c>
      <c r="C3159" t="s">
        <v>10650</v>
      </c>
      <c r="D3159" t="s">
        <v>1482</v>
      </c>
      <c r="E3159">
        <v>77.749120000000005</v>
      </c>
      <c r="F3159">
        <v>273.85000000000002</v>
      </c>
      <c r="G3159">
        <v>31.182370058495302</v>
      </c>
      <c r="H3159">
        <v>-8.1423109013723796</v>
      </c>
      <c r="I3159">
        <v>-12.529043223690699</v>
      </c>
      <c r="J3159">
        <v>-2.60651474046468</v>
      </c>
      <c r="K3159">
        <v>265.23341512909002</v>
      </c>
      <c r="L3159">
        <v>254.88770264291901</v>
      </c>
      <c r="M3159">
        <v>49.629304619256303</v>
      </c>
      <c r="N3159">
        <v>1.3997690066712201</v>
      </c>
      <c r="O3159">
        <v>32.9194814679568</v>
      </c>
      <c r="P3159">
        <v>71.15625</v>
      </c>
      <c r="Q3159">
        <v>7.2860546294437001E-2</v>
      </c>
    </row>
    <row r="3160" spans="1:17" hidden="1" x14ac:dyDescent="0.3">
      <c r="A3160" t="s">
        <v>6534</v>
      </c>
      <c r="B3160" t="s">
        <v>6535</v>
      </c>
      <c r="C3160" t="s">
        <v>10650</v>
      </c>
      <c r="D3160" t="s">
        <v>72</v>
      </c>
      <c r="E3160">
        <v>77.673016785000002</v>
      </c>
      <c r="F3160">
        <v>2.82</v>
      </c>
      <c r="G3160">
        <v>-35.2144977795489</v>
      </c>
      <c r="H3160">
        <v>-28.7230938195218</v>
      </c>
      <c r="I3160">
        <v>-25.683453639975301</v>
      </c>
      <c r="J3160">
        <v>-33.069797556963103</v>
      </c>
      <c r="K3160">
        <v>3.33609996927441</v>
      </c>
      <c r="L3160">
        <v>3.3178476508806201</v>
      </c>
      <c r="M3160">
        <v>29.950721379673698</v>
      </c>
      <c r="N3160">
        <v>3.8684515507490902</v>
      </c>
      <c r="O3160">
        <v>66.6666666666666</v>
      </c>
      <c r="P3160">
        <v>18.258064516129</v>
      </c>
      <c r="Q3160">
        <v>-3.0848517975117999E-2</v>
      </c>
    </row>
    <row r="3161" spans="1:17" hidden="1" x14ac:dyDescent="0.3">
      <c r="A3161" t="s">
        <v>6536</v>
      </c>
      <c r="B3161" t="s">
        <v>6537</v>
      </c>
      <c r="C3161" t="s">
        <v>10650</v>
      </c>
      <c r="D3161" t="s">
        <v>2888</v>
      </c>
      <c r="E3161">
        <v>77.638863604999997</v>
      </c>
      <c r="F3161">
        <v>89</v>
      </c>
      <c r="G3161">
        <v>6.7621948664823099</v>
      </c>
      <c r="H3161">
        <v>-5.4457457532234903</v>
      </c>
      <c r="I3161">
        <v>-21.967122935914599</v>
      </c>
      <c r="J3161">
        <v>-7.9666416914285998</v>
      </c>
      <c r="K3161">
        <v>95.361974220718693</v>
      </c>
      <c r="L3161">
        <v>93.997575910023698</v>
      </c>
      <c r="M3161">
        <v>38.950869172721198</v>
      </c>
      <c r="N3161">
        <v>0.51300097751710605</v>
      </c>
      <c r="O3161">
        <v>53.808988764044898</v>
      </c>
      <c r="P3161">
        <v>61.818181818181799</v>
      </c>
    </row>
    <row r="3162" spans="1:17" hidden="1" x14ac:dyDescent="0.3">
      <c r="A3162" t="s">
        <v>6538</v>
      </c>
      <c r="B3162" t="s">
        <v>6539</v>
      </c>
      <c r="C3162" t="s">
        <v>10650</v>
      </c>
      <c r="D3162" t="s">
        <v>629</v>
      </c>
      <c r="E3162">
        <v>77.425670269999998</v>
      </c>
      <c r="F3162">
        <v>79.319999999999993</v>
      </c>
      <c r="G3162">
        <v>22.0738558587373</v>
      </c>
      <c r="H3162">
        <v>0.39558470652643302</v>
      </c>
      <c r="I3162">
        <v>-1.31376252028428</v>
      </c>
      <c r="J3162">
        <v>-0.208170931551796</v>
      </c>
      <c r="K3162">
        <v>79.632902411256296</v>
      </c>
      <c r="L3162">
        <v>74.835324816493298</v>
      </c>
      <c r="M3162">
        <v>51.221768480037902</v>
      </c>
      <c r="N3162">
        <v>0.84307857799451702</v>
      </c>
      <c r="O3162">
        <v>19.6419566313666</v>
      </c>
      <c r="P3162">
        <v>69.487179487179404</v>
      </c>
      <c r="Q3162">
        <v>5.5553758208316997E-2</v>
      </c>
    </row>
    <row r="3163" spans="1:17" hidden="1" x14ac:dyDescent="0.3">
      <c r="A3163" t="s">
        <v>6540</v>
      </c>
      <c r="B3163" t="s">
        <v>6541</v>
      </c>
      <c r="C3163" t="s">
        <v>10650</v>
      </c>
      <c r="D3163" t="s">
        <v>531</v>
      </c>
      <c r="E3163">
        <v>77.257350000000002</v>
      </c>
      <c r="F3163">
        <v>1.57</v>
      </c>
      <c r="G3163">
        <v>93.850437285386107</v>
      </c>
      <c r="H3163">
        <v>29.246136949708902</v>
      </c>
      <c r="I3163">
        <v>50.572498740976997</v>
      </c>
      <c r="J3163">
        <v>16.941888781706901</v>
      </c>
      <c r="K3163">
        <v>1.20823784493993</v>
      </c>
      <c r="L3163">
        <v>1.0258079719084101</v>
      </c>
      <c r="M3163">
        <v>88.309133002671004</v>
      </c>
      <c r="N3163">
        <v>1.8972718141035501</v>
      </c>
      <c r="O3163">
        <v>0</v>
      </c>
      <c r="P3163">
        <v>134.328358208955</v>
      </c>
      <c r="Q3163">
        <v>8.2618589039611001E-2</v>
      </c>
    </row>
    <row r="3164" spans="1:17" hidden="1" x14ac:dyDescent="0.3">
      <c r="A3164" t="s">
        <v>6542</v>
      </c>
      <c r="B3164" t="s">
        <v>6543</v>
      </c>
      <c r="C3164" t="s">
        <v>10650</v>
      </c>
      <c r="D3164" t="s">
        <v>472</v>
      </c>
      <c r="E3164">
        <v>77.055809183999997</v>
      </c>
      <c r="F3164">
        <v>42.42</v>
      </c>
      <c r="G3164">
        <v>-77.636387011719506</v>
      </c>
      <c r="H3164">
        <v>20.7782760434918</v>
      </c>
      <c r="I3164">
        <v>-35.316370070607803</v>
      </c>
      <c r="J3164">
        <v>24.831995340650401</v>
      </c>
      <c r="K3164">
        <v>39.433564771957002</v>
      </c>
      <c r="L3164">
        <v>48.790026070470397</v>
      </c>
      <c r="M3164">
        <v>71.790059557272201</v>
      </c>
      <c r="N3164">
        <v>4.3811308673145897</v>
      </c>
      <c r="O3164">
        <v>95.205173114174698</v>
      </c>
      <c r="P3164">
        <v>39.356110381077499</v>
      </c>
      <c r="Q3164">
        <v>-1.5911553688602999E-2</v>
      </c>
    </row>
    <row r="3165" spans="1:17" hidden="1" x14ac:dyDescent="0.3">
      <c r="A3165" t="s">
        <v>6544</v>
      </c>
      <c r="B3165" t="s">
        <v>6545</v>
      </c>
      <c r="C3165" t="s">
        <v>10650</v>
      </c>
      <c r="D3165" t="s">
        <v>742</v>
      </c>
      <c r="E3165">
        <v>77.053211959999999</v>
      </c>
      <c r="F3165">
        <v>63.49</v>
      </c>
      <c r="G3165">
        <v>22.148236578138501</v>
      </c>
      <c r="H3165">
        <v>2.76655729641812E-2</v>
      </c>
      <c r="I3165">
        <v>8.6824894799435999</v>
      </c>
      <c r="J3165">
        <v>-1.06092519388074</v>
      </c>
      <c r="K3165">
        <v>60.855464950230498</v>
      </c>
      <c r="L3165">
        <v>54.1656923040861</v>
      </c>
      <c r="M3165">
        <v>51.880968766981397</v>
      </c>
      <c r="N3165">
        <v>1.50977741172693</v>
      </c>
      <c r="O3165">
        <v>1.59080170105527</v>
      </c>
      <c r="P3165">
        <v>58.329177057356603</v>
      </c>
      <c r="Q3165">
        <v>6.5320406444950005E-2</v>
      </c>
    </row>
    <row r="3166" spans="1:17" hidden="1" x14ac:dyDescent="0.3">
      <c r="A3166" t="s">
        <v>6546</v>
      </c>
      <c r="B3166" t="s">
        <v>6547</v>
      </c>
      <c r="C3166" t="s">
        <v>10650</v>
      </c>
      <c r="D3166" t="s">
        <v>1644</v>
      </c>
      <c r="E3166">
        <v>77</v>
      </c>
      <c r="F3166">
        <v>1.38</v>
      </c>
      <c r="G3166">
        <v>140.152958293789</v>
      </c>
      <c r="H3166">
        <v>33.092290795862702</v>
      </c>
      <c r="I3166">
        <v>45.651521729482702</v>
      </c>
      <c r="J3166">
        <v>6.8643694018619401</v>
      </c>
      <c r="K3166">
        <v>1.1487599933352699</v>
      </c>
      <c r="L3166">
        <v>0.94471501211463804</v>
      </c>
      <c r="M3166">
        <v>78.484123919717305</v>
      </c>
      <c r="N3166">
        <v>1.28681918538607</v>
      </c>
      <c r="O3166">
        <v>4.34782608695651</v>
      </c>
      <c r="P3166">
        <v>187.5</v>
      </c>
      <c r="Q3166">
        <v>0.114659419074866</v>
      </c>
    </row>
    <row r="3167" spans="1:17" hidden="1" x14ac:dyDescent="0.3">
      <c r="A3167" t="s">
        <v>6548</v>
      </c>
      <c r="B3167" t="s">
        <v>6549</v>
      </c>
      <c r="C3167" t="s">
        <v>10650</v>
      </c>
      <c r="D3167" t="s">
        <v>163</v>
      </c>
      <c r="E3167">
        <v>76.975225739999999</v>
      </c>
      <c r="F3167">
        <v>84.12</v>
      </c>
      <c r="G3167">
        <v>53.634744881509803</v>
      </c>
      <c r="H3167">
        <v>-18.605400374475</v>
      </c>
      <c r="I3167">
        <v>-17.1386826215201</v>
      </c>
      <c r="J3167">
        <v>6.5440809428164002</v>
      </c>
      <c r="K3167">
        <v>88.586007582463395</v>
      </c>
      <c r="L3167">
        <v>85.314576134737393</v>
      </c>
      <c r="M3167">
        <v>52.109316625064103</v>
      </c>
      <c r="N3167">
        <v>0.82459265367082701</v>
      </c>
      <c r="O3167">
        <v>50.213980028530599</v>
      </c>
      <c r="P3167">
        <v>91.617312072892901</v>
      </c>
      <c r="Q3167">
        <v>0.17267863119931301</v>
      </c>
    </row>
    <row r="3168" spans="1:17" hidden="1" x14ac:dyDescent="0.3">
      <c r="A3168" t="s">
        <v>6550</v>
      </c>
      <c r="B3168" t="s">
        <v>6551</v>
      </c>
      <c r="C3168" t="s">
        <v>10650</v>
      </c>
      <c r="D3168" t="s">
        <v>1610</v>
      </c>
      <c r="E3168">
        <v>76.863335753999905</v>
      </c>
      <c r="F3168">
        <v>6.39</v>
      </c>
      <c r="G3168">
        <v>82.564722999671702</v>
      </c>
      <c r="H3168">
        <v>11.648483303528399</v>
      </c>
      <c r="I3168">
        <v>11.1085019772229</v>
      </c>
      <c r="J3168">
        <v>-9.6909313951682794</v>
      </c>
      <c r="K3168">
        <v>6.3022707169469498</v>
      </c>
      <c r="L3168">
        <v>5.1708677566500398</v>
      </c>
      <c r="M3168">
        <v>29.541802866608101</v>
      </c>
      <c r="N3168">
        <v>0.10319207592874299</v>
      </c>
      <c r="O3168">
        <v>38.341158059467901</v>
      </c>
      <c r="P3168">
        <v>132.363636363636</v>
      </c>
      <c r="Q3168">
        <v>9.1428810461228999E-2</v>
      </c>
    </row>
    <row r="3169" spans="1:17" hidden="1" x14ac:dyDescent="0.3">
      <c r="A3169" t="s">
        <v>6552</v>
      </c>
      <c r="B3169" t="s">
        <v>6553</v>
      </c>
      <c r="C3169" t="s">
        <v>10650</v>
      </c>
      <c r="D3169" t="s">
        <v>118</v>
      </c>
      <c r="E3169">
        <v>76.8</v>
      </c>
      <c r="F3169">
        <v>1943.1</v>
      </c>
      <c r="G3169">
        <v>95.480314209996095</v>
      </c>
      <c r="H3169">
        <v>-0.50236352382573801</v>
      </c>
      <c r="I3169">
        <v>6.2577073619311196</v>
      </c>
      <c r="J3169">
        <v>-5.45832795793459</v>
      </c>
      <c r="K3169">
        <v>1907.6081753097501</v>
      </c>
      <c r="L3169">
        <v>1635.61441485312</v>
      </c>
      <c r="M3169">
        <v>45.487437486007799</v>
      </c>
      <c r="N3169">
        <v>0.62417416472660903</v>
      </c>
      <c r="O3169">
        <v>27.322320004117099</v>
      </c>
      <c r="P3169">
        <v>132.70658682634701</v>
      </c>
      <c r="Q3169">
        <v>9.7694881028715999E-2</v>
      </c>
    </row>
    <row r="3170" spans="1:17" hidden="1" x14ac:dyDescent="0.3">
      <c r="A3170" t="s">
        <v>6554</v>
      </c>
      <c r="B3170" t="s">
        <v>6555</v>
      </c>
      <c r="C3170" t="s">
        <v>10650</v>
      </c>
      <c r="E3170">
        <v>76.689842185000003</v>
      </c>
      <c r="F3170">
        <v>57.35</v>
      </c>
      <c r="G3170">
        <v>-34.564330828479299</v>
      </c>
      <c r="H3170">
        <v>-15.6602756941338</v>
      </c>
      <c r="I3170">
        <v>-11.9475015526052</v>
      </c>
      <c r="J3170">
        <v>-8.2472634785006296</v>
      </c>
      <c r="K3170">
        <v>58.982194244592598</v>
      </c>
      <c r="L3170">
        <v>57.936084523319501</v>
      </c>
      <c r="M3170">
        <v>21.870445900835598</v>
      </c>
      <c r="N3170">
        <v>0.55965826156882903</v>
      </c>
      <c r="O3170">
        <v>41.795989537925003</v>
      </c>
      <c r="P3170">
        <v>27.161862527716099</v>
      </c>
      <c r="Q3170">
        <v>-2.1189307116970001E-2</v>
      </c>
    </row>
    <row r="3171" spans="1:17" hidden="1" x14ac:dyDescent="0.3">
      <c r="A3171" t="s">
        <v>6556</v>
      </c>
      <c r="B3171" t="s">
        <v>6557</v>
      </c>
      <c r="C3171" t="s">
        <v>10650</v>
      </c>
      <c r="D3171" t="s">
        <v>264</v>
      </c>
      <c r="E3171">
        <v>76.676368780999994</v>
      </c>
      <c r="F3171">
        <v>26</v>
      </c>
      <c r="G3171">
        <v>-15.1359421887982</v>
      </c>
      <c r="H3171">
        <v>16.123965004007498</v>
      </c>
      <c r="I3171">
        <v>-8.5514972429587299</v>
      </c>
      <c r="J3171">
        <v>6.0958583085713798</v>
      </c>
      <c r="K3171">
        <v>22.894043190556999</v>
      </c>
      <c r="L3171">
        <v>22.483413139228201</v>
      </c>
      <c r="M3171">
        <v>57.280539368890402</v>
      </c>
      <c r="N3171">
        <v>3.2483312279866801</v>
      </c>
      <c r="O3171">
        <v>35.384615384615302</v>
      </c>
      <c r="Q3171">
        <v>6.2388632147279001E-2</v>
      </c>
    </row>
    <row r="3172" spans="1:17" hidden="1" x14ac:dyDescent="0.3">
      <c r="A3172" t="s">
        <v>6558</v>
      </c>
      <c r="B3172" t="s">
        <v>6559</v>
      </c>
      <c r="C3172" t="s">
        <v>10650</v>
      </c>
      <c r="D3172" t="s">
        <v>445</v>
      </c>
      <c r="E3172">
        <v>76.251455574999994</v>
      </c>
      <c r="F3172">
        <v>38.33</v>
      </c>
      <c r="G3172">
        <v>100.746870164931</v>
      </c>
      <c r="H3172">
        <v>3.9086610551299699</v>
      </c>
      <c r="I3172">
        <v>0.43319893821566002</v>
      </c>
      <c r="J3172">
        <v>-4.5118383564431204</v>
      </c>
      <c r="K3172">
        <v>37.249075196863203</v>
      </c>
      <c r="L3172">
        <v>32.186540434958502</v>
      </c>
      <c r="M3172">
        <v>46.548114542869101</v>
      </c>
      <c r="N3172">
        <v>0.74765923761957398</v>
      </c>
      <c r="O3172">
        <v>27.576310983563701</v>
      </c>
      <c r="P3172">
        <v>162.534246575342</v>
      </c>
      <c r="Q3172">
        <v>5.3577680996650001E-2</v>
      </c>
    </row>
    <row r="3173" spans="1:17" hidden="1" x14ac:dyDescent="0.3">
      <c r="A3173" t="s">
        <v>6560</v>
      </c>
      <c r="B3173" t="s">
        <v>6561</v>
      </c>
      <c r="C3173" t="s">
        <v>10650</v>
      </c>
      <c r="D3173" t="s">
        <v>776</v>
      </c>
      <c r="E3173">
        <v>76.177017000000006</v>
      </c>
      <c r="F3173">
        <v>75.05</v>
      </c>
      <c r="G3173">
        <v>-23.905823487198301</v>
      </c>
      <c r="H3173">
        <v>3.3300530336250098</v>
      </c>
      <c r="I3173">
        <v>-17.424928587688299</v>
      </c>
      <c r="J3173">
        <v>-8.4048944870671196</v>
      </c>
      <c r="K3173">
        <v>75.383739168226001</v>
      </c>
      <c r="L3173">
        <v>73.751732220878594</v>
      </c>
      <c r="M3173">
        <v>43.5982855776831</v>
      </c>
      <c r="N3173">
        <v>1.3442150095590999</v>
      </c>
      <c r="O3173">
        <v>52.831445702864698</v>
      </c>
      <c r="P3173">
        <v>29.7320656871218</v>
      </c>
      <c r="Q3173">
        <v>0.133415446954185</v>
      </c>
    </row>
    <row r="3174" spans="1:17" hidden="1" x14ac:dyDescent="0.3">
      <c r="A3174" t="s">
        <v>6562</v>
      </c>
      <c r="B3174" t="s">
        <v>6563</v>
      </c>
      <c r="C3174" t="s">
        <v>10650</v>
      </c>
      <c r="D3174" t="s">
        <v>127</v>
      </c>
      <c r="E3174">
        <v>75.71222736</v>
      </c>
      <c r="F3174">
        <v>21.35</v>
      </c>
      <c r="G3174">
        <v>-0.490054845732949</v>
      </c>
      <c r="H3174">
        <v>-9.4351817316097506</v>
      </c>
      <c r="I3174">
        <v>-38.656602662898102</v>
      </c>
      <c r="J3174">
        <v>-1.9008576191790201</v>
      </c>
      <c r="K3174">
        <v>22.423587362435601</v>
      </c>
      <c r="L3174">
        <v>23.102890473616998</v>
      </c>
      <c r="M3174">
        <v>44.817483983194599</v>
      </c>
      <c r="N3174">
        <v>0.75789327905866699</v>
      </c>
      <c r="O3174">
        <v>85.901639344262193</v>
      </c>
      <c r="P3174">
        <v>42.3333333333333</v>
      </c>
      <c r="Q3174">
        <v>1.2956011698544E-2</v>
      </c>
    </row>
    <row r="3175" spans="1:17" hidden="1" x14ac:dyDescent="0.3">
      <c r="A3175" t="s">
        <v>6564</v>
      </c>
      <c r="B3175" t="s">
        <v>6565</v>
      </c>
      <c r="C3175" t="s">
        <v>10650</v>
      </c>
      <c r="D3175" t="s">
        <v>258</v>
      </c>
      <c r="E3175">
        <v>75.647999999999996</v>
      </c>
      <c r="F3175">
        <v>30.91</v>
      </c>
      <c r="G3175">
        <v>2.7974816203614399</v>
      </c>
      <c r="H3175">
        <v>-6.9820020378781802</v>
      </c>
      <c r="I3175">
        <v>15.5547405982188</v>
      </c>
      <c r="J3175">
        <v>-12.1173078356292</v>
      </c>
      <c r="K3175">
        <v>30.880927088879599</v>
      </c>
      <c r="L3175">
        <v>25.799435415393098</v>
      </c>
      <c r="M3175">
        <v>42.168375131343701</v>
      </c>
      <c r="N3175">
        <v>0.47654452711242301</v>
      </c>
      <c r="O3175">
        <v>25.169847945648598</v>
      </c>
      <c r="P3175">
        <v>70.303030303030297</v>
      </c>
      <c r="Q3175">
        <v>8.2826979892507993E-2</v>
      </c>
    </row>
    <row r="3176" spans="1:17" hidden="1" x14ac:dyDescent="0.3">
      <c r="A3176" t="s">
        <v>6566</v>
      </c>
      <c r="B3176" t="s">
        <v>6567</v>
      </c>
      <c r="C3176" t="s">
        <v>10650</v>
      </c>
      <c r="D3176" t="s">
        <v>531</v>
      </c>
      <c r="E3176">
        <v>75.524410000000003</v>
      </c>
      <c r="F3176">
        <v>249.95</v>
      </c>
      <c r="G3176">
        <v>107.61234204729</v>
      </c>
      <c r="H3176">
        <v>30.936365639937598</v>
      </c>
      <c r="I3176">
        <v>98.852865972615305</v>
      </c>
      <c r="J3176">
        <v>17.873822984769799</v>
      </c>
      <c r="K3176">
        <v>191.58202200405401</v>
      </c>
      <c r="L3176">
        <v>152.603916288101</v>
      </c>
      <c r="M3176">
        <v>89.822871882624099</v>
      </c>
      <c r="N3176">
        <v>1.2107834497096199</v>
      </c>
      <c r="O3176">
        <v>0</v>
      </c>
      <c r="P3176">
        <v>220.86007702182201</v>
      </c>
      <c r="Q3176">
        <v>0.17877085148182201</v>
      </c>
    </row>
    <row r="3177" spans="1:17" hidden="1" x14ac:dyDescent="0.3">
      <c r="A3177" t="s">
        <v>6568</v>
      </c>
      <c r="B3177" t="s">
        <v>6569</v>
      </c>
      <c r="C3177" t="s">
        <v>10650</v>
      </c>
      <c r="D3177" t="s">
        <v>2246</v>
      </c>
      <c r="E3177">
        <v>75.492800000000003</v>
      </c>
      <c r="F3177">
        <v>163</v>
      </c>
      <c r="G3177">
        <v>-43.017063978768597</v>
      </c>
      <c r="H3177">
        <v>-5.2224131447659898</v>
      </c>
      <c r="I3177">
        <v>-33.204059043869201</v>
      </c>
      <c r="J3177">
        <v>-5.95688002814261</v>
      </c>
      <c r="K3177">
        <v>174.29500252214299</v>
      </c>
      <c r="L3177">
        <v>176.43201359558199</v>
      </c>
      <c r="M3177">
        <v>39.124156900083001</v>
      </c>
      <c r="N3177">
        <v>0.34928384205962199</v>
      </c>
      <c r="O3177">
        <v>68.282208588957005</v>
      </c>
      <c r="P3177">
        <v>31.187122736418502</v>
      </c>
      <c r="Q3177">
        <v>0.121819137810768</v>
      </c>
    </row>
    <row r="3178" spans="1:17" hidden="1" x14ac:dyDescent="0.3">
      <c r="A3178" t="s">
        <v>6570</v>
      </c>
      <c r="B3178" t="s">
        <v>6571</v>
      </c>
      <c r="C3178" t="s">
        <v>10650</v>
      </c>
      <c r="D3178" t="s">
        <v>175</v>
      </c>
      <c r="E3178">
        <v>75.457064709999997</v>
      </c>
      <c r="F3178">
        <v>101.6</v>
      </c>
      <c r="G3178">
        <v>-66.935277000328199</v>
      </c>
      <c r="H3178">
        <v>5.3118168008777298</v>
      </c>
      <c r="I3178">
        <v>-23.846360908145801</v>
      </c>
      <c r="J3178">
        <v>3.0255426163402102</v>
      </c>
      <c r="K3178">
        <v>104.143711081758</v>
      </c>
      <c r="L3178">
        <v>110.181511523419</v>
      </c>
      <c r="M3178">
        <v>77.406240419066094</v>
      </c>
      <c r="N3178">
        <v>0.44928305894848602</v>
      </c>
      <c r="O3178">
        <v>57.480314960629897</v>
      </c>
      <c r="P3178">
        <v>8.8960342979635492</v>
      </c>
    </row>
    <row r="3179" spans="1:17" hidden="1" x14ac:dyDescent="0.3">
      <c r="A3179" t="s">
        <v>6572</v>
      </c>
      <c r="B3179" t="s">
        <v>6573</v>
      </c>
      <c r="C3179" t="s">
        <v>10650</v>
      </c>
      <c r="D3179" t="s">
        <v>1418</v>
      </c>
      <c r="E3179">
        <v>75.418837499999995</v>
      </c>
      <c r="F3179">
        <v>114.15</v>
      </c>
      <c r="G3179">
        <v>4.1755720562755698</v>
      </c>
      <c r="H3179">
        <v>-12.349865473065099</v>
      </c>
      <c r="I3179">
        <v>-7.8586706881205899</v>
      </c>
      <c r="J3179">
        <v>-0.546690952512358</v>
      </c>
      <c r="K3179">
        <v>117.96241098359999</v>
      </c>
      <c r="L3179">
        <v>109.28962705942899</v>
      </c>
      <c r="M3179">
        <v>43.540123194289798</v>
      </c>
      <c r="N3179">
        <v>2.3487012139570398</v>
      </c>
      <c r="O3179">
        <v>57.643451598773503</v>
      </c>
      <c r="P3179">
        <v>52.2</v>
      </c>
      <c r="Q3179">
        <v>0.11529442199691201</v>
      </c>
    </row>
    <row r="3180" spans="1:17" hidden="1" x14ac:dyDescent="0.3">
      <c r="A3180" t="s">
        <v>6574</v>
      </c>
      <c r="B3180" t="s">
        <v>6575</v>
      </c>
      <c r="C3180" t="s">
        <v>10650</v>
      </c>
      <c r="D3180" t="s">
        <v>472</v>
      </c>
      <c r="E3180">
        <v>75.302485300000001</v>
      </c>
      <c r="F3180">
        <v>150</v>
      </c>
      <c r="G3180">
        <v>-61.310853037194498</v>
      </c>
      <c r="H3180">
        <v>-8.8261241225521498</v>
      </c>
      <c r="I3180">
        <v>-15.9759574504229</v>
      </c>
      <c r="J3180">
        <v>-7.1032569715011</v>
      </c>
      <c r="K3180">
        <v>156.48367565474399</v>
      </c>
      <c r="L3180">
        <v>168.13629922643801</v>
      </c>
      <c r="M3180">
        <v>48.413211899580503</v>
      </c>
      <c r="N3180">
        <v>0.57081114637781505</v>
      </c>
      <c r="O3180">
        <v>62.933333333333302</v>
      </c>
      <c r="P3180">
        <v>15.3846153846153</v>
      </c>
      <c r="Q3180">
        <v>0.103965396712242</v>
      </c>
    </row>
    <row r="3181" spans="1:17" hidden="1" x14ac:dyDescent="0.3">
      <c r="A3181" t="s">
        <v>6576</v>
      </c>
      <c r="B3181" t="s">
        <v>6577</v>
      </c>
      <c r="C3181" t="s">
        <v>10650</v>
      </c>
      <c r="D3181" t="s">
        <v>121</v>
      </c>
      <c r="E3181">
        <v>75.281499999999994</v>
      </c>
      <c r="F3181">
        <v>98</v>
      </c>
      <c r="G3181">
        <v>-12.858792297268799</v>
      </c>
      <c r="H3181">
        <v>-5.6230938195218299</v>
      </c>
      <c r="I3181">
        <v>-22.270417347253701</v>
      </c>
      <c r="J3181">
        <v>-9.0057575501658995</v>
      </c>
      <c r="K3181">
        <v>95.202671888233397</v>
      </c>
      <c r="L3181">
        <v>97.787836968921496</v>
      </c>
      <c r="M3181">
        <v>59.144986045614203</v>
      </c>
      <c r="N3181">
        <v>1.125</v>
      </c>
      <c r="O3181">
        <v>45.969387755101998</v>
      </c>
      <c r="P3181">
        <v>28.947368421052602</v>
      </c>
    </row>
    <row r="3182" spans="1:17" hidden="1" x14ac:dyDescent="0.3">
      <c r="A3182" t="s">
        <v>6578</v>
      </c>
      <c r="B3182" t="s">
        <v>6579</v>
      </c>
      <c r="C3182" t="s">
        <v>10650</v>
      </c>
      <c r="D3182" t="s">
        <v>5367</v>
      </c>
      <c r="E3182">
        <v>75.208010200000004</v>
      </c>
      <c r="F3182">
        <v>38</v>
      </c>
      <c r="G3182">
        <v>-34.402929262142699</v>
      </c>
      <c r="H3182">
        <v>-15.4165849437821</v>
      </c>
      <c r="I3182">
        <v>-7.2079655878104498</v>
      </c>
      <c r="J3182">
        <v>0.241999523678117</v>
      </c>
      <c r="K3182">
        <v>40.203081766587403</v>
      </c>
      <c r="L3182">
        <v>40.254044309275201</v>
      </c>
      <c r="M3182">
        <v>56.533174866773201</v>
      </c>
      <c r="N3182">
        <v>0.53163231638915098</v>
      </c>
      <c r="O3182">
        <v>76.447368421052602</v>
      </c>
      <c r="P3182">
        <v>34.228187919462997</v>
      </c>
      <c r="Q3182">
        <v>0.13959340288915401</v>
      </c>
    </row>
    <row r="3183" spans="1:17" hidden="1" x14ac:dyDescent="0.3">
      <c r="A3183" t="s">
        <v>6580</v>
      </c>
      <c r="B3183" t="s">
        <v>6581</v>
      </c>
      <c r="C3183" t="s">
        <v>10650</v>
      </c>
      <c r="D3183" t="s">
        <v>629</v>
      </c>
      <c r="E3183">
        <v>75.096539000000007</v>
      </c>
      <c r="F3183">
        <v>190.3</v>
      </c>
      <c r="G3183">
        <v>26.7724883858758</v>
      </c>
      <c r="H3183">
        <v>24.9435728471448</v>
      </c>
      <c r="I3183">
        <v>14.5777489643907</v>
      </c>
      <c r="J3183">
        <v>-6.0960117513608703</v>
      </c>
      <c r="K3183">
        <v>171.56292644143801</v>
      </c>
      <c r="L3183">
        <v>152.39621784454201</v>
      </c>
      <c r="M3183">
        <v>59.947175598628597</v>
      </c>
      <c r="N3183">
        <v>2.1088894659395798</v>
      </c>
      <c r="O3183">
        <v>28.218602207041499</v>
      </c>
      <c r="P3183">
        <v>78.517823639774804</v>
      </c>
      <c r="Q3183">
        <v>6.5249752135770001E-2</v>
      </c>
    </row>
    <row r="3184" spans="1:17" hidden="1" x14ac:dyDescent="0.3">
      <c r="A3184" t="s">
        <v>6582</v>
      </c>
      <c r="B3184" t="s">
        <v>6583</v>
      </c>
      <c r="C3184" t="s">
        <v>10650</v>
      </c>
      <c r="D3184" t="s">
        <v>54</v>
      </c>
      <c r="E3184">
        <v>74.997</v>
      </c>
      <c r="F3184">
        <v>65.55</v>
      </c>
      <c r="G3184">
        <v>-85.134655023825104</v>
      </c>
      <c r="H3184">
        <v>-25.665105653841302</v>
      </c>
      <c r="I3184">
        <v>-67.668545949186495</v>
      </c>
      <c r="J3184">
        <v>-8.7642116564461094</v>
      </c>
      <c r="M3184">
        <v>28.628722520295302</v>
      </c>
      <c r="O3184">
        <v>143.17315026697099</v>
      </c>
      <c r="P3184">
        <v>4.8799999999999901</v>
      </c>
    </row>
    <row r="3185" spans="1:17" hidden="1" x14ac:dyDescent="0.3">
      <c r="A3185" t="s">
        <v>6584</v>
      </c>
      <c r="B3185" t="s">
        <v>6585</v>
      </c>
      <c r="C3185" t="s">
        <v>10650</v>
      </c>
      <c r="D3185" t="s">
        <v>133</v>
      </c>
      <c r="E3185">
        <v>74.994325570000001</v>
      </c>
      <c r="F3185">
        <v>135.69999999999999</v>
      </c>
      <c r="G3185">
        <v>-11.8785759694003</v>
      </c>
      <c r="H3185">
        <v>-9.2519073788438693</v>
      </c>
      <c r="I3185">
        <v>-2.3742209004247998</v>
      </c>
      <c r="J3185">
        <v>-7.4433092831260099</v>
      </c>
      <c r="K3185">
        <v>148.33772019234701</v>
      </c>
      <c r="L3185">
        <v>132.29238909573399</v>
      </c>
      <c r="M3185">
        <v>32.961626016312501</v>
      </c>
      <c r="N3185">
        <v>1.4869638094406099</v>
      </c>
      <c r="O3185">
        <v>34.082535003684598</v>
      </c>
      <c r="P3185">
        <v>72.866242038216498</v>
      </c>
      <c r="Q3185">
        <v>6.8140217278369997E-2</v>
      </c>
    </row>
    <row r="3186" spans="1:17" hidden="1" x14ac:dyDescent="0.3">
      <c r="A3186" t="s">
        <v>6586</v>
      </c>
      <c r="B3186" t="s">
        <v>6587</v>
      </c>
      <c r="C3186" t="s">
        <v>10650</v>
      </c>
      <c r="D3186" t="s">
        <v>51</v>
      </c>
      <c r="E3186">
        <v>74.942732000000007</v>
      </c>
      <c r="F3186">
        <v>35.31</v>
      </c>
      <c r="G3186">
        <v>-49.262863207224697</v>
      </c>
      <c r="H3186">
        <v>-14.343606640034601</v>
      </c>
      <c r="I3186">
        <v>-46.182710577477003</v>
      </c>
      <c r="J3186">
        <v>-0.12851580574131399</v>
      </c>
      <c r="K3186">
        <v>39.152610502962901</v>
      </c>
      <c r="L3186">
        <v>43.4146878434128</v>
      </c>
      <c r="M3186">
        <v>51.064577208287702</v>
      </c>
      <c r="N3186">
        <v>0.139518731420781</v>
      </c>
      <c r="O3186">
        <v>93.967714528462096</v>
      </c>
      <c r="P3186">
        <v>1.78725857595849</v>
      </c>
      <c r="Q3186">
        <v>0.11180584378603201</v>
      </c>
    </row>
    <row r="3187" spans="1:17" hidden="1" x14ac:dyDescent="0.3">
      <c r="A3187" t="s">
        <v>6588</v>
      </c>
      <c r="B3187" t="s">
        <v>6589</v>
      </c>
      <c r="C3187" t="s">
        <v>10650</v>
      </c>
      <c r="D3187" t="s">
        <v>742</v>
      </c>
      <c r="E3187">
        <v>74.910257103000006</v>
      </c>
      <c r="F3187">
        <v>696.35</v>
      </c>
      <c r="G3187">
        <v>24.216376452044798</v>
      </c>
      <c r="H3187">
        <v>-7.2869106812791298</v>
      </c>
      <c r="I3187">
        <v>-13.9024310745991</v>
      </c>
      <c r="J3187">
        <v>-2.6954402704599199</v>
      </c>
      <c r="K3187">
        <v>709.96581678457403</v>
      </c>
      <c r="L3187">
        <v>660.96881575298403</v>
      </c>
      <c r="M3187">
        <v>87.496234820458398</v>
      </c>
      <c r="N3187">
        <v>1.2936795103048699</v>
      </c>
      <c r="O3187">
        <v>28.813096862209999</v>
      </c>
      <c r="P3187">
        <v>57.527429023865999</v>
      </c>
      <c r="Q3187">
        <v>2.3985275242898001E-2</v>
      </c>
    </row>
    <row r="3188" spans="1:17" hidden="1" x14ac:dyDescent="0.3">
      <c r="A3188" t="s">
        <v>6590</v>
      </c>
      <c r="B3188" t="s">
        <v>6591</v>
      </c>
      <c r="C3188" t="s">
        <v>10650</v>
      </c>
      <c r="D3188" t="s">
        <v>141</v>
      </c>
      <c r="E3188">
        <v>74.904205279999999</v>
      </c>
      <c r="F3188">
        <v>258.55</v>
      </c>
      <c r="G3188">
        <v>108.189549949371</v>
      </c>
      <c r="H3188">
        <v>30.335779271578701</v>
      </c>
      <c r="I3188">
        <v>48.826827068052502</v>
      </c>
      <c r="J3188">
        <v>48.187626607545702</v>
      </c>
      <c r="K3188">
        <v>176.89906591478399</v>
      </c>
      <c r="L3188">
        <v>150.265012669051</v>
      </c>
      <c r="M3188">
        <v>76.865747982884002</v>
      </c>
      <c r="N3188">
        <v>3.5183099781705498</v>
      </c>
      <c r="O3188">
        <v>16.031715335525</v>
      </c>
      <c r="P3188">
        <v>153.480392156862</v>
      </c>
      <c r="Q3188">
        <v>0.100305472105525</v>
      </c>
    </row>
    <row r="3189" spans="1:17" hidden="1" x14ac:dyDescent="0.3">
      <c r="A3189" t="s">
        <v>6592</v>
      </c>
      <c r="B3189" t="s">
        <v>6593</v>
      </c>
      <c r="C3189" t="s">
        <v>10650</v>
      </c>
      <c r="D3189" t="s">
        <v>264</v>
      </c>
      <c r="E3189">
        <v>74.660305500000007</v>
      </c>
      <c r="F3189">
        <v>137.44999999999999</v>
      </c>
      <c r="G3189">
        <v>72.383079204482101</v>
      </c>
      <c r="H3189">
        <v>-9.4701136870714997</v>
      </c>
      <c r="I3189">
        <v>2.2445789309741899</v>
      </c>
      <c r="J3189">
        <v>-3.7754384374218102</v>
      </c>
      <c r="K3189">
        <v>142.53833044427401</v>
      </c>
      <c r="L3189">
        <v>114.497085220003</v>
      </c>
      <c r="M3189">
        <v>36.338065570172702</v>
      </c>
      <c r="N3189">
        <v>0.39239250534828501</v>
      </c>
      <c r="O3189">
        <v>33.794106947981099</v>
      </c>
      <c r="P3189">
        <v>132.57191201353601</v>
      </c>
      <c r="Q3189">
        <v>0.12768600768076699</v>
      </c>
    </row>
    <row r="3190" spans="1:17" hidden="1" x14ac:dyDescent="0.3">
      <c r="A3190" t="s">
        <v>6594</v>
      </c>
      <c r="B3190" t="s">
        <v>6595</v>
      </c>
      <c r="C3190" t="s">
        <v>10650</v>
      </c>
      <c r="D3190" t="s">
        <v>411</v>
      </c>
      <c r="E3190">
        <v>74.647469999999998</v>
      </c>
      <c r="F3190">
        <v>63.1</v>
      </c>
      <c r="G3190">
        <v>-51.609543084025901</v>
      </c>
      <c r="H3190">
        <v>-7.2702202563034399</v>
      </c>
      <c r="I3190">
        <v>-3.7996177526792798</v>
      </c>
      <c r="J3190">
        <v>-2.4692139939870099</v>
      </c>
      <c r="K3190">
        <v>60.270619819841599</v>
      </c>
      <c r="L3190">
        <v>57.383911120603898</v>
      </c>
      <c r="M3190">
        <v>46.955262530838603</v>
      </c>
      <c r="N3190">
        <v>0.43593130779392297</v>
      </c>
      <c r="O3190">
        <v>49.603803486529301</v>
      </c>
      <c r="P3190">
        <v>65.8344283837056</v>
      </c>
    </row>
    <row r="3191" spans="1:17" hidden="1" x14ac:dyDescent="0.3">
      <c r="A3191" t="s">
        <v>6596</v>
      </c>
      <c r="B3191" t="s">
        <v>6597</v>
      </c>
      <c r="C3191" t="s">
        <v>10650</v>
      </c>
      <c r="E3191">
        <v>74.625434999999996</v>
      </c>
      <c r="F3191">
        <v>273.5</v>
      </c>
      <c r="G3191">
        <v>323.58198727590002</v>
      </c>
      <c r="H3191">
        <v>-36.316585684352802</v>
      </c>
      <c r="I3191">
        <v>-68.555397220915296</v>
      </c>
      <c r="J3191">
        <v>-20.180122406107198</v>
      </c>
      <c r="K3191">
        <v>319.44708554193699</v>
      </c>
      <c r="L3191">
        <v>279.47201772352099</v>
      </c>
      <c r="M3191">
        <v>5.4693521639674199</v>
      </c>
      <c r="N3191">
        <v>1.2904031946121901</v>
      </c>
      <c r="O3191">
        <v>148.263254113345</v>
      </c>
      <c r="P3191">
        <v>354.01726427622799</v>
      </c>
    </row>
    <row r="3192" spans="1:17" hidden="1" x14ac:dyDescent="0.3">
      <c r="A3192" t="s">
        <v>6598</v>
      </c>
      <c r="B3192" t="s">
        <v>6599</v>
      </c>
      <c r="C3192" t="s">
        <v>10650</v>
      </c>
      <c r="D3192" t="s">
        <v>355</v>
      </c>
      <c r="E3192">
        <v>74.531729999999996</v>
      </c>
      <c r="F3192">
        <v>86.02</v>
      </c>
      <c r="G3192">
        <v>42.782604594516698</v>
      </c>
      <c r="H3192">
        <v>12.298823988697301</v>
      </c>
      <c r="I3192">
        <v>13.75446200949</v>
      </c>
      <c r="J3192">
        <v>2.68233368823683</v>
      </c>
      <c r="K3192">
        <v>73.573310527146404</v>
      </c>
      <c r="L3192">
        <v>72.063938698781101</v>
      </c>
      <c r="M3192">
        <v>67.469430002335201</v>
      </c>
      <c r="N3192">
        <v>0.95695873016053301</v>
      </c>
      <c r="O3192">
        <v>15.4731457800511</v>
      </c>
      <c r="P3192">
        <v>84.790547798066598</v>
      </c>
      <c r="Q3192">
        <v>0.12411104998830499</v>
      </c>
    </row>
    <row r="3193" spans="1:17" hidden="1" x14ac:dyDescent="0.3">
      <c r="A3193" t="s">
        <v>6600</v>
      </c>
      <c r="B3193" t="s">
        <v>6601</v>
      </c>
      <c r="C3193" t="s">
        <v>10650</v>
      </c>
      <c r="D3193" t="s">
        <v>21</v>
      </c>
      <c r="E3193">
        <v>74.522559999999999</v>
      </c>
      <c r="F3193">
        <v>136</v>
      </c>
      <c r="G3193">
        <v>-73.744989380486601</v>
      </c>
      <c r="H3193">
        <v>-7.5030454268498703</v>
      </c>
      <c r="I3193">
        <v>-33.715088671610403</v>
      </c>
      <c r="J3193">
        <v>-2.0290627473841498</v>
      </c>
      <c r="K3193">
        <v>146.88061089435499</v>
      </c>
      <c r="L3193">
        <v>153.10678086636699</v>
      </c>
      <c r="M3193">
        <v>48.648589862730297</v>
      </c>
      <c r="N3193">
        <v>4.2279411764705799</v>
      </c>
      <c r="O3193">
        <v>76.397058823529406</v>
      </c>
      <c r="P3193">
        <v>22.357174988753901</v>
      </c>
    </row>
    <row r="3194" spans="1:17" hidden="1" x14ac:dyDescent="0.3">
      <c r="A3194" t="s">
        <v>6602</v>
      </c>
      <c r="B3194" t="s">
        <v>6603</v>
      </c>
      <c r="C3194" t="s">
        <v>10650</v>
      </c>
      <c r="D3194" t="s">
        <v>1667</v>
      </c>
      <c r="E3194">
        <v>74.215319454999999</v>
      </c>
      <c r="F3194">
        <v>6363.1</v>
      </c>
      <c r="G3194">
        <v>-9.0402964121546194</v>
      </c>
      <c r="H3194">
        <v>1.20971197425276</v>
      </c>
      <c r="I3194">
        <v>1.7856991154919499</v>
      </c>
      <c r="J3194">
        <v>-0.66229353547703096</v>
      </c>
      <c r="K3194">
        <v>6293.3168115238304</v>
      </c>
      <c r="L3194">
        <v>6012.5036543449396</v>
      </c>
      <c r="M3194">
        <v>54.002539861815002</v>
      </c>
      <c r="N3194">
        <v>0.88431894557674595</v>
      </c>
      <c r="O3194">
        <v>4.3673681067404102</v>
      </c>
      <c r="P3194">
        <v>27.134865134865102</v>
      </c>
      <c r="Q3194">
        <v>-2.6802431944266999E-2</v>
      </c>
    </row>
    <row r="3195" spans="1:17" hidden="1" x14ac:dyDescent="0.3">
      <c r="A3195" t="s">
        <v>6604</v>
      </c>
      <c r="B3195" t="s">
        <v>6605</v>
      </c>
      <c r="C3195" t="s">
        <v>10650</v>
      </c>
      <c r="D3195" t="s">
        <v>644</v>
      </c>
      <c r="E3195">
        <v>74.209443179999994</v>
      </c>
      <c r="F3195">
        <v>61.37</v>
      </c>
      <c r="G3195">
        <v>47.965885790369398</v>
      </c>
      <c r="H3195">
        <v>-11.4340557228936</v>
      </c>
      <c r="I3195">
        <v>-1.1841041734127999</v>
      </c>
      <c r="J3195">
        <v>-3.5387560217832998</v>
      </c>
      <c r="K3195">
        <v>63.5130203698114</v>
      </c>
      <c r="L3195">
        <v>55.361077973401898</v>
      </c>
      <c r="M3195">
        <v>42.653846970320799</v>
      </c>
      <c r="N3195">
        <v>0.26008293134014099</v>
      </c>
      <c r="O3195">
        <v>26.120254195861101</v>
      </c>
      <c r="P3195">
        <v>90</v>
      </c>
      <c r="Q3195">
        <v>4.9513758403078999E-2</v>
      </c>
    </row>
    <row r="3196" spans="1:17" hidden="1" x14ac:dyDescent="0.3">
      <c r="A3196" t="s">
        <v>6606</v>
      </c>
      <c r="B3196" t="s">
        <v>6607</v>
      </c>
      <c r="C3196" t="s">
        <v>10650</v>
      </c>
      <c r="D3196" t="s">
        <v>89</v>
      </c>
      <c r="E3196">
        <v>74.128034959999994</v>
      </c>
      <c r="F3196">
        <v>9.84</v>
      </c>
      <c r="G3196">
        <v>-19.499538556134201</v>
      </c>
      <c r="H3196">
        <v>8.5892657310399603</v>
      </c>
      <c r="I3196">
        <v>-8.9522546064507793</v>
      </c>
      <c r="J3196">
        <v>7.4686407369563002</v>
      </c>
      <c r="K3196">
        <v>9.09108506856664</v>
      </c>
      <c r="L3196">
        <v>9.2925417322706494</v>
      </c>
      <c r="M3196">
        <v>68.584658121399499</v>
      </c>
      <c r="N3196">
        <v>2.03634870336507</v>
      </c>
      <c r="O3196">
        <v>18.394308943089399</v>
      </c>
      <c r="P3196">
        <v>35.537190082644599</v>
      </c>
      <c r="Q3196">
        <v>6.0134220731770001E-3</v>
      </c>
    </row>
    <row r="3197" spans="1:17" hidden="1" x14ac:dyDescent="0.3">
      <c r="A3197" t="s">
        <v>6608</v>
      </c>
      <c r="B3197" t="s">
        <v>6609</v>
      </c>
      <c r="C3197" t="s">
        <v>10650</v>
      </c>
      <c r="D3197" t="s">
        <v>144</v>
      </c>
      <c r="E3197">
        <v>73.988145000000003</v>
      </c>
      <c r="F3197">
        <v>336.8</v>
      </c>
      <c r="G3197">
        <v>59.0976436524573</v>
      </c>
      <c r="H3197">
        <v>-6.7031492211838799</v>
      </c>
      <c r="I3197">
        <v>-19.2182980579095</v>
      </c>
      <c r="J3197">
        <v>-0.986291792848489</v>
      </c>
      <c r="K3197">
        <v>350.23149389963999</v>
      </c>
      <c r="L3197">
        <v>299.86354393265401</v>
      </c>
      <c r="M3197">
        <v>43.717296936622297</v>
      </c>
      <c r="N3197">
        <v>0.63884028036757601</v>
      </c>
      <c r="O3197">
        <v>29.869358669833701</v>
      </c>
      <c r="P3197">
        <v>110.106051154086</v>
      </c>
      <c r="Q3197">
        <v>0.13096641448954899</v>
      </c>
    </row>
    <row r="3198" spans="1:17" hidden="1" x14ac:dyDescent="0.3">
      <c r="A3198" t="s">
        <v>6610</v>
      </c>
      <c r="B3198" t="s">
        <v>6611</v>
      </c>
      <c r="C3198" t="s">
        <v>10650</v>
      </c>
      <c r="D3198" t="s">
        <v>4335</v>
      </c>
      <c r="E3198">
        <v>73.955731629999903</v>
      </c>
      <c r="F3198">
        <v>7.37</v>
      </c>
      <c r="G3198">
        <v>18.471096069508398</v>
      </c>
      <c r="H3198">
        <v>-10.2759362772881</v>
      </c>
      <c r="I3198">
        <v>-55.025838135239901</v>
      </c>
      <c r="J3198">
        <v>-1.7822660559605701</v>
      </c>
      <c r="K3198">
        <v>8.5721345283869699</v>
      </c>
      <c r="L3198">
        <v>8.1550128611517891</v>
      </c>
      <c r="M3198">
        <v>0.45935255530947899</v>
      </c>
      <c r="N3198">
        <v>7.6138911213569603E-3</v>
      </c>
      <c r="O3198">
        <v>76.390773405698695</v>
      </c>
      <c r="P3198">
        <v>48.289738430583498</v>
      </c>
      <c r="Q3198">
        <v>0.181918040484146</v>
      </c>
    </row>
    <row r="3199" spans="1:17" hidden="1" x14ac:dyDescent="0.3">
      <c r="A3199" t="s">
        <v>6612</v>
      </c>
      <c r="B3199" t="s">
        <v>6613</v>
      </c>
      <c r="C3199" t="s">
        <v>10650</v>
      </c>
      <c r="D3199" t="s">
        <v>46</v>
      </c>
      <c r="E3199">
        <v>73.693276499999996</v>
      </c>
      <c r="F3199">
        <v>97.5</v>
      </c>
      <c r="G3199">
        <v>17.516164577820401</v>
      </c>
      <c r="H3199">
        <v>-2.5647604861884998</v>
      </c>
      <c r="I3199">
        <v>67.0862337363601</v>
      </c>
      <c r="J3199">
        <v>-1.6627623810837799</v>
      </c>
      <c r="K3199">
        <v>96.653247880335201</v>
      </c>
      <c r="L3199">
        <v>76.161702646267699</v>
      </c>
      <c r="M3199">
        <v>8.3977394643689394</v>
      </c>
      <c r="N3199">
        <v>0.69538729329852</v>
      </c>
      <c r="O3199">
        <v>16.923076923076898</v>
      </c>
      <c r="P3199">
        <v>116.666666666666</v>
      </c>
    </row>
    <row r="3200" spans="1:17" hidden="1" x14ac:dyDescent="0.3">
      <c r="A3200" t="s">
        <v>6614</v>
      </c>
      <c r="B3200" t="s">
        <v>6615</v>
      </c>
      <c r="C3200" t="s">
        <v>10650</v>
      </c>
      <c r="D3200" t="s">
        <v>141</v>
      </c>
      <c r="E3200">
        <v>73.628714325000004</v>
      </c>
      <c r="F3200">
        <v>47</v>
      </c>
      <c r="G3200">
        <v>-22.982144855838001</v>
      </c>
      <c r="H3200">
        <v>-17.4410973845842</v>
      </c>
      <c r="I3200">
        <v>-38.365993322515003</v>
      </c>
      <c r="J3200">
        <v>-10.951223919545299</v>
      </c>
      <c r="K3200">
        <v>56.6317009611125</v>
      </c>
      <c r="L3200">
        <v>60.048116307432799</v>
      </c>
      <c r="M3200">
        <v>30.631955310343798</v>
      </c>
      <c r="N3200">
        <v>0.89275065167246903</v>
      </c>
      <c r="O3200">
        <v>62.063829787233999</v>
      </c>
      <c r="P3200">
        <v>33.712660028449498</v>
      </c>
      <c r="Q3200">
        <v>9.3419562211000007E-2</v>
      </c>
    </row>
    <row r="3201" spans="1:17" hidden="1" x14ac:dyDescent="0.3">
      <c r="A3201" t="s">
        <v>6616</v>
      </c>
      <c r="B3201" t="s">
        <v>6617</v>
      </c>
      <c r="C3201" t="s">
        <v>10650</v>
      </c>
      <c r="D3201" t="s">
        <v>629</v>
      </c>
      <c r="E3201">
        <v>73.564350000000005</v>
      </c>
      <c r="F3201">
        <v>166</v>
      </c>
      <c r="G3201">
        <v>-38.697227815470498</v>
      </c>
      <c r="H3201">
        <v>6.6612899998572797</v>
      </c>
      <c r="I3201">
        <v>-12.332611393407101</v>
      </c>
      <c r="J3201">
        <v>-5.5892452549350802</v>
      </c>
      <c r="K3201">
        <v>165.03544961664701</v>
      </c>
      <c r="L3201">
        <v>162.351889240693</v>
      </c>
      <c r="M3201">
        <v>52.928291540431601</v>
      </c>
      <c r="N3201">
        <v>0.668833690926953</v>
      </c>
      <c r="O3201">
        <v>20.481927710843301</v>
      </c>
      <c r="P3201">
        <v>20.202751629254099</v>
      </c>
      <c r="Q3201">
        <v>-4.6084071030096999E-2</v>
      </c>
    </row>
    <row r="3202" spans="1:17" hidden="1" x14ac:dyDescent="0.3">
      <c r="A3202" t="s">
        <v>6618</v>
      </c>
      <c r="B3202" t="s">
        <v>6619</v>
      </c>
      <c r="C3202" t="s">
        <v>10650</v>
      </c>
      <c r="D3202" t="s">
        <v>568</v>
      </c>
      <c r="E3202">
        <v>73.512603749999997</v>
      </c>
      <c r="F3202">
        <v>63.2</v>
      </c>
      <c r="G3202">
        <v>-15.5261860912373</v>
      </c>
      <c r="H3202">
        <v>22.8610916493251</v>
      </c>
      <c r="I3202">
        <v>-1.8580568145785501</v>
      </c>
      <c r="J3202">
        <v>-21.220995312810601</v>
      </c>
      <c r="K3202">
        <v>53.913961256070998</v>
      </c>
      <c r="L3202">
        <v>51.810247116697298</v>
      </c>
      <c r="M3202">
        <v>51.597759386216801</v>
      </c>
      <c r="N3202">
        <v>4.5507562763137299</v>
      </c>
      <c r="O3202">
        <v>25</v>
      </c>
      <c r="P3202">
        <v>42.022471910112301</v>
      </c>
      <c r="Q3202">
        <v>4.0963152964157E-2</v>
      </c>
    </row>
    <row r="3203" spans="1:17" hidden="1" x14ac:dyDescent="0.3">
      <c r="A3203" t="s">
        <v>6620</v>
      </c>
      <c r="B3203" t="s">
        <v>6621</v>
      </c>
      <c r="C3203" t="s">
        <v>10650</v>
      </c>
      <c r="D3203" t="s">
        <v>1193</v>
      </c>
      <c r="E3203">
        <v>73.472256000000002</v>
      </c>
      <c r="F3203">
        <v>59.5</v>
      </c>
      <c r="G3203">
        <v>-21.260965073722701</v>
      </c>
      <c r="H3203">
        <v>-2.6254560242462501</v>
      </c>
      <c r="I3203">
        <v>-41.540596497118202</v>
      </c>
      <c r="J3203">
        <v>11.6946383409378</v>
      </c>
      <c r="K3203">
        <v>64.516150943075004</v>
      </c>
      <c r="L3203">
        <v>65.810624017332302</v>
      </c>
      <c r="M3203">
        <v>55.891107336455697</v>
      </c>
      <c r="N3203">
        <v>1.80216259511413</v>
      </c>
      <c r="O3203">
        <v>65.882352941176407</v>
      </c>
      <c r="P3203">
        <v>18.999999999999901</v>
      </c>
    </row>
    <row r="3204" spans="1:17" hidden="1" x14ac:dyDescent="0.3">
      <c r="A3204" t="s">
        <v>6622</v>
      </c>
      <c r="B3204" t="s">
        <v>6623</v>
      </c>
      <c r="C3204" t="s">
        <v>10650</v>
      </c>
      <c r="D3204" t="s">
        <v>72</v>
      </c>
      <c r="E3204">
        <v>73.030299999999997</v>
      </c>
      <c r="F3204">
        <v>55.59</v>
      </c>
      <c r="G3204">
        <v>61.254378172085502</v>
      </c>
      <c r="H3204">
        <v>36.488921472668203</v>
      </c>
      <c r="I3204">
        <v>48.161266856918999</v>
      </c>
      <c r="J3204">
        <v>9.7078854814106901</v>
      </c>
      <c r="K3204">
        <v>39.496341035878501</v>
      </c>
      <c r="L3204">
        <v>38.229858357445501</v>
      </c>
      <c r="M3204">
        <v>83.733370976583799</v>
      </c>
      <c r="N3204">
        <v>1.33397935921333</v>
      </c>
      <c r="O3204">
        <v>0</v>
      </c>
      <c r="P3204">
        <v>98.535714285714306</v>
      </c>
      <c r="Q3204">
        <v>-1.1301665494479999E-2</v>
      </c>
    </row>
    <row r="3205" spans="1:17" hidden="1" x14ac:dyDescent="0.3">
      <c r="A3205" t="s">
        <v>6624</v>
      </c>
      <c r="B3205" t="s">
        <v>6625</v>
      </c>
      <c r="C3205" t="s">
        <v>10650</v>
      </c>
      <c r="D3205" t="s">
        <v>227</v>
      </c>
      <c r="E3205">
        <v>72.900895640000002</v>
      </c>
      <c r="F3205">
        <v>46.24</v>
      </c>
      <c r="G3205">
        <v>17.769851204799998</v>
      </c>
      <c r="H3205">
        <v>14.917019029926699</v>
      </c>
      <c r="I3205">
        <v>4.5403619345390398</v>
      </c>
      <c r="J3205">
        <v>10.741298029909</v>
      </c>
      <c r="K3205">
        <v>41.097460005108999</v>
      </c>
      <c r="L3205">
        <v>40.038690136609603</v>
      </c>
      <c r="M3205">
        <v>68.241126430698799</v>
      </c>
      <c r="N3205">
        <v>1.8198875744159599</v>
      </c>
      <c r="O3205">
        <v>39.749134948096803</v>
      </c>
      <c r="P3205">
        <v>75.817490494296493</v>
      </c>
      <c r="Q3205">
        <v>0.10422881454416</v>
      </c>
    </row>
    <row r="3206" spans="1:17" hidden="1" x14ac:dyDescent="0.3">
      <c r="A3206" t="s">
        <v>6626</v>
      </c>
      <c r="B3206" t="s">
        <v>6627</v>
      </c>
      <c r="C3206" t="s">
        <v>10650</v>
      </c>
      <c r="D3206" t="s">
        <v>4617</v>
      </c>
      <c r="E3206">
        <v>72.887705400000002</v>
      </c>
      <c r="F3206">
        <v>52.85</v>
      </c>
      <c r="G3206">
        <v>-12.990832555883699</v>
      </c>
      <c r="H3206">
        <v>-5.5771478735758899</v>
      </c>
      <c r="I3206">
        <v>-23.392896739248901</v>
      </c>
      <c r="J3206">
        <v>-5.2826718833462296</v>
      </c>
      <c r="K3206">
        <v>53.497691582249502</v>
      </c>
      <c r="L3206">
        <v>50.206608133441001</v>
      </c>
      <c r="M3206">
        <v>47.568369199166497</v>
      </c>
      <c r="N3206">
        <v>0.307029053420805</v>
      </c>
      <c r="O3206">
        <v>24.843897824030201</v>
      </c>
      <c r="P3206">
        <v>38.677512463920202</v>
      </c>
    </row>
    <row r="3207" spans="1:17" hidden="1" x14ac:dyDescent="0.3">
      <c r="A3207" t="s">
        <v>6628</v>
      </c>
      <c r="B3207" t="s">
        <v>6629</v>
      </c>
      <c r="C3207" t="s">
        <v>10650</v>
      </c>
      <c r="D3207" t="s">
        <v>305</v>
      </c>
      <c r="E3207">
        <v>72.8</v>
      </c>
      <c r="F3207">
        <v>0.91</v>
      </c>
      <c r="G3207">
        <v>8.0601455177128098</v>
      </c>
      <c r="H3207">
        <v>-8.1544834110302808</v>
      </c>
      <c r="I3207">
        <v>-32.526360746904601</v>
      </c>
      <c r="J3207">
        <v>-6.1778704515649698</v>
      </c>
      <c r="K3207">
        <v>0.90476071845973505</v>
      </c>
      <c r="L3207">
        <v>0.76751257519245697</v>
      </c>
      <c r="M3207">
        <v>65.223086643202393</v>
      </c>
      <c r="N3207">
        <v>1.27026233480054</v>
      </c>
      <c r="O3207">
        <v>30.769230769230699</v>
      </c>
      <c r="P3207">
        <v>37.878787878787797</v>
      </c>
      <c r="Q3207">
        <v>8.5677688872890997E-2</v>
      </c>
    </row>
    <row r="3208" spans="1:17" hidden="1" x14ac:dyDescent="0.3">
      <c r="A3208" t="s">
        <v>6630</v>
      </c>
      <c r="B3208" t="s">
        <v>6631</v>
      </c>
      <c r="C3208" t="s">
        <v>10650</v>
      </c>
      <c r="E3208">
        <v>72.8</v>
      </c>
      <c r="F3208">
        <v>140.9</v>
      </c>
      <c r="G3208">
        <v>-28.849119826571801</v>
      </c>
      <c r="H3208">
        <v>8.6964368390701292</v>
      </c>
      <c r="I3208">
        <v>-11.3830107519333</v>
      </c>
      <c r="J3208">
        <v>8.5567682775081906</v>
      </c>
      <c r="O3208">
        <v>3.3356990773598199</v>
      </c>
      <c r="P3208">
        <v>6.6616199848599598</v>
      </c>
    </row>
    <row r="3209" spans="1:17" hidden="1" x14ac:dyDescent="0.3">
      <c r="A3209" t="s">
        <v>6632</v>
      </c>
      <c r="B3209" t="s">
        <v>6633</v>
      </c>
      <c r="C3209" t="s">
        <v>10650</v>
      </c>
      <c r="D3209" t="s">
        <v>21</v>
      </c>
      <c r="E3209">
        <v>72.660413489999996</v>
      </c>
      <c r="F3209">
        <v>4.38</v>
      </c>
      <c r="G3209">
        <v>78.136151571100299</v>
      </c>
      <c r="H3209">
        <v>4.78758579212864</v>
      </c>
      <c r="I3209">
        <v>-0.66147561799736099</v>
      </c>
      <c r="J3209">
        <v>-1.6627623810837799</v>
      </c>
      <c r="K3209">
        <v>4.20113756276234</v>
      </c>
      <c r="L3209">
        <v>3.6956328986573102</v>
      </c>
      <c r="M3209">
        <v>70.426643900215495</v>
      </c>
      <c r="N3209">
        <v>1.4091888623083</v>
      </c>
      <c r="O3209">
        <v>64.383561643835606</v>
      </c>
      <c r="P3209">
        <v>143.333333333333</v>
      </c>
      <c r="Q3209">
        <v>-1.2137225302620999E-2</v>
      </c>
    </row>
    <row r="3210" spans="1:17" hidden="1" x14ac:dyDescent="0.3">
      <c r="A3210" t="s">
        <v>6634</v>
      </c>
      <c r="B3210" t="s">
        <v>6635</v>
      </c>
      <c r="C3210" t="s">
        <v>10650</v>
      </c>
      <c r="D3210" t="s">
        <v>6636</v>
      </c>
      <c r="E3210">
        <v>72.625092800000004</v>
      </c>
      <c r="F3210">
        <v>53.68</v>
      </c>
      <c r="G3210">
        <v>268.07994200486797</v>
      </c>
      <c r="H3210">
        <v>97.486429990001895</v>
      </c>
      <c r="I3210">
        <v>108.027126845821</v>
      </c>
      <c r="J3210">
        <v>27.388621018125701</v>
      </c>
      <c r="K3210">
        <v>32.863008765841101</v>
      </c>
      <c r="L3210">
        <v>25.929024822632201</v>
      </c>
      <c r="M3210">
        <v>81.519664998669498</v>
      </c>
      <c r="N3210">
        <v>4.6505468536602503</v>
      </c>
      <c r="O3210">
        <v>6.4642324888226401</v>
      </c>
      <c r="P3210">
        <v>305.13207547169799</v>
      </c>
      <c r="Q3210">
        <v>7.3275513458777003E-2</v>
      </c>
    </row>
    <row r="3211" spans="1:17" hidden="1" x14ac:dyDescent="0.3">
      <c r="A3211" t="s">
        <v>6637</v>
      </c>
      <c r="B3211" t="s">
        <v>6638</v>
      </c>
      <c r="C3211" t="s">
        <v>10650</v>
      </c>
      <c r="E3211">
        <v>72.366224512000002</v>
      </c>
      <c r="F3211">
        <v>15.66</v>
      </c>
      <c r="G3211">
        <v>-3.4279777302552201</v>
      </c>
      <c r="H3211">
        <v>-30.457979546128101</v>
      </c>
      <c r="I3211">
        <v>-22.396582616262201</v>
      </c>
      <c r="J3211">
        <v>-14.971547231162599</v>
      </c>
      <c r="K3211">
        <v>23.034631628771901</v>
      </c>
      <c r="L3211">
        <v>21.546088099182299</v>
      </c>
      <c r="M3211">
        <v>22.140972382756502</v>
      </c>
      <c r="N3211">
        <v>0.51122558745321101</v>
      </c>
      <c r="O3211">
        <v>142.01787994891399</v>
      </c>
      <c r="P3211">
        <v>78.767123287671197</v>
      </c>
      <c r="Q3211">
        <v>6.6502897565734007E-2</v>
      </c>
    </row>
    <row r="3212" spans="1:17" hidden="1" x14ac:dyDescent="0.3">
      <c r="A3212" t="s">
        <v>6639</v>
      </c>
      <c r="B3212" t="s">
        <v>6640</v>
      </c>
      <c r="C3212" t="s">
        <v>10650</v>
      </c>
      <c r="D3212" t="s">
        <v>43</v>
      </c>
      <c r="E3212">
        <v>72.354567417999903</v>
      </c>
      <c r="F3212">
        <v>41.2</v>
      </c>
      <c r="G3212">
        <v>-47.787333168833698</v>
      </c>
      <c r="H3212">
        <v>-1.3035816243998799</v>
      </c>
      <c r="I3212">
        <v>-41.873395708260801</v>
      </c>
      <c r="J3212">
        <v>-3.8294290477504398</v>
      </c>
      <c r="K3212">
        <v>42.725841222157399</v>
      </c>
      <c r="L3212">
        <v>47.614336251760903</v>
      </c>
      <c r="M3212">
        <v>43.986812573727804</v>
      </c>
      <c r="N3212">
        <v>1.78751343314799</v>
      </c>
      <c r="O3212">
        <v>54.126213592233</v>
      </c>
      <c r="P3212">
        <v>11.653116531165301</v>
      </c>
      <c r="Q3212">
        <v>-8.0112580681843001E-2</v>
      </c>
    </row>
    <row r="3213" spans="1:17" hidden="1" x14ac:dyDescent="0.3">
      <c r="A3213" t="s">
        <v>6641</v>
      </c>
      <c r="B3213" t="s">
        <v>6642</v>
      </c>
      <c r="C3213" t="s">
        <v>10650</v>
      </c>
      <c r="D3213" t="s">
        <v>531</v>
      </c>
      <c r="E3213">
        <v>72.298728879999999</v>
      </c>
      <c r="F3213">
        <v>15.97</v>
      </c>
      <c r="G3213">
        <v>-50.117974075191803</v>
      </c>
      <c r="H3213">
        <v>10.279026321820901</v>
      </c>
      <c r="I3213">
        <v>-4.03328798025992</v>
      </c>
      <c r="J3213">
        <v>14.660767030680899</v>
      </c>
      <c r="K3213">
        <v>14.552540560902701</v>
      </c>
      <c r="L3213">
        <v>14.704504704723099</v>
      </c>
      <c r="M3213">
        <v>73.446239448537099</v>
      </c>
      <c r="N3213">
        <v>1.08647128562479</v>
      </c>
      <c r="O3213">
        <v>62.492172824044999</v>
      </c>
      <c r="P3213">
        <v>54.299516908212503</v>
      </c>
      <c r="Q3213">
        <v>0.14677038622171401</v>
      </c>
    </row>
    <row r="3214" spans="1:17" hidden="1" x14ac:dyDescent="0.3">
      <c r="A3214" t="s">
        <v>6643</v>
      </c>
      <c r="B3214" t="s">
        <v>6644</v>
      </c>
      <c r="C3214" t="s">
        <v>10650</v>
      </c>
      <c r="D3214" t="s">
        <v>417</v>
      </c>
      <c r="E3214">
        <v>72.280900000000003</v>
      </c>
      <c r="F3214">
        <v>55.5</v>
      </c>
      <c r="G3214">
        <v>-21.397948906025601</v>
      </c>
      <c r="H3214">
        <v>-2.3634299539756198</v>
      </c>
      <c r="I3214">
        <v>-12.060077016598701</v>
      </c>
      <c r="J3214">
        <v>3.6003955136530599</v>
      </c>
      <c r="K3214">
        <v>57.063787474277802</v>
      </c>
      <c r="L3214">
        <v>54.609862002393797</v>
      </c>
      <c r="M3214">
        <v>58.628034511826201</v>
      </c>
      <c r="N3214">
        <v>0.402458158995815</v>
      </c>
      <c r="O3214">
        <v>31.351351351351301</v>
      </c>
      <c r="P3214">
        <v>49.193548387096698</v>
      </c>
    </row>
    <row r="3215" spans="1:17" hidden="1" x14ac:dyDescent="0.3">
      <c r="A3215" t="s">
        <v>6645</v>
      </c>
      <c r="B3215" t="s">
        <v>6646</v>
      </c>
      <c r="C3215" t="s">
        <v>10650</v>
      </c>
      <c r="D3215" t="s">
        <v>365</v>
      </c>
      <c r="E3215">
        <v>72.200191000000004</v>
      </c>
      <c r="F3215">
        <v>142.75</v>
      </c>
      <c r="G3215">
        <v>47.6905028848726</v>
      </c>
      <c r="H3215">
        <v>17.589809406284601</v>
      </c>
      <c r="I3215">
        <v>-1.0522725905269801</v>
      </c>
      <c r="J3215">
        <v>-6.9832752015966104</v>
      </c>
      <c r="K3215">
        <v>126.790318276481</v>
      </c>
      <c r="L3215">
        <v>116.347105749503</v>
      </c>
      <c r="M3215">
        <v>65.300945430762795</v>
      </c>
      <c r="N3215">
        <v>2.8366777915710202</v>
      </c>
      <c r="O3215">
        <v>26.795096322241601</v>
      </c>
      <c r="P3215">
        <v>90.3333333333333</v>
      </c>
      <c r="Q3215">
        <v>6.8465374675655999E-2</v>
      </c>
    </row>
    <row r="3216" spans="1:17" hidden="1" x14ac:dyDescent="0.3">
      <c r="A3216" t="s">
        <v>6647</v>
      </c>
      <c r="B3216" t="s">
        <v>6648</v>
      </c>
      <c r="C3216" t="s">
        <v>10650</v>
      </c>
      <c r="D3216" t="s">
        <v>355</v>
      </c>
      <c r="E3216">
        <v>71.877645000000001</v>
      </c>
      <c r="F3216">
        <v>144.9</v>
      </c>
      <c r="G3216">
        <v>62.764722999671797</v>
      </c>
      <c r="H3216">
        <v>-6.3819250736255801</v>
      </c>
      <c r="I3216">
        <v>40.364165407643597</v>
      </c>
      <c r="J3216">
        <v>-4.2837301230192697</v>
      </c>
      <c r="K3216">
        <v>143.446859927248</v>
      </c>
      <c r="L3216">
        <v>113.222939285762</v>
      </c>
      <c r="M3216">
        <v>46.103761452897302</v>
      </c>
      <c r="N3216">
        <v>0.29489361702127598</v>
      </c>
      <c r="O3216">
        <v>28.502415458937101</v>
      </c>
      <c r="P3216">
        <v>178.65384615384599</v>
      </c>
    </row>
    <row r="3217" spans="1:17" hidden="1" x14ac:dyDescent="0.3">
      <c r="A3217" t="s">
        <v>6649</v>
      </c>
      <c r="B3217" t="s">
        <v>6650</v>
      </c>
      <c r="C3217" t="s">
        <v>10650</v>
      </c>
      <c r="D3217" t="s">
        <v>930</v>
      </c>
      <c r="E3217">
        <v>71.783235419999997</v>
      </c>
      <c r="F3217">
        <v>36.380000000000003</v>
      </c>
      <c r="G3217">
        <v>310.534419969368</v>
      </c>
      <c r="H3217">
        <v>8.1295345235460896</v>
      </c>
      <c r="I3217">
        <v>158.523369387743</v>
      </c>
      <c r="J3217">
        <v>6.4936960785887496</v>
      </c>
      <c r="K3217">
        <v>28.743316510512098</v>
      </c>
      <c r="L3217">
        <v>19.588855658072799</v>
      </c>
      <c r="M3217">
        <v>83.809424202289904</v>
      </c>
      <c r="N3217">
        <v>0.980647062616683</v>
      </c>
      <c r="O3217">
        <v>0</v>
      </c>
      <c r="P3217">
        <v>381.85430463576103</v>
      </c>
      <c r="Q3217">
        <v>0.127380113217088</v>
      </c>
    </row>
    <row r="3218" spans="1:17" hidden="1" x14ac:dyDescent="0.3">
      <c r="A3218" t="s">
        <v>6651</v>
      </c>
      <c r="B3218" t="s">
        <v>6652</v>
      </c>
      <c r="C3218" t="s">
        <v>10650</v>
      </c>
      <c r="D3218" t="s">
        <v>295</v>
      </c>
      <c r="E3218">
        <v>71.761954879999905</v>
      </c>
      <c r="F3218">
        <v>4.3600000000000003</v>
      </c>
      <c r="G3218">
        <v>31.0462044811532</v>
      </c>
      <c r="H3218">
        <v>-2.4239947204227401</v>
      </c>
      <c r="I3218">
        <v>-2.8681578246795598</v>
      </c>
      <c r="J3218">
        <v>-4.61342055641496E-2</v>
      </c>
      <c r="K3218">
        <v>4.3218753186217098</v>
      </c>
      <c r="L3218">
        <v>3.9487544007088902</v>
      </c>
      <c r="M3218">
        <v>46.729224041426697</v>
      </c>
      <c r="N3218">
        <v>1.3111216018087599</v>
      </c>
      <c r="O3218">
        <v>21.330275229357799</v>
      </c>
      <c r="P3218">
        <v>68.992248062015506</v>
      </c>
      <c r="Q3218">
        <v>3.8916236861162003E-2</v>
      </c>
    </row>
    <row r="3219" spans="1:17" hidden="1" x14ac:dyDescent="0.3">
      <c r="A3219" t="s">
        <v>6653</v>
      </c>
      <c r="B3219" t="s">
        <v>6654</v>
      </c>
      <c r="C3219" t="s">
        <v>10650</v>
      </c>
      <c r="D3219" t="s">
        <v>5367</v>
      </c>
      <c r="E3219">
        <v>71.526069000000007</v>
      </c>
      <c r="F3219">
        <v>134.80000000000001</v>
      </c>
      <c r="G3219">
        <v>5.1374877587988097</v>
      </c>
      <c r="H3219">
        <v>174.64382379716901</v>
      </c>
      <c r="I3219">
        <v>222.02089171645699</v>
      </c>
      <c r="J3219">
        <v>19.872640875258401</v>
      </c>
      <c r="K3219">
        <v>66.772279134673695</v>
      </c>
      <c r="L3219">
        <v>48.633798260919797</v>
      </c>
      <c r="M3219">
        <v>99.892503439075099</v>
      </c>
      <c r="N3219">
        <v>1.9473914401749399</v>
      </c>
      <c r="O3219">
        <v>0</v>
      </c>
      <c r="P3219">
        <v>481.78679326715502</v>
      </c>
    </row>
    <row r="3220" spans="1:17" hidden="1" x14ac:dyDescent="0.3">
      <c r="A3220" t="s">
        <v>6655</v>
      </c>
      <c r="B3220" t="s">
        <v>6656</v>
      </c>
      <c r="C3220" t="s">
        <v>10650</v>
      </c>
      <c r="D3220" t="s">
        <v>531</v>
      </c>
      <c r="E3220">
        <v>71.430785</v>
      </c>
      <c r="F3220">
        <v>32.909999999999997</v>
      </c>
      <c r="G3220">
        <v>12.900959933469601</v>
      </c>
      <c r="H3220">
        <v>-52.4770947069645</v>
      </c>
      <c r="I3220">
        <v>-75.584185533323407</v>
      </c>
      <c r="J3220">
        <v>-18.7627623810837</v>
      </c>
      <c r="K3220">
        <v>55.5638638113832</v>
      </c>
      <c r="L3220">
        <v>60.807044444200898</v>
      </c>
      <c r="M3220">
        <v>12.424180510321699</v>
      </c>
      <c r="N3220">
        <v>2.2360127897994002</v>
      </c>
      <c r="O3220">
        <v>193.467031297478</v>
      </c>
      <c r="P3220">
        <v>45.683930942895003</v>
      </c>
      <c r="Q3220">
        <v>8.6824621772161006E-2</v>
      </c>
    </row>
    <row r="3221" spans="1:17" hidden="1" x14ac:dyDescent="0.3">
      <c r="A3221" t="s">
        <v>6657</v>
      </c>
      <c r="B3221" t="s">
        <v>6658</v>
      </c>
      <c r="C3221" t="s">
        <v>10650</v>
      </c>
      <c r="D3221" t="s">
        <v>5412</v>
      </c>
      <c r="E3221">
        <v>71.052116999999996</v>
      </c>
      <c r="F3221">
        <v>147</v>
      </c>
      <c r="G3221">
        <v>-10.6699193337158</v>
      </c>
      <c r="H3221">
        <v>-5.0493745913115999</v>
      </c>
      <c r="I3221">
        <v>6.7961897409226797</v>
      </c>
      <c r="J3221">
        <v>1.9086661903447799</v>
      </c>
      <c r="K3221">
        <v>142.89414569842299</v>
      </c>
      <c r="M3221">
        <v>53.158207257930101</v>
      </c>
      <c r="N3221">
        <v>0.52432778489116505</v>
      </c>
      <c r="O3221">
        <v>10.884353741496501</v>
      </c>
      <c r="P3221">
        <v>41.987829614604401</v>
      </c>
    </row>
    <row r="3222" spans="1:17" hidden="1" x14ac:dyDescent="0.3">
      <c r="A3222" t="s">
        <v>6659</v>
      </c>
      <c r="B3222" t="s">
        <v>6660</v>
      </c>
      <c r="C3222" t="s">
        <v>10650</v>
      </c>
      <c r="D3222" t="s">
        <v>629</v>
      </c>
      <c r="E3222">
        <v>71.027577539999996</v>
      </c>
      <c r="F3222">
        <v>47.42</v>
      </c>
      <c r="G3222">
        <v>-11.850984854255101</v>
      </c>
      <c r="H3222">
        <v>1.5203844413477201</v>
      </c>
      <c r="I3222">
        <v>-2.8181807015317002</v>
      </c>
      <c r="J3222">
        <v>-6.2137088168469701</v>
      </c>
      <c r="K3222">
        <v>46.020089313044203</v>
      </c>
      <c r="L3222">
        <v>43.659925365949903</v>
      </c>
      <c r="M3222">
        <v>51.1383646833645</v>
      </c>
      <c r="N3222">
        <v>1.0475958937169501</v>
      </c>
      <c r="O3222">
        <v>37.051876845212902</v>
      </c>
      <c r="P3222">
        <v>43.566454738116803</v>
      </c>
      <c r="Q3222">
        <v>2.8781268886853E-2</v>
      </c>
    </row>
    <row r="3223" spans="1:17" hidden="1" x14ac:dyDescent="0.3">
      <c r="A3223" t="s">
        <v>6661</v>
      </c>
      <c r="B3223" t="s">
        <v>6662</v>
      </c>
      <c r="C3223" t="s">
        <v>10650</v>
      </c>
      <c r="D3223" t="s">
        <v>1418</v>
      </c>
      <c r="E3223">
        <v>70.960001000000005</v>
      </c>
      <c r="F3223">
        <v>34.35</v>
      </c>
      <c r="G3223">
        <v>-35.282922429690998</v>
      </c>
      <c r="H3223">
        <v>3.2673253421548099</v>
      </c>
      <c r="I3223">
        <v>6.30166540764366</v>
      </c>
      <c r="J3223">
        <v>-6.1648087658041097</v>
      </c>
      <c r="K3223">
        <v>33.182738950886097</v>
      </c>
      <c r="L3223">
        <v>30.982732878555002</v>
      </c>
      <c r="M3223">
        <v>45.5940468056668</v>
      </c>
      <c r="N3223">
        <v>0.348495725380147</v>
      </c>
      <c r="O3223">
        <v>36.535662299854401</v>
      </c>
      <c r="P3223">
        <v>42.827442827442802</v>
      </c>
    </row>
    <row r="3224" spans="1:17" hidden="1" x14ac:dyDescent="0.3">
      <c r="A3224" t="s">
        <v>6663</v>
      </c>
      <c r="B3224" t="s">
        <v>6664</v>
      </c>
      <c r="C3224" t="s">
        <v>10650</v>
      </c>
      <c r="D3224" t="s">
        <v>742</v>
      </c>
      <c r="E3224">
        <v>70.753706170000001</v>
      </c>
      <c r="F3224">
        <v>24.21</v>
      </c>
      <c r="G3224">
        <v>-9.9875158062983598</v>
      </c>
      <c r="H3224">
        <v>0.57862959367698297</v>
      </c>
      <c r="I3224">
        <v>1.4989171806933199</v>
      </c>
      <c r="J3224">
        <v>0.310369440914529</v>
      </c>
      <c r="K3224">
        <v>23.585419407113701</v>
      </c>
      <c r="L3224">
        <v>22.206650508269099</v>
      </c>
      <c r="M3224">
        <v>67.469215611950702</v>
      </c>
      <c r="N3224">
        <v>0.59447331943316495</v>
      </c>
      <c r="O3224">
        <v>3.05658818669969</v>
      </c>
      <c r="P3224">
        <v>27.421052631578899</v>
      </c>
    </row>
    <row r="3225" spans="1:17" hidden="1" x14ac:dyDescent="0.3">
      <c r="A3225" t="s">
        <v>6665</v>
      </c>
      <c r="B3225" t="s">
        <v>6666</v>
      </c>
      <c r="C3225" t="s">
        <v>10650</v>
      </c>
      <c r="D3225" t="s">
        <v>531</v>
      </c>
      <c r="E3225">
        <v>70.727999999999994</v>
      </c>
      <c r="F3225">
        <v>29.97</v>
      </c>
      <c r="G3225">
        <v>-21.493074164995601</v>
      </c>
      <c r="H3225">
        <v>10.530138119641601</v>
      </c>
      <c r="I3225">
        <v>-15.2833791382059</v>
      </c>
      <c r="J3225">
        <v>3.2873800690586599</v>
      </c>
      <c r="K3225">
        <v>27.925483321321</v>
      </c>
      <c r="L3225">
        <v>28.3549772054042</v>
      </c>
      <c r="M3225">
        <v>86.298808190504801</v>
      </c>
      <c r="N3225">
        <v>1.3599991538420799</v>
      </c>
      <c r="O3225">
        <v>23.123123123123101</v>
      </c>
      <c r="P3225">
        <v>33.199999999999903</v>
      </c>
      <c r="Q3225">
        <v>7.7774414684771004E-2</v>
      </c>
    </row>
    <row r="3226" spans="1:17" hidden="1" x14ac:dyDescent="0.3">
      <c r="A3226" t="s">
        <v>6667</v>
      </c>
      <c r="B3226" t="s">
        <v>6668</v>
      </c>
      <c r="C3226" t="s">
        <v>10650</v>
      </c>
      <c r="D3226" t="s">
        <v>387</v>
      </c>
      <c r="E3226">
        <v>70.664963999999998</v>
      </c>
      <c r="F3226">
        <v>108.6</v>
      </c>
      <c r="G3226">
        <v>-11.2256172857288</v>
      </c>
      <c r="H3226">
        <v>18.882889086460999</v>
      </c>
      <c r="I3226">
        <v>29.177428932948999</v>
      </c>
      <c r="J3226">
        <v>-1.0377623810837799</v>
      </c>
      <c r="K3226">
        <v>95.088300458669494</v>
      </c>
      <c r="L3226">
        <v>83.011622324338703</v>
      </c>
      <c r="M3226">
        <v>59.775731309846101</v>
      </c>
      <c r="N3226">
        <v>0.70283953334800797</v>
      </c>
      <c r="O3226">
        <v>14.8250460405156</v>
      </c>
      <c r="P3226">
        <v>104.51977401129901</v>
      </c>
    </row>
    <row r="3227" spans="1:17" hidden="1" x14ac:dyDescent="0.3">
      <c r="A3227" t="s">
        <v>6669</v>
      </c>
      <c r="B3227" t="s">
        <v>6670</v>
      </c>
      <c r="C3227" t="s">
        <v>10650</v>
      </c>
      <c r="E3227">
        <v>70.646330399999997</v>
      </c>
      <c r="F3227">
        <v>145.69999999999999</v>
      </c>
      <c r="G3227">
        <v>226.58506115208499</v>
      </c>
      <c r="H3227">
        <v>28.385997089568999</v>
      </c>
      <c r="I3227">
        <v>327.878033284597</v>
      </c>
      <c r="J3227">
        <v>9.1124314173658298</v>
      </c>
      <c r="K3227">
        <v>116.432819029112</v>
      </c>
      <c r="L3227">
        <v>79.067112928543906</v>
      </c>
      <c r="M3227">
        <v>96.946466882513903</v>
      </c>
      <c r="N3227">
        <v>0.56130154922201003</v>
      </c>
      <c r="O3227">
        <v>0</v>
      </c>
      <c r="P3227">
        <v>657.67030681227197</v>
      </c>
      <c r="Q3227">
        <v>0.228423114690706</v>
      </c>
    </row>
    <row r="3228" spans="1:17" hidden="1" x14ac:dyDescent="0.3">
      <c r="A3228" t="s">
        <v>6671</v>
      </c>
      <c r="B3228" t="s">
        <v>6672</v>
      </c>
      <c r="C3228" t="s">
        <v>10650</v>
      </c>
      <c r="D3228" t="s">
        <v>2888</v>
      </c>
      <c r="E3228">
        <v>70.569987150000003</v>
      </c>
      <c r="F3228">
        <v>6.99</v>
      </c>
      <c r="G3228">
        <v>178.61549562660301</v>
      </c>
      <c r="H3228">
        <v>10.2416120628311</v>
      </c>
      <c r="I3228">
        <v>76.976484248223301</v>
      </c>
      <c r="J3228">
        <v>-3.8880753157152199</v>
      </c>
      <c r="K3228">
        <v>4.1046176290875103</v>
      </c>
      <c r="L3228">
        <v>3.3039617667407599</v>
      </c>
      <c r="M3228">
        <v>69.980633935297703</v>
      </c>
      <c r="N3228">
        <v>2.0821095016919098</v>
      </c>
      <c r="O3228">
        <v>6.8669527896995497</v>
      </c>
      <c r="P3228">
        <v>225.11627906976699</v>
      </c>
      <c r="Q3228">
        <v>-6.6494769043374993E-2</v>
      </c>
    </row>
    <row r="3229" spans="1:17" hidden="1" x14ac:dyDescent="0.3">
      <c r="A3229" t="s">
        <v>6673</v>
      </c>
      <c r="B3229" t="s">
        <v>6674</v>
      </c>
      <c r="C3229" t="s">
        <v>10650</v>
      </c>
      <c r="D3229" t="s">
        <v>1418</v>
      </c>
      <c r="E3229">
        <v>70.536659999999998</v>
      </c>
      <c r="F3229">
        <v>2.76</v>
      </c>
      <c r="G3229">
        <v>120.473813908762</v>
      </c>
      <c r="H3229">
        <v>-15.5474840634242</v>
      </c>
      <c r="I3229">
        <v>65.095348203342496</v>
      </c>
      <c r="J3229">
        <v>0.88269216437075304</v>
      </c>
      <c r="K3229">
        <v>3.1759931954588398</v>
      </c>
      <c r="L3229">
        <v>2.6409443637183898</v>
      </c>
      <c r="M3229">
        <v>52.737336792074103</v>
      </c>
      <c r="N3229">
        <v>0.45143264567621</v>
      </c>
      <c r="O3229">
        <v>77.898550724637602</v>
      </c>
      <c r="P3229">
        <v>175.99999999999901</v>
      </c>
      <c r="Q3229">
        <v>3.5885775230806001E-2</v>
      </c>
    </row>
    <row r="3230" spans="1:17" hidden="1" x14ac:dyDescent="0.3">
      <c r="A3230" t="s">
        <v>6675</v>
      </c>
      <c r="B3230" t="s">
        <v>6676</v>
      </c>
      <c r="C3230" t="s">
        <v>10650</v>
      </c>
      <c r="D3230" t="s">
        <v>1168</v>
      </c>
      <c r="E3230">
        <v>70.454999999999998</v>
      </c>
      <c r="F3230">
        <v>13.47</v>
      </c>
      <c r="G3230">
        <v>-45.930885532323103</v>
      </c>
      <c r="H3230">
        <v>-2.4825034136177799</v>
      </c>
      <c r="I3230">
        <v>-19.944306047236601</v>
      </c>
      <c r="J3230">
        <v>-5.4620455352056396</v>
      </c>
      <c r="K3230">
        <v>13.242615464315</v>
      </c>
      <c r="L3230">
        <v>13.622679103688901</v>
      </c>
      <c r="M3230">
        <v>57.198317259710002</v>
      </c>
      <c r="N3230">
        <v>0.85742927223679399</v>
      </c>
      <c r="O3230">
        <v>39.866369710467701</v>
      </c>
      <c r="P3230">
        <v>32.058823529411697</v>
      </c>
      <c r="Q3230">
        <v>-2.5522938837625998E-2</v>
      </c>
    </row>
    <row r="3231" spans="1:17" hidden="1" x14ac:dyDescent="0.3">
      <c r="A3231" t="s">
        <v>6677</v>
      </c>
      <c r="B3231" t="s">
        <v>6678</v>
      </c>
      <c r="C3231" t="s">
        <v>10650</v>
      </c>
      <c r="D3231" t="s">
        <v>127</v>
      </c>
      <c r="E3231">
        <v>70.377602249999995</v>
      </c>
      <c r="F3231">
        <v>6.78</v>
      </c>
      <c r="G3231">
        <v>39.064722999671702</v>
      </c>
      <c r="H3231">
        <v>11.4065297483995</v>
      </c>
      <c r="I3231">
        <v>23.724380461407101</v>
      </c>
      <c r="J3231">
        <v>-4.47966378953448</v>
      </c>
      <c r="K3231">
        <v>6.2668173370412701</v>
      </c>
      <c r="L3231">
        <v>5.3544868891485997</v>
      </c>
      <c r="M3231">
        <v>47.606346262552897</v>
      </c>
      <c r="N3231">
        <v>0.59084759261763797</v>
      </c>
      <c r="O3231">
        <v>14.749262536873101</v>
      </c>
      <c r="P3231">
        <v>80.319148936170194</v>
      </c>
      <c r="Q3231">
        <v>6.0120077231152001E-2</v>
      </c>
    </row>
    <row r="3232" spans="1:17" hidden="1" x14ac:dyDescent="0.3">
      <c r="A3232" t="s">
        <v>6679</v>
      </c>
      <c r="B3232" t="s">
        <v>6680</v>
      </c>
      <c r="C3232" t="s">
        <v>10650</v>
      </c>
      <c r="D3232" t="s">
        <v>198</v>
      </c>
      <c r="E3232">
        <v>70.236052619999995</v>
      </c>
      <c r="F3232">
        <v>48.5</v>
      </c>
      <c r="G3232">
        <v>73.431894079957601</v>
      </c>
      <c r="H3232">
        <v>-1.70873738387826</v>
      </c>
      <c r="I3232">
        <v>25.9595058067652</v>
      </c>
      <c r="J3232">
        <v>-2.2993126890919999</v>
      </c>
      <c r="K3232">
        <v>44.0369577304564</v>
      </c>
      <c r="L3232">
        <v>36.105181648541098</v>
      </c>
      <c r="M3232">
        <v>56.9879712162464</v>
      </c>
      <c r="N3232">
        <v>0.557970854037387</v>
      </c>
      <c r="O3232">
        <v>12.989690721649399</v>
      </c>
      <c r="P3232">
        <v>158.39104954714901</v>
      </c>
      <c r="Q3232">
        <v>0.13155528355802401</v>
      </c>
    </row>
    <row r="3233" spans="1:17" hidden="1" x14ac:dyDescent="0.3">
      <c r="A3233" t="s">
        <v>6681</v>
      </c>
      <c r="B3233" t="s">
        <v>6682</v>
      </c>
      <c r="C3233" t="s">
        <v>10650</v>
      </c>
      <c r="D3233" t="s">
        <v>295</v>
      </c>
      <c r="E3233">
        <v>70.038727649999998</v>
      </c>
      <c r="F3233">
        <v>143.44999999999999</v>
      </c>
      <c r="G3233">
        <v>-18.347450777480901</v>
      </c>
      <c r="H3233">
        <v>1.36579506936705</v>
      </c>
      <c r="I3233">
        <v>8.7533607124096005</v>
      </c>
      <c r="J3233">
        <v>2.4601761496508399</v>
      </c>
      <c r="K3233">
        <v>137.043064333838</v>
      </c>
      <c r="L3233">
        <v>129.95079175305099</v>
      </c>
      <c r="M3233">
        <v>62.808450339566903</v>
      </c>
      <c r="N3233">
        <v>1.3927189388151899</v>
      </c>
      <c r="O3233">
        <v>28.895085395608199</v>
      </c>
      <c r="P3233">
        <v>49.2715920915712</v>
      </c>
      <c r="Q3233">
        <v>6.6897888787971996E-2</v>
      </c>
    </row>
    <row r="3234" spans="1:17" hidden="1" x14ac:dyDescent="0.3">
      <c r="A3234" t="s">
        <v>6683</v>
      </c>
      <c r="B3234" t="s">
        <v>6684</v>
      </c>
      <c r="C3234" t="s">
        <v>10650</v>
      </c>
      <c r="D3234" t="s">
        <v>414</v>
      </c>
      <c r="E3234">
        <v>69.986592000000002</v>
      </c>
      <c r="F3234">
        <v>121.6</v>
      </c>
      <c r="G3234">
        <v>143.93295404660299</v>
      </c>
      <c r="H3234">
        <v>-5.6566391295377301</v>
      </c>
      <c r="I3234">
        <v>37.488639547707997</v>
      </c>
      <c r="J3234">
        <v>-1.2046199404340501</v>
      </c>
      <c r="K3234">
        <v>116.273310483036</v>
      </c>
      <c r="L3234">
        <v>92.774306735517399</v>
      </c>
      <c r="M3234">
        <v>49.660792524660899</v>
      </c>
      <c r="N3234">
        <v>1.63506833850392</v>
      </c>
      <c r="O3234">
        <v>14.3503289473684</v>
      </c>
      <c r="P3234">
        <v>182.72494768658399</v>
      </c>
      <c r="Q3234">
        <v>8.7766484381857995E-2</v>
      </c>
    </row>
    <row r="3235" spans="1:17" hidden="1" x14ac:dyDescent="0.3">
      <c r="A3235" t="s">
        <v>6685</v>
      </c>
      <c r="B3235" t="s">
        <v>6686</v>
      </c>
      <c r="C3235" t="s">
        <v>10650</v>
      </c>
      <c r="D3235" t="s">
        <v>300</v>
      </c>
      <c r="E3235">
        <v>69.963394600000001</v>
      </c>
      <c r="F3235">
        <v>142</v>
      </c>
      <c r="G3235">
        <v>64.352102972236906</v>
      </c>
      <c r="H3235">
        <v>89.480319149761399</v>
      </c>
      <c r="I3235">
        <v>95.547719005294198</v>
      </c>
      <c r="J3235">
        <v>20.051026222656901</v>
      </c>
      <c r="K3235">
        <v>90.405963154092305</v>
      </c>
      <c r="L3235">
        <v>96.633711561286205</v>
      </c>
      <c r="M3235">
        <v>99.998816517946096</v>
      </c>
      <c r="N3235">
        <v>1.4141163744534999</v>
      </c>
      <c r="O3235">
        <v>0.49295774647886098</v>
      </c>
      <c r="P3235">
        <v>186.75282714054899</v>
      </c>
      <c r="Q3235">
        <v>3.1781313797999998E-2</v>
      </c>
    </row>
    <row r="3236" spans="1:17" hidden="1" x14ac:dyDescent="0.3">
      <c r="A3236" t="s">
        <v>6687</v>
      </c>
      <c r="B3236" t="s">
        <v>6688</v>
      </c>
      <c r="C3236" t="s">
        <v>10650</v>
      </c>
      <c r="D3236" t="s">
        <v>531</v>
      </c>
      <c r="E3236">
        <v>69.894704000000004</v>
      </c>
      <c r="F3236">
        <v>65.05</v>
      </c>
      <c r="G3236">
        <v>-60.7512919976501</v>
      </c>
      <c r="H3236">
        <v>-16.519819425284702</v>
      </c>
      <c r="I3236">
        <v>-43.285182923011497</v>
      </c>
      <c r="J3236">
        <v>-4.79709073929273</v>
      </c>
      <c r="M3236">
        <v>34.226532301841999</v>
      </c>
      <c r="O3236">
        <v>50.653343581860099</v>
      </c>
      <c r="P3236">
        <v>3.5828025477707</v>
      </c>
    </row>
    <row r="3237" spans="1:17" hidden="1" x14ac:dyDescent="0.3">
      <c r="A3237" t="s">
        <v>6689</v>
      </c>
      <c r="B3237" t="s">
        <v>6690</v>
      </c>
      <c r="C3237" t="s">
        <v>10650</v>
      </c>
      <c r="D3237" t="s">
        <v>355</v>
      </c>
      <c r="E3237">
        <v>69.818353599999995</v>
      </c>
      <c r="F3237">
        <v>92.41</v>
      </c>
      <c r="G3237">
        <v>80.691065243217494</v>
      </c>
      <c r="H3237">
        <v>-6.8671798410272098</v>
      </c>
      <c r="I3237">
        <v>-10.5985021452532</v>
      </c>
      <c r="J3237">
        <v>-5.0432914119256198</v>
      </c>
      <c r="K3237">
        <v>90.735047901350597</v>
      </c>
      <c r="L3237">
        <v>85.221553748033699</v>
      </c>
      <c r="M3237">
        <v>42.3573758360493</v>
      </c>
      <c r="N3237">
        <v>1.5021628359536301</v>
      </c>
      <c r="O3237">
        <v>25.841359160263998</v>
      </c>
      <c r="P3237">
        <v>116.873973245716</v>
      </c>
      <c r="Q3237">
        <v>8.3891619724217006E-2</v>
      </c>
    </row>
    <row r="3238" spans="1:17" hidden="1" x14ac:dyDescent="0.3">
      <c r="A3238" t="s">
        <v>6691</v>
      </c>
      <c r="B3238" t="s">
        <v>6692</v>
      </c>
      <c r="C3238" t="s">
        <v>10650</v>
      </c>
      <c r="D3238" t="s">
        <v>411</v>
      </c>
      <c r="E3238">
        <v>69.707639999999998</v>
      </c>
      <c r="F3238">
        <v>47.55</v>
      </c>
      <c r="G3238">
        <v>89.703611888560602</v>
      </c>
      <c r="H3238">
        <v>46.274622330559701</v>
      </c>
      <c r="I3238">
        <v>17.126591308236399</v>
      </c>
      <c r="J3238">
        <v>14.0460498794526</v>
      </c>
      <c r="K3238">
        <v>34.248635918967402</v>
      </c>
      <c r="L3238">
        <v>32.162584785034397</v>
      </c>
      <c r="M3238">
        <v>94.140303808500093</v>
      </c>
      <c r="N3238">
        <v>2.2626931567328898</v>
      </c>
      <c r="O3238">
        <v>18.506834910620402</v>
      </c>
      <c r="P3238">
        <v>120.138888888888</v>
      </c>
      <c r="Q3238">
        <v>0.148476529463832</v>
      </c>
    </row>
    <row r="3239" spans="1:17" hidden="1" x14ac:dyDescent="0.3">
      <c r="A3239" t="s">
        <v>6693</v>
      </c>
      <c r="B3239" t="s">
        <v>6694</v>
      </c>
      <c r="C3239" t="s">
        <v>10650</v>
      </c>
      <c r="D3239" t="s">
        <v>295</v>
      </c>
      <c r="E3239">
        <v>69.537484800000001</v>
      </c>
      <c r="F3239">
        <v>96</v>
      </c>
      <c r="G3239">
        <v>112.60269768321599</v>
      </c>
      <c r="H3239">
        <v>12.7626204661924</v>
      </c>
      <c r="I3239">
        <v>50.157425107445398</v>
      </c>
      <c r="J3239">
        <v>-5.6627623810837804</v>
      </c>
      <c r="K3239">
        <v>84.713313255546794</v>
      </c>
      <c r="L3239">
        <v>64.895114966810993</v>
      </c>
      <c r="M3239">
        <v>39.908621020259702</v>
      </c>
      <c r="N3239">
        <v>0.21788990825688001</v>
      </c>
      <c r="O3239">
        <v>8.2812499999999893</v>
      </c>
      <c r="P3239">
        <v>163.01369863013599</v>
      </c>
    </row>
    <row r="3240" spans="1:17" hidden="1" x14ac:dyDescent="0.3">
      <c r="A3240" t="s">
        <v>6695</v>
      </c>
      <c r="B3240" t="s">
        <v>6696</v>
      </c>
      <c r="C3240" t="s">
        <v>10650</v>
      </c>
      <c r="D3240" t="s">
        <v>472</v>
      </c>
      <c r="E3240">
        <v>69.39</v>
      </c>
      <c r="F3240">
        <v>7.61</v>
      </c>
      <c r="G3240">
        <v>3.3081324900057001</v>
      </c>
      <c r="H3240">
        <v>3.0902033310887398</v>
      </c>
      <c r="I3240">
        <v>-19.594934796855298</v>
      </c>
      <c r="J3240">
        <v>9.7534225900144804</v>
      </c>
      <c r="K3240">
        <v>7.2942685996637699</v>
      </c>
      <c r="L3240">
        <v>7.2324921329137704</v>
      </c>
      <c r="M3240">
        <v>64.009431735703402</v>
      </c>
      <c r="N3240">
        <v>1.5975432251753501</v>
      </c>
      <c r="O3240">
        <v>39.290407358738499</v>
      </c>
      <c r="P3240">
        <v>40.925925925925903</v>
      </c>
      <c r="Q3240">
        <v>2.1763731131739999E-2</v>
      </c>
    </row>
    <row r="3241" spans="1:17" hidden="1" x14ac:dyDescent="0.3">
      <c r="A3241" t="s">
        <v>6697</v>
      </c>
      <c r="B3241" t="s">
        <v>6698</v>
      </c>
      <c r="C3241" t="s">
        <v>10650</v>
      </c>
      <c r="D3241" t="s">
        <v>72</v>
      </c>
      <c r="E3241">
        <v>69.368265407999999</v>
      </c>
      <c r="F3241">
        <v>21.8</v>
      </c>
      <c r="G3241">
        <v>-49.394384807019598</v>
      </c>
      <c r="H3241">
        <v>-6.5230938195218302</v>
      </c>
      <c r="I3241">
        <v>-20.2032104788811</v>
      </c>
      <c r="J3241">
        <v>-3.5487075988655401</v>
      </c>
      <c r="K3241">
        <v>22.3775921150187</v>
      </c>
      <c r="L3241">
        <v>22.8650160933243</v>
      </c>
      <c r="M3241">
        <v>34.435678000573603</v>
      </c>
      <c r="N3241">
        <v>1.9933331677380799</v>
      </c>
      <c r="O3241">
        <v>49.5412844036697</v>
      </c>
      <c r="P3241">
        <v>23.863636363636299</v>
      </c>
      <c r="Q3241">
        <v>6.5630064506996003E-2</v>
      </c>
    </row>
    <row r="3242" spans="1:17" hidden="1" x14ac:dyDescent="0.3">
      <c r="A3242" t="s">
        <v>6699</v>
      </c>
      <c r="B3242" t="s">
        <v>6700</v>
      </c>
      <c r="C3242" t="s">
        <v>10650</v>
      </c>
      <c r="D3242" t="s">
        <v>966</v>
      </c>
      <c r="E3242">
        <v>69.254909179999999</v>
      </c>
      <c r="F3242">
        <v>57.86</v>
      </c>
      <c r="G3242">
        <v>-17.8671836151142</v>
      </c>
      <c r="H3242">
        <v>11.793292570779199</v>
      </c>
      <c r="I3242">
        <v>11.114040309352101</v>
      </c>
      <c r="J3242">
        <v>-2.6198637312803199</v>
      </c>
      <c r="K3242">
        <v>52.1062506772113</v>
      </c>
      <c r="L3242">
        <v>49.948565764366997</v>
      </c>
      <c r="M3242">
        <v>61.197207915081101</v>
      </c>
      <c r="N3242">
        <v>2.1838057657485002</v>
      </c>
      <c r="O3242">
        <v>7.15520221223644</v>
      </c>
      <c r="P3242">
        <v>62.254627033090301</v>
      </c>
      <c r="Q3242">
        <v>-8.1415646886896995E-2</v>
      </c>
    </row>
    <row r="3243" spans="1:17" hidden="1" x14ac:dyDescent="0.3">
      <c r="A3243" t="s">
        <v>6701</v>
      </c>
      <c r="B3243" t="s">
        <v>6702</v>
      </c>
      <c r="C3243" t="s">
        <v>10650</v>
      </c>
      <c r="D3243" t="s">
        <v>531</v>
      </c>
      <c r="E3243">
        <v>69.055987999999999</v>
      </c>
      <c r="F3243">
        <v>228.9</v>
      </c>
      <c r="G3243">
        <v>36.889284403180497</v>
      </c>
      <c r="H3243">
        <v>-2.68688692297011</v>
      </c>
      <c r="I3243">
        <v>-17.5941679256896</v>
      </c>
      <c r="J3243">
        <v>-1.9237454171864301</v>
      </c>
      <c r="K3243">
        <v>229.811142527897</v>
      </c>
      <c r="L3243">
        <v>223.45206462937</v>
      </c>
      <c r="M3243">
        <v>55.3250280250885</v>
      </c>
      <c r="N3243">
        <v>2.7126643975409701</v>
      </c>
      <c r="O3243">
        <v>18.8073394495412</v>
      </c>
      <c r="P3243">
        <v>103.738317757009</v>
      </c>
      <c r="Q3243">
        <v>0.157751078722492</v>
      </c>
    </row>
    <row r="3244" spans="1:17" hidden="1" x14ac:dyDescent="0.3">
      <c r="A3244" t="s">
        <v>6703</v>
      </c>
      <c r="B3244" t="s">
        <v>6704</v>
      </c>
      <c r="C3244" t="s">
        <v>10650</v>
      </c>
      <c r="D3244" t="s">
        <v>2888</v>
      </c>
      <c r="E3244">
        <v>69.003575003999998</v>
      </c>
      <c r="F3244">
        <v>5.38</v>
      </c>
      <c r="G3244">
        <v>-73.017987779410305</v>
      </c>
      <c r="H3244">
        <v>-15.2671696489057</v>
      </c>
      <c r="I3244">
        <v>-28.775114717551901</v>
      </c>
      <c r="J3244">
        <v>-3.8133000154923899</v>
      </c>
      <c r="K3244">
        <v>5.7336226318344901</v>
      </c>
      <c r="L3244">
        <v>6.3924192500163004</v>
      </c>
      <c r="M3244">
        <v>40.283089722813102</v>
      </c>
      <c r="N3244">
        <v>1.2541179378857199</v>
      </c>
      <c r="O3244">
        <v>78.996282527880993</v>
      </c>
      <c r="P3244">
        <v>13.025210084033599</v>
      </c>
      <c r="Q3244">
        <v>7.5464179278130997E-2</v>
      </c>
    </row>
    <row r="3245" spans="1:17" hidden="1" x14ac:dyDescent="0.3">
      <c r="A3245" t="s">
        <v>6705</v>
      </c>
      <c r="B3245" t="s">
        <v>6706</v>
      </c>
      <c r="C3245" t="s">
        <v>10650</v>
      </c>
      <c r="D3245" t="s">
        <v>414</v>
      </c>
      <c r="E3245">
        <v>68.905945122000006</v>
      </c>
      <c r="F3245">
        <v>0.97</v>
      </c>
      <c r="G3245">
        <v>215.99329442824299</v>
      </c>
      <c r="H3245">
        <v>9.8405425441145198</v>
      </c>
      <c r="I3245">
        <v>-3.9804038807458499</v>
      </c>
      <c r="J3245">
        <v>-9.2099321924045405</v>
      </c>
      <c r="K3245">
        <v>0.94679337454997703</v>
      </c>
      <c r="L3245">
        <v>0.79962665709008995</v>
      </c>
      <c r="M3245">
        <v>47.499577562221901</v>
      </c>
      <c r="N3245">
        <v>1.2316405635196701</v>
      </c>
      <c r="O3245">
        <v>15.4639175257732</v>
      </c>
      <c r="P3245">
        <v>246.42857142857099</v>
      </c>
      <c r="Q3245">
        <v>0.12558761452099099</v>
      </c>
    </row>
    <row r="3246" spans="1:17" hidden="1" x14ac:dyDescent="0.3">
      <c r="A3246" t="s">
        <v>6707</v>
      </c>
      <c r="B3246" t="s">
        <v>6708</v>
      </c>
      <c r="C3246" t="s">
        <v>10650</v>
      </c>
      <c r="D3246" t="s">
        <v>680</v>
      </c>
      <c r="E3246">
        <v>68.892959599999998</v>
      </c>
      <c r="F3246">
        <v>53.49</v>
      </c>
      <c r="G3246">
        <v>85.685935120883897</v>
      </c>
      <c r="H3246">
        <v>-0.95065007692411696</v>
      </c>
      <c r="I3246">
        <v>11.4840661366649</v>
      </c>
      <c r="J3246">
        <v>-5.3489627591556097</v>
      </c>
      <c r="K3246">
        <v>46.219671676816901</v>
      </c>
      <c r="L3246">
        <v>40.803917706735803</v>
      </c>
      <c r="M3246">
        <v>61.100390900719198</v>
      </c>
      <c r="N3246">
        <v>1.3074977124710601</v>
      </c>
      <c r="O3246">
        <v>13.180033651149699</v>
      </c>
      <c r="P3246">
        <v>120.123456790123</v>
      </c>
      <c r="Q3246">
        <v>0.11094744832518801</v>
      </c>
    </row>
    <row r="3247" spans="1:17" hidden="1" x14ac:dyDescent="0.3">
      <c r="A3247" t="s">
        <v>6709</v>
      </c>
      <c r="B3247" t="s">
        <v>6710</v>
      </c>
      <c r="C3247" t="s">
        <v>10650</v>
      </c>
      <c r="D3247" t="s">
        <v>141</v>
      </c>
      <c r="E3247">
        <v>68.855710139999999</v>
      </c>
      <c r="F3247">
        <v>52.15</v>
      </c>
      <c r="G3247">
        <v>35.120278555227301</v>
      </c>
      <c r="H3247">
        <v>77.686528173605296</v>
      </c>
      <c r="I3247">
        <v>60.864165407643597</v>
      </c>
      <c r="J3247">
        <v>-0.144366430139653</v>
      </c>
      <c r="K3247">
        <v>40.5747583111214</v>
      </c>
      <c r="L3247">
        <v>34.743761856345998</v>
      </c>
      <c r="M3247">
        <v>67.174845000884403</v>
      </c>
      <c r="N3247">
        <v>0.55081967213114702</v>
      </c>
      <c r="O3247">
        <v>5.46500479386384</v>
      </c>
      <c r="P3247">
        <v>116.390041493775</v>
      </c>
    </row>
    <row r="3248" spans="1:17" hidden="1" x14ac:dyDescent="0.3">
      <c r="A3248" t="s">
        <v>6711</v>
      </c>
      <c r="B3248" t="s">
        <v>6712</v>
      </c>
      <c r="C3248" t="s">
        <v>10650</v>
      </c>
      <c r="D3248" t="s">
        <v>629</v>
      </c>
      <c r="E3248">
        <v>68.685000000000002</v>
      </c>
      <c r="F3248">
        <v>241</v>
      </c>
      <c r="G3248">
        <v>-39.628946932505997</v>
      </c>
      <c r="H3248">
        <v>-1.1064271528551699</v>
      </c>
      <c r="I3248">
        <v>-9.6022367654923695</v>
      </c>
      <c r="J3248">
        <v>-2.3836686632671</v>
      </c>
      <c r="K3248">
        <v>236.02211930629201</v>
      </c>
      <c r="L3248">
        <v>240.57926852098899</v>
      </c>
      <c r="M3248">
        <v>55.112626649180001</v>
      </c>
      <c r="N3248">
        <v>0.83641573326386998</v>
      </c>
      <c r="O3248">
        <v>17.842323651452201</v>
      </c>
      <c r="P3248">
        <v>19.306930693069301</v>
      </c>
      <c r="Q3248">
        <v>0.17013107100325101</v>
      </c>
    </row>
    <row r="3249" spans="1:17" hidden="1" x14ac:dyDescent="0.3">
      <c r="A3249" t="s">
        <v>6713</v>
      </c>
      <c r="B3249" t="s">
        <v>6714</v>
      </c>
      <c r="C3249" t="s">
        <v>10650</v>
      </c>
      <c r="D3249" t="s">
        <v>21</v>
      </c>
      <c r="E3249">
        <v>68.620598732000005</v>
      </c>
      <c r="F3249">
        <v>19.38</v>
      </c>
      <c r="G3249">
        <v>6.2108954099974198</v>
      </c>
      <c r="H3249">
        <v>15.104677475694</v>
      </c>
      <c r="I3249">
        <v>-2.2263107828325301</v>
      </c>
      <c r="J3249">
        <v>14.693465791209499</v>
      </c>
      <c r="K3249">
        <v>18.1779271603627</v>
      </c>
      <c r="L3249">
        <v>17.6533967212922</v>
      </c>
      <c r="M3249">
        <v>70.983134960982895</v>
      </c>
      <c r="N3249">
        <v>2.4851091593980601</v>
      </c>
      <c r="O3249">
        <v>28.705139459054099</v>
      </c>
      <c r="P3249">
        <v>46.876367136232297</v>
      </c>
      <c r="Q3249">
        <v>9.3074263987295999E-2</v>
      </c>
    </row>
    <row r="3250" spans="1:17" hidden="1" x14ac:dyDescent="0.3">
      <c r="A3250" t="s">
        <v>6715</v>
      </c>
      <c r="B3250" t="s">
        <v>6716</v>
      </c>
      <c r="C3250" t="s">
        <v>10650</v>
      </c>
      <c r="D3250" t="s">
        <v>897</v>
      </c>
      <c r="E3250">
        <v>68.489850000000004</v>
      </c>
      <c r="F3250">
        <v>42.3</v>
      </c>
      <c r="G3250">
        <v>33.201086636035399</v>
      </c>
      <c r="H3250">
        <v>0.63153228947687801</v>
      </c>
      <c r="I3250">
        <v>-13.5567119914946</v>
      </c>
      <c r="J3250">
        <v>-7.5038838764108897</v>
      </c>
      <c r="K3250">
        <v>40.256669370370503</v>
      </c>
      <c r="L3250">
        <v>34.287416158268101</v>
      </c>
      <c r="M3250">
        <v>32.996888416014798</v>
      </c>
      <c r="N3250">
        <v>0.82094594594594505</v>
      </c>
      <c r="O3250">
        <v>14.3026004728132</v>
      </c>
      <c r="P3250">
        <v>82.721382289416795</v>
      </c>
      <c r="Q3250">
        <v>0.11342974163436099</v>
      </c>
    </row>
    <row r="3251" spans="1:17" hidden="1" x14ac:dyDescent="0.3">
      <c r="A3251" t="s">
        <v>6717</v>
      </c>
      <c r="B3251" t="s">
        <v>6718</v>
      </c>
      <c r="C3251" t="s">
        <v>10650</v>
      </c>
      <c r="D3251" t="s">
        <v>629</v>
      </c>
      <c r="E3251">
        <v>68.446248999999995</v>
      </c>
      <c r="F3251">
        <v>98.95</v>
      </c>
      <c r="G3251">
        <v>-18.841727885633201</v>
      </c>
      <c r="H3251">
        <v>-2.0330428246213299</v>
      </c>
      <c r="I3251">
        <v>-4.7679650826060103</v>
      </c>
      <c r="J3251">
        <v>-3.14791089593527</v>
      </c>
      <c r="K3251">
        <v>98.144842796121793</v>
      </c>
      <c r="L3251">
        <v>94.158314233796105</v>
      </c>
      <c r="M3251">
        <v>42.536286316274499</v>
      </c>
      <c r="N3251">
        <v>0.24133627402294999</v>
      </c>
      <c r="O3251">
        <v>19.201616978271801</v>
      </c>
      <c r="P3251">
        <v>38.005578800557799</v>
      </c>
      <c r="Q3251">
        <v>-5.3943384970913E-2</v>
      </c>
    </row>
    <row r="3252" spans="1:17" hidden="1" x14ac:dyDescent="0.3">
      <c r="A3252" t="s">
        <v>6719</v>
      </c>
      <c r="B3252" t="s">
        <v>6720</v>
      </c>
      <c r="C3252" t="s">
        <v>10650</v>
      </c>
      <c r="D3252" t="s">
        <v>295</v>
      </c>
      <c r="E3252">
        <v>68.404864500000002</v>
      </c>
      <c r="F3252">
        <v>17.05</v>
      </c>
      <c r="G3252">
        <v>75.234204302446201</v>
      </c>
      <c r="H3252">
        <v>11.9525566141005</v>
      </c>
      <c r="I3252">
        <v>-22.325893071888402</v>
      </c>
      <c r="J3252">
        <v>-4.98591552773162E-2</v>
      </c>
      <c r="K3252">
        <v>15.152200238314</v>
      </c>
      <c r="L3252">
        <v>13.6988803222551</v>
      </c>
      <c r="M3252">
        <v>56.475240274756104</v>
      </c>
      <c r="N3252">
        <v>1.14746898344949</v>
      </c>
      <c r="O3252">
        <v>28.8563049853372</v>
      </c>
      <c r="P3252">
        <v>117.197452229299</v>
      </c>
      <c r="Q3252">
        <v>7.8174810321982993E-2</v>
      </c>
    </row>
    <row r="3253" spans="1:17" hidden="1" x14ac:dyDescent="0.3">
      <c r="A3253" t="s">
        <v>6721</v>
      </c>
      <c r="B3253" t="s">
        <v>6722</v>
      </c>
      <c r="C3253" t="s">
        <v>10650</v>
      </c>
      <c r="D3253" t="s">
        <v>414</v>
      </c>
      <c r="E3253">
        <v>68.007000000000005</v>
      </c>
      <c r="F3253">
        <v>223.34</v>
      </c>
      <c r="G3253">
        <v>31.6990242700892</v>
      </c>
      <c r="H3253">
        <v>5.0637885141699002</v>
      </c>
      <c r="I3253">
        <v>-4.2349907104997904</v>
      </c>
      <c r="J3253">
        <v>-4.3516228164230997</v>
      </c>
      <c r="K3253">
        <v>220.505507867527</v>
      </c>
      <c r="L3253">
        <v>194.57812645811799</v>
      </c>
      <c r="M3253">
        <v>45.044004885834298</v>
      </c>
      <c r="N3253">
        <v>0.51195322927593401</v>
      </c>
      <c r="O3253">
        <v>16.1905614757768</v>
      </c>
      <c r="P3253">
        <v>81.724979658258704</v>
      </c>
      <c r="Q3253">
        <v>8.9261024080645998E-2</v>
      </c>
    </row>
    <row r="3254" spans="1:17" hidden="1" x14ac:dyDescent="0.3">
      <c r="A3254" t="s">
        <v>6723</v>
      </c>
      <c r="B3254" t="s">
        <v>6724</v>
      </c>
      <c r="C3254" t="s">
        <v>10650</v>
      </c>
      <c r="D3254" t="s">
        <v>127</v>
      </c>
      <c r="E3254">
        <v>67.986400000000003</v>
      </c>
      <c r="F3254">
        <v>2.77</v>
      </c>
      <c r="G3254">
        <v>295.71856915351702</v>
      </c>
      <c r="H3254">
        <v>43.157757244307902</v>
      </c>
      <c r="I3254">
        <v>127.900397291701</v>
      </c>
      <c r="J3254">
        <v>6.2737455554241501</v>
      </c>
      <c r="K3254">
        <v>1.95934295960307</v>
      </c>
      <c r="L3254">
        <v>1.3792132459631099</v>
      </c>
      <c r="M3254">
        <v>99.938211802463698</v>
      </c>
      <c r="N3254">
        <v>0.77310498301786601</v>
      </c>
      <c r="O3254">
        <v>0</v>
      </c>
      <c r="P3254">
        <v>361.666666666666</v>
      </c>
      <c r="Q3254">
        <v>3.0305106001654002E-2</v>
      </c>
    </row>
    <row r="3255" spans="1:17" hidden="1" x14ac:dyDescent="0.3">
      <c r="A3255" t="s">
        <v>6725</v>
      </c>
      <c r="B3255" t="s">
        <v>6726</v>
      </c>
      <c r="C3255" t="s">
        <v>10650</v>
      </c>
      <c r="D3255" t="s">
        <v>46</v>
      </c>
      <c r="E3255">
        <v>67.907229999999998</v>
      </c>
      <c r="F3255">
        <v>182</v>
      </c>
      <c r="G3255">
        <v>141.206514044447</v>
      </c>
      <c r="H3255">
        <v>2.12485059275379</v>
      </c>
      <c r="I3255">
        <v>10.8403558838341</v>
      </c>
      <c r="J3255">
        <v>8.1531885391616097</v>
      </c>
      <c r="K3255">
        <v>169.032338633888</v>
      </c>
      <c r="L3255">
        <v>142.133975976106</v>
      </c>
      <c r="M3255">
        <v>63.303115648740302</v>
      </c>
      <c r="N3255">
        <v>0.94089408940894004</v>
      </c>
      <c r="O3255">
        <v>16.098901098901099</v>
      </c>
      <c r="P3255">
        <v>190.92071611253101</v>
      </c>
      <c r="Q3255">
        <v>0.16216226870739001</v>
      </c>
    </row>
    <row r="3256" spans="1:17" hidden="1" x14ac:dyDescent="0.3">
      <c r="A3256" t="s">
        <v>6727</v>
      </c>
      <c r="B3256" t="s">
        <v>6728</v>
      </c>
      <c r="C3256" t="s">
        <v>10650</v>
      </c>
      <c r="D3256" t="s">
        <v>264</v>
      </c>
      <c r="E3256">
        <v>67.718699999999998</v>
      </c>
      <c r="F3256">
        <v>940.5</v>
      </c>
      <c r="G3256">
        <v>89.384753384152305</v>
      </c>
      <c r="H3256">
        <v>45.3211684755601</v>
      </c>
      <c r="I3256">
        <v>15.3129025919397</v>
      </c>
      <c r="J3256">
        <v>19.877264755958201</v>
      </c>
      <c r="K3256">
        <v>650.22356760153195</v>
      </c>
      <c r="L3256">
        <v>588.49012884215904</v>
      </c>
      <c r="M3256">
        <v>95.115509205488607</v>
      </c>
      <c r="N3256">
        <v>3.02142857142857</v>
      </c>
      <c r="O3256">
        <v>0</v>
      </c>
      <c r="P3256">
        <v>144.76252439817799</v>
      </c>
    </row>
    <row r="3257" spans="1:17" hidden="1" x14ac:dyDescent="0.3">
      <c r="A3257" t="s">
        <v>6729</v>
      </c>
      <c r="B3257" t="s">
        <v>6730</v>
      </c>
      <c r="C3257" t="s">
        <v>10650</v>
      </c>
      <c r="D3257" t="s">
        <v>1307</v>
      </c>
      <c r="E3257">
        <v>67.687200000000004</v>
      </c>
      <c r="F3257">
        <v>315</v>
      </c>
      <c r="G3257">
        <v>-21.514115174602001</v>
      </c>
      <c r="H3257">
        <v>-12.8531430806055</v>
      </c>
      <c r="I3257">
        <v>-25.347471124577002</v>
      </c>
      <c r="J3257">
        <v>-0.37658874764327199</v>
      </c>
      <c r="K3257">
        <v>319.23073534553998</v>
      </c>
      <c r="L3257">
        <v>277.41004101712599</v>
      </c>
      <c r="M3257">
        <v>48.160152823610197</v>
      </c>
      <c r="N3257">
        <v>0.17513637668676399</v>
      </c>
      <c r="O3257">
        <v>28.5555555555555</v>
      </c>
      <c r="P3257">
        <v>131.617647058823</v>
      </c>
    </row>
    <row r="3258" spans="1:17" hidden="1" x14ac:dyDescent="0.3">
      <c r="A3258" t="s">
        <v>6731</v>
      </c>
      <c r="B3258" t="s">
        <v>6732</v>
      </c>
      <c r="C3258" t="s">
        <v>10650</v>
      </c>
      <c r="D3258" t="s">
        <v>1168</v>
      </c>
      <c r="E3258">
        <v>67.637919999999994</v>
      </c>
      <c r="F3258">
        <v>52.4</v>
      </c>
      <c r="G3258">
        <v>-95.279289076812603</v>
      </c>
      <c r="H3258">
        <v>-3.5791685858769799</v>
      </c>
      <c r="I3258">
        <v>-48.437148221256102</v>
      </c>
      <c r="J3258">
        <v>-1.6627623810837799</v>
      </c>
      <c r="K3258">
        <v>58.146080101026797</v>
      </c>
      <c r="L3258">
        <v>79.126769992206405</v>
      </c>
      <c r="M3258">
        <v>25.6043344758668</v>
      </c>
      <c r="N3258">
        <v>0.78623188405797095</v>
      </c>
      <c r="O3258">
        <v>212.88167938931201</v>
      </c>
      <c r="P3258">
        <v>8.8265835929387304</v>
      </c>
    </row>
    <row r="3259" spans="1:17" hidden="1" x14ac:dyDescent="0.3">
      <c r="A3259" t="s">
        <v>6733</v>
      </c>
      <c r="B3259" t="s">
        <v>6734</v>
      </c>
      <c r="C3259" t="s">
        <v>10650</v>
      </c>
      <c r="D3259" t="s">
        <v>1569</v>
      </c>
      <c r="E3259">
        <v>67.582257299999995</v>
      </c>
      <c r="F3259">
        <v>37.4</v>
      </c>
      <c r="G3259">
        <v>-7.6109748656812499</v>
      </c>
      <c r="H3259">
        <v>0.57389176370228601</v>
      </c>
      <c r="I3259">
        <v>-54.531667925689597</v>
      </c>
      <c r="J3259">
        <v>0.16730297839334499</v>
      </c>
      <c r="K3259">
        <v>40.264856261236602</v>
      </c>
      <c r="L3259">
        <v>46.009615479814798</v>
      </c>
      <c r="M3259">
        <v>44.827173058187498</v>
      </c>
      <c r="N3259">
        <v>1.36645962732919</v>
      </c>
      <c r="O3259">
        <v>100.534759358288</v>
      </c>
      <c r="P3259">
        <v>33.096085409252602</v>
      </c>
    </row>
    <row r="3260" spans="1:17" hidden="1" x14ac:dyDescent="0.3">
      <c r="A3260" t="s">
        <v>6735</v>
      </c>
      <c r="B3260" t="s">
        <v>6736</v>
      </c>
      <c r="C3260" t="s">
        <v>10650</v>
      </c>
      <c r="D3260" t="s">
        <v>198</v>
      </c>
      <c r="E3260">
        <v>67.386244450000007</v>
      </c>
      <c r="F3260">
        <v>129.5</v>
      </c>
      <c r="G3260">
        <v>3.6226940141645398</v>
      </c>
      <c r="H3260">
        <v>3.4201800864749101</v>
      </c>
      <c r="I3260">
        <v>7.7767528202310698</v>
      </c>
      <c r="K3260">
        <v>104.302569298657</v>
      </c>
      <c r="L3260">
        <v>71.200520246059796</v>
      </c>
      <c r="M3260">
        <v>97.891639288263306</v>
      </c>
      <c r="N3260">
        <v>1.17241379310344</v>
      </c>
      <c r="O3260">
        <v>9.03474903474903</v>
      </c>
      <c r="P3260">
        <v>55.836341756919303</v>
      </c>
    </row>
    <row r="3261" spans="1:17" hidden="1" x14ac:dyDescent="0.3">
      <c r="A3261" t="s">
        <v>6737</v>
      </c>
      <c r="B3261" t="s">
        <v>6738</v>
      </c>
      <c r="C3261" t="s">
        <v>10650</v>
      </c>
      <c r="D3261" t="s">
        <v>730</v>
      </c>
      <c r="E3261">
        <v>67.308779999999999</v>
      </c>
      <c r="F3261">
        <v>182.55</v>
      </c>
      <c r="G3261">
        <v>-65.063746114025605</v>
      </c>
      <c r="H3261">
        <v>3.5626044103179999</v>
      </c>
      <c r="I3261">
        <v>-5.2064760720887202</v>
      </c>
      <c r="J3261">
        <v>2.1684425050905598</v>
      </c>
      <c r="K3261">
        <v>181.170381236846</v>
      </c>
      <c r="L3261">
        <v>197.31082585740899</v>
      </c>
      <c r="M3261">
        <v>60.874626108252997</v>
      </c>
      <c r="N3261">
        <v>1.6285362905212699</v>
      </c>
      <c r="O3261">
        <v>114.68090933990599</v>
      </c>
      <c r="P3261">
        <v>32.282608695652101</v>
      </c>
      <c r="Q3261">
        <v>0.17572999864991501</v>
      </c>
    </row>
    <row r="3262" spans="1:17" hidden="1" x14ac:dyDescent="0.3">
      <c r="A3262" t="s">
        <v>6739</v>
      </c>
      <c r="B3262" t="s">
        <v>6740</v>
      </c>
      <c r="C3262" t="s">
        <v>10650</v>
      </c>
      <c r="D3262" t="s">
        <v>1644</v>
      </c>
      <c r="E3262">
        <v>67.182667499999994</v>
      </c>
      <c r="F3262">
        <v>171</v>
      </c>
      <c r="G3262">
        <v>26.445456944625899</v>
      </c>
      <c r="H3262">
        <v>-25.6420365507993</v>
      </c>
      <c r="I3262">
        <v>-23.9066679256896</v>
      </c>
      <c r="J3262">
        <v>-8.4034229116739194</v>
      </c>
      <c r="K3262">
        <v>187.21871735655299</v>
      </c>
      <c r="L3262">
        <v>169.417486593371</v>
      </c>
      <c r="M3262">
        <v>39.3562409566197</v>
      </c>
      <c r="N3262">
        <v>1.1291272121593201</v>
      </c>
      <c r="O3262">
        <v>37.426900584795298</v>
      </c>
      <c r="P3262">
        <v>73.164556962025301</v>
      </c>
      <c r="Q3262">
        <v>6.2304304667037999E-2</v>
      </c>
    </row>
    <row r="3263" spans="1:17" hidden="1" x14ac:dyDescent="0.3">
      <c r="A3263" t="s">
        <v>6741</v>
      </c>
      <c r="B3263" t="s">
        <v>6742</v>
      </c>
      <c r="C3263" t="s">
        <v>10650</v>
      </c>
      <c r="D3263" t="s">
        <v>568</v>
      </c>
      <c r="E3263">
        <v>67.098643300000006</v>
      </c>
      <c r="F3263">
        <v>9.33</v>
      </c>
      <c r="G3263">
        <v>-20.6705711179752</v>
      </c>
      <c r="H3263">
        <v>-11.2466400540308</v>
      </c>
      <c r="I3263">
        <v>-20.592930301927201</v>
      </c>
      <c r="J3263">
        <v>-3.2220139403353301</v>
      </c>
      <c r="K3263">
        <v>10.223724601769799</v>
      </c>
      <c r="L3263">
        <v>10.7155888291807</v>
      </c>
      <c r="M3263">
        <v>46.6605642189609</v>
      </c>
      <c r="N3263">
        <v>2.9446520407014898</v>
      </c>
      <c r="O3263">
        <v>52.8403001071811</v>
      </c>
      <c r="P3263">
        <v>15.7568238213399</v>
      </c>
      <c r="Q3263">
        <v>6.1520099932833E-2</v>
      </c>
    </row>
    <row r="3264" spans="1:17" hidden="1" x14ac:dyDescent="0.3">
      <c r="A3264" t="s">
        <v>6743</v>
      </c>
      <c r="B3264" t="s">
        <v>6744</v>
      </c>
      <c r="C3264" t="s">
        <v>10650</v>
      </c>
      <c r="D3264" t="s">
        <v>2599</v>
      </c>
      <c r="E3264">
        <v>67.085680199999999</v>
      </c>
      <c r="F3264">
        <v>39.380000000000003</v>
      </c>
      <c r="G3264">
        <v>-46.630212092901097</v>
      </c>
      <c r="H3264">
        <v>-14.459264032287701</v>
      </c>
      <c r="I3264">
        <v>-14.2476838444663</v>
      </c>
      <c r="J3264">
        <v>-7.4855471912103697</v>
      </c>
      <c r="K3264">
        <v>43.089740653079502</v>
      </c>
      <c r="L3264">
        <v>42.705446701864602</v>
      </c>
      <c r="M3264">
        <v>41.755320638616901</v>
      </c>
      <c r="N3264">
        <v>1.03678516709571</v>
      </c>
      <c r="O3264">
        <v>32.808532249872997</v>
      </c>
      <c r="P3264">
        <v>22.488335925349901</v>
      </c>
      <c r="Q3264">
        <v>6.7783988489075006E-2</v>
      </c>
    </row>
    <row r="3265" spans="1:17" hidden="1" x14ac:dyDescent="0.3">
      <c r="A3265" t="s">
        <v>6745</v>
      </c>
      <c r="B3265" t="s">
        <v>6746</v>
      </c>
      <c r="C3265" t="s">
        <v>10650</v>
      </c>
      <c r="D3265" t="s">
        <v>1546</v>
      </c>
      <c r="E3265">
        <v>67.074832134000005</v>
      </c>
      <c r="F3265">
        <v>65.83</v>
      </c>
      <c r="G3265">
        <v>-36.660348225399403</v>
      </c>
      <c r="H3265">
        <v>-19.9912840604112</v>
      </c>
      <c r="I3265">
        <v>-33.1752285317502</v>
      </c>
      <c r="J3265">
        <v>2.2742454929319602</v>
      </c>
      <c r="K3265">
        <v>70.604895062438601</v>
      </c>
      <c r="L3265">
        <v>74.632472794817303</v>
      </c>
      <c r="M3265">
        <v>49.98704964585</v>
      </c>
      <c r="N3265">
        <v>1.97994141378971</v>
      </c>
      <c r="O3265">
        <v>113.656387665198</v>
      </c>
      <c r="P3265">
        <v>11.4063293281434</v>
      </c>
      <c r="Q3265">
        <v>0.106710473452292</v>
      </c>
    </row>
    <row r="3266" spans="1:17" hidden="1" x14ac:dyDescent="0.3">
      <c r="A3266" t="s">
        <v>6747</v>
      </c>
      <c r="B3266" t="s">
        <v>6748</v>
      </c>
      <c r="C3266" t="s">
        <v>10650</v>
      </c>
      <c r="D3266" t="s">
        <v>21</v>
      </c>
      <c r="E3266">
        <v>66.953000000000003</v>
      </c>
      <c r="F3266">
        <v>29.45</v>
      </c>
      <c r="G3266">
        <v>-62.499867542427403</v>
      </c>
      <c r="H3266">
        <v>-7.7221150266996403</v>
      </c>
      <c r="I3266">
        <v>-15.7744484537424</v>
      </c>
      <c r="J3266">
        <v>-8.3186065369279394</v>
      </c>
      <c r="K3266">
        <v>30.216021442569001</v>
      </c>
      <c r="L3266">
        <v>33.232707753171802</v>
      </c>
      <c r="M3266">
        <v>25.889528854503801</v>
      </c>
      <c r="N3266">
        <v>0.68327307997530995</v>
      </c>
      <c r="O3266">
        <v>71.477079796264803</v>
      </c>
      <c r="P3266">
        <v>15.2641878669275</v>
      </c>
    </row>
    <row r="3267" spans="1:17" hidden="1" x14ac:dyDescent="0.3">
      <c r="A3267" t="s">
        <v>6749</v>
      </c>
      <c r="B3267" t="s">
        <v>6750</v>
      </c>
      <c r="C3267" t="s">
        <v>10650</v>
      </c>
      <c r="D3267" t="s">
        <v>629</v>
      </c>
      <c r="E3267">
        <v>66.940361074999998</v>
      </c>
      <c r="F3267">
        <v>25.95</v>
      </c>
      <c r="G3267">
        <v>-43.992905248162899</v>
      </c>
      <c r="H3267">
        <v>-9.1310202172571593</v>
      </c>
      <c r="I3267">
        <v>-18.9133506005718</v>
      </c>
      <c r="J3267">
        <v>-4.5995653550614701</v>
      </c>
      <c r="K3267">
        <v>26.6451639421065</v>
      </c>
      <c r="L3267">
        <v>28.485062279396399</v>
      </c>
      <c r="M3267">
        <v>43.251499007712802</v>
      </c>
      <c r="N3267">
        <v>0.97014367477268304</v>
      </c>
      <c r="O3267">
        <v>61.464354527938298</v>
      </c>
      <c r="P3267">
        <v>14.8230088495575</v>
      </c>
      <c r="Q3267">
        <v>-5.3235055338978002E-2</v>
      </c>
    </row>
    <row r="3268" spans="1:17" hidden="1" x14ac:dyDescent="0.3">
      <c r="A3268" t="s">
        <v>6751</v>
      </c>
      <c r="B3268" t="s">
        <v>6752</v>
      </c>
      <c r="C3268" t="s">
        <v>10650</v>
      </c>
      <c r="D3268" t="s">
        <v>2641</v>
      </c>
      <c r="E3268">
        <v>66.64</v>
      </c>
      <c r="F3268">
        <v>33.24</v>
      </c>
      <c r="G3268">
        <v>-11.5086222597199</v>
      </c>
      <c r="H3268">
        <v>-6.2958860458722299</v>
      </c>
      <c r="I3268">
        <v>-21.524876316336101</v>
      </c>
      <c r="J3268">
        <v>-2.8782975130138002</v>
      </c>
      <c r="K3268">
        <v>33.6679807254772</v>
      </c>
      <c r="L3268">
        <v>32.722473991005998</v>
      </c>
      <c r="M3268">
        <v>39.5057904985132</v>
      </c>
      <c r="N3268">
        <v>0.81313231333376701</v>
      </c>
      <c r="O3268">
        <v>32.039711191335698</v>
      </c>
      <c r="P3268">
        <v>67.878787878787804</v>
      </c>
      <c r="Q3268">
        <v>0.122081689703553</v>
      </c>
    </row>
    <row r="3269" spans="1:17" hidden="1" x14ac:dyDescent="0.3">
      <c r="A3269" t="s">
        <v>6753</v>
      </c>
      <c r="B3269" t="s">
        <v>6754</v>
      </c>
      <c r="C3269" t="s">
        <v>10650</v>
      </c>
      <c r="D3269" t="s">
        <v>54</v>
      </c>
      <c r="E3269">
        <v>66.639444863999998</v>
      </c>
      <c r="F3269">
        <v>51.81</v>
      </c>
      <c r="G3269">
        <v>8.2424531923912792</v>
      </c>
      <c r="H3269">
        <v>2.34473902790283</v>
      </c>
      <c r="I3269">
        <v>-6.3203412480445396</v>
      </c>
      <c r="J3269">
        <v>3.2243818779937299</v>
      </c>
      <c r="K3269">
        <v>50.140236478272698</v>
      </c>
      <c r="L3269">
        <v>48.586862578498298</v>
      </c>
      <c r="M3269">
        <v>63.361386313746699</v>
      </c>
      <c r="N3269">
        <v>1.5094411900107001</v>
      </c>
      <c r="O3269">
        <v>22.5439104419996</v>
      </c>
      <c r="P3269">
        <v>41.945205479452</v>
      </c>
      <c r="Q3269">
        <v>9.4196130192599999E-4</v>
      </c>
    </row>
    <row r="3270" spans="1:17" hidden="1" x14ac:dyDescent="0.3">
      <c r="A3270" t="s">
        <v>6755</v>
      </c>
      <c r="B3270" t="s">
        <v>6756</v>
      </c>
      <c r="C3270" t="s">
        <v>10650</v>
      </c>
      <c r="D3270" t="s">
        <v>104</v>
      </c>
      <c r="E3270">
        <v>66.619195199999993</v>
      </c>
      <c r="F3270">
        <v>162</v>
      </c>
      <c r="G3270">
        <v>-9.4494666941295602</v>
      </c>
      <c r="H3270">
        <v>-15.7407268616187</v>
      </c>
      <c r="I3270">
        <v>-19.408671246509702</v>
      </c>
      <c r="J3270">
        <v>-0.60225084022290698</v>
      </c>
      <c r="K3270">
        <v>169.036190324046</v>
      </c>
      <c r="L3270">
        <v>162.936966259673</v>
      </c>
      <c r="M3270">
        <v>36.659676726870302</v>
      </c>
      <c r="N3270">
        <v>0.81263816794133603</v>
      </c>
      <c r="O3270">
        <v>91.543209876543202</v>
      </c>
      <c r="P3270">
        <v>53.336488405111197</v>
      </c>
      <c r="Q3270">
        <v>4.9364506252764999E-2</v>
      </c>
    </row>
    <row r="3271" spans="1:17" hidden="1" x14ac:dyDescent="0.3">
      <c r="A3271" t="s">
        <v>6757</v>
      </c>
      <c r="B3271" t="s">
        <v>6758</v>
      </c>
      <c r="C3271" t="s">
        <v>10650</v>
      </c>
      <c r="E3271">
        <v>66.516417000000004</v>
      </c>
      <c r="F3271">
        <v>34.5</v>
      </c>
      <c r="G3271">
        <v>24.6906222802473</v>
      </c>
      <c r="H3271">
        <v>-6.3802366766647003</v>
      </c>
      <c r="I3271">
        <v>3.5455230570864198</v>
      </c>
      <c r="J3271">
        <v>4.5912261319985204</v>
      </c>
      <c r="K3271">
        <v>33.923610438443198</v>
      </c>
      <c r="L3271">
        <v>31.500728443066802</v>
      </c>
      <c r="M3271">
        <v>49.942386437055603</v>
      </c>
      <c r="N3271">
        <v>2.2631237524949999</v>
      </c>
      <c r="O3271">
        <v>13.5942028985507</v>
      </c>
      <c r="P3271">
        <v>88.524590163934405</v>
      </c>
      <c r="Q3271">
        <v>7.5246317295736997E-2</v>
      </c>
    </row>
    <row r="3272" spans="1:17" hidden="1" x14ac:dyDescent="0.3">
      <c r="A3272" t="s">
        <v>6759</v>
      </c>
      <c r="B3272" t="s">
        <v>6760</v>
      </c>
      <c r="C3272" t="s">
        <v>10650</v>
      </c>
      <c r="D3272" t="s">
        <v>141</v>
      </c>
      <c r="E3272">
        <v>66.160777635000002</v>
      </c>
      <c r="F3272">
        <v>59.95</v>
      </c>
      <c r="G3272">
        <v>22.967998332322701</v>
      </c>
      <c r="H3272">
        <v>-24.094561100378002</v>
      </c>
      <c r="I3272">
        <v>39.847553970818097</v>
      </c>
      <c r="J3272">
        <v>-11.5208065451216</v>
      </c>
      <c r="K3272">
        <v>60.037980704695897</v>
      </c>
      <c r="L3272">
        <v>49.3348131560195</v>
      </c>
      <c r="M3272">
        <v>32.4479569518437</v>
      </c>
      <c r="N3272">
        <v>0.26681444031817703</v>
      </c>
      <c r="O3272">
        <v>69.040867389491197</v>
      </c>
      <c r="P3272">
        <v>75.292397660818693</v>
      </c>
      <c r="Q3272">
        <v>6.783526034199E-2</v>
      </c>
    </row>
    <row r="3273" spans="1:17" hidden="1" x14ac:dyDescent="0.3">
      <c r="A3273" t="s">
        <v>6761</v>
      </c>
      <c r="B3273" t="s">
        <v>6762</v>
      </c>
      <c r="C3273" t="s">
        <v>10650</v>
      </c>
      <c r="D3273" t="s">
        <v>4617</v>
      </c>
      <c r="E3273">
        <v>66.077576733000001</v>
      </c>
      <c r="F3273">
        <v>89.74</v>
      </c>
      <c r="G3273">
        <v>14.376728808934301</v>
      </c>
      <c r="H3273">
        <v>-7.4671860984369296</v>
      </c>
      <c r="I3273">
        <v>-37.175249006770699</v>
      </c>
      <c r="J3273">
        <v>-2.7447295941985299</v>
      </c>
      <c r="K3273">
        <v>94.412813236595994</v>
      </c>
      <c r="L3273">
        <v>93.440669422844806</v>
      </c>
      <c r="M3273">
        <v>41.274873857162902</v>
      </c>
      <c r="N3273">
        <v>0.48915168712044199</v>
      </c>
      <c r="O3273">
        <v>70.4813906841988</v>
      </c>
      <c r="P3273">
        <v>51.2301988540613</v>
      </c>
      <c r="Q3273">
        <v>5.1100168283216001E-2</v>
      </c>
    </row>
    <row r="3274" spans="1:17" hidden="1" x14ac:dyDescent="0.3">
      <c r="A3274" t="s">
        <v>6763</v>
      </c>
      <c r="B3274" t="s">
        <v>6764</v>
      </c>
      <c r="C3274" t="s">
        <v>10650</v>
      </c>
      <c r="D3274" t="s">
        <v>46</v>
      </c>
      <c r="E3274">
        <v>65.928226420000001</v>
      </c>
      <c r="F3274">
        <v>0.7</v>
      </c>
      <c r="G3274">
        <v>-22.742969308020498</v>
      </c>
      <c r="K3274">
        <v>0.813046339516308</v>
      </c>
      <c r="L3274">
        <v>1.2524745064316301</v>
      </c>
      <c r="M3274">
        <v>70.989730741565694</v>
      </c>
      <c r="N3274">
        <v>1</v>
      </c>
      <c r="O3274">
        <v>7.1428571428571397</v>
      </c>
      <c r="P3274">
        <v>16.6666666666666</v>
      </c>
      <c r="Q3274">
        <v>3.7666979515126001E-2</v>
      </c>
    </row>
    <row r="3275" spans="1:17" hidden="1" x14ac:dyDescent="0.3">
      <c r="A3275" t="s">
        <v>6765</v>
      </c>
      <c r="B3275" t="s">
        <v>6766</v>
      </c>
      <c r="C3275" t="s">
        <v>10650</v>
      </c>
      <c r="D3275" t="s">
        <v>365</v>
      </c>
      <c r="E3275">
        <v>65.778767999999999</v>
      </c>
      <c r="F3275">
        <v>71.92</v>
      </c>
      <c r="G3275">
        <v>5.5450595472233104</v>
      </c>
      <c r="H3275">
        <v>4.8708813724450799</v>
      </c>
      <c r="I3275">
        <v>-27.022705210584501</v>
      </c>
      <c r="J3275">
        <v>-1.1044930161152</v>
      </c>
      <c r="K3275">
        <v>68.504237891397594</v>
      </c>
      <c r="L3275">
        <v>65.899732814616897</v>
      </c>
      <c r="M3275">
        <v>65.248428857308795</v>
      </c>
      <c r="N3275">
        <v>1.7172238805193301</v>
      </c>
      <c r="O3275">
        <v>22.789210233592801</v>
      </c>
      <c r="P3275">
        <v>41.296660117878197</v>
      </c>
      <c r="Q3275">
        <v>6.1544755197543002E-2</v>
      </c>
    </row>
    <row r="3276" spans="1:17" hidden="1" x14ac:dyDescent="0.3">
      <c r="A3276" t="s">
        <v>6767</v>
      </c>
      <c r="B3276" t="s">
        <v>6768</v>
      </c>
      <c r="C3276" t="s">
        <v>10650</v>
      </c>
      <c r="D3276" t="s">
        <v>365</v>
      </c>
      <c r="E3276">
        <v>65.673069732000002</v>
      </c>
      <c r="F3276">
        <v>38.36</v>
      </c>
      <c r="G3276">
        <v>24.242142354510399</v>
      </c>
      <c r="H3276">
        <v>25.079470283042198</v>
      </c>
      <c r="I3276">
        <v>-14.2304291869509</v>
      </c>
      <c r="J3276">
        <v>4.9499231789701996</v>
      </c>
      <c r="K3276">
        <v>34.246280266734303</v>
      </c>
      <c r="L3276">
        <v>32.867736675892203</v>
      </c>
      <c r="M3276">
        <v>71.634299651584897</v>
      </c>
      <c r="N3276">
        <v>4.0481503387673801</v>
      </c>
      <c r="O3276">
        <v>26.173096976016598</v>
      </c>
      <c r="P3276">
        <v>60.5020920502092</v>
      </c>
      <c r="Q3276">
        <v>8.1280112793060993E-2</v>
      </c>
    </row>
    <row r="3277" spans="1:17" hidden="1" x14ac:dyDescent="0.3">
      <c r="A3277" t="s">
        <v>6769</v>
      </c>
      <c r="B3277" t="s">
        <v>6770</v>
      </c>
      <c r="C3277" t="s">
        <v>10650</v>
      </c>
      <c r="D3277" t="s">
        <v>2888</v>
      </c>
      <c r="E3277">
        <v>65.52</v>
      </c>
      <c r="F3277">
        <v>233.8</v>
      </c>
      <c r="G3277">
        <v>23.380512473355999</v>
      </c>
      <c r="H3277">
        <v>-0.39949831390386398</v>
      </c>
      <c r="I3277">
        <v>42.586387629865797</v>
      </c>
      <c r="J3277">
        <v>-6.24991834438653</v>
      </c>
      <c r="K3277">
        <v>226.497755637279</v>
      </c>
      <c r="L3277">
        <v>165.08956460236101</v>
      </c>
      <c r="M3277">
        <v>51.288373236165498</v>
      </c>
      <c r="N3277">
        <v>1.1531421598535601</v>
      </c>
      <c r="O3277">
        <v>19.974337040205299</v>
      </c>
      <c r="P3277">
        <v>128.09756097560901</v>
      </c>
    </row>
    <row r="3278" spans="1:17" hidden="1" x14ac:dyDescent="0.3">
      <c r="A3278" t="s">
        <v>6771</v>
      </c>
      <c r="B3278" t="s">
        <v>6772</v>
      </c>
      <c r="C3278" t="s">
        <v>10650</v>
      </c>
      <c r="D3278" t="s">
        <v>494</v>
      </c>
      <c r="E3278">
        <v>65.465280000000007</v>
      </c>
      <c r="F3278">
        <v>8.69</v>
      </c>
      <c r="G3278">
        <v>73.077603561732602</v>
      </c>
      <c r="H3278">
        <v>-10.7667912985134</v>
      </c>
      <c r="I3278">
        <v>-28.1886801208116</v>
      </c>
      <c r="J3278">
        <v>-1.43074381959885</v>
      </c>
      <c r="K3278">
        <v>8.9256981992339099</v>
      </c>
      <c r="L3278">
        <v>8.0941278724254797</v>
      </c>
      <c r="M3278">
        <v>23.1558049520042</v>
      </c>
      <c r="N3278">
        <v>0.51671074907606496</v>
      </c>
      <c r="O3278">
        <v>43.383199079401599</v>
      </c>
      <c r="P3278">
        <v>126.302083333333</v>
      </c>
      <c r="Q3278">
        <v>7.5780998343685999E-2</v>
      </c>
    </row>
    <row r="3279" spans="1:17" hidden="1" x14ac:dyDescent="0.3">
      <c r="A3279" t="s">
        <v>6773</v>
      </c>
      <c r="B3279" t="s">
        <v>6774</v>
      </c>
      <c r="C3279" t="s">
        <v>10650</v>
      </c>
      <c r="D3279" t="s">
        <v>1482</v>
      </c>
      <c r="E3279">
        <v>65.453400000000002</v>
      </c>
      <c r="F3279">
        <v>34.700000000000003</v>
      </c>
      <c r="G3279">
        <v>39.829688652272303</v>
      </c>
      <c r="H3279">
        <v>12.4341600664885</v>
      </c>
      <c r="I3279">
        <v>35.830145967963801</v>
      </c>
      <c r="J3279">
        <v>8.3059876189162001</v>
      </c>
      <c r="K3279">
        <v>32.116700030974101</v>
      </c>
      <c r="L3279">
        <v>27.080518449403598</v>
      </c>
      <c r="M3279">
        <v>65.239752813519601</v>
      </c>
      <c r="N3279">
        <v>0.87918233800423695</v>
      </c>
      <c r="O3279">
        <v>10.1729106628241</v>
      </c>
      <c r="P3279">
        <v>92.7777777777778</v>
      </c>
      <c r="Q3279">
        <v>3.4925052926706002E-2</v>
      </c>
    </row>
    <row r="3280" spans="1:17" hidden="1" x14ac:dyDescent="0.3">
      <c r="A3280" t="s">
        <v>6775</v>
      </c>
      <c r="B3280" t="s">
        <v>6776</v>
      </c>
      <c r="C3280" t="s">
        <v>10650</v>
      </c>
      <c r="D3280" t="s">
        <v>21</v>
      </c>
      <c r="E3280">
        <v>65.422901999999993</v>
      </c>
      <c r="F3280">
        <v>11.57</v>
      </c>
      <c r="G3280">
        <v>15.8352666153481</v>
      </c>
      <c r="H3280">
        <v>-2.1163141585048901</v>
      </c>
      <c r="I3280">
        <v>-12.9691679256896</v>
      </c>
      <c r="J3280">
        <v>-9.7348626945634003</v>
      </c>
      <c r="K3280">
        <v>11.395233188053901</v>
      </c>
      <c r="L3280">
        <v>10.4478537824598</v>
      </c>
      <c r="M3280">
        <v>48.160756308388798</v>
      </c>
      <c r="N3280">
        <v>1.43279629804552</v>
      </c>
      <c r="O3280">
        <v>30.509939498703499</v>
      </c>
      <c r="P3280">
        <v>70.147058823529406</v>
      </c>
      <c r="Q3280">
        <v>9.5589876428108997E-2</v>
      </c>
    </row>
    <row r="3281" spans="1:17" hidden="1" x14ac:dyDescent="0.3">
      <c r="A3281" t="s">
        <v>6777</v>
      </c>
      <c r="B3281" t="s">
        <v>6778</v>
      </c>
      <c r="C3281" t="s">
        <v>10650</v>
      </c>
      <c r="D3281" t="s">
        <v>46</v>
      </c>
      <c r="E3281">
        <v>65.409769385999994</v>
      </c>
      <c r="F3281">
        <v>39.229999999999997</v>
      </c>
      <c r="G3281">
        <v>12.2192684542172</v>
      </c>
      <c r="H3281">
        <v>-4.5480938195218403</v>
      </c>
      <c r="I3281">
        <v>-5.7833755759629</v>
      </c>
      <c r="J3281">
        <v>-3.33576618336516</v>
      </c>
      <c r="K3281">
        <v>37.738304424658999</v>
      </c>
      <c r="L3281">
        <v>36.211716867742801</v>
      </c>
      <c r="M3281">
        <v>46.062625092092098</v>
      </c>
      <c r="N3281">
        <v>0.83106993315378397</v>
      </c>
      <c r="O3281">
        <v>28.9829212337497</v>
      </c>
      <c r="P3281">
        <v>48.037735849056503</v>
      </c>
      <c r="Q3281">
        <v>-6.6134216430347004E-2</v>
      </c>
    </row>
    <row r="3282" spans="1:17" hidden="1" x14ac:dyDescent="0.3">
      <c r="A3282" t="s">
        <v>6779</v>
      </c>
      <c r="B3282" t="s">
        <v>6780</v>
      </c>
      <c r="C3282" t="s">
        <v>10650</v>
      </c>
      <c r="D3282" t="s">
        <v>6781</v>
      </c>
      <c r="E3282">
        <v>65.279499999999999</v>
      </c>
      <c r="F3282">
        <v>145.80000000000001</v>
      </c>
      <c r="G3282">
        <v>718.72022678534404</v>
      </c>
      <c r="H3282">
        <v>-5.4532248238886396</v>
      </c>
      <c r="I3282">
        <v>68.509547533608298</v>
      </c>
      <c r="J3282">
        <v>-9.2556541419884706</v>
      </c>
      <c r="K3282">
        <v>147.996724912866</v>
      </c>
      <c r="L3282">
        <v>110.505906637271</v>
      </c>
      <c r="M3282">
        <v>27.685586254822798</v>
      </c>
      <c r="N3282">
        <v>0.32152234115350098</v>
      </c>
      <c r="O3282">
        <v>19.718792866941001</v>
      </c>
      <c r="P3282">
        <v>749.15550378567195</v>
      </c>
      <c r="Q3282">
        <v>0.112779914057659</v>
      </c>
    </row>
    <row r="3283" spans="1:17" hidden="1" x14ac:dyDescent="0.3">
      <c r="A3283" t="s">
        <v>6782</v>
      </c>
      <c r="B3283" t="s">
        <v>6783</v>
      </c>
      <c r="C3283" t="s">
        <v>10650</v>
      </c>
      <c r="D3283" t="s">
        <v>1644</v>
      </c>
      <c r="E3283">
        <v>65.265000000000001</v>
      </c>
      <c r="F3283">
        <v>44.97</v>
      </c>
      <c r="G3283">
        <v>-71.893293923738895</v>
      </c>
      <c r="H3283">
        <v>-12.2535000566987</v>
      </c>
      <c r="I3283">
        <v>-52.953152978405498</v>
      </c>
      <c r="J3283">
        <v>-1.2936735690884</v>
      </c>
      <c r="K3283">
        <v>47.869894526721197</v>
      </c>
      <c r="L3283">
        <v>58.875210947734999</v>
      </c>
      <c r="M3283">
        <v>45.159646123317998</v>
      </c>
      <c r="N3283">
        <v>0.55860349127181996</v>
      </c>
      <c r="O3283">
        <v>111.696686680008</v>
      </c>
      <c r="P3283">
        <v>14.719387755102</v>
      </c>
      <c r="Q3283">
        <v>-7.5076215502699996E-3</v>
      </c>
    </row>
    <row r="3284" spans="1:17" hidden="1" x14ac:dyDescent="0.3">
      <c r="A3284" t="s">
        <v>6784</v>
      </c>
      <c r="B3284" t="s">
        <v>6785</v>
      </c>
      <c r="C3284" t="s">
        <v>10650</v>
      </c>
      <c r="D3284" t="s">
        <v>629</v>
      </c>
      <c r="E3284">
        <v>65.212636727999893</v>
      </c>
      <c r="F3284">
        <v>23.74</v>
      </c>
      <c r="G3284">
        <v>344.36472299967102</v>
      </c>
      <c r="H3284">
        <v>84.716906180478105</v>
      </c>
      <c r="I3284">
        <v>242.95287105482001</v>
      </c>
      <c r="J3284">
        <v>6.4654308376807199</v>
      </c>
      <c r="K3284">
        <v>14.2927344751481</v>
      </c>
      <c r="L3284">
        <v>7.5987285770215696</v>
      </c>
      <c r="M3284">
        <v>100</v>
      </c>
      <c r="N3284">
        <v>2.2416800666411398</v>
      </c>
      <c r="O3284">
        <v>0</v>
      </c>
      <c r="P3284">
        <v>384.48979591836701</v>
      </c>
    </row>
    <row r="3285" spans="1:17" hidden="1" x14ac:dyDescent="0.3">
      <c r="A3285" t="s">
        <v>6786</v>
      </c>
      <c r="B3285" t="s">
        <v>6787</v>
      </c>
      <c r="C3285" t="s">
        <v>10650</v>
      </c>
      <c r="D3285" t="s">
        <v>3601</v>
      </c>
      <c r="E3285">
        <v>65.044357700000006</v>
      </c>
      <c r="F3285">
        <v>64.36</v>
      </c>
      <c r="G3285">
        <v>60.148081009739798</v>
      </c>
      <c r="H3285">
        <v>29.896906180478101</v>
      </c>
      <c r="I3285">
        <v>43.206517587535203</v>
      </c>
      <c r="J3285">
        <v>-5.7357550818137204</v>
      </c>
      <c r="K3285">
        <v>54.238317969755002</v>
      </c>
      <c r="L3285">
        <v>47.490872752233201</v>
      </c>
      <c r="M3285">
        <v>77.704675597904199</v>
      </c>
      <c r="N3285">
        <v>3.8759652949057801</v>
      </c>
      <c r="O3285">
        <v>8.2193909260410205</v>
      </c>
      <c r="P3285">
        <v>110.602094240837</v>
      </c>
      <c r="Q3285">
        <v>0.12964218218890999</v>
      </c>
    </row>
    <row r="3286" spans="1:17" hidden="1" x14ac:dyDescent="0.3">
      <c r="A3286" t="s">
        <v>6788</v>
      </c>
      <c r="B3286" t="s">
        <v>6789</v>
      </c>
      <c r="C3286" t="s">
        <v>10650</v>
      </c>
      <c r="D3286" t="s">
        <v>2275</v>
      </c>
      <c r="E3286">
        <v>64.98</v>
      </c>
      <c r="F3286">
        <v>324.89999999999998</v>
      </c>
      <c r="G3286">
        <v>83.314722999671702</v>
      </c>
      <c r="H3286">
        <v>68.581618222362906</v>
      </c>
      <c r="I3286">
        <v>36.754334378457699</v>
      </c>
      <c r="J3286">
        <v>16.2682721016748</v>
      </c>
      <c r="K3286">
        <v>224.94588739939201</v>
      </c>
      <c r="L3286">
        <v>201.347329318584</v>
      </c>
      <c r="M3286">
        <v>99.761281374560298</v>
      </c>
      <c r="N3286">
        <v>2.11004784688995</v>
      </c>
      <c r="O3286">
        <v>0</v>
      </c>
      <c r="P3286">
        <v>116.383616383616</v>
      </c>
      <c r="Q3286">
        <v>0.18458092947711699</v>
      </c>
    </row>
    <row r="3287" spans="1:17" hidden="1" x14ac:dyDescent="0.3">
      <c r="A3287" t="s">
        <v>6790</v>
      </c>
      <c r="B3287" t="s">
        <v>6791</v>
      </c>
      <c r="C3287" t="s">
        <v>10650</v>
      </c>
      <c r="D3287" t="s">
        <v>1193</v>
      </c>
      <c r="E3287">
        <v>64.965250505999904</v>
      </c>
      <c r="F3287">
        <v>101.03</v>
      </c>
      <c r="G3287">
        <v>-48.728847562398499</v>
      </c>
      <c r="H3287">
        <v>4.8646612825189797</v>
      </c>
      <c r="I3287">
        <v>-15.3556413556413</v>
      </c>
      <c r="J3287">
        <v>2.5972376189162101</v>
      </c>
      <c r="K3287">
        <v>99.845821721541299</v>
      </c>
      <c r="L3287">
        <v>103.872913790822</v>
      </c>
      <c r="M3287">
        <v>60.771677380906297</v>
      </c>
      <c r="N3287">
        <v>0.60918191840212899</v>
      </c>
      <c r="O3287">
        <v>53.815698307433401</v>
      </c>
      <c r="P3287">
        <v>18.719153936545201</v>
      </c>
      <c r="Q3287">
        <v>7.4982434815204002E-2</v>
      </c>
    </row>
    <row r="3288" spans="1:17" hidden="1" x14ac:dyDescent="0.3">
      <c r="A3288" t="s">
        <v>6792</v>
      </c>
      <c r="B3288" t="s">
        <v>6793</v>
      </c>
      <c r="C3288" t="s">
        <v>10650</v>
      </c>
      <c r="D3288" t="s">
        <v>54</v>
      </c>
      <c r="E3288">
        <v>64.8908019</v>
      </c>
      <c r="F3288">
        <v>60.25</v>
      </c>
      <c r="G3288">
        <v>-17.818454570421601</v>
      </c>
      <c r="H3288">
        <v>-6.90645434154467</v>
      </c>
      <c r="I3288">
        <v>13.2088425455145</v>
      </c>
      <c r="J3288">
        <v>-4.7538233668816101</v>
      </c>
      <c r="K3288">
        <v>54.881788595098698</v>
      </c>
      <c r="L3288">
        <v>47.8558462622088</v>
      </c>
      <c r="M3288">
        <v>47.408119227239297</v>
      </c>
      <c r="N3288">
        <v>0.30621128411183601</v>
      </c>
      <c r="O3288">
        <v>13.5269709543568</v>
      </c>
      <c r="P3288">
        <v>67.128987517336995</v>
      </c>
    </row>
    <row r="3289" spans="1:17" hidden="1" x14ac:dyDescent="0.3">
      <c r="A3289" t="s">
        <v>6794</v>
      </c>
      <c r="B3289" t="s">
        <v>6795</v>
      </c>
      <c r="C3289" t="s">
        <v>10650</v>
      </c>
      <c r="D3289" t="s">
        <v>472</v>
      </c>
      <c r="E3289">
        <v>64.802707829999903</v>
      </c>
      <c r="F3289">
        <v>98.78</v>
      </c>
      <c r="G3289">
        <v>-19.943106977956798</v>
      </c>
      <c r="H3289">
        <v>-6.88951043810233</v>
      </c>
      <c r="I3289">
        <v>-14.729486175316699</v>
      </c>
      <c r="J3289">
        <v>-2.30896593520333</v>
      </c>
      <c r="K3289">
        <v>98.553544167080304</v>
      </c>
      <c r="L3289">
        <v>95.641018180917001</v>
      </c>
      <c r="M3289">
        <v>44.304723898054903</v>
      </c>
      <c r="N3289">
        <v>0.21981293869232299</v>
      </c>
      <c r="O3289">
        <v>21.431463859080701</v>
      </c>
      <c r="P3289">
        <v>20.9057527539779</v>
      </c>
      <c r="Q3289">
        <v>2.9823314411016998E-2</v>
      </c>
    </row>
    <row r="3290" spans="1:17" hidden="1" x14ac:dyDescent="0.3">
      <c r="A3290" t="s">
        <v>6796</v>
      </c>
      <c r="B3290" t="s">
        <v>6487</v>
      </c>
      <c r="C3290" t="s">
        <v>10650</v>
      </c>
      <c r="D3290" t="s">
        <v>21</v>
      </c>
      <c r="E3290">
        <v>64.787078655000002</v>
      </c>
      <c r="F3290">
        <v>19.22</v>
      </c>
      <c r="G3290">
        <v>-18.0929285644374</v>
      </c>
      <c r="H3290">
        <v>-21.1050050823204</v>
      </c>
      <c r="I3290">
        <v>-26.973642198620301</v>
      </c>
      <c r="J3290">
        <v>-2.7126311474879801</v>
      </c>
      <c r="K3290">
        <v>19.262039602140899</v>
      </c>
      <c r="L3290">
        <v>19.526442882448901</v>
      </c>
      <c r="M3290">
        <v>46.242722573534103</v>
      </c>
      <c r="N3290">
        <v>1.3208131519011499</v>
      </c>
      <c r="O3290">
        <v>40.426638917793902</v>
      </c>
      <c r="P3290">
        <v>18.935643564356401</v>
      </c>
      <c r="Q3290">
        <v>-1.5211302191256E-2</v>
      </c>
    </row>
    <row r="3291" spans="1:17" hidden="1" x14ac:dyDescent="0.3">
      <c r="A3291" t="s">
        <v>6797</v>
      </c>
      <c r="B3291" t="s">
        <v>6798</v>
      </c>
      <c r="C3291" t="s">
        <v>10650</v>
      </c>
      <c r="D3291" t="s">
        <v>1610</v>
      </c>
      <c r="E3291">
        <v>64.776226527999995</v>
      </c>
      <c r="F3291">
        <v>4.24</v>
      </c>
      <c r="G3291">
        <v>92.202097558934099</v>
      </c>
      <c r="H3291">
        <v>-6.3285858103685202</v>
      </c>
      <c r="I3291">
        <v>5.1366816564830398</v>
      </c>
      <c r="J3291">
        <v>3.92099396409388</v>
      </c>
      <c r="K3291">
        <v>3.8877487202446099</v>
      </c>
      <c r="L3291">
        <v>3.32530397761546</v>
      </c>
      <c r="M3291">
        <v>50.400820381076201</v>
      </c>
      <c r="N3291">
        <v>0.40010311654015202</v>
      </c>
      <c r="O3291">
        <v>13.207547169811299</v>
      </c>
      <c r="Q3291">
        <v>0.131480540592085</v>
      </c>
    </row>
    <row r="3292" spans="1:17" hidden="1" x14ac:dyDescent="0.3">
      <c r="A3292" t="s">
        <v>6799</v>
      </c>
      <c r="B3292" t="s">
        <v>6800</v>
      </c>
      <c r="C3292" t="s">
        <v>10650</v>
      </c>
      <c r="D3292" t="s">
        <v>264</v>
      </c>
      <c r="E3292">
        <v>64.681467372</v>
      </c>
      <c r="F3292">
        <v>60.17</v>
      </c>
      <c r="G3292">
        <v>15.6793417466363</v>
      </c>
      <c r="H3292">
        <v>18.038690625799902</v>
      </c>
      <c r="I3292">
        <v>2.9876638338015602</v>
      </c>
      <c r="J3292">
        <v>-12.458049568123499</v>
      </c>
      <c r="K3292">
        <v>52.9489400818807</v>
      </c>
      <c r="L3292">
        <v>48.105304290053397</v>
      </c>
      <c r="M3292">
        <v>53.753431589342902</v>
      </c>
      <c r="N3292">
        <v>2.7611398599500698</v>
      </c>
      <c r="O3292">
        <v>19.660960611600402</v>
      </c>
      <c r="P3292">
        <v>72.012578616352201</v>
      </c>
      <c r="Q3292">
        <v>-1.7533930787549001E-2</v>
      </c>
    </row>
    <row r="3293" spans="1:17" hidden="1" x14ac:dyDescent="0.3">
      <c r="A3293" t="s">
        <v>6801</v>
      </c>
      <c r="B3293" t="s">
        <v>6802</v>
      </c>
      <c r="C3293" t="s">
        <v>10650</v>
      </c>
      <c r="D3293" t="s">
        <v>6803</v>
      </c>
      <c r="E3293">
        <v>64.632838544999998</v>
      </c>
      <c r="F3293">
        <v>30.71</v>
      </c>
      <c r="G3293">
        <v>77.486185423503898</v>
      </c>
      <c r="H3293">
        <v>-11.7384605249933</v>
      </c>
      <c r="I3293">
        <v>31.821025379355099</v>
      </c>
      <c r="J3293">
        <v>-1.4678939172968299</v>
      </c>
      <c r="K3293">
        <v>30.223442210055499</v>
      </c>
      <c r="L3293">
        <v>25.4800493074864</v>
      </c>
      <c r="M3293">
        <v>40.098599619808397</v>
      </c>
      <c r="N3293">
        <v>0.85155950535873504</v>
      </c>
      <c r="O3293">
        <v>24.259198957994101</v>
      </c>
      <c r="P3293">
        <v>136.230769230769</v>
      </c>
      <c r="Q3293">
        <v>7.1404240731216997E-2</v>
      </c>
    </row>
    <row r="3294" spans="1:17" hidden="1" x14ac:dyDescent="0.3">
      <c r="A3294" t="s">
        <v>6804</v>
      </c>
      <c r="B3294" t="s">
        <v>6805</v>
      </c>
      <c r="C3294" t="s">
        <v>10650</v>
      </c>
      <c r="D3294" t="s">
        <v>89</v>
      </c>
      <c r="E3294">
        <v>64.461354970000002</v>
      </c>
      <c r="F3294">
        <v>34.54</v>
      </c>
      <c r="G3294">
        <v>90.217244103938199</v>
      </c>
      <c r="H3294">
        <v>-2.9613340902494101</v>
      </c>
      <c r="I3294">
        <v>19.114962093430702</v>
      </c>
      <c r="J3294">
        <v>-3.48860507771299</v>
      </c>
      <c r="K3294">
        <v>35.291047236545303</v>
      </c>
      <c r="L3294">
        <v>29.648621496168399</v>
      </c>
      <c r="M3294">
        <v>40.742308109399197</v>
      </c>
      <c r="N3294">
        <v>0.79104205785839499</v>
      </c>
      <c r="O3294">
        <v>18.702953097857499</v>
      </c>
      <c r="P3294">
        <v>138.79506172839501</v>
      </c>
      <c r="Q3294">
        <v>1.5919689815345001E-2</v>
      </c>
    </row>
    <row r="3295" spans="1:17" hidden="1" x14ac:dyDescent="0.3">
      <c r="A3295" t="s">
        <v>6806</v>
      </c>
      <c r="B3295" t="s">
        <v>6807</v>
      </c>
      <c r="C3295" t="s">
        <v>10650</v>
      </c>
      <c r="D3295" t="s">
        <v>472</v>
      </c>
      <c r="E3295">
        <v>64.211247521999994</v>
      </c>
      <c r="F3295">
        <v>13.64</v>
      </c>
      <c r="G3295">
        <v>80.058550160165595</v>
      </c>
      <c r="H3295">
        <v>56.2599250484026</v>
      </c>
      <c r="I3295">
        <v>43.992857390765998</v>
      </c>
      <c r="J3295">
        <v>6.4147820454105497</v>
      </c>
      <c r="K3295">
        <v>9.9370013496380505</v>
      </c>
      <c r="L3295">
        <v>8.6290388508493496</v>
      </c>
      <c r="M3295">
        <v>97.053734409627396</v>
      </c>
      <c r="N3295">
        <v>2.4457743915813199</v>
      </c>
      <c r="O3295">
        <v>0</v>
      </c>
      <c r="P3295">
        <v>139.29824561403501</v>
      </c>
      <c r="Q3295">
        <v>9.9014466921975006E-2</v>
      </c>
    </row>
    <row r="3296" spans="1:17" hidden="1" x14ac:dyDescent="0.3">
      <c r="A3296" t="s">
        <v>6808</v>
      </c>
      <c r="B3296" t="s">
        <v>6809</v>
      </c>
      <c r="C3296" t="s">
        <v>10650</v>
      </c>
      <c r="D3296" t="s">
        <v>1644</v>
      </c>
      <c r="E3296">
        <v>64.207499999999996</v>
      </c>
      <c r="F3296">
        <v>12.45</v>
      </c>
      <c r="G3296">
        <v>-29.951015499117499</v>
      </c>
      <c r="H3296">
        <v>-12.899905413724699</v>
      </c>
      <c r="I3296">
        <v>-30.244915433995299</v>
      </c>
      <c r="J3296">
        <v>-6.1158873810837804</v>
      </c>
      <c r="K3296">
        <v>13.6665329510154</v>
      </c>
      <c r="L3296">
        <v>14.6898207921809</v>
      </c>
      <c r="M3296">
        <v>42.502826296150999</v>
      </c>
      <c r="N3296">
        <v>0.231214830948898</v>
      </c>
      <c r="O3296">
        <v>63.052208835341297</v>
      </c>
      <c r="P3296">
        <v>13.1818181818181</v>
      </c>
      <c r="Q3296">
        <v>-5.5504758433092001E-2</v>
      </c>
    </row>
    <row r="3297" spans="1:17" hidden="1" x14ac:dyDescent="0.3">
      <c r="A3297" t="s">
        <v>6810</v>
      </c>
      <c r="B3297" t="s">
        <v>6811</v>
      </c>
      <c r="C3297" t="s">
        <v>10650</v>
      </c>
      <c r="D3297" t="s">
        <v>295</v>
      </c>
      <c r="E3297">
        <v>64.013772845000005</v>
      </c>
      <c r="F3297">
        <v>138.85</v>
      </c>
      <c r="G3297">
        <v>-15.919813082802399</v>
      </c>
      <c r="H3297">
        <v>2.5142893580482499</v>
      </c>
      <c r="I3297">
        <v>-10.760849927897899</v>
      </c>
      <c r="J3297">
        <v>-4.0136395740662296</v>
      </c>
      <c r="K3297">
        <v>132.76529779197401</v>
      </c>
      <c r="L3297">
        <v>128.03071336580501</v>
      </c>
      <c r="M3297">
        <v>54.250524447443702</v>
      </c>
      <c r="N3297">
        <v>0.80378827118158203</v>
      </c>
      <c r="O3297">
        <v>55.851638458768399</v>
      </c>
      <c r="P3297">
        <v>63.352941176470502</v>
      </c>
      <c r="Q3297">
        <v>3.9448283620847999E-2</v>
      </c>
    </row>
    <row r="3298" spans="1:17" hidden="1" x14ac:dyDescent="0.3">
      <c r="A3298" t="s">
        <v>6812</v>
      </c>
      <c r="B3298" t="s">
        <v>6813</v>
      </c>
      <c r="C3298" t="s">
        <v>10650</v>
      </c>
      <c r="D3298" t="s">
        <v>1168</v>
      </c>
      <c r="E3298">
        <v>63.981340345</v>
      </c>
      <c r="F3298">
        <v>0.64</v>
      </c>
      <c r="G3298">
        <v>0.17696789763097301</v>
      </c>
      <c r="H3298">
        <v>8.6463977059018902</v>
      </c>
      <c r="I3298">
        <v>7.7855490554423996</v>
      </c>
      <c r="J3298">
        <v>-7.4598638303591303</v>
      </c>
      <c r="K3298">
        <v>0.64717010864584201</v>
      </c>
      <c r="L3298">
        <v>0.58772520839725795</v>
      </c>
      <c r="M3298">
        <v>36.501849529249697</v>
      </c>
      <c r="N3298">
        <v>0.56760896324129095</v>
      </c>
      <c r="O3298">
        <v>18.75</v>
      </c>
      <c r="P3298">
        <v>30.612244897959101</v>
      </c>
      <c r="Q3298">
        <v>8.3736614780479997E-3</v>
      </c>
    </row>
    <row r="3299" spans="1:17" hidden="1" x14ac:dyDescent="0.3">
      <c r="A3299" t="s">
        <v>6814</v>
      </c>
      <c r="B3299" t="s">
        <v>6815</v>
      </c>
      <c r="C3299" t="s">
        <v>10650</v>
      </c>
      <c r="D3299" t="s">
        <v>72</v>
      </c>
      <c r="E3299">
        <v>63.963583200000002</v>
      </c>
      <c r="F3299">
        <v>66.989999999999995</v>
      </c>
      <c r="G3299">
        <v>-12.743780162661301</v>
      </c>
      <c r="H3299">
        <v>-3.52002162290125</v>
      </c>
      <c r="I3299">
        <v>-29.751776621341801</v>
      </c>
      <c r="J3299">
        <v>7.5838129613819598</v>
      </c>
      <c r="K3299">
        <v>65.9682625022851</v>
      </c>
      <c r="L3299">
        <v>66.328713033852296</v>
      </c>
      <c r="M3299">
        <v>56.860112482390797</v>
      </c>
      <c r="N3299">
        <v>0.42871432774345303</v>
      </c>
      <c r="O3299">
        <v>34.348410210479102</v>
      </c>
      <c r="P3299">
        <v>52.008168822328102</v>
      </c>
      <c r="Q3299">
        <v>1.2439903967236999E-2</v>
      </c>
    </row>
    <row r="3300" spans="1:17" hidden="1" x14ac:dyDescent="0.3">
      <c r="A3300" t="s">
        <v>6816</v>
      </c>
      <c r="B3300" t="s">
        <v>6817</v>
      </c>
      <c r="C3300" t="s">
        <v>10650</v>
      </c>
      <c r="D3300" t="s">
        <v>264</v>
      </c>
      <c r="E3300">
        <v>63.945427410000001</v>
      </c>
      <c r="F3300">
        <v>132</v>
      </c>
      <c r="G3300">
        <v>47.07951589908</v>
      </c>
      <c r="H3300">
        <v>12.3869994798844</v>
      </c>
      <c r="I3300">
        <v>1.9633527534570401</v>
      </c>
      <c r="J3300">
        <v>-3.6335653007917998</v>
      </c>
      <c r="K3300">
        <v>125.29169367798499</v>
      </c>
      <c r="L3300">
        <v>111.517811970766</v>
      </c>
      <c r="M3300">
        <v>49.298098698529202</v>
      </c>
      <c r="N3300">
        <v>0.32143191170968899</v>
      </c>
      <c r="O3300">
        <v>23.3333333333333</v>
      </c>
      <c r="P3300">
        <v>110.694333599361</v>
      </c>
      <c r="Q3300">
        <v>9.2172513216883994E-2</v>
      </c>
    </row>
    <row r="3301" spans="1:17" hidden="1" x14ac:dyDescent="0.3">
      <c r="A3301" t="s">
        <v>6818</v>
      </c>
      <c r="B3301" t="s">
        <v>6819</v>
      </c>
      <c r="C3301" t="s">
        <v>10650</v>
      </c>
      <c r="D3301" t="s">
        <v>295</v>
      </c>
      <c r="E3301">
        <v>63.697290129999899</v>
      </c>
      <c r="F3301">
        <v>956</v>
      </c>
      <c r="G3301">
        <v>82.009167444116201</v>
      </c>
      <c r="H3301">
        <v>2.1312626599120401</v>
      </c>
      <c r="I3301">
        <v>37.050447609814398</v>
      </c>
      <c r="J3301">
        <v>-1.49714639647003</v>
      </c>
      <c r="K3301">
        <v>924.19005187174605</v>
      </c>
      <c r="L3301">
        <v>743.43633009484302</v>
      </c>
      <c r="M3301">
        <v>43.319877680795898</v>
      </c>
      <c r="N3301">
        <v>0.25681045579865103</v>
      </c>
      <c r="O3301">
        <v>41.7102510460251</v>
      </c>
      <c r="P3301">
        <v>145.128205128205</v>
      </c>
      <c r="Q3301">
        <v>0.105830167391584</v>
      </c>
    </row>
    <row r="3302" spans="1:17" hidden="1" x14ac:dyDescent="0.3">
      <c r="A3302" t="s">
        <v>6820</v>
      </c>
      <c r="B3302" t="s">
        <v>6821</v>
      </c>
      <c r="C3302" t="s">
        <v>10650</v>
      </c>
      <c r="D3302" t="s">
        <v>2599</v>
      </c>
      <c r="E3302">
        <v>63.594316800000001</v>
      </c>
      <c r="F3302">
        <v>252</v>
      </c>
      <c r="G3302">
        <v>207.592892013756</v>
      </c>
      <c r="H3302">
        <v>-2.6995644077571299</v>
      </c>
      <c r="I3302">
        <v>225.05900108839401</v>
      </c>
      <c r="J3302">
        <v>2.4694690238748902</v>
      </c>
      <c r="K3302">
        <v>259.72522035521303</v>
      </c>
      <c r="M3302">
        <v>52.769285214870102</v>
      </c>
      <c r="N3302">
        <v>0.13090128755364799</v>
      </c>
      <c r="O3302">
        <v>54.1666666666666</v>
      </c>
      <c r="P3302">
        <v>254.929577464788</v>
      </c>
    </row>
    <row r="3303" spans="1:17" hidden="1" x14ac:dyDescent="0.3">
      <c r="A3303" t="s">
        <v>6822</v>
      </c>
      <c r="B3303" t="s">
        <v>6823</v>
      </c>
      <c r="C3303" t="s">
        <v>10650</v>
      </c>
      <c r="D3303" t="s">
        <v>568</v>
      </c>
      <c r="E3303">
        <v>63.568097999999999</v>
      </c>
      <c r="F3303">
        <v>59.4</v>
      </c>
      <c r="G3303">
        <v>-43.783198225711097</v>
      </c>
      <c r="H3303">
        <v>16.803599407569699</v>
      </c>
      <c r="I3303">
        <v>-10.819554856042201</v>
      </c>
      <c r="J3303">
        <v>4.9799665237635997</v>
      </c>
      <c r="K3303">
        <v>59.187146170351497</v>
      </c>
      <c r="L3303">
        <v>61.405168271083497</v>
      </c>
      <c r="M3303">
        <v>53.069817561566502</v>
      </c>
      <c r="N3303">
        <v>0.16106965174129301</v>
      </c>
      <c r="O3303">
        <v>27.861952861952801</v>
      </c>
      <c r="P3303">
        <v>18.326693227091599</v>
      </c>
      <c r="Q3303">
        <v>2.6414093148060001E-2</v>
      </c>
    </row>
    <row r="3304" spans="1:17" hidden="1" x14ac:dyDescent="0.3">
      <c r="A3304" t="s">
        <v>6824</v>
      </c>
      <c r="B3304" t="s">
        <v>6825</v>
      </c>
      <c r="C3304" t="s">
        <v>10650</v>
      </c>
      <c r="D3304" t="s">
        <v>629</v>
      </c>
      <c r="E3304">
        <v>63.334094999999998</v>
      </c>
      <c r="F3304">
        <v>37.049999999999997</v>
      </c>
      <c r="G3304">
        <v>-55.586792151843298</v>
      </c>
      <c r="H3304">
        <v>-12.941363050291001</v>
      </c>
      <c r="I3304">
        <v>-31.271262743771199</v>
      </c>
      <c r="J3304">
        <v>-2.20257344721063</v>
      </c>
      <c r="K3304">
        <v>43.109164339060001</v>
      </c>
      <c r="M3304">
        <v>37.2290120893432</v>
      </c>
      <c r="N3304">
        <v>2.8960888299635399</v>
      </c>
      <c r="O3304">
        <v>94.197031039136306</v>
      </c>
      <c r="P3304">
        <v>4.3661971830985804</v>
      </c>
    </row>
    <row r="3305" spans="1:17" hidden="1" x14ac:dyDescent="0.3">
      <c r="A3305" t="s">
        <v>6826</v>
      </c>
      <c r="B3305" t="s">
        <v>6827</v>
      </c>
      <c r="C3305" t="s">
        <v>10650</v>
      </c>
      <c r="D3305" t="s">
        <v>355</v>
      </c>
      <c r="E3305">
        <v>63.197167999999998</v>
      </c>
      <c r="F3305">
        <v>113.37</v>
      </c>
      <c r="G3305">
        <v>-22.5255111522414</v>
      </c>
      <c r="H3305">
        <v>37.232720133966502</v>
      </c>
      <c r="I3305">
        <v>-5.8647749167146896</v>
      </c>
      <c r="J3305">
        <v>-19.9242871430537</v>
      </c>
      <c r="K3305">
        <v>103.294057814094</v>
      </c>
      <c r="L3305">
        <v>101.398128728703</v>
      </c>
      <c r="M3305">
        <v>45.6628569751648</v>
      </c>
      <c r="N3305">
        <v>3.2354830923905298</v>
      </c>
      <c r="O3305">
        <v>35.670812384228597</v>
      </c>
      <c r="P3305">
        <v>38.256097560975597</v>
      </c>
    </row>
    <row r="3306" spans="1:17" hidden="1" x14ac:dyDescent="0.3">
      <c r="A3306" t="s">
        <v>6828</v>
      </c>
      <c r="B3306" t="s">
        <v>6829</v>
      </c>
      <c r="C3306" t="s">
        <v>10650</v>
      </c>
      <c r="E3306">
        <v>63.180029171999998</v>
      </c>
      <c r="F3306">
        <v>14.06</v>
      </c>
      <c r="G3306">
        <v>5.80503307719116</v>
      </c>
      <c r="H3306">
        <v>-2.3478360875630799</v>
      </c>
      <c r="I3306">
        <v>-4.06134453297084</v>
      </c>
      <c r="J3306">
        <v>0.10028416334498599</v>
      </c>
      <c r="K3306">
        <v>14.078571513001201</v>
      </c>
      <c r="L3306">
        <v>12.778880669283</v>
      </c>
      <c r="M3306">
        <v>53.399570790281103</v>
      </c>
      <c r="N3306">
        <v>0.97234816457051498</v>
      </c>
      <c r="O3306">
        <v>16.9985775248933</v>
      </c>
      <c r="P3306">
        <v>52</v>
      </c>
      <c r="Q3306">
        <v>8.6269230593155999E-2</v>
      </c>
    </row>
    <row r="3307" spans="1:17" hidden="1" x14ac:dyDescent="0.3">
      <c r="A3307" t="s">
        <v>6830</v>
      </c>
      <c r="B3307" t="s">
        <v>6831</v>
      </c>
      <c r="C3307" t="s">
        <v>10650</v>
      </c>
      <c r="D3307" t="s">
        <v>1307</v>
      </c>
      <c r="E3307">
        <v>63.138599999999997</v>
      </c>
      <c r="F3307">
        <v>68</v>
      </c>
      <c r="G3307">
        <v>95.728802822288202</v>
      </c>
      <c r="H3307">
        <v>-7.5885795951525301</v>
      </c>
      <c r="I3307">
        <v>-14.774222077314199</v>
      </c>
      <c r="J3307">
        <v>1.27841408950444</v>
      </c>
      <c r="K3307">
        <v>70.392327575022193</v>
      </c>
      <c r="L3307">
        <v>63.8772652184376</v>
      </c>
      <c r="M3307">
        <v>56.528160172056999</v>
      </c>
      <c r="N3307">
        <v>0.71515151515151498</v>
      </c>
      <c r="O3307">
        <v>284.55882352941097</v>
      </c>
      <c r="P3307">
        <v>176.38531364313701</v>
      </c>
      <c r="Q3307">
        <v>0.14188107846369699</v>
      </c>
    </row>
    <row r="3308" spans="1:17" hidden="1" x14ac:dyDescent="0.3">
      <c r="A3308" t="s">
        <v>6832</v>
      </c>
      <c r="B3308" t="s">
        <v>6833</v>
      </c>
      <c r="C3308" t="s">
        <v>10650</v>
      </c>
      <c r="D3308" t="s">
        <v>83</v>
      </c>
      <c r="E3308">
        <v>63.1291580789999</v>
      </c>
      <c r="F3308">
        <v>7.54</v>
      </c>
      <c r="G3308">
        <v>20.364722999671699</v>
      </c>
      <c r="H3308">
        <v>-17.9830712716075</v>
      </c>
      <c r="I3308">
        <v>0.41429072092686597</v>
      </c>
      <c r="J3308">
        <v>-1.52762724594865</v>
      </c>
      <c r="K3308">
        <v>8.0943535341095494</v>
      </c>
      <c r="L3308">
        <v>7.18667184760612</v>
      </c>
      <c r="M3308">
        <v>36.988081830624203</v>
      </c>
      <c r="N3308">
        <v>0.63763724562751201</v>
      </c>
      <c r="O3308">
        <v>72.015915119363399</v>
      </c>
      <c r="P3308">
        <v>63.913043478260803</v>
      </c>
      <c r="Q3308">
        <v>8.0017459793898002E-2</v>
      </c>
    </row>
    <row r="3309" spans="1:17" hidden="1" x14ac:dyDescent="0.3">
      <c r="A3309" t="s">
        <v>6834</v>
      </c>
      <c r="B3309" t="s">
        <v>6835</v>
      </c>
      <c r="C3309" t="s">
        <v>10650</v>
      </c>
      <c r="D3309" t="s">
        <v>355</v>
      </c>
      <c r="E3309">
        <v>63.024549014999998</v>
      </c>
      <c r="F3309">
        <v>40.75</v>
      </c>
      <c r="G3309">
        <v>-59.872506437557597</v>
      </c>
      <c r="H3309">
        <v>23.182788533419298</v>
      </c>
      <c r="I3309">
        <v>-24.6701430069464</v>
      </c>
      <c r="J3309">
        <v>21.593051572404502</v>
      </c>
      <c r="K3309">
        <v>34.9566956119561</v>
      </c>
      <c r="M3309">
        <v>88.838647255183204</v>
      </c>
      <c r="N3309">
        <v>2.5746713113833</v>
      </c>
      <c r="O3309">
        <v>50.674846625766797</v>
      </c>
      <c r="P3309">
        <v>35.3820598006644</v>
      </c>
    </row>
    <row r="3310" spans="1:17" hidden="1" x14ac:dyDescent="0.3">
      <c r="A3310" t="s">
        <v>6836</v>
      </c>
      <c r="B3310" t="s">
        <v>6837</v>
      </c>
      <c r="C3310" t="s">
        <v>10650</v>
      </c>
      <c r="D3310" t="s">
        <v>1546</v>
      </c>
      <c r="E3310">
        <v>62.832500000000003</v>
      </c>
      <c r="F3310">
        <v>1042.9000000000001</v>
      </c>
      <c r="G3310">
        <v>22.0354832335899</v>
      </c>
      <c r="H3310">
        <v>57.613686183583198</v>
      </c>
      <c r="I3310">
        <v>130.13106517454301</v>
      </c>
      <c r="J3310">
        <v>-2.5331685706389102</v>
      </c>
      <c r="K3310">
        <v>765.52892689663804</v>
      </c>
      <c r="L3310">
        <v>592.45465389699496</v>
      </c>
      <c r="M3310">
        <v>76.043492368300605</v>
      </c>
      <c r="N3310">
        <v>1.1197552447552399</v>
      </c>
      <c r="O3310">
        <v>0</v>
      </c>
      <c r="P3310">
        <v>189.694444444444</v>
      </c>
    </row>
    <row r="3311" spans="1:17" hidden="1" x14ac:dyDescent="0.3">
      <c r="A3311" t="s">
        <v>6838</v>
      </c>
      <c r="B3311" t="s">
        <v>6839</v>
      </c>
      <c r="C3311" t="s">
        <v>10650</v>
      </c>
      <c r="D3311" t="s">
        <v>54</v>
      </c>
      <c r="E3311">
        <v>62.688752015999903</v>
      </c>
      <c r="F3311">
        <v>53</v>
      </c>
      <c r="G3311">
        <v>-8.2873166407983696</v>
      </c>
      <c r="H3311">
        <v>0.60496644413163603</v>
      </c>
      <c r="I3311">
        <v>-27.402490495918901</v>
      </c>
      <c r="J3311">
        <v>-3.0627623810837901</v>
      </c>
      <c r="K3311">
        <v>53.386157297504298</v>
      </c>
      <c r="L3311">
        <v>53.583147748087796</v>
      </c>
      <c r="M3311">
        <v>51.284646163273898</v>
      </c>
      <c r="N3311">
        <v>0.91489836944382397</v>
      </c>
      <c r="O3311">
        <v>52.641509433962199</v>
      </c>
      <c r="P3311">
        <v>41.3333333333333</v>
      </c>
    </row>
    <row r="3312" spans="1:17" hidden="1" x14ac:dyDescent="0.3">
      <c r="A3312" t="s">
        <v>6840</v>
      </c>
      <c r="B3312" t="s">
        <v>6841</v>
      </c>
      <c r="C3312" t="s">
        <v>10650</v>
      </c>
      <c r="D3312" t="s">
        <v>3601</v>
      </c>
      <c r="E3312">
        <v>62.561441600000002</v>
      </c>
      <c r="F3312">
        <v>1.24</v>
      </c>
      <c r="G3312">
        <v>46.707580142528897</v>
      </c>
      <c r="H3312">
        <v>-5.5553518840379699</v>
      </c>
      <c r="I3312">
        <v>11.0308320743103</v>
      </c>
      <c r="J3312">
        <v>4.5872376189161903</v>
      </c>
      <c r="K3312">
        <v>1.0994711809370901</v>
      </c>
      <c r="L3312">
        <v>0.99459231113732005</v>
      </c>
      <c r="M3312">
        <v>68.097097091485097</v>
      </c>
      <c r="N3312">
        <v>1.1827267172203999</v>
      </c>
      <c r="O3312">
        <v>24.193548387096701</v>
      </c>
      <c r="P3312">
        <v>87.878787878787804</v>
      </c>
      <c r="Q3312">
        <v>6.3912348777059994E-2</v>
      </c>
    </row>
    <row r="3313" spans="1:17" hidden="1" x14ac:dyDescent="0.3">
      <c r="A3313" t="s">
        <v>6842</v>
      </c>
      <c r="B3313" t="s">
        <v>6843</v>
      </c>
      <c r="C3313" t="s">
        <v>10650</v>
      </c>
      <c r="D3313" t="s">
        <v>72</v>
      </c>
      <c r="E3313">
        <v>62.552199999999999</v>
      </c>
      <c r="F3313">
        <v>144.44999999999999</v>
      </c>
      <c r="G3313">
        <v>130.82354014562901</v>
      </c>
      <c r="H3313">
        <v>17.831744890155498</v>
      </c>
      <c r="I3313">
        <v>-10.084552541074199</v>
      </c>
      <c r="J3313">
        <v>0.65317263447099605</v>
      </c>
      <c r="K3313">
        <v>132.71910373863599</v>
      </c>
      <c r="L3313">
        <v>117.01987675925</v>
      </c>
      <c r="M3313">
        <v>82.520940802085207</v>
      </c>
      <c r="N3313">
        <v>1.8535532509280099</v>
      </c>
      <c r="O3313">
        <v>36.898580823814399</v>
      </c>
      <c r="P3313">
        <v>161.25881714595701</v>
      </c>
      <c r="Q3313">
        <v>0.29292441398431801</v>
      </c>
    </row>
    <row r="3314" spans="1:17" hidden="1" x14ac:dyDescent="0.3">
      <c r="A3314" t="s">
        <v>6844</v>
      </c>
      <c r="B3314" t="s">
        <v>6845</v>
      </c>
      <c r="C3314" t="s">
        <v>10650</v>
      </c>
      <c r="D3314" t="s">
        <v>629</v>
      </c>
      <c r="E3314">
        <v>62.50975236</v>
      </c>
      <c r="F3314">
        <v>21.96</v>
      </c>
      <c r="G3314">
        <v>21.012998861740702</v>
      </c>
      <c r="H3314">
        <v>7.5286303184091903</v>
      </c>
      <c r="I3314">
        <v>14.7052506789615</v>
      </c>
      <c r="J3314">
        <v>-12.682692041107201</v>
      </c>
      <c r="K3314">
        <v>19.7375971140087</v>
      </c>
      <c r="L3314">
        <v>17.3669526614189</v>
      </c>
      <c r="M3314">
        <v>52.0166095204508</v>
      </c>
      <c r="N3314">
        <v>3.0415704331599702</v>
      </c>
      <c r="O3314">
        <v>24.4080145719489</v>
      </c>
      <c r="P3314">
        <v>65.735849056603797</v>
      </c>
      <c r="Q3314">
        <v>5.3094259197649998E-2</v>
      </c>
    </row>
    <row r="3315" spans="1:17" hidden="1" x14ac:dyDescent="0.3">
      <c r="A3315" t="s">
        <v>6846</v>
      </c>
      <c r="B3315" t="s">
        <v>6847</v>
      </c>
      <c r="C3315" t="s">
        <v>10650</v>
      </c>
      <c r="D3315" t="s">
        <v>6848</v>
      </c>
      <c r="E3315">
        <v>62.486885999999998</v>
      </c>
      <c r="F3315">
        <v>455.7</v>
      </c>
      <c r="G3315">
        <v>3.20108663603542</v>
      </c>
      <c r="H3315">
        <v>40.771988147691197</v>
      </c>
      <c r="I3315">
        <v>-46.077424806423601</v>
      </c>
      <c r="J3315">
        <v>-0.84975425100248503</v>
      </c>
      <c r="K3315">
        <v>382.74137357736299</v>
      </c>
      <c r="L3315">
        <v>394.92213184266802</v>
      </c>
      <c r="M3315">
        <v>61.9530178902953</v>
      </c>
      <c r="N3315">
        <v>2.2236154649947699</v>
      </c>
      <c r="O3315">
        <v>53.598858898397999</v>
      </c>
      <c r="P3315">
        <v>71.251409244644805</v>
      </c>
      <c r="Q3315">
        <v>4.6768817636988001E-2</v>
      </c>
    </row>
    <row r="3316" spans="1:17" hidden="1" x14ac:dyDescent="0.3">
      <c r="A3316" t="s">
        <v>6849</v>
      </c>
      <c r="B3316" t="s">
        <v>6850</v>
      </c>
      <c r="C3316" t="s">
        <v>10650</v>
      </c>
      <c r="D3316" t="s">
        <v>355</v>
      </c>
      <c r="E3316">
        <v>62.446426000000002</v>
      </c>
      <c r="F3316">
        <v>65.5</v>
      </c>
      <c r="G3316">
        <v>10.4249380534352</v>
      </c>
      <c r="H3316">
        <v>5.47610167524887</v>
      </c>
      <c r="I3316">
        <v>-7.7060100309528297</v>
      </c>
      <c r="J3316">
        <v>4.0606080481689899</v>
      </c>
      <c r="K3316">
        <v>60.863108340072699</v>
      </c>
      <c r="L3316">
        <v>53.765907754040697</v>
      </c>
      <c r="M3316">
        <v>62.201199909562902</v>
      </c>
      <c r="N3316">
        <v>0.67129337539432099</v>
      </c>
      <c r="O3316">
        <v>17.519083969465601</v>
      </c>
      <c r="P3316">
        <v>67.948717948717899</v>
      </c>
      <c r="Q3316">
        <v>0.11025640889223599</v>
      </c>
    </row>
    <row r="3317" spans="1:17" hidden="1" x14ac:dyDescent="0.3">
      <c r="A3317" t="s">
        <v>6851</v>
      </c>
      <c r="B3317" t="s">
        <v>6852</v>
      </c>
      <c r="C3317" t="s">
        <v>10650</v>
      </c>
      <c r="D3317" t="s">
        <v>21</v>
      </c>
      <c r="E3317">
        <v>62.416880999999997</v>
      </c>
      <c r="F3317">
        <v>43.3</v>
      </c>
      <c r="G3317">
        <v>-73.461592789801898</v>
      </c>
      <c r="H3317">
        <v>-1.9791941615971</v>
      </c>
      <c r="I3317">
        <v>-34.598127201707698</v>
      </c>
      <c r="J3317">
        <v>-2.2322384630883398</v>
      </c>
      <c r="K3317">
        <v>43.896918793455001</v>
      </c>
      <c r="M3317">
        <v>53.152374394226001</v>
      </c>
      <c r="N3317">
        <v>1.0697701282199299</v>
      </c>
      <c r="O3317">
        <v>86.605080831408699</v>
      </c>
      <c r="P3317">
        <v>8.25</v>
      </c>
    </row>
    <row r="3318" spans="1:17" hidden="1" x14ac:dyDescent="0.3">
      <c r="A3318" t="s">
        <v>6853</v>
      </c>
      <c r="B3318" t="s">
        <v>6854</v>
      </c>
      <c r="C3318" t="s">
        <v>10650</v>
      </c>
      <c r="D3318" t="s">
        <v>3522</v>
      </c>
      <c r="E3318">
        <v>62.320608</v>
      </c>
      <c r="F3318">
        <v>70.599999999999994</v>
      </c>
      <c r="G3318">
        <v>-66.089670000692706</v>
      </c>
      <c r="H3318">
        <v>-14.7761058677146</v>
      </c>
      <c r="I3318">
        <v>-48.623560926054203</v>
      </c>
      <c r="J3318">
        <v>-4.3523150233327303</v>
      </c>
      <c r="K3318">
        <v>76.948258421426004</v>
      </c>
      <c r="M3318">
        <v>33.346762241464099</v>
      </c>
      <c r="N3318">
        <v>0.56060606060606</v>
      </c>
      <c r="O3318">
        <v>71.331444759206803</v>
      </c>
      <c r="P3318">
        <v>22.5694444444444</v>
      </c>
    </row>
    <row r="3319" spans="1:17" hidden="1" x14ac:dyDescent="0.3">
      <c r="A3319" t="s">
        <v>6855</v>
      </c>
      <c r="B3319" t="s">
        <v>6856</v>
      </c>
      <c r="C3319" t="s">
        <v>10650</v>
      </c>
      <c r="D3319" t="s">
        <v>1168</v>
      </c>
      <c r="E3319">
        <v>62.309759999999997</v>
      </c>
      <c r="F3319">
        <v>43.34</v>
      </c>
      <c r="G3319">
        <v>-49.592150717918202</v>
      </c>
      <c r="H3319">
        <v>-5.6454041252975999</v>
      </c>
      <c r="I3319">
        <v>3.3798253629009398</v>
      </c>
      <c r="J3319">
        <v>-12.528207738001001</v>
      </c>
      <c r="K3319">
        <v>42.477397680870098</v>
      </c>
      <c r="L3319">
        <v>40.670903643775802</v>
      </c>
      <c r="M3319">
        <v>43.9845615549577</v>
      </c>
      <c r="N3319">
        <v>2.6290568037980999</v>
      </c>
      <c r="O3319">
        <v>30.7106598984771</v>
      </c>
      <c r="P3319">
        <v>31.3333333333333</v>
      </c>
      <c r="Q3319">
        <v>0.164379298737964</v>
      </c>
    </row>
    <row r="3320" spans="1:17" hidden="1" x14ac:dyDescent="0.3">
      <c r="A3320" t="s">
        <v>6857</v>
      </c>
      <c r="B3320" t="s">
        <v>6858</v>
      </c>
      <c r="C3320" t="s">
        <v>10650</v>
      </c>
      <c r="D3320" t="s">
        <v>355</v>
      </c>
      <c r="E3320">
        <v>62.042720000000003</v>
      </c>
      <c r="F3320">
        <v>200.05</v>
      </c>
      <c r="G3320">
        <v>86.515162214507498</v>
      </c>
      <c r="H3320">
        <v>1.8274216443956799</v>
      </c>
      <c r="I3320">
        <v>36.545032373263901</v>
      </c>
      <c r="J3320">
        <v>2.9550304704685102</v>
      </c>
      <c r="K3320">
        <v>181.64164971985701</v>
      </c>
      <c r="L3320">
        <v>149.38844059821099</v>
      </c>
      <c r="M3320">
        <v>68.240399031421006</v>
      </c>
      <c r="N3320">
        <v>1.03092143373681</v>
      </c>
      <c r="O3320">
        <v>16.995751062234401</v>
      </c>
      <c r="P3320">
        <v>127.329545454545</v>
      </c>
      <c r="Q3320">
        <v>0.212825952739467</v>
      </c>
    </row>
    <row r="3321" spans="1:17" hidden="1" x14ac:dyDescent="0.3">
      <c r="A3321" t="s">
        <v>6859</v>
      </c>
      <c r="B3321" t="s">
        <v>6860</v>
      </c>
      <c r="C3321" t="s">
        <v>10650</v>
      </c>
      <c r="D3321" t="s">
        <v>6861</v>
      </c>
      <c r="E3321">
        <v>61.847999999999999</v>
      </c>
      <c r="F3321">
        <v>108.23</v>
      </c>
      <c r="G3321">
        <v>121.086916817938</v>
      </c>
      <c r="H3321">
        <v>8.9000449057057995</v>
      </c>
      <c r="I3321">
        <v>69.144242809629105</v>
      </c>
      <c r="J3321">
        <v>10.392895842636101</v>
      </c>
      <c r="K3321">
        <v>94.314109135992396</v>
      </c>
      <c r="L3321">
        <v>78.236654144462804</v>
      </c>
      <c r="M3321">
        <v>78.310446766175502</v>
      </c>
      <c r="N3321">
        <v>1.41243219341458</v>
      </c>
      <c r="O3321">
        <v>17.065508639009501</v>
      </c>
      <c r="P3321">
        <v>204.01685393258401</v>
      </c>
      <c r="Q3321">
        <v>0.14689923607911301</v>
      </c>
    </row>
    <row r="3322" spans="1:17" hidden="1" x14ac:dyDescent="0.3">
      <c r="A3322" t="s">
        <v>6862</v>
      </c>
      <c r="B3322" t="s">
        <v>6863</v>
      </c>
      <c r="C3322" t="s">
        <v>10650</v>
      </c>
      <c r="D3322" t="s">
        <v>141</v>
      </c>
      <c r="E3322">
        <v>61.838298850000001</v>
      </c>
      <c r="F3322">
        <v>19.3</v>
      </c>
      <c r="G3322">
        <v>51.640194697784999</v>
      </c>
      <c r="H3322">
        <v>29.9856781103027</v>
      </c>
      <c r="I3322">
        <v>15.270034732117599</v>
      </c>
      <c r="J3322">
        <v>11.9129951946737</v>
      </c>
      <c r="K3322">
        <v>15.7798839626439</v>
      </c>
      <c r="L3322">
        <v>14.5027300580684</v>
      </c>
      <c r="M3322">
        <v>76.353773298292197</v>
      </c>
      <c r="N3322">
        <v>1.63393736730081</v>
      </c>
      <c r="O3322">
        <v>2.8497409326424901</v>
      </c>
      <c r="P3322">
        <v>109.782608695652</v>
      </c>
      <c r="Q3322">
        <v>8.1097056700891998E-2</v>
      </c>
    </row>
    <row r="3323" spans="1:17" hidden="1" x14ac:dyDescent="0.3">
      <c r="A3323" t="s">
        <v>6864</v>
      </c>
      <c r="B3323" t="s">
        <v>6865</v>
      </c>
      <c r="C3323" t="s">
        <v>10650</v>
      </c>
      <c r="D3323" t="s">
        <v>118</v>
      </c>
      <c r="E3323">
        <v>61.83</v>
      </c>
      <c r="F3323">
        <v>20.95</v>
      </c>
      <c r="G3323">
        <v>-18.642320756998402</v>
      </c>
      <c r="H3323">
        <v>28.3445810387012</v>
      </c>
      <c r="I3323">
        <v>-25.677501259023</v>
      </c>
      <c r="J3323">
        <v>-12.979457733923701</v>
      </c>
      <c r="K3323">
        <v>19.165180504054799</v>
      </c>
      <c r="L3323">
        <v>18.494311983936701</v>
      </c>
      <c r="M3323">
        <v>40.581117048908297</v>
      </c>
      <c r="N3323">
        <v>0.63867681629485196</v>
      </c>
      <c r="O3323">
        <v>32.649164677804301</v>
      </c>
      <c r="P3323">
        <v>43.4931506849315</v>
      </c>
      <c r="Q3323">
        <v>2.8901459809550001E-2</v>
      </c>
    </row>
    <row r="3324" spans="1:17" hidden="1" x14ac:dyDescent="0.3">
      <c r="A3324" t="s">
        <v>6866</v>
      </c>
      <c r="B3324" t="s">
        <v>6867</v>
      </c>
      <c r="C3324" t="s">
        <v>10650</v>
      </c>
      <c r="D3324" t="s">
        <v>531</v>
      </c>
      <c r="E3324">
        <v>61.755191183999997</v>
      </c>
      <c r="F3324">
        <v>19</v>
      </c>
      <c r="G3324">
        <v>-58.593925834070099</v>
      </c>
      <c r="H3324">
        <v>-9.6659509623789805</v>
      </c>
      <c r="I3324">
        <v>-29.0276283530504</v>
      </c>
      <c r="J3324">
        <v>5.1478688481520898</v>
      </c>
      <c r="K3324">
        <v>18.712402391008901</v>
      </c>
      <c r="L3324">
        <v>20.465553980019202</v>
      </c>
      <c r="M3324">
        <v>60.917817306475101</v>
      </c>
      <c r="N3324">
        <v>0.81945798743730003</v>
      </c>
      <c r="O3324">
        <v>74.986088174050394</v>
      </c>
      <c r="P3324">
        <v>24.233478567505902</v>
      </c>
      <c r="Q3324">
        <v>0.19469930042762401</v>
      </c>
    </row>
    <row r="3325" spans="1:17" hidden="1" x14ac:dyDescent="0.3">
      <c r="A3325" t="s">
        <v>6868</v>
      </c>
      <c r="B3325" t="s">
        <v>6869</v>
      </c>
      <c r="C3325" t="s">
        <v>10650</v>
      </c>
      <c r="D3325" t="s">
        <v>54</v>
      </c>
      <c r="E3325">
        <v>61.739580936000003</v>
      </c>
      <c r="F3325">
        <v>48.86</v>
      </c>
      <c r="G3325">
        <v>-66.6077133164614</v>
      </c>
      <c r="H3325">
        <v>-13.116212742483601</v>
      </c>
      <c r="I3325">
        <v>-34.390846922151503</v>
      </c>
      <c r="J3325">
        <v>-3.10116138045839</v>
      </c>
      <c r="K3325">
        <v>50.163566535936702</v>
      </c>
      <c r="L3325">
        <v>59.169698583968</v>
      </c>
      <c r="M3325">
        <v>36.632464358977998</v>
      </c>
      <c r="N3325">
        <v>1.0546713775883101</v>
      </c>
      <c r="O3325">
        <v>76.135898485468601</v>
      </c>
      <c r="P3325">
        <v>9.8224320071926101</v>
      </c>
      <c r="Q3325">
        <v>-9.6756217481761997E-2</v>
      </c>
    </row>
    <row r="3326" spans="1:17" hidden="1" x14ac:dyDescent="0.3">
      <c r="A3326" t="s">
        <v>6870</v>
      </c>
      <c r="B3326" t="s">
        <v>6871</v>
      </c>
      <c r="C3326" t="s">
        <v>10650</v>
      </c>
      <c r="D3326" t="s">
        <v>1641</v>
      </c>
      <c r="E3326">
        <v>61.667311320000003</v>
      </c>
      <c r="F3326">
        <v>60.5</v>
      </c>
      <c r="G3326">
        <v>53.176255624861398</v>
      </c>
      <c r="H3326">
        <v>25.7303526279861</v>
      </c>
      <c r="I3326">
        <v>141.232512746579</v>
      </c>
      <c r="J3326">
        <v>-3.70357870761439</v>
      </c>
      <c r="K3326">
        <v>45.289395979895502</v>
      </c>
      <c r="L3326">
        <v>30.8501381607424</v>
      </c>
      <c r="M3326">
        <v>64.676994002018404</v>
      </c>
      <c r="N3326">
        <v>1.5636363636363599</v>
      </c>
      <c r="O3326">
        <v>9.3388429752066102</v>
      </c>
      <c r="P3326">
        <v>237.04735376044499</v>
      </c>
      <c r="Q3326">
        <v>0.22670238428158701</v>
      </c>
    </row>
    <row r="3327" spans="1:17" hidden="1" x14ac:dyDescent="0.3">
      <c r="A3327" t="s">
        <v>6872</v>
      </c>
      <c r="B3327" t="s">
        <v>6873</v>
      </c>
      <c r="C3327" t="s">
        <v>10650</v>
      </c>
      <c r="D3327" t="s">
        <v>629</v>
      </c>
      <c r="E3327">
        <v>61.584267158000003</v>
      </c>
      <c r="F3327">
        <v>35.93</v>
      </c>
      <c r="G3327">
        <v>-28.912004785941701</v>
      </c>
      <c r="H3327">
        <v>-8.9822398395534595</v>
      </c>
      <c r="I3327">
        <v>-17.002287583809299</v>
      </c>
      <c r="J3327">
        <v>-1.3484766667980701</v>
      </c>
      <c r="K3327">
        <v>35.225182178704998</v>
      </c>
      <c r="L3327">
        <v>36.175287051214603</v>
      </c>
      <c r="M3327">
        <v>45.2597208038163</v>
      </c>
      <c r="N3327">
        <v>0.73328877206199405</v>
      </c>
      <c r="O3327">
        <v>75.340940718062896</v>
      </c>
      <c r="P3327">
        <v>22.086306489976199</v>
      </c>
      <c r="Q3327">
        <v>6.3883083821340003E-2</v>
      </c>
    </row>
    <row r="3328" spans="1:17" hidden="1" x14ac:dyDescent="0.3">
      <c r="A3328" t="s">
        <v>6874</v>
      </c>
      <c r="B3328" t="s">
        <v>6875</v>
      </c>
      <c r="C3328" t="s">
        <v>10650</v>
      </c>
      <c r="D3328" t="s">
        <v>411</v>
      </c>
      <c r="E3328">
        <v>61.452576000000001</v>
      </c>
      <c r="F3328">
        <v>57.95</v>
      </c>
      <c r="G3328">
        <v>-63.129818231454799</v>
      </c>
      <c r="H3328">
        <v>-2.6684682688610399</v>
      </c>
      <c r="I3328">
        <v>-31.118885439813901</v>
      </c>
      <c r="J3328">
        <v>-0.124300842622245</v>
      </c>
      <c r="K3328">
        <v>56.811156973604298</v>
      </c>
      <c r="L3328">
        <v>60.5994727903552</v>
      </c>
      <c r="M3328">
        <v>56.903494815608802</v>
      </c>
      <c r="N3328">
        <v>0.39596846622093601</v>
      </c>
      <c r="O3328">
        <v>50.129421915444297</v>
      </c>
      <c r="P3328">
        <v>17.904374364191199</v>
      </c>
    </row>
    <row r="3329" spans="1:17" hidden="1" x14ac:dyDescent="0.3">
      <c r="A3329" t="s">
        <v>6876</v>
      </c>
      <c r="B3329" t="s">
        <v>6877</v>
      </c>
      <c r="C3329" t="s">
        <v>10650</v>
      </c>
      <c r="D3329" t="s">
        <v>46</v>
      </c>
      <c r="E3329">
        <v>61.416319999999999</v>
      </c>
      <c r="F3329">
        <v>31.15</v>
      </c>
      <c r="G3329">
        <v>20.1205470692706</v>
      </c>
      <c r="H3329">
        <v>3.3949389673633998</v>
      </c>
      <c r="I3329">
        <v>-9.3775483713165393</v>
      </c>
      <c r="J3329">
        <v>-9.3106700289914297</v>
      </c>
      <c r="K3329">
        <v>30.7186349504384</v>
      </c>
      <c r="L3329">
        <v>27.425262478304699</v>
      </c>
      <c r="M3329">
        <v>45.0492419978683</v>
      </c>
      <c r="N3329">
        <v>0.96902789545989199</v>
      </c>
      <c r="O3329">
        <v>47.640449438202197</v>
      </c>
      <c r="P3329">
        <v>63.089005235602002</v>
      </c>
      <c r="Q3329">
        <v>7.4185718808437995E-2</v>
      </c>
    </row>
    <row r="3330" spans="1:17" hidden="1" x14ac:dyDescent="0.3">
      <c r="A3330" t="s">
        <v>6878</v>
      </c>
      <c r="B3330" t="s">
        <v>6879</v>
      </c>
      <c r="C3330" t="s">
        <v>10650</v>
      </c>
      <c r="D3330" t="s">
        <v>355</v>
      </c>
      <c r="E3330">
        <v>61.411320000000003</v>
      </c>
      <c r="F3330">
        <v>5.37</v>
      </c>
      <c r="G3330">
        <v>-77.372035893608796</v>
      </c>
      <c r="H3330">
        <v>-4.5916858772835702</v>
      </c>
      <c r="I3330">
        <v>-18.923633775076699</v>
      </c>
      <c r="J3330">
        <v>-3.4909159459832302</v>
      </c>
      <c r="K3330">
        <v>5.5250002777080702</v>
      </c>
      <c r="L3330">
        <v>6.2888673281081697</v>
      </c>
      <c r="M3330">
        <v>44.9634486072136</v>
      </c>
      <c r="N3330">
        <v>0.63089941522232196</v>
      </c>
      <c r="O3330">
        <v>126.07076350093099</v>
      </c>
      <c r="P3330">
        <v>33.582089552238799</v>
      </c>
      <c r="Q3330">
        <v>5.7318443217976002E-2</v>
      </c>
    </row>
    <row r="3331" spans="1:17" hidden="1" x14ac:dyDescent="0.3">
      <c r="A3331" t="s">
        <v>6880</v>
      </c>
      <c r="B3331" t="s">
        <v>6881</v>
      </c>
      <c r="C3331" t="s">
        <v>10650</v>
      </c>
      <c r="D3331" t="s">
        <v>127</v>
      </c>
      <c r="E3331">
        <v>61.398584</v>
      </c>
      <c r="F3331">
        <v>83.75</v>
      </c>
      <c r="G3331">
        <v>-44.290450832872899</v>
      </c>
      <c r="H3331">
        <v>-6.4362902339096699</v>
      </c>
      <c r="I3331">
        <v>-20.804537134449401</v>
      </c>
      <c r="J3331">
        <v>-3.3059548693466998</v>
      </c>
      <c r="K3331">
        <v>84.026240358580907</v>
      </c>
      <c r="L3331">
        <v>86.336773195104698</v>
      </c>
      <c r="M3331">
        <v>51.345546303127797</v>
      </c>
      <c r="N3331">
        <v>0.72353178435585197</v>
      </c>
      <c r="O3331">
        <v>31.343283582089501</v>
      </c>
      <c r="P3331">
        <v>16.3194444444444</v>
      </c>
      <c r="Q3331">
        <v>7.1454431670856994E-2</v>
      </c>
    </row>
    <row r="3332" spans="1:17" hidden="1" x14ac:dyDescent="0.3">
      <c r="A3332" t="s">
        <v>6882</v>
      </c>
      <c r="B3332" t="s">
        <v>6883</v>
      </c>
      <c r="C3332" t="s">
        <v>10650</v>
      </c>
      <c r="D3332" t="s">
        <v>21</v>
      </c>
      <c r="E3332">
        <v>61.312623727999998</v>
      </c>
      <c r="F3332">
        <v>55.95</v>
      </c>
      <c r="G3332">
        <v>9.7551514637158991</v>
      </c>
      <c r="H3332">
        <v>-3.4886530472136101</v>
      </c>
      <c r="I3332">
        <v>-26.090285938112</v>
      </c>
      <c r="J3332">
        <v>-6.1211451578256098</v>
      </c>
      <c r="K3332">
        <v>57.281489366424303</v>
      </c>
      <c r="L3332">
        <v>56.1025145844077</v>
      </c>
      <c r="M3332">
        <v>42.436805024194904</v>
      </c>
      <c r="N3332">
        <v>0.90057236566634902</v>
      </c>
      <c r="O3332">
        <v>37.6228775692582</v>
      </c>
      <c r="P3332">
        <v>45.136186770427997</v>
      </c>
      <c r="Q3332">
        <v>6.1222794143259998E-2</v>
      </c>
    </row>
    <row r="3333" spans="1:17" hidden="1" x14ac:dyDescent="0.3">
      <c r="A3333" t="s">
        <v>6884</v>
      </c>
      <c r="B3333" t="s">
        <v>6885</v>
      </c>
      <c r="C3333" t="s">
        <v>10650</v>
      </c>
      <c r="D3333" t="s">
        <v>513</v>
      </c>
      <c r="E3333">
        <v>61.294080000000001</v>
      </c>
      <c r="F3333">
        <v>0.92</v>
      </c>
      <c r="G3333">
        <v>-42.8162293812805</v>
      </c>
      <c r="H3333">
        <v>-9.44388589872975</v>
      </c>
      <c r="I3333">
        <v>-10.7469457034674</v>
      </c>
      <c r="J3333">
        <v>-8.6627623810837804</v>
      </c>
      <c r="K3333">
        <v>0.93473720829774998</v>
      </c>
      <c r="L3333">
        <v>0.920752338440745</v>
      </c>
      <c r="M3333">
        <v>43.763314933531603</v>
      </c>
      <c r="N3333">
        <v>0.382051362964762</v>
      </c>
      <c r="O3333">
        <v>29.347826086956498</v>
      </c>
      <c r="P3333">
        <v>104.444444444444</v>
      </c>
      <c r="Q3333">
        <v>7.0434468624610003E-3</v>
      </c>
    </row>
    <row r="3334" spans="1:17" hidden="1" x14ac:dyDescent="0.3">
      <c r="A3334" t="s">
        <v>6886</v>
      </c>
      <c r="B3334" t="s">
        <v>6887</v>
      </c>
      <c r="C3334" t="s">
        <v>10650</v>
      </c>
      <c r="D3334" t="s">
        <v>629</v>
      </c>
      <c r="E3334">
        <v>61.258306949999998</v>
      </c>
      <c r="F3334">
        <v>2.08</v>
      </c>
      <c r="G3334">
        <v>-4.7555186921711199</v>
      </c>
      <c r="H3334">
        <v>-5.2440240520799799</v>
      </c>
      <c r="I3334">
        <v>-24.458529627817299</v>
      </c>
      <c r="J3334">
        <v>-2.1435316118530201</v>
      </c>
      <c r="K3334">
        <v>2.0715149194976199</v>
      </c>
      <c r="L3334">
        <v>1.9637732345762999</v>
      </c>
      <c r="M3334">
        <v>48.191712779917303</v>
      </c>
      <c r="N3334">
        <v>0.640111626291751</v>
      </c>
      <c r="O3334">
        <v>56.25</v>
      </c>
      <c r="P3334">
        <v>1102.31213872832</v>
      </c>
      <c r="Q3334">
        <v>6.1857854210133997E-2</v>
      </c>
    </row>
    <row r="3335" spans="1:17" hidden="1" x14ac:dyDescent="0.3">
      <c r="A3335" t="s">
        <v>6888</v>
      </c>
      <c r="B3335" t="s">
        <v>6889</v>
      </c>
      <c r="C3335" t="s">
        <v>10650</v>
      </c>
      <c r="D3335" t="s">
        <v>629</v>
      </c>
      <c r="E3335">
        <v>61.183199999999999</v>
      </c>
      <c r="F3335">
        <v>155.05000000000001</v>
      </c>
      <c r="G3335">
        <v>29.548101349972999</v>
      </c>
      <c r="H3335">
        <v>14.894816628239299</v>
      </c>
      <c r="I3335">
        <v>-6.8432267894815801</v>
      </c>
      <c r="J3335">
        <v>-6.4827745836463198</v>
      </c>
      <c r="K3335">
        <v>145.95900095959001</v>
      </c>
      <c r="L3335">
        <v>134.989139542934</v>
      </c>
      <c r="M3335">
        <v>45.096133715323298</v>
      </c>
      <c r="N3335">
        <v>0.499488642551846</v>
      </c>
      <c r="O3335">
        <v>25.0886810706223</v>
      </c>
      <c r="P3335">
        <v>67.3502428494333</v>
      </c>
      <c r="Q3335">
        <v>5.2899129397867999E-2</v>
      </c>
    </row>
    <row r="3336" spans="1:17" hidden="1" x14ac:dyDescent="0.3">
      <c r="A3336" t="s">
        <v>6890</v>
      </c>
      <c r="B3336" t="s">
        <v>6891</v>
      </c>
      <c r="C3336" t="s">
        <v>10650</v>
      </c>
      <c r="D3336" t="s">
        <v>183</v>
      </c>
      <c r="E3336">
        <v>61.128540000000001</v>
      </c>
      <c r="F3336">
        <v>29.04</v>
      </c>
      <c r="G3336">
        <v>-36.998983564034702</v>
      </c>
      <c r="H3336">
        <v>-19.712349341747</v>
      </c>
      <c r="I3336">
        <v>-9.6239721961523106</v>
      </c>
      <c r="J3336">
        <v>-10.1993477469374</v>
      </c>
      <c r="K3336">
        <v>32.894691770057101</v>
      </c>
      <c r="L3336">
        <v>30.987243005309001</v>
      </c>
      <c r="M3336">
        <v>20.2603543904821</v>
      </c>
      <c r="N3336">
        <v>0.34417122717364301</v>
      </c>
      <c r="O3336">
        <v>44.6280991735537</v>
      </c>
      <c r="P3336">
        <v>41.658536585365802</v>
      </c>
      <c r="Q3336">
        <v>2.1494741567261999E-2</v>
      </c>
    </row>
    <row r="3337" spans="1:17" hidden="1" x14ac:dyDescent="0.3">
      <c r="A3337" t="s">
        <v>6892</v>
      </c>
      <c r="B3337" t="s">
        <v>6893</v>
      </c>
      <c r="C3337" t="s">
        <v>10650</v>
      </c>
      <c r="D3337" t="s">
        <v>54</v>
      </c>
      <c r="E3337">
        <v>61.108396296000002</v>
      </c>
      <c r="F3337">
        <v>13</v>
      </c>
      <c r="G3337">
        <v>-34.987406222060898</v>
      </c>
      <c r="H3337">
        <v>-8.4516652480932706</v>
      </c>
      <c r="I3337">
        <v>-20.178304256881599</v>
      </c>
      <c r="J3337">
        <v>-7.9217551868391798</v>
      </c>
      <c r="K3337">
        <v>13.6689790872722</v>
      </c>
      <c r="L3337">
        <v>13.828543300770001</v>
      </c>
      <c r="M3337">
        <v>42.836699094680199</v>
      </c>
      <c r="N3337">
        <v>0.32489840735243097</v>
      </c>
      <c r="O3337">
        <v>51.538461538461497</v>
      </c>
      <c r="P3337">
        <v>24.640460210930001</v>
      </c>
      <c r="Q3337">
        <v>3.3128125700931002E-2</v>
      </c>
    </row>
    <row r="3338" spans="1:17" hidden="1" x14ac:dyDescent="0.3">
      <c r="A3338" t="s">
        <v>6894</v>
      </c>
      <c r="B3338" t="s">
        <v>6895</v>
      </c>
      <c r="C3338" t="s">
        <v>10650</v>
      </c>
      <c r="D3338" t="s">
        <v>414</v>
      </c>
      <c r="E3338">
        <v>61.100671275000003</v>
      </c>
      <c r="F3338">
        <v>60.01</v>
      </c>
      <c r="G3338">
        <v>-59.113670154594899</v>
      </c>
      <c r="H3338">
        <v>-3.5230938195218302</v>
      </c>
      <c r="I3338">
        <v>-23.402003746585098</v>
      </c>
      <c r="J3338">
        <v>-7.4908873810837804</v>
      </c>
      <c r="K3338">
        <v>63.208262188216402</v>
      </c>
      <c r="L3338">
        <v>67.600281639302693</v>
      </c>
      <c r="M3338">
        <v>36.809183977452598</v>
      </c>
      <c r="N3338">
        <v>1.38433687580093</v>
      </c>
      <c r="O3338">
        <v>43.392767872021302</v>
      </c>
      <c r="P3338">
        <v>6.9696969696969502</v>
      </c>
      <c r="Q3338">
        <v>-2.6542153889623998E-2</v>
      </c>
    </row>
    <row r="3339" spans="1:17" hidden="1" x14ac:dyDescent="0.3">
      <c r="A3339" t="s">
        <v>6896</v>
      </c>
      <c r="B3339" t="s">
        <v>6897</v>
      </c>
      <c r="C3339" t="s">
        <v>10650</v>
      </c>
      <c r="D3339" t="s">
        <v>141</v>
      </c>
      <c r="E3339">
        <v>60.997043859999998</v>
      </c>
      <c r="F3339">
        <v>11.13</v>
      </c>
      <c r="G3339">
        <v>52.023739393114397</v>
      </c>
      <c r="H3339">
        <v>56.922347137129798</v>
      </c>
      <c r="I3339">
        <v>54.3992531269419</v>
      </c>
      <c r="J3339">
        <v>20.8805902200722</v>
      </c>
      <c r="K3339">
        <v>7.4322073560875799</v>
      </c>
      <c r="L3339">
        <v>6.7575220251266304</v>
      </c>
      <c r="M3339">
        <v>96.652789839720697</v>
      </c>
      <c r="N3339">
        <v>1.31958227134672</v>
      </c>
      <c r="O3339">
        <v>0</v>
      </c>
      <c r="P3339">
        <v>110</v>
      </c>
      <c r="Q3339">
        <v>3.2554467438765999E-2</v>
      </c>
    </row>
    <row r="3340" spans="1:17" hidden="1" x14ac:dyDescent="0.3">
      <c r="A3340" t="s">
        <v>6898</v>
      </c>
      <c r="B3340" t="s">
        <v>6899</v>
      </c>
      <c r="C3340" t="s">
        <v>10650</v>
      </c>
      <c r="D3340" t="s">
        <v>6900</v>
      </c>
      <c r="E3340">
        <v>60.833976331999999</v>
      </c>
      <c r="F3340">
        <v>24.96</v>
      </c>
      <c r="G3340">
        <v>248.89602999055299</v>
      </c>
      <c r="H3340">
        <v>8.4553079083399396</v>
      </c>
      <c r="I3340">
        <v>199.81278696152799</v>
      </c>
      <c r="J3340">
        <v>-1.7412553167195699</v>
      </c>
      <c r="K3340">
        <v>22.904533578680802</v>
      </c>
      <c r="L3340">
        <v>16.0515276715232</v>
      </c>
      <c r="M3340">
        <v>62.887052065149199</v>
      </c>
      <c r="N3340">
        <v>1.3574143944963499</v>
      </c>
      <c r="O3340">
        <v>8.7740384615384492</v>
      </c>
      <c r="P3340">
        <v>279.33130699088099</v>
      </c>
      <c r="Q3340">
        <v>0.179176318297672</v>
      </c>
    </row>
    <row r="3341" spans="1:17" hidden="1" x14ac:dyDescent="0.3">
      <c r="A3341" t="s">
        <v>6901</v>
      </c>
      <c r="B3341" t="s">
        <v>6902</v>
      </c>
      <c r="C3341" t="s">
        <v>10650</v>
      </c>
      <c r="D3341" t="s">
        <v>111</v>
      </c>
      <c r="E3341">
        <v>60.69</v>
      </c>
      <c r="F3341">
        <v>296.5</v>
      </c>
      <c r="G3341">
        <v>-67.683954249005396</v>
      </c>
      <c r="H3341">
        <v>3.1870511080143902</v>
      </c>
      <c r="I3341">
        <v>-25.8145529932969</v>
      </c>
      <c r="J3341">
        <v>3.4281467098252998</v>
      </c>
      <c r="K3341">
        <v>289.00051442494703</v>
      </c>
      <c r="L3341">
        <v>364.66048351235702</v>
      </c>
      <c r="M3341">
        <v>56.5472701324775</v>
      </c>
      <c r="N3341">
        <v>0.71980074719800702</v>
      </c>
      <c r="O3341">
        <v>68.634064080944299</v>
      </c>
      <c r="P3341">
        <v>20.503962609225699</v>
      </c>
    </row>
    <row r="3342" spans="1:17" hidden="1" x14ac:dyDescent="0.3">
      <c r="A3342" t="s">
        <v>6903</v>
      </c>
      <c r="B3342" t="s">
        <v>6904</v>
      </c>
      <c r="C3342" t="s">
        <v>10650</v>
      </c>
      <c r="D3342" t="s">
        <v>1569</v>
      </c>
      <c r="E3342">
        <v>60.541344000000002</v>
      </c>
      <c r="F3342">
        <v>32.049999999999997</v>
      </c>
      <c r="G3342">
        <v>-74.403808468859694</v>
      </c>
      <c r="H3342">
        <v>-5.9478725805837804</v>
      </c>
      <c r="I3342">
        <v>-43.970244351954399</v>
      </c>
      <c r="J3342">
        <v>-1.3531648578639599</v>
      </c>
      <c r="K3342">
        <v>33.961957291093498</v>
      </c>
      <c r="L3342">
        <v>40.296820293052001</v>
      </c>
      <c r="M3342">
        <v>48.914351871787801</v>
      </c>
      <c r="N3342">
        <v>1.23973014494689</v>
      </c>
      <c r="O3342">
        <v>96.255850234009301</v>
      </c>
      <c r="P3342">
        <v>6.4784053156146104</v>
      </c>
    </row>
    <row r="3343" spans="1:17" hidden="1" x14ac:dyDescent="0.3">
      <c r="A3343" t="s">
        <v>6158</v>
      </c>
      <c r="B3343" t="s">
        <v>6905</v>
      </c>
      <c r="C3343" t="s">
        <v>10650</v>
      </c>
      <c r="D3343" t="s">
        <v>118</v>
      </c>
      <c r="E3343">
        <v>60.500221998000001</v>
      </c>
      <c r="F3343">
        <v>0.85</v>
      </c>
      <c r="G3343">
        <v>-30.435277000328199</v>
      </c>
      <c r="H3343">
        <v>4.8060201045287796</v>
      </c>
      <c r="I3343">
        <v>0.36416540764366001</v>
      </c>
      <c r="J3343">
        <v>3.3372376189162001</v>
      </c>
      <c r="K3343">
        <v>0.79036538290830605</v>
      </c>
      <c r="L3343">
        <v>0.95710639767393302</v>
      </c>
      <c r="M3343">
        <v>85.689381503631495</v>
      </c>
      <c r="N3343">
        <v>0.51072106222749702</v>
      </c>
      <c r="O3343">
        <v>29.411764705882302</v>
      </c>
      <c r="P3343">
        <v>41.6666666666666</v>
      </c>
      <c r="Q3343">
        <v>-0.13298643668591101</v>
      </c>
    </row>
    <row r="3344" spans="1:17" hidden="1" x14ac:dyDescent="0.3">
      <c r="A3344" t="s">
        <v>6906</v>
      </c>
      <c r="B3344" t="s">
        <v>6907</v>
      </c>
      <c r="C3344" t="s">
        <v>10650</v>
      </c>
      <c r="D3344" t="s">
        <v>730</v>
      </c>
      <c r="E3344">
        <v>60.486960000000003</v>
      </c>
      <c r="F3344">
        <v>117</v>
      </c>
      <c r="G3344">
        <v>-3.6747136200465098</v>
      </c>
      <c r="H3344">
        <v>-3.8032241126814399</v>
      </c>
      <c r="I3344">
        <v>33.629002729616602</v>
      </c>
      <c r="J3344">
        <v>-5.3956284555415998E-2</v>
      </c>
      <c r="K3344">
        <v>110.39321819503201</v>
      </c>
      <c r="L3344">
        <v>102.688633793853</v>
      </c>
      <c r="M3344">
        <v>61.302070350069599</v>
      </c>
      <c r="N3344">
        <v>1.54857691220768</v>
      </c>
      <c r="O3344">
        <v>16.581196581196501</v>
      </c>
      <c r="P3344">
        <v>57.894736842105203</v>
      </c>
      <c r="Q3344">
        <v>2.6483129212203999E-2</v>
      </c>
    </row>
    <row r="3345" spans="1:17" hidden="1" x14ac:dyDescent="0.3">
      <c r="A3345" t="s">
        <v>6908</v>
      </c>
      <c r="B3345" t="s">
        <v>6909</v>
      </c>
      <c r="C3345" t="s">
        <v>10650</v>
      </c>
      <c r="D3345" t="s">
        <v>282</v>
      </c>
      <c r="E3345">
        <v>60.454999999999998</v>
      </c>
      <c r="F3345">
        <v>27.15</v>
      </c>
      <c r="G3345">
        <v>-80.435277000328199</v>
      </c>
      <c r="H3345">
        <v>-3.7168780974011799</v>
      </c>
      <c r="I3345">
        <v>-43.797193403396598</v>
      </c>
      <c r="J3345">
        <v>-4.91773525630982</v>
      </c>
      <c r="K3345">
        <v>27.6210149254598</v>
      </c>
      <c r="L3345">
        <v>34.963189011477901</v>
      </c>
      <c r="M3345">
        <v>47.488154429081</v>
      </c>
      <c r="N3345">
        <v>0.60606060606060597</v>
      </c>
      <c r="O3345">
        <v>115.46961325966799</v>
      </c>
      <c r="P3345">
        <v>8.5999999999999801</v>
      </c>
    </row>
    <row r="3346" spans="1:17" hidden="1" x14ac:dyDescent="0.3">
      <c r="A3346" t="s">
        <v>6910</v>
      </c>
      <c r="B3346" t="s">
        <v>6911</v>
      </c>
      <c r="C3346" t="s">
        <v>10650</v>
      </c>
      <c r="D3346" t="s">
        <v>365</v>
      </c>
      <c r="E3346">
        <v>60.434373119999997</v>
      </c>
      <c r="F3346">
        <v>1.06</v>
      </c>
      <c r="G3346">
        <v>-38.261363956849898</v>
      </c>
      <c r="I3346">
        <v>-20.795254882211299</v>
      </c>
      <c r="K3346">
        <v>1.0740579266511801</v>
      </c>
      <c r="L3346">
        <v>1.7681056445472201</v>
      </c>
      <c r="M3346">
        <v>4.5782334131322697</v>
      </c>
      <c r="N3346">
        <v>0.79135719145655503</v>
      </c>
      <c r="O3346">
        <v>36.792452830188601</v>
      </c>
      <c r="P3346">
        <v>41.3333333333333</v>
      </c>
      <c r="Q3346">
        <v>-4.9493861384649E-2</v>
      </c>
    </row>
    <row r="3347" spans="1:17" hidden="1" x14ac:dyDescent="0.3">
      <c r="A3347" t="s">
        <v>6912</v>
      </c>
      <c r="B3347" t="s">
        <v>6913</v>
      </c>
      <c r="C3347" t="s">
        <v>10650</v>
      </c>
      <c r="D3347" t="s">
        <v>46</v>
      </c>
      <c r="E3347">
        <v>60.335000000000001</v>
      </c>
      <c r="F3347">
        <v>56.95</v>
      </c>
      <c r="G3347">
        <v>66.623546529083498</v>
      </c>
      <c r="H3347">
        <v>11.043422758456</v>
      </c>
      <c r="I3347">
        <v>96.021657762383697</v>
      </c>
      <c r="J3347">
        <v>17.3848566665352</v>
      </c>
      <c r="K3347">
        <v>48.694142593274201</v>
      </c>
      <c r="L3347">
        <v>39.946826670142499</v>
      </c>
      <c r="M3347">
        <v>67.395887289288893</v>
      </c>
      <c r="N3347">
        <v>1.0150776053215</v>
      </c>
      <c r="O3347">
        <v>21.0711150131694</v>
      </c>
      <c r="P3347">
        <v>143.37606837606799</v>
      </c>
      <c r="Q3347">
        <v>0.115985936052723</v>
      </c>
    </row>
    <row r="3348" spans="1:17" hidden="1" x14ac:dyDescent="0.3">
      <c r="A3348" t="s">
        <v>6914</v>
      </c>
      <c r="B3348" t="s">
        <v>6915</v>
      </c>
      <c r="C3348" t="s">
        <v>10650</v>
      </c>
      <c r="D3348" t="s">
        <v>2246</v>
      </c>
      <c r="E3348">
        <v>60.205500000000001</v>
      </c>
      <c r="F3348">
        <v>239.95</v>
      </c>
      <c r="G3348">
        <v>278.61688801842303</v>
      </c>
      <c r="H3348">
        <v>32.168865410376199</v>
      </c>
      <c r="I3348">
        <v>202.754516284836</v>
      </c>
      <c r="J3348">
        <v>16.387237618916199</v>
      </c>
      <c r="K3348">
        <v>161.37520301228099</v>
      </c>
      <c r="L3348">
        <v>109.39732251792501</v>
      </c>
      <c r="M3348">
        <v>90.848347164752198</v>
      </c>
      <c r="N3348">
        <v>2.7204545454545399</v>
      </c>
      <c r="O3348">
        <v>0</v>
      </c>
      <c r="P3348">
        <v>320.96491228070101</v>
      </c>
    </row>
    <row r="3349" spans="1:17" hidden="1" x14ac:dyDescent="0.3">
      <c r="A3349" t="s">
        <v>6916</v>
      </c>
      <c r="B3349" t="s">
        <v>6917</v>
      </c>
      <c r="C3349" t="s">
        <v>10650</v>
      </c>
      <c r="D3349" t="s">
        <v>1475</v>
      </c>
      <c r="E3349">
        <v>60.111671999999999</v>
      </c>
      <c r="F3349">
        <v>33.799999999999997</v>
      </c>
      <c r="G3349">
        <v>9.6393189383373397</v>
      </c>
      <c r="H3349">
        <v>13.136770126056399</v>
      </c>
      <c r="I3349">
        <v>-6.5794921309147298</v>
      </c>
      <c r="J3349">
        <v>0.76810969427326103</v>
      </c>
      <c r="K3349">
        <v>31.7107826899129</v>
      </c>
      <c r="L3349">
        <v>30.613159256259799</v>
      </c>
      <c r="M3349">
        <v>68.231431455560596</v>
      </c>
      <c r="N3349">
        <v>0.97712977336950602</v>
      </c>
      <c r="O3349">
        <v>37.751479289940796</v>
      </c>
      <c r="P3349">
        <v>52.183701035569499</v>
      </c>
      <c r="Q3349">
        <v>6.9671494677879003E-2</v>
      </c>
    </row>
    <row r="3350" spans="1:17" hidden="1" x14ac:dyDescent="0.3">
      <c r="A3350" t="s">
        <v>6918</v>
      </c>
      <c r="B3350" t="s">
        <v>6919</v>
      </c>
      <c r="C3350" t="s">
        <v>10650</v>
      </c>
      <c r="D3350" t="s">
        <v>21</v>
      </c>
      <c r="E3350">
        <v>60.110359375000002</v>
      </c>
      <c r="F3350">
        <v>61.15</v>
      </c>
      <c r="G3350">
        <v>-98.046505813887507</v>
      </c>
      <c r="H3350">
        <v>0.31257051614249098</v>
      </c>
      <c r="I3350">
        <v>-70.206930163451901</v>
      </c>
      <c r="J3350">
        <v>3.0092951211623902</v>
      </c>
      <c r="K3350">
        <v>62.056772897271898</v>
      </c>
      <c r="L3350">
        <v>101.832884471372</v>
      </c>
      <c r="M3350">
        <v>55.291257317311199</v>
      </c>
      <c r="N3350">
        <v>1.15499254843517</v>
      </c>
      <c r="O3350">
        <v>249.632052330335</v>
      </c>
      <c r="P3350">
        <v>21.449851042700999</v>
      </c>
    </row>
    <row r="3351" spans="1:17" hidden="1" x14ac:dyDescent="0.3">
      <c r="A3351" t="s">
        <v>6920</v>
      </c>
      <c r="B3351" t="s">
        <v>6921</v>
      </c>
      <c r="C3351" t="s">
        <v>10650</v>
      </c>
      <c r="D3351" t="s">
        <v>89</v>
      </c>
      <c r="E3351">
        <v>60.081197109999998</v>
      </c>
      <c r="F3351">
        <v>110.25</v>
      </c>
      <c r="G3351">
        <v>171.61951752021901</v>
      </c>
      <c r="H3351">
        <v>62.597964022367499</v>
      </c>
      <c r="I3351">
        <v>18.5626860471091</v>
      </c>
      <c r="J3351">
        <v>-2.1515293164293499</v>
      </c>
      <c r="K3351">
        <v>86.920038866215506</v>
      </c>
      <c r="L3351">
        <v>71.2467320525312</v>
      </c>
      <c r="M3351">
        <v>64.856076737455496</v>
      </c>
      <c r="N3351">
        <v>1.6391252910563601</v>
      </c>
      <c r="O3351">
        <v>22.4399092970521</v>
      </c>
      <c r="P3351">
        <v>286.16462346759999</v>
      </c>
      <c r="Q3351">
        <v>0.102121155610475</v>
      </c>
    </row>
    <row r="3352" spans="1:17" hidden="1" x14ac:dyDescent="0.3">
      <c r="A3352" t="s">
        <v>6922</v>
      </c>
      <c r="B3352" t="s">
        <v>6923</v>
      </c>
      <c r="C3352" t="s">
        <v>10650</v>
      </c>
      <c r="D3352" t="s">
        <v>141</v>
      </c>
      <c r="E3352">
        <v>60.077623199999998</v>
      </c>
      <c r="F3352">
        <v>42.48</v>
      </c>
      <c r="G3352">
        <v>134.07281764475201</v>
      </c>
      <c r="H3352">
        <v>5.7496334532054201</v>
      </c>
      <c r="I3352">
        <v>10.591041498394</v>
      </c>
      <c r="J3352">
        <v>12.530786006012899</v>
      </c>
      <c r="K3352">
        <v>31.588772507052798</v>
      </c>
      <c r="L3352">
        <v>29.176425273397999</v>
      </c>
      <c r="M3352">
        <v>80.867496006747501</v>
      </c>
      <c r="N3352">
        <v>2.9341458546833201</v>
      </c>
      <c r="O3352">
        <v>0</v>
      </c>
      <c r="P3352">
        <v>164.672897196261</v>
      </c>
      <c r="Q3352">
        <v>8.6232379681609003E-2</v>
      </c>
    </row>
    <row r="3353" spans="1:17" hidden="1" x14ac:dyDescent="0.3">
      <c r="A3353" t="s">
        <v>6924</v>
      </c>
      <c r="B3353" t="s">
        <v>6925</v>
      </c>
      <c r="C3353" t="s">
        <v>10650</v>
      </c>
      <c r="D3353" t="s">
        <v>531</v>
      </c>
      <c r="E3353">
        <v>59.666566079999903</v>
      </c>
      <c r="F3353">
        <v>51.2</v>
      </c>
      <c r="G3353">
        <v>-11.3655095584677</v>
      </c>
      <c r="H3353">
        <v>4.9199415660375703</v>
      </c>
      <c r="I3353">
        <v>-11.2001359240995</v>
      </c>
      <c r="J3353">
        <v>7.7799295221759399</v>
      </c>
      <c r="K3353">
        <v>49.959478593046803</v>
      </c>
      <c r="L3353">
        <v>48.273913641083901</v>
      </c>
      <c r="M3353">
        <v>64.813024134554894</v>
      </c>
      <c r="N3353">
        <v>1.7755505928064299</v>
      </c>
      <c r="O3353">
        <v>61.679687499999901</v>
      </c>
      <c r="P3353">
        <v>46.243930305626897</v>
      </c>
      <c r="Q3353">
        <v>0.166374965780371</v>
      </c>
    </row>
    <row r="3354" spans="1:17" hidden="1" x14ac:dyDescent="0.3">
      <c r="A3354" t="s">
        <v>6926</v>
      </c>
      <c r="B3354" t="s">
        <v>6927</v>
      </c>
      <c r="C3354" t="s">
        <v>10650</v>
      </c>
      <c r="D3354" t="s">
        <v>5412</v>
      </c>
      <c r="E3354">
        <v>59.613487455999902</v>
      </c>
      <c r="F3354">
        <v>72.930000000000007</v>
      </c>
      <c r="G3354">
        <v>-72.091277000328205</v>
      </c>
      <c r="H3354">
        <v>6.7097828928069303</v>
      </c>
      <c r="I3354">
        <v>-48.995483715163303</v>
      </c>
      <c r="J3354">
        <v>2.1611535190476299</v>
      </c>
      <c r="K3354">
        <v>79.978048156265899</v>
      </c>
      <c r="L3354">
        <v>99.462420560023602</v>
      </c>
      <c r="M3354">
        <v>54.674390753478001</v>
      </c>
      <c r="N3354">
        <v>0.69626984126984104</v>
      </c>
      <c r="O3354">
        <v>119.388454682572</v>
      </c>
      <c r="P3354">
        <v>15.761904761904701</v>
      </c>
      <c r="Q3354">
        <v>1.9631316682110999E-2</v>
      </c>
    </row>
    <row r="3355" spans="1:17" hidden="1" x14ac:dyDescent="0.3">
      <c r="A3355" t="s">
        <v>6928</v>
      </c>
      <c r="B3355" t="s">
        <v>6929</v>
      </c>
      <c r="C3355" t="s">
        <v>10650</v>
      </c>
      <c r="D3355" t="s">
        <v>46</v>
      </c>
      <c r="E3355">
        <v>59.553327299999999</v>
      </c>
      <c r="F3355">
        <v>103.8</v>
      </c>
      <c r="G3355">
        <v>224.43651787146601</v>
      </c>
      <c r="H3355">
        <v>15.5183262988213</v>
      </c>
      <c r="I3355">
        <v>153.52633913464399</v>
      </c>
      <c r="J3355">
        <v>-15.6627623810837</v>
      </c>
      <c r="K3355">
        <v>87.337362403256606</v>
      </c>
      <c r="L3355">
        <v>56.255928626417401</v>
      </c>
      <c r="M3355">
        <v>42.553472278428202</v>
      </c>
      <c r="N3355">
        <v>0.83718749999999997</v>
      </c>
      <c r="O3355">
        <v>10.982658959537501</v>
      </c>
      <c r="P3355">
        <v>298.464491362763</v>
      </c>
      <c r="Q3355">
        <v>0.18108817076152001</v>
      </c>
    </row>
    <row r="3356" spans="1:17" hidden="1" x14ac:dyDescent="0.3">
      <c r="A3356" t="s">
        <v>6930</v>
      </c>
      <c r="B3356" t="s">
        <v>6931</v>
      </c>
      <c r="C3356" t="s">
        <v>10650</v>
      </c>
      <c r="D3356" t="s">
        <v>127</v>
      </c>
      <c r="E3356">
        <v>59.548631</v>
      </c>
      <c r="F3356">
        <v>4.22</v>
      </c>
      <c r="G3356">
        <v>20.279008713957499</v>
      </c>
      <c r="H3356">
        <v>3.1915463789893099</v>
      </c>
      <c r="I3356">
        <v>-14.8296330419687</v>
      </c>
      <c r="J3356">
        <v>-1.6627623810837799</v>
      </c>
      <c r="K3356">
        <v>4.2352691699699898</v>
      </c>
      <c r="L3356">
        <v>4.2898142243262196</v>
      </c>
      <c r="M3356">
        <v>26.219596305989999</v>
      </c>
      <c r="N3356">
        <v>6.9795898754735894E-2</v>
      </c>
      <c r="O3356">
        <v>37.440758293838797</v>
      </c>
      <c r="Q3356">
        <v>8.1789987364665001E-2</v>
      </c>
    </row>
    <row r="3357" spans="1:17" hidden="1" x14ac:dyDescent="0.3">
      <c r="A3357" t="s">
        <v>6932</v>
      </c>
      <c r="B3357" t="s">
        <v>6933</v>
      </c>
      <c r="C3357" t="s">
        <v>10650</v>
      </c>
      <c r="D3357" t="s">
        <v>472</v>
      </c>
      <c r="E3357">
        <v>59.475000000000001</v>
      </c>
      <c r="F3357">
        <v>122</v>
      </c>
      <c r="G3357">
        <v>-41.740257007598302</v>
      </c>
      <c r="H3357">
        <v>-10.282217907113001</v>
      </c>
      <c r="I3357">
        <v>-24.2741479329597</v>
      </c>
      <c r="J3357">
        <v>-4.0065123810837804</v>
      </c>
      <c r="K3357">
        <v>137.88247489929901</v>
      </c>
      <c r="M3357">
        <v>32.723618533950898</v>
      </c>
      <c r="N3357">
        <v>0.56009070294784502</v>
      </c>
      <c r="O3357">
        <v>62.2950819672131</v>
      </c>
      <c r="P3357">
        <v>7.0645019745502404</v>
      </c>
    </row>
    <row r="3358" spans="1:17" hidden="1" x14ac:dyDescent="0.3">
      <c r="A3358" t="s">
        <v>6934</v>
      </c>
      <c r="B3358" t="s">
        <v>6935</v>
      </c>
      <c r="C3358" t="s">
        <v>10650</v>
      </c>
      <c r="D3358" t="s">
        <v>387</v>
      </c>
      <c r="E3358">
        <v>59.469307800000003</v>
      </c>
      <c r="F3358">
        <v>156</v>
      </c>
      <c r="G3358">
        <v>-19.006705571756701</v>
      </c>
      <c r="H3358">
        <v>3.4100697705481702</v>
      </c>
      <c r="I3358">
        <v>-13.0012089381856</v>
      </c>
      <c r="J3358">
        <v>3.0039042855828701</v>
      </c>
      <c r="K3358">
        <v>155.936218400998</v>
      </c>
      <c r="L3358">
        <v>154.245134593432</v>
      </c>
      <c r="M3358">
        <v>69.427960819509394</v>
      </c>
      <c r="N3358">
        <v>0.88229213561300002</v>
      </c>
      <c r="O3358">
        <v>62.179487179487097</v>
      </c>
      <c r="P3358">
        <v>35.652173913043399</v>
      </c>
      <c r="Q3358">
        <v>7.1767543687163995E-2</v>
      </c>
    </row>
    <row r="3359" spans="1:17" hidden="1" x14ac:dyDescent="0.3">
      <c r="A3359" t="s">
        <v>6936</v>
      </c>
      <c r="B3359" t="s">
        <v>6937</v>
      </c>
      <c r="C3359" t="s">
        <v>10650</v>
      </c>
      <c r="D3359" t="s">
        <v>83</v>
      </c>
      <c r="E3359">
        <v>59.329650000000001</v>
      </c>
      <c r="F3359">
        <v>88.67</v>
      </c>
      <c r="G3359">
        <v>93.252916743365006</v>
      </c>
      <c r="H3359">
        <v>-9.7179539702081801</v>
      </c>
      <c r="I3359">
        <v>-44.944618635317497</v>
      </c>
      <c r="J3359">
        <v>-0.58321692653832802</v>
      </c>
      <c r="K3359">
        <v>93.705189650354995</v>
      </c>
      <c r="L3359">
        <v>89.783545530218504</v>
      </c>
      <c r="M3359">
        <v>40.335028372375596</v>
      </c>
      <c r="N3359">
        <v>0.490547272212838</v>
      </c>
      <c r="O3359">
        <v>77.737679034622701</v>
      </c>
      <c r="P3359">
        <v>128.11937226652901</v>
      </c>
    </row>
    <row r="3360" spans="1:17" hidden="1" x14ac:dyDescent="0.3">
      <c r="A3360" t="s">
        <v>6938</v>
      </c>
      <c r="B3360" t="s">
        <v>6939</v>
      </c>
      <c r="C3360" t="s">
        <v>10650</v>
      </c>
      <c r="D3360" t="s">
        <v>414</v>
      </c>
      <c r="E3360">
        <v>59.3023545</v>
      </c>
      <c r="F3360">
        <v>11.16</v>
      </c>
      <c r="G3360">
        <v>31.448780970686201</v>
      </c>
      <c r="H3360">
        <v>-1.24786446172368</v>
      </c>
      <c r="I3360">
        <v>-4.0911191452018603</v>
      </c>
      <c r="J3360">
        <v>-4.5934906226468399</v>
      </c>
      <c r="K3360">
        <v>10.3410283298028</v>
      </c>
      <c r="L3360">
        <v>9.7138786074108108</v>
      </c>
      <c r="M3360">
        <v>46.961212939180903</v>
      </c>
      <c r="N3360">
        <v>0.55123415443047996</v>
      </c>
      <c r="O3360">
        <v>26.792114695340501</v>
      </c>
      <c r="P3360">
        <v>64.844903988183106</v>
      </c>
      <c r="Q3360">
        <v>4.3696751155926999E-2</v>
      </c>
    </row>
    <row r="3361" spans="1:17" hidden="1" x14ac:dyDescent="0.3">
      <c r="A3361" t="s">
        <v>6940</v>
      </c>
      <c r="B3361" t="s">
        <v>6941</v>
      </c>
      <c r="C3361" t="s">
        <v>10650</v>
      </c>
      <c r="D3361" t="s">
        <v>5887</v>
      </c>
      <c r="E3361">
        <v>59.295999999999999</v>
      </c>
      <c r="F3361">
        <v>185.5</v>
      </c>
      <c r="G3361">
        <v>-61.218859089880397</v>
      </c>
      <c r="H3361">
        <v>-15.696322165978501</v>
      </c>
      <c r="I3361">
        <v>-36.9757226163902</v>
      </c>
      <c r="J3361">
        <v>-3.0989325938497299</v>
      </c>
      <c r="K3361">
        <v>197.47303142570999</v>
      </c>
      <c r="L3361">
        <v>219.94515470717201</v>
      </c>
      <c r="M3361">
        <v>32.055666651423103</v>
      </c>
      <c r="N3361">
        <v>0.79462135145131296</v>
      </c>
      <c r="O3361">
        <v>67.115902964959503</v>
      </c>
      <c r="P3361">
        <v>2.8840820854131901</v>
      </c>
      <c r="Q3361">
        <v>8.5288984994377995E-2</v>
      </c>
    </row>
    <row r="3362" spans="1:17" hidden="1" x14ac:dyDescent="0.3">
      <c r="A3362" t="s">
        <v>6942</v>
      </c>
      <c r="B3362" t="s">
        <v>6943</v>
      </c>
      <c r="C3362" t="s">
        <v>10650</v>
      </c>
      <c r="D3362" t="s">
        <v>966</v>
      </c>
      <c r="E3362">
        <v>59.276249999999997</v>
      </c>
      <c r="F3362">
        <v>54.55</v>
      </c>
      <c r="G3362">
        <v>-21.3570926372008</v>
      </c>
      <c r="H3362">
        <v>-24.0377997018747</v>
      </c>
      <c r="I3362">
        <v>-3.8909835625622899</v>
      </c>
      <c r="J3362">
        <v>-10.8179347948768</v>
      </c>
      <c r="K3362">
        <v>49.374137242825199</v>
      </c>
      <c r="L3362">
        <v>42.9932115817181</v>
      </c>
      <c r="M3362">
        <v>35.782105400106097</v>
      </c>
      <c r="N3362">
        <v>0.47274885241359399</v>
      </c>
      <c r="O3362">
        <v>53.235563703024702</v>
      </c>
      <c r="P3362">
        <v>25.807195571955699</v>
      </c>
      <c r="Q3362">
        <v>-5.5626694286094E-2</v>
      </c>
    </row>
    <row r="3363" spans="1:17" hidden="1" x14ac:dyDescent="0.3">
      <c r="A3363" t="s">
        <v>6944</v>
      </c>
      <c r="B3363" t="s">
        <v>6945</v>
      </c>
      <c r="C3363" t="s">
        <v>10650</v>
      </c>
      <c r="D3363" t="s">
        <v>6781</v>
      </c>
      <c r="E3363">
        <v>59.210858448000003</v>
      </c>
      <c r="F3363">
        <v>50.55</v>
      </c>
      <c r="G3363">
        <v>186.09571861645301</v>
      </c>
      <c r="H3363">
        <v>41.921189827366703</v>
      </c>
      <c r="I3363">
        <v>165.083637354838</v>
      </c>
      <c r="J3363">
        <v>6.5468446058157799</v>
      </c>
      <c r="K3363">
        <v>33.475032252160901</v>
      </c>
      <c r="L3363">
        <v>22.417235429671901</v>
      </c>
      <c r="M3363">
        <v>97.313074221117702</v>
      </c>
      <c r="N3363">
        <v>0.23992384002818701</v>
      </c>
      <c r="O3363">
        <v>0</v>
      </c>
      <c r="P3363">
        <v>280.075187969924</v>
      </c>
      <c r="Q3363">
        <v>0.176541879723463</v>
      </c>
    </row>
    <row r="3364" spans="1:17" hidden="1" x14ac:dyDescent="0.3">
      <c r="A3364" t="s">
        <v>6946</v>
      </c>
      <c r="B3364" t="s">
        <v>6947</v>
      </c>
      <c r="C3364" t="s">
        <v>10650</v>
      </c>
      <c r="D3364" t="s">
        <v>264</v>
      </c>
      <c r="E3364">
        <v>59.199562499999999</v>
      </c>
      <c r="F3364">
        <v>213.05</v>
      </c>
      <c r="G3364">
        <v>0.91490795651520396</v>
      </c>
      <c r="H3364">
        <v>9.2259056087228597</v>
      </c>
      <c r="I3364">
        <v>7.6024223402978901</v>
      </c>
      <c r="J3364">
        <v>8.2379468387743593</v>
      </c>
      <c r="K3364">
        <v>178.2274170483</v>
      </c>
      <c r="L3364">
        <v>164.324908791979</v>
      </c>
      <c r="M3364">
        <v>59.649704589105802</v>
      </c>
      <c r="N3364">
        <v>1.2998645101748201</v>
      </c>
      <c r="O3364">
        <v>18.258624735977399</v>
      </c>
      <c r="P3364">
        <v>68.685669041963493</v>
      </c>
      <c r="Q3364">
        <v>9.2640738441365E-2</v>
      </c>
    </row>
    <row r="3365" spans="1:17" hidden="1" x14ac:dyDescent="0.3">
      <c r="A3365" t="s">
        <v>6948</v>
      </c>
      <c r="B3365" t="s">
        <v>6949</v>
      </c>
      <c r="C3365" t="s">
        <v>10650</v>
      </c>
      <c r="D3365" t="s">
        <v>46</v>
      </c>
      <c r="E3365">
        <v>59.118379900999997</v>
      </c>
      <c r="F3365">
        <v>55.89</v>
      </c>
      <c r="G3365">
        <v>56.595255616070403</v>
      </c>
      <c r="H3365">
        <v>2.8480860285981802</v>
      </c>
      <c r="I3365">
        <v>27.557767894429599</v>
      </c>
      <c r="J3365">
        <v>4.8992648503836804</v>
      </c>
      <c r="K3365">
        <v>53.5886335489771</v>
      </c>
      <c r="L3365">
        <v>46.862217617382399</v>
      </c>
      <c r="M3365">
        <v>57.465184093335999</v>
      </c>
      <c r="N3365">
        <v>0.61046246059368703</v>
      </c>
      <c r="O3365">
        <v>48.005009840758603</v>
      </c>
      <c r="P3365">
        <v>99.686095450115005</v>
      </c>
      <c r="Q3365">
        <v>0.15176733961368899</v>
      </c>
    </row>
    <row r="3366" spans="1:17" hidden="1" x14ac:dyDescent="0.3">
      <c r="A3366" t="s">
        <v>6950</v>
      </c>
      <c r="B3366" t="s">
        <v>6951</v>
      </c>
      <c r="C3366" t="s">
        <v>10650</v>
      </c>
      <c r="D3366" t="s">
        <v>141</v>
      </c>
      <c r="E3366">
        <v>59.002071999999998</v>
      </c>
      <c r="F3366">
        <v>54.02</v>
      </c>
      <c r="G3366">
        <v>5.8755985989652402</v>
      </c>
      <c r="H3366">
        <v>3.1692138727858401</v>
      </c>
      <c r="I3366">
        <v>44.615429507215801</v>
      </c>
      <c r="J3366">
        <v>6.0325887564038503</v>
      </c>
      <c r="K3366">
        <v>48.8532551002926</v>
      </c>
      <c r="L3366">
        <v>42.266105687510098</v>
      </c>
      <c r="M3366">
        <v>73.891941580909005</v>
      </c>
      <c r="N3366">
        <v>0.49689906244995002</v>
      </c>
      <c r="O3366">
        <v>11.421695668270999</v>
      </c>
      <c r="P3366">
        <v>92.584670231729007</v>
      </c>
      <c r="Q3366">
        <v>4.9240080820429001E-2</v>
      </c>
    </row>
    <row r="3367" spans="1:17" hidden="1" x14ac:dyDescent="0.3">
      <c r="A3367" t="s">
        <v>6952</v>
      </c>
      <c r="B3367" t="s">
        <v>6953</v>
      </c>
      <c r="C3367" t="s">
        <v>10650</v>
      </c>
      <c r="D3367" t="s">
        <v>141</v>
      </c>
      <c r="E3367">
        <v>58.955848580999898</v>
      </c>
      <c r="F3367">
        <v>80.86</v>
      </c>
      <c r="G3367">
        <v>-39.4791465166386</v>
      </c>
      <c r="H3367">
        <v>-14.0257906911507</v>
      </c>
      <c r="I3367">
        <v>-31.9065112840856</v>
      </c>
      <c r="J3367">
        <v>-11.9293847950676</v>
      </c>
      <c r="K3367">
        <v>90.551718478506302</v>
      </c>
      <c r="L3367">
        <v>101.95198871116099</v>
      </c>
      <c r="M3367">
        <v>26.401363812118799</v>
      </c>
      <c r="N3367">
        <v>1.4668958279465201</v>
      </c>
      <c r="O3367">
        <v>99.1095720999257</v>
      </c>
      <c r="P3367">
        <v>4.9176073699234601</v>
      </c>
      <c r="Q3367">
        <v>-4.2142404034916002E-2</v>
      </c>
    </row>
    <row r="3368" spans="1:17" hidden="1" x14ac:dyDescent="0.3">
      <c r="A3368" t="s">
        <v>6954</v>
      </c>
      <c r="B3368" t="s">
        <v>6955</v>
      </c>
      <c r="C3368" t="s">
        <v>10650</v>
      </c>
      <c r="D3368" t="s">
        <v>72</v>
      </c>
      <c r="E3368">
        <v>58.827989774999999</v>
      </c>
      <c r="F3368">
        <v>56.05</v>
      </c>
      <c r="G3368">
        <v>-51.066826136550198</v>
      </c>
      <c r="H3368">
        <v>3.8530529694689801</v>
      </c>
      <c r="I3368">
        <v>-28.543802659836299</v>
      </c>
      <c r="J3368">
        <v>1.11103862106366</v>
      </c>
      <c r="K3368">
        <v>54.826666521097998</v>
      </c>
      <c r="L3368">
        <v>60.080973099523597</v>
      </c>
      <c r="M3368">
        <v>69.884462961916597</v>
      </c>
      <c r="N3368">
        <v>1.4537455939151001</v>
      </c>
      <c r="O3368">
        <v>46.993755575379097</v>
      </c>
      <c r="P3368">
        <v>14.387755102040799</v>
      </c>
      <c r="Q3368">
        <v>3.7316637025634002E-2</v>
      </c>
    </row>
    <row r="3369" spans="1:17" hidden="1" x14ac:dyDescent="0.3">
      <c r="A3369" t="s">
        <v>6956</v>
      </c>
      <c r="B3369" t="s">
        <v>6957</v>
      </c>
      <c r="C3369" t="s">
        <v>10650</v>
      </c>
      <c r="D3369" t="s">
        <v>1546</v>
      </c>
      <c r="E3369">
        <v>58.818291950000003</v>
      </c>
      <c r="F3369">
        <v>196.3</v>
      </c>
      <c r="G3369">
        <v>-27.928749585184601</v>
      </c>
      <c r="H3369">
        <v>-26.891553657399498</v>
      </c>
      <c r="I3369">
        <v>-30.2468754688839</v>
      </c>
      <c r="J3369">
        <v>-1.3904851533610001</v>
      </c>
      <c r="K3369">
        <v>222.43896364466499</v>
      </c>
      <c r="L3369">
        <v>209.884664005074</v>
      </c>
      <c r="M3369">
        <v>42.037894578767897</v>
      </c>
      <c r="N3369">
        <v>1.2706918564846501</v>
      </c>
      <c r="O3369">
        <v>50.280183392766098</v>
      </c>
      <c r="P3369">
        <v>26.645161290322498</v>
      </c>
      <c r="Q3369">
        <v>8.1224715115938997E-2</v>
      </c>
    </row>
    <row r="3370" spans="1:17" hidden="1" x14ac:dyDescent="0.3">
      <c r="A3370" t="s">
        <v>6958</v>
      </c>
      <c r="B3370" t="s">
        <v>6959</v>
      </c>
      <c r="C3370" t="s">
        <v>10650</v>
      </c>
      <c r="D3370" t="s">
        <v>6781</v>
      </c>
      <c r="E3370">
        <v>58.775763849999997</v>
      </c>
      <c r="F3370">
        <v>301.8</v>
      </c>
      <c r="G3370">
        <v>67.726246308929802</v>
      </c>
      <c r="H3370">
        <v>-9.00619649090903</v>
      </c>
      <c r="I3370">
        <v>-89.734122887580497</v>
      </c>
      <c r="J3370">
        <v>-6.1644235106518899</v>
      </c>
      <c r="K3370">
        <v>322.575391410105</v>
      </c>
      <c r="L3370">
        <v>407.888609258305</v>
      </c>
      <c r="M3370">
        <v>32.598806436104802</v>
      </c>
      <c r="N3370">
        <v>0.54883479402528801</v>
      </c>
      <c r="O3370">
        <v>366.583830351225</v>
      </c>
      <c r="P3370">
        <v>98.161523309258001</v>
      </c>
    </row>
    <row r="3371" spans="1:17" hidden="1" x14ac:dyDescent="0.3">
      <c r="A3371" t="s">
        <v>6960</v>
      </c>
      <c r="B3371" t="s">
        <v>6961</v>
      </c>
      <c r="C3371" t="s">
        <v>10650</v>
      </c>
      <c r="D3371" t="s">
        <v>531</v>
      </c>
      <c r="E3371">
        <v>58.736752199999998</v>
      </c>
      <c r="F3371">
        <v>15.2</v>
      </c>
      <c r="G3371">
        <v>78.931114184244706</v>
      </c>
      <c r="H3371">
        <v>29.6114708242776</v>
      </c>
      <c r="I3371">
        <v>52.788738290231798</v>
      </c>
      <c r="J3371">
        <v>6.45906503008373</v>
      </c>
      <c r="K3371">
        <v>11.7950393241734</v>
      </c>
      <c r="L3371">
        <v>9.8724318721157704</v>
      </c>
      <c r="M3371">
        <v>89.629092460224697</v>
      </c>
      <c r="N3371">
        <v>0.43478659360347899</v>
      </c>
      <c r="O3371">
        <v>0</v>
      </c>
      <c r="P3371">
        <v>135.29411764705799</v>
      </c>
      <c r="Q3371">
        <v>0.105592873324956</v>
      </c>
    </row>
    <row r="3372" spans="1:17" hidden="1" x14ac:dyDescent="0.3">
      <c r="A3372" t="s">
        <v>6962</v>
      </c>
      <c r="B3372" t="s">
        <v>6963</v>
      </c>
      <c r="C3372" t="s">
        <v>10650</v>
      </c>
      <c r="D3372" t="s">
        <v>1418</v>
      </c>
      <c r="E3372">
        <v>58.712560000000003</v>
      </c>
      <c r="F3372">
        <v>82</v>
      </c>
      <c r="G3372">
        <v>-27.095642469767299</v>
      </c>
      <c r="H3372">
        <v>9.3584488802026797</v>
      </c>
      <c r="I3372">
        <v>12.317310301965</v>
      </c>
      <c r="J3372">
        <v>1.54236582404441</v>
      </c>
      <c r="K3372">
        <v>73.260457259103006</v>
      </c>
      <c r="L3372">
        <v>70.809989924286199</v>
      </c>
      <c r="M3372">
        <v>58.380080246035298</v>
      </c>
      <c r="N3372">
        <v>0.99433427762039595</v>
      </c>
      <c r="O3372">
        <v>21.707317073170699</v>
      </c>
      <c r="P3372">
        <v>52.133580705009201</v>
      </c>
      <c r="Q3372">
        <v>6.4063269697359995E-2</v>
      </c>
    </row>
    <row r="3373" spans="1:17" hidden="1" x14ac:dyDescent="0.3">
      <c r="A3373" t="s">
        <v>6964</v>
      </c>
      <c r="B3373" t="s">
        <v>6965</v>
      </c>
      <c r="C3373" t="s">
        <v>10650</v>
      </c>
      <c r="D3373" t="s">
        <v>1644</v>
      </c>
      <c r="E3373">
        <v>58.501143999999996</v>
      </c>
      <c r="F3373">
        <v>24.05</v>
      </c>
      <c r="G3373">
        <v>48.375131921604797</v>
      </c>
      <c r="H3373">
        <v>-6.5013632782338</v>
      </c>
      <c r="I3373">
        <v>118.36679861706099</v>
      </c>
      <c r="J3373">
        <v>-1.6627623810837799</v>
      </c>
      <c r="K3373">
        <v>22.983082124095802</v>
      </c>
      <c r="L3373">
        <v>17.305246132014801</v>
      </c>
      <c r="M3373">
        <v>12.643655186182</v>
      </c>
      <c r="N3373">
        <v>1.27292340884573E-2</v>
      </c>
      <c r="O3373">
        <v>11.767151767151701</v>
      </c>
      <c r="P3373">
        <v>164.00680917860299</v>
      </c>
      <c r="Q3373">
        <v>7.4265213919724002E-2</v>
      </c>
    </row>
    <row r="3374" spans="1:17" hidden="1" x14ac:dyDescent="0.3">
      <c r="A3374" t="s">
        <v>6966</v>
      </c>
      <c r="B3374" t="s">
        <v>6967</v>
      </c>
      <c r="C3374" t="s">
        <v>10650</v>
      </c>
      <c r="D3374" t="s">
        <v>295</v>
      </c>
      <c r="E3374">
        <v>58.386000000000003</v>
      </c>
      <c r="F3374">
        <v>249.85</v>
      </c>
      <c r="G3374">
        <v>102.525095960044</v>
      </c>
      <c r="H3374">
        <v>53.091838573188298</v>
      </c>
      <c r="I3374">
        <v>112.1209221644</v>
      </c>
      <c r="J3374">
        <v>27.0694941044766</v>
      </c>
      <c r="K3374">
        <v>186.61141316136499</v>
      </c>
      <c r="L3374">
        <v>145.12101577073599</v>
      </c>
      <c r="M3374">
        <v>93.896857393686304</v>
      </c>
      <c r="N3374">
        <v>0.92526341582945304</v>
      </c>
      <c r="O3374">
        <v>10.786471883129799</v>
      </c>
      <c r="P3374">
        <v>195.33096926713901</v>
      </c>
    </row>
    <row r="3375" spans="1:17" hidden="1" x14ac:dyDescent="0.3">
      <c r="A3375" t="s">
        <v>6968</v>
      </c>
      <c r="B3375" t="s">
        <v>6969</v>
      </c>
      <c r="C3375" t="s">
        <v>10650</v>
      </c>
      <c r="D3375" t="s">
        <v>355</v>
      </c>
      <c r="E3375">
        <v>58.352152500000003</v>
      </c>
      <c r="F3375">
        <v>140</v>
      </c>
      <c r="G3375">
        <v>-46.351192916244102</v>
      </c>
      <c r="H3375">
        <v>6.1692138727858499</v>
      </c>
      <c r="I3375">
        <v>-22.646587280528301</v>
      </c>
      <c r="J3375">
        <v>8.1423665427845501E-2</v>
      </c>
      <c r="K3375">
        <v>136.005388122119</v>
      </c>
      <c r="L3375">
        <v>141.56320048318301</v>
      </c>
      <c r="M3375">
        <v>56.491081166363102</v>
      </c>
      <c r="N3375">
        <v>1.40069247717972</v>
      </c>
      <c r="O3375">
        <v>50</v>
      </c>
      <c r="P3375">
        <v>20.637656182679802</v>
      </c>
    </row>
    <row r="3376" spans="1:17" hidden="1" x14ac:dyDescent="0.3">
      <c r="A3376" t="s">
        <v>6970</v>
      </c>
      <c r="B3376" t="s">
        <v>6971</v>
      </c>
      <c r="C3376" t="s">
        <v>10650</v>
      </c>
      <c r="D3376" t="s">
        <v>365</v>
      </c>
      <c r="E3376">
        <v>58.329599999999999</v>
      </c>
      <c r="F3376">
        <v>60.76</v>
      </c>
      <c r="G3376">
        <v>14.576656173896099</v>
      </c>
      <c r="H3376">
        <v>-5.8145417972927502</v>
      </c>
      <c r="I3376">
        <v>-6.2790889090083697</v>
      </c>
      <c r="J3376">
        <v>-10.4862917928484</v>
      </c>
      <c r="K3376">
        <v>63.987202846041399</v>
      </c>
      <c r="L3376">
        <v>60.390997617995303</v>
      </c>
      <c r="M3376">
        <v>34.775361003000597</v>
      </c>
      <c r="N3376">
        <v>0.33752196800046502</v>
      </c>
      <c r="O3376">
        <v>32.8999341672152</v>
      </c>
      <c r="P3376">
        <v>82.736842105263094</v>
      </c>
      <c r="Q3376">
        <v>-1.0363556407126001E-2</v>
      </c>
    </row>
    <row r="3377" spans="1:17" hidden="1" x14ac:dyDescent="0.3">
      <c r="A3377" t="s">
        <v>6972</v>
      </c>
      <c r="B3377" t="s">
        <v>6973</v>
      </c>
      <c r="C3377" t="s">
        <v>10650</v>
      </c>
      <c r="D3377" t="s">
        <v>629</v>
      </c>
      <c r="E3377">
        <v>58.292000000000002</v>
      </c>
      <c r="F3377">
        <v>39.380000000000003</v>
      </c>
      <c r="G3377">
        <v>6.9208443809065203</v>
      </c>
      <c r="H3377">
        <v>-6.7054354701936099</v>
      </c>
      <c r="I3377">
        <v>-20.091809435123601</v>
      </c>
      <c r="J3377">
        <v>0.72065730803538797</v>
      </c>
      <c r="K3377">
        <v>40.453147124691696</v>
      </c>
      <c r="L3377">
        <v>39.279930989491703</v>
      </c>
      <c r="M3377">
        <v>52.034818133265397</v>
      </c>
      <c r="N3377">
        <v>0.29353515659618201</v>
      </c>
      <c r="O3377">
        <v>35.728796343321399</v>
      </c>
      <c r="P3377">
        <v>40.642857142857103</v>
      </c>
      <c r="Q3377">
        <v>3.6250705453581999E-2</v>
      </c>
    </row>
    <row r="3378" spans="1:17" hidden="1" x14ac:dyDescent="0.3">
      <c r="A3378" t="s">
        <v>6974</v>
      </c>
      <c r="B3378" t="s">
        <v>6975</v>
      </c>
      <c r="C3378" t="s">
        <v>10650</v>
      </c>
      <c r="D3378" t="s">
        <v>141</v>
      </c>
      <c r="E3378">
        <v>58.243425000000002</v>
      </c>
      <c r="F3378">
        <v>87.65</v>
      </c>
      <c r="G3378">
        <v>-12.6927197488831</v>
      </c>
      <c r="H3378">
        <v>1.5519716245500199</v>
      </c>
      <c r="I3378">
        <v>-10.870979564353901</v>
      </c>
      <c r="J3378">
        <v>0.64134879291996105</v>
      </c>
      <c r="M3378">
        <v>100</v>
      </c>
    </row>
    <row r="3379" spans="1:17" hidden="1" x14ac:dyDescent="0.3">
      <c r="A3379" t="s">
        <v>6976</v>
      </c>
      <c r="B3379" t="s">
        <v>6977</v>
      </c>
      <c r="C3379" t="s">
        <v>10650</v>
      </c>
      <c r="D3379" t="s">
        <v>414</v>
      </c>
      <c r="E3379">
        <v>58.114418700000002</v>
      </c>
      <c r="F3379">
        <v>3.85</v>
      </c>
      <c r="G3379">
        <v>-61.807826019936002</v>
      </c>
      <c r="H3379">
        <v>-1.7788482952251701</v>
      </c>
      <c r="I3379">
        <v>-27.9802054532834</v>
      </c>
      <c r="J3379">
        <v>-1.91851685678711</v>
      </c>
      <c r="K3379">
        <v>3.9000603204542301</v>
      </c>
      <c r="L3379">
        <v>4.83424575522948</v>
      </c>
      <c r="M3379">
        <v>62.592946791028297</v>
      </c>
      <c r="N3379">
        <v>0.84244336864590497</v>
      </c>
      <c r="O3379">
        <v>63.3766233766233</v>
      </c>
      <c r="P3379">
        <v>18.4615384615384</v>
      </c>
      <c r="Q3379">
        <v>4.2526800720258003E-2</v>
      </c>
    </row>
    <row r="3380" spans="1:17" hidden="1" x14ac:dyDescent="0.3">
      <c r="A3380" t="s">
        <v>6978</v>
      </c>
      <c r="B3380" t="s">
        <v>6979</v>
      </c>
      <c r="C3380" t="s">
        <v>10650</v>
      </c>
      <c r="D3380" t="s">
        <v>568</v>
      </c>
      <c r="E3380">
        <v>58.087502999999998</v>
      </c>
      <c r="F3380">
        <v>55.77</v>
      </c>
      <c r="G3380">
        <v>61.742531407666199</v>
      </c>
      <c r="H3380">
        <v>-6.0532951618037201</v>
      </c>
      <c r="I3380">
        <v>21.2869707358414</v>
      </c>
      <c r="J3380">
        <v>-12.6034416736178</v>
      </c>
      <c r="K3380">
        <v>57.678341445556001</v>
      </c>
      <c r="L3380">
        <v>47.912235465338497</v>
      </c>
      <c r="M3380">
        <v>40.339716989151299</v>
      </c>
      <c r="N3380">
        <v>0.49416710265599201</v>
      </c>
      <c r="O3380">
        <v>41.384256768872099</v>
      </c>
      <c r="P3380">
        <v>98.469750889679702</v>
      </c>
      <c r="Q3380">
        <v>6.6713100877965004E-2</v>
      </c>
    </row>
    <row r="3381" spans="1:17" hidden="1" x14ac:dyDescent="0.3">
      <c r="A3381" t="s">
        <v>6980</v>
      </c>
      <c r="B3381" t="s">
        <v>6981</v>
      </c>
      <c r="C3381" t="s">
        <v>10650</v>
      </c>
      <c r="E3381">
        <v>58.062176000000001</v>
      </c>
      <c r="F3381">
        <v>168</v>
      </c>
      <c r="G3381">
        <v>32.671519116176597</v>
      </c>
      <c r="H3381">
        <v>0.112708649613966</v>
      </c>
      <c r="I3381">
        <v>-5.9627984989380698</v>
      </c>
      <c r="J3381">
        <v>-3.59843837870141</v>
      </c>
      <c r="K3381">
        <v>167.0383920777</v>
      </c>
      <c r="L3381">
        <v>154.72521359747901</v>
      </c>
      <c r="M3381">
        <v>46.228147384190997</v>
      </c>
      <c r="N3381">
        <v>0.91045260171349895</v>
      </c>
      <c r="O3381">
        <v>25.386904761904699</v>
      </c>
      <c r="P3381">
        <v>85.635359116022002</v>
      </c>
      <c r="Q3381">
        <v>0.111576639848112</v>
      </c>
    </row>
    <row r="3382" spans="1:17" hidden="1" x14ac:dyDescent="0.3">
      <c r="A3382" t="s">
        <v>6982</v>
      </c>
      <c r="B3382" t="s">
        <v>6983</v>
      </c>
      <c r="C3382" t="s">
        <v>10650</v>
      </c>
      <c r="D3382" t="s">
        <v>629</v>
      </c>
      <c r="E3382">
        <v>58.008235999999997</v>
      </c>
      <c r="F3382">
        <v>68.12</v>
      </c>
      <c r="G3382">
        <v>4.6698400167285099</v>
      </c>
      <c r="H3382">
        <v>-7.6342049306329498</v>
      </c>
      <c r="I3382">
        <v>0.65885542710432698</v>
      </c>
      <c r="J3382">
        <v>-5.0913338096552199</v>
      </c>
      <c r="K3382">
        <v>69.363189123359206</v>
      </c>
      <c r="L3382">
        <v>63.0189341331143</v>
      </c>
      <c r="M3382">
        <v>41.055172938557</v>
      </c>
      <c r="N3382">
        <v>1.1752867131235101</v>
      </c>
      <c r="O3382">
        <v>17.439812096300599</v>
      </c>
      <c r="P3382">
        <v>63.318149124910001</v>
      </c>
      <c r="Q3382">
        <v>8.3229582540277999E-2</v>
      </c>
    </row>
    <row r="3383" spans="1:17" hidden="1" x14ac:dyDescent="0.3">
      <c r="A3383" t="s">
        <v>6984</v>
      </c>
      <c r="B3383" t="s">
        <v>6985</v>
      </c>
      <c r="C3383" t="s">
        <v>10650</v>
      </c>
      <c r="D3383" t="s">
        <v>2275</v>
      </c>
      <c r="E3383">
        <v>57.962675760000003</v>
      </c>
      <c r="F3383">
        <v>1.32</v>
      </c>
      <c r="G3383">
        <v>-56.692260240551597</v>
      </c>
      <c r="H3383">
        <v>-7.2373795338075402</v>
      </c>
      <c r="I3383">
        <v>-24.378563898844</v>
      </c>
      <c r="J3383">
        <v>-2.4146420803319</v>
      </c>
      <c r="K3383">
        <v>1.35511028146365</v>
      </c>
      <c r="L3383">
        <v>1.5251706545464101</v>
      </c>
      <c r="M3383">
        <v>41.1349299244619</v>
      </c>
      <c r="N3383">
        <v>0.60611672992835197</v>
      </c>
      <c r="O3383">
        <v>64.393939393939306</v>
      </c>
      <c r="P3383">
        <v>14.782608695652099</v>
      </c>
      <c r="Q3383">
        <v>-0.107411106831853</v>
      </c>
    </row>
    <row r="3384" spans="1:17" hidden="1" x14ac:dyDescent="0.3">
      <c r="A3384" t="s">
        <v>6986</v>
      </c>
      <c r="B3384" t="s">
        <v>6987</v>
      </c>
      <c r="C3384" t="s">
        <v>10650</v>
      </c>
      <c r="D3384" t="s">
        <v>2246</v>
      </c>
      <c r="E3384">
        <v>57.944400000000002</v>
      </c>
      <c r="F3384">
        <v>163.5</v>
      </c>
      <c r="G3384">
        <v>245.42679196518901</v>
      </c>
      <c r="H3384">
        <v>49.865795069367003</v>
      </c>
      <c r="I3384">
        <v>157.27876595860701</v>
      </c>
      <c r="J3384">
        <v>3.14492992660852</v>
      </c>
      <c r="K3384">
        <v>113.62076696975799</v>
      </c>
      <c r="L3384">
        <v>77.741711144104002</v>
      </c>
      <c r="M3384">
        <v>98.432242572952205</v>
      </c>
      <c r="N3384">
        <v>0.112994350282485</v>
      </c>
      <c r="O3384">
        <v>0</v>
      </c>
      <c r="P3384">
        <v>395.45454545454498</v>
      </c>
      <c r="Q3384">
        <v>0.13135073567441699</v>
      </c>
    </row>
    <row r="3385" spans="1:17" hidden="1" x14ac:dyDescent="0.3">
      <c r="A3385" t="s">
        <v>6988</v>
      </c>
      <c r="B3385" t="s">
        <v>6989</v>
      </c>
      <c r="C3385" t="s">
        <v>10650</v>
      </c>
      <c r="D3385" t="s">
        <v>282</v>
      </c>
      <c r="E3385">
        <v>57.863357999999998</v>
      </c>
      <c r="F3385">
        <v>42</v>
      </c>
      <c r="G3385">
        <v>-40.499516829021999</v>
      </c>
      <c r="H3385">
        <v>-3.7349680919316199</v>
      </c>
      <c r="I3385">
        <v>-16.083354776900698</v>
      </c>
      <c r="J3385">
        <v>-2.0186342672047699</v>
      </c>
      <c r="K3385">
        <v>43.652875483665603</v>
      </c>
      <c r="L3385">
        <v>42.4820339351472</v>
      </c>
      <c r="M3385">
        <v>44.536704928758901</v>
      </c>
      <c r="N3385">
        <v>0.74779116465863404</v>
      </c>
      <c r="O3385">
        <v>18.214285714285701</v>
      </c>
      <c r="P3385">
        <v>16.6666666666666</v>
      </c>
    </row>
    <row r="3386" spans="1:17" hidden="1" x14ac:dyDescent="0.3">
      <c r="A3386" t="s">
        <v>6990</v>
      </c>
      <c r="B3386" t="s">
        <v>6991</v>
      </c>
      <c r="C3386" t="s">
        <v>10650</v>
      </c>
      <c r="D3386" t="s">
        <v>6992</v>
      </c>
      <c r="E3386">
        <v>57.814598400000001</v>
      </c>
      <c r="F3386">
        <v>227.95</v>
      </c>
      <c r="G3386">
        <v>151.50659065582499</v>
      </c>
      <c r="H3386">
        <v>13.9556295847334</v>
      </c>
      <c r="I3386">
        <v>274.37152876080103</v>
      </c>
      <c r="J3386">
        <v>16.8092703610717</v>
      </c>
      <c r="K3386">
        <v>171.96818355642901</v>
      </c>
      <c r="L3386">
        <v>115.347597943428</v>
      </c>
      <c r="M3386">
        <v>79.596433216481003</v>
      </c>
      <c r="N3386">
        <v>0.43173787343398601</v>
      </c>
      <c r="O3386">
        <v>0</v>
      </c>
      <c r="P3386">
        <v>355.9</v>
      </c>
    </row>
    <row r="3387" spans="1:17" hidden="1" x14ac:dyDescent="0.3">
      <c r="A3387" t="s">
        <v>6993</v>
      </c>
      <c r="B3387" t="s">
        <v>6994</v>
      </c>
      <c r="C3387" t="s">
        <v>10650</v>
      </c>
      <c r="D3387" t="s">
        <v>417</v>
      </c>
      <c r="E3387">
        <v>57.784433999999997</v>
      </c>
      <c r="F3387">
        <v>23.17</v>
      </c>
      <c r="G3387">
        <v>-57.824810062064302</v>
      </c>
      <c r="H3387">
        <v>-3.6348950617578502</v>
      </c>
      <c r="I3387">
        <v>-85.053505275087204</v>
      </c>
      <c r="J3387">
        <v>-9.3910996176177406</v>
      </c>
      <c r="K3387">
        <v>28.172452375156102</v>
      </c>
      <c r="L3387">
        <v>42.036963766206803</v>
      </c>
      <c r="M3387">
        <v>22.3716254118434</v>
      </c>
      <c r="N3387">
        <v>8.4717425308042896E-2</v>
      </c>
      <c r="O3387">
        <v>305.135951661631</v>
      </c>
      <c r="P3387">
        <v>17.7337398373983</v>
      </c>
      <c r="Q3387">
        <v>0.13275332294773701</v>
      </c>
    </row>
    <row r="3388" spans="1:17" hidden="1" x14ac:dyDescent="0.3">
      <c r="A3388" t="s">
        <v>6995</v>
      </c>
      <c r="B3388" t="s">
        <v>6996</v>
      </c>
      <c r="C3388" t="s">
        <v>10650</v>
      </c>
      <c r="D3388" t="s">
        <v>127</v>
      </c>
      <c r="E3388">
        <v>57.771999999999998</v>
      </c>
      <c r="F3388">
        <v>5.74</v>
      </c>
      <c r="G3388">
        <v>-106.58816441204399</v>
      </c>
      <c r="H3388">
        <v>-4.5739412771489603</v>
      </c>
      <c r="I3388">
        <v>-41.4872252108702</v>
      </c>
      <c r="J3388">
        <v>-0.60269170970570096</v>
      </c>
      <c r="K3388">
        <v>5.9106684317095999</v>
      </c>
      <c r="L3388">
        <v>8.6298607852926494</v>
      </c>
      <c r="M3388">
        <v>49.904063608668601</v>
      </c>
      <c r="N3388">
        <v>0.86965440596781396</v>
      </c>
      <c r="O3388">
        <v>343.37979094076599</v>
      </c>
      <c r="P3388">
        <v>10.8108108108108</v>
      </c>
      <c r="Q3388">
        <v>0.16925581500259501</v>
      </c>
    </row>
    <row r="3389" spans="1:17" hidden="1" x14ac:dyDescent="0.3">
      <c r="A3389" t="s">
        <v>6997</v>
      </c>
      <c r="B3389" t="s">
        <v>6998</v>
      </c>
      <c r="C3389" t="s">
        <v>10650</v>
      </c>
      <c r="D3389" t="s">
        <v>121</v>
      </c>
      <c r="E3389">
        <v>57.725014199999997</v>
      </c>
      <c r="F3389">
        <v>150.19999999999999</v>
      </c>
      <c r="G3389">
        <v>-22.880676212644701</v>
      </c>
      <c r="H3389">
        <v>-10.4927907892188</v>
      </c>
      <c r="I3389">
        <v>-5.4145671380061797</v>
      </c>
      <c r="J3389">
        <v>-9.5155231172801091</v>
      </c>
      <c r="K3389">
        <v>160.96859556276601</v>
      </c>
      <c r="M3389">
        <v>39.017244482029703</v>
      </c>
      <c r="N3389">
        <v>0.16495124593716101</v>
      </c>
      <c r="O3389">
        <v>42.343541944074502</v>
      </c>
      <c r="P3389">
        <v>19.776714513556598</v>
      </c>
    </row>
    <row r="3390" spans="1:17" hidden="1" x14ac:dyDescent="0.3">
      <c r="A3390" t="s">
        <v>6999</v>
      </c>
      <c r="B3390" t="s">
        <v>7000</v>
      </c>
      <c r="C3390" t="s">
        <v>10650</v>
      </c>
      <c r="E3390">
        <v>57.678662586000002</v>
      </c>
      <c r="F3390">
        <v>73.88</v>
      </c>
      <c r="G3390">
        <v>70.380161977654893</v>
      </c>
      <c r="H3390">
        <v>-9.4577343423976394</v>
      </c>
      <c r="I3390">
        <v>-23.5260686520819</v>
      </c>
      <c r="J3390">
        <v>-3.2281013049132601</v>
      </c>
      <c r="K3390">
        <v>73.6868591646558</v>
      </c>
      <c r="L3390">
        <v>68.137570743730805</v>
      </c>
      <c r="M3390">
        <v>39.5603539225459</v>
      </c>
      <c r="N3390">
        <v>0.39570110464131603</v>
      </c>
      <c r="O3390">
        <v>27.815376285868901</v>
      </c>
      <c r="P3390">
        <v>155.817174515235</v>
      </c>
      <c r="Q3390">
        <v>0.16330524144705699</v>
      </c>
    </row>
    <row r="3391" spans="1:17" hidden="1" x14ac:dyDescent="0.3">
      <c r="A3391" t="s">
        <v>7001</v>
      </c>
      <c r="B3391" t="s">
        <v>7002</v>
      </c>
      <c r="C3391" t="s">
        <v>10650</v>
      </c>
      <c r="D3391" t="s">
        <v>183</v>
      </c>
      <c r="E3391">
        <v>57.56017842</v>
      </c>
      <c r="F3391">
        <v>59.8</v>
      </c>
      <c r="G3391">
        <v>-23.4585328142817</v>
      </c>
      <c r="H3391">
        <v>-0.54004297206421503</v>
      </c>
      <c r="I3391">
        <v>-25.491110582213899</v>
      </c>
      <c r="J3391">
        <v>-5.5659881875353996</v>
      </c>
      <c r="K3391">
        <v>60.295931617754803</v>
      </c>
      <c r="L3391">
        <v>62.241948264520701</v>
      </c>
      <c r="M3391">
        <v>44.455605061038597</v>
      </c>
      <c r="N3391">
        <v>1.43432073120849</v>
      </c>
      <c r="O3391">
        <v>42.140468227424698</v>
      </c>
      <c r="P3391">
        <v>9.9264705882352793</v>
      </c>
      <c r="Q3391">
        <v>4.6616486050279999E-3</v>
      </c>
    </row>
    <row r="3392" spans="1:17" hidden="1" x14ac:dyDescent="0.3">
      <c r="A3392" t="s">
        <v>7003</v>
      </c>
      <c r="B3392" t="s">
        <v>7004</v>
      </c>
      <c r="C3392" t="s">
        <v>10650</v>
      </c>
      <c r="D3392" t="s">
        <v>680</v>
      </c>
      <c r="E3392">
        <v>57.527999999999999</v>
      </c>
      <c r="F3392">
        <v>0.92</v>
      </c>
      <c r="G3392">
        <v>-28.213054778105899</v>
      </c>
      <c r="H3392">
        <v>15.9769061804781</v>
      </c>
      <c r="I3392">
        <v>-29.332804289325999</v>
      </c>
      <c r="J3392">
        <v>-10.400626458753599</v>
      </c>
      <c r="K3392">
        <v>0.92373321642723605</v>
      </c>
      <c r="L3392">
        <v>1.01118722145127</v>
      </c>
      <c r="M3392">
        <v>51.176868639197401</v>
      </c>
      <c r="N3392">
        <v>0.51180133804654004</v>
      </c>
      <c r="O3392">
        <v>84.782608695652101</v>
      </c>
      <c r="P3392">
        <v>31.428571428571399</v>
      </c>
      <c r="Q3392">
        <v>-7.2541875453099999E-3</v>
      </c>
    </row>
    <row r="3393" spans="1:17" hidden="1" x14ac:dyDescent="0.3">
      <c r="A3393" t="s">
        <v>7005</v>
      </c>
      <c r="B3393" t="s">
        <v>7006</v>
      </c>
      <c r="C3393" t="s">
        <v>10650</v>
      </c>
      <c r="D3393" t="s">
        <v>414</v>
      </c>
      <c r="E3393">
        <v>57.408000000000001</v>
      </c>
      <c r="F3393">
        <v>19.41</v>
      </c>
      <c r="G3393">
        <v>1.3291550543686801</v>
      </c>
      <c r="H3393">
        <v>-11.0126656582478</v>
      </c>
      <c r="I3393">
        <v>-4.7123718761555997</v>
      </c>
      <c r="J3393">
        <v>-1.7822660559605701</v>
      </c>
      <c r="K3393">
        <v>17.417712141747401</v>
      </c>
      <c r="L3393">
        <v>12.298253125263701</v>
      </c>
      <c r="M3393">
        <v>26.458837523523901</v>
      </c>
      <c r="N3393">
        <v>1.5747763875646099</v>
      </c>
      <c r="O3393">
        <v>12.055641421947399</v>
      </c>
      <c r="P3393">
        <v>31.147797415443701</v>
      </c>
    </row>
    <row r="3394" spans="1:17" hidden="1" x14ac:dyDescent="0.3">
      <c r="A3394" t="s">
        <v>7007</v>
      </c>
      <c r="B3394" t="s">
        <v>7008</v>
      </c>
      <c r="C3394" t="s">
        <v>10650</v>
      </c>
      <c r="D3394" t="s">
        <v>629</v>
      </c>
      <c r="E3394">
        <v>57.393251489999997</v>
      </c>
      <c r="F3394">
        <v>33.14</v>
      </c>
      <c r="G3394">
        <v>37.788073253478899</v>
      </c>
      <c r="H3394">
        <v>-8.5704475799675208</v>
      </c>
      <c r="I3394">
        <v>-13.149890817255899</v>
      </c>
      <c r="J3394">
        <v>-7.5832585750505199</v>
      </c>
      <c r="K3394">
        <v>32.860597608092</v>
      </c>
      <c r="L3394">
        <v>29.953561325288099</v>
      </c>
      <c r="M3394">
        <v>45.162899571801198</v>
      </c>
      <c r="N3394">
        <v>1.60010953712314</v>
      </c>
      <c r="O3394">
        <v>17.622208811104301</v>
      </c>
      <c r="P3394">
        <v>73.054830287206201</v>
      </c>
      <c r="Q3394">
        <v>3.7925648861566998E-2</v>
      </c>
    </row>
    <row r="3395" spans="1:17" hidden="1" x14ac:dyDescent="0.3">
      <c r="A3395" t="s">
        <v>7009</v>
      </c>
      <c r="B3395" t="s">
        <v>7010</v>
      </c>
      <c r="C3395" t="s">
        <v>10650</v>
      </c>
      <c r="D3395" t="s">
        <v>89</v>
      </c>
      <c r="E3395">
        <v>57.381720000000001</v>
      </c>
      <c r="F3395">
        <v>2.82</v>
      </c>
      <c r="G3395">
        <v>-50.9986572820183</v>
      </c>
      <c r="H3395">
        <v>-10.013659857257601</v>
      </c>
      <c r="I3395">
        <v>-52.969167925689597</v>
      </c>
      <c r="J3395">
        <v>-5.3051464870440403</v>
      </c>
      <c r="K3395">
        <v>3.0855378788010901</v>
      </c>
      <c r="L3395">
        <v>3.6493888121501299</v>
      </c>
      <c r="M3395">
        <v>31.812668674748299</v>
      </c>
      <c r="N3395">
        <v>0.88988139998167304</v>
      </c>
      <c r="O3395">
        <v>167.7304964539</v>
      </c>
      <c r="P3395">
        <v>4.4444444444444198</v>
      </c>
      <c r="Q3395">
        <v>-2.46148584714E-4</v>
      </c>
    </row>
    <row r="3396" spans="1:17" hidden="1" x14ac:dyDescent="0.3">
      <c r="A3396" t="s">
        <v>7011</v>
      </c>
      <c r="B3396" t="s">
        <v>7012</v>
      </c>
      <c r="C3396" t="s">
        <v>10650</v>
      </c>
      <c r="D3396" t="s">
        <v>494</v>
      </c>
      <c r="E3396">
        <v>57.169902720000003</v>
      </c>
      <c r="F3396">
        <v>38.380000000000003</v>
      </c>
      <c r="G3396">
        <v>6.4406145831240096</v>
      </c>
      <c r="H3396">
        <v>-6.1002082473825396</v>
      </c>
      <c r="I3396">
        <v>-24.0442374344941</v>
      </c>
      <c r="J3396">
        <v>-3.30378802210942</v>
      </c>
      <c r="K3396">
        <v>38.748925037379898</v>
      </c>
      <c r="L3396">
        <v>38.934274004680901</v>
      </c>
      <c r="M3396">
        <v>50.606888426527199</v>
      </c>
      <c r="N3396">
        <v>0.86053485087898696</v>
      </c>
      <c r="O3396">
        <v>45.909327774882698</v>
      </c>
      <c r="P3396">
        <v>39.563636363636299</v>
      </c>
      <c r="Q3396">
        <v>-7.7375475429435001E-2</v>
      </c>
    </row>
    <row r="3397" spans="1:17" hidden="1" x14ac:dyDescent="0.3">
      <c r="A3397" t="s">
        <v>7013</v>
      </c>
      <c r="B3397" t="s">
        <v>7014</v>
      </c>
      <c r="C3397" t="s">
        <v>10650</v>
      </c>
      <c r="D3397" t="s">
        <v>531</v>
      </c>
      <c r="E3397">
        <v>56.975575800000001</v>
      </c>
      <c r="F3397">
        <v>44.04</v>
      </c>
      <c r="G3397">
        <v>76.0344838998124</v>
      </c>
      <c r="H3397">
        <v>-5.0486650926448</v>
      </c>
      <c r="I3397">
        <v>23.546641125767199</v>
      </c>
      <c r="J3397">
        <v>-9.3085957144171196</v>
      </c>
      <c r="K3397">
        <v>41.648307389687197</v>
      </c>
      <c r="L3397">
        <v>34.532138993620698</v>
      </c>
      <c r="M3397">
        <v>58.762101061122699</v>
      </c>
      <c r="N3397">
        <v>0.72821082418599503</v>
      </c>
      <c r="O3397">
        <v>16.939146230699301</v>
      </c>
      <c r="P3397">
        <v>116.625676340383</v>
      </c>
      <c r="Q3397">
        <v>5.6897412177063997E-2</v>
      </c>
    </row>
    <row r="3398" spans="1:17" hidden="1" x14ac:dyDescent="0.3">
      <c r="A3398" t="s">
        <v>7015</v>
      </c>
      <c r="B3398" t="s">
        <v>7016</v>
      </c>
      <c r="C3398" t="s">
        <v>10650</v>
      </c>
      <c r="D3398" t="s">
        <v>124</v>
      </c>
      <c r="E3398">
        <v>56.842500000000001</v>
      </c>
      <c r="F3398">
        <v>73.37</v>
      </c>
      <c r="G3398">
        <v>24.353752535536699</v>
      </c>
      <c r="H3398">
        <v>-2.30853694034916</v>
      </c>
      <c r="I3398">
        <v>-3.5923044790587699</v>
      </c>
      <c r="J3398">
        <v>-0.60942904775044404</v>
      </c>
      <c r="K3398">
        <v>72.333062793735195</v>
      </c>
      <c r="L3398">
        <v>65.388822166261306</v>
      </c>
      <c r="M3398">
        <v>64.344807761613296</v>
      </c>
      <c r="N3398">
        <v>0.87053174648474596</v>
      </c>
      <c r="O3398">
        <v>32.8881014038435</v>
      </c>
      <c r="P3398">
        <v>83.196004993757796</v>
      </c>
      <c r="Q3398">
        <v>9.4468200875875E-2</v>
      </c>
    </row>
    <row r="3399" spans="1:17" hidden="1" x14ac:dyDescent="0.3">
      <c r="A3399" t="s">
        <v>7017</v>
      </c>
      <c r="B3399" t="s">
        <v>7018</v>
      </c>
      <c r="C3399" t="s">
        <v>10650</v>
      </c>
      <c r="D3399" t="s">
        <v>355</v>
      </c>
      <c r="E3399">
        <v>56.723207309999999</v>
      </c>
      <c r="F3399">
        <v>17.47</v>
      </c>
      <c r="G3399">
        <v>-62.564259129310301</v>
      </c>
      <c r="H3399">
        <v>-18.984881684274001</v>
      </c>
      <c r="I3399">
        <v>-60.882107699094497</v>
      </c>
      <c r="J3399">
        <v>2.2439431582748202</v>
      </c>
      <c r="K3399">
        <v>20.3491339751209</v>
      </c>
      <c r="L3399">
        <v>27.520129724181</v>
      </c>
      <c r="M3399">
        <v>49.934137252899603</v>
      </c>
      <c r="N3399">
        <v>0.19676815555501101</v>
      </c>
      <c r="O3399">
        <v>159.53062392673101</v>
      </c>
      <c r="P3399">
        <v>6.0072815533980402</v>
      </c>
      <c r="Q3399">
        <v>0.11033194936440099</v>
      </c>
    </row>
    <row r="3400" spans="1:17" hidden="1" x14ac:dyDescent="0.3">
      <c r="A3400" t="s">
        <v>7019</v>
      </c>
      <c r="B3400" t="s">
        <v>7020</v>
      </c>
      <c r="C3400" t="s">
        <v>10650</v>
      </c>
      <c r="D3400" t="s">
        <v>531</v>
      </c>
      <c r="E3400">
        <v>56.683199999999999</v>
      </c>
      <c r="F3400">
        <v>3.85</v>
      </c>
      <c r="G3400">
        <v>96.1116686637409</v>
      </c>
      <c r="H3400">
        <v>9.5250648207047899</v>
      </c>
      <c r="I3400">
        <v>-27.9802054532834</v>
      </c>
      <c r="J3400">
        <v>-9.2099321924045405</v>
      </c>
      <c r="K3400">
        <v>4.2007790286864202</v>
      </c>
      <c r="L3400">
        <v>3.8616786853390201</v>
      </c>
      <c r="M3400">
        <v>48.6892362797565</v>
      </c>
      <c r="N3400">
        <v>0.333686621376176</v>
      </c>
      <c r="O3400">
        <v>114.54545454545401</v>
      </c>
      <c r="P3400">
        <v>131.15057343692101</v>
      </c>
      <c r="Q3400">
        <v>0.13235798367934601</v>
      </c>
    </row>
    <row r="3401" spans="1:17" hidden="1" x14ac:dyDescent="0.3">
      <c r="A3401" t="s">
        <v>7021</v>
      </c>
      <c r="B3401" t="s">
        <v>7022</v>
      </c>
      <c r="C3401" t="s">
        <v>10650</v>
      </c>
      <c r="D3401" t="s">
        <v>264</v>
      </c>
      <c r="E3401">
        <v>56.558892</v>
      </c>
      <c r="F3401">
        <v>18.18</v>
      </c>
      <c r="G3401">
        <v>75.934469253698495</v>
      </c>
      <c r="H3401">
        <v>14.758991766274599</v>
      </c>
      <c r="I3401">
        <v>49.700051656736498</v>
      </c>
      <c r="J3401">
        <v>-11.196491997383101</v>
      </c>
      <c r="K3401">
        <v>14.277935466073499</v>
      </c>
      <c r="L3401">
        <v>11.7541990976333</v>
      </c>
      <c r="M3401">
        <v>76.669831735677406</v>
      </c>
      <c r="N3401">
        <v>2.9892661206965001</v>
      </c>
      <c r="O3401">
        <v>5.1705170517051702</v>
      </c>
      <c r="P3401">
        <v>147.847222632963</v>
      </c>
      <c r="Q3401">
        <v>9.8631121970792004E-2</v>
      </c>
    </row>
    <row r="3402" spans="1:17" hidden="1" x14ac:dyDescent="0.3">
      <c r="A3402" t="s">
        <v>7023</v>
      </c>
      <c r="B3402" t="s">
        <v>7024</v>
      </c>
      <c r="C3402" t="s">
        <v>10650</v>
      </c>
      <c r="D3402" t="s">
        <v>72</v>
      </c>
      <c r="E3402">
        <v>56.395238239999998</v>
      </c>
      <c r="F3402">
        <v>62.6</v>
      </c>
      <c r="G3402">
        <v>8.8303055901984795</v>
      </c>
      <c r="H3402">
        <v>-0.84426618890314897</v>
      </c>
      <c r="I3402">
        <v>43.442665801767902</v>
      </c>
      <c r="J3402">
        <v>6.5304911456854997</v>
      </c>
      <c r="K3402">
        <v>52.323672895366499</v>
      </c>
      <c r="L3402">
        <v>45.998003283330704</v>
      </c>
      <c r="M3402">
        <v>35.199170176057102</v>
      </c>
      <c r="N3402">
        <v>2.0157105706695502</v>
      </c>
      <c r="O3402">
        <v>10.782747603833799</v>
      </c>
      <c r="P3402">
        <v>95.625</v>
      </c>
      <c r="Q3402">
        <v>3.3293547241715002E-2</v>
      </c>
    </row>
    <row r="3403" spans="1:17" hidden="1" x14ac:dyDescent="0.3">
      <c r="A3403" t="s">
        <v>7025</v>
      </c>
      <c r="B3403" t="s">
        <v>7026</v>
      </c>
      <c r="C3403" t="s">
        <v>10650</v>
      </c>
      <c r="D3403" t="s">
        <v>426</v>
      </c>
      <c r="E3403">
        <v>56.3765</v>
      </c>
      <c r="F3403">
        <v>115</v>
      </c>
      <c r="G3403">
        <v>-15.1470564489497</v>
      </c>
      <c r="H3403">
        <v>-17.051262833606302</v>
      </c>
      <c r="I3403">
        <v>2.3190526256887698</v>
      </c>
      <c r="J3403">
        <v>-8.0980197913801799</v>
      </c>
      <c r="K3403">
        <v>125.827768108884</v>
      </c>
      <c r="M3403">
        <v>40.515509632420802</v>
      </c>
      <c r="N3403">
        <v>0.55041322314049501</v>
      </c>
      <c r="O3403">
        <v>52.173913043478201</v>
      </c>
      <c r="P3403">
        <v>21.757543673901498</v>
      </c>
    </row>
    <row r="3404" spans="1:17" hidden="1" x14ac:dyDescent="0.3">
      <c r="A3404" t="s">
        <v>7027</v>
      </c>
      <c r="B3404" t="s">
        <v>7028</v>
      </c>
      <c r="C3404" t="s">
        <v>10650</v>
      </c>
      <c r="D3404" t="s">
        <v>7029</v>
      </c>
      <c r="E3404">
        <v>56.257249999999999</v>
      </c>
      <c r="F3404">
        <v>259.25</v>
      </c>
      <c r="G3404">
        <v>-27.558292873344001</v>
      </c>
      <c r="H3404">
        <v>-9.6393440410352103</v>
      </c>
      <c r="I3404">
        <v>-10.0921837987055</v>
      </c>
      <c r="J3404">
        <v>5.4653367924699303</v>
      </c>
      <c r="M3404">
        <v>57.358430825321399</v>
      </c>
      <c r="O3404">
        <v>40.0192864030858</v>
      </c>
      <c r="P3404">
        <v>19.884393063583801</v>
      </c>
    </row>
    <row r="3405" spans="1:17" hidden="1" x14ac:dyDescent="0.3">
      <c r="A3405" t="s">
        <v>7030</v>
      </c>
      <c r="B3405" t="s">
        <v>7031</v>
      </c>
      <c r="C3405" t="s">
        <v>10650</v>
      </c>
      <c r="D3405" t="s">
        <v>629</v>
      </c>
      <c r="E3405">
        <v>56.174999999999997</v>
      </c>
      <c r="F3405">
        <v>22.47</v>
      </c>
      <c r="G3405">
        <v>-31.010498239266202</v>
      </c>
      <c r="H3405">
        <v>-10.918255109844401</v>
      </c>
      <c r="I3405">
        <v>-24.8515208668661</v>
      </c>
      <c r="J3405">
        <v>5.2354298168229603</v>
      </c>
      <c r="K3405">
        <v>23.5850794629471</v>
      </c>
      <c r="L3405">
        <v>23.8113388485868</v>
      </c>
      <c r="M3405">
        <v>52.7041710304661</v>
      </c>
      <c r="N3405">
        <v>1.15686274509803</v>
      </c>
      <c r="O3405">
        <v>42.4121050289274</v>
      </c>
      <c r="P3405">
        <v>21.328293736500999</v>
      </c>
    </row>
    <row r="3406" spans="1:17" hidden="1" x14ac:dyDescent="0.3">
      <c r="A3406" t="s">
        <v>7032</v>
      </c>
      <c r="B3406" t="s">
        <v>7033</v>
      </c>
      <c r="C3406" t="s">
        <v>10650</v>
      </c>
      <c r="D3406" t="s">
        <v>2275</v>
      </c>
      <c r="E3406">
        <v>56.095825499999997</v>
      </c>
      <c r="F3406">
        <v>52.31</v>
      </c>
      <c r="G3406">
        <v>-16.841357347776601</v>
      </c>
      <c r="H3406">
        <v>11.995998027743299</v>
      </c>
      <c r="I3406">
        <v>-6.2358481950224496</v>
      </c>
      <c r="J3406">
        <v>1.43002112407085</v>
      </c>
      <c r="K3406">
        <v>52.4465982063669</v>
      </c>
      <c r="L3406">
        <v>49.858950839740203</v>
      </c>
      <c r="M3406">
        <v>46.240422853544203</v>
      </c>
      <c r="N3406">
        <v>0.35850157544637601</v>
      </c>
      <c r="O3406">
        <v>23.4945517109539</v>
      </c>
      <c r="P3406">
        <v>30.774999999999999</v>
      </c>
      <c r="Q3406">
        <v>2.1203241029987999E-2</v>
      </c>
    </row>
    <row r="3407" spans="1:17" hidden="1" x14ac:dyDescent="0.3">
      <c r="A3407" t="s">
        <v>7034</v>
      </c>
      <c r="B3407" t="s">
        <v>7035</v>
      </c>
      <c r="C3407" t="s">
        <v>10650</v>
      </c>
      <c r="E3407">
        <v>56</v>
      </c>
      <c r="F3407">
        <v>141.03</v>
      </c>
      <c r="G3407">
        <v>105.164455709327</v>
      </c>
      <c r="H3407">
        <v>76.367630449855497</v>
      </c>
      <c r="I3407">
        <v>62.988411612675897</v>
      </c>
      <c r="J3407">
        <v>-13.334686671304601</v>
      </c>
      <c r="K3407">
        <v>103.197375748176</v>
      </c>
      <c r="L3407">
        <v>85.535214214021494</v>
      </c>
      <c r="M3407">
        <v>64.844744695200404</v>
      </c>
      <c r="N3407">
        <v>4.4687693327831903</v>
      </c>
      <c r="O3407">
        <v>13.6353967241012</v>
      </c>
      <c r="P3407">
        <v>168.117870722433</v>
      </c>
      <c r="Q3407">
        <v>0.146239190470105</v>
      </c>
    </row>
    <row r="3408" spans="1:17" hidden="1" x14ac:dyDescent="0.3">
      <c r="A3408" t="s">
        <v>7036</v>
      </c>
      <c r="B3408" t="s">
        <v>7037</v>
      </c>
      <c r="C3408" t="s">
        <v>10650</v>
      </c>
      <c r="D3408" t="s">
        <v>6781</v>
      </c>
      <c r="E3408">
        <v>55.979264000000001</v>
      </c>
      <c r="F3408">
        <v>39.409999999999997</v>
      </c>
      <c r="G3408">
        <v>-0.197339128550304</v>
      </c>
      <c r="H3408">
        <v>6.6001554801980404</v>
      </c>
      <c r="I3408">
        <v>4.4273170311169903</v>
      </c>
      <c r="J3408">
        <v>-6.1418517154069603</v>
      </c>
      <c r="K3408">
        <v>36.910069765410299</v>
      </c>
      <c r="L3408">
        <v>34.028140407183699</v>
      </c>
      <c r="M3408">
        <v>46.821400095290997</v>
      </c>
      <c r="N3408">
        <v>2.4981713489257902</v>
      </c>
      <c r="O3408">
        <v>16.670895711748202</v>
      </c>
      <c r="P3408">
        <v>45.854922279792703</v>
      </c>
      <c r="Q3408">
        <v>0.13287360988667299</v>
      </c>
    </row>
    <row r="3409" spans="1:17" hidden="1" x14ac:dyDescent="0.3">
      <c r="A3409" t="s">
        <v>7038</v>
      </c>
      <c r="B3409" t="s">
        <v>7039</v>
      </c>
      <c r="C3409" t="s">
        <v>10650</v>
      </c>
      <c r="D3409" t="s">
        <v>198</v>
      </c>
      <c r="E3409">
        <v>55.824627599999999</v>
      </c>
      <c r="F3409">
        <v>51.3</v>
      </c>
      <c r="G3409">
        <v>-51.934894444857598</v>
      </c>
      <c r="H3409">
        <v>-12.193069005626</v>
      </c>
      <c r="I3409">
        <v>-34.468785370219102</v>
      </c>
      <c r="J3409">
        <v>-7.7497189028229103</v>
      </c>
      <c r="K3409">
        <v>56.810938213918398</v>
      </c>
      <c r="M3409">
        <v>39.996109712488597</v>
      </c>
      <c r="N3409">
        <v>0.43879366456932001</v>
      </c>
      <c r="O3409">
        <v>45.029239766081801</v>
      </c>
      <c r="P3409">
        <v>4.1624365482233401</v>
      </c>
    </row>
    <row r="3410" spans="1:17" hidden="1" x14ac:dyDescent="0.3">
      <c r="A3410" t="s">
        <v>7040</v>
      </c>
      <c r="B3410" t="s">
        <v>7041</v>
      </c>
      <c r="C3410" t="s">
        <v>10650</v>
      </c>
      <c r="D3410" t="s">
        <v>568</v>
      </c>
      <c r="E3410">
        <v>55.811874432000003</v>
      </c>
      <c r="F3410">
        <v>59.08</v>
      </c>
      <c r="G3410">
        <v>-16.316521109659</v>
      </c>
      <c r="H3410">
        <v>1.14132439295709</v>
      </c>
      <c r="I3410">
        <v>-2.3324638058394802</v>
      </c>
      <c r="J3410">
        <v>-4.5654737048477401</v>
      </c>
      <c r="K3410">
        <v>60.8442847200592</v>
      </c>
      <c r="L3410">
        <v>59.332167427658703</v>
      </c>
      <c r="M3410">
        <v>41.961984480571999</v>
      </c>
      <c r="N3410">
        <v>0.87574915619356697</v>
      </c>
      <c r="O3410">
        <v>50.473933649289101</v>
      </c>
      <c r="P3410">
        <v>26.781115879828299</v>
      </c>
      <c r="Q3410">
        <v>-2.3560725665839999E-2</v>
      </c>
    </row>
    <row r="3411" spans="1:17" hidden="1" x14ac:dyDescent="0.3">
      <c r="A3411" t="s">
        <v>7042</v>
      </c>
      <c r="B3411" t="s">
        <v>7043</v>
      </c>
      <c r="C3411" t="s">
        <v>10650</v>
      </c>
      <c r="D3411" t="s">
        <v>355</v>
      </c>
      <c r="E3411">
        <v>55.626684621999999</v>
      </c>
      <c r="F3411">
        <v>38.229999999999997</v>
      </c>
      <c r="G3411">
        <v>-30.2297357994089</v>
      </c>
      <c r="H3411">
        <v>-7.2988308905706498</v>
      </c>
      <c r="I3411">
        <v>-23.650082038084999</v>
      </c>
      <c r="J3411">
        <v>0.673195624165558</v>
      </c>
      <c r="K3411">
        <v>40.450860700948603</v>
      </c>
      <c r="L3411">
        <v>43.807861503047</v>
      </c>
      <c r="M3411">
        <v>41.3074268543279</v>
      </c>
      <c r="N3411">
        <v>0.33579191678439502</v>
      </c>
      <c r="O3411">
        <v>55.651853052715701</v>
      </c>
      <c r="P3411">
        <v>23.2113965600245</v>
      </c>
      <c r="Q3411">
        <v>-2.4141578085180001E-3</v>
      </c>
    </row>
    <row r="3412" spans="1:17" hidden="1" x14ac:dyDescent="0.3">
      <c r="A3412" t="s">
        <v>7044</v>
      </c>
      <c r="B3412" t="s">
        <v>7045</v>
      </c>
      <c r="C3412" t="s">
        <v>10650</v>
      </c>
      <c r="D3412" t="s">
        <v>127</v>
      </c>
      <c r="E3412">
        <v>55.593295974999997</v>
      </c>
      <c r="F3412">
        <v>41.8</v>
      </c>
      <c r="G3412">
        <v>-42.156501921130697</v>
      </c>
      <c r="H3412">
        <v>-9.1443409326858003</v>
      </c>
      <c r="I3412">
        <v>-24.690392846492198</v>
      </c>
      <c r="J3412">
        <v>-6.4246671429885396</v>
      </c>
      <c r="M3412">
        <v>34.953570641636098</v>
      </c>
      <c r="O3412">
        <v>16.626794258373199</v>
      </c>
      <c r="P3412">
        <v>11.764705882352899</v>
      </c>
    </row>
    <row r="3413" spans="1:17" hidden="1" x14ac:dyDescent="0.3">
      <c r="A3413" t="s">
        <v>7046</v>
      </c>
      <c r="B3413" t="s">
        <v>7047</v>
      </c>
      <c r="C3413" t="s">
        <v>10650</v>
      </c>
      <c r="E3413">
        <v>55.512</v>
      </c>
      <c r="F3413">
        <v>52.42</v>
      </c>
      <c r="G3413">
        <v>2035.68042547901</v>
      </c>
      <c r="H3413">
        <v>52.692327722632299</v>
      </c>
      <c r="I3413">
        <v>872.36917793897101</v>
      </c>
      <c r="J3413">
        <v>6.5249875662957102</v>
      </c>
      <c r="K3413">
        <v>35.858990836342699</v>
      </c>
      <c r="L3413">
        <v>18.746536743717002</v>
      </c>
      <c r="M3413">
        <v>100</v>
      </c>
      <c r="N3413">
        <v>0.96746435963626998</v>
      </c>
      <c r="O3413">
        <v>0</v>
      </c>
      <c r="P3413">
        <v>2066.1157024793301</v>
      </c>
    </row>
    <row r="3414" spans="1:17" hidden="1" x14ac:dyDescent="0.3">
      <c r="A3414" t="s">
        <v>7048</v>
      </c>
      <c r="B3414" t="s">
        <v>7049</v>
      </c>
      <c r="C3414" t="s">
        <v>10650</v>
      </c>
      <c r="D3414" t="s">
        <v>414</v>
      </c>
      <c r="E3414">
        <v>55.506768700000002</v>
      </c>
      <c r="F3414">
        <v>43.03</v>
      </c>
      <c r="G3414">
        <v>54.242834587654599</v>
      </c>
      <c r="H3414">
        <v>12.0127441767478</v>
      </c>
      <c r="I3414">
        <v>-25.152841395077399</v>
      </c>
      <c r="J3414">
        <v>8.0154872971658797</v>
      </c>
      <c r="K3414">
        <v>39.233082041120603</v>
      </c>
      <c r="L3414">
        <v>38.552925948204702</v>
      </c>
      <c r="M3414">
        <v>66.9756034298603</v>
      </c>
      <c r="N3414">
        <v>1.76243677001656</v>
      </c>
      <c r="O3414">
        <v>47.455263769463102</v>
      </c>
      <c r="P3414">
        <v>86.277056277056204</v>
      </c>
      <c r="Q3414">
        <v>-7.5820314263899999E-2</v>
      </c>
    </row>
    <row r="3415" spans="1:17" hidden="1" x14ac:dyDescent="0.3">
      <c r="A3415" t="s">
        <v>7050</v>
      </c>
      <c r="B3415" t="s">
        <v>7051</v>
      </c>
      <c r="C3415" t="s">
        <v>10650</v>
      </c>
      <c r="D3415" t="s">
        <v>3869</v>
      </c>
      <c r="E3415">
        <v>55.485759999999999</v>
      </c>
      <c r="F3415">
        <v>17.45</v>
      </c>
      <c r="G3415">
        <v>-47.929366834843499</v>
      </c>
      <c r="H3415">
        <v>7.6580476196841101</v>
      </c>
      <c r="I3415">
        <v>-0.75051840800479197</v>
      </c>
      <c r="J3415">
        <v>1.1409759366732199</v>
      </c>
      <c r="K3415">
        <v>15.835649094913</v>
      </c>
      <c r="L3415">
        <v>15.488342551783999</v>
      </c>
      <c r="M3415">
        <v>77.5175096261802</v>
      </c>
      <c r="N3415">
        <v>0.28985642885780299</v>
      </c>
      <c r="O3415">
        <v>27.163323782234901</v>
      </c>
      <c r="P3415">
        <v>58.636363636363598</v>
      </c>
      <c r="Q3415">
        <v>0.13814686043212701</v>
      </c>
    </row>
    <row r="3416" spans="1:17" hidden="1" x14ac:dyDescent="0.3">
      <c r="A3416" t="s">
        <v>7052</v>
      </c>
      <c r="B3416" t="s">
        <v>7053</v>
      </c>
      <c r="C3416" t="s">
        <v>10650</v>
      </c>
      <c r="D3416" t="s">
        <v>680</v>
      </c>
      <c r="E3416">
        <v>55.37</v>
      </c>
      <c r="F3416">
        <v>40.1</v>
      </c>
      <c r="G3416">
        <v>32.9048451992644</v>
      </c>
      <c r="H3416">
        <v>-9.1165517634470703</v>
      </c>
      <c r="I3416">
        <v>8.2887697822026798</v>
      </c>
      <c r="J3416">
        <v>-10.722316301525201</v>
      </c>
      <c r="K3416">
        <v>40.031407350128298</v>
      </c>
      <c r="L3416">
        <v>33.7709295013182</v>
      </c>
      <c r="M3416">
        <v>40.047509397814103</v>
      </c>
      <c r="N3416">
        <v>0.221676148118858</v>
      </c>
      <c r="O3416">
        <v>24.713216957605901</v>
      </c>
      <c r="P3416">
        <v>67.0833333333333</v>
      </c>
      <c r="Q3416">
        <v>0.122839546427659</v>
      </c>
    </row>
    <row r="3417" spans="1:17" hidden="1" x14ac:dyDescent="0.3">
      <c r="A3417" t="s">
        <v>7054</v>
      </c>
      <c r="B3417" t="s">
        <v>7055</v>
      </c>
      <c r="C3417" t="s">
        <v>10650</v>
      </c>
      <c r="E3417">
        <v>55.251999359999999</v>
      </c>
      <c r="F3417">
        <v>9.41</v>
      </c>
      <c r="G3417">
        <v>-0.193062467456247</v>
      </c>
      <c r="H3417">
        <v>5.6197633233352899</v>
      </c>
      <c r="I3417">
        <v>-32.312025068546802</v>
      </c>
      <c r="J3417">
        <v>-9.1772132481358195</v>
      </c>
      <c r="K3417">
        <v>9.7966845881859808</v>
      </c>
      <c r="L3417">
        <v>10.254910107699899</v>
      </c>
      <c r="M3417">
        <v>53.964787385931899</v>
      </c>
      <c r="N3417">
        <v>0.74683939439904201</v>
      </c>
      <c r="O3417">
        <v>90.400283386468303</v>
      </c>
      <c r="P3417">
        <v>54.262295081967203</v>
      </c>
      <c r="Q3417">
        <v>0.104410724635559</v>
      </c>
    </row>
    <row r="3418" spans="1:17" hidden="1" x14ac:dyDescent="0.3">
      <c r="A3418" t="s">
        <v>7056</v>
      </c>
      <c r="B3418" t="s">
        <v>7057</v>
      </c>
      <c r="C3418" t="s">
        <v>10650</v>
      </c>
      <c r="D3418" t="s">
        <v>72</v>
      </c>
      <c r="E3418">
        <v>55.216163999999999</v>
      </c>
      <c r="F3418">
        <v>20.059999999999999</v>
      </c>
      <c r="G3418">
        <v>-22.874955284510499</v>
      </c>
      <c r="H3418">
        <v>-7.3093819521843795E-2</v>
      </c>
      <c r="I3418">
        <v>-31.7545930269042</v>
      </c>
      <c r="J3418">
        <v>-0.162012005896189</v>
      </c>
      <c r="K3418">
        <v>19.916048800446401</v>
      </c>
      <c r="L3418">
        <v>20.644732784475099</v>
      </c>
      <c r="M3418">
        <v>66.913029405751701</v>
      </c>
      <c r="N3418">
        <v>0.378286674234596</v>
      </c>
      <c r="O3418">
        <v>77.966101694915295</v>
      </c>
      <c r="P3418">
        <v>17.999999999999901</v>
      </c>
      <c r="Q3418">
        <v>0.13190347644206399</v>
      </c>
    </row>
    <row r="3419" spans="1:17" hidden="1" x14ac:dyDescent="0.3">
      <c r="A3419" t="s">
        <v>7058</v>
      </c>
      <c r="B3419" t="s">
        <v>7059</v>
      </c>
      <c r="C3419" t="s">
        <v>10650</v>
      </c>
      <c r="D3419" t="s">
        <v>264</v>
      </c>
      <c r="E3419">
        <v>55.210577000000001</v>
      </c>
      <c r="F3419">
        <v>53</v>
      </c>
      <c r="G3419">
        <v>163.19353186393701</v>
      </c>
      <c r="I3419">
        <v>-32.114858238427999</v>
      </c>
      <c r="K3419">
        <v>53.706138190125102</v>
      </c>
      <c r="L3419">
        <v>38.513103008389599</v>
      </c>
      <c r="M3419">
        <v>19.721633824694301</v>
      </c>
      <c r="N3419">
        <v>1.32013201320132E-2</v>
      </c>
      <c r="O3419">
        <v>50.943396226415103</v>
      </c>
      <c r="P3419">
        <v>209.941520467836</v>
      </c>
    </row>
    <row r="3420" spans="1:17" hidden="1" x14ac:dyDescent="0.3">
      <c r="A3420" t="s">
        <v>7060</v>
      </c>
      <c r="B3420" t="s">
        <v>7061</v>
      </c>
      <c r="C3420" t="s">
        <v>10650</v>
      </c>
      <c r="D3420" t="s">
        <v>282</v>
      </c>
      <c r="E3420">
        <v>55.115724999999998</v>
      </c>
      <c r="F3420">
        <v>156.94999999999999</v>
      </c>
      <c r="G3420">
        <v>-7.0953948785207501</v>
      </c>
      <c r="H3420">
        <v>-6.9556893929624701</v>
      </c>
      <c r="I3420">
        <v>-21.239185459295701</v>
      </c>
      <c r="J3420">
        <v>-3.5124043858570499</v>
      </c>
      <c r="K3420">
        <v>167.89572651840299</v>
      </c>
      <c r="L3420">
        <v>160.590823921023</v>
      </c>
      <c r="M3420">
        <v>42.855282571956998</v>
      </c>
      <c r="N3420">
        <v>1.21945850474305</v>
      </c>
      <c r="O3420">
        <v>46.543485186364997</v>
      </c>
      <c r="P3420">
        <v>28.964667214461699</v>
      </c>
      <c r="Q3420">
        <v>0.11065021568993801</v>
      </c>
    </row>
    <row r="3421" spans="1:17" hidden="1" x14ac:dyDescent="0.3">
      <c r="A3421" t="s">
        <v>7062</v>
      </c>
      <c r="B3421" t="s">
        <v>7063</v>
      </c>
      <c r="C3421" t="s">
        <v>10650</v>
      </c>
      <c r="D3421" t="s">
        <v>414</v>
      </c>
      <c r="E3421">
        <v>55.063920500000002</v>
      </c>
      <c r="F3421">
        <v>2.59</v>
      </c>
      <c r="G3421">
        <v>-4.7071216605224002</v>
      </c>
      <c r="H3421">
        <v>-0.34199145731712199</v>
      </c>
      <c r="I3421">
        <v>-12.5815710264648</v>
      </c>
      <c r="J3421">
        <v>8.6376668034655602</v>
      </c>
      <c r="K3421">
        <v>2.3839796449478698</v>
      </c>
      <c r="L3421">
        <v>2.3565235177457202</v>
      </c>
      <c r="M3421">
        <v>65.210568549988594</v>
      </c>
      <c r="N3421">
        <v>1.2368794227697999</v>
      </c>
      <c r="O3421">
        <v>37.065637065636999</v>
      </c>
      <c r="P3421">
        <v>37.7659574468085</v>
      </c>
      <c r="Q3421">
        <v>8.0584511424819996E-2</v>
      </c>
    </row>
    <row r="3422" spans="1:17" hidden="1" x14ac:dyDescent="0.3">
      <c r="A3422" t="s">
        <v>7064</v>
      </c>
      <c r="B3422" t="s">
        <v>7065</v>
      </c>
      <c r="C3422" t="s">
        <v>10650</v>
      </c>
      <c r="D3422" t="s">
        <v>141</v>
      </c>
      <c r="E3422">
        <v>55.016485699999997</v>
      </c>
      <c r="F3422">
        <v>7.43</v>
      </c>
      <c r="G3422">
        <v>50.784235194793702</v>
      </c>
      <c r="H3422">
        <v>0.94783641303629895</v>
      </c>
      <c r="I3422">
        <v>16.2482233786581</v>
      </c>
      <c r="J3422">
        <v>-14.193779750810799</v>
      </c>
      <c r="K3422">
        <v>6.9686574091224998</v>
      </c>
      <c r="L3422">
        <v>5.9683922348413398</v>
      </c>
      <c r="M3422">
        <v>41.455821308808602</v>
      </c>
      <c r="N3422">
        <v>0.41386146791258699</v>
      </c>
      <c r="O3422">
        <v>18.842530282637899</v>
      </c>
      <c r="P3422">
        <v>85.75</v>
      </c>
      <c r="Q3422">
        <v>8.1206601066623002E-2</v>
      </c>
    </row>
    <row r="3423" spans="1:17" hidden="1" x14ac:dyDescent="0.3">
      <c r="A3423" t="s">
        <v>7066</v>
      </c>
      <c r="B3423" t="s">
        <v>7067</v>
      </c>
      <c r="C3423" t="s">
        <v>10650</v>
      </c>
      <c r="D3423" t="s">
        <v>742</v>
      </c>
      <c r="E3423">
        <v>54.986265107999998</v>
      </c>
      <c r="F3423">
        <v>453.46</v>
      </c>
      <c r="G3423">
        <v>11.2576892840826</v>
      </c>
      <c r="H3423">
        <v>2.7550057259012402</v>
      </c>
      <c r="I3423">
        <v>1.8744435723475401</v>
      </c>
      <c r="J3423">
        <v>1.04639009965441</v>
      </c>
      <c r="K3423">
        <v>416.46322261792699</v>
      </c>
      <c r="L3423">
        <v>379.89693571089703</v>
      </c>
      <c r="M3423">
        <v>51.557362812998498</v>
      </c>
      <c r="N3423">
        <v>2.7860021790334999</v>
      </c>
      <c r="O3423">
        <v>0.10585277643011499</v>
      </c>
      <c r="P3423">
        <v>43.955555555555499</v>
      </c>
    </row>
    <row r="3424" spans="1:17" hidden="1" x14ac:dyDescent="0.3">
      <c r="A3424" t="s">
        <v>7068</v>
      </c>
      <c r="B3424" t="s">
        <v>7069</v>
      </c>
      <c r="C3424" t="s">
        <v>10650</v>
      </c>
      <c r="D3424" t="s">
        <v>2888</v>
      </c>
      <c r="E3424">
        <v>54.930032099999998</v>
      </c>
      <c r="F3424">
        <v>38.83</v>
      </c>
      <c r="G3424">
        <v>-55.976983615860298</v>
      </c>
      <c r="H3424">
        <v>-14.064347944934299</v>
      </c>
      <c r="I3424">
        <v>-50.350235495436401</v>
      </c>
      <c r="J3424">
        <v>-8.1333506163778999</v>
      </c>
      <c r="K3424">
        <v>43.080902736611797</v>
      </c>
      <c r="L3424">
        <v>50.266436078920002</v>
      </c>
      <c r="M3424">
        <v>34.889312364085903</v>
      </c>
      <c r="N3424">
        <v>0.55711587418904396</v>
      </c>
      <c r="O3424">
        <v>112.310069533865</v>
      </c>
      <c r="P3424">
        <v>7.8311580116634296</v>
      </c>
      <c r="Q3424">
        <v>6.5747785235819006E-2</v>
      </c>
    </row>
    <row r="3425" spans="1:17" hidden="1" x14ac:dyDescent="0.3">
      <c r="A3425" t="s">
        <v>7070</v>
      </c>
      <c r="B3425" t="s">
        <v>7071</v>
      </c>
      <c r="C3425" t="s">
        <v>10650</v>
      </c>
      <c r="D3425" t="s">
        <v>329</v>
      </c>
      <c r="E3425">
        <v>54.698520000000002</v>
      </c>
      <c r="F3425">
        <v>99.35</v>
      </c>
      <c r="G3425">
        <v>-51.928757837941802</v>
      </c>
      <c r="H3425">
        <v>-8.7114468677474992</v>
      </c>
      <c r="I3425">
        <v>-44.827878488103899</v>
      </c>
      <c r="J3425">
        <v>-8.7665875176958004</v>
      </c>
      <c r="K3425">
        <v>104.29674962055201</v>
      </c>
      <c r="L3425">
        <v>117.990858628929</v>
      </c>
      <c r="M3425">
        <v>45.842206057132202</v>
      </c>
      <c r="N3425">
        <v>0.80622977289282305</v>
      </c>
      <c r="O3425">
        <v>110.367388022143</v>
      </c>
      <c r="P3425">
        <v>14.4189796153403</v>
      </c>
      <c r="Q3425">
        <v>0.129890783175097</v>
      </c>
    </row>
    <row r="3426" spans="1:17" hidden="1" x14ac:dyDescent="0.3">
      <c r="A3426" t="s">
        <v>7072</v>
      </c>
      <c r="B3426" t="s">
        <v>7073</v>
      </c>
      <c r="C3426" t="s">
        <v>10650</v>
      </c>
      <c r="D3426" t="s">
        <v>531</v>
      </c>
      <c r="E3426">
        <v>54.659165000000002</v>
      </c>
      <c r="F3426">
        <v>48.3</v>
      </c>
      <c r="G3426">
        <v>-56.253123721262</v>
      </c>
      <c r="H3426">
        <v>17.524525228097101</v>
      </c>
      <c r="I3426">
        <v>-39.329893646073799</v>
      </c>
      <c r="J3426">
        <v>10.9878400285547</v>
      </c>
      <c r="K3426">
        <v>43.955300111597502</v>
      </c>
      <c r="L3426">
        <v>48.026278473026402</v>
      </c>
      <c r="M3426">
        <v>67.249945108004596</v>
      </c>
      <c r="N3426">
        <v>1.23742223711956</v>
      </c>
      <c r="O3426">
        <v>66.625258799171803</v>
      </c>
      <c r="P3426">
        <v>62.134944612285899</v>
      </c>
      <c r="Q3426">
        <v>0.16314976469845699</v>
      </c>
    </row>
    <row r="3427" spans="1:17" hidden="1" x14ac:dyDescent="0.3">
      <c r="A3427" t="s">
        <v>7074</v>
      </c>
      <c r="B3427" t="s">
        <v>7075</v>
      </c>
      <c r="C3427" t="s">
        <v>10650</v>
      </c>
      <c r="D3427" t="s">
        <v>568</v>
      </c>
      <c r="E3427">
        <v>54.658486799999999</v>
      </c>
      <c r="F3427">
        <v>32.32</v>
      </c>
      <c r="G3427">
        <v>-50.534164515779302</v>
      </c>
      <c r="H3427">
        <v>19.469272592691901</v>
      </c>
      <c r="I3427">
        <v>-8.0341029906247297</v>
      </c>
      <c r="J3427">
        <v>-9.99127597275527</v>
      </c>
      <c r="K3427">
        <v>28.926158518494201</v>
      </c>
      <c r="L3427">
        <v>29.2310056273746</v>
      </c>
      <c r="M3427">
        <v>51.5054328115123</v>
      </c>
      <c r="N3427">
        <v>2.5445545299077001</v>
      </c>
      <c r="O3427">
        <v>33.663366336633601</v>
      </c>
      <c r="Q3427">
        <v>6.2792577525686996E-2</v>
      </c>
    </row>
    <row r="3428" spans="1:17" hidden="1" x14ac:dyDescent="0.3">
      <c r="A3428" t="s">
        <v>7076</v>
      </c>
      <c r="B3428" t="s">
        <v>7077</v>
      </c>
      <c r="C3428" t="s">
        <v>10650</v>
      </c>
      <c r="D3428" t="s">
        <v>2941</v>
      </c>
      <c r="E3428">
        <v>54.641399999999997</v>
      </c>
      <c r="F3428">
        <v>97.7</v>
      </c>
      <c r="G3428">
        <v>-37.608673674912502</v>
      </c>
      <c r="H3428">
        <v>-11.3379086343366</v>
      </c>
      <c r="I3428">
        <v>-6.9693849160335901</v>
      </c>
      <c r="J3428">
        <v>-7.4654703114512904</v>
      </c>
      <c r="K3428">
        <v>104.146473444554</v>
      </c>
      <c r="L3428">
        <v>98.456782269423002</v>
      </c>
      <c r="M3428">
        <v>35.323884042706297</v>
      </c>
      <c r="N3428">
        <v>0.26916087248776499</v>
      </c>
      <c r="O3428">
        <v>63.746161719549598</v>
      </c>
      <c r="P3428">
        <v>35.243632336655601</v>
      </c>
    </row>
    <row r="3429" spans="1:17" hidden="1" x14ac:dyDescent="0.3">
      <c r="A3429" t="s">
        <v>7078</v>
      </c>
      <c r="B3429" t="s">
        <v>7079</v>
      </c>
      <c r="C3429" t="s">
        <v>10650</v>
      </c>
      <c r="D3429" t="s">
        <v>531</v>
      </c>
      <c r="E3429">
        <v>54.302214509999999</v>
      </c>
      <c r="F3429">
        <v>15.09</v>
      </c>
      <c r="G3429">
        <v>161.40198509505601</v>
      </c>
      <c r="H3429">
        <v>16.161501807163599</v>
      </c>
      <c r="I3429">
        <v>169.71959065573299</v>
      </c>
      <c r="J3429">
        <v>-1.9219976370785901</v>
      </c>
      <c r="K3429">
        <v>12.4269958990525</v>
      </c>
      <c r="L3429">
        <v>9.0854026458485908</v>
      </c>
      <c r="M3429">
        <v>72.160778146037899</v>
      </c>
      <c r="N3429">
        <v>1.0615128327744301</v>
      </c>
      <c r="O3429">
        <v>6.2955599734923799</v>
      </c>
      <c r="P3429">
        <v>319.43122784871503</v>
      </c>
      <c r="Q3429">
        <v>2.1300203104963E-2</v>
      </c>
    </row>
    <row r="3430" spans="1:17" hidden="1" x14ac:dyDescent="0.3">
      <c r="A3430" t="s">
        <v>7080</v>
      </c>
      <c r="B3430" t="s">
        <v>7081</v>
      </c>
      <c r="C3430" t="s">
        <v>10650</v>
      </c>
      <c r="E3430">
        <v>54.158502376000001</v>
      </c>
      <c r="F3430">
        <v>77.52</v>
      </c>
      <c r="G3430">
        <v>1.8514124194670001</v>
      </c>
      <c r="H3430">
        <v>43.378221969951802</v>
      </c>
      <c r="I3430">
        <v>56.881839962127998</v>
      </c>
      <c r="J3430">
        <v>31.318369694387901</v>
      </c>
      <c r="K3430">
        <v>51.672715589169798</v>
      </c>
      <c r="L3430">
        <v>48.176335779485903</v>
      </c>
      <c r="M3430">
        <v>87.508599520811401</v>
      </c>
      <c r="N3430">
        <v>3.2028243767180702</v>
      </c>
      <c r="O3430">
        <v>0.257997936016507</v>
      </c>
      <c r="P3430">
        <v>177.74991042637001</v>
      </c>
      <c r="Q3430">
        <v>0.19087124867550201</v>
      </c>
    </row>
    <row r="3431" spans="1:17" hidden="1" x14ac:dyDescent="0.3">
      <c r="A3431" t="s">
        <v>7082</v>
      </c>
      <c r="B3431" t="s">
        <v>7083</v>
      </c>
      <c r="C3431" t="s">
        <v>10650</v>
      </c>
      <c r="D3431" t="s">
        <v>7084</v>
      </c>
      <c r="E3431">
        <v>54.102957510000003</v>
      </c>
      <c r="F3431">
        <v>23.81</v>
      </c>
      <c r="G3431">
        <v>-19.142016526739798</v>
      </c>
      <c r="H3431">
        <v>-9.1769399733679808</v>
      </c>
      <c r="I3431">
        <v>-18.334827703114101</v>
      </c>
      <c r="J3431">
        <v>-5.6227623810837803</v>
      </c>
      <c r="K3431">
        <v>25.936365054684298</v>
      </c>
      <c r="L3431">
        <v>25.213847929583299</v>
      </c>
      <c r="M3431">
        <v>29.572556317202601</v>
      </c>
      <c r="N3431">
        <v>0.43959595959595898</v>
      </c>
      <c r="O3431">
        <v>50.272994540109202</v>
      </c>
      <c r="P3431">
        <v>50.696202531645497</v>
      </c>
    </row>
    <row r="3432" spans="1:17" hidden="1" x14ac:dyDescent="0.3">
      <c r="A3432" t="s">
        <v>7085</v>
      </c>
      <c r="B3432" t="s">
        <v>7086</v>
      </c>
      <c r="C3432" t="s">
        <v>10650</v>
      </c>
      <c r="D3432" t="s">
        <v>180</v>
      </c>
      <c r="E3432">
        <v>54.100374000000002</v>
      </c>
      <c r="F3432">
        <v>31.59</v>
      </c>
      <c r="G3432">
        <v>125.769102561715</v>
      </c>
      <c r="H3432">
        <v>-13.008808105236101</v>
      </c>
      <c r="I3432">
        <v>56.323436575918002</v>
      </c>
      <c r="J3432">
        <v>-2.8744970749613299</v>
      </c>
      <c r="K3432">
        <v>30.732649130409801</v>
      </c>
      <c r="L3432">
        <v>23.537483115055899</v>
      </c>
      <c r="M3432">
        <v>36.589409186808602</v>
      </c>
      <c r="N3432">
        <v>0.27606086574438998</v>
      </c>
      <c r="O3432">
        <v>27.8885723330167</v>
      </c>
      <c r="P3432">
        <v>169.53924914675699</v>
      </c>
      <c r="Q3432">
        <v>0.114086054269503</v>
      </c>
    </row>
    <row r="3433" spans="1:17" hidden="1" x14ac:dyDescent="0.3">
      <c r="A3433" t="s">
        <v>7087</v>
      </c>
      <c r="B3433" t="s">
        <v>7088</v>
      </c>
      <c r="C3433" t="s">
        <v>10650</v>
      </c>
      <c r="D3433" t="s">
        <v>124</v>
      </c>
      <c r="E3433">
        <v>54.055549999999997</v>
      </c>
      <c r="F3433">
        <v>5.43</v>
      </c>
      <c r="G3433">
        <v>16.990197254414301</v>
      </c>
      <c r="H3433">
        <v>-6.6377322674936199</v>
      </c>
      <c r="I3433">
        <v>-18.2047700199305</v>
      </c>
      <c r="J3433">
        <v>-3.48757989933197</v>
      </c>
      <c r="K3433">
        <v>5.3001520343309503</v>
      </c>
      <c r="L3433">
        <v>5.3478373765442901</v>
      </c>
      <c r="M3433">
        <v>61.077579297806103</v>
      </c>
      <c r="N3433">
        <v>0.79828276220268801</v>
      </c>
      <c r="O3433">
        <v>76.058931860036793</v>
      </c>
      <c r="P3433">
        <v>67.076923076922995</v>
      </c>
      <c r="Q3433">
        <v>7.6804753243759002E-2</v>
      </c>
    </row>
    <row r="3434" spans="1:17" hidden="1" x14ac:dyDescent="0.3">
      <c r="A3434" t="s">
        <v>7089</v>
      </c>
      <c r="B3434" t="s">
        <v>7090</v>
      </c>
      <c r="C3434" t="s">
        <v>10650</v>
      </c>
      <c r="E3434">
        <v>54</v>
      </c>
      <c r="F3434">
        <v>45.11</v>
      </c>
      <c r="G3434">
        <v>31.597768976683199</v>
      </c>
      <c r="H3434">
        <v>35.672028131697601</v>
      </c>
      <c r="I3434">
        <v>33.349352995491003</v>
      </c>
      <c r="J3434">
        <v>14.646361423516799</v>
      </c>
      <c r="K3434">
        <v>34.186411456880201</v>
      </c>
      <c r="M3434">
        <v>87.522163775068606</v>
      </c>
      <c r="N3434">
        <v>3.4616509557528299</v>
      </c>
      <c r="O3434">
        <v>5.8745289292839704</v>
      </c>
      <c r="P3434">
        <v>62.033045977011398</v>
      </c>
    </row>
    <row r="3435" spans="1:17" hidden="1" x14ac:dyDescent="0.3">
      <c r="A3435" t="s">
        <v>7091</v>
      </c>
      <c r="B3435" t="s">
        <v>7092</v>
      </c>
      <c r="C3435" t="s">
        <v>10650</v>
      </c>
      <c r="D3435" t="s">
        <v>46</v>
      </c>
      <c r="E3435">
        <v>53.913029999999999</v>
      </c>
      <c r="F3435">
        <v>299.85000000000002</v>
      </c>
      <c r="G3435">
        <v>223.57889065020299</v>
      </c>
      <c r="H3435">
        <v>18.8502502190169</v>
      </c>
      <c r="I3435">
        <v>220.19749874097701</v>
      </c>
      <c r="J3435">
        <v>-6.6532566776617301</v>
      </c>
      <c r="K3435">
        <v>243.10290557215399</v>
      </c>
      <c r="L3435">
        <v>150.88238442390201</v>
      </c>
      <c r="M3435">
        <v>40.620311502867601</v>
      </c>
      <c r="N3435">
        <v>0.33333333333333298</v>
      </c>
      <c r="O3435">
        <v>16.491579122894699</v>
      </c>
      <c r="P3435">
        <v>308.79345603271901</v>
      </c>
    </row>
    <row r="3436" spans="1:17" hidden="1" x14ac:dyDescent="0.3">
      <c r="A3436" t="s">
        <v>7093</v>
      </c>
      <c r="B3436" t="s">
        <v>7094</v>
      </c>
      <c r="C3436" t="s">
        <v>10650</v>
      </c>
      <c r="D3436" t="s">
        <v>742</v>
      </c>
      <c r="E3436">
        <v>53.792091599999999</v>
      </c>
      <c r="F3436">
        <v>924.38</v>
      </c>
      <c r="G3436">
        <v>-3.01894574378082</v>
      </c>
      <c r="H3436">
        <v>-1.6283021754514699</v>
      </c>
      <c r="I3436">
        <v>-0.60303408991503604</v>
      </c>
      <c r="J3436">
        <v>-0.86161538374333901</v>
      </c>
      <c r="K3436">
        <v>896.74493392057195</v>
      </c>
      <c r="L3436">
        <v>836.09363830093605</v>
      </c>
      <c r="M3436">
        <v>58.819350865168801</v>
      </c>
      <c r="N3436">
        <v>0.69241281549029099</v>
      </c>
      <c r="O3436">
        <v>5.4761029014041798</v>
      </c>
      <c r="P3436">
        <v>31.2853287885243</v>
      </c>
      <c r="Q3436">
        <v>1.3226938830403E-2</v>
      </c>
    </row>
    <row r="3437" spans="1:17" hidden="1" x14ac:dyDescent="0.3">
      <c r="A3437" t="s">
        <v>7095</v>
      </c>
      <c r="B3437" t="s">
        <v>7096</v>
      </c>
      <c r="C3437" t="s">
        <v>10650</v>
      </c>
      <c r="D3437" t="s">
        <v>46</v>
      </c>
      <c r="E3437">
        <v>53.594925000000003</v>
      </c>
      <c r="F3437">
        <v>73.47</v>
      </c>
      <c r="G3437">
        <v>13.482450717595301</v>
      </c>
      <c r="H3437">
        <v>-12.7640576749435</v>
      </c>
      <c r="I3437">
        <v>-34.374816192698603</v>
      </c>
      <c r="J3437">
        <v>-3.1602887883574899</v>
      </c>
      <c r="K3437">
        <v>75.911815930818605</v>
      </c>
      <c r="L3437">
        <v>76.6447548402423</v>
      </c>
      <c r="M3437">
        <v>40.474639928523104</v>
      </c>
      <c r="N3437">
        <v>1.29535809550411</v>
      </c>
      <c r="O3437">
        <v>51.082074316047297</v>
      </c>
      <c r="P3437">
        <v>60.030494445654497</v>
      </c>
      <c r="Q3437">
        <v>5.0172101075278003E-2</v>
      </c>
    </row>
    <row r="3438" spans="1:17" hidden="1" x14ac:dyDescent="0.3">
      <c r="A3438" t="s">
        <v>7097</v>
      </c>
      <c r="B3438" t="s">
        <v>7098</v>
      </c>
      <c r="C3438" t="s">
        <v>10650</v>
      </c>
      <c r="D3438" t="s">
        <v>7099</v>
      </c>
      <c r="E3438">
        <v>53.568214400000002</v>
      </c>
      <c r="F3438">
        <v>65.7</v>
      </c>
      <c r="G3438">
        <v>-10.8285047447301</v>
      </c>
      <c r="H3438">
        <v>10.154481102972101</v>
      </c>
      <c r="I3438">
        <v>-18.694523069899699</v>
      </c>
      <c r="J3438">
        <v>6.4039042855828798</v>
      </c>
      <c r="K3438">
        <v>61.4219260799754</v>
      </c>
      <c r="L3438">
        <v>62.992053629460102</v>
      </c>
      <c r="M3438">
        <v>61.721872998145201</v>
      </c>
      <c r="N3438">
        <v>0.55391046112997899</v>
      </c>
      <c r="O3438">
        <v>40.654490106544799</v>
      </c>
      <c r="P3438">
        <v>34.081632653061199</v>
      </c>
      <c r="Q3438">
        <v>-5.1755866995524001E-2</v>
      </c>
    </row>
    <row r="3439" spans="1:17" hidden="1" x14ac:dyDescent="0.3">
      <c r="A3439" t="s">
        <v>7100</v>
      </c>
      <c r="B3439" t="s">
        <v>7101</v>
      </c>
      <c r="C3439" t="s">
        <v>10650</v>
      </c>
      <c r="D3439" t="s">
        <v>629</v>
      </c>
      <c r="E3439">
        <v>53.518885634999997</v>
      </c>
      <c r="F3439">
        <v>15.37</v>
      </c>
      <c r="G3439">
        <v>-60.887765688111003</v>
      </c>
      <c r="H3439">
        <v>23.334745335636502</v>
      </c>
      <c r="I3439">
        <v>-44.809522692873699</v>
      </c>
      <c r="J3439">
        <v>3.3235764167304098</v>
      </c>
      <c r="K3439">
        <v>15.085502875572001</v>
      </c>
      <c r="L3439">
        <v>19.550541262752699</v>
      </c>
      <c r="M3439">
        <v>80.612297084501094</v>
      </c>
      <c r="N3439">
        <v>1.2533525177757801</v>
      </c>
      <c r="O3439">
        <v>113.402732595966</v>
      </c>
      <c r="P3439">
        <v>39.600363306085299</v>
      </c>
      <c r="Q3439">
        <v>8.0728471888889992E-3</v>
      </c>
    </row>
    <row r="3440" spans="1:17" hidden="1" x14ac:dyDescent="0.3">
      <c r="A3440" t="s">
        <v>7102</v>
      </c>
      <c r="B3440" t="s">
        <v>7103</v>
      </c>
      <c r="C3440" t="s">
        <v>10650</v>
      </c>
      <c r="D3440" t="s">
        <v>629</v>
      </c>
      <c r="E3440">
        <v>53.405000000000001</v>
      </c>
      <c r="F3440">
        <v>9.57</v>
      </c>
      <c r="G3440">
        <v>-19.156207232886299</v>
      </c>
      <c r="H3440">
        <v>3.6773395499256099</v>
      </c>
      <c r="I3440">
        <v>-4.8335747053506797</v>
      </c>
      <c r="J3440">
        <v>8.0547517432100104</v>
      </c>
      <c r="K3440">
        <v>8.7246768568261093</v>
      </c>
      <c r="L3440">
        <v>8.2850903833297096</v>
      </c>
      <c r="M3440">
        <v>64.712673698949303</v>
      </c>
      <c r="N3440">
        <v>0.95338820806319902</v>
      </c>
      <c r="O3440">
        <v>22.466039707419</v>
      </c>
      <c r="P3440">
        <v>47.230769230769198</v>
      </c>
      <c r="Q3440">
        <v>4.1701696572629997E-3</v>
      </c>
    </row>
    <row r="3441" spans="1:17" hidden="1" x14ac:dyDescent="0.3">
      <c r="A3441" t="s">
        <v>7104</v>
      </c>
      <c r="B3441" t="s">
        <v>7105</v>
      </c>
      <c r="C3441" t="s">
        <v>10650</v>
      </c>
      <c r="D3441" t="s">
        <v>472</v>
      </c>
      <c r="E3441">
        <v>53.385549930000003</v>
      </c>
      <c r="F3441">
        <v>4.9000000000000004</v>
      </c>
      <c r="G3441">
        <v>101.79221115132999</v>
      </c>
      <c r="H3441">
        <v>9.8608347519067205</v>
      </c>
      <c r="I3441">
        <v>53.697498740976997</v>
      </c>
      <c r="J3441">
        <v>-9.0839126593769102</v>
      </c>
      <c r="K3441">
        <v>4.9747852762534199</v>
      </c>
      <c r="L3441">
        <v>3.8510255592971299</v>
      </c>
      <c r="M3441">
        <v>27.027048868764599</v>
      </c>
      <c r="N3441">
        <v>0.41381216157350198</v>
      </c>
      <c r="O3441">
        <v>25.918367346938702</v>
      </c>
      <c r="P3441">
        <v>175.280898876404</v>
      </c>
      <c r="Q3441">
        <v>0.10296578654576</v>
      </c>
    </row>
    <row r="3442" spans="1:17" hidden="1" x14ac:dyDescent="0.3">
      <c r="A3442" t="s">
        <v>7106</v>
      </c>
      <c r="B3442" t="s">
        <v>7107</v>
      </c>
      <c r="C3442" t="s">
        <v>10650</v>
      </c>
      <c r="D3442" t="s">
        <v>4455</v>
      </c>
      <c r="E3442">
        <v>53.353914580000001</v>
      </c>
      <c r="F3442">
        <v>73.59</v>
      </c>
      <c r="G3442">
        <v>1.9208381075854599</v>
      </c>
      <c r="H3442">
        <v>14.449654098721901</v>
      </c>
      <c r="I3442">
        <v>10.7115043432179</v>
      </c>
      <c r="J3442">
        <v>7.6097055219119296</v>
      </c>
      <c r="K3442">
        <v>66.358039071384098</v>
      </c>
      <c r="L3442">
        <v>60.1772332984022</v>
      </c>
      <c r="M3442">
        <v>55.999931620540401</v>
      </c>
      <c r="N3442">
        <v>2.4472240746298799</v>
      </c>
      <c r="O3442">
        <v>22.8291887484712</v>
      </c>
      <c r="P3442">
        <v>92.040709812108503</v>
      </c>
      <c r="Q3442">
        <v>0.13436180929474001</v>
      </c>
    </row>
    <row r="3443" spans="1:17" hidden="1" x14ac:dyDescent="0.3">
      <c r="A3443" t="s">
        <v>7108</v>
      </c>
      <c r="B3443" t="s">
        <v>7109</v>
      </c>
      <c r="C3443" t="s">
        <v>10650</v>
      </c>
      <c r="D3443" t="s">
        <v>141</v>
      </c>
      <c r="E3443">
        <v>53.340209999999999</v>
      </c>
      <c r="F3443">
        <v>14.17</v>
      </c>
      <c r="G3443">
        <v>-37.638944321873701</v>
      </c>
      <c r="H3443">
        <v>-5.70945438670618</v>
      </c>
      <c r="I3443">
        <v>-20.3547888407223</v>
      </c>
      <c r="J3443">
        <v>-6.6828427023689203</v>
      </c>
      <c r="K3443">
        <v>14.9385525573568</v>
      </c>
      <c r="L3443">
        <v>15.989347728209401</v>
      </c>
      <c r="M3443">
        <v>29.539443714264699</v>
      </c>
      <c r="N3443">
        <v>0.37223349781230203</v>
      </c>
      <c r="O3443">
        <v>82.0748059280169</v>
      </c>
      <c r="P3443">
        <v>13.815261044176699</v>
      </c>
      <c r="Q3443">
        <v>-3.5330612291759003E-2</v>
      </c>
    </row>
    <row r="3444" spans="1:17" hidden="1" x14ac:dyDescent="0.3">
      <c r="A3444" t="s">
        <v>7110</v>
      </c>
      <c r="B3444" t="s">
        <v>7111</v>
      </c>
      <c r="C3444" t="s">
        <v>10650</v>
      </c>
      <c r="D3444" t="s">
        <v>295</v>
      </c>
      <c r="E3444">
        <v>53.314416799999996</v>
      </c>
      <c r="F3444">
        <v>64</v>
      </c>
      <c r="G3444">
        <v>-8.9239802469581697</v>
      </c>
      <c r="H3444">
        <v>-2.3154868464631999</v>
      </c>
      <c r="I3444">
        <v>-15.184599552886</v>
      </c>
      <c r="J3444">
        <v>-5.6504924424334799</v>
      </c>
      <c r="K3444">
        <v>64.172946547788001</v>
      </c>
      <c r="L3444">
        <v>62.067213991993498</v>
      </c>
      <c r="M3444">
        <v>48.063040776000499</v>
      </c>
      <c r="N3444">
        <v>0.559242940291235</v>
      </c>
      <c r="O3444">
        <v>18.75</v>
      </c>
      <c r="P3444">
        <v>42.159040426477098</v>
      </c>
      <c r="Q3444">
        <v>0.105589977285825</v>
      </c>
    </row>
    <row r="3445" spans="1:17" hidden="1" x14ac:dyDescent="0.3">
      <c r="A3445" t="s">
        <v>7112</v>
      </c>
      <c r="B3445" t="s">
        <v>7113</v>
      </c>
      <c r="C3445" t="s">
        <v>10650</v>
      </c>
      <c r="D3445" t="s">
        <v>264</v>
      </c>
      <c r="E3445">
        <v>53.270400000000002</v>
      </c>
      <c r="F3445">
        <v>841.85</v>
      </c>
      <c r="G3445">
        <v>-33.986860892176701</v>
      </c>
      <c r="H3445">
        <v>22.689710239573799</v>
      </c>
      <c r="I3445">
        <v>4.8132734873918297</v>
      </c>
      <c r="J3445">
        <v>17.927754860295501</v>
      </c>
      <c r="K3445">
        <v>729.90838987898201</v>
      </c>
      <c r="L3445">
        <v>751.02959300319901</v>
      </c>
      <c r="M3445">
        <v>67.145194356549197</v>
      </c>
      <c r="N3445">
        <v>3.9870893419611901</v>
      </c>
      <c r="O3445">
        <v>21.1617271485419</v>
      </c>
      <c r="P3445">
        <v>40.308333333333302</v>
      </c>
      <c r="Q3445">
        <v>0.12000769826527</v>
      </c>
    </row>
    <row r="3446" spans="1:17" hidden="1" x14ac:dyDescent="0.3">
      <c r="A3446" t="s">
        <v>7114</v>
      </c>
      <c r="B3446" t="s">
        <v>7115</v>
      </c>
      <c r="C3446" t="s">
        <v>10650</v>
      </c>
      <c r="D3446" t="s">
        <v>121</v>
      </c>
      <c r="E3446">
        <v>53.133600000000001</v>
      </c>
      <c r="F3446">
        <v>8.33</v>
      </c>
      <c r="G3446">
        <v>-42.193751576599396</v>
      </c>
      <c r="H3446">
        <v>-8.6659509623789805</v>
      </c>
      <c r="I3446">
        <v>-39.252353766397597</v>
      </c>
      <c r="J3446">
        <v>-6.6121437084178796</v>
      </c>
      <c r="K3446">
        <v>8.9566011175889404</v>
      </c>
      <c r="L3446">
        <v>9.7326057023954196</v>
      </c>
      <c r="M3446">
        <v>38.9383918205776</v>
      </c>
      <c r="N3446">
        <v>1.83143953096304</v>
      </c>
      <c r="O3446">
        <v>83.673469387755105</v>
      </c>
      <c r="P3446">
        <v>1.58536585365853</v>
      </c>
      <c r="Q3446">
        <v>-1.74891648322E-4</v>
      </c>
    </row>
    <row r="3447" spans="1:17" hidden="1" x14ac:dyDescent="0.3">
      <c r="A3447" t="s">
        <v>7116</v>
      </c>
      <c r="B3447" t="s">
        <v>7117</v>
      </c>
      <c r="C3447" t="s">
        <v>10650</v>
      </c>
      <c r="D3447" t="s">
        <v>897</v>
      </c>
      <c r="E3447">
        <v>53.107591249999999</v>
      </c>
      <c r="F3447">
        <v>101.96</v>
      </c>
      <c r="G3447">
        <v>9.0448871583585202</v>
      </c>
      <c r="H3447">
        <v>3.2064170324379799</v>
      </c>
      <c r="I3447">
        <v>0.38269421994678499</v>
      </c>
      <c r="J3447">
        <v>-2.6428542646978799</v>
      </c>
      <c r="K3447">
        <v>93.732756049628904</v>
      </c>
      <c r="L3447">
        <v>88.230834804808893</v>
      </c>
      <c r="M3447">
        <v>45.772023959005303</v>
      </c>
      <c r="N3447">
        <v>0.62396117707967302</v>
      </c>
      <c r="O3447">
        <v>3.0796390741467201</v>
      </c>
      <c r="P3447">
        <v>44.932480454868497</v>
      </c>
      <c r="Q3447">
        <v>7.8431195047743998E-2</v>
      </c>
    </row>
    <row r="3448" spans="1:17" hidden="1" x14ac:dyDescent="0.3">
      <c r="A3448" t="s">
        <v>7118</v>
      </c>
      <c r="B3448" t="s">
        <v>7119</v>
      </c>
      <c r="C3448" t="s">
        <v>10650</v>
      </c>
      <c r="D3448" t="s">
        <v>7120</v>
      </c>
      <c r="E3448">
        <v>53.100684323000003</v>
      </c>
      <c r="F3448">
        <v>39.93</v>
      </c>
      <c r="G3448">
        <v>49.277803168448102</v>
      </c>
      <c r="H3448">
        <v>-27.173142695377098</v>
      </c>
      <c r="I3448">
        <v>-39.024723481245204</v>
      </c>
      <c r="J3448">
        <v>8.5691216768872298</v>
      </c>
      <c r="K3448">
        <v>39.606109760078297</v>
      </c>
      <c r="L3448">
        <v>34.668146216116902</v>
      </c>
      <c r="M3448">
        <v>48.699838412077703</v>
      </c>
      <c r="N3448">
        <v>0.69818181818181801</v>
      </c>
      <c r="O3448">
        <v>40.245429501627797</v>
      </c>
      <c r="P3448">
        <v>79.713080168776301</v>
      </c>
    </row>
    <row r="3449" spans="1:17" hidden="1" x14ac:dyDescent="0.3">
      <c r="A3449" t="s">
        <v>7121</v>
      </c>
      <c r="B3449" t="s">
        <v>7122</v>
      </c>
      <c r="C3449" t="s">
        <v>10650</v>
      </c>
      <c r="D3449" t="s">
        <v>121</v>
      </c>
      <c r="E3449">
        <v>53.097964040000001</v>
      </c>
      <c r="F3449">
        <v>2.2000000000000002</v>
      </c>
      <c r="G3449">
        <v>-5.5931859894901201</v>
      </c>
      <c r="H3449">
        <v>-1.87035303188851</v>
      </c>
      <c r="I3449">
        <v>-12.2495918825592</v>
      </c>
      <c r="J3449">
        <v>1.0670674632677399</v>
      </c>
      <c r="K3449">
        <v>2.80531640952095</v>
      </c>
      <c r="L3449">
        <v>2.8492677430408602</v>
      </c>
      <c r="M3449">
        <v>15.3874106226971</v>
      </c>
      <c r="N3449">
        <v>1</v>
      </c>
      <c r="Q3449">
        <v>-0.13535727796024799</v>
      </c>
    </row>
    <row r="3450" spans="1:17" hidden="1" x14ac:dyDescent="0.3">
      <c r="A3450" t="s">
        <v>7123</v>
      </c>
      <c r="B3450" t="s">
        <v>7124</v>
      </c>
      <c r="C3450" t="s">
        <v>10650</v>
      </c>
      <c r="D3450" t="s">
        <v>51</v>
      </c>
      <c r="E3450">
        <v>52.94</v>
      </c>
      <c r="F3450">
        <v>53.36</v>
      </c>
      <c r="G3450">
        <v>36.106545721269697</v>
      </c>
      <c r="H3450">
        <v>-14.9632507848586</v>
      </c>
      <c r="I3450">
        <v>-4.9092246288083397</v>
      </c>
      <c r="J3450">
        <v>-7.1270480953695001</v>
      </c>
      <c r="K3450">
        <v>56.500125770160203</v>
      </c>
      <c r="L3450">
        <v>49.257283522331399</v>
      </c>
      <c r="M3450">
        <v>38.523898393162902</v>
      </c>
      <c r="N3450">
        <v>0.189966389133637</v>
      </c>
      <c r="O3450">
        <v>64.730134932533701</v>
      </c>
      <c r="P3450">
        <v>88.551236749116597</v>
      </c>
      <c r="Q3450">
        <v>5.5576328235122999E-2</v>
      </c>
    </row>
    <row r="3451" spans="1:17" hidden="1" x14ac:dyDescent="0.3">
      <c r="A3451" t="s">
        <v>7125</v>
      </c>
      <c r="B3451" t="s">
        <v>7126</v>
      </c>
      <c r="C3451" t="s">
        <v>10650</v>
      </c>
      <c r="D3451" t="s">
        <v>2781</v>
      </c>
      <c r="E3451">
        <v>52.804179963000003</v>
      </c>
      <c r="F3451">
        <v>3.14</v>
      </c>
      <c r="G3451">
        <v>-1.74675241016427</v>
      </c>
      <c r="H3451">
        <v>-15.4435483649763</v>
      </c>
      <c r="I3451">
        <v>-46.443744196876096</v>
      </c>
      <c r="J3451">
        <v>-11.2150011870539</v>
      </c>
      <c r="K3451">
        <v>3.37266399333109</v>
      </c>
      <c r="L3451">
        <v>3.5937966502145602</v>
      </c>
      <c r="M3451">
        <v>33.5731355913722</v>
      </c>
      <c r="N3451">
        <v>0.67753883125734504</v>
      </c>
      <c r="O3451">
        <v>116.878980891719</v>
      </c>
      <c r="P3451">
        <v>48.1132075471698</v>
      </c>
      <c r="Q3451">
        <v>2.6499419193030001E-2</v>
      </c>
    </row>
    <row r="3452" spans="1:17" hidden="1" x14ac:dyDescent="0.3">
      <c r="A3452" t="s">
        <v>7127</v>
      </c>
      <c r="B3452" t="s">
        <v>7128</v>
      </c>
      <c r="C3452" t="s">
        <v>10650</v>
      </c>
      <c r="D3452" t="s">
        <v>629</v>
      </c>
      <c r="E3452">
        <v>52.774016809999999</v>
      </c>
      <c r="F3452">
        <v>0.82</v>
      </c>
      <c r="G3452">
        <v>-57.220991286042498</v>
      </c>
      <c r="H3452">
        <v>0.88654473469503003</v>
      </c>
      <c r="I3452">
        <v>-62.969167925689597</v>
      </c>
      <c r="J3452">
        <v>-5.0718532901746904</v>
      </c>
      <c r="K3452">
        <v>0.85019320421326405</v>
      </c>
      <c r="L3452">
        <v>1.06299705196006</v>
      </c>
      <c r="M3452">
        <v>45.535607737295699</v>
      </c>
      <c r="N3452">
        <v>1.65417482872832</v>
      </c>
      <c r="O3452">
        <v>143.90243902438999</v>
      </c>
      <c r="P3452">
        <v>12.3287671232876</v>
      </c>
      <c r="Q3452">
        <v>6.3056768874766994E-2</v>
      </c>
    </row>
    <row r="3453" spans="1:17" hidden="1" x14ac:dyDescent="0.3">
      <c r="A3453" t="s">
        <v>7129</v>
      </c>
      <c r="B3453" t="s">
        <v>7130</v>
      </c>
      <c r="C3453" t="s">
        <v>10650</v>
      </c>
      <c r="D3453" t="s">
        <v>411</v>
      </c>
      <c r="E3453">
        <v>52.689</v>
      </c>
      <c r="F3453">
        <v>28.38</v>
      </c>
      <c r="G3453">
        <v>29.6324048947648</v>
      </c>
      <c r="H3453">
        <v>12.453284133234</v>
      </c>
      <c r="I3453">
        <v>-23.6396117406094</v>
      </c>
      <c r="J3453">
        <v>-12.0342794089475</v>
      </c>
      <c r="K3453">
        <v>28.214111217413802</v>
      </c>
      <c r="L3453">
        <v>25.6497994627174</v>
      </c>
      <c r="M3453">
        <v>50.262805684260002</v>
      </c>
      <c r="N3453">
        <v>1.29760597823971</v>
      </c>
      <c r="O3453">
        <v>37.385482734319901</v>
      </c>
      <c r="P3453">
        <v>85.976408912188703</v>
      </c>
      <c r="Q3453">
        <v>0.10104972737447999</v>
      </c>
    </row>
    <row r="3454" spans="1:17" hidden="1" x14ac:dyDescent="0.3">
      <c r="A3454" t="s">
        <v>7131</v>
      </c>
      <c r="B3454" t="s">
        <v>7132</v>
      </c>
      <c r="C3454" t="s">
        <v>10650</v>
      </c>
      <c r="D3454" t="s">
        <v>2641</v>
      </c>
      <c r="E3454">
        <v>52.675642000000003</v>
      </c>
      <c r="F3454">
        <v>75.48</v>
      </c>
      <c r="G3454">
        <v>122.68343527331299</v>
      </c>
      <c r="H3454">
        <v>4.4182089721746598</v>
      </c>
      <c r="I3454">
        <v>43.401248482016896</v>
      </c>
      <c r="J3454">
        <v>-6.3756132695720602</v>
      </c>
      <c r="K3454">
        <v>68.512791603490896</v>
      </c>
      <c r="L3454">
        <v>53.431592223604298</v>
      </c>
      <c r="M3454">
        <v>48.539062995865898</v>
      </c>
      <c r="N3454">
        <v>1.30981718234476</v>
      </c>
      <c r="O3454">
        <v>9.2872284048754494</v>
      </c>
      <c r="P3454">
        <v>198.93069306930599</v>
      </c>
      <c r="Q3454">
        <v>0.13898197856948599</v>
      </c>
    </row>
    <row r="3455" spans="1:17" hidden="1" x14ac:dyDescent="0.3">
      <c r="A3455" t="s">
        <v>7133</v>
      </c>
      <c r="B3455" t="s">
        <v>7134</v>
      </c>
      <c r="C3455" t="s">
        <v>10650</v>
      </c>
      <c r="D3455" t="s">
        <v>2599</v>
      </c>
      <c r="E3455">
        <v>52.619759999999999</v>
      </c>
      <c r="F3455">
        <v>42.58</v>
      </c>
      <c r="G3455">
        <v>-72.995643923301301</v>
      </c>
      <c r="H3455">
        <v>-5.34859717522653</v>
      </c>
      <c r="I3455">
        <v>-32.629545284180203</v>
      </c>
      <c r="J3455">
        <v>2.9357777649016099</v>
      </c>
      <c r="K3455">
        <v>43.331832227582701</v>
      </c>
      <c r="L3455">
        <v>47.663006141329397</v>
      </c>
      <c r="M3455">
        <v>57.983139234909203</v>
      </c>
      <c r="N3455">
        <v>0.46666666666666601</v>
      </c>
      <c r="O3455">
        <v>80.718647252231094</v>
      </c>
      <c r="P3455">
        <v>4.8510219157842798</v>
      </c>
    </row>
    <row r="3456" spans="1:17" hidden="1" x14ac:dyDescent="0.3">
      <c r="A3456" t="s">
        <v>7135</v>
      </c>
      <c r="B3456" t="s">
        <v>7136</v>
      </c>
      <c r="C3456" t="s">
        <v>10650</v>
      </c>
      <c r="D3456" t="s">
        <v>141</v>
      </c>
      <c r="E3456">
        <v>52.561582019999904</v>
      </c>
      <c r="F3456">
        <v>149.80000000000001</v>
      </c>
      <c r="G3456">
        <v>43.750769511299701</v>
      </c>
      <c r="H3456">
        <v>-5.9776392740672897</v>
      </c>
      <c r="I3456">
        <v>25.478151852498801</v>
      </c>
      <c r="J3456">
        <v>-7.7396167153107598</v>
      </c>
      <c r="K3456">
        <v>155.96811272011001</v>
      </c>
      <c r="L3456">
        <v>128.297244602083</v>
      </c>
      <c r="M3456">
        <v>43.592949623555597</v>
      </c>
      <c r="N3456">
        <v>1.54277372510721</v>
      </c>
      <c r="O3456">
        <v>20.160213618157499</v>
      </c>
      <c r="P3456">
        <v>89.6202531645569</v>
      </c>
      <c r="Q3456">
        <v>0.10044880924685599</v>
      </c>
    </row>
    <row r="3457" spans="1:17" hidden="1" x14ac:dyDescent="0.3">
      <c r="A3457" t="s">
        <v>7137</v>
      </c>
      <c r="B3457" t="s">
        <v>7138</v>
      </c>
      <c r="C3457" t="s">
        <v>10650</v>
      </c>
      <c r="D3457" t="s">
        <v>72</v>
      </c>
      <c r="E3457">
        <v>52.432879999999997</v>
      </c>
      <c r="F3457">
        <v>26.03</v>
      </c>
      <c r="G3457">
        <v>83.627222999671702</v>
      </c>
      <c r="H3457">
        <v>3.4241892299509802</v>
      </c>
      <c r="I3457">
        <v>60.5641654076436</v>
      </c>
      <c r="J3457">
        <v>-4.00238502259322</v>
      </c>
      <c r="K3457">
        <v>25.454130808773499</v>
      </c>
      <c r="L3457">
        <v>20.838930698257801</v>
      </c>
      <c r="M3457">
        <v>47.068121484069302</v>
      </c>
      <c r="N3457">
        <v>0.49855356613427598</v>
      </c>
      <c r="O3457">
        <v>13.330772185939299</v>
      </c>
      <c r="P3457">
        <v>174</v>
      </c>
      <c r="Q3457">
        <v>6.5023549956278001E-2</v>
      </c>
    </row>
    <row r="3458" spans="1:17" hidden="1" x14ac:dyDescent="0.3">
      <c r="A3458" t="s">
        <v>7139</v>
      </c>
      <c r="B3458" t="s">
        <v>7140</v>
      </c>
      <c r="C3458" t="s">
        <v>10650</v>
      </c>
      <c r="D3458" t="s">
        <v>513</v>
      </c>
      <c r="E3458">
        <v>52.423560000000002</v>
      </c>
      <c r="F3458">
        <v>78.27</v>
      </c>
      <c r="G3458">
        <v>43.498056333005103</v>
      </c>
      <c r="H3458">
        <v>-13.35041493129</v>
      </c>
      <c r="I3458">
        <v>-6.1159256048705597</v>
      </c>
      <c r="J3458">
        <v>3.3372376189162001</v>
      </c>
      <c r="K3458">
        <v>69.627034927561596</v>
      </c>
      <c r="L3458">
        <v>60.4495594571395</v>
      </c>
      <c r="M3458">
        <v>67.806836655712502</v>
      </c>
      <c r="N3458">
        <v>0.29205298013245001</v>
      </c>
      <c r="O3458">
        <v>19.394403986201599</v>
      </c>
      <c r="P3458">
        <v>118.937062937062</v>
      </c>
    </row>
    <row r="3459" spans="1:17" hidden="1" x14ac:dyDescent="0.3">
      <c r="A3459" t="s">
        <v>7141</v>
      </c>
      <c r="B3459" t="s">
        <v>7142</v>
      </c>
      <c r="C3459" t="s">
        <v>10650</v>
      </c>
      <c r="D3459" t="s">
        <v>629</v>
      </c>
      <c r="E3459">
        <v>52.352587325999998</v>
      </c>
      <c r="F3459">
        <v>47.7</v>
      </c>
      <c r="G3459">
        <v>-12.072994121916199</v>
      </c>
      <c r="H3459">
        <v>-5.5032918393238104</v>
      </c>
      <c r="I3459">
        <v>-32.544281734490802</v>
      </c>
      <c r="J3459">
        <v>-4.5662465621009902</v>
      </c>
      <c r="K3459">
        <v>49.5227520123183</v>
      </c>
      <c r="L3459">
        <v>50.247258684259798</v>
      </c>
      <c r="M3459">
        <v>47.658829603432103</v>
      </c>
      <c r="N3459">
        <v>1.18302330969564</v>
      </c>
      <c r="O3459">
        <v>48.176100628930797</v>
      </c>
      <c r="P3459">
        <v>28.053691275167701</v>
      </c>
      <c r="Q3459">
        <v>0.12871018264230299</v>
      </c>
    </row>
    <row r="3460" spans="1:17" hidden="1" x14ac:dyDescent="0.3">
      <c r="A3460" t="s">
        <v>7143</v>
      </c>
      <c r="B3460" t="s">
        <v>7144</v>
      </c>
      <c r="C3460" t="s">
        <v>10650</v>
      </c>
      <c r="D3460" t="s">
        <v>21</v>
      </c>
      <c r="E3460">
        <v>52.285896000000001</v>
      </c>
      <c r="F3460">
        <v>1.59</v>
      </c>
      <c r="G3460">
        <v>-82.687529252580404</v>
      </c>
      <c r="H3460">
        <v>-18.983411279839199</v>
      </c>
      <c r="I3460">
        <v>-80.912716312786401</v>
      </c>
      <c r="J3460">
        <v>-4.1627623810837804</v>
      </c>
      <c r="K3460">
        <v>1.8074788940467701</v>
      </c>
      <c r="L3460">
        <v>2.6253566868849001</v>
      </c>
      <c r="M3460">
        <v>29.545806263909402</v>
      </c>
      <c r="N3460">
        <v>0.62206539176767806</v>
      </c>
      <c r="O3460">
        <v>233.333333333333</v>
      </c>
      <c r="P3460">
        <v>5.2980132450331103</v>
      </c>
      <c r="Q3460">
        <v>0.114581613748097</v>
      </c>
    </row>
    <row r="3461" spans="1:17" hidden="1" x14ac:dyDescent="0.3">
      <c r="A3461" t="s">
        <v>7145</v>
      </c>
      <c r="B3461" t="s">
        <v>7146</v>
      </c>
      <c r="C3461" t="s">
        <v>10650</v>
      </c>
      <c r="D3461" t="s">
        <v>526</v>
      </c>
      <c r="E3461">
        <v>52.243279412</v>
      </c>
      <c r="F3461">
        <v>5.89</v>
      </c>
      <c r="G3461">
        <v>-17.730570581982899</v>
      </c>
      <c r="H3461">
        <v>-19.578649375077301</v>
      </c>
      <c r="I3461">
        <v>-6.8389027150812298</v>
      </c>
      <c r="J3461">
        <v>-7.8630803461076297</v>
      </c>
      <c r="K3461">
        <v>6.6727108011933502</v>
      </c>
      <c r="L3461">
        <v>7.1957043497530302</v>
      </c>
      <c r="M3461">
        <v>18.806342897385399</v>
      </c>
      <c r="N3461">
        <v>0.34112794825695802</v>
      </c>
      <c r="O3461">
        <v>51.273344651952399</v>
      </c>
      <c r="P3461">
        <v>43.096986800820297</v>
      </c>
      <c r="Q3461">
        <v>1.5732366409274001E-2</v>
      </c>
    </row>
    <row r="3462" spans="1:17" hidden="1" x14ac:dyDescent="0.3">
      <c r="A3462" t="s">
        <v>7147</v>
      </c>
      <c r="B3462" t="s">
        <v>7148</v>
      </c>
      <c r="C3462" t="s">
        <v>10650</v>
      </c>
      <c r="D3462" t="s">
        <v>568</v>
      </c>
      <c r="E3462">
        <v>52.242783839999902</v>
      </c>
      <c r="F3462">
        <v>68.62</v>
      </c>
      <c r="G3462">
        <v>19.685046780026202</v>
      </c>
      <c r="H3462">
        <v>13.152320545119</v>
      </c>
      <c r="I3462">
        <v>1.4356336748438501</v>
      </c>
      <c r="J3462">
        <v>-10.0489692776355</v>
      </c>
      <c r="K3462">
        <v>62.755764943113803</v>
      </c>
      <c r="L3462">
        <v>57.654024190217299</v>
      </c>
      <c r="M3462">
        <v>49.380050909745002</v>
      </c>
      <c r="N3462">
        <v>1.2981581877156101</v>
      </c>
      <c r="O3462">
        <v>7.8402798018070303</v>
      </c>
      <c r="P3462">
        <v>73.721518987341696</v>
      </c>
      <c r="Q3462">
        <v>0.118076639738801</v>
      </c>
    </row>
    <row r="3463" spans="1:17" hidden="1" x14ac:dyDescent="0.3">
      <c r="A3463" t="s">
        <v>7149</v>
      </c>
      <c r="B3463" t="s">
        <v>7150</v>
      </c>
      <c r="C3463" t="s">
        <v>10650</v>
      </c>
      <c r="D3463" t="s">
        <v>1482</v>
      </c>
      <c r="E3463">
        <v>52.026805000000003</v>
      </c>
      <c r="F3463">
        <v>58.44</v>
      </c>
      <c r="G3463">
        <v>-8.6852770003282096</v>
      </c>
      <c r="H3463">
        <v>15.8506435542155</v>
      </c>
      <c r="I3463">
        <v>-1.76079494757358</v>
      </c>
      <c r="J3463">
        <v>-0.460881175718859</v>
      </c>
      <c r="K3463">
        <v>51.158330927626999</v>
      </c>
      <c r="L3463">
        <v>49.036905597073499</v>
      </c>
      <c r="M3463">
        <v>62.073302619716799</v>
      </c>
      <c r="N3463">
        <v>3.0888241244557801</v>
      </c>
      <c r="O3463">
        <v>56.998631074606401</v>
      </c>
      <c r="P3463">
        <v>57.945945945945901</v>
      </c>
      <c r="Q3463">
        <v>-7.9587175949499996E-3</v>
      </c>
    </row>
    <row r="3464" spans="1:17" hidden="1" x14ac:dyDescent="0.3">
      <c r="A3464" t="s">
        <v>7151</v>
      </c>
      <c r="B3464" t="s">
        <v>7152</v>
      </c>
      <c r="C3464" t="s">
        <v>10650</v>
      </c>
      <c r="D3464" t="s">
        <v>629</v>
      </c>
      <c r="E3464">
        <v>51.854039999999998</v>
      </c>
      <c r="F3464">
        <v>3.53</v>
      </c>
      <c r="G3464">
        <v>25.7594132651585</v>
      </c>
      <c r="H3464">
        <v>-5.4556780891847598</v>
      </c>
      <c r="I3464">
        <v>-55.005292720435101</v>
      </c>
      <c r="J3464">
        <v>-6.1320361241005497</v>
      </c>
      <c r="K3464">
        <v>3.6982477543098602</v>
      </c>
      <c r="L3464">
        <v>3.72880033282981</v>
      </c>
      <c r="M3464">
        <v>32.552962318480503</v>
      </c>
      <c r="N3464">
        <v>0.72970300085653195</v>
      </c>
      <c r="O3464">
        <v>116.71388101983</v>
      </c>
      <c r="P3464">
        <v>61.926605504587101</v>
      </c>
      <c r="Q3464">
        <v>8.9156430903312003E-2</v>
      </c>
    </row>
    <row r="3465" spans="1:17" hidden="1" x14ac:dyDescent="0.3">
      <c r="A3465" t="s">
        <v>7153</v>
      </c>
      <c r="B3465" t="s">
        <v>7154</v>
      </c>
      <c r="C3465" t="s">
        <v>10650</v>
      </c>
      <c r="D3465" t="s">
        <v>414</v>
      </c>
      <c r="E3465">
        <v>51.784595519999897</v>
      </c>
      <c r="F3465">
        <v>169.55</v>
      </c>
      <c r="G3465">
        <v>-24.134336561456699</v>
      </c>
      <c r="H3465">
        <v>-8.4641089086850698</v>
      </c>
      <c r="I3465">
        <v>-20.065058336648502</v>
      </c>
      <c r="J3465">
        <v>-4.6653360156276804</v>
      </c>
      <c r="K3465">
        <v>186.90698322607801</v>
      </c>
      <c r="L3465">
        <v>201.23574626843501</v>
      </c>
      <c r="M3465">
        <v>47.335591624563598</v>
      </c>
      <c r="N3465">
        <v>0.21334654605203199</v>
      </c>
      <c r="O3465">
        <v>61.250368622825</v>
      </c>
      <c r="P3465">
        <v>13.108739159439599</v>
      </c>
      <c r="Q3465">
        <v>1.3796109938887999E-2</v>
      </c>
    </row>
    <row r="3466" spans="1:17" hidden="1" x14ac:dyDescent="0.3">
      <c r="A3466" t="s">
        <v>7155</v>
      </c>
      <c r="B3466" t="s">
        <v>7156</v>
      </c>
      <c r="C3466" t="s">
        <v>10650</v>
      </c>
      <c r="D3466" t="s">
        <v>3090</v>
      </c>
      <c r="E3466">
        <v>51.708217884</v>
      </c>
      <c r="F3466">
        <v>7.54</v>
      </c>
      <c r="G3466">
        <v>23.4422740200799</v>
      </c>
      <c r="H3466">
        <v>4.9507353815800901</v>
      </c>
      <c r="I3466">
        <v>2.14533589110422</v>
      </c>
      <c r="J3466">
        <v>1.4039042855828801</v>
      </c>
      <c r="K3466">
        <v>7.5018738718799503</v>
      </c>
      <c r="L3466">
        <v>6.9633208625432301</v>
      </c>
      <c r="M3466">
        <v>45.582992099647299</v>
      </c>
      <c r="N3466">
        <v>0.36995496157854202</v>
      </c>
      <c r="O3466">
        <v>45.358090185676403</v>
      </c>
      <c r="P3466">
        <v>57.0833333333333</v>
      </c>
      <c r="Q3466">
        <v>6.1659771140053998E-2</v>
      </c>
    </row>
    <row r="3467" spans="1:17" hidden="1" x14ac:dyDescent="0.3">
      <c r="A3467" t="s">
        <v>7157</v>
      </c>
      <c r="B3467" t="s">
        <v>7158</v>
      </c>
      <c r="C3467" t="s">
        <v>10650</v>
      </c>
      <c r="D3467" t="s">
        <v>547</v>
      </c>
      <c r="E3467">
        <v>51.699953100000002</v>
      </c>
      <c r="F3467">
        <v>36.11</v>
      </c>
      <c r="G3467">
        <v>2.3220759408482499</v>
      </c>
      <c r="H3467">
        <v>6.3755648988090199</v>
      </c>
      <c r="I3467">
        <v>-3.2456796242615198</v>
      </c>
      <c r="J3467">
        <v>5.12022157130647E-2</v>
      </c>
      <c r="K3467">
        <v>34.211362628657497</v>
      </c>
      <c r="L3467">
        <v>33.045855185850698</v>
      </c>
      <c r="M3467">
        <v>59.840554759210498</v>
      </c>
      <c r="N3467">
        <v>0.61072604765920002</v>
      </c>
      <c r="O3467">
        <v>31.542509000276901</v>
      </c>
      <c r="P3467">
        <v>54.250320375907698</v>
      </c>
      <c r="Q3467">
        <v>-2.6947422234775999E-2</v>
      </c>
    </row>
    <row r="3468" spans="1:17" hidden="1" x14ac:dyDescent="0.3">
      <c r="A3468" t="s">
        <v>7159</v>
      </c>
      <c r="B3468" t="s">
        <v>7160</v>
      </c>
      <c r="C3468" t="s">
        <v>10650</v>
      </c>
      <c r="D3468" t="s">
        <v>414</v>
      </c>
      <c r="E3468">
        <v>51.475200000000001</v>
      </c>
      <c r="F3468">
        <v>62.5</v>
      </c>
      <c r="G3468">
        <v>702.017834311255</v>
      </c>
      <c r="H3468">
        <v>43.862434057109198</v>
      </c>
      <c r="I3468">
        <v>540.79652245087902</v>
      </c>
      <c r="J3468">
        <v>6.5484330983440699</v>
      </c>
      <c r="K3468">
        <v>45.081875759661202</v>
      </c>
      <c r="L3468">
        <v>27.318039528847201</v>
      </c>
      <c r="M3468">
        <v>100</v>
      </c>
      <c r="N3468">
        <v>1.3575757575757501</v>
      </c>
      <c r="O3468">
        <v>0</v>
      </c>
      <c r="P3468">
        <v>732.45311131158303</v>
      </c>
    </row>
    <row r="3469" spans="1:17" hidden="1" x14ac:dyDescent="0.3">
      <c r="A3469" t="s">
        <v>7161</v>
      </c>
      <c r="B3469" t="s">
        <v>7162</v>
      </c>
      <c r="C3469" t="s">
        <v>10650</v>
      </c>
      <c r="D3469" t="s">
        <v>417</v>
      </c>
      <c r="E3469">
        <v>51.465141750000001</v>
      </c>
      <c r="F3469">
        <v>69.349999999999994</v>
      </c>
      <c r="G3469">
        <v>9.3832713867685396</v>
      </c>
      <c r="H3469">
        <v>68.210562354812296</v>
      </c>
      <c r="I3469">
        <v>76.511706391250101</v>
      </c>
      <c r="J3469">
        <v>14.589310587407001</v>
      </c>
      <c r="K3469">
        <v>47.752110048207399</v>
      </c>
      <c r="L3469">
        <v>41.413323118786003</v>
      </c>
      <c r="M3469">
        <v>83.437759146981193</v>
      </c>
      <c r="N3469">
        <v>1.12775330396475</v>
      </c>
      <c r="O3469">
        <v>5.5515501081470902</v>
      </c>
      <c r="P3469">
        <v>142.05933682373399</v>
      </c>
    </row>
    <row r="3470" spans="1:17" hidden="1" x14ac:dyDescent="0.3">
      <c r="A3470" t="s">
        <v>7163</v>
      </c>
      <c r="B3470" t="s">
        <v>7164</v>
      </c>
      <c r="C3470" t="s">
        <v>10650</v>
      </c>
      <c r="D3470" t="s">
        <v>531</v>
      </c>
      <c r="E3470">
        <v>51.146008164999998</v>
      </c>
      <c r="F3470">
        <v>32.93</v>
      </c>
      <c r="G3470">
        <v>-10.6898224548736</v>
      </c>
      <c r="H3470">
        <v>-4.4659509623789804</v>
      </c>
      <c r="I3470">
        <v>-12.265804011316501</v>
      </c>
      <c r="J3470">
        <v>1.8727450861518</v>
      </c>
      <c r="K3470">
        <v>30.798696997071598</v>
      </c>
      <c r="L3470">
        <v>29.385342315901099</v>
      </c>
      <c r="M3470">
        <v>58.643822260157897</v>
      </c>
      <c r="N3470">
        <v>0.80342999580998697</v>
      </c>
      <c r="O3470">
        <v>11.6914667476465</v>
      </c>
      <c r="P3470">
        <v>47.337807606263901</v>
      </c>
      <c r="Q3470">
        <v>5.3808193818007999E-2</v>
      </c>
    </row>
    <row r="3471" spans="1:17" hidden="1" x14ac:dyDescent="0.3">
      <c r="A3471" t="s">
        <v>7165</v>
      </c>
      <c r="B3471" t="s">
        <v>7166</v>
      </c>
      <c r="C3471" t="s">
        <v>10650</v>
      </c>
      <c r="D3471" t="s">
        <v>141</v>
      </c>
      <c r="E3471">
        <v>51.075000000000003</v>
      </c>
      <c r="F3471">
        <v>21.35</v>
      </c>
      <c r="G3471">
        <v>-28.768610333661499</v>
      </c>
      <c r="H3471">
        <v>-8.1928060168722308</v>
      </c>
      <c r="I3471">
        <v>-33.836477043554702</v>
      </c>
      <c r="J3471">
        <v>-8.3750911482070691</v>
      </c>
      <c r="K3471">
        <v>21.233393679034702</v>
      </c>
      <c r="L3471">
        <v>22.3368342943517</v>
      </c>
      <c r="M3471">
        <v>37.942917204944401</v>
      </c>
      <c r="N3471">
        <v>0.80695182437157797</v>
      </c>
      <c r="O3471">
        <v>75.362997658079607</v>
      </c>
      <c r="P3471">
        <v>16.986301369863</v>
      </c>
      <c r="Q3471">
        <v>7.0026129537180001E-2</v>
      </c>
    </row>
    <row r="3472" spans="1:17" hidden="1" x14ac:dyDescent="0.3">
      <c r="A3472" t="s">
        <v>7167</v>
      </c>
      <c r="B3472" t="s">
        <v>7168</v>
      </c>
      <c r="C3472" t="s">
        <v>10650</v>
      </c>
      <c r="D3472" t="s">
        <v>1546</v>
      </c>
      <c r="E3472">
        <v>50.967194999999997</v>
      </c>
      <c r="F3472">
        <v>111.55</v>
      </c>
      <c r="G3472">
        <v>-18.885277000328198</v>
      </c>
      <c r="H3472">
        <v>8.7041789077508795</v>
      </c>
      <c r="I3472">
        <v>10.6319401075513</v>
      </c>
      <c r="J3472">
        <v>-1.6627623810837799</v>
      </c>
      <c r="K3472">
        <v>103.202232083746</v>
      </c>
      <c r="L3472">
        <v>97.436270050202594</v>
      </c>
      <c r="M3472">
        <v>99.999996782331607</v>
      </c>
      <c r="N3472">
        <v>0.80272108843537404</v>
      </c>
      <c r="O3472">
        <v>0</v>
      </c>
      <c r="P3472">
        <v>23.601108033241001</v>
      </c>
    </row>
    <row r="3473" spans="1:17" hidden="1" x14ac:dyDescent="0.3">
      <c r="A3473" t="s">
        <v>7169</v>
      </c>
      <c r="B3473" t="s">
        <v>7170</v>
      </c>
      <c r="C3473" t="s">
        <v>10650</v>
      </c>
      <c r="D3473" t="s">
        <v>629</v>
      </c>
      <c r="E3473">
        <v>50.727100299999996</v>
      </c>
      <c r="F3473">
        <v>300</v>
      </c>
      <c r="G3473">
        <v>-6.2116745158561599</v>
      </c>
      <c r="H3473">
        <v>-7.2316334234822301</v>
      </c>
      <c r="I3473">
        <v>-16.1793631184626</v>
      </c>
      <c r="J3473">
        <v>-6.4283873810837804</v>
      </c>
      <c r="K3473">
        <v>306.99089864476298</v>
      </c>
      <c r="L3473">
        <v>287.45662575979998</v>
      </c>
      <c r="M3473">
        <v>51.485281364618601</v>
      </c>
      <c r="N3473">
        <v>0.69266037272856396</v>
      </c>
      <c r="O3473">
        <v>37</v>
      </c>
      <c r="P3473">
        <v>42.3149905123339</v>
      </c>
      <c r="Q3473">
        <v>-2.1381230278523001E-2</v>
      </c>
    </row>
    <row r="3474" spans="1:17" hidden="1" x14ac:dyDescent="0.3">
      <c r="A3474" t="s">
        <v>7171</v>
      </c>
      <c r="B3474" t="s">
        <v>7172</v>
      </c>
      <c r="C3474" t="s">
        <v>10650</v>
      </c>
      <c r="D3474" t="s">
        <v>472</v>
      </c>
      <c r="E3474">
        <v>50.6828</v>
      </c>
      <c r="F3474">
        <v>115</v>
      </c>
      <c r="G3474">
        <v>-12.6074081478691</v>
      </c>
      <c r="H3474">
        <v>-0.64590083706569901</v>
      </c>
      <c r="I3474">
        <v>-27.783982740504399</v>
      </c>
      <c r="K3474">
        <v>103.271509071255</v>
      </c>
      <c r="L3474">
        <v>67.466981673891993</v>
      </c>
      <c r="M3474">
        <v>35.259131148800201</v>
      </c>
      <c r="N3474">
        <v>2.1428571428571401</v>
      </c>
      <c r="O3474">
        <v>20.5217391304347</v>
      </c>
      <c r="P3474">
        <v>48.005148005147902</v>
      </c>
    </row>
    <row r="3475" spans="1:17" hidden="1" x14ac:dyDescent="0.3">
      <c r="A3475" t="s">
        <v>7173</v>
      </c>
      <c r="B3475" t="s">
        <v>7174</v>
      </c>
      <c r="C3475" t="s">
        <v>10650</v>
      </c>
      <c r="D3475" t="s">
        <v>414</v>
      </c>
      <c r="E3475">
        <v>50.660499999999999</v>
      </c>
      <c r="F3475">
        <v>14</v>
      </c>
      <c r="G3475">
        <v>-93.329525608862497</v>
      </c>
      <c r="H3475">
        <v>-2.8466232312865398</v>
      </c>
      <c r="I3475">
        <v>-18.053913688401501</v>
      </c>
      <c r="J3475">
        <v>-4.48680293140964</v>
      </c>
      <c r="K3475">
        <v>13.423280761027801</v>
      </c>
      <c r="L3475">
        <v>17.070671793916301</v>
      </c>
      <c r="M3475">
        <v>42.224949310872198</v>
      </c>
      <c r="N3475">
        <v>1.54858780519914</v>
      </c>
      <c r="O3475">
        <v>178.57142857142799</v>
      </c>
      <c r="P3475">
        <v>68.674698795180703</v>
      </c>
      <c r="Q3475">
        <v>1.2623565631569E-2</v>
      </c>
    </row>
    <row r="3476" spans="1:17" hidden="1" x14ac:dyDescent="0.3">
      <c r="A3476" t="s">
        <v>7175</v>
      </c>
      <c r="B3476" t="s">
        <v>7176</v>
      </c>
      <c r="C3476" t="s">
        <v>10650</v>
      </c>
      <c r="D3476" t="s">
        <v>1509</v>
      </c>
      <c r="E3476">
        <v>50.6</v>
      </c>
      <c r="F3476">
        <v>20.350000000000001</v>
      </c>
      <c r="G3476">
        <v>-22.420415004574402</v>
      </c>
      <c r="H3476">
        <v>-1.9657893433782001</v>
      </c>
      <c r="I3476">
        <v>-24.988190839654202</v>
      </c>
      <c r="J3476">
        <v>-7.0833231287473302</v>
      </c>
      <c r="K3476">
        <v>20.5181667360701</v>
      </c>
      <c r="L3476">
        <v>20.794043965639499</v>
      </c>
      <c r="M3476">
        <v>44.959092532964398</v>
      </c>
      <c r="N3476">
        <v>1.80484528016402</v>
      </c>
      <c r="O3476">
        <v>36.609336609336601</v>
      </c>
      <c r="P3476">
        <v>18.589743589743499</v>
      </c>
      <c r="Q3476">
        <v>2.2414182075768001E-2</v>
      </c>
    </row>
    <row r="3477" spans="1:17" hidden="1" x14ac:dyDescent="0.3">
      <c r="A3477" t="s">
        <v>7177</v>
      </c>
      <c r="B3477" t="s">
        <v>7178</v>
      </c>
      <c r="C3477" t="s">
        <v>10650</v>
      </c>
      <c r="D3477" t="s">
        <v>83</v>
      </c>
      <c r="E3477">
        <v>50.572998319999897</v>
      </c>
      <c r="F3477">
        <v>16.34</v>
      </c>
      <c r="G3477">
        <v>91.8776481697398</v>
      </c>
      <c r="H3477">
        <v>46.243229204533101</v>
      </c>
      <c r="I3477">
        <v>32.9236892171674</v>
      </c>
      <c r="J3477">
        <v>35.389030447601399</v>
      </c>
      <c r="K3477">
        <v>12.2046144290562</v>
      </c>
      <c r="L3477">
        <v>10.247003856338999</v>
      </c>
      <c r="M3477">
        <v>73.159973637711602</v>
      </c>
      <c r="N3477">
        <v>3.3956369972684799</v>
      </c>
      <c r="O3477">
        <v>16.523867809057499</v>
      </c>
      <c r="P3477">
        <v>165.69105691056899</v>
      </c>
      <c r="Q3477">
        <v>6.5947997020348995E-2</v>
      </c>
    </row>
    <row r="3478" spans="1:17" hidden="1" x14ac:dyDescent="0.3">
      <c r="A3478" t="s">
        <v>7179</v>
      </c>
      <c r="B3478" t="s">
        <v>7180</v>
      </c>
      <c r="C3478" t="s">
        <v>10650</v>
      </c>
      <c r="D3478" t="s">
        <v>2599</v>
      </c>
      <c r="E3478">
        <v>50.55</v>
      </c>
      <c r="F3478">
        <v>40.99</v>
      </c>
      <c r="G3478">
        <v>13.3388373455153</v>
      </c>
      <c r="H3478">
        <v>-2.8889474780584301</v>
      </c>
      <c r="I3478">
        <v>-17.3991049739526</v>
      </c>
      <c r="J3478">
        <v>0.201217467782699</v>
      </c>
      <c r="K3478">
        <v>41.7328893347945</v>
      </c>
      <c r="L3478">
        <v>42.465710912848898</v>
      </c>
      <c r="M3478">
        <v>58.103439231370302</v>
      </c>
      <c r="N3478">
        <v>0.69946258218475299</v>
      </c>
      <c r="O3478">
        <v>65.040253720419599</v>
      </c>
      <c r="P3478">
        <v>49.0003635041802</v>
      </c>
      <c r="Q3478">
        <v>9.6989549374614001E-2</v>
      </c>
    </row>
    <row r="3479" spans="1:17" hidden="1" x14ac:dyDescent="0.3">
      <c r="A3479" t="s">
        <v>7181</v>
      </c>
      <c r="B3479" t="s">
        <v>7182</v>
      </c>
      <c r="C3479" t="s">
        <v>10650</v>
      </c>
      <c r="D3479" t="s">
        <v>127</v>
      </c>
      <c r="E3479">
        <v>50.526219744000002</v>
      </c>
      <c r="F3479">
        <v>26.1</v>
      </c>
      <c r="G3479">
        <v>96.521244738802196</v>
      </c>
      <c r="H3479">
        <v>-0.67116684183420905</v>
      </c>
      <c r="I3479">
        <v>100.965258303818</v>
      </c>
      <c r="J3479">
        <v>-1.4612307406162299</v>
      </c>
      <c r="K3479">
        <v>23.199959592454199</v>
      </c>
      <c r="L3479">
        <v>17.929202982610601</v>
      </c>
      <c r="M3479">
        <v>58.535629249446004</v>
      </c>
      <c r="N3479">
        <v>1.5746992257746</v>
      </c>
      <c r="O3479">
        <v>9.5019157088122395</v>
      </c>
      <c r="P3479">
        <v>185.245901639344</v>
      </c>
    </row>
    <row r="3480" spans="1:17" hidden="1" x14ac:dyDescent="0.3">
      <c r="A3480" t="s">
        <v>7183</v>
      </c>
      <c r="B3480" t="s">
        <v>7184</v>
      </c>
      <c r="C3480" t="s">
        <v>10650</v>
      </c>
      <c r="D3480" t="s">
        <v>644</v>
      </c>
      <c r="E3480">
        <v>50.386142999999997</v>
      </c>
      <c r="F3480">
        <v>10.8</v>
      </c>
      <c r="G3480">
        <v>-2.6246261127542199</v>
      </c>
      <c r="H3480">
        <v>-6.2726620405926496</v>
      </c>
      <c r="I3480">
        <v>-28.5941679256896</v>
      </c>
      <c r="J3480">
        <v>-5.9162346033060098</v>
      </c>
      <c r="K3480">
        <v>11.534013901817501</v>
      </c>
      <c r="L3480">
        <v>10.581766207031</v>
      </c>
      <c r="M3480">
        <v>25.548219426338498</v>
      </c>
      <c r="N3480">
        <v>0.44018138213548502</v>
      </c>
      <c r="O3480">
        <v>58.3333333333333</v>
      </c>
      <c r="P3480">
        <v>64.885496183206101</v>
      </c>
      <c r="Q3480">
        <v>1.299251848974E-2</v>
      </c>
    </row>
    <row r="3481" spans="1:17" hidden="1" x14ac:dyDescent="0.3">
      <c r="A3481" t="s">
        <v>7185</v>
      </c>
      <c r="B3481" t="s">
        <v>7186</v>
      </c>
      <c r="C3481" t="s">
        <v>10650</v>
      </c>
      <c r="D3481" t="s">
        <v>1193</v>
      </c>
      <c r="E3481">
        <v>50.239800000000002</v>
      </c>
      <c r="F3481">
        <v>119.7</v>
      </c>
      <c r="G3481">
        <v>10.3716868862733</v>
      </c>
      <c r="H3481">
        <v>3.4106322482248399</v>
      </c>
      <c r="I3481">
        <v>46.630832074310298</v>
      </c>
      <c r="J3481">
        <v>-2.5323275984750899</v>
      </c>
      <c r="K3481">
        <v>110.811923551148</v>
      </c>
      <c r="L3481">
        <v>93.838872055260097</v>
      </c>
      <c r="M3481">
        <v>45.985628304919899</v>
      </c>
      <c r="N3481">
        <v>1.13583979842185</v>
      </c>
      <c r="O3481">
        <v>15.355054302422699</v>
      </c>
      <c r="P3481">
        <v>70.951156812339306</v>
      </c>
      <c r="Q3481">
        <v>5.5240315247159999E-2</v>
      </c>
    </row>
    <row r="3482" spans="1:17" hidden="1" x14ac:dyDescent="0.3">
      <c r="A3482" t="s">
        <v>7187</v>
      </c>
      <c r="B3482" t="s">
        <v>7188</v>
      </c>
      <c r="C3482" t="s">
        <v>10650</v>
      </c>
      <c r="D3482" t="s">
        <v>141</v>
      </c>
      <c r="E3482">
        <v>50.213807680000002</v>
      </c>
      <c r="F3482">
        <v>35.75</v>
      </c>
      <c r="G3482">
        <v>131.46948490443299</v>
      </c>
      <c r="H3482">
        <v>15.544374450351199</v>
      </c>
      <c r="I3482">
        <v>-3.9752654866652701</v>
      </c>
      <c r="J3482">
        <v>4.5493588310374102</v>
      </c>
      <c r="K3482">
        <v>30.562758157517202</v>
      </c>
      <c r="L3482">
        <v>27.341430546798598</v>
      </c>
      <c r="M3482">
        <v>88.593441918284796</v>
      </c>
      <c r="N3482">
        <v>0.90341352547812404</v>
      </c>
      <c r="O3482">
        <v>25.734265734265701</v>
      </c>
      <c r="P3482">
        <v>216.371681415929</v>
      </c>
      <c r="Q3482">
        <v>0.137361625526394</v>
      </c>
    </row>
    <row r="3483" spans="1:17" hidden="1" x14ac:dyDescent="0.3">
      <c r="A3483" t="s">
        <v>7189</v>
      </c>
      <c r="B3483" t="s">
        <v>7190</v>
      </c>
      <c r="C3483" t="s">
        <v>10650</v>
      </c>
      <c r="D3483" t="s">
        <v>7191</v>
      </c>
      <c r="E3483">
        <v>50.206907999999999</v>
      </c>
      <c r="F3483">
        <v>59</v>
      </c>
      <c r="G3483">
        <v>567.78957507067696</v>
      </c>
      <c r="H3483">
        <v>28.911688789173802</v>
      </c>
      <c r="I3483">
        <v>-12.045459407044399</v>
      </c>
      <c r="J3483">
        <v>6.4453457270243204</v>
      </c>
      <c r="K3483">
        <v>51.5985733849393</v>
      </c>
      <c r="L3483">
        <v>40.540141309854199</v>
      </c>
      <c r="M3483">
        <v>73.798017011947906</v>
      </c>
      <c r="N3483">
        <v>1.2257850530197301</v>
      </c>
      <c r="O3483">
        <v>7.22033898305083</v>
      </c>
      <c r="P3483">
        <v>598.22485207100601</v>
      </c>
      <c r="Q3483">
        <v>0.184368565287405</v>
      </c>
    </row>
    <row r="3484" spans="1:17" hidden="1" x14ac:dyDescent="0.3">
      <c r="A3484" t="s">
        <v>7192</v>
      </c>
      <c r="B3484" t="s">
        <v>7193</v>
      </c>
      <c r="C3484" t="s">
        <v>10650</v>
      </c>
      <c r="D3484" t="s">
        <v>7194</v>
      </c>
      <c r="E3484">
        <v>50.095620455999999</v>
      </c>
      <c r="F3484">
        <v>34.22</v>
      </c>
      <c r="G3484">
        <v>-17.646878846076401</v>
      </c>
      <c r="H3484">
        <v>-2.5597987788942</v>
      </c>
      <c r="I3484">
        <v>-35.740551360580199</v>
      </c>
      <c r="J3484">
        <v>5.0441862593995896</v>
      </c>
      <c r="K3484">
        <v>34.6489758390059</v>
      </c>
      <c r="L3484">
        <v>38.037762039919897</v>
      </c>
      <c r="M3484">
        <v>70.372353665343397</v>
      </c>
      <c r="N3484">
        <v>0.59539477746289204</v>
      </c>
      <c r="O3484">
        <v>63.588544710695501</v>
      </c>
      <c r="P3484">
        <v>19.399860432658699</v>
      </c>
      <c r="Q3484">
        <v>5.0105390242065E-2</v>
      </c>
    </row>
    <row r="3485" spans="1:17" hidden="1" x14ac:dyDescent="0.3">
      <c r="A3485" t="s">
        <v>7195</v>
      </c>
      <c r="B3485" t="s">
        <v>7196</v>
      </c>
      <c r="C3485" t="s">
        <v>10650</v>
      </c>
      <c r="D3485" t="s">
        <v>282</v>
      </c>
      <c r="E3485">
        <v>50.093337599999998</v>
      </c>
      <c r="F3485">
        <v>24.42</v>
      </c>
      <c r="G3485">
        <v>-58.566693838110503</v>
      </c>
      <c r="H3485">
        <v>-6.6769399733679897</v>
      </c>
      <c r="I3485">
        <v>-26.157934367211102</v>
      </c>
      <c r="J3485">
        <v>1.1729340325942701</v>
      </c>
      <c r="K3485">
        <v>24.202857235598501</v>
      </c>
      <c r="L3485">
        <v>27.335826860490499</v>
      </c>
      <c r="M3485">
        <v>60.738389051112797</v>
      </c>
      <c r="N3485">
        <v>0.48465187332146997</v>
      </c>
      <c r="O3485">
        <v>47.010647010646899</v>
      </c>
      <c r="P3485">
        <v>15.460992907801399</v>
      </c>
      <c r="Q3485">
        <v>-8.4210532626801005E-2</v>
      </c>
    </row>
    <row r="3486" spans="1:17" hidden="1" x14ac:dyDescent="0.3">
      <c r="A3486" t="s">
        <v>7197</v>
      </c>
      <c r="B3486" t="s">
        <v>7198</v>
      </c>
      <c r="C3486" t="s">
        <v>10650</v>
      </c>
      <c r="D3486" t="s">
        <v>127</v>
      </c>
      <c r="E3486">
        <v>50.084652554999998</v>
      </c>
      <c r="F3486">
        <v>140.30000000000001</v>
      </c>
      <c r="G3486">
        <v>-31.423279823193401</v>
      </c>
      <c r="H3486">
        <v>11.444385855274801</v>
      </c>
      <c r="I3486">
        <v>-0.50423806597022203</v>
      </c>
      <c r="J3486">
        <v>-3.0467226365841502</v>
      </c>
      <c r="K3486">
        <v>130.25821389620501</v>
      </c>
      <c r="L3486">
        <v>127.870944557862</v>
      </c>
      <c r="M3486">
        <v>59.605446439455697</v>
      </c>
      <c r="N3486">
        <v>0.72724469181335605</v>
      </c>
      <c r="O3486">
        <v>16.179615110477499</v>
      </c>
      <c r="P3486">
        <v>36.213592233009699</v>
      </c>
      <c r="Q3486">
        <v>0.104375648424105</v>
      </c>
    </row>
    <row r="3487" spans="1:17" hidden="1" x14ac:dyDescent="0.3">
      <c r="A3487" t="s">
        <v>7199</v>
      </c>
      <c r="B3487" t="s">
        <v>7200</v>
      </c>
      <c r="C3487" t="s">
        <v>10650</v>
      </c>
      <c r="D3487" t="s">
        <v>227</v>
      </c>
      <c r="E3487">
        <v>49.981352000000001</v>
      </c>
      <c r="F3487">
        <v>170</v>
      </c>
      <c r="G3487">
        <v>3132.52057712635</v>
      </c>
      <c r="H3487">
        <v>13.040974872684201</v>
      </c>
      <c r="I3487">
        <v>145.07576225038801</v>
      </c>
      <c r="J3487">
        <v>6.4731478433551004</v>
      </c>
      <c r="K3487">
        <v>155.35596761898699</v>
      </c>
      <c r="L3487">
        <v>108.411733092015</v>
      </c>
      <c r="M3487">
        <v>80.908605327414506</v>
      </c>
      <c r="N3487">
        <v>0.63834364678474298</v>
      </c>
      <c r="O3487">
        <v>18.852941176470601</v>
      </c>
      <c r="P3487">
        <v>3162.9558541266701</v>
      </c>
    </row>
    <row r="3488" spans="1:17" hidden="1" x14ac:dyDescent="0.3">
      <c r="A3488" t="s">
        <v>7201</v>
      </c>
      <c r="B3488" t="s">
        <v>7202</v>
      </c>
      <c r="C3488" t="s">
        <v>10650</v>
      </c>
      <c r="D3488" t="s">
        <v>141</v>
      </c>
      <c r="E3488">
        <v>49.908587820000001</v>
      </c>
      <c r="F3488">
        <v>39.9</v>
      </c>
      <c r="G3488">
        <v>-0.63696860735488703</v>
      </c>
      <c r="H3488">
        <v>0.91593057072205097</v>
      </c>
      <c r="I3488">
        <v>-31.722985885372001</v>
      </c>
      <c r="J3488">
        <v>6.1459379701726302</v>
      </c>
      <c r="K3488">
        <v>40.078749119469101</v>
      </c>
      <c r="L3488">
        <v>39.910339591159399</v>
      </c>
      <c r="M3488">
        <v>85.377854140183999</v>
      </c>
      <c r="N3488">
        <v>1.1799525905858399</v>
      </c>
      <c r="O3488">
        <v>33.583959899749303</v>
      </c>
      <c r="P3488">
        <v>32.999999999999901</v>
      </c>
      <c r="Q3488">
        <v>1.1464489340781999E-2</v>
      </c>
    </row>
    <row r="3489" spans="1:17" hidden="1" x14ac:dyDescent="0.3">
      <c r="A3489" t="s">
        <v>7203</v>
      </c>
      <c r="B3489" t="s">
        <v>7204</v>
      </c>
      <c r="C3489" t="s">
        <v>10650</v>
      </c>
      <c r="D3489" t="s">
        <v>531</v>
      </c>
      <c r="E3489">
        <v>49.848964500000001</v>
      </c>
      <c r="F3489">
        <v>1.02</v>
      </c>
      <c r="G3489">
        <v>-16.033716535735302</v>
      </c>
      <c r="H3489">
        <v>-41.972532021768998</v>
      </c>
      <c r="I3489">
        <v>-22.703681200025901</v>
      </c>
      <c r="J3489">
        <v>-5.2991260174474197</v>
      </c>
      <c r="K3489">
        <v>1.28789198152426</v>
      </c>
      <c r="L3489">
        <v>1.2091092157477199</v>
      </c>
      <c r="M3489">
        <v>33.180391692233698</v>
      </c>
      <c r="N3489">
        <v>1.1954693459833701</v>
      </c>
      <c r="O3489">
        <v>92.156862745097996</v>
      </c>
      <c r="P3489">
        <v>29.126513791718601</v>
      </c>
      <c r="Q3489">
        <v>0.11494806222876</v>
      </c>
    </row>
    <row r="3490" spans="1:17" hidden="1" x14ac:dyDescent="0.3">
      <c r="A3490" t="s">
        <v>7205</v>
      </c>
      <c r="B3490" t="s">
        <v>7206</v>
      </c>
      <c r="C3490" t="s">
        <v>10650</v>
      </c>
      <c r="D3490" t="s">
        <v>472</v>
      </c>
      <c r="E3490">
        <v>49.6595333</v>
      </c>
      <c r="F3490">
        <v>18.79</v>
      </c>
      <c r="G3490">
        <v>11.913207848156601</v>
      </c>
      <c r="H3490">
        <v>2.4264399160788099</v>
      </c>
      <c r="I3490">
        <v>-26.578363327988502</v>
      </c>
      <c r="J3490">
        <v>6.7468486028978996</v>
      </c>
      <c r="K3490">
        <v>18.019563152454101</v>
      </c>
      <c r="L3490">
        <v>18.085916919188001</v>
      </c>
      <c r="M3490">
        <v>61.183629242201498</v>
      </c>
      <c r="N3490">
        <v>1.77176023442792</v>
      </c>
      <c r="O3490">
        <v>45.556146886641798</v>
      </c>
      <c r="P3490">
        <v>46.796874999999901</v>
      </c>
      <c r="Q3490">
        <v>-0.103697258163452</v>
      </c>
    </row>
    <row r="3491" spans="1:17" hidden="1" x14ac:dyDescent="0.3">
      <c r="A3491" t="s">
        <v>7207</v>
      </c>
      <c r="B3491" t="s">
        <v>7208</v>
      </c>
      <c r="C3491" t="s">
        <v>10650</v>
      </c>
      <c r="D3491" t="s">
        <v>54</v>
      </c>
      <c r="E3491">
        <v>49.625</v>
      </c>
      <c r="F3491">
        <v>3.93</v>
      </c>
      <c r="G3491">
        <v>-49.102495543374502</v>
      </c>
      <c r="H3491">
        <v>-3.25576708684856</v>
      </c>
      <c r="I3491">
        <v>-19.397739354261098</v>
      </c>
      <c r="J3491">
        <v>-2.6602686154977402</v>
      </c>
      <c r="K3491">
        <v>4.0153310433543101</v>
      </c>
      <c r="L3491">
        <v>4.1292667283083899</v>
      </c>
      <c r="M3491">
        <v>45.9316869705345</v>
      </c>
      <c r="N3491">
        <v>1.0790179124392301</v>
      </c>
      <c r="O3491">
        <v>60.559796437659003</v>
      </c>
      <c r="P3491">
        <v>14.9122807017543</v>
      </c>
      <c r="Q3491">
        <v>0.105965200881515</v>
      </c>
    </row>
    <row r="3492" spans="1:17" hidden="1" x14ac:dyDescent="0.3">
      <c r="A3492" t="s">
        <v>7209</v>
      </c>
      <c r="B3492" t="s">
        <v>7210</v>
      </c>
      <c r="C3492" t="s">
        <v>10650</v>
      </c>
      <c r="D3492" t="s">
        <v>7211</v>
      </c>
      <c r="E3492">
        <v>49.61731082</v>
      </c>
      <c r="F3492">
        <v>59.25</v>
      </c>
      <c r="G3492">
        <v>7.1953850205777101</v>
      </c>
      <c r="H3492">
        <v>10.768572847144799</v>
      </c>
      <c r="I3492">
        <v>55.834250877729097</v>
      </c>
      <c r="J3492">
        <v>16.798776080454601</v>
      </c>
      <c r="K3492">
        <v>44.9611578560433</v>
      </c>
      <c r="M3492">
        <v>80.947878008567002</v>
      </c>
      <c r="N3492">
        <v>0.76845806127574001</v>
      </c>
      <c r="O3492">
        <v>0</v>
      </c>
      <c r="P3492">
        <v>121.082089552238</v>
      </c>
    </row>
    <row r="3493" spans="1:17" hidden="1" x14ac:dyDescent="0.3">
      <c r="A3493" t="s">
        <v>7212</v>
      </c>
      <c r="B3493" t="s">
        <v>7213</v>
      </c>
      <c r="C3493" t="s">
        <v>10650</v>
      </c>
      <c r="D3493" t="s">
        <v>568</v>
      </c>
      <c r="E3493">
        <v>49.609058861999998</v>
      </c>
      <c r="F3493">
        <v>46.95</v>
      </c>
      <c r="G3493">
        <v>-61.997427710204001</v>
      </c>
      <c r="H3493">
        <v>4.91209136566333</v>
      </c>
      <c r="I3493">
        <v>-1.8449075706600699</v>
      </c>
      <c r="J3493">
        <v>22.607507889186401</v>
      </c>
      <c r="K3493">
        <v>41.104575856489497</v>
      </c>
      <c r="L3493">
        <v>43.3112819589292</v>
      </c>
      <c r="M3493">
        <v>69.494936842834207</v>
      </c>
      <c r="N3493">
        <v>0.73747841105353995</v>
      </c>
      <c r="O3493">
        <v>66.102839026870996</v>
      </c>
      <c r="P3493">
        <v>45.221156820290702</v>
      </c>
      <c r="Q3493">
        <v>0.17685725242188899</v>
      </c>
    </row>
    <row r="3494" spans="1:17" hidden="1" x14ac:dyDescent="0.3">
      <c r="A3494" t="s">
        <v>7214</v>
      </c>
      <c r="B3494" t="s">
        <v>7215</v>
      </c>
      <c r="C3494" t="s">
        <v>10650</v>
      </c>
      <c r="D3494" t="s">
        <v>414</v>
      </c>
      <c r="E3494">
        <v>49.557471039999903</v>
      </c>
      <c r="F3494">
        <v>76.84</v>
      </c>
      <c r="G3494">
        <v>-40.616457596470802</v>
      </c>
      <c r="H3494">
        <v>-8.2452829926330704</v>
      </c>
      <c r="I3494">
        <v>-35.673121250304803</v>
      </c>
      <c r="J3494">
        <v>-5.46644336267887</v>
      </c>
      <c r="K3494">
        <v>82.742232006540405</v>
      </c>
      <c r="L3494">
        <v>90.351093568337603</v>
      </c>
      <c r="M3494">
        <v>38.701136164471301</v>
      </c>
      <c r="N3494">
        <v>0.86334512578616296</v>
      </c>
      <c r="O3494">
        <v>109.526288391462</v>
      </c>
      <c r="P3494">
        <v>9.3029871977240397</v>
      </c>
      <c r="Q3494">
        <v>2.7070497174713E-2</v>
      </c>
    </row>
    <row r="3495" spans="1:17" hidden="1" x14ac:dyDescent="0.3">
      <c r="A3495" t="s">
        <v>7216</v>
      </c>
      <c r="B3495" t="s">
        <v>7217</v>
      </c>
      <c r="C3495" t="s">
        <v>10650</v>
      </c>
      <c r="D3495" t="s">
        <v>531</v>
      </c>
      <c r="E3495">
        <v>49.501649999999998</v>
      </c>
      <c r="F3495">
        <v>168.3</v>
      </c>
      <c r="G3495">
        <v>109.61607088157101</v>
      </c>
      <c r="H3495">
        <v>-23.912557601271601</v>
      </c>
      <c r="I3495">
        <v>-3.2559997379452001</v>
      </c>
      <c r="J3495">
        <v>-10.5025413866086</v>
      </c>
      <c r="K3495">
        <v>188.75419397256201</v>
      </c>
      <c r="L3495">
        <v>154.91104259252899</v>
      </c>
      <c r="M3495">
        <v>13.4516361620681</v>
      </c>
      <c r="N3495">
        <v>0.30901494639413501</v>
      </c>
      <c r="O3495">
        <v>58.259061200237603</v>
      </c>
      <c r="P3495">
        <v>147.5</v>
      </c>
      <c r="Q3495">
        <v>8.2175442123677001E-2</v>
      </c>
    </row>
    <row r="3496" spans="1:17" hidden="1" x14ac:dyDescent="0.3">
      <c r="A3496" t="s">
        <v>7218</v>
      </c>
      <c r="B3496" t="s">
        <v>7219</v>
      </c>
      <c r="C3496" t="s">
        <v>10650</v>
      </c>
      <c r="D3496" t="s">
        <v>46</v>
      </c>
      <c r="E3496">
        <v>49.454999999999998</v>
      </c>
      <c r="F3496">
        <v>59.85</v>
      </c>
      <c r="G3496">
        <v>17.342500777449501</v>
      </c>
      <c r="H3496">
        <v>-11.2005131743605</v>
      </c>
      <c r="I3496">
        <v>-2.1358345923563302</v>
      </c>
      <c r="J3496">
        <v>-0.45794310397535198</v>
      </c>
      <c r="K3496">
        <v>64.431924903805594</v>
      </c>
      <c r="L3496">
        <v>58.6735584109896</v>
      </c>
      <c r="M3496">
        <v>50.469494171095697</v>
      </c>
      <c r="N3496">
        <v>0.80200501253132805</v>
      </c>
      <c r="O3496">
        <v>44.527986633249697</v>
      </c>
      <c r="P3496">
        <v>53.461538461538403</v>
      </c>
      <c r="Q3496">
        <v>8.4503209481677999E-2</v>
      </c>
    </row>
    <row r="3497" spans="1:17" hidden="1" x14ac:dyDescent="0.3">
      <c r="A3497" t="s">
        <v>7220</v>
      </c>
      <c r="B3497" t="s">
        <v>7221</v>
      </c>
      <c r="C3497" t="s">
        <v>10650</v>
      </c>
      <c r="D3497" t="s">
        <v>104</v>
      </c>
      <c r="E3497">
        <v>49.431393999999997</v>
      </c>
      <c r="F3497">
        <v>37.51</v>
      </c>
      <c r="G3497">
        <v>464.96154839649699</v>
      </c>
      <c r="H3497">
        <v>-27.1003932324376</v>
      </c>
      <c r="I3497">
        <v>130.76052668119701</v>
      </c>
      <c r="J3497">
        <v>-4.0999096360863403</v>
      </c>
      <c r="K3497">
        <v>35.454974071441001</v>
      </c>
      <c r="L3497">
        <v>21.833018436715399</v>
      </c>
      <c r="M3497">
        <v>39.223622526527201</v>
      </c>
      <c r="N3497">
        <v>0.70738801628853898</v>
      </c>
      <c r="O3497">
        <v>50.173287123433703</v>
      </c>
      <c r="P3497">
        <v>573.42908438060999</v>
      </c>
      <c r="Q3497">
        <v>8.4783257129407999E-2</v>
      </c>
    </row>
    <row r="3498" spans="1:17" hidden="1" x14ac:dyDescent="0.3">
      <c r="A3498" t="s">
        <v>7222</v>
      </c>
      <c r="B3498" t="s">
        <v>7223</v>
      </c>
      <c r="C3498" t="s">
        <v>10650</v>
      </c>
      <c r="D3498" t="s">
        <v>4335</v>
      </c>
      <c r="E3498">
        <v>49.391338400000002</v>
      </c>
      <c r="F3498">
        <v>57.05</v>
      </c>
      <c r="G3498">
        <v>-26.272414119188898</v>
      </c>
      <c r="H3498">
        <v>-12.024210959643099</v>
      </c>
      <c r="I3498">
        <v>-15.4644678744163</v>
      </c>
      <c r="J3498">
        <v>-6.6119149234566699</v>
      </c>
      <c r="K3498">
        <v>59.454896498482803</v>
      </c>
      <c r="L3498">
        <v>58.186144289078598</v>
      </c>
      <c r="M3498">
        <v>33.393775460068902</v>
      </c>
      <c r="N3498">
        <v>1.0680278867488999</v>
      </c>
      <c r="O3498">
        <v>41.016652059596801</v>
      </c>
      <c r="P3498">
        <v>34.488448844884402</v>
      </c>
      <c r="Q3498">
        <v>3.3384816742000001E-2</v>
      </c>
    </row>
    <row r="3499" spans="1:17" hidden="1" x14ac:dyDescent="0.3">
      <c r="A3499" t="s">
        <v>7224</v>
      </c>
      <c r="B3499" t="s">
        <v>7225</v>
      </c>
      <c r="C3499" t="s">
        <v>10650</v>
      </c>
      <c r="D3499" t="s">
        <v>295</v>
      </c>
      <c r="E3499">
        <v>49.228204271999999</v>
      </c>
      <c r="F3499">
        <v>88.96</v>
      </c>
      <c r="G3499">
        <v>47.484722999671703</v>
      </c>
      <c r="H3499">
        <v>23.184611491085299</v>
      </c>
      <c r="I3499">
        <v>-23.019724042979799</v>
      </c>
      <c r="J3499">
        <v>-0.36985620259408902</v>
      </c>
      <c r="K3499">
        <v>81.726102308403</v>
      </c>
      <c r="L3499">
        <v>76.678501052019797</v>
      </c>
      <c r="M3499">
        <v>68.780737833853095</v>
      </c>
      <c r="N3499">
        <v>0.74825112088374301</v>
      </c>
      <c r="O3499">
        <v>28.147482014388501</v>
      </c>
      <c r="P3499">
        <v>103.337142857142</v>
      </c>
      <c r="Q3499">
        <v>6.6970878295560005E-2</v>
      </c>
    </row>
    <row r="3500" spans="1:17" hidden="1" x14ac:dyDescent="0.3">
      <c r="A3500" t="s">
        <v>7226</v>
      </c>
      <c r="B3500" t="s">
        <v>7227</v>
      </c>
      <c r="C3500" t="s">
        <v>10650</v>
      </c>
      <c r="D3500" t="s">
        <v>127</v>
      </c>
      <c r="E3500">
        <v>49.079735534999998</v>
      </c>
      <c r="F3500">
        <v>3.45</v>
      </c>
      <c r="K3500">
        <v>3.4677458506360201</v>
      </c>
      <c r="L3500">
        <v>4.1767796842679701</v>
      </c>
      <c r="M3500">
        <v>60.755946489344097</v>
      </c>
      <c r="N3500">
        <v>1</v>
      </c>
      <c r="Q3500">
        <v>-4.7233022382218999E-2</v>
      </c>
    </row>
    <row r="3501" spans="1:17" hidden="1" x14ac:dyDescent="0.3">
      <c r="A3501" t="s">
        <v>7228</v>
      </c>
      <c r="B3501" t="s">
        <v>7229</v>
      </c>
      <c r="C3501" t="s">
        <v>10650</v>
      </c>
      <c r="D3501" t="s">
        <v>991</v>
      </c>
      <c r="E3501">
        <v>48.939250000000001</v>
      </c>
      <c r="F3501">
        <v>98.06</v>
      </c>
      <c r="G3501">
        <v>38.925690184473098</v>
      </c>
      <c r="H3501">
        <v>4.07633188040636</v>
      </c>
      <c r="I3501">
        <v>11.0004907342344</v>
      </c>
      <c r="J3501">
        <v>-16.704016506496298</v>
      </c>
      <c r="K3501">
        <v>92.227520172721896</v>
      </c>
      <c r="L3501">
        <v>74.328474412135606</v>
      </c>
      <c r="M3501">
        <v>43.508416387483102</v>
      </c>
      <c r="N3501">
        <v>1.98608262340162</v>
      </c>
      <c r="O3501">
        <v>30.532327146644899</v>
      </c>
      <c r="P3501">
        <v>85.018867924528294</v>
      </c>
      <c r="Q3501">
        <v>0.109559929223892</v>
      </c>
    </row>
    <row r="3502" spans="1:17" hidden="1" x14ac:dyDescent="0.3">
      <c r="A3502" t="s">
        <v>7230</v>
      </c>
      <c r="B3502" t="s">
        <v>7231</v>
      </c>
      <c r="C3502" t="s">
        <v>10650</v>
      </c>
      <c r="D3502" t="s">
        <v>305</v>
      </c>
      <c r="E3502">
        <v>48.879001600000002</v>
      </c>
      <c r="F3502">
        <v>16.13</v>
      </c>
      <c r="G3502">
        <v>21.734534320426398</v>
      </c>
      <c r="H3502">
        <v>-6.0425446204371598</v>
      </c>
      <c r="I3502">
        <v>-18.365062353842099</v>
      </c>
      <c r="J3502">
        <v>2.1953583407581601</v>
      </c>
      <c r="K3502">
        <v>16.1214634254566</v>
      </c>
      <c r="L3502">
        <v>15.1841420394052</v>
      </c>
      <c r="M3502">
        <v>62.830363139111</v>
      </c>
      <c r="N3502">
        <v>1.1185584568285101</v>
      </c>
      <c r="O3502">
        <v>25.8524488530688</v>
      </c>
      <c r="P3502">
        <v>69.789473684210506</v>
      </c>
      <c r="Q3502">
        <v>7.3068339842408001E-2</v>
      </c>
    </row>
    <row r="3503" spans="1:17" hidden="1" x14ac:dyDescent="0.3">
      <c r="A3503" t="s">
        <v>7232</v>
      </c>
      <c r="B3503" t="s">
        <v>7233</v>
      </c>
      <c r="C3503" t="s">
        <v>10650</v>
      </c>
      <c r="D3503" t="s">
        <v>1644</v>
      </c>
      <c r="E3503">
        <v>48.850580000000001</v>
      </c>
      <c r="F3503">
        <v>27.58</v>
      </c>
      <c r="G3503">
        <v>-16.279647861255299</v>
      </c>
      <c r="H3503">
        <v>2.1253957842443501</v>
      </c>
      <c r="I3503">
        <v>-21.035834592356299</v>
      </c>
      <c r="J3503">
        <v>6.1739723127937696</v>
      </c>
      <c r="K3503">
        <v>25.2926743294712</v>
      </c>
      <c r="L3503">
        <v>26.7945234395889</v>
      </c>
      <c r="M3503">
        <v>55.420719429115103</v>
      </c>
      <c r="N3503">
        <v>2.90676360352241</v>
      </c>
      <c r="O3503">
        <v>48.658448150833898</v>
      </c>
      <c r="P3503">
        <v>22.035398230088401</v>
      </c>
      <c r="Q3503">
        <v>-1.5943795366675999E-2</v>
      </c>
    </row>
    <row r="3504" spans="1:17" hidden="1" x14ac:dyDescent="0.3">
      <c r="A3504" t="s">
        <v>7234</v>
      </c>
      <c r="B3504" t="s">
        <v>7235</v>
      </c>
      <c r="C3504" t="s">
        <v>10650</v>
      </c>
      <c r="D3504" t="s">
        <v>4596</v>
      </c>
      <c r="E3504">
        <v>48.741837599999997</v>
      </c>
      <c r="F3504">
        <v>17.22</v>
      </c>
      <c r="G3504">
        <v>-68.492830957162695</v>
      </c>
      <c r="H3504">
        <v>19.033651362491</v>
      </c>
      <c r="I3504">
        <v>5.54425258360145</v>
      </c>
      <c r="J3504">
        <v>6.4678394114898401</v>
      </c>
      <c r="K3504">
        <v>14.357161884082499</v>
      </c>
      <c r="L3504">
        <v>16.896575101624499</v>
      </c>
      <c r="M3504">
        <v>95.202871444905696</v>
      </c>
      <c r="N3504">
        <v>0.96777557314582097</v>
      </c>
      <c r="O3504">
        <v>163.93728222996501</v>
      </c>
      <c r="P3504">
        <v>72.545090180360702</v>
      </c>
      <c r="Q3504">
        <v>0.256725081050871</v>
      </c>
    </row>
    <row r="3505" spans="1:17" hidden="1" x14ac:dyDescent="0.3">
      <c r="A3505" t="s">
        <v>7236</v>
      </c>
      <c r="B3505" t="s">
        <v>7237</v>
      </c>
      <c r="C3505" t="s">
        <v>10650</v>
      </c>
      <c r="D3505" t="s">
        <v>230</v>
      </c>
      <c r="E3505">
        <v>48.645795</v>
      </c>
      <c r="F3505">
        <v>31.85</v>
      </c>
      <c r="G3505">
        <v>-6.3121281304918799</v>
      </c>
      <c r="H3505">
        <v>-0.432751140394109</v>
      </c>
      <c r="I3505">
        <v>-13.655167302053799</v>
      </c>
      <c r="J3505">
        <v>3.1837642748128299</v>
      </c>
      <c r="K3505">
        <v>30.010005256479101</v>
      </c>
      <c r="L3505">
        <v>28.779661642186301</v>
      </c>
      <c r="M3505">
        <v>72.4575296898917</v>
      </c>
      <c r="N3505">
        <v>0.66106362187832601</v>
      </c>
      <c r="O3505">
        <v>11.4599686028257</v>
      </c>
      <c r="P3505">
        <v>35.531914893617</v>
      </c>
      <c r="Q3505">
        <v>1.6988257133047E-2</v>
      </c>
    </row>
    <row r="3506" spans="1:17" hidden="1" x14ac:dyDescent="0.3">
      <c r="A3506" t="s">
        <v>7238</v>
      </c>
      <c r="B3506" t="s">
        <v>7239</v>
      </c>
      <c r="C3506" t="s">
        <v>10650</v>
      </c>
      <c r="D3506" t="s">
        <v>46</v>
      </c>
      <c r="E3506">
        <v>48.483049999999999</v>
      </c>
      <c r="F3506">
        <v>24.1</v>
      </c>
      <c r="G3506">
        <v>19.6269895002944</v>
      </c>
      <c r="H3506">
        <v>-12.3997762494963</v>
      </c>
      <c r="I3506">
        <v>-31.2465500891348</v>
      </c>
      <c r="J3506">
        <v>-6.8851995184145398</v>
      </c>
      <c r="K3506">
        <v>26.535149476414201</v>
      </c>
      <c r="L3506">
        <v>26.3821217955287</v>
      </c>
      <c r="M3506">
        <v>37.900956050639699</v>
      </c>
      <c r="N3506">
        <v>0.41392396969943202</v>
      </c>
      <c r="O3506">
        <v>41.078838174273798</v>
      </c>
      <c r="P3506">
        <v>50.062266500622599</v>
      </c>
    </row>
    <row r="3507" spans="1:17" hidden="1" x14ac:dyDescent="0.3">
      <c r="A3507" t="s">
        <v>7240</v>
      </c>
      <c r="B3507" t="s">
        <v>7241</v>
      </c>
      <c r="C3507" t="s">
        <v>10650</v>
      </c>
      <c r="E3507">
        <v>48.434399999999997</v>
      </c>
      <c r="F3507">
        <v>68.989999999999995</v>
      </c>
      <c r="G3507">
        <v>-51.154651856683003</v>
      </c>
      <c r="H3507">
        <v>-5.4230938195218403</v>
      </c>
      <c r="I3507">
        <v>-27.160710214246802</v>
      </c>
      <c r="J3507">
        <v>-10.0267454896521</v>
      </c>
      <c r="K3507">
        <v>70.241676589215004</v>
      </c>
      <c r="L3507">
        <v>76.302152320413796</v>
      </c>
      <c r="M3507">
        <v>41.740466613093702</v>
      </c>
      <c r="N3507">
        <v>1.9696842836635999</v>
      </c>
      <c r="O3507">
        <v>41.034932598927298</v>
      </c>
      <c r="P3507">
        <v>13.0983606557377</v>
      </c>
      <c r="Q3507">
        <v>4.0690040835987998E-2</v>
      </c>
    </row>
    <row r="3508" spans="1:17" hidden="1" x14ac:dyDescent="0.3">
      <c r="A3508" t="s">
        <v>7242</v>
      </c>
      <c r="B3508" t="s">
        <v>7243</v>
      </c>
      <c r="C3508" t="s">
        <v>10650</v>
      </c>
      <c r="D3508" t="s">
        <v>295</v>
      </c>
      <c r="E3508">
        <v>48.433289799999997</v>
      </c>
      <c r="F3508">
        <v>26.04</v>
      </c>
      <c r="G3508">
        <v>14.634360882680101</v>
      </c>
      <c r="H3508">
        <v>24.849988812838301</v>
      </c>
      <c r="I3508">
        <v>-6.6834536399753803</v>
      </c>
      <c r="J3508">
        <v>-1.5843924751276699</v>
      </c>
      <c r="K3508">
        <v>23.6716496739703</v>
      </c>
      <c r="L3508">
        <v>23.207785577097798</v>
      </c>
      <c r="M3508">
        <v>69.516693149532102</v>
      </c>
      <c r="N3508">
        <v>0.59906142219039105</v>
      </c>
      <c r="O3508">
        <v>50.076804915514501</v>
      </c>
    </row>
    <row r="3509" spans="1:17" hidden="1" x14ac:dyDescent="0.3">
      <c r="A3509" t="s">
        <v>7244</v>
      </c>
      <c r="B3509" t="s">
        <v>7245</v>
      </c>
      <c r="C3509" t="s">
        <v>10650</v>
      </c>
      <c r="D3509" t="s">
        <v>1418</v>
      </c>
      <c r="E3509">
        <v>48.411338399999998</v>
      </c>
      <c r="F3509">
        <v>9.18</v>
      </c>
      <c r="G3509">
        <v>-86.406500021910901</v>
      </c>
      <c r="H3509">
        <v>-10.4339849086307</v>
      </c>
      <c r="I3509">
        <v>-43.581412823648797</v>
      </c>
      <c r="J3509">
        <v>-5.4284527576528303</v>
      </c>
      <c r="K3509">
        <v>9.7602903305910793</v>
      </c>
      <c r="L3509">
        <v>13.509971351429501</v>
      </c>
      <c r="M3509">
        <v>34.812018532113797</v>
      </c>
      <c r="N3509">
        <v>0.51096952681940799</v>
      </c>
      <c r="O3509">
        <v>138.453159041394</v>
      </c>
      <c r="P3509">
        <v>9.5465393794749094</v>
      </c>
      <c r="Q3509">
        <v>0.20175694090593399</v>
      </c>
    </row>
    <row r="3510" spans="1:17" hidden="1" x14ac:dyDescent="0.3">
      <c r="A3510" t="s">
        <v>7246</v>
      </c>
      <c r="B3510" t="s">
        <v>7247</v>
      </c>
      <c r="C3510" t="s">
        <v>10650</v>
      </c>
      <c r="D3510" t="s">
        <v>54</v>
      </c>
      <c r="E3510">
        <v>48.409199999999998</v>
      </c>
      <c r="F3510">
        <v>39.1</v>
      </c>
      <c r="G3510">
        <v>26.403872618604801</v>
      </c>
      <c r="H3510">
        <v>-7.3564271528551703</v>
      </c>
      <c r="I3510">
        <v>-1.25488221140395</v>
      </c>
      <c r="J3510">
        <v>-0.226496671927605</v>
      </c>
      <c r="K3510">
        <v>38.417840234009603</v>
      </c>
      <c r="L3510">
        <v>34.942001842199403</v>
      </c>
      <c r="M3510">
        <v>55.854786150419301</v>
      </c>
      <c r="N3510">
        <v>0.80829963135818705</v>
      </c>
      <c r="O3510">
        <v>29.6419437340153</v>
      </c>
      <c r="P3510">
        <v>79.770114942528707</v>
      </c>
      <c r="Q3510">
        <v>5.1701934504519001E-2</v>
      </c>
    </row>
    <row r="3511" spans="1:17" hidden="1" x14ac:dyDescent="0.3">
      <c r="A3511" t="s">
        <v>7248</v>
      </c>
      <c r="B3511" t="s">
        <v>7249</v>
      </c>
      <c r="C3511" t="s">
        <v>10650</v>
      </c>
      <c r="D3511" t="s">
        <v>158</v>
      </c>
      <c r="E3511">
        <v>48.357728999999999</v>
      </c>
      <c r="F3511">
        <v>27.64</v>
      </c>
      <c r="G3511">
        <v>-11.5535565702206</v>
      </c>
      <c r="H3511">
        <v>-11.7391432022378</v>
      </c>
      <c r="I3511">
        <v>-17.329029517385099</v>
      </c>
      <c r="J3511">
        <v>-1.35241755349758</v>
      </c>
      <c r="K3511">
        <v>29.453754897564099</v>
      </c>
      <c r="L3511">
        <v>28.1956907547202</v>
      </c>
      <c r="M3511">
        <v>37.071984350411299</v>
      </c>
      <c r="N3511">
        <v>0.21965942389454601</v>
      </c>
      <c r="O3511">
        <v>46.345875542691701</v>
      </c>
      <c r="P3511">
        <v>25.636363636363601</v>
      </c>
      <c r="Q3511">
        <v>-7.4307541755100001E-3</v>
      </c>
    </row>
    <row r="3512" spans="1:17" hidden="1" x14ac:dyDescent="0.3">
      <c r="A3512" t="s">
        <v>7250</v>
      </c>
      <c r="B3512" t="s">
        <v>7251</v>
      </c>
      <c r="C3512" t="s">
        <v>10650</v>
      </c>
      <c r="D3512" t="s">
        <v>629</v>
      </c>
      <c r="E3512">
        <v>48.33</v>
      </c>
      <c r="F3512">
        <v>327.85</v>
      </c>
      <c r="G3512">
        <v>121.757030691979</v>
      </c>
      <c r="H3512">
        <v>20.061811840855501</v>
      </c>
      <c r="I3512">
        <v>6.9905832634797402</v>
      </c>
      <c r="J3512">
        <v>-0.51694539787864502</v>
      </c>
      <c r="K3512">
        <v>280.10435012180199</v>
      </c>
      <c r="L3512">
        <v>246.10386394634199</v>
      </c>
      <c r="M3512">
        <v>53.940378600214302</v>
      </c>
      <c r="N3512">
        <v>1.8080803200857301</v>
      </c>
      <c r="O3512">
        <v>17.431752325758701</v>
      </c>
      <c r="P3512">
        <v>171.96184155951801</v>
      </c>
      <c r="Q3512">
        <v>0.118556453207115</v>
      </c>
    </row>
    <row r="3513" spans="1:17" hidden="1" x14ac:dyDescent="0.3">
      <c r="A3513" t="s">
        <v>7252</v>
      </c>
      <c r="B3513" t="s">
        <v>7253</v>
      </c>
      <c r="C3513" t="s">
        <v>10650</v>
      </c>
      <c r="E3513">
        <v>48.118400000000001</v>
      </c>
      <c r="F3513">
        <v>67.05</v>
      </c>
      <c r="G3513">
        <v>82.565043204602901</v>
      </c>
      <c r="H3513">
        <v>13.06198581166</v>
      </c>
      <c r="I3513">
        <v>18.295514924740999</v>
      </c>
      <c r="J3513">
        <v>11.033033167143699</v>
      </c>
      <c r="K3513">
        <v>59.328477762883303</v>
      </c>
      <c r="L3513">
        <v>52.296593571217102</v>
      </c>
      <c r="M3513">
        <v>67.784951944738395</v>
      </c>
      <c r="N3513">
        <v>0.46852001401348498</v>
      </c>
      <c r="O3513">
        <v>17.524235645040999</v>
      </c>
      <c r="P3513">
        <v>132.89336575199701</v>
      </c>
      <c r="Q3513">
        <v>6.9238752057469002E-2</v>
      </c>
    </row>
    <row r="3514" spans="1:17" hidden="1" x14ac:dyDescent="0.3">
      <c r="A3514" t="s">
        <v>7254</v>
      </c>
      <c r="B3514" t="s">
        <v>7255</v>
      </c>
      <c r="C3514" t="s">
        <v>10650</v>
      </c>
      <c r="D3514" t="s">
        <v>935</v>
      </c>
      <c r="E3514">
        <v>47.96902</v>
      </c>
      <c r="F3514">
        <v>9.58</v>
      </c>
      <c r="G3514">
        <v>79.192731752406999</v>
      </c>
      <c r="H3514">
        <v>-9.1141869369307393</v>
      </c>
      <c r="I3514">
        <v>49.403713430242497</v>
      </c>
      <c r="J3514">
        <v>-9.3472922091929806</v>
      </c>
      <c r="K3514">
        <v>8.68757009471285</v>
      </c>
      <c r="L3514">
        <v>6.7149937969057403</v>
      </c>
      <c r="M3514">
        <v>50.196318650510001</v>
      </c>
      <c r="N3514">
        <v>0.75648651199475403</v>
      </c>
      <c r="O3514">
        <v>23.382045929018801</v>
      </c>
      <c r="P3514">
        <v>139.5</v>
      </c>
      <c r="Q3514">
        <v>3.7753274860749999E-3</v>
      </c>
    </row>
    <row r="3515" spans="1:17" hidden="1" x14ac:dyDescent="0.3">
      <c r="A3515" t="s">
        <v>7256</v>
      </c>
      <c r="B3515" t="s">
        <v>7257</v>
      </c>
      <c r="C3515" t="s">
        <v>10650</v>
      </c>
      <c r="D3515" t="s">
        <v>46</v>
      </c>
      <c r="E3515">
        <v>47.804009880000002</v>
      </c>
      <c r="F3515">
        <v>72.67</v>
      </c>
      <c r="G3515">
        <v>-49.914501377059501</v>
      </c>
      <c r="H3515">
        <v>12.8583410554577</v>
      </c>
      <c r="I3515">
        <v>-32.448392302420899</v>
      </c>
      <c r="J3515">
        <v>-1.10241755349757</v>
      </c>
      <c r="K3515">
        <v>66.483811702940997</v>
      </c>
      <c r="M3515">
        <v>56.057368437260898</v>
      </c>
      <c r="N3515">
        <v>0.65003134796238204</v>
      </c>
      <c r="O3515">
        <v>30.727948259254099</v>
      </c>
      <c r="P3515">
        <v>48.913934426229503</v>
      </c>
    </row>
    <row r="3516" spans="1:17" hidden="1" x14ac:dyDescent="0.3">
      <c r="A3516" t="s">
        <v>7258</v>
      </c>
      <c r="B3516" t="s">
        <v>7259</v>
      </c>
      <c r="C3516" t="s">
        <v>10650</v>
      </c>
      <c r="D3516" t="s">
        <v>629</v>
      </c>
      <c r="E3516">
        <v>47.571251955000001</v>
      </c>
      <c r="F3516">
        <v>78.59</v>
      </c>
      <c r="G3516">
        <v>-71.099678661332305</v>
      </c>
      <c r="H3516">
        <v>-4.0838055290674102</v>
      </c>
      <c r="I3516">
        <v>-8.1964709519528292</v>
      </c>
      <c r="J3516">
        <v>-2.2515027220625701</v>
      </c>
      <c r="K3516">
        <v>77.196730227478099</v>
      </c>
      <c r="L3516">
        <v>80.972630583432405</v>
      </c>
      <c r="M3516">
        <v>55.180032918052603</v>
      </c>
      <c r="N3516">
        <v>8.3738523705173804E-2</v>
      </c>
      <c r="O3516">
        <v>76.803664588369998</v>
      </c>
      <c r="P3516">
        <v>28.101059494702501</v>
      </c>
      <c r="Q3516">
        <v>6.9640535099225007E-2</v>
      </c>
    </row>
    <row r="3517" spans="1:17" hidden="1" x14ac:dyDescent="0.3">
      <c r="A3517" t="s">
        <v>7260</v>
      </c>
      <c r="B3517" t="s">
        <v>7261</v>
      </c>
      <c r="C3517" t="s">
        <v>10650</v>
      </c>
      <c r="D3517" t="s">
        <v>124</v>
      </c>
      <c r="E3517">
        <v>47.5456</v>
      </c>
      <c r="F3517">
        <v>45.84</v>
      </c>
      <c r="G3517">
        <v>33.2205602006714</v>
      </c>
      <c r="H3517">
        <v>-6.5230938195218302</v>
      </c>
      <c r="I3517">
        <v>1.6308320743103299</v>
      </c>
      <c r="J3517">
        <v>-7.6842677574278602</v>
      </c>
      <c r="K3517">
        <v>45.510489803927399</v>
      </c>
      <c r="L3517">
        <v>41.645271861271901</v>
      </c>
      <c r="M3517">
        <v>29.404905984921101</v>
      </c>
      <c r="N3517">
        <v>0.26432483673899299</v>
      </c>
      <c r="O3517">
        <v>28.7085514834205</v>
      </c>
      <c r="P3517">
        <v>76.307692307692307</v>
      </c>
      <c r="Q3517">
        <v>7.3221295297318995E-2</v>
      </c>
    </row>
    <row r="3518" spans="1:17" hidden="1" x14ac:dyDescent="0.3">
      <c r="A3518" t="s">
        <v>7262</v>
      </c>
      <c r="B3518" t="s">
        <v>7263</v>
      </c>
      <c r="C3518" t="s">
        <v>10650</v>
      </c>
      <c r="D3518" t="s">
        <v>3327</v>
      </c>
      <c r="E3518">
        <v>47.524964609999998</v>
      </c>
      <c r="F3518">
        <v>100.52</v>
      </c>
      <c r="G3518">
        <v>70.283572839927302</v>
      </c>
      <c r="H3518">
        <v>0.88030408786445802</v>
      </c>
      <c r="I3518">
        <v>15.474481448192201</v>
      </c>
      <c r="J3518">
        <v>-6.7515765913574404</v>
      </c>
      <c r="K3518">
        <v>90.422516210203597</v>
      </c>
      <c r="L3518">
        <v>74.642609995526001</v>
      </c>
      <c r="M3518">
        <v>56.8662282858837</v>
      </c>
      <c r="N3518">
        <v>0.78647990676104795</v>
      </c>
      <c r="O3518">
        <v>7.5905292479108804</v>
      </c>
      <c r="P3518">
        <v>108.547717842323</v>
      </c>
      <c r="Q3518">
        <v>0.14157296457377999</v>
      </c>
    </row>
    <row r="3519" spans="1:17" hidden="1" x14ac:dyDescent="0.3">
      <c r="A3519" t="s">
        <v>7264</v>
      </c>
      <c r="B3519" t="s">
        <v>7265</v>
      </c>
      <c r="C3519" t="s">
        <v>10650</v>
      </c>
      <c r="D3519" t="s">
        <v>355</v>
      </c>
      <c r="E3519">
        <v>47.430461483999999</v>
      </c>
      <c r="F3519">
        <v>5.92</v>
      </c>
      <c r="G3519">
        <v>-74.054324619375805</v>
      </c>
      <c r="H3519">
        <v>-3.31754732686279</v>
      </c>
      <c r="I3519">
        <v>-19.887406919400298</v>
      </c>
      <c r="J3519">
        <v>0.54436834896714503</v>
      </c>
      <c r="K3519">
        <v>5.9274978838730297</v>
      </c>
      <c r="L3519">
        <v>6.8260700539893904</v>
      </c>
      <c r="M3519">
        <v>64.525787268883604</v>
      </c>
      <c r="N3519">
        <v>1.3719094411489099</v>
      </c>
      <c r="O3519">
        <v>90.709459459459396</v>
      </c>
      <c r="P3519">
        <v>24.6315789473684</v>
      </c>
      <c r="Q3519">
        <v>-4.6609699432946003E-2</v>
      </c>
    </row>
    <row r="3520" spans="1:17" hidden="1" x14ac:dyDescent="0.3">
      <c r="A3520" t="s">
        <v>7266</v>
      </c>
      <c r="B3520" t="s">
        <v>7267</v>
      </c>
      <c r="C3520" t="s">
        <v>10650</v>
      </c>
      <c r="D3520" t="s">
        <v>1418</v>
      </c>
      <c r="E3520">
        <v>47.43</v>
      </c>
      <c r="F3520">
        <v>47.5</v>
      </c>
      <c r="G3520">
        <v>-35.870276004907097</v>
      </c>
      <c r="H3520">
        <v>-0.22023179474610299</v>
      </c>
      <c r="I3520">
        <v>-23.346526416255699</v>
      </c>
      <c r="J3520">
        <v>-0.74786876406251002</v>
      </c>
      <c r="K3520">
        <v>47.062350389624399</v>
      </c>
      <c r="L3520">
        <v>49.429526805642297</v>
      </c>
      <c r="M3520">
        <v>51.118296664088398</v>
      </c>
      <c r="N3520">
        <v>1.48213765817342</v>
      </c>
      <c r="O3520">
        <v>48.5263157894736</v>
      </c>
      <c r="P3520">
        <v>12.559241706161099</v>
      </c>
      <c r="Q3520">
        <v>-0.108984083074879</v>
      </c>
    </row>
    <row r="3521" spans="1:17" hidden="1" x14ac:dyDescent="0.3">
      <c r="A3521" t="s">
        <v>7268</v>
      </c>
      <c r="B3521" t="s">
        <v>7269</v>
      </c>
      <c r="C3521" t="s">
        <v>10650</v>
      </c>
      <c r="D3521" t="s">
        <v>491</v>
      </c>
      <c r="E3521">
        <v>47.394620000000003</v>
      </c>
      <c r="F3521">
        <v>89</v>
      </c>
      <c r="G3521">
        <v>-60.549136442809498</v>
      </c>
      <c r="H3521">
        <v>31.8102395138114</v>
      </c>
      <c r="I3521">
        <v>-43.083027368171003</v>
      </c>
      <c r="J3521">
        <v>4.0282945294853203</v>
      </c>
      <c r="K3521">
        <v>85.541670313519703</v>
      </c>
      <c r="M3521">
        <v>52.0120559197143</v>
      </c>
      <c r="N3521">
        <v>0.29411764705882298</v>
      </c>
      <c r="O3521">
        <v>50.224719101123497</v>
      </c>
      <c r="P3521">
        <v>55.4585152838428</v>
      </c>
    </row>
    <row r="3522" spans="1:17" hidden="1" x14ac:dyDescent="0.3">
      <c r="A3522" t="s">
        <v>7270</v>
      </c>
      <c r="B3522" t="s">
        <v>7271</v>
      </c>
      <c r="C3522" t="s">
        <v>10650</v>
      </c>
      <c r="D3522" t="s">
        <v>54</v>
      </c>
      <c r="E3522">
        <v>47.15</v>
      </c>
      <c r="F3522">
        <v>48.94</v>
      </c>
      <c r="G3522">
        <v>-69.7081396383726</v>
      </c>
      <c r="H3522">
        <v>4.3130453499506602</v>
      </c>
      <c r="I3522">
        <v>-33.7525929823423</v>
      </c>
      <c r="J3522">
        <v>-5.41863092568473</v>
      </c>
      <c r="K3522">
        <v>47.415509220403599</v>
      </c>
      <c r="L3522">
        <v>58.5458259446821</v>
      </c>
      <c r="M3522">
        <v>46.421459969030003</v>
      </c>
      <c r="N3522">
        <v>0.95844029546908605</v>
      </c>
      <c r="O3522">
        <v>149.28483857785</v>
      </c>
      <c r="P3522">
        <v>25.4871794871794</v>
      </c>
      <c r="Q3522">
        <v>3.0941317428734998E-2</v>
      </c>
    </row>
    <row r="3523" spans="1:17" hidden="1" x14ac:dyDescent="0.3">
      <c r="A3523" t="s">
        <v>7272</v>
      </c>
      <c r="B3523" t="s">
        <v>7273</v>
      </c>
      <c r="C3523" t="s">
        <v>10650</v>
      </c>
      <c r="D3523" t="s">
        <v>2367</v>
      </c>
      <c r="E3523">
        <v>47.136390599999999</v>
      </c>
      <c r="F3523">
        <v>45.23</v>
      </c>
      <c r="G3523">
        <v>68.203282507796402</v>
      </c>
      <c r="H3523">
        <v>-19.911982708410701</v>
      </c>
      <c r="I3523">
        <v>7.8051978954051</v>
      </c>
      <c r="J3523">
        <v>-13.1687864774693</v>
      </c>
      <c r="K3523">
        <v>46.470308876710099</v>
      </c>
      <c r="L3523">
        <v>39.928341492513503</v>
      </c>
      <c r="M3523">
        <v>31.8962197104861</v>
      </c>
      <c r="N3523">
        <v>0.756932018606011</v>
      </c>
      <c r="O3523">
        <v>34.976785319478203</v>
      </c>
      <c r="P3523">
        <v>115.278438838648</v>
      </c>
      <c r="Q3523">
        <v>0.130215656269798</v>
      </c>
    </row>
    <row r="3524" spans="1:17" hidden="1" x14ac:dyDescent="0.3">
      <c r="A3524" t="s">
        <v>7274</v>
      </c>
      <c r="B3524" t="s">
        <v>7275</v>
      </c>
      <c r="C3524" t="s">
        <v>10650</v>
      </c>
      <c r="D3524" t="s">
        <v>568</v>
      </c>
      <c r="E3524">
        <v>47.07</v>
      </c>
      <c r="F3524">
        <v>160</v>
      </c>
      <c r="G3524">
        <v>126.799449687774</v>
      </c>
      <c r="H3524">
        <v>5.6490373280191397</v>
      </c>
      <c r="I3524">
        <v>5.3302775456596798</v>
      </c>
      <c r="J3524">
        <v>-8.2421014700983601</v>
      </c>
      <c r="K3524">
        <v>150.84331054673501</v>
      </c>
      <c r="L3524">
        <v>120.813429800829</v>
      </c>
      <c r="M3524">
        <v>34.665150388047302</v>
      </c>
      <c r="N3524">
        <v>0.73264849702437296</v>
      </c>
      <c r="O3524">
        <v>10.8125</v>
      </c>
      <c r="P3524">
        <v>173.972602739726</v>
      </c>
      <c r="Q3524">
        <v>9.9622654777488995E-2</v>
      </c>
    </row>
    <row r="3525" spans="1:17" hidden="1" x14ac:dyDescent="0.3">
      <c r="A3525" t="s">
        <v>7276</v>
      </c>
      <c r="B3525" t="s">
        <v>7277</v>
      </c>
      <c r="C3525" t="s">
        <v>10650</v>
      </c>
      <c r="D3525" t="s">
        <v>739</v>
      </c>
      <c r="E3525">
        <v>47.028559999999999</v>
      </c>
      <c r="F3525">
        <v>46.6</v>
      </c>
      <c r="G3525">
        <v>-101.68759038712599</v>
      </c>
      <c r="H3525">
        <v>-9.5598791054074894</v>
      </c>
      <c r="I3525">
        <v>-56.824589612436597</v>
      </c>
      <c r="J3525">
        <v>0.55945984113843505</v>
      </c>
      <c r="K3525">
        <v>50.786388567249404</v>
      </c>
      <c r="L3525">
        <v>72.372692936503199</v>
      </c>
      <c r="M3525">
        <v>33.684573732277201</v>
      </c>
      <c r="N3525">
        <v>0.609037328094302</v>
      </c>
      <c r="O3525">
        <v>266.09442060085797</v>
      </c>
      <c r="P3525">
        <v>13.6585365853658</v>
      </c>
    </row>
    <row r="3526" spans="1:17" hidden="1" x14ac:dyDescent="0.3">
      <c r="A3526" t="s">
        <v>7278</v>
      </c>
      <c r="B3526" t="s">
        <v>7279</v>
      </c>
      <c r="C3526" t="s">
        <v>10650</v>
      </c>
      <c r="D3526" t="s">
        <v>597</v>
      </c>
      <c r="E3526">
        <v>46.958334000000001</v>
      </c>
      <c r="F3526">
        <v>12.72</v>
      </c>
      <c r="G3526">
        <v>308.18541265484401</v>
      </c>
      <c r="H3526">
        <v>39.571201873143998</v>
      </c>
      <c r="I3526">
        <v>61.2774074167761</v>
      </c>
      <c r="J3526">
        <v>19.658558940237501</v>
      </c>
      <c r="K3526">
        <v>8.8669806916188794</v>
      </c>
      <c r="L3526">
        <v>6.4733721339197796</v>
      </c>
      <c r="M3526">
        <v>95.906194505572003</v>
      </c>
      <c r="N3526">
        <v>1.50869039330772</v>
      </c>
      <c r="O3526">
        <v>0</v>
      </c>
      <c r="P3526">
        <v>338.62068965517199</v>
      </c>
      <c r="Q3526">
        <v>0.14464927782696699</v>
      </c>
    </row>
    <row r="3527" spans="1:17" hidden="1" x14ac:dyDescent="0.3">
      <c r="A3527" t="s">
        <v>7280</v>
      </c>
      <c r="B3527" t="s">
        <v>7281</v>
      </c>
      <c r="C3527" t="s">
        <v>10650</v>
      </c>
      <c r="D3527" t="s">
        <v>83</v>
      </c>
      <c r="E3527">
        <v>46.923797800000003</v>
      </c>
      <c r="F3527">
        <v>14.95</v>
      </c>
      <c r="G3527">
        <v>-26.615832555883699</v>
      </c>
      <c r="H3527">
        <v>-4.3802366766646896</v>
      </c>
      <c r="I3527">
        <v>-24.245132317381</v>
      </c>
      <c r="J3527">
        <v>-3.8210357623787301</v>
      </c>
      <c r="K3527">
        <v>15.605755755947399</v>
      </c>
      <c r="L3527">
        <v>16.4530511418053</v>
      </c>
      <c r="M3527">
        <v>41.046063191165203</v>
      </c>
      <c r="N3527">
        <v>1.2572736755315399</v>
      </c>
      <c r="O3527">
        <v>40.468227424749102</v>
      </c>
    </row>
    <row r="3528" spans="1:17" hidden="1" x14ac:dyDescent="0.3">
      <c r="A3528" t="s">
        <v>7282</v>
      </c>
      <c r="B3528" t="s">
        <v>7283</v>
      </c>
      <c r="C3528" t="s">
        <v>10650</v>
      </c>
      <c r="D3528" t="s">
        <v>629</v>
      </c>
      <c r="E3528">
        <v>46.911104000000002</v>
      </c>
      <c r="F3528">
        <v>157.80000000000001</v>
      </c>
      <c r="G3528">
        <v>-45.824016946708902</v>
      </c>
      <c r="H3528">
        <v>-5.5998324286345502</v>
      </c>
      <c r="I3528">
        <v>-19.040596497118202</v>
      </c>
      <c r="J3528">
        <v>-2.8973302823183502</v>
      </c>
      <c r="K3528">
        <v>157.775872001377</v>
      </c>
      <c r="L3528">
        <v>164.05323962026799</v>
      </c>
      <c r="M3528">
        <v>54.009335576035497</v>
      </c>
      <c r="N3528">
        <v>0.32307467347160101</v>
      </c>
      <c r="O3528">
        <v>31.622306717363699</v>
      </c>
      <c r="P3528">
        <v>15.182481751824801</v>
      </c>
      <c r="Q3528">
        <v>4.5713126580130001E-3</v>
      </c>
    </row>
    <row r="3529" spans="1:17" hidden="1" x14ac:dyDescent="0.3">
      <c r="A3529" t="s">
        <v>7284</v>
      </c>
      <c r="B3529" t="s">
        <v>7285</v>
      </c>
      <c r="C3529" t="s">
        <v>10650</v>
      </c>
      <c r="D3529" t="s">
        <v>531</v>
      </c>
      <c r="E3529">
        <v>46.892522151999998</v>
      </c>
      <c r="F3529">
        <v>59.55</v>
      </c>
      <c r="G3529">
        <v>26.8547388475323</v>
      </c>
      <c r="H3529">
        <v>9.7079667865387602</v>
      </c>
      <c r="I3529">
        <v>-2.4047416353072002</v>
      </c>
      <c r="J3529">
        <v>-7.0894934599887804</v>
      </c>
      <c r="K3529">
        <v>54.346041805601701</v>
      </c>
      <c r="L3529">
        <v>51.952880808677797</v>
      </c>
      <c r="M3529">
        <v>52.485440588887101</v>
      </c>
      <c r="N3529">
        <v>2.5287333110828301</v>
      </c>
      <c r="O3529">
        <v>10.8312342569269</v>
      </c>
      <c r="P3529">
        <v>65.462628507918794</v>
      </c>
      <c r="Q3529">
        <v>6.7050769006753996E-2</v>
      </c>
    </row>
    <row r="3530" spans="1:17" hidden="1" x14ac:dyDescent="0.3">
      <c r="A3530" t="s">
        <v>7286</v>
      </c>
      <c r="B3530" t="s">
        <v>7287</v>
      </c>
      <c r="C3530" t="s">
        <v>10650</v>
      </c>
      <c r="D3530" t="s">
        <v>111</v>
      </c>
      <c r="E3530">
        <v>46.727354319999897</v>
      </c>
      <c r="F3530">
        <v>2.31</v>
      </c>
      <c r="G3530">
        <v>-77.935277000328199</v>
      </c>
      <c r="H3530">
        <v>-2.7996895642027</v>
      </c>
      <c r="I3530">
        <v>-27.4136123701341</v>
      </c>
      <c r="J3530">
        <v>-2.51746323578464</v>
      </c>
      <c r="K3530">
        <v>2.32220011881842</v>
      </c>
      <c r="L3530">
        <v>2.9541876032810999</v>
      </c>
      <c r="M3530">
        <v>56.435359961437598</v>
      </c>
      <c r="N3530">
        <v>0.64308610446529602</v>
      </c>
      <c r="O3530">
        <v>114.28571428571399</v>
      </c>
      <c r="P3530">
        <v>28.3333333333333</v>
      </c>
      <c r="Q3530">
        <v>-0.17071682471917099</v>
      </c>
    </row>
    <row r="3531" spans="1:17" hidden="1" x14ac:dyDescent="0.3">
      <c r="A3531" t="s">
        <v>7288</v>
      </c>
      <c r="B3531" t="s">
        <v>7289</v>
      </c>
      <c r="C3531" t="s">
        <v>10650</v>
      </c>
      <c r="D3531" t="s">
        <v>414</v>
      </c>
      <c r="E3531">
        <v>46.7132516</v>
      </c>
      <c r="F3531">
        <v>0.8</v>
      </c>
      <c r="G3531">
        <v>-47.961050196204397</v>
      </c>
      <c r="H3531">
        <v>-12.634204930632899</v>
      </c>
      <c r="I3531">
        <v>-24.0802790368007</v>
      </c>
      <c r="J3531">
        <v>-5.2772202124090697</v>
      </c>
      <c r="K3531">
        <v>0.85457932632514</v>
      </c>
      <c r="L3531">
        <v>0.85966589213852895</v>
      </c>
      <c r="M3531">
        <v>32.598625300900402</v>
      </c>
      <c r="N3531">
        <v>0.52280628918529204</v>
      </c>
      <c r="O3531">
        <v>58.749999999999901</v>
      </c>
      <c r="P3531">
        <v>21.2121212121212</v>
      </c>
      <c r="Q3531">
        <v>9.5199477489984002E-2</v>
      </c>
    </row>
    <row r="3532" spans="1:17" hidden="1" x14ac:dyDescent="0.3">
      <c r="A3532" t="s">
        <v>7290</v>
      </c>
      <c r="B3532" t="s">
        <v>7291</v>
      </c>
      <c r="C3532" t="s">
        <v>10650</v>
      </c>
      <c r="D3532" t="s">
        <v>411</v>
      </c>
      <c r="E3532">
        <v>46.609960000000001</v>
      </c>
      <c r="F3532">
        <v>63.4</v>
      </c>
      <c r="G3532">
        <v>-48.097614662665798</v>
      </c>
      <c r="H3532">
        <v>-1.52309381952183</v>
      </c>
      <c r="I3532">
        <v>-8.1757794959376007</v>
      </c>
      <c r="J3532">
        <v>-7.2427917496593999</v>
      </c>
      <c r="K3532">
        <v>65.642804417217903</v>
      </c>
      <c r="L3532">
        <v>68.375597878139999</v>
      </c>
      <c r="M3532">
        <v>50.098877282981</v>
      </c>
      <c r="N3532">
        <v>0.97396825396825304</v>
      </c>
      <c r="O3532">
        <v>60.6466876971608</v>
      </c>
      <c r="P3532">
        <v>20.1895734597156</v>
      </c>
      <c r="Q3532">
        <v>4.7442974186653997E-2</v>
      </c>
    </row>
    <row r="3533" spans="1:17" hidden="1" x14ac:dyDescent="0.3">
      <c r="A3533" t="s">
        <v>7292</v>
      </c>
      <c r="B3533" t="s">
        <v>7293</v>
      </c>
      <c r="C3533" t="s">
        <v>10650</v>
      </c>
      <c r="D3533" t="s">
        <v>3869</v>
      </c>
      <c r="E3533">
        <v>46.584349799999998</v>
      </c>
      <c r="F3533">
        <v>27.15</v>
      </c>
      <c r="G3533">
        <v>-23.6296121694863</v>
      </c>
      <c r="H3533">
        <v>11.412032762756599</v>
      </c>
      <c r="I3533">
        <v>-3.27219822871997</v>
      </c>
      <c r="J3533">
        <v>8.4413641133242407</v>
      </c>
      <c r="K3533">
        <v>25.911533350945099</v>
      </c>
      <c r="L3533">
        <v>24.1301474062601</v>
      </c>
      <c r="M3533">
        <v>75.900745927431203</v>
      </c>
      <c r="N3533">
        <v>0.75503122831367098</v>
      </c>
      <c r="O3533">
        <v>27.366482504604001</v>
      </c>
      <c r="P3533">
        <v>50.8333333333333</v>
      </c>
    </row>
    <row r="3534" spans="1:17" hidden="1" x14ac:dyDescent="0.3">
      <c r="A3534" t="s">
        <v>7294</v>
      </c>
      <c r="B3534" t="s">
        <v>7295</v>
      </c>
      <c r="C3534" t="s">
        <v>10650</v>
      </c>
      <c r="E3534">
        <v>46.565234650000001</v>
      </c>
      <c r="F3534">
        <v>92.1</v>
      </c>
      <c r="G3534">
        <v>-26.940502306542299</v>
      </c>
      <c r="H3534">
        <v>38.947148649251098</v>
      </c>
      <c r="I3534">
        <v>6.6412216846999303</v>
      </c>
      <c r="J3534">
        <v>13.5753328570114</v>
      </c>
      <c r="K3534">
        <v>73.606994490035106</v>
      </c>
      <c r="L3534">
        <v>70.319874878674796</v>
      </c>
      <c r="M3534">
        <v>95.804685030011001</v>
      </c>
      <c r="N3534">
        <v>4.4818137730358796</v>
      </c>
      <c r="O3534">
        <v>9.1096634093376707</v>
      </c>
      <c r="P3534">
        <v>84.199999999999903</v>
      </c>
      <c r="Q3534">
        <v>0.140865172405432</v>
      </c>
    </row>
    <row r="3535" spans="1:17" hidden="1" x14ac:dyDescent="0.3">
      <c r="A3535" t="s">
        <v>7296</v>
      </c>
      <c r="B3535" t="s">
        <v>7297</v>
      </c>
      <c r="C3535" t="s">
        <v>10650</v>
      </c>
      <c r="D3535" t="s">
        <v>21</v>
      </c>
      <c r="E3535">
        <v>46.48</v>
      </c>
      <c r="F3535">
        <v>44.21</v>
      </c>
      <c r="G3535">
        <v>92.847551282500007</v>
      </c>
      <c r="H3535">
        <v>-18.950700854519098</v>
      </c>
      <c r="I3535">
        <v>14.805398548298699</v>
      </c>
      <c r="J3535">
        <v>-1.7916837390554201</v>
      </c>
      <c r="K3535">
        <v>41.545381868912301</v>
      </c>
      <c r="L3535">
        <v>31.772542171826199</v>
      </c>
      <c r="M3535">
        <v>47.100635923011801</v>
      </c>
      <c r="N3535">
        <v>0.53065043906346099</v>
      </c>
      <c r="O3535">
        <v>33.7932594435647</v>
      </c>
      <c r="P3535">
        <v>136.417112299465</v>
      </c>
    </row>
    <row r="3536" spans="1:17" hidden="1" x14ac:dyDescent="0.3">
      <c r="A3536" t="s">
        <v>7298</v>
      </c>
      <c r="B3536" t="s">
        <v>7299</v>
      </c>
      <c r="C3536" t="s">
        <v>10650</v>
      </c>
      <c r="D3536" t="s">
        <v>300</v>
      </c>
      <c r="E3536">
        <v>46.411200000000001</v>
      </c>
      <c r="F3536">
        <v>117.2</v>
      </c>
      <c r="G3536">
        <v>32.342500777449501</v>
      </c>
      <c r="H3536">
        <v>-28.273093819521801</v>
      </c>
      <c r="I3536">
        <v>3.6477474971958999</v>
      </c>
      <c r="J3536">
        <v>8.0750653342720202</v>
      </c>
      <c r="K3536">
        <v>129.957112743452</v>
      </c>
      <c r="L3536">
        <v>113.03051017267499</v>
      </c>
      <c r="M3536">
        <v>49.386528234213998</v>
      </c>
      <c r="N3536">
        <v>2.3130174126363499</v>
      </c>
      <c r="O3536">
        <v>61.988054607508502</v>
      </c>
      <c r="P3536">
        <v>78.522467631378504</v>
      </c>
      <c r="Q3536">
        <v>0.118043351387774</v>
      </c>
    </row>
    <row r="3537" spans="1:17" hidden="1" x14ac:dyDescent="0.3">
      <c r="A3537" t="s">
        <v>7300</v>
      </c>
      <c r="B3537" t="s">
        <v>7301</v>
      </c>
      <c r="C3537" t="s">
        <v>10650</v>
      </c>
      <c r="D3537" t="s">
        <v>872</v>
      </c>
      <c r="E3537">
        <v>46.299324599999998</v>
      </c>
      <c r="F3537">
        <v>21.54</v>
      </c>
      <c r="G3537">
        <v>56.869070825758698</v>
      </c>
      <c r="H3537">
        <v>-14.7452256340051</v>
      </c>
      <c r="I3537">
        <v>3.5262349948079001</v>
      </c>
      <c r="J3537">
        <v>-2.9127623810837999</v>
      </c>
      <c r="K3537">
        <v>21.379742311609</v>
      </c>
      <c r="L3537">
        <v>18.889709297595999</v>
      </c>
      <c r="M3537">
        <v>48.618799466373403</v>
      </c>
      <c r="N3537">
        <v>0.56020377192559101</v>
      </c>
      <c r="O3537">
        <v>22.701949860724199</v>
      </c>
      <c r="P3537">
        <v>101.12044817927099</v>
      </c>
      <c r="Q3537">
        <v>8.6553557808344006E-2</v>
      </c>
    </row>
    <row r="3538" spans="1:17" hidden="1" x14ac:dyDescent="0.3">
      <c r="A3538" t="s">
        <v>7302</v>
      </c>
      <c r="B3538" t="s">
        <v>7303</v>
      </c>
      <c r="C3538" t="s">
        <v>10650</v>
      </c>
      <c r="D3538" t="s">
        <v>1168</v>
      </c>
      <c r="E3538">
        <v>46.293500000000002</v>
      </c>
      <c r="F3538">
        <v>9.02</v>
      </c>
      <c r="G3538">
        <v>20.907004878866399</v>
      </c>
      <c r="H3538">
        <v>-5.0089325994782596</v>
      </c>
      <c r="I3538">
        <v>-21.395563864775902</v>
      </c>
      <c r="J3538">
        <v>-7.7073010873404098</v>
      </c>
      <c r="K3538">
        <v>8.8664183993586203</v>
      </c>
      <c r="L3538">
        <v>8.0080593819906198</v>
      </c>
      <c r="M3538">
        <v>47.210946787709297</v>
      </c>
      <c r="N3538">
        <v>1.3209321853823099</v>
      </c>
      <c r="O3538">
        <v>20.288248337028801</v>
      </c>
      <c r="P3538">
        <v>63.405797101449203</v>
      </c>
      <c r="Q3538">
        <v>0.10141925682361</v>
      </c>
    </row>
    <row r="3539" spans="1:17" hidden="1" x14ac:dyDescent="0.3">
      <c r="A3539" t="s">
        <v>7304</v>
      </c>
      <c r="B3539" t="s">
        <v>3489</v>
      </c>
      <c r="C3539" t="s">
        <v>10650</v>
      </c>
      <c r="D3539" t="s">
        <v>7305</v>
      </c>
      <c r="E3539">
        <v>46.092591599999999</v>
      </c>
      <c r="F3539">
        <v>100.21</v>
      </c>
      <c r="G3539">
        <v>10.904638373437599</v>
      </c>
      <c r="H3539">
        <v>8.3562921453904302</v>
      </c>
      <c r="I3539">
        <v>38.5198721347789</v>
      </c>
      <c r="J3539">
        <v>-1.6627623810837799</v>
      </c>
      <c r="K3539">
        <v>86.958509508049005</v>
      </c>
      <c r="L3539">
        <v>70.622296586505797</v>
      </c>
      <c r="M3539">
        <v>42.485166085515701</v>
      </c>
      <c r="N3539">
        <v>0.30303030303030298</v>
      </c>
      <c r="O3539">
        <v>5.25895619199681</v>
      </c>
      <c r="P3539">
        <v>76.674894217207296</v>
      </c>
    </row>
    <row r="3540" spans="1:17" hidden="1" x14ac:dyDescent="0.3">
      <c r="A3540" t="s">
        <v>7306</v>
      </c>
      <c r="B3540" t="s">
        <v>7307</v>
      </c>
      <c r="C3540" t="s">
        <v>10650</v>
      </c>
      <c r="D3540" t="s">
        <v>1418</v>
      </c>
      <c r="E3540">
        <v>46.073999999999998</v>
      </c>
      <c r="F3540">
        <v>87.4</v>
      </c>
      <c r="G3540">
        <v>36.613652663280298</v>
      </c>
      <c r="H3540">
        <v>22.006317945184001</v>
      </c>
      <c r="I3540">
        <v>40.364165407643597</v>
      </c>
      <c r="J3540">
        <v>-1.60320311961863</v>
      </c>
      <c r="K3540">
        <v>76.097079457830702</v>
      </c>
      <c r="L3540">
        <v>65.5349151637011</v>
      </c>
      <c r="M3540">
        <v>68.586515359667402</v>
      </c>
      <c r="N3540">
        <v>0.143669476889668</v>
      </c>
      <c r="O3540">
        <v>0</v>
      </c>
      <c r="P3540">
        <v>80.392156862745097</v>
      </c>
      <c r="Q3540">
        <v>7.7423850900900995E-2</v>
      </c>
    </row>
    <row r="3541" spans="1:17" hidden="1" x14ac:dyDescent="0.3">
      <c r="A3541" t="s">
        <v>7308</v>
      </c>
      <c r="B3541" t="s">
        <v>7309</v>
      </c>
      <c r="C3541" t="s">
        <v>10650</v>
      </c>
      <c r="D3541" t="s">
        <v>183</v>
      </c>
      <c r="E3541">
        <v>46.036866455999998</v>
      </c>
      <c r="F3541">
        <v>16.059999999999999</v>
      </c>
      <c r="G3541">
        <v>-89.075799876145197</v>
      </c>
      <c r="H3541">
        <v>10.692227091451199</v>
      </c>
      <c r="I3541">
        <v>-55.795796619174801</v>
      </c>
      <c r="J3541">
        <v>-4.8770480953694904</v>
      </c>
      <c r="K3541">
        <v>15.9236143479849</v>
      </c>
      <c r="L3541">
        <v>22.865866554383601</v>
      </c>
      <c r="M3541">
        <v>53.177260258925102</v>
      </c>
      <c r="N3541">
        <v>1.76990401707728</v>
      </c>
      <c r="O3541">
        <v>154.66998754669899</v>
      </c>
      <c r="P3541">
        <v>22.129277566539901</v>
      </c>
      <c r="Q3541">
        <v>-9.6005416108112002E-2</v>
      </c>
    </row>
    <row r="3542" spans="1:17" hidden="1" x14ac:dyDescent="0.3">
      <c r="A3542" t="s">
        <v>7310</v>
      </c>
      <c r="B3542" t="s">
        <v>7311</v>
      </c>
      <c r="C3542" t="s">
        <v>10650</v>
      </c>
      <c r="D3542" t="s">
        <v>141</v>
      </c>
      <c r="E3542">
        <v>45.99</v>
      </c>
      <c r="F3542">
        <v>5.04</v>
      </c>
      <c r="G3542">
        <v>46.406828262829599</v>
      </c>
      <c r="H3542">
        <v>-4.1897604861884998</v>
      </c>
      <c r="I3542">
        <v>-15.6718706283923</v>
      </c>
      <c r="J3542">
        <v>1.5695608512394399</v>
      </c>
      <c r="K3542">
        <v>4.8860074266358096</v>
      </c>
      <c r="L3542">
        <v>4.3974155912950899</v>
      </c>
      <c r="M3542">
        <v>55.763174134800998</v>
      </c>
      <c r="N3542">
        <v>0.86799030582792303</v>
      </c>
      <c r="O3542">
        <v>18.2539682539682</v>
      </c>
      <c r="P3542">
        <v>84.615384615384599</v>
      </c>
      <c r="Q3542">
        <v>7.9556887191973E-2</v>
      </c>
    </row>
    <row r="3543" spans="1:17" hidden="1" x14ac:dyDescent="0.3">
      <c r="A3543" t="s">
        <v>7312</v>
      </c>
      <c r="B3543" t="s">
        <v>7313</v>
      </c>
      <c r="C3543" t="s">
        <v>10650</v>
      </c>
      <c r="D3543" t="s">
        <v>355</v>
      </c>
      <c r="E3543">
        <v>45.963211072</v>
      </c>
      <c r="F3543">
        <v>31.14</v>
      </c>
      <c r="G3543">
        <v>23.723138841255899</v>
      </c>
      <c r="H3543">
        <v>14.0995476899121</v>
      </c>
      <c r="I3543">
        <v>55.355156398634598</v>
      </c>
      <c r="J3543">
        <v>9.7554194370980305</v>
      </c>
      <c r="K3543">
        <v>27.0901213291821</v>
      </c>
      <c r="L3543">
        <v>23.720046934926199</v>
      </c>
      <c r="M3543">
        <v>72.756947678249801</v>
      </c>
      <c r="N3543">
        <v>0.77090909090908999</v>
      </c>
      <c r="O3543">
        <v>2.76172125883107</v>
      </c>
      <c r="P3543">
        <v>107.6</v>
      </c>
    </row>
    <row r="3544" spans="1:17" hidden="1" x14ac:dyDescent="0.3">
      <c r="A3544" t="s">
        <v>7314</v>
      </c>
      <c r="B3544" t="s">
        <v>7315</v>
      </c>
      <c r="C3544" t="s">
        <v>10650</v>
      </c>
      <c r="D3544" t="s">
        <v>282</v>
      </c>
      <c r="E3544">
        <v>45.87</v>
      </c>
      <c r="F3544">
        <v>33.25</v>
      </c>
      <c r="G3544">
        <v>-41.6502302713562</v>
      </c>
      <c r="H3544">
        <v>-6.8315586688762098</v>
      </c>
      <c r="I3544">
        <v>-13.715436582405999</v>
      </c>
      <c r="J3544">
        <v>-4.6039388516720203</v>
      </c>
      <c r="K3544">
        <v>33.708959120042799</v>
      </c>
      <c r="L3544">
        <v>34.432499000272401</v>
      </c>
      <c r="M3544">
        <v>40.651696205713598</v>
      </c>
      <c r="N3544">
        <v>0.289572601976889</v>
      </c>
      <c r="O3544">
        <v>23.7593984962406</v>
      </c>
      <c r="P3544">
        <v>23.148148148148099</v>
      </c>
      <c r="Q3544">
        <v>-8.5946797362805999E-2</v>
      </c>
    </row>
    <row r="3545" spans="1:17" hidden="1" x14ac:dyDescent="0.3">
      <c r="A3545" t="s">
        <v>7316</v>
      </c>
      <c r="B3545" t="s">
        <v>7317</v>
      </c>
      <c r="C3545" t="s">
        <v>10650</v>
      </c>
      <c r="D3545" t="s">
        <v>966</v>
      </c>
      <c r="E3545">
        <v>45.841760000000001</v>
      </c>
      <c r="F3545">
        <v>1.1499999999999999</v>
      </c>
      <c r="G3545">
        <v>-19.858353923405101</v>
      </c>
      <c r="H3545">
        <v>-9.52309381952184</v>
      </c>
      <c r="I3545">
        <v>-26.503002512155799</v>
      </c>
      <c r="J3545">
        <v>-2.5248313466010202</v>
      </c>
      <c r="K3545">
        <v>1.1885449632114899</v>
      </c>
      <c r="L3545">
        <v>1.21588881680045</v>
      </c>
      <c r="M3545">
        <v>37.3881731376066</v>
      </c>
      <c r="N3545">
        <v>0.64701999426242995</v>
      </c>
      <c r="O3545">
        <v>64.347826086956502</v>
      </c>
      <c r="P3545">
        <v>64.285714285714207</v>
      </c>
      <c r="Q3545">
        <v>-0.15255125541592199</v>
      </c>
    </row>
    <row r="3546" spans="1:17" hidden="1" x14ac:dyDescent="0.3">
      <c r="A3546" t="s">
        <v>7318</v>
      </c>
      <c r="B3546" t="s">
        <v>7319</v>
      </c>
      <c r="C3546" t="s">
        <v>10650</v>
      </c>
      <c r="E3546">
        <v>45.792000000000002</v>
      </c>
      <c r="F3546">
        <v>23.38</v>
      </c>
      <c r="G3546">
        <v>226.591446556824</v>
      </c>
      <c r="H3546">
        <v>30.317702200378601</v>
      </c>
      <c r="I3546">
        <v>-51.117316073837799</v>
      </c>
      <c r="J3546">
        <v>8.4989004364681904</v>
      </c>
      <c r="K3546">
        <v>22.784145913035601</v>
      </c>
      <c r="L3546">
        <v>25.4509590431426</v>
      </c>
      <c r="M3546">
        <v>84.986375046463195</v>
      </c>
      <c r="N3546">
        <v>2.7144558847256302</v>
      </c>
      <c r="O3546">
        <v>211.16338751069199</v>
      </c>
      <c r="P3546">
        <v>293.70016343915597</v>
      </c>
    </row>
    <row r="3547" spans="1:17" hidden="1" x14ac:dyDescent="0.3">
      <c r="A3547" t="s">
        <v>7320</v>
      </c>
      <c r="B3547" t="s">
        <v>7321</v>
      </c>
      <c r="C3547" t="s">
        <v>10650</v>
      </c>
      <c r="D3547" t="s">
        <v>629</v>
      </c>
      <c r="E3547">
        <v>45.786757254000001</v>
      </c>
      <c r="F3547">
        <v>8.5</v>
      </c>
      <c r="G3547">
        <v>-37.035937066334803</v>
      </c>
      <c r="H3547">
        <v>5.5139432175151999</v>
      </c>
      <c r="I3547">
        <v>5.41523318851646</v>
      </c>
      <c r="J3547">
        <v>10.934640216318799</v>
      </c>
      <c r="K3547">
        <v>8.0987103453015994</v>
      </c>
      <c r="L3547">
        <v>8.3017391352934293</v>
      </c>
      <c r="M3547">
        <v>74.903493922446998</v>
      </c>
      <c r="N3547">
        <v>1.1151679768495899</v>
      </c>
      <c r="O3547">
        <v>48.823529411764703</v>
      </c>
      <c r="P3547">
        <v>61.904761904761898</v>
      </c>
      <c r="Q3547">
        <v>-4.3863803492235003E-2</v>
      </c>
    </row>
    <row r="3548" spans="1:17" hidden="1" x14ac:dyDescent="0.3">
      <c r="A3548" t="s">
        <v>7322</v>
      </c>
      <c r="B3548" t="s">
        <v>7323</v>
      </c>
      <c r="C3548" t="s">
        <v>10650</v>
      </c>
      <c r="D3548" t="s">
        <v>1710</v>
      </c>
      <c r="E3548">
        <v>45.721499999999999</v>
      </c>
      <c r="F3548">
        <v>73.5</v>
      </c>
      <c r="G3548">
        <v>252.77640183178801</v>
      </c>
      <c r="H3548">
        <v>-7.77309381952184</v>
      </c>
      <c r="I3548">
        <v>-3.5941679256896699</v>
      </c>
      <c r="J3548">
        <v>-1.3148897559834301</v>
      </c>
      <c r="K3548">
        <v>78.106203949485604</v>
      </c>
      <c r="L3548">
        <v>66.864593747279699</v>
      </c>
      <c r="M3548">
        <v>44.735452202835397</v>
      </c>
      <c r="N3548">
        <v>8.1391456532797696E-2</v>
      </c>
      <c r="O3548">
        <v>35.1020408163265</v>
      </c>
      <c r="P3548">
        <v>283.21167883211598</v>
      </c>
      <c r="Q3548">
        <v>0.17019026329034301</v>
      </c>
    </row>
    <row r="3549" spans="1:17" hidden="1" x14ac:dyDescent="0.3">
      <c r="A3549" t="s">
        <v>7324</v>
      </c>
      <c r="B3549" t="s">
        <v>7325</v>
      </c>
      <c r="C3549" t="s">
        <v>10650</v>
      </c>
      <c r="D3549" t="s">
        <v>141</v>
      </c>
      <c r="E3549">
        <v>45.674906399999998</v>
      </c>
      <c r="F3549">
        <v>29.99</v>
      </c>
      <c r="G3549">
        <v>64.304982739931503</v>
      </c>
      <c r="H3549">
        <v>-7.9451121681456902</v>
      </c>
      <c r="I3549">
        <v>25.680855190352801</v>
      </c>
      <c r="J3549">
        <v>-1.2361132179725201</v>
      </c>
      <c r="K3549">
        <v>26.921149167825298</v>
      </c>
      <c r="L3549">
        <v>20.560387194483699</v>
      </c>
      <c r="M3549">
        <v>46.106954065121499</v>
      </c>
      <c r="N3549">
        <v>0.22579848336314601</v>
      </c>
      <c r="O3549">
        <v>16.938979659886598</v>
      </c>
      <c r="P3549">
        <v>120.839469808541</v>
      </c>
      <c r="Q3549">
        <v>0.13022649224541</v>
      </c>
    </row>
    <row r="3550" spans="1:17" hidden="1" x14ac:dyDescent="0.3">
      <c r="A3550" t="s">
        <v>7326</v>
      </c>
      <c r="B3550" t="s">
        <v>7327</v>
      </c>
      <c r="C3550" t="s">
        <v>10650</v>
      </c>
      <c r="D3550" t="s">
        <v>568</v>
      </c>
      <c r="E3550">
        <v>45.653770799999997</v>
      </c>
      <c r="F3550">
        <v>23.5</v>
      </c>
      <c r="G3550">
        <v>-66.663228153652497</v>
      </c>
      <c r="H3550">
        <v>-3.9973206236455501</v>
      </c>
      <c r="I3550">
        <v>-38.953419894193601</v>
      </c>
      <c r="J3550">
        <v>-2.91537198442408</v>
      </c>
      <c r="K3550">
        <v>24.5312100279356</v>
      </c>
      <c r="L3550">
        <v>28.1891862650318</v>
      </c>
      <c r="M3550">
        <v>50.667165375563798</v>
      </c>
      <c r="N3550">
        <v>0.53009883198562402</v>
      </c>
      <c r="O3550">
        <v>82.978723404255305</v>
      </c>
      <c r="P3550">
        <v>3.2967032967033001</v>
      </c>
    </row>
    <row r="3551" spans="1:17" hidden="1" x14ac:dyDescent="0.3">
      <c r="A3551" t="s">
        <v>7328</v>
      </c>
      <c r="B3551" t="s">
        <v>7329</v>
      </c>
      <c r="C3551" t="s">
        <v>10650</v>
      </c>
      <c r="D3551" t="s">
        <v>124</v>
      </c>
      <c r="E3551">
        <v>45.512684841999999</v>
      </c>
      <c r="F3551">
        <v>42.1</v>
      </c>
      <c r="G3551">
        <v>12.2765874064514</v>
      </c>
      <c r="H3551">
        <v>36.794058284038002</v>
      </c>
      <c r="I3551">
        <v>37.6569501422888</v>
      </c>
      <c r="J3551">
        <v>-16.353381143558799</v>
      </c>
      <c r="K3551">
        <v>34.043381138236697</v>
      </c>
      <c r="L3551">
        <v>32.273782149848998</v>
      </c>
      <c r="M3551">
        <v>59.3648673088001</v>
      </c>
      <c r="N3551">
        <v>4.19315964369195</v>
      </c>
      <c r="O3551">
        <v>25.843230403800401</v>
      </c>
      <c r="P3551">
        <v>73.895084675753793</v>
      </c>
    </row>
    <row r="3552" spans="1:17" hidden="1" x14ac:dyDescent="0.3">
      <c r="A3552" t="s">
        <v>7330</v>
      </c>
      <c r="B3552" t="s">
        <v>7331</v>
      </c>
      <c r="C3552" t="s">
        <v>10650</v>
      </c>
      <c r="D3552" t="s">
        <v>568</v>
      </c>
      <c r="E3552">
        <v>45.452432199999997</v>
      </c>
      <c r="F3552">
        <v>92.65</v>
      </c>
      <c r="G3552">
        <v>70.977766477932605</v>
      </c>
      <c r="H3552">
        <v>-22.948634761397098</v>
      </c>
      <c r="I3552">
        <v>21.150693104999402</v>
      </c>
      <c r="J3552">
        <v>1.85875802137567</v>
      </c>
      <c r="K3552">
        <v>99.080794810531202</v>
      </c>
      <c r="L3552">
        <v>82.642998087759693</v>
      </c>
      <c r="M3552">
        <v>38.7682668749908</v>
      </c>
      <c r="N3552">
        <v>0.51888440045098105</v>
      </c>
      <c r="O3552">
        <v>29.195898542903301</v>
      </c>
      <c r="P3552">
        <v>112.305224564619</v>
      </c>
      <c r="Q3552">
        <v>8.1674789690808006E-2</v>
      </c>
    </row>
    <row r="3553" spans="1:17" hidden="1" x14ac:dyDescent="0.3">
      <c r="A3553" t="s">
        <v>7332</v>
      </c>
      <c r="B3553" t="s">
        <v>7333</v>
      </c>
      <c r="C3553" t="s">
        <v>10650</v>
      </c>
      <c r="D3553" t="s">
        <v>629</v>
      </c>
      <c r="E3553">
        <v>45.368145499999997</v>
      </c>
      <c r="F3553">
        <v>87.7</v>
      </c>
      <c r="G3553">
        <v>114.536790038777</v>
      </c>
      <c r="H3553">
        <v>-30.4294680048659</v>
      </c>
      <c r="I3553">
        <v>64.238348744344606</v>
      </c>
      <c r="J3553">
        <v>-9.3511008743758399</v>
      </c>
      <c r="K3553">
        <v>92.549444680508699</v>
      </c>
      <c r="L3553">
        <v>66.232472882719904</v>
      </c>
      <c r="M3553">
        <v>11.8300878839503</v>
      </c>
      <c r="N3553">
        <v>7.4199835287244706E-2</v>
      </c>
      <c r="O3553">
        <v>48.232611174458299</v>
      </c>
      <c r="P3553">
        <v>174.0625</v>
      </c>
      <c r="Q3553">
        <v>6.4813633611890006E-2</v>
      </c>
    </row>
    <row r="3554" spans="1:17" hidden="1" x14ac:dyDescent="0.3">
      <c r="A3554" t="s">
        <v>7334</v>
      </c>
      <c r="B3554" t="s">
        <v>7335</v>
      </c>
      <c r="C3554" t="s">
        <v>10650</v>
      </c>
      <c r="D3554" t="s">
        <v>531</v>
      </c>
      <c r="E3554">
        <v>45.147435289999997</v>
      </c>
      <c r="F3554">
        <v>6.11</v>
      </c>
      <c r="G3554">
        <v>53.048206483155198</v>
      </c>
      <c r="H3554">
        <v>3.1081240192431601</v>
      </c>
      <c r="I3554">
        <v>31.475276518754701</v>
      </c>
      <c r="J3554">
        <v>3.90428558287414E-3</v>
      </c>
      <c r="K3554">
        <v>5.8225902875089401</v>
      </c>
      <c r="L3554">
        <v>4.7288814427042496</v>
      </c>
      <c r="M3554">
        <v>52.020502072499703</v>
      </c>
      <c r="N3554">
        <v>1.0443391655468499</v>
      </c>
      <c r="O3554">
        <v>20.458265139116101</v>
      </c>
      <c r="P3554">
        <v>125.461254612546</v>
      </c>
      <c r="Q3554">
        <v>8.8917291402297996E-2</v>
      </c>
    </row>
    <row r="3555" spans="1:17" hidden="1" x14ac:dyDescent="0.3">
      <c r="A3555" t="s">
        <v>7336</v>
      </c>
      <c r="B3555" t="s">
        <v>7337</v>
      </c>
      <c r="C3555" t="s">
        <v>10650</v>
      </c>
      <c r="D3555" t="s">
        <v>629</v>
      </c>
      <c r="E3555">
        <v>45.134188199999997</v>
      </c>
      <c r="F3555">
        <v>44.97</v>
      </c>
      <c r="G3555">
        <v>-57.253828668350998</v>
      </c>
      <c r="H3555">
        <v>-6.0801636661998604</v>
      </c>
      <c r="I3555">
        <v>-33.894084401863303</v>
      </c>
      <c r="J3555">
        <v>-0.64856359812231901</v>
      </c>
      <c r="K3555">
        <v>44.065545077391398</v>
      </c>
      <c r="L3555">
        <v>51.796027732920997</v>
      </c>
      <c r="M3555">
        <v>56.515654963646099</v>
      </c>
      <c r="N3555">
        <v>0.46191652873458</v>
      </c>
      <c r="O3555">
        <v>69.223927062486098</v>
      </c>
      <c r="P3555">
        <v>24.398340248962601</v>
      </c>
      <c r="Q3555">
        <v>2.3116464658033999E-2</v>
      </c>
    </row>
    <row r="3556" spans="1:17" hidden="1" x14ac:dyDescent="0.3">
      <c r="A3556" t="s">
        <v>7338</v>
      </c>
      <c r="B3556" t="s">
        <v>7339</v>
      </c>
      <c r="C3556" t="s">
        <v>10650</v>
      </c>
      <c r="D3556" t="s">
        <v>742</v>
      </c>
      <c r="E3556">
        <v>45.057158311999999</v>
      </c>
      <c r="F3556">
        <v>23.74</v>
      </c>
      <c r="G3556">
        <v>23.921029891739298</v>
      </c>
      <c r="H3556">
        <v>4.7974479412005104</v>
      </c>
      <c r="I3556">
        <v>10.934798671387499</v>
      </c>
      <c r="J3556">
        <v>0.28528956696815799</v>
      </c>
      <c r="K3556">
        <v>21.8600901195041</v>
      </c>
      <c r="L3556">
        <v>19.367909044991901</v>
      </c>
      <c r="M3556">
        <v>37.579943371070499</v>
      </c>
      <c r="N3556">
        <v>0.70597459637332705</v>
      </c>
      <c r="O3556">
        <v>0.21061499578769399</v>
      </c>
      <c r="P3556">
        <v>64.290657439446306</v>
      </c>
    </row>
    <row r="3557" spans="1:17" hidden="1" x14ac:dyDescent="0.3">
      <c r="A3557" t="s">
        <v>7340</v>
      </c>
      <c r="B3557" t="s">
        <v>7341</v>
      </c>
      <c r="C3557" t="s">
        <v>10650</v>
      </c>
      <c r="D3557" t="s">
        <v>5887</v>
      </c>
      <c r="E3557">
        <v>44.9618945</v>
      </c>
      <c r="F3557">
        <v>167.95</v>
      </c>
      <c r="G3557">
        <v>-42.961318666994799</v>
      </c>
      <c r="H3557">
        <v>-11.227394894790599</v>
      </c>
      <c r="I3557">
        <v>-46.056817328080101</v>
      </c>
      <c r="J3557">
        <v>-6.7757567313662701</v>
      </c>
      <c r="K3557">
        <v>172.25541267796601</v>
      </c>
      <c r="L3557">
        <v>195.897908455709</v>
      </c>
      <c r="M3557">
        <v>38.671479159909701</v>
      </c>
      <c r="N3557">
        <v>0.38815165876777202</v>
      </c>
      <c r="O3557">
        <v>95.891634415004404</v>
      </c>
      <c r="P3557">
        <v>35.062324085243198</v>
      </c>
      <c r="Q3557">
        <v>-1.2802904102812001E-2</v>
      </c>
    </row>
    <row r="3558" spans="1:17" hidden="1" x14ac:dyDescent="0.3">
      <c r="A3558" t="s">
        <v>7342</v>
      </c>
      <c r="B3558" t="s">
        <v>7343</v>
      </c>
      <c r="C3558" t="s">
        <v>10650</v>
      </c>
      <c r="D3558" t="s">
        <v>629</v>
      </c>
      <c r="E3558">
        <v>44.906399999999998</v>
      </c>
      <c r="F3558">
        <v>26.48</v>
      </c>
      <c r="G3558">
        <v>-47.736963446299399</v>
      </c>
      <c r="H3558">
        <v>-1.73907654090413</v>
      </c>
      <c r="I3558">
        <v>-26.743182904523898</v>
      </c>
      <c r="J3558">
        <v>10.700431781867101</v>
      </c>
      <c r="K3558">
        <v>28.035060742244301</v>
      </c>
      <c r="L3558">
        <v>30.775208394811902</v>
      </c>
      <c r="M3558">
        <v>53.800148899587498</v>
      </c>
      <c r="N3558">
        <v>2.0137635280654398</v>
      </c>
      <c r="O3558">
        <v>193.95770392749199</v>
      </c>
      <c r="P3558">
        <v>7.3368463721118697</v>
      </c>
      <c r="Q3558">
        <v>0.20123280555072201</v>
      </c>
    </row>
    <row r="3559" spans="1:17" hidden="1" x14ac:dyDescent="0.3">
      <c r="A3559" t="s">
        <v>7344</v>
      </c>
      <c r="B3559" t="s">
        <v>7345</v>
      </c>
      <c r="C3559" t="s">
        <v>10650</v>
      </c>
      <c r="D3559" t="s">
        <v>568</v>
      </c>
      <c r="E3559">
        <v>44.851399999999998</v>
      </c>
      <c r="F3559">
        <v>72.7</v>
      </c>
      <c r="G3559">
        <v>-14.189674186129199</v>
      </c>
      <c r="H3559">
        <v>-6.6512989477269597</v>
      </c>
      <c r="I3559">
        <v>-26.616869552961301</v>
      </c>
      <c r="J3559">
        <v>-1.24208114889488</v>
      </c>
      <c r="K3559">
        <v>77.090662340616703</v>
      </c>
      <c r="L3559">
        <v>78.064875610427293</v>
      </c>
      <c r="M3559">
        <v>42.873558140149399</v>
      </c>
      <c r="N3559">
        <v>0.23937699823783501</v>
      </c>
      <c r="O3559">
        <v>56.671251719394697</v>
      </c>
      <c r="P3559">
        <v>23.744680851063801</v>
      </c>
      <c r="Q3559">
        <v>0.17269370307370199</v>
      </c>
    </row>
    <row r="3560" spans="1:17" hidden="1" x14ac:dyDescent="0.3">
      <c r="A3560" t="s">
        <v>7346</v>
      </c>
      <c r="B3560" t="s">
        <v>7347</v>
      </c>
      <c r="C3560" t="s">
        <v>10650</v>
      </c>
      <c r="D3560" t="s">
        <v>629</v>
      </c>
      <c r="E3560">
        <v>44.841197000000001</v>
      </c>
      <c r="F3560">
        <v>60.08</v>
      </c>
      <c r="G3560">
        <v>108.54642546586101</v>
      </c>
      <c r="H3560">
        <v>-3.1765222520068299</v>
      </c>
      <c r="I3560">
        <v>19.863023097967201</v>
      </c>
      <c r="J3560">
        <v>-12.429051541254299</v>
      </c>
      <c r="K3560">
        <v>59.2199058081492</v>
      </c>
      <c r="L3560">
        <v>50.284749527955697</v>
      </c>
      <c r="M3560">
        <v>51.415427943709602</v>
      </c>
      <c r="N3560">
        <v>0.49167422392678101</v>
      </c>
      <c r="O3560">
        <v>16.4946737683089</v>
      </c>
      <c r="P3560">
        <v>152.96842105263099</v>
      </c>
      <c r="Q3560">
        <v>7.1285659134594004E-2</v>
      </c>
    </row>
    <row r="3561" spans="1:17" hidden="1" x14ac:dyDescent="0.3">
      <c r="A3561" t="s">
        <v>7348</v>
      </c>
      <c r="B3561" t="s">
        <v>7349</v>
      </c>
      <c r="C3561" t="s">
        <v>10650</v>
      </c>
      <c r="D3561" t="s">
        <v>414</v>
      </c>
      <c r="E3561">
        <v>44.709546750000001</v>
      </c>
      <c r="F3561">
        <v>86.17</v>
      </c>
      <c r="G3561">
        <v>148.52231445321601</v>
      </c>
      <c r="H3561">
        <v>-3.46252900155655</v>
      </c>
      <c r="I3561">
        <v>69.131423790286604</v>
      </c>
      <c r="J3561">
        <v>-3.63555149673005</v>
      </c>
      <c r="K3561">
        <v>89.358995734413696</v>
      </c>
      <c r="L3561">
        <v>76.022715743893897</v>
      </c>
      <c r="M3561">
        <v>38.671726507677803</v>
      </c>
      <c r="N3561">
        <v>1.0473360751315799</v>
      </c>
      <c r="O3561">
        <v>74.596727399326895</v>
      </c>
      <c r="P3561">
        <v>205.02654867256601</v>
      </c>
      <c r="Q3561">
        <v>0.11660927370428199</v>
      </c>
    </row>
    <row r="3562" spans="1:17" hidden="1" x14ac:dyDescent="0.3">
      <c r="A3562" t="s">
        <v>7350</v>
      </c>
      <c r="B3562" t="s">
        <v>7351</v>
      </c>
      <c r="C3562" t="s">
        <v>10650</v>
      </c>
      <c r="D3562" t="s">
        <v>46</v>
      </c>
      <c r="E3562">
        <v>44.635100000000001</v>
      </c>
      <c r="F3562">
        <v>143.75</v>
      </c>
      <c r="G3562">
        <v>158.10346246173501</v>
      </c>
      <c r="H3562">
        <v>-5.9921798410272196</v>
      </c>
      <c r="I3562">
        <v>10.899854047597699</v>
      </c>
      <c r="J3562">
        <v>-7.5236895334016598</v>
      </c>
      <c r="K3562">
        <v>146.69914532003801</v>
      </c>
      <c r="L3562">
        <v>116.0350941749</v>
      </c>
      <c r="M3562">
        <v>38.057217538053102</v>
      </c>
      <c r="N3562">
        <v>0.66070107539465195</v>
      </c>
      <c r="O3562">
        <v>22.469565217391299</v>
      </c>
      <c r="P3562">
        <v>238.15572806398399</v>
      </c>
      <c r="Q3562">
        <v>0.123228924251089</v>
      </c>
    </row>
    <row r="3563" spans="1:17" hidden="1" x14ac:dyDescent="0.3">
      <c r="A3563" t="s">
        <v>7352</v>
      </c>
      <c r="B3563" t="s">
        <v>7353</v>
      </c>
      <c r="C3563" t="s">
        <v>10650</v>
      </c>
      <c r="D3563" t="s">
        <v>6861</v>
      </c>
      <c r="E3563">
        <v>44.606760000000001</v>
      </c>
      <c r="F3563">
        <v>77.55</v>
      </c>
      <c r="G3563">
        <v>84.981389666338401</v>
      </c>
      <c r="H3563">
        <v>-1.52309381952183</v>
      </c>
      <c r="I3563">
        <v>9.7753714855164002</v>
      </c>
      <c r="J3563">
        <v>-1.6627623810837799</v>
      </c>
      <c r="K3563">
        <v>75.185138216081199</v>
      </c>
      <c r="L3563">
        <v>65.836209048928694</v>
      </c>
      <c r="M3563">
        <v>86.011706119723598</v>
      </c>
      <c r="N3563">
        <v>0</v>
      </c>
      <c r="O3563">
        <v>0</v>
      </c>
      <c r="P3563">
        <v>169.270833333333</v>
      </c>
    </row>
    <row r="3564" spans="1:17" hidden="1" x14ac:dyDescent="0.3">
      <c r="A3564" t="s">
        <v>7354</v>
      </c>
      <c r="B3564" t="s">
        <v>7355</v>
      </c>
      <c r="C3564" t="s">
        <v>10650</v>
      </c>
      <c r="D3564" t="s">
        <v>264</v>
      </c>
      <c r="E3564">
        <v>44.604168319999999</v>
      </c>
      <c r="F3564">
        <v>99.45</v>
      </c>
      <c r="G3564">
        <v>25.785269653771699</v>
      </c>
      <c r="H3564">
        <v>-2.3812462677802801</v>
      </c>
      <c r="I3564">
        <v>12.125171696951799</v>
      </c>
      <c r="J3564">
        <v>-7.05775274717241</v>
      </c>
      <c r="K3564">
        <v>98.2865044032106</v>
      </c>
      <c r="L3564">
        <v>86.117984113095702</v>
      </c>
      <c r="M3564">
        <v>47.093544066084696</v>
      </c>
      <c r="N3564">
        <v>0.227753010476509</v>
      </c>
      <c r="O3564">
        <v>23.378582202111598</v>
      </c>
      <c r="P3564">
        <v>90.444274224435006</v>
      </c>
      <c r="Q3564">
        <v>9.4242033963138003E-2</v>
      </c>
    </row>
    <row r="3565" spans="1:17" hidden="1" x14ac:dyDescent="0.3">
      <c r="A3565" t="s">
        <v>7356</v>
      </c>
      <c r="B3565" t="s">
        <v>7357</v>
      </c>
      <c r="C3565" t="s">
        <v>10650</v>
      </c>
      <c r="D3565" t="s">
        <v>739</v>
      </c>
      <c r="E3565">
        <v>44.462249999999997</v>
      </c>
      <c r="F3565">
        <v>163.9</v>
      </c>
      <c r="G3565">
        <v>-67.698434895065006</v>
      </c>
      <c r="H3565">
        <v>8.2330037414537696</v>
      </c>
      <c r="I3565">
        <v>-50.232325820426503</v>
      </c>
      <c r="J3565">
        <v>-2.6061586074988798</v>
      </c>
      <c r="K3565">
        <v>150.95827258370201</v>
      </c>
      <c r="M3565">
        <v>56.365134406748801</v>
      </c>
      <c r="N3565">
        <v>1.0826376656199701</v>
      </c>
      <c r="O3565">
        <v>76.174496644295303</v>
      </c>
      <c r="P3565">
        <v>31.12</v>
      </c>
    </row>
    <row r="3566" spans="1:17" hidden="1" x14ac:dyDescent="0.3">
      <c r="A3566" t="s">
        <v>7358</v>
      </c>
      <c r="B3566" t="s">
        <v>7359</v>
      </c>
      <c r="C3566" t="s">
        <v>10650</v>
      </c>
      <c r="D3566" t="s">
        <v>4293</v>
      </c>
      <c r="E3566">
        <v>44.398213124999998</v>
      </c>
      <c r="F3566">
        <v>355.85</v>
      </c>
      <c r="G3566">
        <v>250.03088358985599</v>
      </c>
      <c r="H3566">
        <v>-4.9423843167436603</v>
      </c>
      <c r="I3566">
        <v>201.94233649908901</v>
      </c>
      <c r="J3566">
        <v>-3.5869521958986099</v>
      </c>
      <c r="K3566">
        <v>289.52738319162501</v>
      </c>
      <c r="L3566">
        <v>182.56175729642601</v>
      </c>
      <c r="M3566">
        <v>56.428528805444699</v>
      </c>
      <c r="N3566">
        <v>0.57575757575757502</v>
      </c>
      <c r="O3566">
        <v>12.6879303077139</v>
      </c>
      <c r="P3566">
        <v>372.89036544850501</v>
      </c>
    </row>
    <row r="3567" spans="1:17" hidden="1" x14ac:dyDescent="0.3">
      <c r="A3567" t="s">
        <v>7360</v>
      </c>
      <c r="B3567" t="s">
        <v>7361</v>
      </c>
      <c r="C3567" t="s">
        <v>10650</v>
      </c>
      <c r="D3567" t="s">
        <v>1168</v>
      </c>
      <c r="E3567">
        <v>44.36631474</v>
      </c>
      <c r="F3567">
        <v>33</v>
      </c>
      <c r="G3567">
        <v>-81.798578400475506</v>
      </c>
      <c r="H3567">
        <v>0.35190618047816402</v>
      </c>
      <c r="I3567">
        <v>-35.776185469549297</v>
      </c>
      <c r="J3567">
        <v>-4.9268573365734003</v>
      </c>
      <c r="K3567">
        <v>33.758653906507597</v>
      </c>
      <c r="L3567">
        <v>46.527228825175797</v>
      </c>
      <c r="M3567">
        <v>39.936951513073403</v>
      </c>
      <c r="N3567">
        <v>0.44340530876083001</v>
      </c>
      <c r="O3567">
        <v>118.484848484848</v>
      </c>
      <c r="P3567">
        <v>13.4020618556701</v>
      </c>
    </row>
    <row r="3568" spans="1:17" hidden="1" x14ac:dyDescent="0.3">
      <c r="A3568" t="s">
        <v>7362</v>
      </c>
      <c r="B3568" t="s">
        <v>7363</v>
      </c>
      <c r="C3568" t="s">
        <v>10650</v>
      </c>
      <c r="D3568" t="s">
        <v>295</v>
      </c>
      <c r="E3568">
        <v>44.356288800000002</v>
      </c>
      <c r="F3568">
        <v>103.1</v>
      </c>
      <c r="G3568">
        <v>64.203197607940595</v>
      </c>
      <c r="H3568">
        <v>20.135442765844001</v>
      </c>
      <c r="I3568">
        <v>1.6245855476903399</v>
      </c>
      <c r="J3568">
        <v>25.032691009823001</v>
      </c>
      <c r="K3568">
        <v>80.380437945746294</v>
      </c>
      <c r="L3568">
        <v>74.827346342423894</v>
      </c>
      <c r="M3568">
        <v>80.536791277567104</v>
      </c>
      <c r="N3568">
        <v>2.0121278782635801</v>
      </c>
      <c r="O3568">
        <v>10.6498545101842</v>
      </c>
      <c r="P3568">
        <v>135.388127853881</v>
      </c>
      <c r="Q3568">
        <v>4.4521298856992998E-2</v>
      </c>
    </row>
    <row r="3569" spans="1:17" hidden="1" x14ac:dyDescent="0.3">
      <c r="A3569" t="s">
        <v>7364</v>
      </c>
      <c r="B3569" t="s">
        <v>7365</v>
      </c>
      <c r="C3569" t="s">
        <v>10650</v>
      </c>
      <c r="D3569" t="s">
        <v>414</v>
      </c>
      <c r="E3569">
        <v>44.28</v>
      </c>
      <c r="F3569">
        <v>4.84</v>
      </c>
      <c r="G3569">
        <v>70.117209187517105</v>
      </c>
      <c r="H3569">
        <v>-0.49639977434730498</v>
      </c>
      <c r="I3569">
        <v>7.2295075709990702</v>
      </c>
      <c r="J3569">
        <v>-1.2545991157776699</v>
      </c>
      <c r="K3569">
        <v>4.8334347418907697</v>
      </c>
      <c r="L3569">
        <v>4.1632647741780398</v>
      </c>
      <c r="M3569">
        <v>62.943599832599702</v>
      </c>
      <c r="N3569">
        <v>0.48546128524259302</v>
      </c>
      <c r="O3569">
        <v>34.848484848484802</v>
      </c>
      <c r="P3569">
        <v>107.428571428571</v>
      </c>
      <c r="Q3569">
        <v>8.0147696638217997E-2</v>
      </c>
    </row>
    <row r="3570" spans="1:17" hidden="1" x14ac:dyDescent="0.3">
      <c r="A3570" t="s">
        <v>7366</v>
      </c>
      <c r="B3570" t="s">
        <v>7367</v>
      </c>
      <c r="C3570" t="s">
        <v>10650</v>
      </c>
      <c r="D3570" t="s">
        <v>295</v>
      </c>
      <c r="E3570">
        <v>44.249392417999999</v>
      </c>
      <c r="F3570">
        <v>8.5</v>
      </c>
      <c r="G3570">
        <v>67.699921134869896</v>
      </c>
      <c r="H3570">
        <v>42.524525228097197</v>
      </c>
      <c r="I3570">
        <v>35.892478308986298</v>
      </c>
      <c r="J3570">
        <v>-0.82942904775044901</v>
      </c>
      <c r="K3570">
        <v>6.9056215847546998</v>
      </c>
      <c r="L3570">
        <v>5.9323571945042497</v>
      </c>
      <c r="M3570">
        <v>65.094325453586904</v>
      </c>
      <c r="N3570">
        <v>1.3226514881068301</v>
      </c>
      <c r="O3570">
        <v>14.588235294117601</v>
      </c>
      <c r="P3570">
        <v>109.876543209876</v>
      </c>
      <c r="Q3570">
        <v>0.106339058875537</v>
      </c>
    </row>
    <row r="3571" spans="1:17" hidden="1" x14ac:dyDescent="0.3">
      <c r="A3571" t="s">
        <v>7368</v>
      </c>
      <c r="B3571" t="s">
        <v>7369</v>
      </c>
      <c r="C3571" t="s">
        <v>10650</v>
      </c>
      <c r="E3571">
        <v>44.220595000000003</v>
      </c>
      <c r="F3571">
        <v>84.31</v>
      </c>
      <c r="G3571">
        <v>-19.369541260636399</v>
      </c>
      <c r="H3571">
        <v>4.6607852736771402</v>
      </c>
      <c r="I3571">
        <v>-4.0837230076992297</v>
      </c>
      <c r="J3571">
        <v>-1.6627623810837799</v>
      </c>
      <c r="K3571">
        <v>80.346939152465893</v>
      </c>
      <c r="L3571">
        <v>76.2327670627039</v>
      </c>
      <c r="M3571">
        <v>74.727303457834196</v>
      </c>
      <c r="N3571">
        <v>0.80310880829015496</v>
      </c>
      <c r="O3571">
        <v>2.4315027873324602</v>
      </c>
      <c r="P3571">
        <v>21.309352517985602</v>
      </c>
    </row>
    <row r="3572" spans="1:17" hidden="1" x14ac:dyDescent="0.3">
      <c r="A3572" t="s">
        <v>7370</v>
      </c>
      <c r="B3572" t="s">
        <v>7371</v>
      </c>
      <c r="C3572" t="s">
        <v>10650</v>
      </c>
      <c r="D3572" t="s">
        <v>7029</v>
      </c>
      <c r="E3572">
        <v>44.210984000000003</v>
      </c>
      <c r="F3572">
        <v>187.5</v>
      </c>
      <c r="G3572">
        <v>15.479119886831301</v>
      </c>
      <c r="H3572">
        <v>25.993064998575999</v>
      </c>
      <c r="I3572">
        <v>36.4332225125573</v>
      </c>
      <c r="J3572">
        <v>19.904139027366899</v>
      </c>
      <c r="K3572">
        <v>159.17572798240701</v>
      </c>
      <c r="L3572">
        <v>131.08100815099101</v>
      </c>
      <c r="M3572">
        <v>90.123263439057993</v>
      </c>
      <c r="N3572">
        <v>0.82358182358182297</v>
      </c>
      <c r="O3572">
        <v>10.5866666666666</v>
      </c>
      <c r="P3572">
        <v>81.774115365971795</v>
      </c>
    </row>
    <row r="3573" spans="1:17" hidden="1" x14ac:dyDescent="0.3">
      <c r="A3573" t="s">
        <v>7372</v>
      </c>
      <c r="B3573" t="s">
        <v>7373</v>
      </c>
      <c r="C3573" t="s">
        <v>10650</v>
      </c>
      <c r="D3573" t="s">
        <v>531</v>
      </c>
      <c r="E3573">
        <v>44.184789000000002</v>
      </c>
      <c r="F3573">
        <v>27.61</v>
      </c>
      <c r="G3573">
        <v>132.266911391679</v>
      </c>
      <c r="H3573">
        <v>77.632219531976801</v>
      </c>
      <c r="I3573">
        <v>74.726277349633193</v>
      </c>
      <c r="J3573">
        <v>8.5635578200897307</v>
      </c>
      <c r="K3573">
        <v>18.7152903888325</v>
      </c>
      <c r="L3573">
        <v>15.3939634707155</v>
      </c>
      <c r="M3573">
        <v>99.278796318059605</v>
      </c>
      <c r="N3573">
        <v>5.5333634317882003</v>
      </c>
      <c r="O3573">
        <v>0</v>
      </c>
      <c r="P3573">
        <v>176.37637637637599</v>
      </c>
    </row>
    <row r="3574" spans="1:17" hidden="1" x14ac:dyDescent="0.3">
      <c r="A3574" t="s">
        <v>7374</v>
      </c>
      <c r="B3574" t="s">
        <v>7375</v>
      </c>
      <c r="C3574" t="s">
        <v>10650</v>
      </c>
      <c r="D3574" t="s">
        <v>966</v>
      </c>
      <c r="E3574">
        <v>44.1252</v>
      </c>
      <c r="F3574">
        <v>1.02</v>
      </c>
      <c r="G3574">
        <v>-75.300141865192998</v>
      </c>
      <c r="H3574">
        <v>-5.2267975232255397</v>
      </c>
      <c r="I3574">
        <v>-34.507629464151201</v>
      </c>
      <c r="J3574">
        <v>-1.6627623810837799</v>
      </c>
      <c r="K3574">
        <v>1.0641391822102899</v>
      </c>
      <c r="L3574">
        <v>1.3740549989353401</v>
      </c>
      <c r="M3574">
        <v>47.553362394162903</v>
      </c>
      <c r="N3574">
        <v>1.6164860676211199</v>
      </c>
      <c r="O3574">
        <v>86.274509803921504</v>
      </c>
      <c r="P3574">
        <v>7.3684210526315796</v>
      </c>
      <c r="Q3574">
        <v>-3.202476312995E-2</v>
      </c>
    </row>
    <row r="3575" spans="1:17" hidden="1" x14ac:dyDescent="0.3">
      <c r="A3575" t="s">
        <v>7376</v>
      </c>
      <c r="B3575" t="s">
        <v>7377</v>
      </c>
      <c r="C3575" t="s">
        <v>10650</v>
      </c>
      <c r="D3575" t="s">
        <v>387</v>
      </c>
      <c r="E3575">
        <v>43.999178999999998</v>
      </c>
      <c r="F3575">
        <v>43.99</v>
      </c>
      <c r="G3575">
        <v>-63.839242491473897</v>
      </c>
      <c r="H3575">
        <v>-10.117654749561201</v>
      </c>
      <c r="I3575">
        <v>-38.649181441486199</v>
      </c>
      <c r="J3575">
        <v>-9.8953592964651804</v>
      </c>
      <c r="K3575">
        <v>44.492914442167802</v>
      </c>
      <c r="L3575">
        <v>52.012305067006302</v>
      </c>
      <c r="M3575">
        <v>50.9856086588672</v>
      </c>
      <c r="N3575">
        <v>0.652626496746749</v>
      </c>
      <c r="O3575">
        <v>85.0420550125028</v>
      </c>
      <c r="P3575">
        <v>18.731443994601801</v>
      </c>
      <c r="Q3575">
        <v>-1.454239520506E-2</v>
      </c>
    </row>
    <row r="3576" spans="1:17" hidden="1" x14ac:dyDescent="0.3">
      <c r="A3576" t="s">
        <v>7378</v>
      </c>
      <c r="B3576" t="s">
        <v>7379</v>
      </c>
      <c r="C3576" t="s">
        <v>10650</v>
      </c>
      <c r="D3576" t="s">
        <v>54</v>
      </c>
      <c r="E3576">
        <v>43.996647199999998</v>
      </c>
      <c r="F3576">
        <v>24.66</v>
      </c>
      <c r="G3576">
        <v>-12.473067002719899</v>
      </c>
      <c r="H3576">
        <v>-13.523093819521799</v>
      </c>
      <c r="I3576">
        <v>-4.6687726687726698</v>
      </c>
      <c r="J3576">
        <v>-9.8430628819185095</v>
      </c>
      <c r="K3576">
        <v>22.9892048585711</v>
      </c>
      <c r="L3576">
        <v>21.269638137045298</v>
      </c>
      <c r="M3576">
        <v>32.3186641253075</v>
      </c>
      <c r="N3576">
        <v>0.56086787083012701</v>
      </c>
      <c r="O3576">
        <v>22.060016220600101</v>
      </c>
      <c r="P3576">
        <v>140.585365853658</v>
      </c>
      <c r="Q3576">
        <v>0.11512010089933999</v>
      </c>
    </row>
    <row r="3577" spans="1:17" hidden="1" x14ac:dyDescent="0.3">
      <c r="A3577" t="s">
        <v>7380</v>
      </c>
      <c r="B3577" t="s">
        <v>7381</v>
      </c>
      <c r="C3577" t="s">
        <v>10650</v>
      </c>
      <c r="D3577" t="s">
        <v>531</v>
      </c>
      <c r="E3577">
        <v>43.938118000000003</v>
      </c>
      <c r="F3577">
        <v>151.5</v>
      </c>
      <c r="G3577">
        <v>-15.966066573429799</v>
      </c>
      <c r="H3577">
        <v>-9.4011499619908996</v>
      </c>
      <c r="I3577">
        <v>-10.535090846582101</v>
      </c>
      <c r="J3577">
        <v>2.9294240479772</v>
      </c>
      <c r="K3577">
        <v>154.75497563459601</v>
      </c>
      <c r="L3577">
        <v>147.37793943605701</v>
      </c>
      <c r="M3577">
        <v>49.676303792486699</v>
      </c>
      <c r="N3577">
        <v>0.70242913954254105</v>
      </c>
      <c r="O3577">
        <v>38.349834983498297</v>
      </c>
      <c r="P3577">
        <v>30.3786574870912</v>
      </c>
      <c r="Q3577">
        <v>0.15703648704966</v>
      </c>
    </row>
    <row r="3578" spans="1:17" hidden="1" x14ac:dyDescent="0.3">
      <c r="A3578" t="s">
        <v>7382</v>
      </c>
      <c r="B3578" t="s">
        <v>7383</v>
      </c>
      <c r="C3578" t="s">
        <v>10650</v>
      </c>
      <c r="D3578" t="s">
        <v>51</v>
      </c>
      <c r="E3578">
        <v>43.883600000000001</v>
      </c>
      <c r="F3578">
        <v>35.159999999999997</v>
      </c>
      <c r="G3578">
        <v>2.9486380224335398</v>
      </c>
      <c r="H3578">
        <v>64.238030302257997</v>
      </c>
      <c r="I3578">
        <v>32.200113659776797</v>
      </c>
      <c r="J3578">
        <v>31.934821612876199</v>
      </c>
      <c r="K3578">
        <v>24.897772538551301</v>
      </c>
      <c r="L3578">
        <v>22.324421590518199</v>
      </c>
      <c r="M3578">
        <v>80.543115694662006</v>
      </c>
      <c r="N3578">
        <v>3.49202680420135</v>
      </c>
      <c r="O3578">
        <v>13.6803185437997</v>
      </c>
      <c r="P3578">
        <v>96.424581005586504</v>
      </c>
      <c r="Q3578">
        <v>0.10661004874501499</v>
      </c>
    </row>
    <row r="3579" spans="1:17" hidden="1" x14ac:dyDescent="0.3">
      <c r="A3579" t="s">
        <v>7384</v>
      </c>
      <c r="B3579" t="s">
        <v>7385</v>
      </c>
      <c r="C3579" t="s">
        <v>10650</v>
      </c>
      <c r="D3579" t="s">
        <v>46</v>
      </c>
      <c r="E3579">
        <v>43.838864000000001</v>
      </c>
      <c r="F3579">
        <v>19.11</v>
      </c>
      <c r="G3579">
        <v>-32.685916386517398</v>
      </c>
      <c r="H3579">
        <v>-8.7135700099980298</v>
      </c>
      <c r="I3579">
        <v>-19.749655730567699</v>
      </c>
      <c r="J3579">
        <v>3.6885889702675501</v>
      </c>
      <c r="K3579">
        <v>20.1250098265762</v>
      </c>
      <c r="L3579">
        <v>20.830804248543199</v>
      </c>
      <c r="M3579">
        <v>51.279575626780897</v>
      </c>
      <c r="N3579">
        <v>1.37984648956532</v>
      </c>
      <c r="O3579">
        <v>39.979068550497097</v>
      </c>
      <c r="P3579">
        <v>10.782608695652099</v>
      </c>
      <c r="Q3579">
        <v>-2.1646422716716001E-2</v>
      </c>
    </row>
    <row r="3580" spans="1:17" hidden="1" x14ac:dyDescent="0.3">
      <c r="A3580" t="s">
        <v>7386</v>
      </c>
      <c r="B3580" t="s">
        <v>7387</v>
      </c>
      <c r="C3580" t="s">
        <v>10650</v>
      </c>
      <c r="D3580" t="s">
        <v>51</v>
      </c>
      <c r="E3580">
        <v>43.788734400000003</v>
      </c>
      <c r="F3580">
        <v>68.430000000000007</v>
      </c>
      <c r="G3580">
        <v>21.834415923570301</v>
      </c>
      <c r="H3580">
        <v>-3.11684381952184</v>
      </c>
      <c r="I3580">
        <v>-15.114170070691801</v>
      </c>
      <c r="J3580">
        <v>-3.56307390756354</v>
      </c>
      <c r="K3580">
        <v>62.2558543417937</v>
      </c>
      <c r="L3580">
        <v>58.444433126553903</v>
      </c>
      <c r="M3580">
        <v>47.483485708196902</v>
      </c>
      <c r="N3580">
        <v>1.16460048128209</v>
      </c>
      <c r="O3580">
        <v>14.7157679380388</v>
      </c>
      <c r="P3580">
        <v>68.962962962962905</v>
      </c>
      <c r="Q3580">
        <v>9.5196233259637997E-2</v>
      </c>
    </row>
    <row r="3581" spans="1:17" hidden="1" x14ac:dyDescent="0.3">
      <c r="A3581" t="s">
        <v>7388</v>
      </c>
      <c r="B3581" t="s">
        <v>7389</v>
      </c>
      <c r="C3581" t="s">
        <v>10650</v>
      </c>
      <c r="D3581" t="s">
        <v>7390</v>
      </c>
      <c r="E3581">
        <v>43.3611206</v>
      </c>
      <c r="F3581">
        <v>36.950000000000003</v>
      </c>
      <c r="G3581">
        <v>67.158305887372293</v>
      </c>
      <c r="H3581">
        <v>6.7077204745613503</v>
      </c>
      <c r="I3581">
        <v>144.342809790187</v>
      </c>
      <c r="J3581">
        <v>-1.6627623810837799</v>
      </c>
      <c r="K3581">
        <v>37.2977207253046</v>
      </c>
      <c r="L3581">
        <v>29.536637744731401</v>
      </c>
      <c r="M3581">
        <v>68.839106235358301</v>
      </c>
      <c r="N3581">
        <v>0.29436528497409298</v>
      </c>
      <c r="O3581">
        <v>48.849797023004001</v>
      </c>
      <c r="P3581">
        <v>198.706548100242</v>
      </c>
    </row>
    <row r="3582" spans="1:17" hidden="1" x14ac:dyDescent="0.3">
      <c r="A3582" t="s">
        <v>7391</v>
      </c>
      <c r="B3582" t="s">
        <v>7392</v>
      </c>
      <c r="C3582" t="s">
        <v>10650</v>
      </c>
      <c r="D3582" t="s">
        <v>629</v>
      </c>
      <c r="E3582">
        <v>43.22616</v>
      </c>
      <c r="F3582">
        <v>13.95</v>
      </c>
      <c r="G3582">
        <v>-5.6588905960348299</v>
      </c>
      <c r="H3582">
        <v>-9.5494096089955107</v>
      </c>
      <c r="I3582">
        <v>-12.8974319142119</v>
      </c>
      <c r="J3582">
        <v>-5.6462788646002702</v>
      </c>
      <c r="K3582">
        <v>14.1161902568366</v>
      </c>
      <c r="L3582">
        <v>13.2709961699601</v>
      </c>
      <c r="M3582">
        <v>38.169755812713802</v>
      </c>
      <c r="N3582">
        <v>0.39105211928272099</v>
      </c>
      <c r="O3582">
        <v>33.118279569892401</v>
      </c>
      <c r="P3582">
        <v>32.227488151658697</v>
      </c>
      <c r="Q3582">
        <v>5.5011261044552E-2</v>
      </c>
    </row>
    <row r="3583" spans="1:17" hidden="1" x14ac:dyDescent="0.3">
      <c r="A3583" t="s">
        <v>7393</v>
      </c>
      <c r="B3583" t="s">
        <v>7394</v>
      </c>
      <c r="C3583" t="s">
        <v>10650</v>
      </c>
      <c r="D3583" t="s">
        <v>183</v>
      </c>
      <c r="E3583">
        <v>43.202512800000001</v>
      </c>
      <c r="F3583">
        <v>60.15</v>
      </c>
      <c r="G3583">
        <v>-72.347396749241696</v>
      </c>
      <c r="H3583">
        <v>-8.78739057377223</v>
      </c>
      <c r="I3583">
        <v>-54.2862410964213</v>
      </c>
      <c r="J3583">
        <v>-6.7260535203242897</v>
      </c>
      <c r="K3583">
        <v>67.8850657557212</v>
      </c>
      <c r="M3583">
        <v>58.4163266725689</v>
      </c>
      <c r="N3583">
        <v>0.866133866133866</v>
      </c>
      <c r="O3583">
        <v>141.06400665004099</v>
      </c>
      <c r="P3583">
        <v>13.4905660377358</v>
      </c>
    </row>
    <row r="3584" spans="1:17" hidden="1" x14ac:dyDescent="0.3">
      <c r="A3584" t="s">
        <v>7395</v>
      </c>
      <c r="B3584" t="s">
        <v>7396</v>
      </c>
      <c r="C3584" t="s">
        <v>10650</v>
      </c>
      <c r="D3584" t="s">
        <v>4596</v>
      </c>
      <c r="E3584">
        <v>43.2</v>
      </c>
      <c r="F3584">
        <v>8</v>
      </c>
      <c r="G3584">
        <v>18.6043632047876</v>
      </c>
      <c r="H3584">
        <v>16.251389427093301</v>
      </c>
      <c r="I3584">
        <v>132.34143880790199</v>
      </c>
      <c r="J3584">
        <v>-1.7822660559605701</v>
      </c>
      <c r="K3584">
        <v>6.8618160634604903</v>
      </c>
      <c r="L3584">
        <v>5.5520221477430898</v>
      </c>
      <c r="M3584">
        <v>75.528168758528594</v>
      </c>
      <c r="N3584">
        <v>0.54550446807448405</v>
      </c>
      <c r="O3584">
        <v>3</v>
      </c>
      <c r="P3584">
        <v>158.064516129032</v>
      </c>
    </row>
    <row r="3585" spans="1:17" hidden="1" x14ac:dyDescent="0.3">
      <c r="A3585" t="s">
        <v>7397</v>
      </c>
      <c r="B3585" t="s">
        <v>7398</v>
      </c>
      <c r="C3585" t="s">
        <v>10650</v>
      </c>
      <c r="D3585" t="s">
        <v>329</v>
      </c>
      <c r="E3585">
        <v>43.166578350000002</v>
      </c>
      <c r="F3585">
        <v>25.25</v>
      </c>
      <c r="G3585">
        <v>-22.066178287881801</v>
      </c>
      <c r="H3585">
        <v>-5.8709199064783704</v>
      </c>
      <c r="I3585">
        <v>-66.209908666430394</v>
      </c>
      <c r="J3585">
        <v>-6.69873360410537</v>
      </c>
      <c r="K3585">
        <v>29.4603260657926</v>
      </c>
      <c r="L3585">
        <v>31.333383287022102</v>
      </c>
      <c r="M3585">
        <v>39.726482773478203</v>
      </c>
      <c r="N3585">
        <v>0.48088842975206603</v>
      </c>
      <c r="O3585">
        <v>142.97029702970201</v>
      </c>
      <c r="P3585">
        <v>67.774086378737493</v>
      </c>
      <c r="Q3585">
        <v>0.114785818741242</v>
      </c>
    </row>
    <row r="3586" spans="1:17" hidden="1" x14ac:dyDescent="0.3">
      <c r="A3586" t="s">
        <v>7399</v>
      </c>
      <c r="B3586" t="s">
        <v>7400</v>
      </c>
      <c r="C3586" t="s">
        <v>10650</v>
      </c>
      <c r="D3586" t="s">
        <v>1610</v>
      </c>
      <c r="E3586">
        <v>43.116249984</v>
      </c>
      <c r="F3586">
        <v>28.16</v>
      </c>
      <c r="G3586">
        <v>37.1837706187194</v>
      </c>
      <c r="H3586">
        <v>-4.15012458343472</v>
      </c>
      <c r="I3586">
        <v>-6.5041395703021401</v>
      </c>
      <c r="J3586">
        <v>-2.8206571179258799</v>
      </c>
      <c r="K3586">
        <v>27.5040150129133</v>
      </c>
      <c r="L3586">
        <v>25.598105830680701</v>
      </c>
      <c r="M3586">
        <v>41.982356357082999</v>
      </c>
      <c r="N3586">
        <v>1.0808746559555</v>
      </c>
      <c r="O3586">
        <v>56.25</v>
      </c>
      <c r="P3586">
        <v>76</v>
      </c>
      <c r="Q3586">
        <v>9.0635456888409002E-2</v>
      </c>
    </row>
    <row r="3587" spans="1:17" hidden="1" x14ac:dyDescent="0.3">
      <c r="A3587" t="s">
        <v>7401</v>
      </c>
      <c r="B3587" t="s">
        <v>7402</v>
      </c>
      <c r="C3587" t="s">
        <v>10650</v>
      </c>
      <c r="D3587" t="s">
        <v>742</v>
      </c>
      <c r="E3587">
        <v>43.024297066000003</v>
      </c>
      <c r="F3587">
        <v>83.07</v>
      </c>
      <c r="G3587">
        <v>-17.3841066138285</v>
      </c>
      <c r="H3587">
        <v>2.53603922983923</v>
      </c>
      <c r="I3587">
        <v>7.7019535153329697</v>
      </c>
      <c r="J3587">
        <v>-0.57964202085499195</v>
      </c>
      <c r="K3587">
        <v>83.098028110941897</v>
      </c>
      <c r="L3587">
        <v>79.134371392152502</v>
      </c>
      <c r="M3587">
        <v>57.290049328383198</v>
      </c>
      <c r="N3587">
        <v>0.83319459768398296</v>
      </c>
      <c r="O3587">
        <v>20.3804020705429</v>
      </c>
      <c r="P3587">
        <v>25.673222390317701</v>
      </c>
    </row>
    <row r="3588" spans="1:17" hidden="1" x14ac:dyDescent="0.3">
      <c r="A3588" t="s">
        <v>7403</v>
      </c>
      <c r="B3588" t="s">
        <v>7404</v>
      </c>
      <c r="C3588" t="s">
        <v>10650</v>
      </c>
      <c r="D3588" t="s">
        <v>629</v>
      </c>
      <c r="E3588">
        <v>42.9345</v>
      </c>
      <c r="F3588">
        <v>87</v>
      </c>
      <c r="G3588">
        <v>54.671105978395097</v>
      </c>
      <c r="H3588">
        <v>2.73095051840505</v>
      </c>
      <c r="I3588">
        <v>72.1372150530337</v>
      </c>
      <c r="J3588">
        <v>-1.6627623810837799</v>
      </c>
      <c r="K3588">
        <v>73.479536898940395</v>
      </c>
      <c r="M3588">
        <v>50.043764292515199</v>
      </c>
      <c r="N3588">
        <v>1.2696078431372499</v>
      </c>
      <c r="O3588">
        <v>8.9655172413793007</v>
      </c>
      <c r="P3588">
        <v>85.897435897435898</v>
      </c>
    </row>
    <row r="3589" spans="1:17" hidden="1" x14ac:dyDescent="0.3">
      <c r="A3589" t="s">
        <v>7405</v>
      </c>
      <c r="B3589" t="s">
        <v>7406</v>
      </c>
      <c r="C3589" t="s">
        <v>10650</v>
      </c>
      <c r="E3589">
        <v>42.8733</v>
      </c>
      <c r="F3589">
        <v>39.99</v>
      </c>
      <c r="G3589">
        <v>-5.4665270003281998</v>
      </c>
      <c r="H3589">
        <v>1.13850313865305</v>
      </c>
      <c r="I3589">
        <v>-3.1970021282699501</v>
      </c>
      <c r="J3589">
        <v>-1.16648446545102</v>
      </c>
      <c r="K3589">
        <v>39.226631922547398</v>
      </c>
      <c r="L3589">
        <v>38.112406212181703</v>
      </c>
      <c r="M3589">
        <v>57.6846724646608</v>
      </c>
      <c r="N3589">
        <v>1.1854193935364099</v>
      </c>
      <c r="O3589">
        <v>32.283070767691903</v>
      </c>
      <c r="P3589">
        <v>33.211192538307799</v>
      </c>
      <c r="Q3589">
        <v>7.4504968335092001E-2</v>
      </c>
    </row>
    <row r="3590" spans="1:17" hidden="1" x14ac:dyDescent="0.3">
      <c r="A3590" t="s">
        <v>7407</v>
      </c>
      <c r="B3590" t="s">
        <v>7408</v>
      </c>
      <c r="C3590" t="s">
        <v>10650</v>
      </c>
      <c r="D3590" t="s">
        <v>966</v>
      </c>
      <c r="E3590">
        <v>42.81</v>
      </c>
      <c r="F3590">
        <v>72.709999999999994</v>
      </c>
      <c r="G3590">
        <v>1.90693387161633</v>
      </c>
      <c r="H3590">
        <v>-12.2373795338075</v>
      </c>
      <c r="I3590">
        <v>9.2325127465792196</v>
      </c>
      <c r="J3590">
        <v>-5.4719197493023302</v>
      </c>
      <c r="K3590">
        <v>71.891574009768405</v>
      </c>
      <c r="L3590">
        <v>65.513645022713803</v>
      </c>
      <c r="M3590">
        <v>49.926993527118299</v>
      </c>
      <c r="N3590">
        <v>0.215430955554959</v>
      </c>
      <c r="O3590">
        <v>20.4786136707468</v>
      </c>
      <c r="P3590">
        <v>39.826923076923002</v>
      </c>
      <c r="Q3590">
        <v>2.9193998776501001E-2</v>
      </c>
    </row>
    <row r="3591" spans="1:17" hidden="1" x14ac:dyDescent="0.3">
      <c r="A3591" t="s">
        <v>7409</v>
      </c>
      <c r="B3591" t="s">
        <v>7410</v>
      </c>
      <c r="C3591" t="s">
        <v>10650</v>
      </c>
      <c r="D3591" t="s">
        <v>7099</v>
      </c>
      <c r="E3591">
        <v>42.585680000000004</v>
      </c>
      <c r="F3591">
        <v>137</v>
      </c>
      <c r="G3591">
        <v>38.700525468807498</v>
      </c>
      <c r="H3591">
        <v>-2.9723691818406799</v>
      </c>
      <c r="I3591">
        <v>-14.936967567907899</v>
      </c>
      <c r="J3591">
        <v>-2.0290627473841498</v>
      </c>
      <c r="K3591">
        <v>133.03119288581999</v>
      </c>
      <c r="L3591">
        <v>122.889778991303</v>
      </c>
      <c r="M3591">
        <v>49.625356378122902</v>
      </c>
      <c r="N3591">
        <v>0.59465957196651098</v>
      </c>
      <c r="O3591">
        <v>23.284671532846701</v>
      </c>
      <c r="P3591">
        <v>101.17474302496301</v>
      </c>
      <c r="Q3591">
        <v>0.118869726882097</v>
      </c>
    </row>
    <row r="3592" spans="1:17" hidden="1" x14ac:dyDescent="0.3">
      <c r="A3592" t="s">
        <v>7411</v>
      </c>
      <c r="B3592" t="s">
        <v>7412</v>
      </c>
      <c r="C3592" t="s">
        <v>10650</v>
      </c>
      <c r="D3592" t="s">
        <v>414</v>
      </c>
      <c r="E3592">
        <v>42.55</v>
      </c>
      <c r="F3592">
        <v>219.2</v>
      </c>
      <c r="G3592">
        <v>92.442201393164396</v>
      </c>
      <c r="H3592">
        <v>14.0547956277143</v>
      </c>
      <c r="I3592">
        <v>100.156743595943</v>
      </c>
      <c r="J3592">
        <v>5.8138731329348996</v>
      </c>
      <c r="K3592">
        <v>203.81282492250901</v>
      </c>
      <c r="L3592">
        <v>155.27834805705101</v>
      </c>
      <c r="M3592">
        <v>62.011142445211497</v>
      </c>
      <c r="N3592">
        <v>0.56646067811743595</v>
      </c>
      <c r="O3592">
        <v>11.9525547445255</v>
      </c>
      <c r="P3592">
        <v>177.117572692793</v>
      </c>
      <c r="Q3592">
        <v>0.13325132064093301</v>
      </c>
    </row>
    <row r="3593" spans="1:17" hidden="1" x14ac:dyDescent="0.3">
      <c r="A3593" t="s">
        <v>7413</v>
      </c>
      <c r="B3593" t="s">
        <v>7414</v>
      </c>
      <c r="C3593" t="s">
        <v>10650</v>
      </c>
      <c r="D3593" t="s">
        <v>730</v>
      </c>
      <c r="E3593">
        <v>42.4114875</v>
      </c>
      <c r="F3593">
        <v>119</v>
      </c>
      <c r="G3593">
        <v>22.560351695994701</v>
      </c>
      <c r="H3593">
        <v>-0.61163548618850805</v>
      </c>
      <c r="I3593">
        <v>4.8526142525281504</v>
      </c>
      <c r="J3593">
        <v>5.9761265078051</v>
      </c>
      <c r="K3593">
        <v>111.813276073425</v>
      </c>
      <c r="L3593">
        <v>105.847219171335</v>
      </c>
      <c r="M3593">
        <v>62.633059489124598</v>
      </c>
      <c r="N3593">
        <v>1.75590022930038</v>
      </c>
      <c r="O3593">
        <v>34.453781512604998</v>
      </c>
      <c r="P3593">
        <v>60.8108108108108</v>
      </c>
      <c r="Q3593">
        <v>6.5212244409371997E-2</v>
      </c>
    </row>
    <row r="3594" spans="1:17" hidden="1" x14ac:dyDescent="0.3">
      <c r="A3594" t="s">
        <v>7415</v>
      </c>
      <c r="B3594" t="s">
        <v>7416</v>
      </c>
      <c r="C3594" t="s">
        <v>10650</v>
      </c>
      <c r="D3594" t="s">
        <v>568</v>
      </c>
      <c r="E3594">
        <v>42.381078600000002</v>
      </c>
      <c r="F3594">
        <v>73.040000000000006</v>
      </c>
      <c r="G3594">
        <v>37.318512618413102</v>
      </c>
      <c r="H3594">
        <v>7.70767541124739</v>
      </c>
      <c r="I3594">
        <v>3.8574475573557598</v>
      </c>
      <c r="J3594">
        <v>-1.6627623810837799</v>
      </c>
      <c r="K3594">
        <v>67.818434276468693</v>
      </c>
      <c r="L3594">
        <v>63.803462426871</v>
      </c>
      <c r="M3594">
        <v>60.886559789657397</v>
      </c>
      <c r="N3594">
        <v>1.3598107581525201</v>
      </c>
      <c r="O3594">
        <v>34.118291347206899</v>
      </c>
      <c r="P3594">
        <v>72.671394799054397</v>
      </c>
      <c r="Q3594">
        <v>4.2615257091317998E-2</v>
      </c>
    </row>
    <row r="3595" spans="1:17" hidden="1" x14ac:dyDescent="0.3">
      <c r="A3595" t="s">
        <v>7417</v>
      </c>
      <c r="B3595" t="s">
        <v>7418</v>
      </c>
      <c r="C3595" t="s">
        <v>10650</v>
      </c>
      <c r="E3595">
        <v>42.24</v>
      </c>
      <c r="F3595">
        <v>14</v>
      </c>
      <c r="G3595">
        <v>57.232283321387598</v>
      </c>
      <c r="H3595">
        <v>-0.95166524809326702</v>
      </c>
      <c r="I3595">
        <v>-18.053913688401501</v>
      </c>
      <c r="J3595">
        <v>-13.3869003121182</v>
      </c>
      <c r="K3595">
        <v>13.630391522564899</v>
      </c>
      <c r="L3595">
        <v>12.818674661233601</v>
      </c>
      <c r="M3595">
        <v>53.167287790019401</v>
      </c>
      <c r="N3595">
        <v>1.03205904911877</v>
      </c>
      <c r="O3595">
        <v>59.928571428571402</v>
      </c>
      <c r="P3595">
        <v>105.88235294117599</v>
      </c>
      <c r="Q3595">
        <v>7.3685184516221996E-2</v>
      </c>
    </row>
    <row r="3596" spans="1:17" hidden="1" x14ac:dyDescent="0.3">
      <c r="A3596" t="s">
        <v>7419</v>
      </c>
      <c r="B3596" t="s">
        <v>7420</v>
      </c>
      <c r="C3596" t="s">
        <v>10650</v>
      </c>
      <c r="D3596" t="s">
        <v>680</v>
      </c>
      <c r="E3596">
        <v>42.195417749999997</v>
      </c>
      <c r="F3596">
        <v>181.3</v>
      </c>
      <c r="G3596">
        <v>70.339916798121394</v>
      </c>
      <c r="H3596">
        <v>-13.8690653835028</v>
      </c>
      <c r="I3596">
        <v>70.718775336721606</v>
      </c>
      <c r="J3596">
        <v>10.428146709825199</v>
      </c>
      <c r="K3596">
        <v>169.90959449723101</v>
      </c>
      <c r="L3596">
        <v>134.40478280086501</v>
      </c>
      <c r="M3596">
        <v>62.268406482856498</v>
      </c>
      <c r="N3596">
        <v>0.25239235842456198</v>
      </c>
      <c r="O3596">
        <v>45.752895752895697</v>
      </c>
      <c r="P3596">
        <v>112.046783625731</v>
      </c>
      <c r="Q3596">
        <v>0.18148624213645401</v>
      </c>
    </row>
    <row r="3597" spans="1:17" hidden="1" x14ac:dyDescent="0.3">
      <c r="A3597" t="s">
        <v>7421</v>
      </c>
      <c r="B3597" t="s">
        <v>7422</v>
      </c>
      <c r="C3597" t="s">
        <v>10650</v>
      </c>
      <c r="D3597" t="s">
        <v>5367</v>
      </c>
      <c r="E3597">
        <v>42.193491000000002</v>
      </c>
      <c r="F3597">
        <v>38.86</v>
      </c>
      <c r="G3597">
        <v>53.560935120883897</v>
      </c>
      <c r="H3597">
        <v>-0.57921626850143704</v>
      </c>
      <c r="I3597">
        <v>64.231014472851101</v>
      </c>
      <c r="J3597">
        <v>14.685370521003801</v>
      </c>
      <c r="K3597">
        <v>32.849231908788397</v>
      </c>
      <c r="L3597">
        <v>25.9913645137846</v>
      </c>
      <c r="M3597">
        <v>68.404861298458997</v>
      </c>
      <c r="N3597">
        <v>0.48818416969454198</v>
      </c>
      <c r="O3597">
        <v>8.8522902727740505</v>
      </c>
      <c r="P3597">
        <v>147.515923566879</v>
      </c>
      <c r="Q3597">
        <v>0.108024542723342</v>
      </c>
    </row>
    <row r="3598" spans="1:17" hidden="1" x14ac:dyDescent="0.3">
      <c r="A3598" t="s">
        <v>7423</v>
      </c>
      <c r="B3598" t="s">
        <v>7424</v>
      </c>
      <c r="C3598" t="s">
        <v>10650</v>
      </c>
      <c r="D3598" t="s">
        <v>104</v>
      </c>
      <c r="E3598">
        <v>42.107475000000001</v>
      </c>
      <c r="F3598">
        <v>742.8</v>
      </c>
      <c r="G3598">
        <v>-9.7725089691391407</v>
      </c>
      <c r="H3598">
        <v>-15.8483533350927</v>
      </c>
      <c r="I3598">
        <v>-49.923844551050301</v>
      </c>
      <c r="J3598">
        <v>-1.6627623810837799</v>
      </c>
      <c r="K3598">
        <v>943.371386348084</v>
      </c>
      <c r="M3598">
        <v>1.3066103967700001E-4</v>
      </c>
      <c r="N3598">
        <v>0.8125</v>
      </c>
      <c r="O3598">
        <v>83.764135702746302</v>
      </c>
      <c r="P3598">
        <v>23.799999999999901</v>
      </c>
    </row>
    <row r="3599" spans="1:17" hidden="1" x14ac:dyDescent="0.3">
      <c r="A3599" t="s">
        <v>7425</v>
      </c>
      <c r="B3599" t="s">
        <v>7426</v>
      </c>
      <c r="C3599" t="s">
        <v>10650</v>
      </c>
      <c r="E3599">
        <v>41.988576520000002</v>
      </c>
      <c r="F3599">
        <v>54.74</v>
      </c>
      <c r="G3599">
        <v>143.53869697364499</v>
      </c>
      <c r="H3599">
        <v>64.720325195653103</v>
      </c>
      <c r="I3599">
        <v>191.14194318542101</v>
      </c>
      <c r="J3599">
        <v>8.6763948645482802</v>
      </c>
      <c r="K3599">
        <v>38.142966311114897</v>
      </c>
      <c r="L3599">
        <v>25.8048935362925</v>
      </c>
      <c r="M3599">
        <v>87.323190704998794</v>
      </c>
      <c r="N3599">
        <v>0.96684111664417305</v>
      </c>
      <c r="O3599">
        <v>1.8268176835944901E-2</v>
      </c>
      <c r="P3599">
        <v>264.933333333333</v>
      </c>
      <c r="Q3599">
        <v>7.5439267259000001E-3</v>
      </c>
    </row>
    <row r="3600" spans="1:17" hidden="1" x14ac:dyDescent="0.3">
      <c r="A3600" t="s">
        <v>7427</v>
      </c>
      <c r="B3600" t="s">
        <v>7428</v>
      </c>
      <c r="C3600" t="s">
        <v>10650</v>
      </c>
      <c r="D3600" t="s">
        <v>121</v>
      </c>
      <c r="E3600">
        <v>41.957700000000003</v>
      </c>
      <c r="F3600">
        <v>0.57999999999999996</v>
      </c>
      <c r="G3600">
        <v>-1.5463881114393301</v>
      </c>
      <c r="H3600">
        <v>48.476906180478103</v>
      </c>
      <c r="I3600">
        <v>32.030832074310297</v>
      </c>
      <c r="J3600">
        <v>5.8844074302369496</v>
      </c>
      <c r="K3600">
        <v>0.46026289462423498</v>
      </c>
      <c r="L3600">
        <v>0.52736956681022196</v>
      </c>
      <c r="M3600">
        <v>98.781917497114904</v>
      </c>
      <c r="N3600">
        <v>0.62836592217225895</v>
      </c>
      <c r="O3600">
        <v>3.4482758620689702</v>
      </c>
      <c r="P3600">
        <v>93.3333333333333</v>
      </c>
      <c r="Q3600">
        <v>2.8299478636758E-2</v>
      </c>
    </row>
    <row r="3601" spans="1:17" hidden="1" x14ac:dyDescent="0.3">
      <c r="A3601" t="s">
        <v>7429</v>
      </c>
      <c r="B3601" t="s">
        <v>7430</v>
      </c>
      <c r="C3601" t="s">
        <v>10650</v>
      </c>
      <c r="D3601" t="s">
        <v>2888</v>
      </c>
      <c r="E3601">
        <v>41.859810000000003</v>
      </c>
      <c r="F3601">
        <v>83.03</v>
      </c>
      <c r="G3601">
        <v>-99.768610333661499</v>
      </c>
      <c r="H3601">
        <v>18.172838244578902</v>
      </c>
      <c r="I3601">
        <v>-82.302501259023003</v>
      </c>
      <c r="J3601">
        <v>22.629656904935199</v>
      </c>
      <c r="K3601">
        <v>85.919038485997106</v>
      </c>
      <c r="M3601">
        <v>72.154470210223707</v>
      </c>
      <c r="N3601">
        <v>0.71470258136924802</v>
      </c>
      <c r="O3601">
        <v>260.41189931350101</v>
      </c>
      <c r="P3601">
        <v>35.869743086237897</v>
      </c>
    </row>
    <row r="3602" spans="1:17" hidden="1" x14ac:dyDescent="0.3">
      <c r="A3602" t="s">
        <v>7431</v>
      </c>
      <c r="B3602" t="s">
        <v>7432</v>
      </c>
      <c r="C3602" t="s">
        <v>10650</v>
      </c>
      <c r="D3602" t="s">
        <v>127</v>
      </c>
      <c r="E3602">
        <v>41.797629405000002</v>
      </c>
      <c r="F3602">
        <v>4.49</v>
      </c>
      <c r="G3602">
        <v>88.589113243574204</v>
      </c>
      <c r="H3602">
        <v>-11.523093819521799</v>
      </c>
      <c r="I3602">
        <v>-42.812917925689597</v>
      </c>
      <c r="J3602">
        <v>5.6365076919089097</v>
      </c>
      <c r="K3602">
        <v>4.4036319905879902</v>
      </c>
      <c r="L3602">
        <v>4.19705671008587</v>
      </c>
      <c r="M3602">
        <v>54.8658670013983</v>
      </c>
      <c r="N3602">
        <v>0.71310418043588997</v>
      </c>
      <c r="O3602">
        <v>68.151447661469902</v>
      </c>
      <c r="Q3602">
        <v>2.1710440730199999E-2</v>
      </c>
    </row>
    <row r="3603" spans="1:17" hidden="1" x14ac:dyDescent="0.3">
      <c r="A3603" t="s">
        <v>7433</v>
      </c>
      <c r="B3603" t="s">
        <v>7434</v>
      </c>
      <c r="C3603" t="s">
        <v>10650</v>
      </c>
      <c r="D3603" t="s">
        <v>295</v>
      </c>
      <c r="E3603">
        <v>41.779200150000001</v>
      </c>
      <c r="F3603">
        <v>16.14</v>
      </c>
      <c r="G3603">
        <v>-41.496761919121703</v>
      </c>
      <c r="H3603">
        <v>-9.5618623485982308</v>
      </c>
      <c r="I3603">
        <v>-45.522448326859703</v>
      </c>
      <c r="J3603">
        <v>-8.9616129557964292</v>
      </c>
      <c r="K3603">
        <v>17.527792601899499</v>
      </c>
      <c r="L3603">
        <v>19.713473056957</v>
      </c>
      <c r="M3603">
        <v>34.645481128651603</v>
      </c>
      <c r="N3603">
        <v>0.29800605941681502</v>
      </c>
      <c r="O3603">
        <v>131.91808517576399</v>
      </c>
      <c r="P3603">
        <v>7.9598662207357798</v>
      </c>
      <c r="Q3603">
        <v>-4.2676869439200002E-2</v>
      </c>
    </row>
    <row r="3604" spans="1:17" hidden="1" x14ac:dyDescent="0.3">
      <c r="A3604" t="s">
        <v>7435</v>
      </c>
      <c r="B3604" t="s">
        <v>7436</v>
      </c>
      <c r="C3604" t="s">
        <v>10650</v>
      </c>
      <c r="D3604" t="s">
        <v>3869</v>
      </c>
      <c r="E3604">
        <v>41.740310000000001</v>
      </c>
      <c r="F3604">
        <v>135.25</v>
      </c>
      <c r="G3604">
        <v>-74.685070899751096</v>
      </c>
      <c r="H3604">
        <v>-7.1578528147696403</v>
      </c>
      <c r="I3604">
        <v>-28.4379179256896</v>
      </c>
      <c r="J3604">
        <v>-3.7754384374218102</v>
      </c>
      <c r="K3604">
        <v>147.76605649438901</v>
      </c>
      <c r="L3604">
        <v>162.50483294798801</v>
      </c>
      <c r="M3604">
        <v>38.732953093519399</v>
      </c>
      <c r="N3604">
        <v>2.2331959210240799</v>
      </c>
      <c r="O3604">
        <v>100.369685767097</v>
      </c>
      <c r="P3604">
        <v>1.4628657164290999</v>
      </c>
      <c r="Q3604">
        <v>9.4696302660487994E-2</v>
      </c>
    </row>
    <row r="3605" spans="1:17" hidden="1" x14ac:dyDescent="0.3">
      <c r="A3605" t="s">
        <v>7437</v>
      </c>
      <c r="B3605" t="s">
        <v>7438</v>
      </c>
      <c r="C3605" t="s">
        <v>10650</v>
      </c>
      <c r="D3605" t="s">
        <v>742</v>
      </c>
      <c r="E3605">
        <v>41.638247819999997</v>
      </c>
      <c r="F3605">
        <v>164.23</v>
      </c>
      <c r="G3605">
        <v>14.2862598343562</v>
      </c>
      <c r="H3605">
        <v>4.9077510015169599E-2</v>
      </c>
      <c r="I3605">
        <v>3.20938329106187</v>
      </c>
      <c r="J3605">
        <v>-0.61596435152714302</v>
      </c>
      <c r="K3605">
        <v>156.57705923347601</v>
      </c>
      <c r="L3605">
        <v>142.140697325383</v>
      </c>
      <c r="M3605">
        <v>54.966471854101101</v>
      </c>
      <c r="N3605">
        <v>0.64544795911974395</v>
      </c>
      <c r="O3605">
        <v>2.2042257809170098</v>
      </c>
      <c r="P3605">
        <v>46.372549019607803</v>
      </c>
      <c r="Q3605">
        <v>4.2502533627336997E-2</v>
      </c>
    </row>
    <row r="3606" spans="1:17" hidden="1" x14ac:dyDescent="0.3">
      <c r="A3606" t="s">
        <v>7439</v>
      </c>
      <c r="B3606" t="s">
        <v>7440</v>
      </c>
      <c r="C3606" t="s">
        <v>10650</v>
      </c>
      <c r="D3606" t="s">
        <v>124</v>
      </c>
      <c r="E3606">
        <v>41.634168000000003</v>
      </c>
      <c r="F3606">
        <v>38.090000000000003</v>
      </c>
      <c r="G3606">
        <v>54.019928810809802</v>
      </c>
      <c r="H3606">
        <v>4.0880172915892796</v>
      </c>
      <c r="I3606">
        <v>0.73232461162377405</v>
      </c>
      <c r="J3606">
        <v>-2.10790508859882</v>
      </c>
      <c r="K3606">
        <v>36.800261464978597</v>
      </c>
      <c r="L3606">
        <v>34.354292848285603</v>
      </c>
      <c r="M3606">
        <v>60.046889149623503</v>
      </c>
      <c r="N3606">
        <v>0.86472236737367503</v>
      </c>
      <c r="O3606">
        <v>29.692832764504999</v>
      </c>
      <c r="P3606">
        <v>93.8422391857506</v>
      </c>
      <c r="Q3606">
        <v>6.7088478260088E-2</v>
      </c>
    </row>
    <row r="3607" spans="1:17" hidden="1" x14ac:dyDescent="0.3">
      <c r="A3607" t="s">
        <v>7441</v>
      </c>
      <c r="B3607" t="s">
        <v>7442</v>
      </c>
      <c r="C3607" t="s">
        <v>10650</v>
      </c>
      <c r="D3607" t="s">
        <v>2641</v>
      </c>
      <c r="E3607">
        <v>41.473500489999999</v>
      </c>
      <c r="F3607">
        <v>52.97</v>
      </c>
      <c r="G3607">
        <v>49.124045033570098</v>
      </c>
      <c r="H3607">
        <v>30.115182733584302</v>
      </c>
      <c r="I3607">
        <v>62.370123699599901</v>
      </c>
      <c r="J3607">
        <v>5.0377452331294004</v>
      </c>
      <c r="K3607">
        <v>41.004478064232302</v>
      </c>
      <c r="L3607">
        <v>34.923589710291402</v>
      </c>
      <c r="M3607">
        <v>77.774198073888996</v>
      </c>
      <c r="N3607">
        <v>4.1294082891783903</v>
      </c>
      <c r="O3607">
        <v>5.3804040022654203</v>
      </c>
      <c r="P3607">
        <v>120.616409829237</v>
      </c>
      <c r="Q3607">
        <v>0.125079339421414</v>
      </c>
    </row>
    <row r="3608" spans="1:17" hidden="1" x14ac:dyDescent="0.3">
      <c r="A3608" t="s">
        <v>7443</v>
      </c>
      <c r="B3608" t="s">
        <v>7444</v>
      </c>
      <c r="C3608" t="s">
        <v>10650</v>
      </c>
      <c r="D3608" t="s">
        <v>54</v>
      </c>
      <c r="E3608">
        <v>41.420114599999998</v>
      </c>
      <c r="F3608">
        <v>58.61</v>
      </c>
      <c r="G3608">
        <v>179.67054310549099</v>
      </c>
      <c r="H3608">
        <v>12.8621520821175</v>
      </c>
      <c r="I3608">
        <v>67.369293612771799</v>
      </c>
      <c r="J3608">
        <v>12.185901702130501</v>
      </c>
      <c r="K3608">
        <v>50.666360964524898</v>
      </c>
      <c r="L3608">
        <v>44.103740666096499</v>
      </c>
      <c r="M3608">
        <v>69.489802482719398</v>
      </c>
      <c r="N3608">
        <v>0.92553744279484296</v>
      </c>
      <c r="O3608">
        <v>20.986179832792999</v>
      </c>
      <c r="P3608">
        <v>252.01201201201201</v>
      </c>
      <c r="Q3608">
        <v>0.13042409854699499</v>
      </c>
    </row>
    <row r="3609" spans="1:17" hidden="1" x14ac:dyDescent="0.3">
      <c r="A3609" t="s">
        <v>7445</v>
      </c>
      <c r="B3609" t="s">
        <v>7446</v>
      </c>
      <c r="C3609" t="s">
        <v>10650</v>
      </c>
      <c r="D3609" t="s">
        <v>2275</v>
      </c>
      <c r="E3609">
        <v>41.376199999999997</v>
      </c>
      <c r="F3609">
        <v>88.3</v>
      </c>
      <c r="G3609">
        <v>34.827683883070598</v>
      </c>
      <c r="H3609">
        <v>10.063807943702299</v>
      </c>
      <c r="I3609">
        <v>62.752225109136198</v>
      </c>
      <c r="J3609">
        <v>-1.5497680308013</v>
      </c>
      <c r="K3609">
        <v>70.069609491231205</v>
      </c>
      <c r="L3609">
        <v>56.473727469637197</v>
      </c>
      <c r="M3609">
        <v>69.977247717229503</v>
      </c>
      <c r="N3609">
        <v>1.7194626679162699</v>
      </c>
      <c r="O3609">
        <v>6.8516421291053096</v>
      </c>
      <c r="P3609">
        <v>114.06060606060601</v>
      </c>
    </row>
    <row r="3610" spans="1:17" hidden="1" x14ac:dyDescent="0.3">
      <c r="A3610" t="s">
        <v>7447</v>
      </c>
      <c r="B3610" t="s">
        <v>7448</v>
      </c>
      <c r="C3610" t="s">
        <v>10650</v>
      </c>
      <c r="D3610" t="s">
        <v>3522</v>
      </c>
      <c r="E3610">
        <v>41.25</v>
      </c>
      <c r="F3610">
        <v>125</v>
      </c>
      <c r="G3610">
        <v>6.92736036230915</v>
      </c>
      <c r="H3610">
        <v>-1.52309381952183</v>
      </c>
      <c r="I3610">
        <v>-10.4345112117203</v>
      </c>
      <c r="J3610">
        <v>-1.6627623810837799</v>
      </c>
      <c r="K3610">
        <v>124.904400027797</v>
      </c>
      <c r="L3610">
        <v>117.122051214126</v>
      </c>
      <c r="M3610">
        <v>99.999999993730199</v>
      </c>
      <c r="O3610">
        <v>0</v>
      </c>
      <c r="P3610">
        <v>37.362637362637301</v>
      </c>
    </row>
    <row r="3611" spans="1:17" hidden="1" x14ac:dyDescent="0.3">
      <c r="A3611" t="s">
        <v>7449</v>
      </c>
      <c r="B3611" t="s">
        <v>7450</v>
      </c>
      <c r="C3611" t="s">
        <v>10650</v>
      </c>
      <c r="D3611" t="s">
        <v>4617</v>
      </c>
      <c r="E3611">
        <v>41.216644000000002</v>
      </c>
      <c r="F3611">
        <v>68.989999999999995</v>
      </c>
      <c r="G3611">
        <v>-36.057712020848001</v>
      </c>
      <c r="H3611">
        <v>-20.983806362225501</v>
      </c>
      <c r="I3611">
        <v>-29.878718690473399</v>
      </c>
      <c r="J3611">
        <v>-6.6843451148967201</v>
      </c>
      <c r="K3611">
        <v>76.383218528117197</v>
      </c>
      <c r="L3611">
        <v>85.106669442887394</v>
      </c>
      <c r="M3611">
        <v>41.578030666075897</v>
      </c>
      <c r="N3611">
        <v>1.1054545454545399</v>
      </c>
      <c r="O3611">
        <v>94.680388462095905</v>
      </c>
      <c r="P3611">
        <v>11.742792355037199</v>
      </c>
    </row>
    <row r="3612" spans="1:17" hidden="1" x14ac:dyDescent="0.3">
      <c r="A3612" t="s">
        <v>7451</v>
      </c>
      <c r="B3612" t="s">
        <v>7452</v>
      </c>
      <c r="C3612" t="s">
        <v>10650</v>
      </c>
      <c r="D3612" t="s">
        <v>27</v>
      </c>
      <c r="E3612">
        <v>41.189898239999998</v>
      </c>
      <c r="F3612">
        <v>37.68</v>
      </c>
      <c r="G3612">
        <v>2.0076052492324101</v>
      </c>
      <c r="H3612">
        <v>-28.894729627882199</v>
      </c>
      <c r="I3612">
        <v>-34.305284835919302</v>
      </c>
      <c r="J3612">
        <v>-11.496885603832601</v>
      </c>
      <c r="K3612">
        <v>38.843585318269398</v>
      </c>
      <c r="L3612">
        <v>35.463358672232602</v>
      </c>
      <c r="M3612">
        <v>43.108249945188</v>
      </c>
      <c r="N3612">
        <v>0.65431256254179704</v>
      </c>
      <c r="O3612">
        <v>51.141188959660298</v>
      </c>
      <c r="P3612">
        <v>73.640552995391701</v>
      </c>
      <c r="Q3612">
        <v>4.7131275568754002E-2</v>
      </c>
    </row>
    <row r="3613" spans="1:17" hidden="1" x14ac:dyDescent="0.3">
      <c r="A3613" t="s">
        <v>7453</v>
      </c>
      <c r="B3613" t="s">
        <v>7454</v>
      </c>
      <c r="C3613" t="s">
        <v>10650</v>
      </c>
      <c r="D3613" t="s">
        <v>46</v>
      </c>
      <c r="E3613">
        <v>41.178395385000002</v>
      </c>
      <c r="F3613">
        <v>34.020000000000003</v>
      </c>
      <c r="G3613">
        <v>-13.6885371238697</v>
      </c>
      <c r="H3613">
        <v>-3.5726241354911101</v>
      </c>
      <c r="I3613">
        <v>-35.492511127693703</v>
      </c>
      <c r="J3613">
        <v>-6.9997637565996103</v>
      </c>
      <c r="K3613">
        <v>35.557598774924202</v>
      </c>
      <c r="L3613">
        <v>35.941270212390798</v>
      </c>
      <c r="M3613">
        <v>46.348695353728502</v>
      </c>
      <c r="N3613">
        <v>0.98646111712348405</v>
      </c>
      <c r="O3613">
        <v>65.049970605526099</v>
      </c>
      <c r="P3613">
        <v>43.544303797468302</v>
      </c>
      <c r="Q3613">
        <v>0.10513987319590599</v>
      </c>
    </row>
    <row r="3614" spans="1:17" hidden="1" x14ac:dyDescent="0.3">
      <c r="A3614" t="s">
        <v>7455</v>
      </c>
      <c r="B3614" t="s">
        <v>7456</v>
      </c>
      <c r="C3614" t="s">
        <v>10650</v>
      </c>
      <c r="D3614" t="s">
        <v>7457</v>
      </c>
      <c r="E3614">
        <v>41.159257787999998</v>
      </c>
      <c r="F3614">
        <v>7.62</v>
      </c>
      <c r="G3614">
        <v>-19.518246432642599</v>
      </c>
      <c r="H3614">
        <v>-3.8307861272141399</v>
      </c>
      <c r="I3614">
        <v>-28.208322541929899</v>
      </c>
      <c r="J3614">
        <v>-3.9704546887760901</v>
      </c>
      <c r="K3614">
        <v>7.61541751557127</v>
      </c>
      <c r="L3614">
        <v>8.1648872400288095</v>
      </c>
      <c r="M3614">
        <v>51.543342104162697</v>
      </c>
      <c r="N3614">
        <v>0.62036980032979505</v>
      </c>
      <c r="O3614">
        <v>36.351706036745398</v>
      </c>
      <c r="P3614">
        <v>22.311396468699801</v>
      </c>
      <c r="Q3614">
        <v>-4.0465415600973997E-2</v>
      </c>
    </row>
    <row r="3615" spans="1:17" hidden="1" x14ac:dyDescent="0.3">
      <c r="A3615" t="s">
        <v>7458</v>
      </c>
      <c r="B3615" t="s">
        <v>7459</v>
      </c>
      <c r="C3615" t="s">
        <v>10650</v>
      </c>
      <c r="E3615">
        <v>41.152163412</v>
      </c>
      <c r="F3615">
        <v>7.92</v>
      </c>
      <c r="G3615">
        <v>20.135065204994898</v>
      </c>
      <c r="H3615">
        <v>-7.27848950297507</v>
      </c>
      <c r="I3615">
        <v>-15.552193755947901</v>
      </c>
      <c r="J3615">
        <v>-5.6920664103877998</v>
      </c>
      <c r="K3615">
        <v>8.0465122329739796</v>
      </c>
      <c r="L3615">
        <v>7.8890219978512404</v>
      </c>
      <c r="M3615">
        <v>44.708517783920499</v>
      </c>
      <c r="N3615">
        <v>0.763504719478727</v>
      </c>
      <c r="O3615">
        <v>49.621212121212103</v>
      </c>
      <c r="P3615">
        <v>54.6875</v>
      </c>
      <c r="Q3615">
        <v>8.6208090218738001E-2</v>
      </c>
    </row>
    <row r="3616" spans="1:17" hidden="1" x14ac:dyDescent="0.3">
      <c r="A3616" t="s">
        <v>7460</v>
      </c>
      <c r="B3616" t="s">
        <v>7461</v>
      </c>
      <c r="C3616" t="s">
        <v>10650</v>
      </c>
      <c r="D3616" t="s">
        <v>89</v>
      </c>
      <c r="E3616">
        <v>40.989923099999999</v>
      </c>
      <c r="F3616">
        <v>9.06</v>
      </c>
      <c r="G3616">
        <v>-49.830294793922498</v>
      </c>
      <c r="H3616">
        <v>7.5566607817051503</v>
      </c>
      <c r="I3616">
        <v>-26.104354886379902</v>
      </c>
      <c r="J3616">
        <v>-1.2107849799538299</v>
      </c>
      <c r="K3616">
        <v>8.5539625626725098</v>
      </c>
      <c r="L3616">
        <v>9.7288760037242401</v>
      </c>
      <c r="M3616">
        <v>67.039713685030307</v>
      </c>
      <c r="N3616">
        <v>2.45953522474186</v>
      </c>
      <c r="O3616">
        <v>58.388520971302398</v>
      </c>
      <c r="P3616">
        <v>29.428571428571399</v>
      </c>
      <c r="Q3616">
        <v>1.4380454512235999E-2</v>
      </c>
    </row>
    <row r="3617" spans="1:17" hidden="1" x14ac:dyDescent="0.3">
      <c r="A3617" t="s">
        <v>7462</v>
      </c>
      <c r="B3617" t="s">
        <v>7463</v>
      </c>
      <c r="C3617" t="s">
        <v>10650</v>
      </c>
      <c r="D3617" t="s">
        <v>1418</v>
      </c>
      <c r="E3617">
        <v>40.986082799999998</v>
      </c>
      <c r="F3617">
        <v>77.22</v>
      </c>
      <c r="G3617">
        <v>-50.062606192874703</v>
      </c>
      <c r="H3617">
        <v>1.6487708121968001</v>
      </c>
      <c r="I3617">
        <v>-35.702808109800102</v>
      </c>
      <c r="J3617">
        <v>-0.37286010095349997</v>
      </c>
      <c r="K3617">
        <v>77.578389361703302</v>
      </c>
      <c r="L3617">
        <v>84.809433832944194</v>
      </c>
      <c r="M3617">
        <v>50.397043318410198</v>
      </c>
      <c r="N3617">
        <v>1.1011863039424401</v>
      </c>
      <c r="O3617">
        <v>55.503755503755499</v>
      </c>
      <c r="P3617">
        <v>18.799999999999901</v>
      </c>
      <c r="Q3617">
        <v>0.108968499271193</v>
      </c>
    </row>
    <row r="3618" spans="1:17" hidden="1" x14ac:dyDescent="0.3">
      <c r="A3618" t="s">
        <v>7464</v>
      </c>
      <c r="B3618" t="s">
        <v>7465</v>
      </c>
      <c r="C3618" t="s">
        <v>10650</v>
      </c>
      <c r="D3618" t="s">
        <v>172</v>
      </c>
      <c r="E3618">
        <v>40.856797</v>
      </c>
      <c r="F3618">
        <v>65.67</v>
      </c>
      <c r="G3618">
        <v>41.116447137602798</v>
      </c>
      <c r="H3618">
        <v>3.92406065202286</v>
      </c>
      <c r="I3618">
        <v>-3.51916792568966</v>
      </c>
      <c r="J3618">
        <v>4.1284284835165304</v>
      </c>
      <c r="K3618">
        <v>61.108733465178503</v>
      </c>
      <c r="L3618">
        <v>56.700598745337103</v>
      </c>
      <c r="M3618">
        <v>62.663388703316301</v>
      </c>
      <c r="N3618">
        <v>1.55116134008518</v>
      </c>
      <c r="O3618">
        <v>9.4868280797929003</v>
      </c>
      <c r="P3618">
        <v>77.246963562752995</v>
      </c>
      <c r="Q3618">
        <v>5.4244217368367001E-2</v>
      </c>
    </row>
    <row r="3619" spans="1:17" hidden="1" x14ac:dyDescent="0.3">
      <c r="A3619" t="s">
        <v>7466</v>
      </c>
      <c r="B3619" t="s">
        <v>7467</v>
      </c>
      <c r="C3619" t="s">
        <v>10650</v>
      </c>
      <c r="D3619" t="s">
        <v>629</v>
      </c>
      <c r="E3619">
        <v>40.761986749999998</v>
      </c>
      <c r="F3619">
        <v>40.69</v>
      </c>
      <c r="G3619">
        <v>21.223314129004599</v>
      </c>
      <c r="H3619">
        <v>0.95304752688000105</v>
      </c>
      <c r="I3619">
        <v>-6.50658289167606</v>
      </c>
      <c r="J3619">
        <v>11.046457477072201</v>
      </c>
      <c r="K3619">
        <v>37.017075847428799</v>
      </c>
      <c r="L3619">
        <v>35.037857678684098</v>
      </c>
      <c r="M3619">
        <v>75.733763790965995</v>
      </c>
      <c r="N3619">
        <v>1.5435642580482301</v>
      </c>
      <c r="O3619">
        <v>7.6431555664782502</v>
      </c>
      <c r="P3619">
        <v>80.044247787610502</v>
      </c>
      <c r="Q3619">
        <v>1.8044243569171999E-2</v>
      </c>
    </row>
    <row r="3620" spans="1:17" hidden="1" x14ac:dyDescent="0.3">
      <c r="A3620" t="s">
        <v>7468</v>
      </c>
      <c r="B3620" t="s">
        <v>7469</v>
      </c>
      <c r="C3620" t="s">
        <v>10650</v>
      </c>
      <c r="D3620" t="s">
        <v>7470</v>
      </c>
      <c r="E3620">
        <v>40.758409999999998</v>
      </c>
      <c r="F3620">
        <v>34.76</v>
      </c>
      <c r="G3620">
        <v>206.713122611698</v>
      </c>
      <c r="H3620">
        <v>35.6919911369638</v>
      </c>
      <c r="I3620">
        <v>122.691849023462</v>
      </c>
      <c r="J3620">
        <v>17.1814587244438</v>
      </c>
      <c r="K3620">
        <v>26.032027875200999</v>
      </c>
      <c r="L3620">
        <v>17.587888515552301</v>
      </c>
      <c r="M3620">
        <v>67.427622695043894</v>
      </c>
      <c r="N3620">
        <v>1.36862929816297</v>
      </c>
      <c r="O3620">
        <v>1.86996547756042</v>
      </c>
      <c r="P3620">
        <v>451.74603174603101</v>
      </c>
      <c r="Q3620">
        <v>0.13159915712067599</v>
      </c>
    </row>
    <row r="3621" spans="1:17" hidden="1" x14ac:dyDescent="0.3">
      <c r="A3621" t="s">
        <v>7471</v>
      </c>
      <c r="B3621" t="s">
        <v>7472</v>
      </c>
      <c r="C3621" t="s">
        <v>10650</v>
      </c>
      <c r="E3621">
        <v>40.732999999999997</v>
      </c>
      <c r="F3621">
        <v>10.119999999999999</v>
      </c>
      <c r="G3621">
        <v>26.5955771134226</v>
      </c>
      <c r="H3621">
        <v>58.247548980205003</v>
      </c>
      <c r="I3621">
        <v>28.878149672735599</v>
      </c>
      <c r="J3621">
        <v>2.6294986499217798</v>
      </c>
      <c r="K3621">
        <v>7.8222281007138301</v>
      </c>
      <c r="L3621">
        <v>6.7263570848459597</v>
      </c>
      <c r="M3621">
        <v>66.702463968121506</v>
      </c>
      <c r="N3621">
        <v>2.22455422034515</v>
      </c>
      <c r="O3621">
        <v>5.8300395256917197</v>
      </c>
      <c r="P3621">
        <v>101.192842942345</v>
      </c>
      <c r="Q3621">
        <v>0.112732542536903</v>
      </c>
    </row>
    <row r="3622" spans="1:17" hidden="1" x14ac:dyDescent="0.3">
      <c r="A3622" t="s">
        <v>7473</v>
      </c>
      <c r="B3622" t="s">
        <v>7474</v>
      </c>
      <c r="C3622" t="s">
        <v>10650</v>
      </c>
      <c r="D3622" t="s">
        <v>305</v>
      </c>
      <c r="E3622">
        <v>40.646099999999997</v>
      </c>
      <c r="F3622">
        <v>11.92</v>
      </c>
      <c r="G3622">
        <v>-74.993416535211907</v>
      </c>
      <c r="H3622">
        <v>-4.7515038275928596</v>
      </c>
      <c r="I3622">
        <v>-44.384587948704599</v>
      </c>
      <c r="J3622">
        <v>-4.9692139939870099</v>
      </c>
      <c r="K3622">
        <v>11.5810810289285</v>
      </c>
      <c r="L3622">
        <v>13.2311769001464</v>
      </c>
      <c r="M3622">
        <v>51.973289494868297</v>
      </c>
      <c r="N3622">
        <v>0.31381371436349298</v>
      </c>
      <c r="O3622">
        <v>96.140939597315395</v>
      </c>
      <c r="P3622">
        <v>25.871172122491998</v>
      </c>
      <c r="Q3622">
        <v>-4.1494590797990002E-3</v>
      </c>
    </row>
    <row r="3623" spans="1:17" hidden="1" x14ac:dyDescent="0.3">
      <c r="A3623" t="s">
        <v>7475</v>
      </c>
      <c r="B3623" t="s">
        <v>7476</v>
      </c>
      <c r="C3623" t="s">
        <v>10650</v>
      </c>
      <c r="D3623" t="s">
        <v>355</v>
      </c>
      <c r="E3623">
        <v>40.621074</v>
      </c>
      <c r="F3623">
        <v>116.1</v>
      </c>
      <c r="G3623">
        <v>-1.43527700032821</v>
      </c>
      <c r="H3623">
        <v>10.589582236816099</v>
      </c>
      <c r="I3623">
        <v>9.3314746530525401</v>
      </c>
      <c r="J3623">
        <v>1.1796148798981301</v>
      </c>
      <c r="K3623">
        <v>108.16583767846301</v>
      </c>
      <c r="L3623">
        <v>98.872965667325801</v>
      </c>
      <c r="M3623">
        <v>57.889975670001398</v>
      </c>
      <c r="N3623">
        <v>1.4257344499553499</v>
      </c>
      <c r="O3623">
        <v>11.8863049095607</v>
      </c>
      <c r="P3623">
        <v>46.387592989534703</v>
      </c>
      <c r="Q3623">
        <v>4.7655592118468003E-2</v>
      </c>
    </row>
    <row r="3624" spans="1:17" hidden="1" x14ac:dyDescent="0.3">
      <c r="A3624" t="s">
        <v>7477</v>
      </c>
      <c r="B3624" t="s">
        <v>7478</v>
      </c>
      <c r="C3624" t="s">
        <v>10650</v>
      </c>
      <c r="E3624">
        <v>40.607311760000002</v>
      </c>
      <c r="F3624">
        <v>67.790000000000006</v>
      </c>
      <c r="G3624">
        <v>2.48629162712278</v>
      </c>
      <c r="H3624">
        <v>-16.999748781155301</v>
      </c>
      <c r="I3624">
        <v>-35.970076603563299</v>
      </c>
      <c r="J3624">
        <v>-5.9343782302515597</v>
      </c>
      <c r="K3624">
        <v>70.681556308730407</v>
      </c>
      <c r="L3624">
        <v>71.701498560000402</v>
      </c>
      <c r="M3624">
        <v>46.317601122213397</v>
      </c>
      <c r="N3624">
        <v>1.10905845832506</v>
      </c>
      <c r="O3624">
        <v>72.591827703201005</v>
      </c>
      <c r="P3624">
        <v>87.783933518005497</v>
      </c>
      <c r="Q3624">
        <v>0.127239984389133</v>
      </c>
    </row>
    <row r="3625" spans="1:17" hidden="1" x14ac:dyDescent="0.3">
      <c r="A3625" t="s">
        <v>7479</v>
      </c>
      <c r="B3625" t="s">
        <v>7480</v>
      </c>
      <c r="C3625" t="s">
        <v>10650</v>
      </c>
      <c r="D3625" t="s">
        <v>629</v>
      </c>
      <c r="E3625">
        <v>40.526526267000001</v>
      </c>
      <c r="F3625">
        <v>16.239999999999998</v>
      </c>
      <c r="G3625">
        <v>-30.188363420081298</v>
      </c>
      <c r="H3625">
        <v>-3.8737926759386099</v>
      </c>
      <c r="I3625">
        <v>-18.8242403894577</v>
      </c>
      <c r="J3625">
        <v>0.80390428558287397</v>
      </c>
      <c r="K3625">
        <v>14.799098648100999</v>
      </c>
      <c r="L3625">
        <v>15.7617512625148</v>
      </c>
      <c r="M3625">
        <v>49.842984949305297</v>
      </c>
      <c r="N3625">
        <v>2.1616771749348702</v>
      </c>
      <c r="O3625">
        <v>35.467980295566498</v>
      </c>
      <c r="P3625">
        <v>39.399141630901198</v>
      </c>
      <c r="Q3625">
        <v>4.0957873600819998E-3</v>
      </c>
    </row>
    <row r="3626" spans="1:17" hidden="1" x14ac:dyDescent="0.3">
      <c r="A3626" t="s">
        <v>7481</v>
      </c>
      <c r="B3626" t="s">
        <v>7482</v>
      </c>
      <c r="C3626" t="s">
        <v>10650</v>
      </c>
      <c r="D3626" t="s">
        <v>158</v>
      </c>
      <c r="E3626">
        <v>40.507148000000001</v>
      </c>
      <c r="F3626">
        <v>40.119999999999997</v>
      </c>
      <c r="G3626">
        <v>-1.8455334105846199</v>
      </c>
      <c r="H3626">
        <v>-10.750366546794501</v>
      </c>
      <c r="I3626">
        <v>-34.101465940236501</v>
      </c>
      <c r="J3626">
        <v>-2.0617648748493802</v>
      </c>
      <c r="K3626">
        <v>42.741633093882903</v>
      </c>
      <c r="L3626">
        <v>42.162447579872598</v>
      </c>
      <c r="M3626">
        <v>43.918193406885699</v>
      </c>
      <c r="N3626">
        <v>1.30667348574272</v>
      </c>
      <c r="O3626">
        <v>64.880358923230304</v>
      </c>
      <c r="P3626">
        <v>52.547528517110202</v>
      </c>
      <c r="Q3626">
        <v>5.1799241982545999E-2</v>
      </c>
    </row>
    <row r="3627" spans="1:17" hidden="1" x14ac:dyDescent="0.3">
      <c r="A3627" t="s">
        <v>7483</v>
      </c>
      <c r="B3627" t="s">
        <v>7484</v>
      </c>
      <c r="C3627" t="s">
        <v>10650</v>
      </c>
      <c r="D3627" t="s">
        <v>7485</v>
      </c>
      <c r="E3627">
        <v>40.381902599999997</v>
      </c>
      <c r="F3627">
        <v>96.83</v>
      </c>
      <c r="G3627">
        <v>66.253733765465</v>
      </c>
      <c r="H3627">
        <v>-3.4866565725582701</v>
      </c>
      <c r="I3627">
        <v>38.706897237217497</v>
      </c>
      <c r="J3627">
        <v>5.7565566829064503</v>
      </c>
      <c r="K3627">
        <v>90.314436404507902</v>
      </c>
      <c r="L3627">
        <v>79.719922880895993</v>
      </c>
      <c r="M3627">
        <v>66.299536664157799</v>
      </c>
      <c r="N3627">
        <v>1.4571583848021601</v>
      </c>
      <c r="O3627">
        <v>35.144066921408601</v>
      </c>
      <c r="P3627">
        <v>103.42436974789899</v>
      </c>
      <c r="Q3627">
        <v>8.7924503220213002E-2</v>
      </c>
    </row>
    <row r="3628" spans="1:17" hidden="1" x14ac:dyDescent="0.3">
      <c r="A3628" t="s">
        <v>7486</v>
      </c>
      <c r="B3628" t="s">
        <v>7487</v>
      </c>
      <c r="C3628" t="s">
        <v>10650</v>
      </c>
      <c r="D3628" t="s">
        <v>629</v>
      </c>
      <c r="E3628">
        <v>40.318440000000002</v>
      </c>
      <c r="F3628">
        <v>72.48</v>
      </c>
      <c r="G3628">
        <v>-67.023203509514502</v>
      </c>
      <c r="H3628">
        <v>-1.52309381952183</v>
      </c>
      <c r="I3628">
        <v>-49.557094434875999</v>
      </c>
      <c r="J3628">
        <v>9.2922937986914906</v>
      </c>
      <c r="K3628">
        <v>78.870688525260405</v>
      </c>
      <c r="M3628">
        <v>68.529093469317402</v>
      </c>
      <c r="N3628">
        <v>0.40634920634920602</v>
      </c>
      <c r="O3628">
        <v>73.854856512141197</v>
      </c>
      <c r="P3628">
        <v>9.8015452204211293</v>
      </c>
    </row>
    <row r="3629" spans="1:17" hidden="1" x14ac:dyDescent="0.3">
      <c r="A3629" t="s">
        <v>7488</v>
      </c>
      <c r="B3629" t="s">
        <v>7489</v>
      </c>
      <c r="C3629" t="s">
        <v>10650</v>
      </c>
      <c r="D3629" t="s">
        <v>629</v>
      </c>
      <c r="E3629">
        <v>40.213246931999997</v>
      </c>
      <c r="F3629">
        <v>3.8</v>
      </c>
      <c r="G3629">
        <v>34.782114304019601</v>
      </c>
      <c r="H3629">
        <v>-23.139255435683399</v>
      </c>
      <c r="I3629">
        <v>-5.9269144045628996</v>
      </c>
      <c r="J3629">
        <v>-1.14462766605787</v>
      </c>
      <c r="K3629">
        <v>3.68835839831935</v>
      </c>
      <c r="L3629">
        <v>3.55849205467924</v>
      </c>
      <c r="M3629">
        <v>35.538018356590001</v>
      </c>
      <c r="N3629">
        <v>0.35119258299866002</v>
      </c>
      <c r="O3629">
        <v>39.473684210526301</v>
      </c>
      <c r="P3629">
        <v>100</v>
      </c>
      <c r="Q3629">
        <v>-5.9672057978279996E-3</v>
      </c>
    </row>
    <row r="3630" spans="1:17" hidden="1" x14ac:dyDescent="0.3">
      <c r="A3630" t="s">
        <v>7490</v>
      </c>
      <c r="B3630" t="s">
        <v>7491</v>
      </c>
      <c r="C3630" t="s">
        <v>10650</v>
      </c>
      <c r="E3630">
        <v>40.151789999999998</v>
      </c>
      <c r="F3630">
        <v>3.89</v>
      </c>
      <c r="G3630">
        <v>35.096637893288801</v>
      </c>
      <c r="H3630">
        <v>-3.0344288321162902</v>
      </c>
      <c r="I3630">
        <v>-33.419065676200901</v>
      </c>
      <c r="J3630">
        <v>-2.6754206089318799</v>
      </c>
      <c r="K3630">
        <v>3.9106541397518901</v>
      </c>
      <c r="L3630">
        <v>3.8321163983389601</v>
      </c>
      <c r="M3630">
        <v>63.228008102676</v>
      </c>
      <c r="N3630">
        <v>1.3287913450803299</v>
      </c>
      <c r="O3630">
        <v>81.233933161953701</v>
      </c>
      <c r="P3630">
        <v>77.625570776255699</v>
      </c>
      <c r="Q3630">
        <v>-3.1339110310963002E-2</v>
      </c>
    </row>
    <row r="3631" spans="1:17" hidden="1" x14ac:dyDescent="0.3">
      <c r="A3631" t="s">
        <v>7492</v>
      </c>
      <c r="B3631" t="s">
        <v>7493</v>
      </c>
      <c r="C3631" t="s">
        <v>10650</v>
      </c>
      <c r="D3631" t="s">
        <v>2781</v>
      </c>
      <c r="E3631">
        <v>40.129666200000003</v>
      </c>
      <c r="F3631">
        <v>36.75</v>
      </c>
      <c r="G3631">
        <v>5.6758341107829002</v>
      </c>
      <c r="H3631">
        <v>-0.52779384716906197</v>
      </c>
      <c r="I3631">
        <v>-4.7854764331962798</v>
      </c>
      <c r="J3631">
        <v>-5.0225507408721297</v>
      </c>
      <c r="K3631">
        <v>35.173002937219103</v>
      </c>
      <c r="L3631">
        <v>33.060474078855499</v>
      </c>
      <c r="M3631">
        <v>40.4108641282129</v>
      </c>
      <c r="N3631">
        <v>0.36067658027156502</v>
      </c>
      <c r="O3631">
        <v>23.727891156462501</v>
      </c>
      <c r="P3631">
        <v>43.5546875</v>
      </c>
      <c r="Q3631">
        <v>8.1523773124429991E-3</v>
      </c>
    </row>
    <row r="3632" spans="1:17" hidden="1" x14ac:dyDescent="0.3">
      <c r="A3632" t="s">
        <v>7494</v>
      </c>
      <c r="B3632" t="s">
        <v>7495</v>
      </c>
      <c r="C3632" t="s">
        <v>10650</v>
      </c>
      <c r="D3632" t="s">
        <v>445</v>
      </c>
      <c r="E3632">
        <v>40.077210600000001</v>
      </c>
      <c r="F3632">
        <v>14.28</v>
      </c>
      <c r="G3632">
        <v>131.58307162352401</v>
      </c>
      <c r="H3632">
        <v>-21.523093819521801</v>
      </c>
      <c r="I3632">
        <v>10.6671957106739</v>
      </c>
      <c r="J3632">
        <v>7.9691875014534101</v>
      </c>
      <c r="K3632">
        <v>15.811016828381</v>
      </c>
      <c r="L3632">
        <v>14.293133854937199</v>
      </c>
      <c r="M3632">
        <v>52.340234692436098</v>
      </c>
      <c r="N3632">
        <v>0.47667778384546999</v>
      </c>
      <c r="O3632">
        <v>102.731092436974</v>
      </c>
      <c r="P3632">
        <v>177.28155339805801</v>
      </c>
      <c r="Q3632">
        <v>7.2338054640172997E-2</v>
      </c>
    </row>
    <row r="3633" spans="1:17" hidden="1" x14ac:dyDescent="0.3">
      <c r="A3633" t="s">
        <v>7496</v>
      </c>
      <c r="B3633" t="s">
        <v>7497</v>
      </c>
      <c r="C3633" t="s">
        <v>10650</v>
      </c>
      <c r="D3633" t="s">
        <v>2888</v>
      </c>
      <c r="E3633">
        <v>39.918599999999998</v>
      </c>
      <c r="F3633">
        <v>49.88</v>
      </c>
      <c r="G3633">
        <v>-43.807975854096803</v>
      </c>
      <c r="H3633">
        <v>2.1303508568873402</v>
      </c>
      <c r="I3633">
        <v>-22.1461526307151</v>
      </c>
      <c r="J3633">
        <v>-4.3098212046131996</v>
      </c>
      <c r="K3633">
        <v>49.213617339069202</v>
      </c>
      <c r="L3633">
        <v>54.321335623005098</v>
      </c>
      <c r="M3633">
        <v>61.223389365977297</v>
      </c>
      <c r="N3633">
        <v>0.91486515034152505</v>
      </c>
      <c r="O3633">
        <v>66.399358460304697</v>
      </c>
      <c r="P3633">
        <v>15.7040129900255</v>
      </c>
    </row>
    <row r="3634" spans="1:17" hidden="1" x14ac:dyDescent="0.3">
      <c r="A3634" t="s">
        <v>7498</v>
      </c>
      <c r="B3634" t="s">
        <v>7499</v>
      </c>
      <c r="C3634" t="s">
        <v>10650</v>
      </c>
      <c r="D3634" t="s">
        <v>133</v>
      </c>
      <c r="E3634">
        <v>39.882856239320702</v>
      </c>
      <c r="F3634">
        <v>31.7</v>
      </c>
      <c r="M3634">
        <v>8.5813433096764804</v>
      </c>
      <c r="N3634">
        <v>1</v>
      </c>
    </row>
    <row r="3635" spans="1:17" hidden="1" x14ac:dyDescent="0.3">
      <c r="A3635" t="s">
        <v>7500</v>
      </c>
      <c r="B3635" t="s">
        <v>7501</v>
      </c>
      <c r="C3635" t="s">
        <v>10650</v>
      </c>
      <c r="D3635" t="s">
        <v>1644</v>
      </c>
      <c r="E3635">
        <v>39.811199999999999</v>
      </c>
      <c r="F3635">
        <v>30.06</v>
      </c>
      <c r="G3635">
        <v>-50.060945449526002</v>
      </c>
      <c r="H3635">
        <v>0.162678264092455</v>
      </c>
      <c r="I3635">
        <v>-37.060077016598697</v>
      </c>
      <c r="J3635">
        <v>-4.2152664198559897</v>
      </c>
      <c r="K3635">
        <v>31.295691164080498</v>
      </c>
      <c r="L3635">
        <v>34.848859969272198</v>
      </c>
      <c r="M3635">
        <v>45.6424823985258</v>
      </c>
      <c r="N3635">
        <v>0.73310306258064595</v>
      </c>
      <c r="O3635">
        <v>64.471057884231499</v>
      </c>
      <c r="P3635">
        <v>2.4190800681430802</v>
      </c>
      <c r="Q3635">
        <v>0.13041808906434901</v>
      </c>
    </row>
    <row r="3636" spans="1:17" hidden="1" x14ac:dyDescent="0.3">
      <c r="A3636" t="s">
        <v>7502</v>
      </c>
      <c r="B3636" t="s">
        <v>7503</v>
      </c>
      <c r="C3636" t="s">
        <v>10650</v>
      </c>
      <c r="D3636" t="s">
        <v>21</v>
      </c>
      <c r="E3636">
        <v>39.635634000000003</v>
      </c>
      <c r="F3636">
        <v>124.1</v>
      </c>
      <c r="G3636">
        <v>-3.7509160366695702</v>
      </c>
      <c r="H3636">
        <v>-3.0063100568364298</v>
      </c>
      <c r="I3636">
        <v>7.9859977663181301</v>
      </c>
      <c r="J3636">
        <v>-4.5111072617612296</v>
      </c>
      <c r="K3636">
        <v>124.379166012269</v>
      </c>
      <c r="L3636">
        <v>114.92733994971501</v>
      </c>
      <c r="M3636">
        <v>53.870154933117298</v>
      </c>
      <c r="N3636">
        <v>1.11874637345312</v>
      </c>
      <c r="O3636">
        <v>43.392425463335996</v>
      </c>
      <c r="P3636">
        <v>68.385345997286194</v>
      </c>
      <c r="Q3636">
        <v>-2.6326692462945001E-2</v>
      </c>
    </row>
    <row r="3637" spans="1:17" hidden="1" x14ac:dyDescent="0.3">
      <c r="A3637" t="s">
        <v>7504</v>
      </c>
      <c r="B3637" t="s">
        <v>7505</v>
      </c>
      <c r="C3637" t="s">
        <v>10650</v>
      </c>
      <c r="D3637" t="s">
        <v>21</v>
      </c>
      <c r="E3637">
        <v>39.582371250000001</v>
      </c>
      <c r="F3637">
        <v>155.9</v>
      </c>
      <c r="G3637">
        <v>72.718228342387405</v>
      </c>
      <c r="H3637">
        <v>-0.55535188403796798</v>
      </c>
      <c r="I3637">
        <v>31.182473313330199</v>
      </c>
      <c r="J3637">
        <v>4.7636232020511899</v>
      </c>
      <c r="K3637">
        <v>152.44923858121601</v>
      </c>
      <c r="L3637">
        <v>137.07770234008299</v>
      </c>
      <c r="M3637">
        <v>63.178595039443003</v>
      </c>
      <c r="N3637">
        <v>1.27867339658125</v>
      </c>
      <c r="O3637">
        <v>56.478511866581101</v>
      </c>
      <c r="P3637">
        <v>122.04814129041399</v>
      </c>
      <c r="Q3637">
        <v>0.15158147537253</v>
      </c>
    </row>
    <row r="3638" spans="1:17" hidden="1" x14ac:dyDescent="0.3">
      <c r="A3638" t="s">
        <v>7506</v>
      </c>
      <c r="B3638" t="s">
        <v>7507</v>
      </c>
      <c r="C3638" t="s">
        <v>10650</v>
      </c>
      <c r="D3638" t="s">
        <v>966</v>
      </c>
      <c r="E3638">
        <v>39.512364650999999</v>
      </c>
      <c r="F3638">
        <v>76.25</v>
      </c>
      <c r="G3638">
        <v>-27.533792519896299</v>
      </c>
      <c r="H3638">
        <v>1.3169061804781499</v>
      </c>
      <c r="I3638">
        <v>-16.9726930421444</v>
      </c>
      <c r="J3638">
        <v>-6.4405401588615696</v>
      </c>
      <c r="K3638">
        <v>75.408458369936596</v>
      </c>
      <c r="L3638">
        <v>75.124862439331494</v>
      </c>
      <c r="M3638">
        <v>48.750994829052203</v>
      </c>
      <c r="N3638">
        <v>1.11528532158617</v>
      </c>
      <c r="O3638">
        <v>14.819672131147501</v>
      </c>
      <c r="P3638">
        <v>22.9838709677419</v>
      </c>
      <c r="Q3638">
        <v>5.3185039504399997E-3</v>
      </c>
    </row>
    <row r="3639" spans="1:17" hidden="1" x14ac:dyDescent="0.3">
      <c r="A3639" t="s">
        <v>7508</v>
      </c>
      <c r="B3639" t="s">
        <v>7509</v>
      </c>
      <c r="C3639" t="s">
        <v>10650</v>
      </c>
      <c r="D3639" t="s">
        <v>1546</v>
      </c>
      <c r="E3639">
        <v>39.509360000000001</v>
      </c>
      <c r="F3639">
        <v>67.94</v>
      </c>
      <c r="G3639">
        <v>7.4859572668256602</v>
      </c>
      <c r="H3639">
        <v>6.2957035365961502</v>
      </c>
      <c r="I3639">
        <v>3.6059865012149199</v>
      </c>
      <c r="J3639">
        <v>-7.4655792824922402</v>
      </c>
      <c r="K3639">
        <v>63.675583478784397</v>
      </c>
      <c r="L3639">
        <v>58.02665809386</v>
      </c>
      <c r="M3639">
        <v>44.767783020614601</v>
      </c>
      <c r="N3639">
        <v>0.53454211267884399</v>
      </c>
      <c r="O3639">
        <v>25.6402708272004</v>
      </c>
      <c r="P3639">
        <v>59.858823529411701</v>
      </c>
      <c r="Q3639">
        <v>6.3401394051155996E-2</v>
      </c>
    </row>
    <row r="3640" spans="1:17" hidden="1" x14ac:dyDescent="0.3">
      <c r="A3640" t="s">
        <v>7510</v>
      </c>
      <c r="B3640" t="s">
        <v>7511</v>
      </c>
      <c r="C3640" t="s">
        <v>10650</v>
      </c>
      <c r="D3640" t="s">
        <v>1509</v>
      </c>
      <c r="E3640">
        <v>39.507786000000003</v>
      </c>
      <c r="F3640">
        <v>24.17</v>
      </c>
      <c r="G3640">
        <v>-22.4370643104265</v>
      </c>
      <c r="H3640">
        <v>-25.0816803043327</v>
      </c>
      <c r="I3640">
        <v>-5.4035248460278797</v>
      </c>
      <c r="J3640">
        <v>-4.6906821608714298</v>
      </c>
      <c r="K3640">
        <v>28.204578307682201</v>
      </c>
      <c r="L3640">
        <v>25.793658779439902</v>
      </c>
      <c r="M3640">
        <v>16.349960020995699</v>
      </c>
      <c r="N3640">
        <v>0.24505073593073501</v>
      </c>
      <c r="O3640">
        <v>52.2548613984277</v>
      </c>
      <c r="P3640">
        <v>25.8854166666666</v>
      </c>
      <c r="Q3640">
        <v>5.1001191766177997E-2</v>
      </c>
    </row>
    <row r="3641" spans="1:17" hidden="1" x14ac:dyDescent="0.3">
      <c r="A3641" t="s">
        <v>7512</v>
      </c>
      <c r="B3641" t="s">
        <v>7513</v>
      </c>
      <c r="C3641" t="s">
        <v>10650</v>
      </c>
      <c r="D3641" t="s">
        <v>629</v>
      </c>
      <c r="E3641">
        <v>39.472098500000001</v>
      </c>
      <c r="F3641">
        <v>92.49</v>
      </c>
      <c r="G3641">
        <v>72.127140870893797</v>
      </c>
      <c r="H3641">
        <v>7.7443480409432697</v>
      </c>
      <c r="I3641">
        <v>103.584332425516</v>
      </c>
      <c r="J3641">
        <v>1.37451832067059</v>
      </c>
      <c r="K3641">
        <v>83.028644254872205</v>
      </c>
      <c r="L3641">
        <v>60.147249660791203</v>
      </c>
      <c r="M3641">
        <v>53.642320082791898</v>
      </c>
      <c r="N3641">
        <v>0.33793576958669302</v>
      </c>
      <c r="O3641">
        <v>8.3792842469456001</v>
      </c>
      <c r="P3641">
        <v>170.04379562043701</v>
      </c>
      <c r="Q3641">
        <v>0.12576614971675801</v>
      </c>
    </row>
    <row r="3642" spans="1:17" hidden="1" x14ac:dyDescent="0.3">
      <c r="A3642" t="s">
        <v>7514</v>
      </c>
      <c r="B3642" t="s">
        <v>7515</v>
      </c>
      <c r="C3642" t="s">
        <v>10650</v>
      </c>
      <c r="D3642" t="s">
        <v>295</v>
      </c>
      <c r="E3642">
        <v>39.445427000000002</v>
      </c>
      <c r="F3642">
        <v>90.75</v>
      </c>
      <c r="G3642">
        <v>-24.0460624633997</v>
      </c>
      <c r="H3642">
        <v>-0.772955926526811</v>
      </c>
      <c r="I3642">
        <v>-41.399767294774797</v>
      </c>
      <c r="J3642">
        <v>-1.24495039647686</v>
      </c>
      <c r="K3642">
        <v>92.889927592171304</v>
      </c>
      <c r="L3642">
        <v>94.288236798428898</v>
      </c>
      <c r="M3642">
        <v>45.931450298977801</v>
      </c>
      <c r="N3642">
        <v>0.94582984284421801</v>
      </c>
      <c r="O3642">
        <v>57.465564738292002</v>
      </c>
      <c r="P3642">
        <v>19.407894736842099</v>
      </c>
      <c r="Q3642">
        <v>0.10673510109004899</v>
      </c>
    </row>
    <row r="3643" spans="1:17" hidden="1" x14ac:dyDescent="0.3">
      <c r="A3643" t="s">
        <v>7516</v>
      </c>
      <c r="B3643" t="s">
        <v>7517</v>
      </c>
      <c r="C3643" t="s">
        <v>10650</v>
      </c>
      <c r="D3643" t="s">
        <v>1610</v>
      </c>
      <c r="E3643">
        <v>39.408659999999998</v>
      </c>
      <c r="F3643">
        <v>41.46</v>
      </c>
      <c r="G3643">
        <v>65.964533516014697</v>
      </c>
      <c r="H3643">
        <v>4.7742034777754503</v>
      </c>
      <c r="I3643">
        <v>-15.416226749219</v>
      </c>
      <c r="J3643">
        <v>-2.9676557311465199</v>
      </c>
      <c r="K3643">
        <v>38.5854832503639</v>
      </c>
      <c r="L3643">
        <v>36.281647850804802</v>
      </c>
      <c r="M3643">
        <v>48.586773312957902</v>
      </c>
      <c r="N3643">
        <v>1.74135661350757</v>
      </c>
      <c r="O3643">
        <v>39.845634346357897</v>
      </c>
      <c r="P3643">
        <v>112.071611253196</v>
      </c>
      <c r="Q3643">
        <v>4.8093111495150997E-2</v>
      </c>
    </row>
    <row r="3644" spans="1:17" hidden="1" x14ac:dyDescent="0.3">
      <c r="A3644" t="s">
        <v>7518</v>
      </c>
      <c r="B3644" t="s">
        <v>7519</v>
      </c>
      <c r="C3644" t="s">
        <v>10650</v>
      </c>
      <c r="D3644" t="s">
        <v>629</v>
      </c>
      <c r="E3644">
        <v>39.287270624999998</v>
      </c>
      <c r="F3644">
        <v>27.41</v>
      </c>
      <c r="G3644">
        <v>54.767425702374403</v>
      </c>
      <c r="H3644">
        <v>-2.0589995001220398</v>
      </c>
      <c r="I3644">
        <v>8.3140179150182796</v>
      </c>
      <c r="J3644">
        <v>1.4483487300273199</v>
      </c>
      <c r="K3644">
        <v>26.377599476695099</v>
      </c>
      <c r="L3644">
        <v>22.922588969073001</v>
      </c>
      <c r="M3644">
        <v>66.138403893429498</v>
      </c>
      <c r="N3644">
        <v>0.139483694505323</v>
      </c>
      <c r="O3644">
        <v>34.075155052900399</v>
      </c>
      <c r="P3644">
        <v>91.010452961672399</v>
      </c>
      <c r="Q3644">
        <v>7.1289135097564002E-2</v>
      </c>
    </row>
    <row r="3645" spans="1:17" hidden="1" x14ac:dyDescent="0.3">
      <c r="A3645" t="s">
        <v>7520</v>
      </c>
      <c r="B3645" t="s">
        <v>7521</v>
      </c>
      <c r="C3645" t="s">
        <v>10650</v>
      </c>
      <c r="D3645" t="s">
        <v>742</v>
      </c>
      <c r="E3645">
        <v>39.201162959999998</v>
      </c>
      <c r="F3645">
        <v>52.64</v>
      </c>
      <c r="G3645">
        <v>-13.7797586056793</v>
      </c>
      <c r="H3645">
        <v>-0.99036931419459195</v>
      </c>
      <c r="I3645">
        <v>-3.7575496684282599</v>
      </c>
      <c r="J3645">
        <v>-0.70747006163403503</v>
      </c>
      <c r="K3645">
        <v>51.983794385017902</v>
      </c>
      <c r="L3645">
        <v>49.453982090209799</v>
      </c>
      <c r="M3645">
        <v>73.375507359077204</v>
      </c>
      <c r="N3645">
        <v>0.374406294373547</v>
      </c>
      <c r="O3645">
        <v>3.9893617021276602</v>
      </c>
      <c r="P3645">
        <v>28.390243902439</v>
      </c>
      <c r="Q3645">
        <v>8.5918559496748995E-2</v>
      </c>
    </row>
    <row r="3646" spans="1:17" hidden="1" x14ac:dyDescent="0.3">
      <c r="A3646" t="s">
        <v>7522</v>
      </c>
      <c r="B3646" t="s">
        <v>7523</v>
      </c>
      <c r="C3646" t="s">
        <v>10650</v>
      </c>
      <c r="D3646" t="s">
        <v>124</v>
      </c>
      <c r="E3646">
        <v>39.1875</v>
      </c>
      <c r="F3646">
        <v>2.8</v>
      </c>
      <c r="G3646">
        <v>45.8143396816711</v>
      </c>
      <c r="H3646">
        <v>19.090941268197401</v>
      </c>
      <c r="I3646">
        <v>12.5913701909022</v>
      </c>
      <c r="J3646">
        <v>6.1803748738181801</v>
      </c>
      <c r="K3646">
        <v>2.4982969229240202</v>
      </c>
      <c r="L3646">
        <v>2.3115534850997901</v>
      </c>
      <c r="M3646">
        <v>85.277244845699201</v>
      </c>
      <c r="N3646">
        <v>0.95741479061700896</v>
      </c>
      <c r="O3646">
        <v>22.5</v>
      </c>
      <c r="P3646">
        <v>135.533578656853</v>
      </c>
      <c r="Q3646">
        <v>8.3689453590240007E-2</v>
      </c>
    </row>
    <row r="3647" spans="1:17" hidden="1" x14ac:dyDescent="0.3">
      <c r="A3647" t="s">
        <v>7524</v>
      </c>
      <c r="B3647" t="s">
        <v>7525</v>
      </c>
      <c r="C3647" t="s">
        <v>10650</v>
      </c>
      <c r="D3647" t="s">
        <v>355</v>
      </c>
      <c r="E3647">
        <v>39.142386799999997</v>
      </c>
      <c r="F3647">
        <v>65.41</v>
      </c>
      <c r="G3647">
        <v>429.10278972336698</v>
      </c>
      <c r="H3647">
        <v>49.726906180478103</v>
      </c>
      <c r="I3647">
        <v>561.36072898152599</v>
      </c>
      <c r="J3647">
        <v>6.5370014117287498</v>
      </c>
      <c r="K3647">
        <v>44.149799283136304</v>
      </c>
      <c r="L3647">
        <v>24.819332052781899</v>
      </c>
      <c r="M3647">
        <v>99.961397669263107</v>
      </c>
      <c r="N3647">
        <v>0.54769617007399796</v>
      </c>
      <c r="O3647">
        <v>0</v>
      </c>
      <c r="P3647">
        <v>664.13551401869097</v>
      </c>
      <c r="Q3647">
        <v>0.16169734715567999</v>
      </c>
    </row>
    <row r="3648" spans="1:17" hidden="1" x14ac:dyDescent="0.3">
      <c r="A3648" t="s">
        <v>7526</v>
      </c>
      <c r="B3648" t="s">
        <v>7527</v>
      </c>
      <c r="C3648" t="s">
        <v>10650</v>
      </c>
      <c r="D3648" t="s">
        <v>629</v>
      </c>
      <c r="E3648">
        <v>39.053217279999998</v>
      </c>
      <c r="F3648">
        <v>47.33</v>
      </c>
      <c r="G3648">
        <v>-7.9773209848042796</v>
      </c>
      <c r="H3648">
        <v>21.676906180478099</v>
      </c>
      <c r="I3648">
        <v>-0.83934087048948403</v>
      </c>
      <c r="J3648">
        <v>27.613208238013801</v>
      </c>
      <c r="K3648">
        <v>40.8290323307546</v>
      </c>
      <c r="L3648">
        <v>40.755813807812203</v>
      </c>
      <c r="M3648">
        <v>64.464018676030094</v>
      </c>
      <c r="N3648">
        <v>3.8086625869961499</v>
      </c>
      <c r="O3648">
        <v>26.727234312275499</v>
      </c>
      <c r="P3648">
        <v>47.906249999999901</v>
      </c>
      <c r="Q3648">
        <v>-4.4642073320700004E-3</v>
      </c>
    </row>
    <row r="3649" spans="1:17" hidden="1" x14ac:dyDescent="0.3">
      <c r="A3649" t="s">
        <v>7528</v>
      </c>
      <c r="B3649" t="s">
        <v>7529</v>
      </c>
      <c r="C3649" t="s">
        <v>10650</v>
      </c>
      <c r="D3649" t="s">
        <v>2367</v>
      </c>
      <c r="E3649">
        <v>39</v>
      </c>
      <c r="F3649">
        <v>260</v>
      </c>
      <c r="G3649">
        <v>-53.739111808587801</v>
      </c>
      <c r="H3649">
        <v>-13.3875005991828</v>
      </c>
      <c r="I3649">
        <v>-8.6562291092403196</v>
      </c>
      <c r="J3649">
        <v>-1.68198945280076</v>
      </c>
      <c r="K3649">
        <v>270.39418512962402</v>
      </c>
      <c r="L3649">
        <v>267.87834883175702</v>
      </c>
      <c r="M3649">
        <v>22.360774694338499</v>
      </c>
      <c r="N3649">
        <v>0.193064516129032</v>
      </c>
      <c r="O3649">
        <v>43.076923076923002</v>
      </c>
      <c r="P3649">
        <v>29.9350324837581</v>
      </c>
    </row>
    <row r="3650" spans="1:17" hidden="1" x14ac:dyDescent="0.3">
      <c r="A3650" t="s">
        <v>7530</v>
      </c>
      <c r="B3650" t="s">
        <v>7531</v>
      </c>
      <c r="C3650" t="s">
        <v>10650</v>
      </c>
      <c r="D3650" t="s">
        <v>3601</v>
      </c>
      <c r="E3650">
        <v>38.994209519999998</v>
      </c>
      <c r="F3650">
        <v>84.36</v>
      </c>
      <c r="G3650">
        <v>102.60339703282</v>
      </c>
      <c r="H3650">
        <v>20.088846478985602</v>
      </c>
      <c r="I3650">
        <v>49.699555560619601</v>
      </c>
      <c r="J3650">
        <v>12.6951323557583</v>
      </c>
      <c r="K3650">
        <v>72.727699430412798</v>
      </c>
      <c r="L3650">
        <v>60.697782104466299</v>
      </c>
      <c r="M3650">
        <v>60.466583077288597</v>
      </c>
      <c r="N3650">
        <v>1.36960068886921</v>
      </c>
      <c r="O3650">
        <v>8.8193456614509191</v>
      </c>
      <c r="P3650">
        <v>144.94773519163701</v>
      </c>
      <c r="Q3650">
        <v>0.101072266746284</v>
      </c>
    </row>
    <row r="3651" spans="1:17" hidden="1" x14ac:dyDescent="0.3">
      <c r="A3651" t="s">
        <v>7532</v>
      </c>
      <c r="B3651" t="s">
        <v>7533</v>
      </c>
      <c r="C3651" t="s">
        <v>10650</v>
      </c>
      <c r="D3651" t="s">
        <v>295</v>
      </c>
      <c r="E3651">
        <v>38.923812599999998</v>
      </c>
      <c r="F3651">
        <v>19.82</v>
      </c>
      <c r="G3651">
        <v>-2.5643092583927198</v>
      </c>
      <c r="H3651">
        <v>-6.9066097795027703</v>
      </c>
      <c r="I3651">
        <v>-3.1022056197029602</v>
      </c>
      <c r="J3651">
        <v>-2.2633629816843901</v>
      </c>
      <c r="K3651">
        <v>19.598713009334599</v>
      </c>
      <c r="L3651">
        <v>17.7412137664139</v>
      </c>
      <c r="M3651">
        <v>45.432257635922703</v>
      </c>
      <c r="N3651">
        <v>0.43539305790239002</v>
      </c>
      <c r="O3651">
        <v>19.778002018163399</v>
      </c>
      <c r="P3651">
        <v>65.1666666666666</v>
      </c>
      <c r="Q3651">
        <v>5.8907956115906997E-2</v>
      </c>
    </row>
    <row r="3652" spans="1:17" hidden="1" x14ac:dyDescent="0.3">
      <c r="A3652" t="s">
        <v>7534</v>
      </c>
      <c r="B3652" t="s">
        <v>7535</v>
      </c>
      <c r="C3652" t="s">
        <v>10650</v>
      </c>
      <c r="D3652" t="s">
        <v>72</v>
      </c>
      <c r="E3652">
        <v>38.899366000000001</v>
      </c>
      <c r="F3652">
        <v>0.67</v>
      </c>
      <c r="G3652">
        <v>-31.739990805042002</v>
      </c>
      <c r="H3652">
        <v>-1.52309381952183</v>
      </c>
      <c r="I3652">
        <v>-47.282893415885702</v>
      </c>
      <c r="J3652">
        <v>11.6705709522495</v>
      </c>
      <c r="K3652">
        <v>0.74200360781013797</v>
      </c>
      <c r="L3652">
        <v>0.92076904778957402</v>
      </c>
      <c r="M3652">
        <v>70.836404145669803</v>
      </c>
      <c r="N3652">
        <v>0.45418914782131697</v>
      </c>
      <c r="O3652">
        <v>170.14925373134301</v>
      </c>
      <c r="P3652">
        <v>17.543859649122801</v>
      </c>
      <c r="Q3652">
        <v>0.11102542196812901</v>
      </c>
    </row>
    <row r="3653" spans="1:17" hidden="1" x14ac:dyDescent="0.3">
      <c r="A3653" t="s">
        <v>7536</v>
      </c>
      <c r="B3653" t="s">
        <v>7537</v>
      </c>
      <c r="C3653" t="s">
        <v>10650</v>
      </c>
      <c r="D3653" t="s">
        <v>414</v>
      </c>
      <c r="E3653">
        <v>38.734856999999998</v>
      </c>
      <c r="F3653">
        <v>74.34</v>
      </c>
      <c r="G3653">
        <v>-42.2711403779373</v>
      </c>
      <c r="H3653">
        <v>10.098527802099699</v>
      </c>
      <c r="I3653">
        <v>0.14708283511374601</v>
      </c>
      <c r="J3653">
        <v>3.2039324983068198</v>
      </c>
      <c r="K3653">
        <v>68.144862290294199</v>
      </c>
      <c r="L3653">
        <v>65.781702577915098</v>
      </c>
      <c r="M3653">
        <v>90.341836784969999</v>
      </c>
      <c r="N3653">
        <v>0.78887803607475404</v>
      </c>
      <c r="O3653">
        <v>26.984126984126899</v>
      </c>
      <c r="P3653">
        <v>41.870229007633597</v>
      </c>
    </row>
    <row r="3654" spans="1:17" hidden="1" x14ac:dyDescent="0.3">
      <c r="A3654" t="s">
        <v>7538</v>
      </c>
      <c r="B3654" t="s">
        <v>7539</v>
      </c>
      <c r="C3654" t="s">
        <v>10650</v>
      </c>
      <c r="D3654" t="s">
        <v>136</v>
      </c>
      <c r="E3654">
        <v>38.72484</v>
      </c>
      <c r="F3654">
        <v>39.270000000000003</v>
      </c>
      <c r="G3654">
        <v>-57.047125252991201</v>
      </c>
      <c r="H3654">
        <v>3.6107128435038298</v>
      </c>
      <c r="I3654">
        <v>-3.5515028379214799</v>
      </c>
      <c r="J3654">
        <v>-4.6120943699922803</v>
      </c>
      <c r="K3654">
        <v>37.128525497276698</v>
      </c>
      <c r="L3654">
        <v>38.697556131240901</v>
      </c>
      <c r="M3654">
        <v>63.4691725028297</v>
      </c>
      <c r="N3654">
        <v>2.95927087412089</v>
      </c>
      <c r="O3654">
        <v>43.4428316781257</v>
      </c>
      <c r="P3654">
        <v>44.268919911829499</v>
      </c>
      <c r="Q3654">
        <v>2.5622749287472001E-2</v>
      </c>
    </row>
    <row r="3655" spans="1:17" hidden="1" x14ac:dyDescent="0.3">
      <c r="A3655" t="s">
        <v>7540</v>
      </c>
      <c r="B3655" t="s">
        <v>7541</v>
      </c>
      <c r="C3655" t="s">
        <v>10650</v>
      </c>
      <c r="D3655" t="s">
        <v>46</v>
      </c>
      <c r="E3655">
        <v>38.660129999999903</v>
      </c>
      <c r="F3655">
        <v>30.75</v>
      </c>
      <c r="K3655">
        <v>26.2695652130257</v>
      </c>
      <c r="L3655">
        <v>18.751713502708899</v>
      </c>
      <c r="M3655">
        <v>99.999990516182706</v>
      </c>
      <c r="N3655">
        <v>1</v>
      </c>
      <c r="Q3655">
        <v>6.2078155048784001E-2</v>
      </c>
    </row>
    <row r="3656" spans="1:17" hidden="1" x14ac:dyDescent="0.3">
      <c r="A3656" t="s">
        <v>7542</v>
      </c>
      <c r="B3656" t="s">
        <v>7543</v>
      </c>
      <c r="C3656" t="s">
        <v>10650</v>
      </c>
      <c r="D3656" t="s">
        <v>742</v>
      </c>
      <c r="E3656">
        <v>38.618346535999997</v>
      </c>
      <c r="F3656">
        <v>153.53</v>
      </c>
      <c r="G3656">
        <v>25.8134508645201</v>
      </c>
      <c r="H3656">
        <v>6.8470236019165506E-2</v>
      </c>
      <c r="I3656">
        <v>14.2410400451447</v>
      </c>
      <c r="J3656">
        <v>0.26928730019374902</v>
      </c>
      <c r="K3656">
        <v>148.40036208074201</v>
      </c>
      <c r="L3656">
        <v>130.624856846266</v>
      </c>
      <c r="M3656">
        <v>44.752496423100702</v>
      </c>
      <c r="N3656">
        <v>0.38542948328124099</v>
      </c>
      <c r="O3656">
        <v>1.6088060965283499</v>
      </c>
      <c r="P3656">
        <v>91.195516811955102</v>
      </c>
    </row>
    <row r="3657" spans="1:17" hidden="1" x14ac:dyDescent="0.3">
      <c r="A3657" t="s">
        <v>7544</v>
      </c>
      <c r="B3657" t="s">
        <v>7545</v>
      </c>
      <c r="C3657" t="s">
        <v>10650</v>
      </c>
      <c r="D3657" t="s">
        <v>2888</v>
      </c>
      <c r="E3657">
        <v>38.600099999999998</v>
      </c>
      <c r="F3657">
        <v>46.2</v>
      </c>
      <c r="G3657">
        <v>14.556357638924901</v>
      </c>
      <c r="H3657">
        <v>11.9752519288763</v>
      </c>
      <c r="I3657">
        <v>9.97861786568272</v>
      </c>
      <c r="J3657">
        <v>-1.7822660559605701</v>
      </c>
      <c r="K3657">
        <v>39.090560615933903</v>
      </c>
      <c r="L3657">
        <v>31.147317069942702</v>
      </c>
      <c r="M3657">
        <v>93.066397028017903</v>
      </c>
      <c r="N3657">
        <v>1.14602587800369</v>
      </c>
      <c r="O3657">
        <v>0</v>
      </c>
      <c r="P3657">
        <v>120</v>
      </c>
    </row>
    <row r="3658" spans="1:17" hidden="1" x14ac:dyDescent="0.3">
      <c r="A3658" t="s">
        <v>7546</v>
      </c>
      <c r="B3658" t="s">
        <v>7547</v>
      </c>
      <c r="C3658" t="s">
        <v>10650</v>
      </c>
      <c r="D3658" t="s">
        <v>742</v>
      </c>
      <c r="E3658">
        <v>38.500961535999998</v>
      </c>
      <c r="F3658">
        <v>22.19</v>
      </c>
      <c r="G3658">
        <v>19.5985296257705</v>
      </c>
      <c r="H3658">
        <v>-1.0217264539794499</v>
      </c>
      <c r="I3658">
        <v>9.3571826807050407</v>
      </c>
      <c r="J3658">
        <v>-1.43548965381105</v>
      </c>
      <c r="K3658">
        <v>21.333574364303001</v>
      </c>
      <c r="L3658">
        <v>19.018745407213999</v>
      </c>
      <c r="M3658">
        <v>45.204362990631097</v>
      </c>
      <c r="N3658">
        <v>0.58151399048286201</v>
      </c>
      <c r="O3658">
        <v>1.84767913474537</v>
      </c>
      <c r="P3658">
        <v>58.5</v>
      </c>
    </row>
    <row r="3659" spans="1:17" hidden="1" x14ac:dyDescent="0.3">
      <c r="A3659" t="s">
        <v>7548</v>
      </c>
      <c r="B3659" t="s">
        <v>7549</v>
      </c>
      <c r="C3659" t="s">
        <v>10650</v>
      </c>
      <c r="D3659" t="s">
        <v>1644</v>
      </c>
      <c r="E3659">
        <v>38.475365939999897</v>
      </c>
      <c r="F3659">
        <v>57.28</v>
      </c>
      <c r="G3659">
        <v>-82.582311252625601</v>
      </c>
      <c r="H3659">
        <v>5.6474130929205497</v>
      </c>
      <c r="I3659">
        <v>-65.116202177987006</v>
      </c>
      <c r="J3659">
        <v>-0.54971890282291602</v>
      </c>
      <c r="K3659">
        <v>57.281944631321899</v>
      </c>
      <c r="M3659">
        <v>64.116795981005396</v>
      </c>
      <c r="N3659">
        <v>1.3229050279329599</v>
      </c>
      <c r="O3659">
        <v>108.97346368715</v>
      </c>
      <c r="P3659">
        <v>25.3117479763727</v>
      </c>
    </row>
    <row r="3660" spans="1:17" hidden="1" x14ac:dyDescent="0.3">
      <c r="A3660" t="s">
        <v>7550</v>
      </c>
      <c r="B3660" t="s">
        <v>7551</v>
      </c>
      <c r="C3660" t="s">
        <v>10650</v>
      </c>
      <c r="D3660" t="s">
        <v>1418</v>
      </c>
      <c r="E3660">
        <v>38.359739249999997</v>
      </c>
      <c r="F3660">
        <v>35.700000000000003</v>
      </c>
      <c r="G3660">
        <v>-58.820432466727397</v>
      </c>
      <c r="H3660">
        <v>-1.38284136510387</v>
      </c>
      <c r="I3660">
        <v>-7.8145287504319301</v>
      </c>
      <c r="J3660">
        <v>1.6657470255732401</v>
      </c>
      <c r="K3660">
        <v>36.278550429886501</v>
      </c>
      <c r="L3660">
        <v>37.443464211646003</v>
      </c>
      <c r="M3660">
        <v>46.872686742625298</v>
      </c>
      <c r="N3660">
        <v>0.99715099715099698</v>
      </c>
      <c r="O3660">
        <v>46.918767507002698</v>
      </c>
      <c r="P3660">
        <v>23.316062176165801</v>
      </c>
    </row>
    <row r="3661" spans="1:17" hidden="1" x14ac:dyDescent="0.3">
      <c r="A3661" t="s">
        <v>7552</v>
      </c>
      <c r="B3661" t="s">
        <v>7553</v>
      </c>
      <c r="C3661" t="s">
        <v>10650</v>
      </c>
      <c r="D3661" t="s">
        <v>282</v>
      </c>
      <c r="E3661">
        <v>38.25962612</v>
      </c>
      <c r="F3661">
        <v>38.61</v>
      </c>
      <c r="G3661">
        <v>18.926425127331299</v>
      </c>
      <c r="H3661">
        <v>9.5783554558404695</v>
      </c>
      <c r="I3661">
        <v>-17.399860994996502</v>
      </c>
      <c r="J3661">
        <v>4.3970051894751396</v>
      </c>
      <c r="K3661">
        <v>36.879797812659298</v>
      </c>
      <c r="L3661">
        <v>35.836949765982702</v>
      </c>
      <c r="M3661">
        <v>58.644493198876702</v>
      </c>
      <c r="N3661">
        <v>0.85964160085565799</v>
      </c>
      <c r="O3661">
        <v>67.055167055167004</v>
      </c>
      <c r="P3661">
        <v>71.523767214571194</v>
      </c>
      <c r="Q3661">
        <v>-2.3263077827477999E-2</v>
      </c>
    </row>
    <row r="3662" spans="1:17" hidden="1" x14ac:dyDescent="0.3">
      <c r="A3662" t="s">
        <v>7554</v>
      </c>
      <c r="B3662" t="s">
        <v>7555</v>
      </c>
      <c r="C3662" t="s">
        <v>10650</v>
      </c>
      <c r="D3662" t="s">
        <v>51</v>
      </c>
      <c r="E3662">
        <v>38.189861639999997</v>
      </c>
      <c r="F3662">
        <v>16.079999999999998</v>
      </c>
      <c r="G3662">
        <v>-101.08149824895899</v>
      </c>
      <c r="H3662">
        <v>-0.28852591828727497</v>
      </c>
      <c r="I3662">
        <v>-61.5296285782808</v>
      </c>
      <c r="J3662">
        <v>0.26390014222260699</v>
      </c>
      <c r="K3662">
        <v>17.693112039274801</v>
      </c>
      <c r="L3662">
        <v>25.724755255778501</v>
      </c>
      <c r="M3662">
        <v>69.792396059881199</v>
      </c>
      <c r="N3662">
        <v>0.31147175393080401</v>
      </c>
      <c r="O3662">
        <v>260.38557213930301</v>
      </c>
      <c r="P3662">
        <v>31.8032786885245</v>
      </c>
      <c r="Q3662">
        <v>-4.8639498809634002E-2</v>
      </c>
    </row>
    <row r="3663" spans="1:17" hidden="1" x14ac:dyDescent="0.3">
      <c r="A3663" t="s">
        <v>7556</v>
      </c>
      <c r="B3663" t="s">
        <v>7557</v>
      </c>
      <c r="C3663" t="s">
        <v>10650</v>
      </c>
      <c r="E3663">
        <v>38.178848674999998</v>
      </c>
      <c r="F3663">
        <v>14.14</v>
      </c>
      <c r="G3663">
        <v>45.2168969127152</v>
      </c>
      <c r="H3663">
        <v>30.335313260124099</v>
      </c>
      <c r="I3663">
        <v>39.073842826998501</v>
      </c>
      <c r="J3663">
        <v>3.2668150837049499</v>
      </c>
      <c r="K3663">
        <v>12.539343540623101</v>
      </c>
      <c r="L3663">
        <v>10.954097903349201</v>
      </c>
      <c r="M3663">
        <v>64.685278890049105</v>
      </c>
      <c r="N3663">
        <v>0.73899711685553804</v>
      </c>
      <c r="O3663">
        <v>11.669024045261599</v>
      </c>
    </row>
    <row r="3664" spans="1:17" hidden="1" x14ac:dyDescent="0.3">
      <c r="A3664" t="s">
        <v>7558</v>
      </c>
      <c r="B3664" t="s">
        <v>7559</v>
      </c>
      <c r="C3664" t="s">
        <v>10650</v>
      </c>
      <c r="D3664" t="s">
        <v>127</v>
      </c>
      <c r="E3664">
        <v>38.124029999999998</v>
      </c>
      <c r="F3664">
        <v>71.5</v>
      </c>
      <c r="G3664">
        <v>118.60686859354099</v>
      </c>
      <c r="H3664">
        <v>-5.7098893106651403</v>
      </c>
      <c r="I3664">
        <v>27.9175315816994</v>
      </c>
      <c r="J3664">
        <v>-8.3416278888605397</v>
      </c>
      <c r="K3664">
        <v>73.831085924015696</v>
      </c>
      <c r="L3664">
        <v>60.438078150966398</v>
      </c>
      <c r="M3664">
        <v>32.244058469647797</v>
      </c>
      <c r="N3664">
        <v>0.76123097194270695</v>
      </c>
      <c r="O3664">
        <v>31.4545454545454</v>
      </c>
      <c r="P3664">
        <v>154.811119030648</v>
      </c>
      <c r="Q3664">
        <v>9.1117287116616E-2</v>
      </c>
    </row>
    <row r="3665" spans="1:17" hidden="1" x14ac:dyDescent="0.3">
      <c r="A3665" t="s">
        <v>7560</v>
      </c>
      <c r="B3665" t="s">
        <v>7561</v>
      </c>
      <c r="C3665" t="s">
        <v>10650</v>
      </c>
      <c r="D3665" t="s">
        <v>365</v>
      </c>
      <c r="E3665">
        <v>38.0474575</v>
      </c>
      <c r="F3665">
        <v>82.75</v>
      </c>
      <c r="G3665">
        <v>-53.171037971383299</v>
      </c>
      <c r="H3665">
        <v>-51.147153969897701</v>
      </c>
      <c r="I3665">
        <v>-35.704928896744697</v>
      </c>
      <c r="J3665">
        <v>-23.370627549623102</v>
      </c>
      <c r="O3665">
        <v>35.891238670694797</v>
      </c>
      <c r="P3665">
        <v>0</v>
      </c>
    </row>
    <row r="3666" spans="1:17" hidden="1" x14ac:dyDescent="0.3">
      <c r="A3666" t="s">
        <v>7562</v>
      </c>
      <c r="B3666" t="s">
        <v>7563</v>
      </c>
      <c r="C3666" t="s">
        <v>10650</v>
      </c>
      <c r="E3666">
        <v>38.035297536000002</v>
      </c>
      <c r="F3666">
        <v>22.93</v>
      </c>
      <c r="G3666">
        <v>-20.300790929242702</v>
      </c>
      <c r="H3666">
        <v>-9.5020326611581307</v>
      </c>
      <c r="I3666">
        <v>-18.955227786288201</v>
      </c>
      <c r="J3666">
        <v>-2.3186434479836602</v>
      </c>
      <c r="K3666">
        <v>22.895758082653401</v>
      </c>
      <c r="L3666">
        <v>23.233983360316799</v>
      </c>
      <c r="M3666">
        <v>41.806860302631499</v>
      </c>
      <c r="N3666">
        <v>0.49491204775801401</v>
      </c>
      <c r="O3666">
        <v>39.555167902311297</v>
      </c>
      <c r="P3666">
        <v>32.161383285302499</v>
      </c>
      <c r="Q3666">
        <v>6.4304966681889994E-2</v>
      </c>
    </row>
    <row r="3667" spans="1:17" hidden="1" x14ac:dyDescent="0.3">
      <c r="A3667" t="s">
        <v>7564</v>
      </c>
      <c r="B3667" t="s">
        <v>7565</v>
      </c>
      <c r="C3667" t="s">
        <v>10650</v>
      </c>
      <c r="D3667" t="s">
        <v>127</v>
      </c>
      <c r="E3667">
        <v>38.003939848000002</v>
      </c>
      <c r="F3667">
        <v>71</v>
      </c>
      <c r="G3667">
        <v>-39.1169490260516</v>
      </c>
      <c r="H3667">
        <v>-10.2008346833092</v>
      </c>
      <c r="I3667">
        <v>-19.548115294110701</v>
      </c>
      <c r="J3667">
        <v>-8.1661637416280008</v>
      </c>
      <c r="K3667">
        <v>73.191167058373694</v>
      </c>
      <c r="L3667">
        <v>79.666116749042899</v>
      </c>
      <c r="M3667">
        <v>40.498740896758797</v>
      </c>
      <c r="N3667">
        <v>1.1491130654020401</v>
      </c>
      <c r="O3667">
        <v>31.746478873239401</v>
      </c>
      <c r="P3667">
        <v>11.8110236220472</v>
      </c>
      <c r="Q3667">
        <v>7.0128189406938005E-2</v>
      </c>
    </row>
    <row r="3668" spans="1:17" hidden="1" x14ac:dyDescent="0.3">
      <c r="A3668" t="s">
        <v>7566</v>
      </c>
      <c r="B3668" t="s">
        <v>7567</v>
      </c>
      <c r="C3668" t="s">
        <v>10650</v>
      </c>
      <c r="D3668" t="s">
        <v>1193</v>
      </c>
      <c r="E3668">
        <v>37.975999999999999</v>
      </c>
      <c r="F3668">
        <v>98.7</v>
      </c>
      <c r="G3668">
        <v>66.964722999671693</v>
      </c>
      <c r="H3668">
        <v>30.314213333353301</v>
      </c>
      <c r="I3668">
        <v>43.722370413729202</v>
      </c>
      <c r="J3668">
        <v>-8.96059275583724</v>
      </c>
      <c r="K3668">
        <v>80.134039794985298</v>
      </c>
      <c r="L3668">
        <v>66.373946518977604</v>
      </c>
      <c r="M3668">
        <v>55.589761601960198</v>
      </c>
      <c r="N3668">
        <v>0.69640133342664101</v>
      </c>
      <c r="O3668">
        <v>27.659574468085101</v>
      </c>
      <c r="P3668">
        <v>103.463203463203</v>
      </c>
      <c r="Q3668">
        <v>8.0614287910832E-2</v>
      </c>
    </row>
    <row r="3669" spans="1:17" hidden="1" x14ac:dyDescent="0.3">
      <c r="A3669" t="s">
        <v>7568</v>
      </c>
      <c r="B3669" t="s">
        <v>7569</v>
      </c>
      <c r="C3669" t="s">
        <v>10650</v>
      </c>
      <c r="D3669" t="s">
        <v>5367</v>
      </c>
      <c r="E3669">
        <v>37.955685600000002</v>
      </c>
      <c r="F3669">
        <v>143.4</v>
      </c>
      <c r="G3669">
        <v>-11.6775130251729</v>
      </c>
      <c r="H3669">
        <v>-2.1467944432224599</v>
      </c>
      <c r="I3669">
        <v>-9.6550468882256908</v>
      </c>
      <c r="J3669">
        <v>3.7784140895044498</v>
      </c>
      <c r="K3669">
        <v>143.02514839835999</v>
      </c>
      <c r="M3669">
        <v>59.055824326140097</v>
      </c>
      <c r="N3669">
        <v>0.75673400673400604</v>
      </c>
      <c r="O3669">
        <v>18.654114365411399</v>
      </c>
      <c r="P3669">
        <v>28.956834532374099</v>
      </c>
    </row>
    <row r="3670" spans="1:17" hidden="1" x14ac:dyDescent="0.3">
      <c r="A3670" t="s">
        <v>7570</v>
      </c>
      <c r="B3670" t="s">
        <v>7571</v>
      </c>
      <c r="C3670" t="s">
        <v>10650</v>
      </c>
      <c r="D3670" t="s">
        <v>1418</v>
      </c>
      <c r="E3670">
        <v>37.950455400000003</v>
      </c>
      <c r="F3670">
        <v>21.8</v>
      </c>
      <c r="G3670">
        <v>-26.625753190804399</v>
      </c>
      <c r="H3670">
        <v>-7.7064626894578696</v>
      </c>
      <c r="I3670">
        <v>1.1669577287605799</v>
      </c>
      <c r="J3670">
        <v>-7.0391064671052899</v>
      </c>
      <c r="K3670">
        <v>23.2538865984199</v>
      </c>
      <c r="L3670">
        <v>21.267687549570301</v>
      </c>
      <c r="M3670">
        <v>31.8197775257612</v>
      </c>
      <c r="N3670">
        <v>0.42460103998565502</v>
      </c>
      <c r="O3670">
        <v>40.366972477064202</v>
      </c>
      <c r="P3670">
        <v>61.481481481481403</v>
      </c>
    </row>
    <row r="3671" spans="1:17" hidden="1" x14ac:dyDescent="0.3">
      <c r="A3671" t="s">
        <v>7572</v>
      </c>
      <c r="B3671" t="s">
        <v>7573</v>
      </c>
      <c r="C3671" t="s">
        <v>10650</v>
      </c>
      <c r="D3671" t="s">
        <v>21</v>
      </c>
      <c r="E3671">
        <v>37.943968806999997</v>
      </c>
      <c r="F3671">
        <v>48.43</v>
      </c>
      <c r="G3671">
        <v>-17.465834499745</v>
      </c>
      <c r="H3671">
        <v>-17.393041095444499</v>
      </c>
      <c r="I3671">
        <v>-47.131756288930497</v>
      </c>
      <c r="J3671">
        <v>-1.0955354903274901</v>
      </c>
      <c r="K3671">
        <v>51.743177569081197</v>
      </c>
      <c r="L3671">
        <v>51.317790488823498</v>
      </c>
      <c r="M3671">
        <v>41.898208657518403</v>
      </c>
      <c r="N3671">
        <v>1.95196597850565</v>
      </c>
      <c r="O3671">
        <v>91.616766467065801</v>
      </c>
      <c r="P3671">
        <v>49.3370336108541</v>
      </c>
      <c r="Q3671">
        <v>0.135730189227242</v>
      </c>
    </row>
    <row r="3672" spans="1:17" hidden="1" x14ac:dyDescent="0.3">
      <c r="A3672" t="s">
        <v>7574</v>
      </c>
      <c r="B3672" t="s">
        <v>7575</v>
      </c>
      <c r="C3672" t="s">
        <v>10650</v>
      </c>
      <c r="D3672" t="s">
        <v>1307</v>
      </c>
      <c r="E3672">
        <v>37.9236</v>
      </c>
      <c r="F3672">
        <v>55</v>
      </c>
      <c r="G3672">
        <v>-59.117849614435997</v>
      </c>
      <c r="H3672">
        <v>-6.0669777172412598</v>
      </c>
      <c r="I3672">
        <v>-29.6358345923563</v>
      </c>
      <c r="J3672">
        <v>3.05930394941662E-2</v>
      </c>
      <c r="K3672">
        <v>55.351342294718698</v>
      </c>
      <c r="M3672">
        <v>49.557622610082902</v>
      </c>
      <c r="N3672">
        <v>0.31592356687897999</v>
      </c>
      <c r="O3672">
        <v>61.890909090909098</v>
      </c>
      <c r="P3672">
        <v>27.1676300578034</v>
      </c>
    </row>
    <row r="3673" spans="1:17" hidden="1" x14ac:dyDescent="0.3">
      <c r="A3673" t="s">
        <v>7576</v>
      </c>
      <c r="B3673" t="s">
        <v>7577</v>
      </c>
      <c r="C3673" t="s">
        <v>10650</v>
      </c>
      <c r="D3673" t="s">
        <v>1546</v>
      </c>
      <c r="E3673">
        <v>37.776456000000003</v>
      </c>
      <c r="F3673">
        <v>124.6</v>
      </c>
      <c r="G3673">
        <v>-61.500283915957503</v>
      </c>
      <c r="H3673">
        <v>15.1759353066917</v>
      </c>
      <c r="I3673">
        <v>-53.366202128033599</v>
      </c>
      <c r="J3673">
        <v>-10.9457812490083</v>
      </c>
      <c r="K3673">
        <v>128.47570524679699</v>
      </c>
      <c r="M3673">
        <v>49.206617003360599</v>
      </c>
      <c r="N3673">
        <v>0.406875251779239</v>
      </c>
      <c r="O3673">
        <v>131.30016051364299</v>
      </c>
      <c r="P3673">
        <v>42.808022922636098</v>
      </c>
    </row>
    <row r="3674" spans="1:17" hidden="1" x14ac:dyDescent="0.3">
      <c r="A3674" t="s">
        <v>7578</v>
      </c>
      <c r="B3674" t="s">
        <v>7579</v>
      </c>
      <c r="C3674" t="s">
        <v>10650</v>
      </c>
      <c r="D3674" t="s">
        <v>127</v>
      </c>
      <c r="E3674">
        <v>37.753152</v>
      </c>
      <c r="F3674">
        <v>49.06</v>
      </c>
      <c r="G3674">
        <v>6.0320387159443802</v>
      </c>
      <c r="H3674">
        <v>-2.4164483333411799E-2</v>
      </c>
      <c r="I3674">
        <v>10.7011118827297</v>
      </c>
      <c r="J3674">
        <v>-11.377048095369499</v>
      </c>
      <c r="K3674">
        <v>46.2789132115659</v>
      </c>
      <c r="L3674">
        <v>42.596241755902902</v>
      </c>
      <c r="M3674">
        <v>49.5095230674983</v>
      </c>
      <c r="N3674">
        <v>1.6244726606267299</v>
      </c>
      <c r="O3674">
        <v>25.152874031797801</v>
      </c>
      <c r="P3674">
        <v>81.703703703703695</v>
      </c>
      <c r="Q3674">
        <v>0.106008964399139</v>
      </c>
    </row>
    <row r="3675" spans="1:17" hidden="1" x14ac:dyDescent="0.3">
      <c r="A3675" t="s">
        <v>7580</v>
      </c>
      <c r="B3675" t="s">
        <v>7581</v>
      </c>
      <c r="C3675" t="s">
        <v>10650</v>
      </c>
      <c r="D3675" t="s">
        <v>5197</v>
      </c>
      <c r="E3675">
        <v>37.74</v>
      </c>
      <c r="F3675">
        <v>37</v>
      </c>
      <c r="G3675">
        <v>-14.119652982723601</v>
      </c>
      <c r="H3675">
        <v>-2.83010902357625</v>
      </c>
      <c r="I3675">
        <v>-30.929256617485599</v>
      </c>
      <c r="J3675">
        <v>-3.5195263068132299</v>
      </c>
      <c r="K3675">
        <v>38.1199823409247</v>
      </c>
      <c r="L3675">
        <v>38.2660609013273</v>
      </c>
      <c r="M3675">
        <v>32.750948440322503</v>
      </c>
      <c r="N3675">
        <v>0.88991031390134501</v>
      </c>
      <c r="O3675">
        <v>45.675675675675599</v>
      </c>
      <c r="P3675">
        <v>32.190067881386199</v>
      </c>
      <c r="Q3675">
        <v>4.1275426932977997E-2</v>
      </c>
    </row>
    <row r="3676" spans="1:17" hidden="1" x14ac:dyDescent="0.3">
      <c r="A3676" t="s">
        <v>7582</v>
      </c>
      <c r="B3676" t="s">
        <v>7583</v>
      </c>
      <c r="C3676" t="s">
        <v>10650</v>
      </c>
      <c r="D3676" t="s">
        <v>629</v>
      </c>
      <c r="E3676">
        <v>37.677624999999999</v>
      </c>
      <c r="F3676">
        <v>197</v>
      </c>
      <c r="G3676">
        <v>50.630899470259997</v>
      </c>
      <c r="H3676">
        <v>27.7051492018246</v>
      </c>
      <c r="I3676">
        <v>42.762057370752999</v>
      </c>
      <c r="J3676">
        <v>10.7658090474876</v>
      </c>
      <c r="K3676">
        <v>165.392174867704</v>
      </c>
      <c r="L3676">
        <v>140.97097974802301</v>
      </c>
      <c r="M3676">
        <v>72.562987633300594</v>
      </c>
      <c r="N3676">
        <v>2.4950455806579401</v>
      </c>
      <c r="O3676">
        <v>5.1269035532995</v>
      </c>
      <c r="P3676">
        <v>123.73651334469</v>
      </c>
      <c r="Q3676">
        <v>0.18023661026174501</v>
      </c>
    </row>
    <row r="3677" spans="1:17" hidden="1" x14ac:dyDescent="0.3">
      <c r="A3677" t="s">
        <v>7584</v>
      </c>
      <c r="B3677" t="s">
        <v>7585</v>
      </c>
      <c r="C3677" t="s">
        <v>10650</v>
      </c>
      <c r="D3677" t="s">
        <v>1644</v>
      </c>
      <c r="E3677">
        <v>37.469824000000003</v>
      </c>
      <c r="F3677">
        <v>22.94</v>
      </c>
      <c r="G3677">
        <v>-83.398494267395094</v>
      </c>
      <c r="H3677">
        <v>2.8979268919572401</v>
      </c>
      <c r="I3677">
        <v>-9.8563989056740606</v>
      </c>
      <c r="J3677">
        <v>-4.5740989492355197</v>
      </c>
      <c r="K3677">
        <v>21.470354608635201</v>
      </c>
      <c r="L3677">
        <v>24.558961658574098</v>
      </c>
      <c r="M3677">
        <v>50.172346349706601</v>
      </c>
      <c r="N3677">
        <v>0.95887739183601495</v>
      </c>
      <c r="O3677">
        <v>198.919938900608</v>
      </c>
      <c r="P3677">
        <v>33.499519290619901</v>
      </c>
      <c r="Q3677">
        <v>5.6332887499025999E-2</v>
      </c>
    </row>
    <row r="3678" spans="1:17" hidden="1" x14ac:dyDescent="0.3">
      <c r="A3678" t="s">
        <v>7586</v>
      </c>
      <c r="B3678" t="s">
        <v>7587</v>
      </c>
      <c r="C3678" t="s">
        <v>10650</v>
      </c>
      <c r="D3678" t="s">
        <v>1168</v>
      </c>
      <c r="E3678">
        <v>37.408250000000002</v>
      </c>
      <c r="F3678">
        <v>15.16</v>
      </c>
      <c r="G3678">
        <v>39.308461847038203</v>
      </c>
      <c r="H3678">
        <v>0.34731366210808201</v>
      </c>
      <c r="I3678">
        <v>60.2879749314531</v>
      </c>
      <c r="J3678">
        <v>-0.66938489764007503</v>
      </c>
      <c r="K3678">
        <v>13.821536619549599</v>
      </c>
      <c r="L3678">
        <v>10.888146513965699</v>
      </c>
      <c r="M3678">
        <v>48.803122448557403</v>
      </c>
      <c r="N3678">
        <v>0.44876434879808602</v>
      </c>
      <c r="O3678">
        <v>15.4353562005276</v>
      </c>
      <c r="P3678">
        <v>145.864498985137</v>
      </c>
      <c r="Q3678">
        <v>6.9588252347534005E-2</v>
      </c>
    </row>
    <row r="3679" spans="1:17" hidden="1" x14ac:dyDescent="0.3">
      <c r="A3679" t="s">
        <v>7588</v>
      </c>
      <c r="B3679" t="s">
        <v>7589</v>
      </c>
      <c r="C3679" t="s">
        <v>10650</v>
      </c>
      <c r="D3679" t="s">
        <v>742</v>
      </c>
      <c r="E3679">
        <v>37.354653050000003</v>
      </c>
      <c r="F3679">
        <v>273.85000000000002</v>
      </c>
      <c r="G3679">
        <v>1.4579946848810601</v>
      </c>
      <c r="H3679">
        <v>1.1756689360569801</v>
      </c>
      <c r="I3679">
        <v>0.93092773624936398</v>
      </c>
      <c r="J3679">
        <v>0.65736274926032801</v>
      </c>
      <c r="K3679">
        <v>263.300775076072</v>
      </c>
      <c r="L3679">
        <v>244.09489723074901</v>
      </c>
      <c r="M3679">
        <v>62.782489239617902</v>
      </c>
      <c r="N3679">
        <v>1.3903504027711999</v>
      </c>
      <c r="O3679">
        <v>0.41993792222019199</v>
      </c>
      <c r="P3679">
        <v>38.377968671045899</v>
      </c>
      <c r="Q3679">
        <v>1.5022786694405E-2</v>
      </c>
    </row>
    <row r="3680" spans="1:17" hidden="1" x14ac:dyDescent="0.3">
      <c r="A3680" t="s">
        <v>7590</v>
      </c>
      <c r="B3680" t="s">
        <v>7591</v>
      </c>
      <c r="C3680" t="s">
        <v>10650</v>
      </c>
      <c r="D3680" t="s">
        <v>124</v>
      </c>
      <c r="E3680">
        <v>37.32</v>
      </c>
      <c r="F3680">
        <v>23.26</v>
      </c>
      <c r="G3680">
        <v>65.026907873621298</v>
      </c>
      <c r="H3680">
        <v>29.424274601530701</v>
      </c>
      <c r="I3680">
        <v>17.999300542778698</v>
      </c>
      <c r="J3680">
        <v>13.843272902110201</v>
      </c>
      <c r="K3680">
        <v>19.637561336263399</v>
      </c>
      <c r="L3680">
        <v>17.440061935360099</v>
      </c>
      <c r="M3680">
        <v>83.345524810431002</v>
      </c>
      <c r="N3680">
        <v>1.3672852501342501</v>
      </c>
      <c r="O3680">
        <v>23.1298366294067</v>
      </c>
      <c r="P3680">
        <v>120.47393364928899</v>
      </c>
      <c r="Q3680">
        <v>0.100870000835372</v>
      </c>
    </row>
    <row r="3681" spans="1:17" hidden="1" x14ac:dyDescent="0.3">
      <c r="A3681" t="s">
        <v>7592</v>
      </c>
      <c r="B3681" t="s">
        <v>7593</v>
      </c>
      <c r="C3681" t="s">
        <v>10650</v>
      </c>
      <c r="D3681" t="s">
        <v>2641</v>
      </c>
      <c r="E3681">
        <v>37.233735535999998</v>
      </c>
      <c r="F3681">
        <v>17.5</v>
      </c>
      <c r="G3681">
        <v>91.083710341443904</v>
      </c>
      <c r="H3681">
        <v>32.014425322897701</v>
      </c>
      <c r="I3681">
        <v>82.343332074310297</v>
      </c>
      <c r="J3681">
        <v>5.6603145419931398</v>
      </c>
      <c r="K3681">
        <v>13.8905064963157</v>
      </c>
      <c r="L3681">
        <v>10.592656233366601</v>
      </c>
      <c r="M3681">
        <v>74.019595056451493</v>
      </c>
      <c r="N3681">
        <v>0.43853459972862902</v>
      </c>
      <c r="O3681">
        <v>4.28571428571429</v>
      </c>
      <c r="P3681">
        <v>155.474452554744</v>
      </c>
    </row>
    <row r="3682" spans="1:17" hidden="1" x14ac:dyDescent="0.3">
      <c r="A3682" t="s">
        <v>7594</v>
      </c>
      <c r="B3682" t="s">
        <v>7595</v>
      </c>
      <c r="C3682" t="s">
        <v>10650</v>
      </c>
      <c r="D3682" t="s">
        <v>127</v>
      </c>
      <c r="E3682">
        <v>37.195068491999997</v>
      </c>
      <c r="F3682">
        <v>4.01</v>
      </c>
      <c r="G3682">
        <v>15.3829048178535</v>
      </c>
      <c r="H3682">
        <v>20.028630318409199</v>
      </c>
      <c r="I3682">
        <v>-30.2887555545556</v>
      </c>
      <c r="J3682">
        <v>8.7811018486812298</v>
      </c>
      <c r="K3682">
        <v>3.6802968820685402</v>
      </c>
      <c r="L3682">
        <v>3.7743700595825702</v>
      </c>
      <c r="M3682">
        <v>67.948279670771896</v>
      </c>
      <c r="N3682">
        <v>1.53388207702653</v>
      </c>
      <c r="O3682">
        <v>59.6009975062344</v>
      </c>
      <c r="P3682">
        <v>48.518518518518398</v>
      </c>
      <c r="Q3682">
        <v>0.124102921729628</v>
      </c>
    </row>
    <row r="3683" spans="1:17" hidden="1" x14ac:dyDescent="0.3">
      <c r="A3683" t="s">
        <v>7596</v>
      </c>
      <c r="B3683" t="s">
        <v>7597</v>
      </c>
      <c r="C3683" t="s">
        <v>10650</v>
      </c>
      <c r="E3683">
        <v>37.118635124999997</v>
      </c>
      <c r="F3683">
        <v>69.83</v>
      </c>
      <c r="G3683">
        <v>63.806725781312899</v>
      </c>
      <c r="H3683">
        <v>-5.8855099269043896</v>
      </c>
      <c r="I3683">
        <v>-16.890466769938399</v>
      </c>
      <c r="J3683">
        <v>0.166593056961091</v>
      </c>
      <c r="K3683">
        <v>72.3418149461301</v>
      </c>
      <c r="L3683">
        <v>65.287126943315798</v>
      </c>
      <c r="M3683">
        <v>49.9754736051595</v>
      </c>
      <c r="N3683">
        <v>0.32118324943514998</v>
      </c>
      <c r="O3683">
        <v>74.595446083345195</v>
      </c>
      <c r="P3683">
        <v>111.60606060606</v>
      </c>
      <c r="Q3683">
        <v>5.0509512832332001E-2</v>
      </c>
    </row>
    <row r="3684" spans="1:17" hidden="1" x14ac:dyDescent="0.3">
      <c r="A3684" t="s">
        <v>7598</v>
      </c>
      <c r="B3684" t="s">
        <v>7599</v>
      </c>
      <c r="C3684" t="s">
        <v>10650</v>
      </c>
      <c r="D3684" t="s">
        <v>3601</v>
      </c>
      <c r="E3684">
        <v>37.1008</v>
      </c>
      <c r="F3684">
        <v>43</v>
      </c>
      <c r="G3684">
        <v>418.73458251435801</v>
      </c>
      <c r="H3684">
        <v>49.588017291589203</v>
      </c>
      <c r="I3684">
        <v>361.64451860852603</v>
      </c>
      <c r="J3684">
        <v>6.5230215552775102</v>
      </c>
      <c r="K3684">
        <v>27.971445693533799</v>
      </c>
      <c r="L3684">
        <v>13.8571919503609</v>
      </c>
      <c r="M3684">
        <v>100</v>
      </c>
      <c r="N3684">
        <v>0.94439511638439499</v>
      </c>
      <c r="O3684">
        <v>0</v>
      </c>
      <c r="P3684">
        <v>449.169859514687</v>
      </c>
      <c r="Q3684">
        <v>0.22038319445787699</v>
      </c>
    </row>
    <row r="3685" spans="1:17" hidden="1" x14ac:dyDescent="0.3">
      <c r="A3685" t="s">
        <v>7600</v>
      </c>
      <c r="B3685" t="s">
        <v>7601</v>
      </c>
      <c r="C3685" t="s">
        <v>10650</v>
      </c>
      <c r="D3685" t="s">
        <v>1378</v>
      </c>
      <c r="E3685">
        <v>37.085364300000002</v>
      </c>
      <c r="F3685">
        <v>32.5</v>
      </c>
      <c r="G3685">
        <v>-70.527442898945694</v>
      </c>
      <c r="H3685">
        <v>-4.63420493063294</v>
      </c>
      <c r="I3685">
        <v>-37.387772576852399</v>
      </c>
      <c r="J3685">
        <v>-1.0473777656991601</v>
      </c>
      <c r="K3685">
        <v>33.430383105586799</v>
      </c>
      <c r="M3685">
        <v>58.098522711305797</v>
      </c>
      <c r="N3685">
        <v>0.97968397291196296</v>
      </c>
      <c r="O3685">
        <v>80.923076923076906</v>
      </c>
      <c r="P3685">
        <v>11.1111111111111</v>
      </c>
    </row>
    <row r="3686" spans="1:17" hidden="1" x14ac:dyDescent="0.3">
      <c r="A3686" t="s">
        <v>7602</v>
      </c>
      <c r="B3686" t="s">
        <v>7603</v>
      </c>
      <c r="C3686" t="s">
        <v>10650</v>
      </c>
      <c r="D3686" t="s">
        <v>414</v>
      </c>
      <c r="E3686">
        <v>36.989199999999997</v>
      </c>
      <c r="F3686">
        <v>23.09</v>
      </c>
      <c r="G3686">
        <v>260.92065520306102</v>
      </c>
      <c r="H3686">
        <v>-12.6509700926263</v>
      </c>
      <c r="I3686">
        <v>113.848120875882</v>
      </c>
      <c r="J3686">
        <v>11.606468388146901</v>
      </c>
      <c r="K3686">
        <v>20.688791531533798</v>
      </c>
      <c r="L3686">
        <v>14.129572052380301</v>
      </c>
      <c r="M3686">
        <v>56.365884204410897</v>
      </c>
      <c r="N3686">
        <v>1.10275492538025</v>
      </c>
      <c r="O3686">
        <v>33.954092680814199</v>
      </c>
      <c r="P3686">
        <v>332.39700374531799</v>
      </c>
      <c r="Q3686">
        <v>0.105948212246552</v>
      </c>
    </row>
    <row r="3687" spans="1:17" hidden="1" x14ac:dyDescent="0.3">
      <c r="A3687" t="s">
        <v>7604</v>
      </c>
      <c r="B3687" t="s">
        <v>7605</v>
      </c>
      <c r="C3687" t="s">
        <v>10650</v>
      </c>
      <c r="D3687" t="s">
        <v>597</v>
      </c>
      <c r="E3687">
        <v>36.897678239999998</v>
      </c>
      <c r="F3687">
        <v>3.67</v>
      </c>
      <c r="G3687">
        <v>-51.679912193461199</v>
      </c>
      <c r="H3687">
        <v>-3.3897604861885</v>
      </c>
      <c r="I3687">
        <v>-36.669791626313298</v>
      </c>
      <c r="J3687">
        <v>-5.3276838470523602</v>
      </c>
      <c r="K3687">
        <v>3.7947155749613701</v>
      </c>
      <c r="L3687">
        <v>4.3930605536806997</v>
      </c>
      <c r="M3687">
        <v>44.436301451365701</v>
      </c>
      <c r="N3687">
        <v>0.89256958072679304</v>
      </c>
      <c r="O3687">
        <v>123.433242506811</v>
      </c>
      <c r="P3687">
        <v>3.3802816901408401</v>
      </c>
      <c r="Q3687">
        <v>0.118560761772975</v>
      </c>
    </row>
    <row r="3688" spans="1:17" hidden="1" x14ac:dyDescent="0.3">
      <c r="A3688" t="s">
        <v>7606</v>
      </c>
      <c r="B3688" t="s">
        <v>7607</v>
      </c>
      <c r="C3688" t="s">
        <v>10650</v>
      </c>
      <c r="E3688">
        <v>36.845553500000001</v>
      </c>
      <c r="F3688">
        <v>11.9</v>
      </c>
      <c r="G3688">
        <v>42.529839278741498</v>
      </c>
      <c r="H3688">
        <v>23.608346769332002</v>
      </c>
      <c r="I3688">
        <v>16.2382153533548</v>
      </c>
      <c r="J3688">
        <v>-1.9977707562931499</v>
      </c>
      <c r="K3688">
        <v>11.288230341289401</v>
      </c>
      <c r="L3688">
        <v>9.7916691825741999</v>
      </c>
      <c r="M3688">
        <v>54.270018664197899</v>
      </c>
      <c r="N3688">
        <v>0.734923258798721</v>
      </c>
      <c r="O3688">
        <v>14.2016806722689</v>
      </c>
      <c r="P3688">
        <v>93.181818181818102</v>
      </c>
    </row>
    <row r="3689" spans="1:17" hidden="1" x14ac:dyDescent="0.3">
      <c r="A3689" t="s">
        <v>7608</v>
      </c>
      <c r="B3689" t="s">
        <v>7609</v>
      </c>
      <c r="C3689" t="s">
        <v>10650</v>
      </c>
      <c r="D3689" t="s">
        <v>1546</v>
      </c>
      <c r="E3689">
        <v>36.766044000000001</v>
      </c>
      <c r="F3689">
        <v>98.5</v>
      </c>
      <c r="G3689">
        <v>72.657506504826401</v>
      </c>
      <c r="H3689">
        <v>-2.7955817528259099</v>
      </c>
      <c r="I3689">
        <v>50.407843187264298</v>
      </c>
      <c r="J3689">
        <v>-6.9259202758206202</v>
      </c>
      <c r="K3689">
        <v>87.548114734822903</v>
      </c>
      <c r="L3689">
        <v>69.504929735096198</v>
      </c>
      <c r="M3689">
        <v>40.261510201633101</v>
      </c>
      <c r="N3689">
        <v>1.13070325900514</v>
      </c>
      <c r="O3689">
        <v>18.3756345177664</v>
      </c>
      <c r="P3689">
        <v>176.68539325842599</v>
      </c>
      <c r="Q3689">
        <v>0.138350421393965</v>
      </c>
    </row>
    <row r="3690" spans="1:17" hidden="1" x14ac:dyDescent="0.3">
      <c r="A3690" t="s">
        <v>7610</v>
      </c>
      <c r="B3690" t="s">
        <v>7611</v>
      </c>
      <c r="C3690" t="s">
        <v>10650</v>
      </c>
      <c r="D3690" t="s">
        <v>742</v>
      </c>
      <c r="E3690">
        <v>36.765885388999997</v>
      </c>
      <c r="F3690">
        <v>266.66000000000003</v>
      </c>
      <c r="G3690">
        <v>37.212151642951</v>
      </c>
      <c r="H3690">
        <v>-3.5990770333963802</v>
      </c>
      <c r="I3690">
        <v>13.003999118905901</v>
      </c>
      <c r="J3690">
        <v>-0.936962090763657</v>
      </c>
      <c r="K3690">
        <v>257.62209185330198</v>
      </c>
      <c r="L3690">
        <v>225.16257113412999</v>
      </c>
      <c r="M3690">
        <v>30.790198502182001</v>
      </c>
      <c r="N3690">
        <v>0.97974043181741799</v>
      </c>
      <c r="O3690">
        <v>3.87759693992348</v>
      </c>
      <c r="P3690">
        <v>68.494881840010095</v>
      </c>
    </row>
    <row r="3691" spans="1:17" hidden="1" x14ac:dyDescent="0.3">
      <c r="A3691" t="s">
        <v>7612</v>
      </c>
      <c r="B3691" t="s">
        <v>7613</v>
      </c>
      <c r="C3691" t="s">
        <v>10650</v>
      </c>
      <c r="D3691" t="s">
        <v>1739</v>
      </c>
      <c r="E3691">
        <v>36.748968359999999</v>
      </c>
      <c r="F3691">
        <v>29.46</v>
      </c>
      <c r="G3691">
        <v>71.622336168396004</v>
      </c>
      <c r="H3691">
        <v>17.124249175647201</v>
      </c>
      <c r="I3691">
        <v>6.6896460466905001</v>
      </c>
      <c r="J3691">
        <v>15.961758691713101</v>
      </c>
      <c r="K3691">
        <v>21.004846214086999</v>
      </c>
      <c r="L3691">
        <v>20.0297630081383</v>
      </c>
      <c r="M3691">
        <v>87.132149313607897</v>
      </c>
      <c r="N3691">
        <v>3.05266394425177</v>
      </c>
      <c r="O3691">
        <v>12.016293279022401</v>
      </c>
      <c r="P3691">
        <v>116.617647058823</v>
      </c>
      <c r="Q3691">
        <v>8.0823190330889999E-2</v>
      </c>
    </row>
    <row r="3692" spans="1:17" hidden="1" x14ac:dyDescent="0.3">
      <c r="A3692" t="s">
        <v>7614</v>
      </c>
      <c r="B3692" t="s">
        <v>7615</v>
      </c>
      <c r="C3692" t="s">
        <v>10650</v>
      </c>
      <c r="D3692" t="s">
        <v>51</v>
      </c>
      <c r="E3692">
        <v>36.725989499999997</v>
      </c>
      <c r="F3692">
        <v>41.17</v>
      </c>
      <c r="G3692">
        <v>-36.653955815817902</v>
      </c>
      <c r="H3692">
        <v>-5.6403303861652496</v>
      </c>
      <c r="I3692">
        <v>-28.8113592584778</v>
      </c>
      <c r="J3692">
        <v>-5.3318439421961896</v>
      </c>
      <c r="K3692">
        <v>42.0422921851981</v>
      </c>
      <c r="L3692">
        <v>43.067975075556497</v>
      </c>
      <c r="M3692">
        <v>45.305148456385702</v>
      </c>
      <c r="N3692">
        <v>0.38893272767971199</v>
      </c>
      <c r="O3692">
        <v>44.522710711683203</v>
      </c>
      <c r="P3692">
        <v>14.3293529575118</v>
      </c>
      <c r="Q3692">
        <v>8.8128235270419006E-2</v>
      </c>
    </row>
    <row r="3693" spans="1:17" hidden="1" x14ac:dyDescent="0.3">
      <c r="A3693" t="s">
        <v>7616</v>
      </c>
      <c r="B3693" t="s">
        <v>7617</v>
      </c>
      <c r="C3693" t="s">
        <v>10650</v>
      </c>
      <c r="D3693" t="s">
        <v>414</v>
      </c>
      <c r="E3693">
        <v>36.644359000000001</v>
      </c>
      <c r="F3693">
        <v>59</v>
      </c>
      <c r="G3693">
        <v>133.31081151107</v>
      </c>
      <c r="H3693">
        <v>9.2346746703927494</v>
      </c>
      <c r="I3693">
        <v>49.475765995015102</v>
      </c>
      <c r="J3693">
        <v>0.65383993551853403</v>
      </c>
      <c r="K3693">
        <v>52.247450027032698</v>
      </c>
      <c r="L3693">
        <v>39.624204351216399</v>
      </c>
      <c r="M3693">
        <v>78.653663141726696</v>
      </c>
      <c r="N3693">
        <v>0.53392433323741795</v>
      </c>
      <c r="O3693">
        <v>15.254237288135499</v>
      </c>
      <c r="P3693">
        <v>179.488394126006</v>
      </c>
      <c r="Q3693">
        <v>9.5127109835518003E-2</v>
      </c>
    </row>
    <row r="3694" spans="1:17" hidden="1" x14ac:dyDescent="0.3">
      <c r="A3694" t="s">
        <v>7618</v>
      </c>
      <c r="B3694" t="s">
        <v>7619</v>
      </c>
      <c r="C3694" t="s">
        <v>10650</v>
      </c>
      <c r="D3694" t="s">
        <v>2275</v>
      </c>
      <c r="E3694">
        <v>36.606712999999999</v>
      </c>
      <c r="F3694">
        <v>694.1</v>
      </c>
      <c r="G3694">
        <v>413.31717109994599</v>
      </c>
      <c r="H3694">
        <v>-24.2313720527934</v>
      </c>
      <c r="I3694">
        <v>-1.0807178571799501</v>
      </c>
      <c r="J3694">
        <v>1.4274027099279201</v>
      </c>
      <c r="K3694">
        <v>871.58982457668606</v>
      </c>
      <c r="L3694">
        <v>666.96505506193</v>
      </c>
      <c r="M3694">
        <v>29.745499439099</v>
      </c>
      <c r="N3694">
        <v>3.5349886332603901</v>
      </c>
      <c r="O3694">
        <v>72.885751332661002</v>
      </c>
      <c r="P3694">
        <v>475.30045586406902</v>
      </c>
      <c r="Q3694">
        <v>0.401961162474477</v>
      </c>
    </row>
    <row r="3695" spans="1:17" hidden="1" x14ac:dyDescent="0.3">
      <c r="A3695" t="s">
        <v>7620</v>
      </c>
      <c r="B3695" t="s">
        <v>7621</v>
      </c>
      <c r="C3695" t="s">
        <v>10650</v>
      </c>
      <c r="D3695" t="s">
        <v>141</v>
      </c>
      <c r="E3695">
        <v>36.551669626999903</v>
      </c>
      <c r="F3695">
        <v>114.38</v>
      </c>
      <c r="G3695">
        <v>152.54344640392699</v>
      </c>
      <c r="H3695">
        <v>61.116259580701097</v>
      </c>
      <c r="I3695">
        <v>46.913415244564703</v>
      </c>
      <c r="J3695">
        <v>-9.1239104939921294</v>
      </c>
      <c r="K3695">
        <v>91.500392456308802</v>
      </c>
      <c r="L3695">
        <v>64.417457102731504</v>
      </c>
      <c r="M3695">
        <v>48.559348501841001</v>
      </c>
      <c r="N3695">
        <v>1.91358650340847</v>
      </c>
      <c r="O3695">
        <v>17.135862913096702</v>
      </c>
      <c r="P3695">
        <v>276.25</v>
      </c>
    </row>
    <row r="3696" spans="1:17" hidden="1" x14ac:dyDescent="0.3">
      <c r="A3696" t="s">
        <v>7622</v>
      </c>
      <c r="B3696" t="s">
        <v>7623</v>
      </c>
      <c r="C3696" t="s">
        <v>10650</v>
      </c>
      <c r="D3696" t="s">
        <v>414</v>
      </c>
      <c r="E3696">
        <v>36.550800000000002</v>
      </c>
      <c r="F3696">
        <v>0.98</v>
      </c>
      <c r="G3696">
        <v>18.0495714845202</v>
      </c>
      <c r="H3696">
        <v>3.7400640752149998</v>
      </c>
      <c r="I3696">
        <v>-21.380382878960699</v>
      </c>
      <c r="J3696">
        <v>2.5039042855828799</v>
      </c>
      <c r="K3696">
        <v>0.95767607404628496</v>
      </c>
      <c r="L3696">
        <v>0.96138429452952501</v>
      </c>
      <c r="M3696">
        <v>84.954183149100899</v>
      </c>
      <c r="N3696">
        <v>0.86654912111992299</v>
      </c>
      <c r="O3696">
        <v>34.6938775510204</v>
      </c>
      <c r="P3696">
        <v>66.1016949152542</v>
      </c>
      <c r="Q3696">
        <v>6.5330938395793001E-2</v>
      </c>
    </row>
    <row r="3697" spans="1:17" hidden="1" x14ac:dyDescent="0.3">
      <c r="A3697" t="s">
        <v>7624</v>
      </c>
      <c r="B3697" t="s">
        <v>7625</v>
      </c>
      <c r="C3697" t="s">
        <v>10650</v>
      </c>
      <c r="D3697" t="s">
        <v>21</v>
      </c>
      <c r="E3697">
        <v>36.453600000000002</v>
      </c>
      <c r="F3697">
        <v>121.75</v>
      </c>
      <c r="G3697">
        <v>-44.996680509100102</v>
      </c>
      <c r="H3697">
        <v>-14.8098071062351</v>
      </c>
      <c r="I3697">
        <v>-33.910726367248103</v>
      </c>
      <c r="J3697">
        <v>-8.0071732572167207</v>
      </c>
      <c r="K3697">
        <v>141.64525213057399</v>
      </c>
      <c r="L3697">
        <v>149.99640837194201</v>
      </c>
      <c r="M3697">
        <v>38.7134350749985</v>
      </c>
      <c r="N3697">
        <v>0.86618101985829699</v>
      </c>
      <c r="O3697">
        <v>68.377823408624195</v>
      </c>
      <c r="P3697">
        <v>18.318756073858101</v>
      </c>
    </row>
    <row r="3698" spans="1:17" hidden="1" x14ac:dyDescent="0.3">
      <c r="A3698" t="s">
        <v>7626</v>
      </c>
      <c r="B3698" t="s">
        <v>7627</v>
      </c>
      <c r="C3698" t="s">
        <v>10650</v>
      </c>
      <c r="D3698" t="s">
        <v>72</v>
      </c>
      <c r="E3698">
        <v>36.192239999999998</v>
      </c>
      <c r="F3698">
        <v>34.99</v>
      </c>
      <c r="G3698">
        <v>79.714873149821898</v>
      </c>
      <c r="H3698">
        <v>27.522994069009702</v>
      </c>
      <c r="I3698">
        <v>26.878953577108099</v>
      </c>
      <c r="J3698">
        <v>-13.5437089534185</v>
      </c>
      <c r="K3698">
        <v>29.932775080419599</v>
      </c>
      <c r="L3698">
        <v>24.734534542029301</v>
      </c>
      <c r="M3698">
        <v>53.226101372828197</v>
      </c>
      <c r="N3698">
        <v>1.43406039927815</v>
      </c>
      <c r="O3698">
        <v>17.1477565018576</v>
      </c>
      <c r="P3698">
        <v>118.82426516572799</v>
      </c>
      <c r="Q3698">
        <v>0.108135431129307</v>
      </c>
    </row>
    <row r="3699" spans="1:17" hidden="1" x14ac:dyDescent="0.3">
      <c r="A3699" t="s">
        <v>7628</v>
      </c>
      <c r="B3699" t="s">
        <v>7629</v>
      </c>
      <c r="C3699" t="s">
        <v>10650</v>
      </c>
      <c r="D3699" t="s">
        <v>54</v>
      </c>
      <c r="E3699">
        <v>36.14</v>
      </c>
      <c r="F3699">
        <v>36.19</v>
      </c>
      <c r="G3699">
        <v>-29.823656205221099</v>
      </c>
      <c r="H3699">
        <v>-6.4178306616271001</v>
      </c>
      <c r="I3699">
        <v>-21.8563783990028</v>
      </c>
      <c r="J3699">
        <v>-5.8006934155665499</v>
      </c>
      <c r="K3699">
        <v>36.894731824369401</v>
      </c>
      <c r="L3699">
        <v>37.504904704904</v>
      </c>
      <c r="M3699">
        <v>55.130052657509196</v>
      </c>
      <c r="N3699">
        <v>0.60455327543607296</v>
      </c>
      <c r="O3699">
        <v>69.936446532191198</v>
      </c>
      <c r="P3699">
        <v>20.3925482368596</v>
      </c>
      <c r="Q3699">
        <v>2.8656058344312001E-2</v>
      </c>
    </row>
    <row r="3700" spans="1:17" hidden="1" x14ac:dyDescent="0.3">
      <c r="A3700" t="s">
        <v>7630</v>
      </c>
      <c r="B3700" t="s">
        <v>7631</v>
      </c>
      <c r="C3700" t="s">
        <v>10650</v>
      </c>
      <c r="D3700" t="s">
        <v>426</v>
      </c>
      <c r="E3700">
        <v>36.080913000000002</v>
      </c>
      <c r="F3700">
        <v>2.33</v>
      </c>
      <c r="G3700">
        <v>2.7075801425289301</v>
      </c>
      <c r="H3700">
        <v>-9.7908103549548997</v>
      </c>
      <c r="I3700">
        <v>-17.8671271093631</v>
      </c>
      <c r="J3700">
        <v>-5.7779887185323497</v>
      </c>
      <c r="K3700">
        <v>2.4373485686885301</v>
      </c>
      <c r="L3700">
        <v>2.4068516851366701</v>
      </c>
      <c r="M3700">
        <v>38.448939382820903</v>
      </c>
      <c r="N3700">
        <v>0.65482160803707101</v>
      </c>
      <c r="O3700">
        <v>56.6523605150214</v>
      </c>
      <c r="P3700">
        <v>41.212121212121197</v>
      </c>
      <c r="Q3700">
        <v>4.8063878276085999E-2</v>
      </c>
    </row>
    <row r="3701" spans="1:17" hidden="1" x14ac:dyDescent="0.3">
      <c r="A3701" t="s">
        <v>7632</v>
      </c>
      <c r="B3701" t="s">
        <v>7633</v>
      </c>
      <c r="C3701" t="s">
        <v>10650</v>
      </c>
      <c r="D3701" t="s">
        <v>21</v>
      </c>
      <c r="E3701">
        <v>36.040718699999999</v>
      </c>
      <c r="F3701">
        <v>80.31</v>
      </c>
      <c r="G3701">
        <v>-2.3424518848845799</v>
      </c>
      <c r="H3701">
        <v>-9.0146282897599601</v>
      </c>
      <c r="I3701">
        <v>-2.0092147292055098</v>
      </c>
      <c r="J3701">
        <v>-1.7822660559605701</v>
      </c>
      <c r="K3701">
        <v>84.071374221774207</v>
      </c>
      <c r="L3701">
        <v>72.202335308265205</v>
      </c>
      <c r="M3701">
        <v>19.416036799890001</v>
      </c>
      <c r="N3701">
        <v>0.583955154620039</v>
      </c>
      <c r="O3701">
        <v>25.6007969119661</v>
      </c>
      <c r="P3701">
        <v>39.185441941074501</v>
      </c>
      <c r="Q3701">
        <v>0.16077371862944201</v>
      </c>
    </row>
    <row r="3702" spans="1:17" hidden="1" x14ac:dyDescent="0.3">
      <c r="A3702" t="s">
        <v>7634</v>
      </c>
      <c r="B3702" t="s">
        <v>7635</v>
      </c>
      <c r="C3702" t="s">
        <v>10650</v>
      </c>
      <c r="E3702">
        <v>36.032997391000002</v>
      </c>
      <c r="F3702">
        <v>17.8</v>
      </c>
      <c r="G3702">
        <v>115.08196437898199</v>
      </c>
      <c r="H3702">
        <v>42.401372518737602</v>
      </c>
      <c r="I3702">
        <v>88.616336038070202</v>
      </c>
      <c r="J3702">
        <v>9.9932885743302293</v>
      </c>
      <c r="K3702">
        <v>13.097540832632699</v>
      </c>
      <c r="L3702">
        <v>10.100552893111701</v>
      </c>
      <c r="M3702">
        <v>86.480104272144501</v>
      </c>
      <c r="N3702">
        <v>0.83672745209837696</v>
      </c>
      <c r="O3702">
        <v>0.39325842696629199</v>
      </c>
      <c r="P3702">
        <v>200.675675675675</v>
      </c>
      <c r="Q3702">
        <v>0.13287022074910701</v>
      </c>
    </row>
    <row r="3703" spans="1:17" hidden="1" x14ac:dyDescent="0.3">
      <c r="A3703" t="s">
        <v>7636</v>
      </c>
      <c r="B3703" t="s">
        <v>7637</v>
      </c>
      <c r="C3703" t="s">
        <v>10650</v>
      </c>
      <c r="D3703" t="s">
        <v>83</v>
      </c>
      <c r="E3703">
        <v>36.022635000000001</v>
      </c>
      <c r="F3703">
        <v>191.25</v>
      </c>
      <c r="G3703">
        <v>58.827464216890903</v>
      </c>
      <c r="H3703">
        <v>-22.736401060226299</v>
      </c>
      <c r="I3703">
        <v>31.4249430595878</v>
      </c>
      <c r="J3703">
        <v>-19.999476377026902</v>
      </c>
      <c r="K3703">
        <v>251.125081719902</v>
      </c>
      <c r="L3703">
        <v>165.86844599578899</v>
      </c>
      <c r="M3703">
        <v>6.1262846224033902</v>
      </c>
      <c r="N3703">
        <v>1.9026714801444</v>
      </c>
      <c r="O3703">
        <v>98.692810457516302</v>
      </c>
      <c r="P3703">
        <v>114.045886961387</v>
      </c>
    </row>
    <row r="3704" spans="1:17" hidden="1" x14ac:dyDescent="0.3">
      <c r="A3704" t="s">
        <v>7638</v>
      </c>
      <c r="B3704" t="s">
        <v>7639</v>
      </c>
      <c r="C3704" t="s">
        <v>10650</v>
      </c>
      <c r="D3704" t="s">
        <v>1546</v>
      </c>
      <c r="E3704">
        <v>36.011414330000001</v>
      </c>
      <c r="F3704">
        <v>0.85</v>
      </c>
      <c r="G3704">
        <v>-37.028683593734797</v>
      </c>
      <c r="H3704">
        <v>-7.0786493750773998</v>
      </c>
      <c r="I3704">
        <v>-37.0763107828325</v>
      </c>
      <c r="J3704">
        <v>-2.8255530787582002</v>
      </c>
      <c r="K3704">
        <v>0.87388778031606096</v>
      </c>
      <c r="L3704">
        <v>0.91970520766156405</v>
      </c>
      <c r="M3704">
        <v>38.250992766093901</v>
      </c>
      <c r="N3704">
        <v>0.85208648115039998</v>
      </c>
      <c r="O3704">
        <v>58.823529411764703</v>
      </c>
      <c r="P3704">
        <v>6.25</v>
      </c>
      <c r="Q3704">
        <v>9.0858635091109995E-3</v>
      </c>
    </row>
    <row r="3705" spans="1:17" hidden="1" x14ac:dyDescent="0.3">
      <c r="A3705" t="s">
        <v>7640</v>
      </c>
      <c r="B3705" t="s">
        <v>7641</v>
      </c>
      <c r="C3705" t="s">
        <v>10650</v>
      </c>
      <c r="D3705" t="s">
        <v>565</v>
      </c>
      <c r="E3705">
        <v>36.008667375000002</v>
      </c>
      <c r="F3705">
        <v>14.6</v>
      </c>
      <c r="G3705">
        <v>-79.207206824889596</v>
      </c>
      <c r="H3705">
        <v>-1.1782662333149301</v>
      </c>
      <c r="I3705">
        <v>-35.3095934576045</v>
      </c>
      <c r="J3705">
        <v>-0.269034158087263</v>
      </c>
      <c r="K3705">
        <v>14.741618960294399</v>
      </c>
      <c r="L3705">
        <v>16.729080359524701</v>
      </c>
      <c r="M3705">
        <v>45.604079689464101</v>
      </c>
      <c r="N3705">
        <v>1.0756363636363599</v>
      </c>
      <c r="O3705">
        <v>105.479452054794</v>
      </c>
      <c r="P3705">
        <v>10.188679245283</v>
      </c>
    </row>
    <row r="3706" spans="1:17" hidden="1" x14ac:dyDescent="0.3">
      <c r="A3706" t="s">
        <v>7642</v>
      </c>
      <c r="B3706" t="s">
        <v>7643</v>
      </c>
      <c r="C3706" t="s">
        <v>10650</v>
      </c>
      <c r="D3706" t="s">
        <v>966</v>
      </c>
      <c r="E3706">
        <v>35.958605800000001</v>
      </c>
      <c r="F3706">
        <v>37.619999999999997</v>
      </c>
      <c r="G3706">
        <v>479.28919625737001</v>
      </c>
      <c r="H3706">
        <v>72.931451635023606</v>
      </c>
      <c r="I3706">
        <v>175.306694143275</v>
      </c>
      <c r="J3706">
        <v>6.5108565591642504</v>
      </c>
      <c r="K3706">
        <v>26.567006315951801</v>
      </c>
      <c r="L3706">
        <v>17.354275984139001</v>
      </c>
      <c r="M3706">
        <v>99.635926882374605</v>
      </c>
      <c r="N3706">
        <v>2.1159957093970498</v>
      </c>
      <c r="O3706">
        <v>2.0202020202020301</v>
      </c>
      <c r="P3706">
        <v>575.40394973069999</v>
      </c>
      <c r="Q3706">
        <v>0.226293250011596</v>
      </c>
    </row>
    <row r="3707" spans="1:17" hidden="1" x14ac:dyDescent="0.3">
      <c r="A3707" t="s">
        <v>7644</v>
      </c>
      <c r="B3707" t="s">
        <v>7645</v>
      </c>
      <c r="C3707" t="s">
        <v>10650</v>
      </c>
      <c r="D3707" t="s">
        <v>414</v>
      </c>
      <c r="E3707">
        <v>35.846640000000001</v>
      </c>
      <c r="F3707">
        <v>0.9</v>
      </c>
      <c r="G3707">
        <v>-12.014224368749201</v>
      </c>
      <c r="H3707">
        <v>-3.6970068630000998</v>
      </c>
      <c r="I3707">
        <v>-22.9691679256896</v>
      </c>
      <c r="J3707">
        <v>-3.8366754245620398</v>
      </c>
      <c r="K3707">
        <v>0.91860133098068897</v>
      </c>
      <c r="L3707">
        <v>0.93146916984389605</v>
      </c>
      <c r="M3707">
        <v>49.755100367208399</v>
      </c>
      <c r="N3707">
        <v>0.46785508421330302</v>
      </c>
      <c r="O3707">
        <v>36.6666666666666</v>
      </c>
      <c r="P3707">
        <v>21.6216216216216</v>
      </c>
      <c r="Q3707">
        <v>0.10977228992296199</v>
      </c>
    </row>
    <row r="3708" spans="1:17" hidden="1" x14ac:dyDescent="0.3">
      <c r="A3708" t="s">
        <v>7646</v>
      </c>
      <c r="B3708" t="s">
        <v>7647</v>
      </c>
      <c r="C3708" t="s">
        <v>10650</v>
      </c>
      <c r="D3708" t="s">
        <v>629</v>
      </c>
      <c r="E3708">
        <v>35.814</v>
      </c>
      <c r="F3708">
        <v>60.88</v>
      </c>
      <c r="G3708">
        <v>517.22429746775595</v>
      </c>
      <c r="H3708">
        <v>52.754497289291798</v>
      </c>
      <c r="I3708">
        <v>503.22516405811598</v>
      </c>
      <c r="J3708">
        <v>6.5497104252976497</v>
      </c>
      <c r="K3708">
        <v>40.475547290943503</v>
      </c>
      <c r="L3708">
        <v>22.019543460493001</v>
      </c>
      <c r="M3708">
        <v>99.999941211769098</v>
      </c>
      <c r="N3708">
        <v>0.667275472396341</v>
      </c>
      <c r="O3708">
        <v>0</v>
      </c>
      <c r="P3708">
        <v>576.444444444444</v>
      </c>
    </row>
    <row r="3709" spans="1:17" hidden="1" x14ac:dyDescent="0.3">
      <c r="A3709" t="s">
        <v>7648</v>
      </c>
      <c r="B3709" t="s">
        <v>7649</v>
      </c>
      <c r="C3709" t="s">
        <v>10650</v>
      </c>
      <c r="D3709" t="s">
        <v>4335</v>
      </c>
      <c r="E3709">
        <v>35.692918949999999</v>
      </c>
      <c r="F3709">
        <v>14.29</v>
      </c>
      <c r="G3709">
        <v>0.66564043086443503</v>
      </c>
      <c r="H3709">
        <v>7.1461077013906902</v>
      </c>
      <c r="I3709">
        <v>-6.3273768809135502</v>
      </c>
      <c r="J3709">
        <v>8.5995832979285396</v>
      </c>
      <c r="K3709">
        <v>13.7574404822504</v>
      </c>
      <c r="L3709">
        <v>13.0470104342785</v>
      </c>
      <c r="M3709">
        <v>68.652432279241907</v>
      </c>
      <c r="N3709">
        <v>0.421107628004179</v>
      </c>
      <c r="O3709">
        <v>48.915325402379302</v>
      </c>
      <c r="P3709">
        <v>39.414634146341399</v>
      </c>
      <c r="Q3709">
        <v>3.3189703497569999E-3</v>
      </c>
    </row>
    <row r="3710" spans="1:17" hidden="1" x14ac:dyDescent="0.3">
      <c r="A3710" t="s">
        <v>7650</v>
      </c>
      <c r="B3710" t="s">
        <v>7651</v>
      </c>
      <c r="C3710" t="s">
        <v>10650</v>
      </c>
      <c r="D3710" t="s">
        <v>7305</v>
      </c>
      <c r="E3710">
        <v>35.677836339999999</v>
      </c>
      <c r="F3710">
        <v>620</v>
      </c>
      <c r="G3710">
        <v>-29.9816153023372</v>
      </c>
      <c r="H3710">
        <v>16.663027547514002</v>
      </c>
      <c r="I3710">
        <v>-26.328586595337502</v>
      </c>
      <c r="J3710">
        <v>-1.0421449876768301</v>
      </c>
      <c r="K3710">
        <v>613.56707698276603</v>
      </c>
      <c r="L3710">
        <v>693.77466700170498</v>
      </c>
      <c r="M3710">
        <v>63.351784949437999</v>
      </c>
      <c r="N3710">
        <v>0.68243727598566295</v>
      </c>
      <c r="O3710">
        <v>103.879032258064</v>
      </c>
      <c r="P3710">
        <v>22.5296442687747</v>
      </c>
      <c r="Q3710">
        <v>0.103903560798134</v>
      </c>
    </row>
    <row r="3711" spans="1:17" hidden="1" x14ac:dyDescent="0.3">
      <c r="A3711" t="s">
        <v>7652</v>
      </c>
      <c r="B3711" t="s">
        <v>7653</v>
      </c>
      <c r="C3711" t="s">
        <v>10650</v>
      </c>
      <c r="D3711" t="s">
        <v>414</v>
      </c>
      <c r="E3711">
        <v>35.586072049000002</v>
      </c>
      <c r="F3711">
        <v>22.29</v>
      </c>
      <c r="G3711">
        <v>501.00948220647001</v>
      </c>
      <c r="H3711">
        <v>-11.5654667008777</v>
      </c>
      <c r="I3711">
        <v>-51.138377357034997</v>
      </c>
      <c r="J3711">
        <v>19.790326863767401</v>
      </c>
      <c r="K3711">
        <v>21.479335612564999</v>
      </c>
      <c r="L3711">
        <v>19.927537178110899</v>
      </c>
      <c r="M3711">
        <v>68.122526256099903</v>
      </c>
      <c r="N3711">
        <v>0.54464367646131395</v>
      </c>
      <c r="O3711">
        <v>82.054733064154306</v>
      </c>
      <c r="P3711">
        <v>571.38554216867396</v>
      </c>
    </row>
    <row r="3712" spans="1:17" hidden="1" x14ac:dyDescent="0.3">
      <c r="A3712" t="s">
        <v>7654</v>
      </c>
      <c r="B3712" t="s">
        <v>7655</v>
      </c>
      <c r="C3712" t="s">
        <v>10650</v>
      </c>
      <c r="D3712" t="s">
        <v>89</v>
      </c>
      <c r="E3712">
        <v>35.528219999999997</v>
      </c>
      <c r="F3712">
        <v>11.44</v>
      </c>
      <c r="G3712">
        <v>75.690849125797897</v>
      </c>
      <c r="H3712">
        <v>93.460724950704702</v>
      </c>
      <c r="I3712">
        <v>43.7431608414336</v>
      </c>
      <c r="J3712">
        <v>40.268921953427402</v>
      </c>
      <c r="K3712">
        <v>7.1603742293875898</v>
      </c>
      <c r="L3712">
        <v>6.3399410221550996</v>
      </c>
      <c r="M3712">
        <v>94.811558956744605</v>
      </c>
      <c r="N3712">
        <v>3.44499790631169</v>
      </c>
      <c r="O3712">
        <v>5.3321678321678299</v>
      </c>
      <c r="P3712">
        <v>143.40425531914801</v>
      </c>
      <c r="Q3712">
        <v>8.0372099603648994E-2</v>
      </c>
    </row>
    <row r="3713" spans="1:17" hidden="1" x14ac:dyDescent="0.3">
      <c r="A3713" t="s">
        <v>7656</v>
      </c>
      <c r="B3713" t="s">
        <v>7657</v>
      </c>
      <c r="C3713" t="s">
        <v>10650</v>
      </c>
      <c r="D3713" t="s">
        <v>1350</v>
      </c>
      <c r="E3713">
        <v>35.335546641000001</v>
      </c>
      <c r="F3713">
        <v>1000</v>
      </c>
      <c r="G3713">
        <v>-30.434276990328101</v>
      </c>
      <c r="H3713">
        <v>-1.52309381952183</v>
      </c>
      <c r="I3713">
        <v>-12.9681679156895</v>
      </c>
      <c r="J3713">
        <v>-1.6637623810837801</v>
      </c>
      <c r="K3713">
        <v>999.99316418742899</v>
      </c>
      <c r="L3713">
        <v>999.99290453622302</v>
      </c>
      <c r="M3713">
        <v>45.349584451913898</v>
      </c>
      <c r="N3713">
        <v>0.91967383747780396</v>
      </c>
      <c r="O3713">
        <v>4.4999999999999902</v>
      </c>
      <c r="P3713">
        <v>0.88272383354350803</v>
      </c>
      <c r="Q3713">
        <v>-0.10191173764686701</v>
      </c>
    </row>
    <row r="3714" spans="1:17" hidden="1" x14ac:dyDescent="0.3">
      <c r="A3714" t="s">
        <v>7658</v>
      </c>
      <c r="B3714" t="s">
        <v>7659</v>
      </c>
      <c r="C3714" t="s">
        <v>10650</v>
      </c>
      <c r="D3714" t="s">
        <v>141</v>
      </c>
      <c r="E3714">
        <v>35.300699999999999</v>
      </c>
      <c r="F3714">
        <v>30.5</v>
      </c>
      <c r="G3714">
        <v>-38.705953692057498</v>
      </c>
      <c r="I3714">
        <v>-17.057218240154999</v>
      </c>
      <c r="M3714">
        <v>0</v>
      </c>
      <c r="N3714">
        <v>1</v>
      </c>
      <c r="O3714">
        <v>9.01639344262294</v>
      </c>
      <c r="P3714">
        <v>0</v>
      </c>
    </row>
    <row r="3715" spans="1:17" hidden="1" x14ac:dyDescent="0.3">
      <c r="A3715" t="s">
        <v>7660</v>
      </c>
      <c r="B3715" t="s">
        <v>7661</v>
      </c>
      <c r="C3715" t="s">
        <v>10650</v>
      </c>
      <c r="D3715" t="s">
        <v>1644</v>
      </c>
      <c r="E3715">
        <v>35.290432799999998</v>
      </c>
      <c r="F3715">
        <v>57.61</v>
      </c>
      <c r="G3715">
        <v>159.06221043685699</v>
      </c>
      <c r="H3715">
        <v>21.307956408788598</v>
      </c>
      <c r="I3715">
        <v>150.45104240809999</v>
      </c>
      <c r="J3715">
        <v>2.9483487300273201</v>
      </c>
      <c r="K3715">
        <v>43.8720497196298</v>
      </c>
      <c r="L3715">
        <v>31.694129861714099</v>
      </c>
      <c r="M3715">
        <v>79.010439013022705</v>
      </c>
      <c r="N3715">
        <v>0.55209528583453904</v>
      </c>
      <c r="O3715">
        <v>0</v>
      </c>
      <c r="P3715">
        <v>258.94080996884702</v>
      </c>
      <c r="Q3715">
        <v>0.112124019605715</v>
      </c>
    </row>
    <row r="3716" spans="1:17" hidden="1" x14ac:dyDescent="0.3">
      <c r="A3716" t="s">
        <v>7662</v>
      </c>
      <c r="B3716" t="s">
        <v>7663</v>
      </c>
      <c r="C3716" t="s">
        <v>10650</v>
      </c>
      <c r="D3716" t="s">
        <v>472</v>
      </c>
      <c r="E3716">
        <v>35.288068932000002</v>
      </c>
      <c r="F3716">
        <v>5.23</v>
      </c>
      <c r="G3716">
        <v>-60.701943666994801</v>
      </c>
      <c r="H3716">
        <v>-14.7681269321046</v>
      </c>
      <c r="I3716">
        <v>-47.594167925689597</v>
      </c>
      <c r="J3716">
        <v>-4.0836189918845296</v>
      </c>
      <c r="K3716">
        <v>5.83889101729683</v>
      </c>
      <c r="L3716">
        <v>8.3877889997527006</v>
      </c>
      <c r="M3716">
        <v>42.835110335642099</v>
      </c>
      <c r="N3716">
        <v>0.23722583489042101</v>
      </c>
      <c r="O3716">
        <v>110.32504780114699</v>
      </c>
      <c r="P3716">
        <v>4.5999999999999996</v>
      </c>
      <c r="Q3716">
        <v>-0.22310055704610601</v>
      </c>
    </row>
    <row r="3717" spans="1:17" hidden="1" x14ac:dyDescent="0.3">
      <c r="A3717" t="s">
        <v>7664</v>
      </c>
      <c r="B3717" t="s">
        <v>7665</v>
      </c>
      <c r="C3717" t="s">
        <v>10650</v>
      </c>
      <c r="E3717">
        <v>35.261444400000002</v>
      </c>
      <c r="F3717">
        <v>109.52</v>
      </c>
      <c r="G3717">
        <v>333.23957482016198</v>
      </c>
      <c r="H3717">
        <v>58.889215711401299</v>
      </c>
      <c r="I3717">
        <v>350.70568389480098</v>
      </c>
      <c r="J3717">
        <v>6.5613859761022599</v>
      </c>
      <c r="M3717">
        <v>100</v>
      </c>
      <c r="O3717">
        <v>0</v>
      </c>
      <c r="P3717">
        <v>386.75555555555502</v>
      </c>
    </row>
    <row r="3718" spans="1:17" hidden="1" x14ac:dyDescent="0.3">
      <c r="A3718" t="s">
        <v>7666</v>
      </c>
      <c r="B3718" t="s">
        <v>7667</v>
      </c>
      <c r="C3718" t="s">
        <v>10650</v>
      </c>
      <c r="D3718" t="s">
        <v>1475</v>
      </c>
      <c r="E3718">
        <v>35.259</v>
      </c>
      <c r="F3718">
        <v>83.95</v>
      </c>
      <c r="G3718">
        <v>-16.372777000328199</v>
      </c>
      <c r="H3718">
        <v>-25.3779691029685</v>
      </c>
      <c r="I3718">
        <v>0.41548901650373399</v>
      </c>
      <c r="J3718">
        <v>-2.3136499550482799</v>
      </c>
      <c r="K3718">
        <v>92.615605293137506</v>
      </c>
      <c r="L3718">
        <v>84.812327753872395</v>
      </c>
      <c r="M3718">
        <v>38.703252223701199</v>
      </c>
      <c r="N3718">
        <v>0.70378486236687199</v>
      </c>
      <c r="O3718">
        <v>45.324597974985103</v>
      </c>
      <c r="P3718">
        <v>46.254355400696802</v>
      </c>
      <c r="Q3718">
        <v>0.12862721989444001</v>
      </c>
    </row>
    <row r="3719" spans="1:17" hidden="1" x14ac:dyDescent="0.3">
      <c r="A3719" t="s">
        <v>7668</v>
      </c>
      <c r="B3719" t="s">
        <v>7669</v>
      </c>
      <c r="C3719" t="s">
        <v>10650</v>
      </c>
      <c r="D3719" t="s">
        <v>1710</v>
      </c>
      <c r="E3719">
        <v>35.255205500000002</v>
      </c>
      <c r="F3719">
        <v>34.880000000000003</v>
      </c>
      <c r="G3719">
        <v>27.822436248310598</v>
      </c>
      <c r="H3719">
        <v>3.1253321881274601</v>
      </c>
      <c r="I3719">
        <v>-5.2366371788723498E-2</v>
      </c>
      <c r="J3719">
        <v>-3.5656857125785399</v>
      </c>
      <c r="K3719">
        <v>33.299479059191398</v>
      </c>
      <c r="L3719">
        <v>29.2017597037513</v>
      </c>
      <c r="M3719">
        <v>54.376181162762997</v>
      </c>
      <c r="N3719">
        <v>0.54930383656072101</v>
      </c>
      <c r="O3719">
        <v>14.6215596330275</v>
      </c>
      <c r="P3719">
        <v>81.194805194805198</v>
      </c>
      <c r="Q3719">
        <v>0.123380795993594</v>
      </c>
    </row>
    <row r="3720" spans="1:17" hidden="1" x14ac:dyDescent="0.3">
      <c r="A3720" t="s">
        <v>7670</v>
      </c>
      <c r="B3720" t="s">
        <v>7671</v>
      </c>
      <c r="C3720" t="s">
        <v>10650</v>
      </c>
      <c r="D3720" t="s">
        <v>141</v>
      </c>
      <c r="E3720">
        <v>35.244999999999997</v>
      </c>
      <c r="F3720">
        <v>97.95</v>
      </c>
      <c r="G3720">
        <v>-49.0814564023215</v>
      </c>
      <c r="H3720">
        <v>-10.176939973367899</v>
      </c>
      <c r="I3720">
        <v>-37.009493633328198</v>
      </c>
      <c r="J3720">
        <v>-7.60335644048972</v>
      </c>
      <c r="K3720">
        <v>98.546067844663796</v>
      </c>
      <c r="L3720">
        <v>77.629638492684904</v>
      </c>
      <c r="M3720">
        <v>40.419099606572701</v>
      </c>
      <c r="N3720">
        <v>0.88146914142922195</v>
      </c>
      <c r="O3720">
        <v>36.651352730985103</v>
      </c>
      <c r="P3720">
        <v>26.468689477081899</v>
      </c>
      <c r="Q3720">
        <v>9.5612213121961998E-2</v>
      </c>
    </row>
    <row r="3721" spans="1:17" hidden="1" x14ac:dyDescent="0.3">
      <c r="A3721" t="s">
        <v>7672</v>
      </c>
      <c r="B3721" t="s">
        <v>7673</v>
      </c>
      <c r="C3721" t="s">
        <v>10650</v>
      </c>
      <c r="D3721" t="s">
        <v>629</v>
      </c>
      <c r="E3721">
        <v>35.182783999999998</v>
      </c>
      <c r="F3721">
        <v>70.400000000000006</v>
      </c>
      <c r="G3721">
        <v>268.431578523751</v>
      </c>
      <c r="H3721">
        <v>38.177432283270498</v>
      </c>
      <c r="I3721">
        <v>321.86715078956598</v>
      </c>
      <c r="J3721">
        <v>6.5504037631168499</v>
      </c>
      <c r="K3721">
        <v>50.712830294315197</v>
      </c>
      <c r="L3721">
        <v>31.750471158453799</v>
      </c>
      <c r="M3721">
        <v>92.014754352206893</v>
      </c>
      <c r="N3721">
        <v>1.3021465455988901</v>
      </c>
      <c r="O3721">
        <v>0</v>
      </c>
      <c r="P3721">
        <v>380.21828103683401</v>
      </c>
    </row>
    <row r="3722" spans="1:17" hidden="1" x14ac:dyDescent="0.3">
      <c r="A3722" t="s">
        <v>7674</v>
      </c>
      <c r="B3722" t="s">
        <v>7675</v>
      </c>
      <c r="C3722" t="s">
        <v>10650</v>
      </c>
      <c r="D3722" t="s">
        <v>966</v>
      </c>
      <c r="E3722">
        <v>35.163611199999998</v>
      </c>
      <c r="F3722">
        <v>1.68</v>
      </c>
      <c r="G3722">
        <v>-4.1194875266440096</v>
      </c>
      <c r="H3722">
        <v>2.7193304229024</v>
      </c>
      <c r="I3722">
        <v>-1.7108897799943099</v>
      </c>
      <c r="J3722">
        <v>-6.1072068255282304</v>
      </c>
      <c r="K3722">
        <v>1.6247906882027501</v>
      </c>
      <c r="L3722">
        <v>1.5983979162719599</v>
      </c>
      <c r="M3722">
        <v>56.436638641155199</v>
      </c>
      <c r="N3722">
        <v>1.1147958418314601</v>
      </c>
      <c r="O3722">
        <v>17.857142857142801</v>
      </c>
      <c r="P3722">
        <v>52.727272727272698</v>
      </c>
      <c r="Q3722">
        <v>-7.2630084417702995E-2</v>
      </c>
    </row>
    <row r="3723" spans="1:17" hidden="1" x14ac:dyDescent="0.3">
      <c r="A3723" t="s">
        <v>7676</v>
      </c>
      <c r="B3723" t="s">
        <v>7677</v>
      </c>
      <c r="C3723" t="s">
        <v>10650</v>
      </c>
      <c r="D3723" t="s">
        <v>54</v>
      </c>
      <c r="E3723">
        <v>35.083747439999897</v>
      </c>
      <c r="F3723">
        <v>51.31</v>
      </c>
      <c r="G3723">
        <v>75.628980027784195</v>
      </c>
      <c r="H3723">
        <v>-1.67852416729723</v>
      </c>
      <c r="I3723">
        <v>53.567670763047701</v>
      </c>
      <c r="J3723">
        <v>8.1449299266085298</v>
      </c>
      <c r="K3723">
        <v>47.887227807892003</v>
      </c>
      <c r="L3723">
        <v>39.998911434167802</v>
      </c>
      <c r="M3723">
        <v>72.517980701693304</v>
      </c>
      <c r="N3723">
        <v>0.47781360577851301</v>
      </c>
      <c r="O3723">
        <v>26.1937244201909</v>
      </c>
      <c r="P3723">
        <v>120.68817204301</v>
      </c>
      <c r="Q3723">
        <v>5.6224137830621003E-2</v>
      </c>
    </row>
    <row r="3724" spans="1:17" hidden="1" x14ac:dyDescent="0.3">
      <c r="A3724" t="s">
        <v>7678</v>
      </c>
      <c r="B3724" t="s">
        <v>7679</v>
      </c>
      <c r="C3724" t="s">
        <v>10650</v>
      </c>
      <c r="D3724" t="s">
        <v>163</v>
      </c>
      <c r="E3724">
        <v>35.041519766999997</v>
      </c>
      <c r="F3724">
        <v>18.32</v>
      </c>
      <c r="G3724">
        <v>251.231389666338</v>
      </c>
      <c r="H3724">
        <v>35.130898575915403</v>
      </c>
      <c r="I3724">
        <v>197.53930665058101</v>
      </c>
      <c r="J3724">
        <v>6.4599813012266596</v>
      </c>
      <c r="K3724">
        <v>14.0024260442133</v>
      </c>
      <c r="L3724">
        <v>10.389591413510701</v>
      </c>
      <c r="M3724">
        <v>92.020706393253406</v>
      </c>
      <c r="N3724">
        <v>1.01258781019934</v>
      </c>
      <c r="O3724">
        <v>0</v>
      </c>
      <c r="P3724">
        <v>316.36363636363598</v>
      </c>
      <c r="Q3724">
        <v>0.113390750683025</v>
      </c>
    </row>
    <row r="3725" spans="1:17" hidden="1" x14ac:dyDescent="0.3">
      <c r="A3725" t="s">
        <v>7680</v>
      </c>
      <c r="B3725" t="s">
        <v>7681</v>
      </c>
      <c r="C3725" t="s">
        <v>10650</v>
      </c>
      <c r="D3725" t="s">
        <v>531</v>
      </c>
      <c r="E3725">
        <v>34.978855000000003</v>
      </c>
      <c r="F3725">
        <v>62.2</v>
      </c>
      <c r="G3725">
        <v>18.2973867968979</v>
      </c>
      <c r="H3725">
        <v>28.956072847144799</v>
      </c>
      <c r="I3725">
        <v>-31.969037700399898</v>
      </c>
      <c r="J3725">
        <v>2.2874450877958799</v>
      </c>
      <c r="K3725">
        <v>56.388532100985202</v>
      </c>
      <c r="L3725">
        <v>55.028458874458401</v>
      </c>
      <c r="M3725">
        <v>73.260375094068095</v>
      </c>
      <c r="N3725">
        <v>1.9776720510667001</v>
      </c>
      <c r="O3725">
        <v>39.8392282958199</v>
      </c>
      <c r="P3725">
        <v>58.633001785258799</v>
      </c>
      <c r="Q3725">
        <v>3.2993047310955002E-2</v>
      </c>
    </row>
    <row r="3726" spans="1:17" hidden="1" x14ac:dyDescent="0.3">
      <c r="A3726" t="s">
        <v>7682</v>
      </c>
      <c r="B3726" t="s">
        <v>7683</v>
      </c>
      <c r="C3726" t="s">
        <v>10650</v>
      </c>
      <c r="D3726" t="s">
        <v>531</v>
      </c>
      <c r="E3726">
        <v>34.976759999999999</v>
      </c>
      <c r="F3726">
        <v>43.68</v>
      </c>
      <c r="G3726">
        <v>-14.696008319882999</v>
      </c>
      <c r="H3726">
        <v>3.4769061804781498</v>
      </c>
      <c r="I3726">
        <v>-2.7218181023681001</v>
      </c>
      <c r="J3726">
        <v>-1.6627623810837799</v>
      </c>
      <c r="K3726">
        <v>41.949160585435102</v>
      </c>
      <c r="L3726">
        <v>40.226250817362804</v>
      </c>
      <c r="M3726">
        <v>100</v>
      </c>
      <c r="N3726">
        <v>5.9999028403018402</v>
      </c>
      <c r="O3726">
        <v>0</v>
      </c>
      <c r="P3726">
        <v>15.7392686804451</v>
      </c>
    </row>
    <row r="3727" spans="1:17" hidden="1" x14ac:dyDescent="0.3">
      <c r="A3727" t="s">
        <v>7684</v>
      </c>
      <c r="B3727" t="s">
        <v>7685</v>
      </c>
      <c r="C3727" t="s">
        <v>10650</v>
      </c>
      <c r="D3727" t="s">
        <v>2706</v>
      </c>
      <c r="E3727">
        <v>34.961636087999999</v>
      </c>
      <c r="F3727">
        <v>25.32</v>
      </c>
      <c r="G3727">
        <v>351.85043728538602</v>
      </c>
      <c r="H3727">
        <v>-8.1071371967487895</v>
      </c>
      <c r="I3727">
        <v>131.432376475854</v>
      </c>
      <c r="J3727">
        <v>-2.1988448553105799</v>
      </c>
      <c r="K3727">
        <v>22.345394783159399</v>
      </c>
      <c r="L3727">
        <v>13.724605092989499</v>
      </c>
      <c r="M3727">
        <v>45.556151056985797</v>
      </c>
      <c r="N3727">
        <v>1.02553016001495</v>
      </c>
      <c r="O3727">
        <v>14.652448657188</v>
      </c>
      <c r="P3727">
        <v>407.414829659318</v>
      </c>
      <c r="Q3727">
        <v>0.19711239164438299</v>
      </c>
    </row>
    <row r="3728" spans="1:17" hidden="1" x14ac:dyDescent="0.3">
      <c r="A3728" t="s">
        <v>7686</v>
      </c>
      <c r="B3728" t="s">
        <v>7687</v>
      </c>
      <c r="C3728" t="s">
        <v>10650</v>
      </c>
      <c r="D3728" t="s">
        <v>776</v>
      </c>
      <c r="E3728">
        <v>34.904969999999999</v>
      </c>
      <c r="F3728">
        <v>38.799999999999997</v>
      </c>
      <c r="G3728">
        <v>97.800017117318802</v>
      </c>
      <c r="H3728">
        <v>-4.7015779271012903</v>
      </c>
      <c r="I3728">
        <v>50.743912243086697</v>
      </c>
      <c r="J3728">
        <v>-0.51333709372745695</v>
      </c>
      <c r="K3728">
        <v>37.401576958829999</v>
      </c>
      <c r="L3728">
        <v>29.060547367015701</v>
      </c>
      <c r="M3728">
        <v>42.466213491321099</v>
      </c>
      <c r="N3728">
        <v>1.3067915690866501</v>
      </c>
      <c r="O3728">
        <v>15.9793814432989</v>
      </c>
      <c r="P3728">
        <v>154.426229508196</v>
      </c>
    </row>
    <row r="3729" spans="1:17" hidden="1" x14ac:dyDescent="0.3">
      <c r="A3729" t="s">
        <v>7688</v>
      </c>
      <c r="B3729" t="s">
        <v>7689</v>
      </c>
      <c r="C3729" t="s">
        <v>10650</v>
      </c>
      <c r="D3729" t="s">
        <v>1546</v>
      </c>
      <c r="E3729">
        <v>34.884</v>
      </c>
      <c r="F3729">
        <v>34.229999999999997</v>
      </c>
      <c r="G3729">
        <v>-33.190958818509998</v>
      </c>
      <c r="H3729">
        <v>-18.5933117371973</v>
      </c>
      <c r="I3729">
        <v>-19.8263107828325</v>
      </c>
      <c r="J3729">
        <v>-5.3195837594241402</v>
      </c>
      <c r="K3729">
        <v>33.664334816249202</v>
      </c>
      <c r="L3729">
        <v>35.713083851357801</v>
      </c>
      <c r="M3729">
        <v>57.500762278442501</v>
      </c>
      <c r="N3729">
        <v>0.88912582238122195</v>
      </c>
      <c r="O3729">
        <v>62.138475021910601</v>
      </c>
      <c r="P3729">
        <v>15.641891891891801</v>
      </c>
      <c r="Q3729">
        <v>6.8865764952982994E-2</v>
      </c>
    </row>
    <row r="3730" spans="1:17" hidden="1" x14ac:dyDescent="0.3">
      <c r="A3730" t="s">
        <v>7690</v>
      </c>
      <c r="B3730" t="s">
        <v>7691</v>
      </c>
      <c r="C3730" t="s">
        <v>10650</v>
      </c>
      <c r="E3730">
        <v>34.863816</v>
      </c>
      <c r="F3730">
        <v>25.59</v>
      </c>
      <c r="G3730">
        <v>-29.818642361075</v>
      </c>
      <c r="I3730">
        <v>57.542665801767903</v>
      </c>
      <c r="K3730">
        <v>19.946496655806701</v>
      </c>
      <c r="M3730">
        <v>100</v>
      </c>
      <c r="N3730">
        <v>4</v>
      </c>
      <c r="O3730">
        <v>0</v>
      </c>
    </row>
    <row r="3731" spans="1:17" hidden="1" x14ac:dyDescent="0.3">
      <c r="A3731" t="s">
        <v>7692</v>
      </c>
      <c r="B3731" t="s">
        <v>7693</v>
      </c>
      <c r="C3731" t="s">
        <v>10650</v>
      </c>
      <c r="D3731" t="s">
        <v>1168</v>
      </c>
      <c r="E3731">
        <v>34.836275200000003</v>
      </c>
      <c r="F3731">
        <v>19.93</v>
      </c>
      <c r="G3731">
        <v>-51.347975413026603</v>
      </c>
      <c r="H3731">
        <v>-2.2020462928487001</v>
      </c>
      <c r="I3731">
        <v>-36.609014668984599</v>
      </c>
      <c r="J3731">
        <v>-4.0459844973850201</v>
      </c>
      <c r="K3731">
        <v>19.462751813636</v>
      </c>
      <c r="L3731">
        <v>23.9211341897369</v>
      </c>
      <c r="M3731">
        <v>61.043221400510099</v>
      </c>
      <c r="N3731">
        <v>0.13531316290102599</v>
      </c>
      <c r="O3731">
        <v>111.99197190165501</v>
      </c>
      <c r="P3731">
        <v>34.118438761776503</v>
      </c>
      <c r="Q3731">
        <v>3.8301265292579999E-3</v>
      </c>
    </row>
    <row r="3732" spans="1:17" hidden="1" x14ac:dyDescent="0.3">
      <c r="A3732" t="s">
        <v>7694</v>
      </c>
      <c r="B3732" t="s">
        <v>7695</v>
      </c>
      <c r="C3732" t="s">
        <v>10650</v>
      </c>
      <c r="D3732" t="s">
        <v>2246</v>
      </c>
      <c r="E3732">
        <v>34.741148625000001</v>
      </c>
      <c r="F3732">
        <v>192</v>
      </c>
      <c r="G3732">
        <v>-49.593171737170302</v>
      </c>
      <c r="H3732">
        <v>-1.17174246817048</v>
      </c>
      <c r="I3732">
        <v>-5.8561972143925898</v>
      </c>
      <c r="J3732">
        <v>2.6349904279049801</v>
      </c>
      <c r="K3732">
        <v>169.22172434725101</v>
      </c>
      <c r="M3732">
        <v>58.919826904092901</v>
      </c>
      <c r="N3732">
        <v>1.6951739618406201</v>
      </c>
      <c r="O3732">
        <v>32.8125</v>
      </c>
      <c r="P3732">
        <v>57.377049180327802</v>
      </c>
    </row>
    <row r="3733" spans="1:17" hidden="1" x14ac:dyDescent="0.3">
      <c r="A3733" t="s">
        <v>7696</v>
      </c>
      <c r="B3733" t="s">
        <v>7697</v>
      </c>
      <c r="C3733" t="s">
        <v>10650</v>
      </c>
      <c r="D3733" t="s">
        <v>4645</v>
      </c>
      <c r="E3733">
        <v>34.716755657999997</v>
      </c>
      <c r="F3733">
        <v>48.5</v>
      </c>
      <c r="G3733">
        <v>-48.092322840735598</v>
      </c>
      <c r="H3733">
        <v>-12.0669534686446</v>
      </c>
      <c r="I3733">
        <v>-34.7433614740767</v>
      </c>
      <c r="J3733">
        <v>-0.14972236515703899</v>
      </c>
      <c r="K3733">
        <v>51.232794410651401</v>
      </c>
      <c r="L3733">
        <v>59.718024099636303</v>
      </c>
      <c r="M3733">
        <v>46.874875063139903</v>
      </c>
      <c r="N3733">
        <v>0.75759493670886002</v>
      </c>
      <c r="O3733">
        <v>85.154639175257699</v>
      </c>
      <c r="P3733">
        <v>11.4942528735632</v>
      </c>
    </row>
    <row r="3734" spans="1:17" hidden="1" x14ac:dyDescent="0.3">
      <c r="A3734" t="s">
        <v>7698</v>
      </c>
      <c r="B3734" t="s">
        <v>7699</v>
      </c>
      <c r="C3734" t="s">
        <v>10650</v>
      </c>
      <c r="D3734" t="s">
        <v>1418</v>
      </c>
      <c r="E3734">
        <v>34.567140799999997</v>
      </c>
      <c r="F3734">
        <v>2.34</v>
      </c>
      <c r="G3734">
        <v>103.56472299967101</v>
      </c>
      <c r="H3734">
        <v>28.886262905624299</v>
      </c>
      <c r="I3734">
        <v>24.677890897839699</v>
      </c>
      <c r="J3734">
        <v>18.8777781594567</v>
      </c>
      <c r="K3734">
        <v>1.66318963929985</v>
      </c>
      <c r="L3734">
        <v>1.4476196687270899</v>
      </c>
      <c r="M3734">
        <v>92.0826461188813</v>
      </c>
      <c r="N3734">
        <v>1.00027848533441</v>
      </c>
      <c r="O3734">
        <v>0</v>
      </c>
      <c r="P3734">
        <v>259.99999999999898</v>
      </c>
      <c r="Q3734">
        <v>0.10111831481477</v>
      </c>
    </row>
    <row r="3735" spans="1:17" hidden="1" x14ac:dyDescent="0.3">
      <c r="A3735" t="s">
        <v>7700</v>
      </c>
      <c r="B3735" t="s">
        <v>7701</v>
      </c>
      <c r="C3735" t="s">
        <v>10650</v>
      </c>
      <c r="D3735" t="s">
        <v>629</v>
      </c>
      <c r="E3735">
        <v>34.564160399999999</v>
      </c>
      <c r="F3735">
        <v>33</v>
      </c>
      <c r="G3735">
        <v>-23.6045874567866</v>
      </c>
      <c r="H3735">
        <v>-10.160967573674601</v>
      </c>
      <c r="I3735">
        <v>-32.969167925689597</v>
      </c>
      <c r="J3735">
        <v>-18.955995463790501</v>
      </c>
      <c r="K3735">
        <v>37.477060124964702</v>
      </c>
      <c r="L3735">
        <v>37.323939231250797</v>
      </c>
      <c r="M3735">
        <v>16.515489784491098</v>
      </c>
      <c r="N3735">
        <v>2.8194484728550302</v>
      </c>
      <c r="O3735">
        <v>67.575757575757507</v>
      </c>
      <c r="P3735">
        <v>6.8306895435415997</v>
      </c>
    </row>
    <row r="3736" spans="1:17" hidden="1" x14ac:dyDescent="0.3">
      <c r="A3736" t="s">
        <v>7702</v>
      </c>
      <c r="B3736" t="s">
        <v>7703</v>
      </c>
      <c r="C3736" t="s">
        <v>10650</v>
      </c>
      <c r="D3736" t="s">
        <v>414</v>
      </c>
      <c r="E3736">
        <v>34.523546750000001</v>
      </c>
      <c r="F3736">
        <v>110.1</v>
      </c>
      <c r="G3736">
        <v>-30.435277000328199</v>
      </c>
      <c r="H3736">
        <v>-35.812151748135001</v>
      </c>
      <c r="I3736">
        <v>87.943240833434402</v>
      </c>
      <c r="J3736">
        <v>-9.3107886968732601</v>
      </c>
      <c r="K3736">
        <v>101.867548420134</v>
      </c>
      <c r="M3736">
        <v>8.3841721582121806</v>
      </c>
      <c r="N3736">
        <v>8.8234687493554606E-2</v>
      </c>
      <c r="O3736">
        <v>64.759309718437706</v>
      </c>
    </row>
    <row r="3737" spans="1:17" hidden="1" x14ac:dyDescent="0.3">
      <c r="A3737" t="s">
        <v>7704</v>
      </c>
      <c r="B3737" t="s">
        <v>7705</v>
      </c>
      <c r="C3737" t="s">
        <v>10650</v>
      </c>
      <c r="E3737">
        <v>34.441291499999998</v>
      </c>
      <c r="F3737">
        <v>5.49</v>
      </c>
      <c r="G3737">
        <v>-45.973738538789704</v>
      </c>
      <c r="H3737">
        <v>-12.2846832234953</v>
      </c>
      <c r="I3737">
        <v>-53.809685167068899</v>
      </c>
      <c r="J3737">
        <v>-5.4127623810837804</v>
      </c>
      <c r="K3737">
        <v>5.9962667454392804</v>
      </c>
      <c r="L3737">
        <v>5.5179527614811903</v>
      </c>
      <c r="M3737">
        <v>28.325914609159099</v>
      </c>
      <c r="N3737">
        <v>1.30861523997963</v>
      </c>
      <c r="O3737">
        <v>77.413479052823305</v>
      </c>
      <c r="P3737">
        <v>4.5714285714285801</v>
      </c>
    </row>
    <row r="3738" spans="1:17" hidden="1" x14ac:dyDescent="0.3">
      <c r="A3738" t="s">
        <v>7706</v>
      </c>
      <c r="B3738" t="s">
        <v>7707</v>
      </c>
      <c r="C3738" t="s">
        <v>10650</v>
      </c>
      <c r="D3738" t="s">
        <v>1641</v>
      </c>
      <c r="E3738">
        <v>34.295158800000003</v>
      </c>
      <c r="F3738">
        <v>74.5</v>
      </c>
      <c r="G3738">
        <v>175.143065903691</v>
      </c>
      <c r="H3738">
        <v>48.390351073726798</v>
      </c>
      <c r="I3738">
        <v>13.109694826044899</v>
      </c>
      <c r="J3738">
        <v>65.950140844722597</v>
      </c>
      <c r="K3738">
        <v>51.427349568763702</v>
      </c>
      <c r="L3738">
        <v>47.530060085828097</v>
      </c>
      <c r="M3738">
        <v>79.916884408112793</v>
      </c>
      <c r="N3738">
        <v>3.20662173030358</v>
      </c>
      <c r="O3738">
        <v>22.053691275167701</v>
      </c>
      <c r="P3738">
        <v>220.84409991386701</v>
      </c>
    </row>
    <row r="3739" spans="1:17" hidden="1" x14ac:dyDescent="0.3">
      <c r="A3739" t="s">
        <v>7708</v>
      </c>
      <c r="B3739" t="s">
        <v>7709</v>
      </c>
      <c r="C3739" t="s">
        <v>10650</v>
      </c>
      <c r="D3739" t="s">
        <v>72</v>
      </c>
      <c r="E3739">
        <v>34.286190114</v>
      </c>
      <c r="F3739">
        <v>52.21</v>
      </c>
      <c r="G3739">
        <v>-15.1050362227713</v>
      </c>
      <c r="H3739">
        <v>4.6128285105752402</v>
      </c>
      <c r="I3739">
        <v>-20.151390147911801</v>
      </c>
      <c r="J3739">
        <v>-16.918576334572101</v>
      </c>
      <c r="K3739">
        <v>50.224648525494302</v>
      </c>
      <c r="L3739">
        <v>52.836245519871497</v>
      </c>
      <c r="M3739">
        <v>55.052636729449503</v>
      </c>
      <c r="N3739">
        <v>1.3400600125300799</v>
      </c>
      <c r="O3739">
        <v>148.515610036391</v>
      </c>
      <c r="P3739">
        <v>37.394736842105203</v>
      </c>
      <c r="Q3739">
        <v>8.2165674949545006E-2</v>
      </c>
    </row>
    <row r="3740" spans="1:17" hidden="1" x14ac:dyDescent="0.3">
      <c r="A3740" t="s">
        <v>7710</v>
      </c>
      <c r="B3740" t="s">
        <v>7711</v>
      </c>
      <c r="C3740" t="s">
        <v>10650</v>
      </c>
      <c r="D3740" t="s">
        <v>245</v>
      </c>
      <c r="E3740">
        <v>34.275770100000003</v>
      </c>
      <c r="F3740">
        <v>26.62</v>
      </c>
      <c r="G3740">
        <v>30.898056333005101</v>
      </c>
      <c r="H3740">
        <v>2.7763303647391999</v>
      </c>
      <c r="I3740">
        <v>24.247326919671099</v>
      </c>
      <c r="J3740">
        <v>-7.5838150126627202</v>
      </c>
      <c r="K3740">
        <v>26.402998705222799</v>
      </c>
      <c r="L3740">
        <v>22.164888951313198</v>
      </c>
      <c r="M3740">
        <v>38.384184463158</v>
      </c>
      <c r="N3740">
        <v>0.55831487695400295</v>
      </c>
      <c r="O3740">
        <v>18.369646882043501</v>
      </c>
      <c r="P3740">
        <v>88.794326241134698</v>
      </c>
      <c r="Q3740">
        <v>0.104172244103287</v>
      </c>
    </row>
    <row r="3741" spans="1:17" hidden="1" x14ac:dyDescent="0.3">
      <c r="A3741" t="s">
        <v>7712</v>
      </c>
      <c r="B3741" t="s">
        <v>7713</v>
      </c>
      <c r="C3741" t="s">
        <v>10650</v>
      </c>
      <c r="D3741" t="s">
        <v>365</v>
      </c>
      <c r="E3741">
        <v>34.168962516000001</v>
      </c>
      <c r="F3741">
        <v>62.41</v>
      </c>
      <c r="G3741">
        <v>41.8728400620682</v>
      </c>
      <c r="H3741">
        <v>4.6554776090495897</v>
      </c>
      <c r="I3741">
        <v>39.921571907725301</v>
      </c>
      <c r="J3741">
        <v>3.3345888461809099</v>
      </c>
      <c r="K3741">
        <v>56.701206008822297</v>
      </c>
      <c r="L3741">
        <v>48.109870883112599</v>
      </c>
      <c r="M3741">
        <v>59.8306471567439</v>
      </c>
      <c r="N3741">
        <v>0.49789029535864898</v>
      </c>
      <c r="O3741">
        <v>18.650857234417501</v>
      </c>
      <c r="P3741">
        <v>126.12318840579699</v>
      </c>
    </row>
    <row r="3742" spans="1:17" hidden="1" x14ac:dyDescent="0.3">
      <c r="A3742" t="s">
        <v>7714</v>
      </c>
      <c r="B3742" t="s">
        <v>7715</v>
      </c>
      <c r="C3742" t="s">
        <v>10650</v>
      </c>
      <c r="D3742" t="s">
        <v>141</v>
      </c>
      <c r="E3742">
        <v>34.1496</v>
      </c>
      <c r="F3742">
        <v>269.89999999999998</v>
      </c>
      <c r="G3742">
        <v>558.43659640447004</v>
      </c>
      <c r="H3742">
        <v>73.612041315613297</v>
      </c>
      <c r="I3742">
        <v>111.853822494968</v>
      </c>
      <c r="J3742">
        <v>-12.9956664377483</v>
      </c>
      <c r="K3742">
        <v>197.808115832531</v>
      </c>
      <c r="L3742">
        <v>130.56435458592199</v>
      </c>
      <c r="M3742">
        <v>63.429387868177599</v>
      </c>
      <c r="N3742">
        <v>2.7451956311350698</v>
      </c>
      <c r="O3742">
        <v>15.0796591330122</v>
      </c>
      <c r="P3742">
        <v>588.87187340479795</v>
      </c>
    </row>
    <row r="3743" spans="1:17" hidden="1" x14ac:dyDescent="0.3">
      <c r="A3743" t="s">
        <v>7716</v>
      </c>
      <c r="B3743" t="s">
        <v>7717</v>
      </c>
      <c r="C3743" t="s">
        <v>10650</v>
      </c>
      <c r="D3743" t="s">
        <v>245</v>
      </c>
      <c r="E3743">
        <v>34.116176160000002</v>
      </c>
      <c r="F3743">
        <v>86.2</v>
      </c>
      <c r="G3743">
        <v>-24.0155239139084</v>
      </c>
      <c r="H3743">
        <v>-1.54634963347532</v>
      </c>
      <c r="I3743">
        <v>-10.9694045840732</v>
      </c>
      <c r="J3743">
        <v>6.7882971547386104</v>
      </c>
      <c r="K3743">
        <v>83.522311459834697</v>
      </c>
      <c r="L3743">
        <v>82.152261867410203</v>
      </c>
      <c r="M3743">
        <v>54.989720108943601</v>
      </c>
      <c r="N3743">
        <v>1.9888843224500901</v>
      </c>
      <c r="O3743">
        <v>25.464037122969799</v>
      </c>
      <c r="P3743">
        <v>18.732782369146001</v>
      </c>
      <c r="Q3743">
        <v>-5.8963498164022E-2</v>
      </c>
    </row>
    <row r="3744" spans="1:17" hidden="1" x14ac:dyDescent="0.3">
      <c r="A3744" t="s">
        <v>7718</v>
      </c>
      <c r="B3744" t="s">
        <v>7719</v>
      </c>
      <c r="C3744" t="s">
        <v>10650</v>
      </c>
      <c r="D3744" t="s">
        <v>54</v>
      </c>
      <c r="E3744">
        <v>34.040607699999903</v>
      </c>
      <c r="F3744">
        <v>5.5</v>
      </c>
      <c r="G3744">
        <v>-5.5931859894901201</v>
      </c>
      <c r="H3744">
        <v>-1.87035303188851</v>
      </c>
      <c r="I3744">
        <v>-12.2495918825592</v>
      </c>
      <c r="J3744">
        <v>1.0670674632677399</v>
      </c>
      <c r="K3744">
        <v>3.84060084798248</v>
      </c>
      <c r="L3744">
        <v>2.670549716824</v>
      </c>
      <c r="M3744">
        <v>38.443217552922597</v>
      </c>
      <c r="N3744">
        <v>1</v>
      </c>
      <c r="Q3744">
        <v>2.0202940921462999E-2</v>
      </c>
    </row>
    <row r="3745" spans="1:17" hidden="1" x14ac:dyDescent="0.3">
      <c r="A3745" t="s">
        <v>7720</v>
      </c>
      <c r="B3745" t="s">
        <v>7721</v>
      </c>
      <c r="C3745" t="s">
        <v>10650</v>
      </c>
      <c r="D3745" t="s">
        <v>355</v>
      </c>
      <c r="E3745">
        <v>34.038729400000001</v>
      </c>
      <c r="F3745">
        <v>87.87</v>
      </c>
      <c r="G3745">
        <v>-46.749562714613901</v>
      </c>
      <c r="H3745">
        <v>-9.6752677325653096</v>
      </c>
      <c r="I3745">
        <v>-15.335834592356299</v>
      </c>
      <c r="J3745">
        <v>-4.5363255994745897</v>
      </c>
      <c r="K3745">
        <v>88.030987393855497</v>
      </c>
      <c r="L3745">
        <v>90.555516000457601</v>
      </c>
      <c r="M3745">
        <v>40.7211802905383</v>
      </c>
      <c r="N3745">
        <v>1.14308695981829</v>
      </c>
      <c r="O3745">
        <v>30.875156481165298</v>
      </c>
      <c r="P3745">
        <v>12.6538461538461</v>
      </c>
      <c r="Q3745">
        <v>-2.3493316962483999E-2</v>
      </c>
    </row>
    <row r="3746" spans="1:17" hidden="1" x14ac:dyDescent="0.3">
      <c r="A3746" t="s">
        <v>7722</v>
      </c>
      <c r="B3746" t="s">
        <v>7723</v>
      </c>
      <c r="C3746" t="s">
        <v>10650</v>
      </c>
      <c r="D3746" t="s">
        <v>46</v>
      </c>
      <c r="E3746">
        <v>33.937987999999997</v>
      </c>
      <c r="F3746">
        <v>960.4</v>
      </c>
      <c r="G3746">
        <v>61.6447229996717</v>
      </c>
      <c r="H3746">
        <v>-5.9133377219608603</v>
      </c>
      <c r="I3746">
        <v>15.917633389481701</v>
      </c>
      <c r="J3746">
        <v>4.3404826162120402</v>
      </c>
      <c r="K3746">
        <v>916.84456236771996</v>
      </c>
      <c r="L3746">
        <v>802.69330095675696</v>
      </c>
      <c r="M3746">
        <v>65.1672604879018</v>
      </c>
      <c r="N3746">
        <v>0.18579594047908601</v>
      </c>
      <c r="O3746">
        <v>27.306330695543501</v>
      </c>
      <c r="P3746">
        <v>102.18947368421</v>
      </c>
      <c r="Q3746">
        <v>0.101706754907413</v>
      </c>
    </row>
    <row r="3747" spans="1:17" hidden="1" x14ac:dyDescent="0.3">
      <c r="A3747" t="s">
        <v>7724</v>
      </c>
      <c r="B3747" t="s">
        <v>7725</v>
      </c>
      <c r="C3747" t="s">
        <v>10650</v>
      </c>
      <c r="D3747" t="s">
        <v>54</v>
      </c>
      <c r="E3747">
        <v>33.891195027999999</v>
      </c>
      <c r="F3747">
        <v>20.85</v>
      </c>
      <c r="G3747">
        <v>6.1069626853299503</v>
      </c>
      <c r="H3747">
        <v>-7.3681323333414896</v>
      </c>
      <c r="I3747">
        <v>-1.1129447497239999</v>
      </c>
      <c r="J3747">
        <v>-5.9023937174893</v>
      </c>
      <c r="K3747">
        <v>20.715633895416399</v>
      </c>
      <c r="L3747">
        <v>18.9022037398815</v>
      </c>
      <c r="M3747">
        <v>44.811255850702899</v>
      </c>
      <c r="N3747">
        <v>0.63222462963129</v>
      </c>
      <c r="O3747">
        <v>19.856115107913599</v>
      </c>
      <c r="P3747">
        <v>70.901639344262307</v>
      </c>
      <c r="Q3747">
        <v>5.4806429772057998E-2</v>
      </c>
    </row>
    <row r="3748" spans="1:17" hidden="1" x14ac:dyDescent="0.3">
      <c r="A3748" t="s">
        <v>7726</v>
      </c>
      <c r="B3748" t="s">
        <v>7727</v>
      </c>
      <c r="C3748" t="s">
        <v>10650</v>
      </c>
      <c r="D3748" t="s">
        <v>2246</v>
      </c>
      <c r="E3748">
        <v>33.873540370000001</v>
      </c>
      <c r="F3748">
        <v>60.95</v>
      </c>
      <c r="G3748">
        <v>-25.6381655835469</v>
      </c>
      <c r="H3748">
        <v>1.84442754799952</v>
      </c>
      <c r="I3748">
        <v>-1.11378161627509</v>
      </c>
      <c r="J3748">
        <v>-5.3729534638863301</v>
      </c>
      <c r="K3748">
        <v>60.0093789458274</v>
      </c>
      <c r="L3748">
        <v>58.906733897910897</v>
      </c>
      <c r="M3748">
        <v>54.500727123331103</v>
      </c>
      <c r="N3748">
        <v>0.81696339546640095</v>
      </c>
      <c r="O3748">
        <v>29.286300246103298</v>
      </c>
      <c r="P3748">
        <v>42.573099415204602</v>
      </c>
      <c r="Q3748">
        <v>1.5035573234727999E-2</v>
      </c>
    </row>
    <row r="3749" spans="1:17" hidden="1" x14ac:dyDescent="0.3">
      <c r="A3749" t="s">
        <v>7728</v>
      </c>
      <c r="B3749" t="s">
        <v>7729</v>
      </c>
      <c r="C3749" t="s">
        <v>10650</v>
      </c>
      <c r="D3749" t="s">
        <v>355</v>
      </c>
      <c r="E3749">
        <v>33.799677600000003</v>
      </c>
      <c r="F3749">
        <v>58.44</v>
      </c>
      <c r="G3749">
        <v>19.410876845825602</v>
      </c>
      <c r="H3749">
        <v>-6.8850241144280098</v>
      </c>
      <c r="I3749">
        <v>-8.61202506854681</v>
      </c>
      <c r="J3749">
        <v>0.916242341037525</v>
      </c>
      <c r="K3749">
        <v>55.9215485015661</v>
      </c>
      <c r="L3749">
        <v>54.382223504436197</v>
      </c>
      <c r="M3749">
        <v>49.703177478943303</v>
      </c>
      <c r="N3749">
        <v>0.42775006233150697</v>
      </c>
      <c r="O3749">
        <v>61.533196440794001</v>
      </c>
      <c r="Q3749">
        <v>4.3212499182191E-2</v>
      </c>
    </row>
    <row r="3750" spans="1:17" hidden="1" x14ac:dyDescent="0.3">
      <c r="A3750" t="s">
        <v>7730</v>
      </c>
      <c r="B3750" t="s">
        <v>7731</v>
      </c>
      <c r="C3750" t="s">
        <v>10650</v>
      </c>
      <c r="D3750" t="s">
        <v>414</v>
      </c>
      <c r="E3750">
        <v>33.762476837999998</v>
      </c>
      <c r="F3750">
        <v>13.29</v>
      </c>
      <c r="G3750">
        <v>-19.1287443370116</v>
      </c>
      <c r="H3750">
        <v>-6.5945223909504103</v>
      </c>
      <c r="I3750">
        <v>-33.625884343600099</v>
      </c>
      <c r="J3750">
        <v>-9.8809944252826902</v>
      </c>
      <c r="K3750">
        <v>13.659788059595799</v>
      </c>
      <c r="L3750">
        <v>14.4072581673919</v>
      </c>
      <c r="M3750">
        <v>43.230275114366997</v>
      </c>
      <c r="N3750">
        <v>0.80341612070710999</v>
      </c>
      <c r="O3750">
        <v>82.844243792325003</v>
      </c>
      <c r="P3750">
        <v>32.767232767232699</v>
      </c>
      <c r="Q3750">
        <v>2.6479169190107E-2</v>
      </c>
    </row>
    <row r="3751" spans="1:17" hidden="1" x14ac:dyDescent="0.3">
      <c r="A3751" t="s">
        <v>7732</v>
      </c>
      <c r="B3751" t="s">
        <v>7733</v>
      </c>
      <c r="C3751" t="s">
        <v>10650</v>
      </c>
      <c r="D3751" t="s">
        <v>2641</v>
      </c>
      <c r="E3751">
        <v>33.726984199999997</v>
      </c>
      <c r="F3751">
        <v>46.41</v>
      </c>
      <c r="G3751">
        <v>72.228478458186999</v>
      </c>
      <c r="H3751">
        <v>-8.6469966568355794</v>
      </c>
      <c r="I3751">
        <v>-6.0829403807795002</v>
      </c>
      <c r="J3751">
        <v>3.2968685301042102</v>
      </c>
      <c r="K3751">
        <v>44.328872990288403</v>
      </c>
      <c r="L3751">
        <v>42.5421993432834</v>
      </c>
      <c r="M3751">
        <v>55.445797488854403</v>
      </c>
      <c r="N3751">
        <v>1.0779779176764299</v>
      </c>
      <c r="O3751">
        <v>44.990303813833201</v>
      </c>
      <c r="P3751">
        <v>123.662650602409</v>
      </c>
      <c r="Q3751">
        <v>0.11787929659023599</v>
      </c>
    </row>
    <row r="3752" spans="1:17" hidden="1" x14ac:dyDescent="0.3">
      <c r="A3752" t="s">
        <v>7734</v>
      </c>
      <c r="B3752" t="s">
        <v>7735</v>
      </c>
      <c r="C3752" t="s">
        <v>10650</v>
      </c>
      <c r="D3752" t="s">
        <v>565</v>
      </c>
      <c r="E3752">
        <v>33.659999999999997</v>
      </c>
      <c r="F3752">
        <v>110</v>
      </c>
      <c r="G3752">
        <v>41.439722999671702</v>
      </c>
      <c r="H3752">
        <v>-3.3088081052361198</v>
      </c>
      <c r="I3752">
        <v>-25.6675806241023</v>
      </c>
      <c r="J3752">
        <v>-1.6627623810837799</v>
      </c>
      <c r="K3752">
        <v>114.73973118929599</v>
      </c>
      <c r="L3752">
        <v>111.81289741963</v>
      </c>
      <c r="M3752">
        <v>7.2324154976260002E-3</v>
      </c>
      <c r="N3752">
        <v>1.3555555555555501</v>
      </c>
      <c r="O3752">
        <v>26.272727272727199</v>
      </c>
      <c r="P3752">
        <v>71.875</v>
      </c>
    </row>
    <row r="3753" spans="1:17" hidden="1" x14ac:dyDescent="0.3">
      <c r="A3753" t="s">
        <v>7736</v>
      </c>
      <c r="B3753" t="s">
        <v>7737</v>
      </c>
      <c r="C3753" t="s">
        <v>10650</v>
      </c>
      <c r="D3753" t="s">
        <v>629</v>
      </c>
      <c r="E3753">
        <v>33.544876680000002</v>
      </c>
      <c r="F3753">
        <v>84.73</v>
      </c>
      <c r="G3753">
        <v>0.48252275245300402</v>
      </c>
      <c r="H3753">
        <v>-1.4642702901100699</v>
      </c>
      <c r="I3753">
        <v>-14.2622713739655</v>
      </c>
      <c r="J3753">
        <v>-3.1682632496419698</v>
      </c>
      <c r="K3753">
        <v>83.743151126599699</v>
      </c>
      <c r="L3753">
        <v>79.533696225729301</v>
      </c>
      <c r="M3753">
        <v>47.661650944836303</v>
      </c>
      <c r="N3753">
        <v>0.34593022089897002</v>
      </c>
      <c r="O3753">
        <v>38.073881742003898</v>
      </c>
      <c r="P3753">
        <v>35.676541232986303</v>
      </c>
      <c r="Q3753">
        <v>1.7129762121182002E-2</v>
      </c>
    </row>
    <row r="3754" spans="1:17" hidden="1" x14ac:dyDescent="0.3">
      <c r="A3754" t="s">
        <v>7738</v>
      </c>
      <c r="B3754" t="s">
        <v>7739</v>
      </c>
      <c r="C3754" t="s">
        <v>10650</v>
      </c>
      <c r="D3754" t="s">
        <v>513</v>
      </c>
      <c r="E3754">
        <v>33.434199999999997</v>
      </c>
      <c r="F3754">
        <v>4.45</v>
      </c>
      <c r="K3754">
        <v>4.2784012200506201</v>
      </c>
      <c r="L3754">
        <v>4.6367428745490402</v>
      </c>
      <c r="M3754">
        <v>37.211772227299498</v>
      </c>
      <c r="N3754">
        <v>1</v>
      </c>
      <c r="Q3754">
        <v>4.2811073451381999E-2</v>
      </c>
    </row>
    <row r="3755" spans="1:17" hidden="1" x14ac:dyDescent="0.3">
      <c r="A3755" t="s">
        <v>7740</v>
      </c>
      <c r="B3755" t="s">
        <v>7741</v>
      </c>
      <c r="C3755" t="s">
        <v>10650</v>
      </c>
      <c r="E3755">
        <v>33.39</v>
      </c>
      <c r="F3755">
        <v>48.65</v>
      </c>
      <c r="G3755">
        <v>213.624128940265</v>
      </c>
      <c r="H3755">
        <v>-16.783353190635701</v>
      </c>
      <c r="I3755">
        <v>-50.541348087373201</v>
      </c>
      <c r="J3755">
        <v>-6.9259202758206202</v>
      </c>
      <c r="K3755">
        <v>53.943720634750299</v>
      </c>
      <c r="L3755">
        <v>51.235730264415601</v>
      </c>
      <c r="M3755">
        <v>25.289607385683802</v>
      </c>
      <c r="N3755">
        <v>0.43326006359713298</v>
      </c>
      <c r="O3755">
        <v>83.926002055498401</v>
      </c>
      <c r="P3755">
        <v>260.637509266123</v>
      </c>
    </row>
    <row r="3756" spans="1:17" hidden="1" x14ac:dyDescent="0.3">
      <c r="A3756" t="s">
        <v>7742</v>
      </c>
      <c r="B3756" t="s">
        <v>7743</v>
      </c>
      <c r="C3756" t="s">
        <v>10650</v>
      </c>
      <c r="D3756" t="s">
        <v>531</v>
      </c>
      <c r="E3756">
        <v>33.379449999999999</v>
      </c>
      <c r="F3756">
        <v>61.75</v>
      </c>
      <c r="G3756">
        <v>-57.634050874414498</v>
      </c>
      <c r="H3756">
        <v>-7.1834711780124101</v>
      </c>
      <c r="I3756">
        <v>-22.6913901479119</v>
      </c>
      <c r="J3756">
        <v>-3.2971449476697399</v>
      </c>
      <c r="K3756">
        <v>65.793098275454298</v>
      </c>
      <c r="L3756">
        <v>67.643936494342299</v>
      </c>
      <c r="M3756">
        <v>48.677908906101401</v>
      </c>
      <c r="N3756">
        <v>0.739892183288409</v>
      </c>
      <c r="O3756">
        <v>44.453441295546497</v>
      </c>
      <c r="P3756">
        <v>13.198900091659</v>
      </c>
      <c r="Q3756">
        <v>0.161764359550854</v>
      </c>
    </row>
    <row r="3757" spans="1:17" hidden="1" x14ac:dyDescent="0.3">
      <c r="A3757" t="s">
        <v>7744</v>
      </c>
      <c r="B3757" t="s">
        <v>7745</v>
      </c>
      <c r="C3757" t="s">
        <v>10650</v>
      </c>
      <c r="D3757" t="s">
        <v>3327</v>
      </c>
      <c r="E3757">
        <v>33.350400399999998</v>
      </c>
      <c r="F3757">
        <v>70.55</v>
      </c>
      <c r="G3757">
        <v>55.222617736513797</v>
      </c>
      <c r="H3757">
        <v>-2.1045781347475399</v>
      </c>
      <c r="I3757">
        <v>-16.3782588347805</v>
      </c>
      <c r="J3757">
        <v>8.4558816867128197</v>
      </c>
      <c r="K3757">
        <v>63.464170092862503</v>
      </c>
      <c r="L3757">
        <v>60.139823229964499</v>
      </c>
      <c r="M3757">
        <v>59.751191199384799</v>
      </c>
      <c r="N3757">
        <v>1.4360331065615299</v>
      </c>
      <c r="O3757">
        <v>38.525868178596703</v>
      </c>
      <c r="P3757">
        <v>94.245594713656303</v>
      </c>
      <c r="Q3757">
        <v>7.2829587316290995E-2</v>
      </c>
    </row>
    <row r="3758" spans="1:17" hidden="1" x14ac:dyDescent="0.3">
      <c r="A3758" t="s">
        <v>7746</v>
      </c>
      <c r="B3758" t="s">
        <v>7747</v>
      </c>
      <c r="C3758" t="s">
        <v>10650</v>
      </c>
      <c r="D3758" t="s">
        <v>629</v>
      </c>
      <c r="E3758">
        <v>33.338891250000003</v>
      </c>
      <c r="F3758">
        <v>51.06</v>
      </c>
      <c r="G3758">
        <v>6.6385485030274998</v>
      </c>
      <c r="H3758">
        <v>-7.4436841217003398</v>
      </c>
      <c r="I3758">
        <v>3.0762866197648799</v>
      </c>
      <c r="J3758">
        <v>-6.46276238108379</v>
      </c>
      <c r="K3758">
        <v>48.786558171263998</v>
      </c>
      <c r="L3758">
        <v>45.037946422134198</v>
      </c>
      <c r="M3758">
        <v>53.013819425524801</v>
      </c>
      <c r="N3758">
        <v>0.62399638826667503</v>
      </c>
      <c r="O3758">
        <v>26.909518213866001</v>
      </c>
      <c r="P3758">
        <v>65.109135004042002</v>
      </c>
      <c r="Q3758">
        <v>9.2379030958358005E-2</v>
      </c>
    </row>
    <row r="3759" spans="1:17" hidden="1" x14ac:dyDescent="0.3">
      <c r="A3759" t="s">
        <v>7748</v>
      </c>
      <c r="B3759" t="s">
        <v>7749</v>
      </c>
      <c r="C3759" t="s">
        <v>10650</v>
      </c>
      <c r="D3759" t="s">
        <v>629</v>
      </c>
      <c r="E3759">
        <v>33.253820900000001</v>
      </c>
      <c r="F3759">
        <v>15.45</v>
      </c>
      <c r="G3759">
        <v>-91.713472489050005</v>
      </c>
      <c r="H3759">
        <v>-1.84463722788197</v>
      </c>
      <c r="I3759">
        <v>-49.3889210121094</v>
      </c>
      <c r="J3759">
        <v>9.0515233332019207</v>
      </c>
      <c r="K3759">
        <v>16.063240063063201</v>
      </c>
      <c r="M3759">
        <v>59.651751648932397</v>
      </c>
      <c r="N3759">
        <v>1.7464406779660999</v>
      </c>
      <c r="O3759">
        <v>171.844660194174</v>
      </c>
      <c r="P3759">
        <v>14.869888475836399</v>
      </c>
    </row>
    <row r="3760" spans="1:17" hidden="1" x14ac:dyDescent="0.3">
      <c r="A3760" t="s">
        <v>7750</v>
      </c>
      <c r="B3760" t="s">
        <v>7751</v>
      </c>
      <c r="C3760" t="s">
        <v>10650</v>
      </c>
      <c r="D3760" t="s">
        <v>414</v>
      </c>
      <c r="E3760">
        <v>33.100137199999999</v>
      </c>
      <c r="F3760">
        <v>61.73</v>
      </c>
      <c r="G3760">
        <v>28.049960483625501</v>
      </c>
      <c r="H3760">
        <v>31.4626881709994</v>
      </c>
      <c r="I3760">
        <v>72.573362882846496</v>
      </c>
      <c r="J3760">
        <v>30.4464654908559</v>
      </c>
      <c r="K3760">
        <v>44.489108045231902</v>
      </c>
      <c r="L3760">
        <v>39.519106287295102</v>
      </c>
      <c r="M3760">
        <v>82.785508828416297</v>
      </c>
      <c r="N3760">
        <v>1.6491642794614001</v>
      </c>
      <c r="O3760">
        <v>0</v>
      </c>
      <c r="P3760">
        <v>113.968804159445</v>
      </c>
      <c r="Q3760">
        <v>7.2804712383334996E-2</v>
      </c>
    </row>
    <row r="3761" spans="1:17" hidden="1" x14ac:dyDescent="0.3">
      <c r="A3761" t="s">
        <v>7752</v>
      </c>
      <c r="B3761" t="s">
        <v>7753</v>
      </c>
      <c r="C3761" t="s">
        <v>10650</v>
      </c>
      <c r="D3761" t="s">
        <v>411</v>
      </c>
      <c r="E3761">
        <v>33.087600000000002</v>
      </c>
      <c r="F3761">
        <v>25.15</v>
      </c>
      <c r="G3761">
        <v>-49.306244742263701</v>
      </c>
      <c r="H3761">
        <v>-3.4098862723520198</v>
      </c>
      <c r="I3761">
        <v>-40.906130676406001</v>
      </c>
      <c r="J3761">
        <v>-3.54955483391397</v>
      </c>
      <c r="K3761">
        <v>28.020376189959102</v>
      </c>
      <c r="M3761">
        <v>41.782724287815903</v>
      </c>
      <c r="N3761">
        <v>1.1645781119465299</v>
      </c>
      <c r="O3761">
        <v>104.572564612326</v>
      </c>
      <c r="P3761">
        <v>7.93991416309012</v>
      </c>
    </row>
    <row r="3762" spans="1:17" hidden="1" x14ac:dyDescent="0.3">
      <c r="A3762" t="s">
        <v>7754</v>
      </c>
      <c r="B3762" t="s">
        <v>7755</v>
      </c>
      <c r="C3762" t="s">
        <v>10650</v>
      </c>
      <c r="D3762" t="s">
        <v>1610</v>
      </c>
      <c r="E3762">
        <v>33.077959348</v>
      </c>
      <c r="F3762">
        <v>6.91</v>
      </c>
      <c r="G3762">
        <v>-5.7918509762167503E-2</v>
      </c>
      <c r="H3762">
        <v>3.7484716756858298</v>
      </c>
      <c r="I3762">
        <v>5.1504901939684604</v>
      </c>
      <c r="J3762">
        <v>-8.8458609726330799</v>
      </c>
      <c r="K3762">
        <v>6.5273359745911801</v>
      </c>
      <c r="L3762">
        <v>6.03617501577805</v>
      </c>
      <c r="M3762">
        <v>51.216355176196501</v>
      </c>
      <c r="N3762">
        <v>1.0911520342251999</v>
      </c>
      <c r="O3762">
        <v>22.141823444283599</v>
      </c>
      <c r="P3762">
        <v>48.602150537634301</v>
      </c>
      <c r="Q3762">
        <v>5.8642250480547997E-2</v>
      </c>
    </row>
    <row r="3763" spans="1:17" hidden="1" x14ac:dyDescent="0.3">
      <c r="A3763" t="s">
        <v>7756</v>
      </c>
      <c r="B3763" t="s">
        <v>7757</v>
      </c>
      <c r="C3763" t="s">
        <v>10650</v>
      </c>
      <c r="D3763" t="s">
        <v>1307</v>
      </c>
      <c r="E3763">
        <v>33.068522189999896</v>
      </c>
      <c r="F3763">
        <v>8.5</v>
      </c>
      <c r="G3763">
        <v>95.6285527869058</v>
      </c>
      <c r="H3763">
        <v>-8.3008715972996097</v>
      </c>
      <c r="I3763">
        <v>-6.5861892022854098</v>
      </c>
      <c r="J3763">
        <v>-11.253279622462999</v>
      </c>
      <c r="K3763">
        <v>8.9363552854135904</v>
      </c>
      <c r="L3763">
        <v>8.4107096013483904</v>
      </c>
      <c r="M3763">
        <v>28.869558971013799</v>
      </c>
      <c r="N3763">
        <v>0.96102601773968099</v>
      </c>
      <c r="O3763">
        <v>35.294117647058798</v>
      </c>
      <c r="P3763">
        <v>138.09523809523799</v>
      </c>
      <c r="Q3763">
        <v>7.6315828318565995E-2</v>
      </c>
    </row>
    <row r="3764" spans="1:17" hidden="1" x14ac:dyDescent="0.3">
      <c r="A3764" t="s">
        <v>7758</v>
      </c>
      <c r="B3764" t="s">
        <v>7759</v>
      </c>
      <c r="C3764" t="s">
        <v>10650</v>
      </c>
      <c r="D3764" t="s">
        <v>21</v>
      </c>
      <c r="E3764">
        <v>33.062749734000001</v>
      </c>
      <c r="F3764">
        <v>21.41</v>
      </c>
      <c r="G3764">
        <v>21.408694630877399</v>
      </c>
      <c r="H3764">
        <v>24.671596445964799</v>
      </c>
      <c r="I3764">
        <v>4.6681947116729701</v>
      </c>
      <c r="J3764">
        <v>-6.5960957144171104</v>
      </c>
      <c r="K3764">
        <v>18.581036035736702</v>
      </c>
      <c r="L3764">
        <v>17.226303316705199</v>
      </c>
      <c r="M3764">
        <v>60.353762883872498</v>
      </c>
      <c r="N3764">
        <v>2.9124587129115902</v>
      </c>
      <c r="O3764">
        <v>11.443250817375</v>
      </c>
      <c r="P3764">
        <v>78.4166666666666</v>
      </c>
      <c r="Q3764">
        <v>3.1664721139839001E-2</v>
      </c>
    </row>
    <row r="3765" spans="1:17" hidden="1" x14ac:dyDescent="0.3">
      <c r="A3765" t="s">
        <v>7760</v>
      </c>
      <c r="B3765" t="s">
        <v>7761</v>
      </c>
      <c r="C3765" t="s">
        <v>10650</v>
      </c>
      <c r="D3765" t="s">
        <v>127</v>
      </c>
      <c r="E3765">
        <v>32.904000000000003</v>
      </c>
      <c r="F3765">
        <v>61.75</v>
      </c>
      <c r="G3765">
        <v>-43.0325876868108</v>
      </c>
      <c r="H3765">
        <v>-1.4396909838254299</v>
      </c>
      <c r="I3765">
        <v>-24.3751937506538</v>
      </c>
      <c r="J3765">
        <v>-4.8885688326966896</v>
      </c>
      <c r="K3765">
        <v>59.781033090558303</v>
      </c>
      <c r="L3765">
        <v>61.729363101496403</v>
      </c>
      <c r="M3765">
        <v>37.156802150456002</v>
      </c>
      <c r="N3765">
        <v>0.79141104294478504</v>
      </c>
      <c r="O3765">
        <v>94.251012145749002</v>
      </c>
      <c r="P3765">
        <v>30</v>
      </c>
    </row>
    <row r="3766" spans="1:17" hidden="1" x14ac:dyDescent="0.3">
      <c r="A3766" t="s">
        <v>7762</v>
      </c>
      <c r="B3766" t="s">
        <v>7763</v>
      </c>
      <c r="C3766" t="s">
        <v>10650</v>
      </c>
      <c r="D3766" t="s">
        <v>1168</v>
      </c>
      <c r="E3766">
        <v>32.856786</v>
      </c>
      <c r="F3766">
        <v>94.5</v>
      </c>
      <c r="G3766">
        <v>61.131720769791301</v>
      </c>
      <c r="H3766">
        <v>27.048334751906701</v>
      </c>
      <c r="I3766">
        <v>-5.5583927495132697</v>
      </c>
      <c r="J3766">
        <v>-1.65165003526757</v>
      </c>
      <c r="K3766">
        <v>76.990158038970506</v>
      </c>
      <c r="L3766">
        <v>74.893347804746597</v>
      </c>
      <c r="M3766">
        <v>73.483729179939303</v>
      </c>
      <c r="N3766">
        <v>1.5211732641050499</v>
      </c>
      <c r="O3766">
        <v>25.798941798941701</v>
      </c>
      <c r="P3766">
        <v>91.566997770119599</v>
      </c>
      <c r="Q3766">
        <v>0.12878438721385399</v>
      </c>
    </row>
    <row r="3767" spans="1:17" hidden="1" x14ac:dyDescent="0.3">
      <c r="A3767" t="s">
        <v>7764</v>
      </c>
      <c r="B3767" t="s">
        <v>7765</v>
      </c>
      <c r="C3767" t="s">
        <v>10650</v>
      </c>
      <c r="D3767" t="s">
        <v>472</v>
      </c>
      <c r="E3767">
        <v>32.826371250000001</v>
      </c>
      <c r="F3767">
        <v>128.80000000000001</v>
      </c>
      <c r="G3767">
        <v>-41.515705029323698</v>
      </c>
      <c r="H3767">
        <v>1.9176727310008099</v>
      </c>
      <c r="I3767">
        <v>-22.867733857833699</v>
      </c>
      <c r="J3767">
        <v>0.53172987364942903</v>
      </c>
      <c r="K3767">
        <v>118.608001742198</v>
      </c>
      <c r="L3767">
        <v>126.847611831069</v>
      </c>
      <c r="M3767">
        <v>54.177814784009399</v>
      </c>
      <c r="N3767">
        <v>3.5104423371756202</v>
      </c>
      <c r="O3767">
        <v>55.279503105590003</v>
      </c>
      <c r="P3767">
        <v>24.745762711864401</v>
      </c>
      <c r="Q3767">
        <v>6.5251942944958993E-2</v>
      </c>
    </row>
    <row r="3768" spans="1:17" hidden="1" x14ac:dyDescent="0.3">
      <c r="A3768" t="s">
        <v>7766</v>
      </c>
      <c r="B3768" t="s">
        <v>7767</v>
      </c>
      <c r="C3768" t="s">
        <v>10650</v>
      </c>
      <c r="D3768" t="s">
        <v>5197</v>
      </c>
      <c r="E3768">
        <v>32.825125</v>
      </c>
      <c r="F3768">
        <v>60.2</v>
      </c>
      <c r="G3768">
        <v>4.8948498033447096</v>
      </c>
      <c r="H3768">
        <v>-1.4083397211611799</v>
      </c>
      <c r="I3768">
        <v>-31.375240031951499</v>
      </c>
      <c r="J3768">
        <v>3.9946770652830002</v>
      </c>
      <c r="K3768">
        <v>61.076890423394197</v>
      </c>
      <c r="L3768">
        <v>62.624929733543098</v>
      </c>
      <c r="M3768">
        <v>58.775853320550297</v>
      </c>
      <c r="N3768">
        <v>0.73998800317784996</v>
      </c>
      <c r="O3768">
        <v>57.591362126245798</v>
      </c>
      <c r="P3768">
        <v>31.613467424573599</v>
      </c>
      <c r="Q3768">
        <v>8.1770660279559995E-2</v>
      </c>
    </row>
    <row r="3769" spans="1:17" hidden="1" x14ac:dyDescent="0.3">
      <c r="A3769" t="s">
        <v>7768</v>
      </c>
      <c r="B3769" t="s">
        <v>7769</v>
      </c>
      <c r="C3769" t="s">
        <v>10650</v>
      </c>
      <c r="D3769" t="s">
        <v>5197</v>
      </c>
      <c r="E3769">
        <v>32.782899</v>
      </c>
      <c r="F3769">
        <v>35.979999999999997</v>
      </c>
      <c r="G3769">
        <v>26.272040072842401</v>
      </c>
      <c r="H3769">
        <v>0.43927177187600103</v>
      </c>
      <c r="I3769">
        <v>-12.1566153899653</v>
      </c>
      <c r="J3769">
        <v>12.0703710521995</v>
      </c>
      <c r="K3769">
        <v>34.492805957686997</v>
      </c>
      <c r="L3769">
        <v>32.569147202235897</v>
      </c>
      <c r="M3769">
        <v>64.457637416230497</v>
      </c>
      <c r="N3769">
        <v>2.4146337037763899</v>
      </c>
      <c r="O3769">
        <v>19.316286826014402</v>
      </c>
      <c r="P3769">
        <v>66.035994462390306</v>
      </c>
      <c r="Q3769">
        <v>7.2638134435550001E-3</v>
      </c>
    </row>
    <row r="3770" spans="1:17" hidden="1" x14ac:dyDescent="0.3">
      <c r="A3770" t="s">
        <v>7770</v>
      </c>
      <c r="B3770" t="s">
        <v>7771</v>
      </c>
      <c r="C3770" t="s">
        <v>10650</v>
      </c>
      <c r="D3770" t="s">
        <v>1546</v>
      </c>
      <c r="E3770">
        <v>32.647080408000001</v>
      </c>
      <c r="F3770">
        <v>4.54</v>
      </c>
      <c r="G3770">
        <v>-24.853881651490902</v>
      </c>
      <c r="H3770">
        <v>36.703205874667702</v>
      </c>
      <c r="I3770">
        <v>3.4410884845667402</v>
      </c>
      <c r="J3770">
        <v>25.661181280888002</v>
      </c>
      <c r="K3770">
        <v>3.55841739534138</v>
      </c>
      <c r="L3770">
        <v>3.70498360785861</v>
      </c>
      <c r="M3770">
        <v>91.201851784941994</v>
      </c>
      <c r="N3770">
        <v>2.13815900205236</v>
      </c>
      <c r="O3770">
        <v>29.9559471365638</v>
      </c>
      <c r="P3770">
        <v>62.142857142857103</v>
      </c>
      <c r="Q3770">
        <v>-4.2647726249898002E-2</v>
      </c>
    </row>
    <row r="3771" spans="1:17" hidden="1" x14ac:dyDescent="0.3">
      <c r="A3771" t="s">
        <v>7772</v>
      </c>
      <c r="B3771" t="s">
        <v>7773</v>
      </c>
      <c r="C3771" t="s">
        <v>10650</v>
      </c>
      <c r="D3771" t="s">
        <v>565</v>
      </c>
      <c r="E3771">
        <v>32.604750000000003</v>
      </c>
      <c r="F3771">
        <v>6.15</v>
      </c>
      <c r="G3771">
        <v>-29.615604869180601</v>
      </c>
      <c r="H3771">
        <v>-5.2544371031039203</v>
      </c>
      <c r="I3771">
        <v>-10.4691679256896</v>
      </c>
      <c r="J3771">
        <v>-5.3941056646658696</v>
      </c>
      <c r="K3771">
        <v>5.9641133227645797</v>
      </c>
      <c r="L3771">
        <v>5.9115222326356998</v>
      </c>
      <c r="M3771">
        <v>54.299832687436101</v>
      </c>
      <c r="N3771">
        <v>0.92181069958847695</v>
      </c>
      <c r="O3771">
        <v>43.089430894308897</v>
      </c>
      <c r="P3771">
        <v>28.125</v>
      </c>
      <c r="Q3771">
        <v>-2.6874410189765999E-2</v>
      </c>
    </row>
    <row r="3772" spans="1:17" hidden="1" x14ac:dyDescent="0.3">
      <c r="A3772" t="s">
        <v>7774</v>
      </c>
      <c r="B3772" t="s">
        <v>7775</v>
      </c>
      <c r="C3772" t="s">
        <v>10650</v>
      </c>
      <c r="D3772" t="s">
        <v>141</v>
      </c>
      <c r="E3772">
        <v>32.550465000000003</v>
      </c>
      <c r="F3772">
        <v>24.41</v>
      </c>
      <c r="G3772">
        <v>-33.029051940471803</v>
      </c>
      <c r="H3772">
        <v>9.5614737867848891</v>
      </c>
      <c r="I3772">
        <v>-11.9343997137691</v>
      </c>
      <c r="J3772">
        <v>16.778399106435302</v>
      </c>
      <c r="K3772">
        <v>20.0008709286572</v>
      </c>
      <c r="L3772">
        <v>20.088586654134801</v>
      </c>
      <c r="M3772">
        <v>82.2623418752449</v>
      </c>
      <c r="N3772">
        <v>1.48190282181129</v>
      </c>
      <c r="O3772">
        <v>9.7910692339205205</v>
      </c>
      <c r="P3772">
        <v>76.8840579710144</v>
      </c>
    </row>
    <row r="3773" spans="1:17" hidden="1" x14ac:dyDescent="0.3">
      <c r="A3773" t="s">
        <v>7776</v>
      </c>
      <c r="B3773" t="s">
        <v>7777</v>
      </c>
      <c r="C3773" t="s">
        <v>10650</v>
      </c>
      <c r="E3773">
        <v>32.527278000000003</v>
      </c>
      <c r="F3773">
        <v>54.5</v>
      </c>
      <c r="G3773">
        <v>-68.092563662419195</v>
      </c>
      <c r="H3773">
        <v>-7.5283157516367201</v>
      </c>
      <c r="I3773">
        <v>-21.771042089009601</v>
      </c>
      <c r="J3773">
        <v>1.1943804760590699</v>
      </c>
      <c r="K3773">
        <v>55.675002547583198</v>
      </c>
      <c r="L3773">
        <v>62.577139918026099</v>
      </c>
      <c r="M3773">
        <v>56.292334888068503</v>
      </c>
      <c r="N3773">
        <v>0.50771854031746799</v>
      </c>
      <c r="O3773">
        <v>73.394495412843995</v>
      </c>
      <c r="P3773">
        <v>28.933049444050098</v>
      </c>
      <c r="Q3773">
        <v>7.5252272901289996E-2</v>
      </c>
    </row>
    <row r="3774" spans="1:17" hidden="1" x14ac:dyDescent="0.3">
      <c r="A3774" t="s">
        <v>7778</v>
      </c>
      <c r="B3774" t="s">
        <v>7779</v>
      </c>
      <c r="C3774" t="s">
        <v>10650</v>
      </c>
      <c r="D3774" t="s">
        <v>54</v>
      </c>
      <c r="E3774">
        <v>32.512095000000002</v>
      </c>
      <c r="F3774">
        <v>6.01</v>
      </c>
      <c r="G3774">
        <v>24.461630216166601</v>
      </c>
      <c r="H3774">
        <v>-1.0247549490899399</v>
      </c>
      <c r="I3774">
        <v>6.7519476121589399</v>
      </c>
      <c r="J3774">
        <v>11.000179890797</v>
      </c>
      <c r="K3774">
        <v>5.3742459559924702</v>
      </c>
      <c r="L3774">
        <v>4.8665955797736098</v>
      </c>
      <c r="M3774">
        <v>64.0045589620633</v>
      </c>
      <c r="N3774">
        <v>1.1169995511858699</v>
      </c>
      <c r="O3774">
        <v>13.9767054908485</v>
      </c>
      <c r="P3774">
        <v>66.4819944598338</v>
      </c>
      <c r="Q3774">
        <v>-1.6434059066110999E-2</v>
      </c>
    </row>
    <row r="3775" spans="1:17" hidden="1" x14ac:dyDescent="0.3">
      <c r="A3775" t="s">
        <v>7780</v>
      </c>
      <c r="B3775" t="s">
        <v>7781</v>
      </c>
      <c r="C3775" t="s">
        <v>10650</v>
      </c>
      <c r="D3775" t="s">
        <v>7782</v>
      </c>
      <c r="E3775">
        <v>32.456767122000002</v>
      </c>
      <c r="F3775">
        <v>83</v>
      </c>
      <c r="G3775">
        <v>57.773339779717098</v>
      </c>
      <c r="H3775">
        <v>-1.22424324480919</v>
      </c>
      <c r="I3775">
        <v>75.239448854355601</v>
      </c>
      <c r="J3775">
        <v>-2.5036714719928699</v>
      </c>
      <c r="K3775">
        <v>76.377891769747606</v>
      </c>
      <c r="M3775">
        <v>56.992120354047202</v>
      </c>
      <c r="N3775">
        <v>8.98716119828816E-2</v>
      </c>
      <c r="O3775">
        <v>8.4337349397590309</v>
      </c>
      <c r="P3775">
        <v>157.76397515527901</v>
      </c>
    </row>
    <row r="3776" spans="1:17" hidden="1" x14ac:dyDescent="0.3">
      <c r="A3776" t="s">
        <v>7783</v>
      </c>
      <c r="B3776" t="s">
        <v>7784</v>
      </c>
      <c r="C3776" t="s">
        <v>10650</v>
      </c>
      <c r="D3776" t="s">
        <v>414</v>
      </c>
      <c r="E3776">
        <v>32.300013272000001</v>
      </c>
      <c r="F3776">
        <v>0.62</v>
      </c>
      <c r="G3776">
        <v>-3.2880301161770999</v>
      </c>
      <c r="H3776">
        <v>-3.6927495272576598</v>
      </c>
      <c r="I3776">
        <v>-56.693697834595703</v>
      </c>
      <c r="J3776">
        <v>3.0564436214587798</v>
      </c>
      <c r="K3776">
        <v>0.87225311388390703</v>
      </c>
      <c r="L3776">
        <v>0.83373027714263803</v>
      </c>
      <c r="M3776">
        <v>5.1970920943543497</v>
      </c>
      <c r="N3776">
        <v>1.0405386814250801</v>
      </c>
      <c r="O3776">
        <v>106.451612903225</v>
      </c>
      <c r="P3776">
        <v>34.782608695652101</v>
      </c>
      <c r="Q3776">
        <v>7.9304448092724994E-2</v>
      </c>
    </row>
    <row r="3777" spans="1:17" hidden="1" x14ac:dyDescent="0.3">
      <c r="A3777" t="s">
        <v>7785</v>
      </c>
      <c r="B3777" t="s">
        <v>7786</v>
      </c>
      <c r="C3777" t="s">
        <v>10650</v>
      </c>
      <c r="D3777" t="s">
        <v>355</v>
      </c>
      <c r="E3777">
        <v>32.246615286000001</v>
      </c>
      <c r="F3777">
        <v>24.44</v>
      </c>
      <c r="G3777">
        <v>-17.355914710240199</v>
      </c>
      <c r="H3777">
        <v>-10.0688747890012</v>
      </c>
      <c r="I3777">
        <v>-9.8468050564913394</v>
      </c>
      <c r="J3777">
        <v>10.293281574960099</v>
      </c>
      <c r="K3777">
        <v>25.939224926996399</v>
      </c>
      <c r="L3777">
        <v>26.3060938704084</v>
      </c>
      <c r="M3777">
        <v>61.603468436597701</v>
      </c>
      <c r="N3777">
        <v>3.0575925345122199</v>
      </c>
      <c r="O3777">
        <v>73.6906710310965</v>
      </c>
      <c r="P3777">
        <v>26.5665458311755</v>
      </c>
      <c r="Q3777">
        <v>0.140208508789505</v>
      </c>
    </row>
    <row r="3778" spans="1:17" hidden="1" x14ac:dyDescent="0.3">
      <c r="A3778" t="s">
        <v>7787</v>
      </c>
      <c r="B3778" t="s">
        <v>7788</v>
      </c>
      <c r="C3778" t="s">
        <v>10650</v>
      </c>
      <c r="D3778" t="s">
        <v>118</v>
      </c>
      <c r="E3778">
        <v>32.24</v>
      </c>
      <c r="F3778">
        <v>322.39999999999998</v>
      </c>
      <c r="G3778">
        <v>-20.775413054749901</v>
      </c>
      <c r="H3778">
        <v>-1.7860481892047499</v>
      </c>
      <c r="I3778">
        <v>-8.5312022632342099</v>
      </c>
      <c r="J3778">
        <v>-1.6627623810837799</v>
      </c>
      <c r="K3778">
        <v>321.88876059537603</v>
      </c>
      <c r="L3778">
        <v>312.37159133010101</v>
      </c>
      <c r="M3778">
        <v>52.309979785624598</v>
      </c>
      <c r="N3778">
        <v>4.8238993710691798</v>
      </c>
      <c r="O3778">
        <v>0.52729528535981895</v>
      </c>
      <c r="P3778">
        <v>9.6598639455782198</v>
      </c>
    </row>
    <row r="3779" spans="1:17" hidden="1" x14ac:dyDescent="0.3">
      <c r="A3779" t="s">
        <v>7789</v>
      </c>
      <c r="B3779" t="s">
        <v>7790</v>
      </c>
      <c r="C3779" t="s">
        <v>10650</v>
      </c>
      <c r="D3779" t="s">
        <v>1644</v>
      </c>
      <c r="E3779">
        <v>32.183999999999997</v>
      </c>
      <c r="F3779">
        <v>41.65</v>
      </c>
      <c r="G3779">
        <v>-24.724617101850999</v>
      </c>
      <c r="H3779">
        <v>-3.0408416775389799</v>
      </c>
      <c r="I3779">
        <v>-21.950811282332999</v>
      </c>
      <c r="J3779">
        <v>-6.9593725505753099</v>
      </c>
      <c r="K3779">
        <v>41.113025554513698</v>
      </c>
      <c r="L3779">
        <v>42.982237444667398</v>
      </c>
      <c r="M3779">
        <v>41.802090855519502</v>
      </c>
      <c r="N3779">
        <v>1.1567208301902101</v>
      </c>
      <c r="O3779">
        <v>40.936374549819902</v>
      </c>
      <c r="P3779">
        <v>15.6944444444444</v>
      </c>
      <c r="Q3779">
        <v>3.9407483864510998E-2</v>
      </c>
    </row>
    <row r="3780" spans="1:17" hidden="1" x14ac:dyDescent="0.3">
      <c r="A3780" t="s">
        <v>7791</v>
      </c>
      <c r="B3780" t="s">
        <v>7792</v>
      </c>
      <c r="C3780" t="s">
        <v>10650</v>
      </c>
      <c r="D3780" t="s">
        <v>2641</v>
      </c>
      <c r="E3780">
        <v>31.993012799999999</v>
      </c>
      <c r="F3780">
        <v>45.19</v>
      </c>
      <c r="G3780">
        <v>36.935093370042097</v>
      </c>
      <c r="H3780">
        <v>-7.8680074870899599</v>
      </c>
      <c r="I3780">
        <v>-14.40864447967</v>
      </c>
      <c r="J3780">
        <v>6.7408013078157998</v>
      </c>
      <c r="K3780">
        <v>44.212987757890403</v>
      </c>
      <c r="L3780">
        <v>43.931900783323599</v>
      </c>
      <c r="M3780">
        <v>62.558132631845197</v>
      </c>
      <c r="N3780">
        <v>1.29989621816663</v>
      </c>
      <c r="O3780">
        <v>53.418897986280101</v>
      </c>
      <c r="P3780">
        <v>70.399698340874806</v>
      </c>
      <c r="Q3780">
        <v>6.8061643969378E-2</v>
      </c>
    </row>
    <row r="3781" spans="1:17" hidden="1" x14ac:dyDescent="0.3">
      <c r="A3781" t="s">
        <v>7793</v>
      </c>
      <c r="B3781" t="s">
        <v>7794</v>
      </c>
      <c r="C3781" t="s">
        <v>10650</v>
      </c>
      <c r="D3781" t="s">
        <v>966</v>
      </c>
      <c r="E3781">
        <v>31.988513754</v>
      </c>
      <c r="F3781">
        <v>23.95</v>
      </c>
      <c r="G3781">
        <v>-9.47568104073226</v>
      </c>
      <c r="H3781">
        <v>7.2696168866284996</v>
      </c>
      <c r="I3781">
        <v>-19.7785064470904</v>
      </c>
      <c r="J3781">
        <v>-2.2042034473062002</v>
      </c>
      <c r="K3781">
        <v>21.9924348464776</v>
      </c>
      <c r="L3781">
        <v>22.020098748874901</v>
      </c>
      <c r="M3781">
        <v>67.974016219616004</v>
      </c>
      <c r="N3781">
        <v>0.90523721632423804</v>
      </c>
      <c r="O3781">
        <v>45.929018789144003</v>
      </c>
      <c r="P3781">
        <v>34.550561797752799</v>
      </c>
      <c r="Q3781">
        <v>4.8419363023215999E-2</v>
      </c>
    </row>
    <row r="3782" spans="1:17" hidden="1" x14ac:dyDescent="0.3">
      <c r="A3782" t="s">
        <v>7795</v>
      </c>
      <c r="B3782" t="s">
        <v>7796</v>
      </c>
      <c r="C3782" t="s">
        <v>10650</v>
      </c>
      <c r="D3782" t="s">
        <v>629</v>
      </c>
      <c r="E3782">
        <v>31.9827189999999</v>
      </c>
      <c r="F3782">
        <v>7.6</v>
      </c>
      <c r="G3782">
        <v>-5.5931859894901201</v>
      </c>
      <c r="H3782">
        <v>-1.87035303188851</v>
      </c>
      <c r="I3782">
        <v>-12.2495918825592</v>
      </c>
      <c r="J3782">
        <v>1.0670674632677399</v>
      </c>
      <c r="K3782">
        <v>10.0372087729983</v>
      </c>
      <c r="L3782">
        <v>10.066633630706701</v>
      </c>
      <c r="M3782">
        <v>25.7607462659657</v>
      </c>
      <c r="N3782">
        <v>1</v>
      </c>
      <c r="Q3782">
        <v>-9.4079221239847993E-2</v>
      </c>
    </row>
    <row r="3783" spans="1:17" hidden="1" x14ac:dyDescent="0.3">
      <c r="A3783" t="s">
        <v>7797</v>
      </c>
      <c r="B3783" t="s">
        <v>7798</v>
      </c>
      <c r="C3783" t="s">
        <v>10650</v>
      </c>
      <c r="D3783" t="s">
        <v>89</v>
      </c>
      <c r="E3783">
        <v>31.953250000000001</v>
      </c>
      <c r="F3783">
        <v>6.68</v>
      </c>
      <c r="G3783">
        <v>-11.362193221362</v>
      </c>
      <c r="H3783">
        <v>10.6185587943061</v>
      </c>
      <c r="I3783">
        <v>-14.733873808042601</v>
      </c>
      <c r="J3783">
        <v>-5.7031664214878104</v>
      </c>
      <c r="K3783">
        <v>6.3995407618378204</v>
      </c>
      <c r="L3783">
        <v>6.5600092318522796</v>
      </c>
      <c r="M3783">
        <v>44.248118643147599</v>
      </c>
      <c r="N3783">
        <v>0.69403753428595105</v>
      </c>
      <c r="O3783">
        <v>39.071856287425099</v>
      </c>
      <c r="P3783">
        <v>29.206963249516399</v>
      </c>
      <c r="Q3783">
        <v>0.13740665646498701</v>
      </c>
    </row>
    <row r="3784" spans="1:17" hidden="1" x14ac:dyDescent="0.3">
      <c r="A3784" t="s">
        <v>7799</v>
      </c>
      <c r="B3784" t="s">
        <v>7800</v>
      </c>
      <c r="C3784" t="s">
        <v>10650</v>
      </c>
      <c r="D3784" t="s">
        <v>742</v>
      </c>
      <c r="E3784">
        <v>31.948726656000002</v>
      </c>
      <c r="F3784">
        <v>333.15</v>
      </c>
      <c r="G3784">
        <v>12.418803013393299</v>
      </c>
      <c r="H3784">
        <v>0.15510793217778701</v>
      </c>
      <c r="I3784">
        <v>2.8084167832590601</v>
      </c>
      <c r="J3784">
        <v>-0.43715262498623098</v>
      </c>
      <c r="K3784">
        <v>318.87002420152299</v>
      </c>
      <c r="L3784">
        <v>291.06627057941301</v>
      </c>
      <c r="M3784">
        <v>50.554369654686603</v>
      </c>
      <c r="N3784">
        <v>0.27418884863830101</v>
      </c>
      <c r="O3784">
        <v>0.219120516283966</v>
      </c>
      <c r="P3784">
        <v>45.894460258375197</v>
      </c>
    </row>
    <row r="3785" spans="1:17" hidden="1" x14ac:dyDescent="0.3">
      <c r="A3785" t="s">
        <v>7801</v>
      </c>
      <c r="B3785" t="s">
        <v>7802</v>
      </c>
      <c r="C3785" t="s">
        <v>10650</v>
      </c>
      <c r="D3785" t="s">
        <v>629</v>
      </c>
      <c r="E3785">
        <v>31.902394999999999</v>
      </c>
      <c r="F3785">
        <v>164.7</v>
      </c>
      <c r="G3785">
        <v>-22.928749585184601</v>
      </c>
      <c r="H3785">
        <v>-3.9929733375941199</v>
      </c>
      <c r="I3785">
        <v>-26.4443452306542</v>
      </c>
      <c r="J3785">
        <v>0.16113698998539899</v>
      </c>
      <c r="K3785">
        <v>163.11619817246199</v>
      </c>
      <c r="L3785">
        <v>162.73757729560501</v>
      </c>
      <c r="M3785">
        <v>54.603533674653903</v>
      </c>
      <c r="N3785">
        <v>0.49563193835119901</v>
      </c>
      <c r="O3785">
        <v>32.665452337583403</v>
      </c>
      <c r="P3785">
        <v>28.221097703386501</v>
      </c>
      <c r="Q3785">
        <v>-2.991781138738E-3</v>
      </c>
    </row>
    <row r="3786" spans="1:17" hidden="1" x14ac:dyDescent="0.3">
      <c r="A3786" t="s">
        <v>7803</v>
      </c>
      <c r="B3786" t="s">
        <v>7804</v>
      </c>
      <c r="C3786" t="s">
        <v>10650</v>
      </c>
      <c r="D3786" t="s">
        <v>531</v>
      </c>
      <c r="E3786">
        <v>31.863744000000001</v>
      </c>
      <c r="F3786">
        <v>107.85</v>
      </c>
      <c r="G3786">
        <v>164.63996239775599</v>
      </c>
      <c r="H3786">
        <v>33.457195273776399</v>
      </c>
      <c r="I3786">
        <v>70.386833434391903</v>
      </c>
      <c r="J3786">
        <v>19.841850819767799</v>
      </c>
      <c r="K3786">
        <v>81.078380350405595</v>
      </c>
      <c r="L3786">
        <v>63.330710432334399</v>
      </c>
      <c r="M3786">
        <v>91.053588816805103</v>
      </c>
      <c r="N3786">
        <v>1.71780418709898</v>
      </c>
      <c r="O3786">
        <v>0</v>
      </c>
      <c r="P3786">
        <v>255.12018439249201</v>
      </c>
    </row>
    <row r="3787" spans="1:17" hidden="1" x14ac:dyDescent="0.3">
      <c r="A3787" t="s">
        <v>7805</v>
      </c>
      <c r="B3787" t="s">
        <v>7806</v>
      </c>
      <c r="C3787" t="s">
        <v>10650</v>
      </c>
      <c r="D3787" t="s">
        <v>295</v>
      </c>
      <c r="E3787">
        <v>31.833322388999999</v>
      </c>
      <c r="F3787">
        <v>42.71</v>
      </c>
      <c r="G3787">
        <v>-24.7959002998582</v>
      </c>
      <c r="H3787">
        <v>-7.1328499170828099</v>
      </c>
      <c r="I3787">
        <v>-42.826287321321097</v>
      </c>
      <c r="J3787">
        <v>-4.0251477021847002</v>
      </c>
      <c r="K3787">
        <v>45.977326269992602</v>
      </c>
      <c r="L3787">
        <v>48.235494304843698</v>
      </c>
      <c r="M3787">
        <v>42.829180693116001</v>
      </c>
      <c r="N3787">
        <v>1.1013685147591099</v>
      </c>
      <c r="O3787">
        <v>56.801685787871598</v>
      </c>
      <c r="P3787">
        <v>19.770050476724599</v>
      </c>
      <c r="Q3787">
        <v>3.0195484154482002E-2</v>
      </c>
    </row>
    <row r="3788" spans="1:17" hidden="1" x14ac:dyDescent="0.3">
      <c r="A3788" t="s">
        <v>7807</v>
      </c>
      <c r="B3788" t="s">
        <v>7808</v>
      </c>
      <c r="C3788" t="s">
        <v>10650</v>
      </c>
      <c r="E3788">
        <v>31.827603360000001</v>
      </c>
      <c r="F3788">
        <v>438.15</v>
      </c>
      <c r="G3788">
        <v>754.18010761505604</v>
      </c>
      <c r="H3788">
        <v>15.263639903463</v>
      </c>
      <c r="I3788">
        <v>98.391179397030996</v>
      </c>
      <c r="J3788">
        <v>-5.6305728203371599</v>
      </c>
      <c r="K3788">
        <v>401.46492324291199</v>
      </c>
      <c r="L3788">
        <v>262.87739093527102</v>
      </c>
      <c r="M3788">
        <v>38.2994367532566</v>
      </c>
      <c r="N3788">
        <v>0.67794209347262102</v>
      </c>
      <c r="O3788">
        <v>17.505420518087401</v>
      </c>
      <c r="P3788">
        <v>784.61538461538396</v>
      </c>
    </row>
    <row r="3789" spans="1:17" hidden="1" x14ac:dyDescent="0.3">
      <c r="A3789" t="s">
        <v>7809</v>
      </c>
      <c r="B3789" t="s">
        <v>7810</v>
      </c>
      <c r="C3789" t="s">
        <v>10650</v>
      </c>
      <c r="D3789" t="s">
        <v>531</v>
      </c>
      <c r="E3789">
        <v>31.80105</v>
      </c>
      <c r="F3789">
        <v>1.61</v>
      </c>
      <c r="G3789">
        <v>27.407860254573698</v>
      </c>
      <c r="H3789">
        <v>37.365795069367003</v>
      </c>
      <c r="I3789">
        <v>-9.0982001837541802</v>
      </c>
      <c r="J3789">
        <v>38.524153506766602</v>
      </c>
      <c r="K3789">
        <v>1.1232946511945201</v>
      </c>
      <c r="L3789">
        <v>1.2118270020636499</v>
      </c>
      <c r="M3789">
        <v>84.467671344419003</v>
      </c>
      <c r="N3789">
        <v>2.2386185386934501</v>
      </c>
      <c r="O3789">
        <v>58.385093167701797</v>
      </c>
      <c r="P3789">
        <v>69.473684210526301</v>
      </c>
      <c r="Q3789">
        <v>4.8365805949030997E-2</v>
      </c>
    </row>
    <row r="3790" spans="1:17" hidden="1" x14ac:dyDescent="0.3">
      <c r="A3790" t="s">
        <v>7811</v>
      </c>
      <c r="B3790" t="s">
        <v>7812</v>
      </c>
      <c r="C3790" t="s">
        <v>10650</v>
      </c>
      <c r="E3790">
        <v>31.776038775</v>
      </c>
      <c r="F3790">
        <v>51.08</v>
      </c>
      <c r="G3790">
        <v>280.32076352967903</v>
      </c>
      <c r="H3790">
        <v>21.818369595112301</v>
      </c>
      <c r="I3790">
        <v>-2.4303235197169402</v>
      </c>
      <c r="J3790">
        <v>19.521038241969102</v>
      </c>
      <c r="K3790">
        <v>42.508195759260701</v>
      </c>
      <c r="L3790">
        <v>36.247537365327197</v>
      </c>
      <c r="M3790">
        <v>83.474924182657404</v>
      </c>
      <c r="N3790">
        <v>2.6342441374846701</v>
      </c>
      <c r="O3790">
        <v>10.747846515270099</v>
      </c>
      <c r="P3790">
        <v>298.12938425565</v>
      </c>
      <c r="Q3790">
        <v>0.101341459552059</v>
      </c>
    </row>
    <row r="3791" spans="1:17" hidden="1" x14ac:dyDescent="0.3">
      <c r="A3791" t="s">
        <v>7813</v>
      </c>
      <c r="B3791" t="s">
        <v>7814</v>
      </c>
      <c r="C3791" t="s">
        <v>10650</v>
      </c>
      <c r="D3791" t="s">
        <v>742</v>
      </c>
      <c r="E3791">
        <v>31.730069843999999</v>
      </c>
      <c r="F3791">
        <v>242.56</v>
      </c>
      <c r="G3791">
        <v>12.904753728899999</v>
      </c>
      <c r="H3791">
        <v>0.99265604306325905</v>
      </c>
      <c r="I3791">
        <v>8.8651783498641006</v>
      </c>
      <c r="J3791">
        <v>-1.05695325245307</v>
      </c>
      <c r="K3791">
        <v>231.18897889887501</v>
      </c>
      <c r="L3791">
        <v>208.10288039370499</v>
      </c>
      <c r="M3791">
        <v>48.807085432446698</v>
      </c>
      <c r="N3791">
        <v>1.49051087487422</v>
      </c>
      <c r="O3791">
        <v>1.07602242744062</v>
      </c>
      <c r="P3791">
        <v>45.141215892771598</v>
      </c>
      <c r="Q3791">
        <v>5.0860317588420001E-3</v>
      </c>
    </row>
    <row r="3792" spans="1:17" hidden="1" x14ac:dyDescent="0.3">
      <c r="A3792" t="s">
        <v>7815</v>
      </c>
      <c r="B3792" t="s">
        <v>7816</v>
      </c>
      <c r="C3792" t="s">
        <v>10650</v>
      </c>
      <c r="D3792" t="s">
        <v>141</v>
      </c>
      <c r="E3792">
        <v>31.686512400000002</v>
      </c>
      <c r="F3792">
        <v>95</v>
      </c>
      <c r="G3792">
        <v>18.002222999671702</v>
      </c>
      <c r="H3792">
        <v>5.1115110553278704</v>
      </c>
      <c r="I3792">
        <v>82.826380301845305</v>
      </c>
      <c r="J3792">
        <v>-1.4984913338558601</v>
      </c>
      <c r="K3792">
        <v>91.739553941717105</v>
      </c>
      <c r="L3792">
        <v>73.783558073709798</v>
      </c>
      <c r="M3792">
        <v>45.657681807334697</v>
      </c>
      <c r="N3792">
        <v>1.3773042190262299</v>
      </c>
      <c r="O3792">
        <v>34.684210526315702</v>
      </c>
      <c r="P3792">
        <v>130.079922499394</v>
      </c>
      <c r="Q3792">
        <v>4.6384146498637001E-2</v>
      </c>
    </row>
    <row r="3793" spans="1:17" hidden="1" x14ac:dyDescent="0.3">
      <c r="A3793" t="s">
        <v>7817</v>
      </c>
      <c r="B3793" t="s">
        <v>7818</v>
      </c>
      <c r="C3793" t="s">
        <v>10650</v>
      </c>
      <c r="D3793" t="s">
        <v>935</v>
      </c>
      <c r="E3793">
        <v>31.664639999999999</v>
      </c>
      <c r="F3793">
        <v>5.78</v>
      </c>
      <c r="G3793">
        <v>-108.153087331862</v>
      </c>
      <c r="H3793">
        <v>-35.268875596799603</v>
      </c>
      <c r="I3793">
        <v>-90.686978257223899</v>
      </c>
      <c r="J3793">
        <v>-9.1980842021198992</v>
      </c>
      <c r="K3793">
        <v>10.374817487238801</v>
      </c>
      <c r="M3793">
        <v>1.0922258458705999E-2</v>
      </c>
      <c r="N3793">
        <v>0.75673169029910003</v>
      </c>
      <c r="O3793">
        <v>395.84775086505101</v>
      </c>
      <c r="P3793">
        <v>0</v>
      </c>
    </row>
    <row r="3794" spans="1:17" hidden="1" x14ac:dyDescent="0.3">
      <c r="A3794" t="s">
        <v>7819</v>
      </c>
      <c r="B3794" t="s">
        <v>7820</v>
      </c>
      <c r="C3794" t="s">
        <v>10650</v>
      </c>
      <c r="D3794" t="s">
        <v>21</v>
      </c>
      <c r="E3794">
        <v>31.612352175999899</v>
      </c>
      <c r="F3794">
        <v>5.79</v>
      </c>
      <c r="G3794">
        <v>37.878676488043801</v>
      </c>
      <c r="H3794">
        <v>59.147637887795199</v>
      </c>
      <c r="I3794">
        <v>55.344785562682397</v>
      </c>
      <c r="J3794">
        <v>19.2087972519437</v>
      </c>
      <c r="M3794">
        <v>100</v>
      </c>
      <c r="O3794">
        <v>0</v>
      </c>
      <c r="P3794">
        <v>76.524390243902403</v>
      </c>
    </row>
    <row r="3795" spans="1:17" hidden="1" x14ac:dyDescent="0.3">
      <c r="A3795" t="s">
        <v>7821</v>
      </c>
      <c r="B3795" t="s">
        <v>7822</v>
      </c>
      <c r="C3795" t="s">
        <v>10650</v>
      </c>
      <c r="D3795" t="s">
        <v>629</v>
      </c>
      <c r="E3795">
        <v>31.611657672</v>
      </c>
      <c r="F3795">
        <v>1.08</v>
      </c>
      <c r="G3795">
        <v>-27.578134143185299</v>
      </c>
      <c r="H3795">
        <v>-2.4321847286127398</v>
      </c>
      <c r="I3795">
        <v>-26.569167925689602</v>
      </c>
      <c r="J3795">
        <v>-5.2025853899333203</v>
      </c>
      <c r="K3795">
        <v>1.09789223944382</v>
      </c>
      <c r="L3795">
        <v>1.1149108440384401</v>
      </c>
      <c r="M3795">
        <v>45.283917538566797</v>
      </c>
      <c r="N3795">
        <v>1.3735369604907399</v>
      </c>
      <c r="O3795">
        <v>94.4444444444444</v>
      </c>
      <c r="P3795">
        <v>27.058823529411701</v>
      </c>
      <c r="Q3795">
        <v>4.3026697320698998E-2</v>
      </c>
    </row>
    <row r="3796" spans="1:17" hidden="1" x14ac:dyDescent="0.3">
      <c r="A3796" t="s">
        <v>7823</v>
      </c>
      <c r="B3796" t="s">
        <v>7824</v>
      </c>
      <c r="C3796" t="s">
        <v>10650</v>
      </c>
      <c r="D3796" t="s">
        <v>5350</v>
      </c>
      <c r="E3796">
        <v>31.59</v>
      </c>
      <c r="F3796">
        <v>58.5</v>
      </c>
      <c r="G3796">
        <v>-72.451334092210402</v>
      </c>
      <c r="H3796">
        <v>-7.5169874399621301</v>
      </c>
      <c r="I3796">
        <v>-44.145638513924901</v>
      </c>
      <c r="J3796">
        <v>-4.4866826468645202</v>
      </c>
      <c r="K3796">
        <v>63.715734916601498</v>
      </c>
      <c r="L3796">
        <v>74.318771766169803</v>
      </c>
      <c r="M3796">
        <v>27.965845279880199</v>
      </c>
      <c r="N3796">
        <v>0.693706293706293</v>
      </c>
      <c r="O3796">
        <v>86.239316239316196</v>
      </c>
      <c r="P3796">
        <v>0.775193798449613</v>
      </c>
    </row>
    <row r="3797" spans="1:17" hidden="1" x14ac:dyDescent="0.3">
      <c r="A3797" t="s">
        <v>7825</v>
      </c>
      <c r="B3797" t="s">
        <v>7826</v>
      </c>
      <c r="C3797" t="s">
        <v>10650</v>
      </c>
      <c r="D3797" t="s">
        <v>282</v>
      </c>
      <c r="E3797">
        <v>31.506872999999999</v>
      </c>
      <c r="F3797">
        <v>32.15</v>
      </c>
      <c r="G3797">
        <v>-51.052560950945498</v>
      </c>
      <c r="H3797">
        <v>0.51023951381149102</v>
      </c>
      <c r="I3797">
        <v>-13.402738690632299</v>
      </c>
      <c r="J3797">
        <v>-8.62324870327223</v>
      </c>
      <c r="K3797">
        <v>31.216812687805199</v>
      </c>
      <c r="L3797">
        <v>32.557505898196503</v>
      </c>
      <c r="M3797">
        <v>38.8192060913291</v>
      </c>
      <c r="N3797">
        <v>0.18129738643774601</v>
      </c>
      <c r="O3797">
        <v>36.702954898911301</v>
      </c>
      <c r="P3797">
        <v>28.6</v>
      </c>
      <c r="Q3797">
        <v>-4.0941807244490001E-2</v>
      </c>
    </row>
    <row r="3798" spans="1:17" hidden="1" x14ac:dyDescent="0.3">
      <c r="A3798" t="s">
        <v>7827</v>
      </c>
      <c r="B3798" t="s">
        <v>7828</v>
      </c>
      <c r="C3798" t="s">
        <v>10650</v>
      </c>
      <c r="D3798" t="s">
        <v>742</v>
      </c>
      <c r="E3798">
        <v>31.504857428999902</v>
      </c>
      <c r="F3798">
        <v>258.88</v>
      </c>
      <c r="G3798">
        <v>1.41091602233539</v>
      </c>
      <c r="H3798">
        <v>0.75414175930860095</v>
      </c>
      <c r="I3798">
        <v>1.1905533778337101</v>
      </c>
      <c r="J3798">
        <v>-0.564723165397507</v>
      </c>
      <c r="K3798">
        <v>249.284397182291</v>
      </c>
      <c r="L3798">
        <v>230.98412470309501</v>
      </c>
      <c r="M3798">
        <v>51.891311594454301</v>
      </c>
      <c r="N3798">
        <v>0.50916971050531401</v>
      </c>
      <c r="O3798">
        <v>6.9993819530284203</v>
      </c>
      <c r="P3798">
        <v>35.930690469939599</v>
      </c>
      <c r="Q3798">
        <v>1.5187022887975E-2</v>
      </c>
    </row>
    <row r="3799" spans="1:17" hidden="1" x14ac:dyDescent="0.3">
      <c r="A3799" t="s">
        <v>7829</v>
      </c>
      <c r="B3799" t="s">
        <v>7830</v>
      </c>
      <c r="C3799" t="s">
        <v>10650</v>
      </c>
      <c r="D3799" t="s">
        <v>21</v>
      </c>
      <c r="E3799">
        <v>31.462499999999999</v>
      </c>
      <c r="F3799">
        <v>42.48</v>
      </c>
      <c r="G3799">
        <v>6.5969810641878999</v>
      </c>
      <c r="H3799">
        <v>-8.2594210760802902</v>
      </c>
      <c r="I3799">
        <v>-4.4356983293687797</v>
      </c>
      <c r="J3799">
        <v>-8.0243695239409103</v>
      </c>
      <c r="K3799">
        <v>42.1280057120047</v>
      </c>
      <c r="L3799">
        <v>39.3440957585657</v>
      </c>
      <c r="M3799">
        <v>43.225257905784098</v>
      </c>
      <c r="N3799">
        <v>0.72972943084949304</v>
      </c>
      <c r="O3799">
        <v>24.058380414312602</v>
      </c>
      <c r="P3799">
        <v>60.241418332704598</v>
      </c>
      <c r="Q3799">
        <v>4.7189916506804999E-2</v>
      </c>
    </row>
    <row r="3800" spans="1:17" hidden="1" x14ac:dyDescent="0.3">
      <c r="A3800" t="s">
        <v>7831</v>
      </c>
      <c r="B3800" t="s">
        <v>7832</v>
      </c>
      <c r="C3800" t="s">
        <v>10650</v>
      </c>
      <c r="D3800" t="s">
        <v>2888</v>
      </c>
      <c r="E3800">
        <v>31.445080860000001</v>
      </c>
      <c r="F3800">
        <v>24.75</v>
      </c>
      <c r="G3800">
        <v>-61.799669679196697</v>
      </c>
      <c r="H3800">
        <v>0.57050223959146695</v>
      </c>
      <c r="I3800">
        <v>-50.954635227117798</v>
      </c>
      <c r="J3800">
        <v>-2.18276238108378</v>
      </c>
      <c r="K3800">
        <v>26.347353283553101</v>
      </c>
      <c r="L3800">
        <v>33.600371280599802</v>
      </c>
      <c r="M3800">
        <v>44.575357868903403</v>
      </c>
      <c r="N3800">
        <v>0.73943661971830899</v>
      </c>
      <c r="O3800">
        <v>176.76767676767599</v>
      </c>
      <c r="P3800">
        <v>5.3191489361702002</v>
      </c>
      <c r="Q3800">
        <v>1.5507962080739001E-2</v>
      </c>
    </row>
    <row r="3801" spans="1:17" hidden="1" x14ac:dyDescent="0.3">
      <c r="A3801" t="s">
        <v>7833</v>
      </c>
      <c r="B3801" t="s">
        <v>7834</v>
      </c>
      <c r="C3801" t="s">
        <v>10650</v>
      </c>
      <c r="D3801" t="s">
        <v>1710</v>
      </c>
      <c r="E3801">
        <v>31.373910018</v>
      </c>
      <c r="F3801">
        <v>38.19</v>
      </c>
      <c r="G3801">
        <v>-67.311310058179401</v>
      </c>
      <c r="H3801">
        <v>-15.0403351988321</v>
      </c>
      <c r="I3801">
        <v>-38.116169101699001</v>
      </c>
      <c r="J3801">
        <v>-7.1401493157571503</v>
      </c>
      <c r="K3801">
        <v>39.203208388184301</v>
      </c>
      <c r="L3801">
        <v>43.554548880449701</v>
      </c>
      <c r="M3801">
        <v>38.363754718559598</v>
      </c>
      <c r="N3801">
        <v>0.469725061908007</v>
      </c>
      <c r="O3801">
        <v>85.388845247446994</v>
      </c>
      <c r="P3801">
        <v>22.797427652733099</v>
      </c>
      <c r="Q3801">
        <v>-2.1075062089023999E-2</v>
      </c>
    </row>
    <row r="3802" spans="1:17" hidden="1" x14ac:dyDescent="0.3">
      <c r="A3802" t="s">
        <v>7835</v>
      </c>
      <c r="B3802" t="s">
        <v>7836</v>
      </c>
      <c r="C3802" t="s">
        <v>10650</v>
      </c>
      <c r="D3802" t="s">
        <v>414</v>
      </c>
      <c r="E3802">
        <v>31.3</v>
      </c>
      <c r="F3802">
        <v>3.12</v>
      </c>
      <c r="G3802">
        <v>-21.724475606599899</v>
      </c>
      <c r="H3802">
        <v>2.81023951381149</v>
      </c>
      <c r="I3802">
        <v>-21.204462043336701</v>
      </c>
      <c r="J3802">
        <v>0.62481931826261305</v>
      </c>
      <c r="K3802">
        <v>2.93712989317984</v>
      </c>
      <c r="L3802">
        <v>2.8428723459712</v>
      </c>
      <c r="M3802">
        <v>67.167970336084807</v>
      </c>
      <c r="N3802">
        <v>1.2450859066881499</v>
      </c>
      <c r="O3802">
        <v>82.371794871794805</v>
      </c>
      <c r="P3802">
        <v>56</v>
      </c>
      <c r="Q3802">
        <v>7.5480880745649001E-2</v>
      </c>
    </row>
    <row r="3803" spans="1:17" hidden="1" x14ac:dyDescent="0.3">
      <c r="A3803" t="s">
        <v>7837</v>
      </c>
      <c r="B3803" t="s">
        <v>7838</v>
      </c>
      <c r="C3803" t="s">
        <v>10650</v>
      </c>
      <c r="D3803" t="s">
        <v>966</v>
      </c>
      <c r="E3803">
        <v>31.297560000000001</v>
      </c>
      <c r="F3803">
        <v>30.21</v>
      </c>
      <c r="G3803">
        <v>20.614722999671699</v>
      </c>
      <c r="H3803">
        <v>1.1272629592753101</v>
      </c>
      <c r="I3803">
        <v>-21.2291132642866</v>
      </c>
      <c r="J3803">
        <v>-2.2877623810837702</v>
      </c>
      <c r="K3803">
        <v>29.296639592639</v>
      </c>
      <c r="L3803">
        <v>26.7774403370275</v>
      </c>
      <c r="M3803">
        <v>46.565224011515802</v>
      </c>
      <c r="N3803">
        <v>1.88271604938271</v>
      </c>
      <c r="O3803">
        <v>25.753061900033099</v>
      </c>
      <c r="P3803">
        <v>56.447436561367098</v>
      </c>
    </row>
    <row r="3804" spans="1:17" hidden="1" x14ac:dyDescent="0.3">
      <c r="A3804" t="s">
        <v>7839</v>
      </c>
      <c r="B3804" t="s">
        <v>7840</v>
      </c>
      <c r="C3804" t="s">
        <v>10650</v>
      </c>
      <c r="D3804" t="s">
        <v>7390</v>
      </c>
      <c r="E3804">
        <v>31.2896</v>
      </c>
      <c r="F3804">
        <v>15.91</v>
      </c>
      <c r="G3804">
        <v>-82.354285764305203</v>
      </c>
      <c r="H3804">
        <v>-13.1253037642732</v>
      </c>
      <c r="I3804">
        <v>-42.633182072462397</v>
      </c>
      <c r="J3804">
        <v>-6.0833119629236796</v>
      </c>
      <c r="K3804">
        <v>17.462494818086501</v>
      </c>
      <c r="L3804">
        <v>20.658731231382198</v>
      </c>
      <c r="M3804">
        <v>34.546609077141198</v>
      </c>
      <c r="N3804">
        <v>0.68603623946047598</v>
      </c>
      <c r="O3804">
        <v>118.101822752985</v>
      </c>
      <c r="P3804">
        <v>5.8549567531603399</v>
      </c>
      <c r="Q3804">
        <v>4.6840927649221001E-2</v>
      </c>
    </row>
    <row r="3805" spans="1:17" hidden="1" x14ac:dyDescent="0.3">
      <c r="A3805" t="s">
        <v>7841</v>
      </c>
      <c r="B3805" t="s">
        <v>7842</v>
      </c>
      <c r="C3805" t="s">
        <v>10650</v>
      </c>
      <c r="D3805" t="s">
        <v>1350</v>
      </c>
      <c r="E3805">
        <v>31.257184429999999</v>
      </c>
      <c r="F3805">
        <v>57.55</v>
      </c>
      <c r="G3805">
        <v>-21.4597041921479</v>
      </c>
      <c r="H3805">
        <v>-0.64405021895925096</v>
      </c>
      <c r="I3805">
        <v>-8.2375937673639292</v>
      </c>
      <c r="J3805">
        <v>-2.01010520845439</v>
      </c>
      <c r="K3805">
        <v>56.984147828371697</v>
      </c>
      <c r="L3805">
        <v>55.474909269854699</v>
      </c>
      <c r="M3805">
        <v>56.093149880285502</v>
      </c>
      <c r="N3805">
        <v>1.2378855433865801</v>
      </c>
      <c r="O3805">
        <v>2.9539530842745498</v>
      </c>
      <c r="P3805">
        <v>12.402343749999901</v>
      </c>
    </row>
    <row r="3806" spans="1:17" hidden="1" x14ac:dyDescent="0.3">
      <c r="A3806" t="s">
        <v>7843</v>
      </c>
      <c r="B3806" t="s">
        <v>7844</v>
      </c>
      <c r="C3806" t="s">
        <v>10650</v>
      </c>
      <c r="D3806" t="s">
        <v>629</v>
      </c>
      <c r="E3806">
        <v>31.252595218</v>
      </c>
      <c r="F3806">
        <v>4.3499999999999996</v>
      </c>
      <c r="G3806">
        <v>-79.558084017872005</v>
      </c>
      <c r="H3806">
        <v>9.02966999957364</v>
      </c>
      <c r="I3806">
        <v>11.316546360024599</v>
      </c>
      <c r="J3806">
        <v>-4.61342055641496E-2</v>
      </c>
      <c r="K3806">
        <v>4.0071711597912696</v>
      </c>
      <c r="L3806">
        <v>4.0969050029021199</v>
      </c>
      <c r="M3806">
        <v>72.175378550636395</v>
      </c>
      <c r="N3806">
        <v>1.4547971469257599</v>
      </c>
      <c r="O3806">
        <v>106.896551724137</v>
      </c>
      <c r="P3806">
        <v>47.457627118643998</v>
      </c>
    </row>
    <row r="3807" spans="1:17" hidden="1" x14ac:dyDescent="0.3">
      <c r="A3807" t="s">
        <v>7845</v>
      </c>
      <c r="B3807" t="s">
        <v>7846</v>
      </c>
      <c r="C3807" t="s">
        <v>10650</v>
      </c>
      <c r="D3807" t="s">
        <v>4645</v>
      </c>
      <c r="E3807">
        <v>31.248000000000001</v>
      </c>
      <c r="F3807">
        <v>33.69</v>
      </c>
      <c r="G3807">
        <v>-56.407590777519999</v>
      </c>
      <c r="H3807">
        <v>-4.2681918587375201</v>
      </c>
      <c r="I3807">
        <v>-39.730037490907002</v>
      </c>
      <c r="J3807">
        <v>-0.952102482606626</v>
      </c>
      <c r="K3807">
        <v>31.9866308827499</v>
      </c>
      <c r="L3807">
        <v>38.804977188853499</v>
      </c>
      <c r="M3807">
        <v>43.824059589097303</v>
      </c>
      <c r="N3807">
        <v>0.49516441005802703</v>
      </c>
      <c r="O3807">
        <v>83.140397744137701</v>
      </c>
      <c r="P3807">
        <v>24.7777777777777</v>
      </c>
      <c r="Q3807">
        <v>-0.184233173491859</v>
      </c>
    </row>
    <row r="3808" spans="1:17" hidden="1" x14ac:dyDescent="0.3">
      <c r="A3808" t="s">
        <v>7847</v>
      </c>
      <c r="B3808" t="s">
        <v>7848</v>
      </c>
      <c r="C3808" t="s">
        <v>10650</v>
      </c>
      <c r="E3808">
        <v>31.244094</v>
      </c>
      <c r="F3808">
        <v>64.900000000000006</v>
      </c>
      <c r="G3808">
        <v>332.80526546933601</v>
      </c>
      <c r="H3808">
        <v>-4.9928447092015498</v>
      </c>
      <c r="I3808">
        <v>99.817717320211898</v>
      </c>
      <c r="J3808">
        <v>-7.3969066034990796</v>
      </c>
      <c r="K3808">
        <v>60.823216284659701</v>
      </c>
      <c r="L3808">
        <v>45.489227595520802</v>
      </c>
      <c r="M3808">
        <v>45.973476980897502</v>
      </c>
      <c r="N3808">
        <v>0.53302021849179304</v>
      </c>
      <c r="O3808">
        <v>10.369799691833499</v>
      </c>
      <c r="P3808">
        <v>363.24054246966398</v>
      </c>
      <c r="Q3808">
        <v>0.13642650110552301</v>
      </c>
    </row>
    <row r="3809" spans="1:17" hidden="1" x14ac:dyDescent="0.3">
      <c r="A3809" t="s">
        <v>7849</v>
      </c>
      <c r="B3809" t="s">
        <v>7850</v>
      </c>
      <c r="C3809" t="s">
        <v>10650</v>
      </c>
      <c r="D3809" t="s">
        <v>531</v>
      </c>
      <c r="E3809">
        <v>31.224900189</v>
      </c>
      <c r="F3809">
        <v>30.01</v>
      </c>
      <c r="G3809">
        <v>177.67560595654999</v>
      </c>
      <c r="H3809">
        <v>8.0308095262030594</v>
      </c>
      <c r="I3809">
        <v>-28.433956658084</v>
      </c>
      <c r="J3809">
        <v>5.4619195527584399</v>
      </c>
      <c r="K3809">
        <v>28.947544155421699</v>
      </c>
      <c r="L3809">
        <v>26.111613539984099</v>
      </c>
      <c r="M3809">
        <v>66.961268462079204</v>
      </c>
      <c r="N3809">
        <v>1.4350257805484099</v>
      </c>
      <c r="O3809">
        <v>43.285571476174603</v>
      </c>
      <c r="P3809">
        <v>279.39317319848197</v>
      </c>
      <c r="Q3809">
        <v>0.21436758111187099</v>
      </c>
    </row>
    <row r="3810" spans="1:17" hidden="1" x14ac:dyDescent="0.3">
      <c r="A3810" t="s">
        <v>7851</v>
      </c>
      <c r="B3810" t="s">
        <v>7852</v>
      </c>
      <c r="C3810" t="s">
        <v>10650</v>
      </c>
      <c r="D3810" t="s">
        <v>21</v>
      </c>
      <c r="E3810">
        <v>31.215499999999999</v>
      </c>
      <c r="F3810">
        <v>74.5</v>
      </c>
      <c r="G3810">
        <v>5.0192684542172401</v>
      </c>
      <c r="H3810">
        <v>9.6709360312244197</v>
      </c>
      <c r="I3810">
        <v>-11.4151875549154</v>
      </c>
      <c r="J3810">
        <v>2.67897431359407</v>
      </c>
      <c r="K3810">
        <v>71.312420829137096</v>
      </c>
      <c r="L3810">
        <v>69.624692249714002</v>
      </c>
      <c r="M3810">
        <v>86.266940178740398</v>
      </c>
      <c r="N3810">
        <v>3.48571428571428</v>
      </c>
      <c r="O3810">
        <v>2.6845637583892499</v>
      </c>
      <c r="P3810">
        <v>35.454545454545404</v>
      </c>
    </row>
    <row r="3811" spans="1:17" hidden="1" x14ac:dyDescent="0.3">
      <c r="A3811" t="s">
        <v>7853</v>
      </c>
      <c r="B3811" t="s">
        <v>7854</v>
      </c>
      <c r="C3811" t="s">
        <v>10650</v>
      </c>
      <c r="D3811" t="s">
        <v>3522</v>
      </c>
      <c r="E3811">
        <v>31.180499999999999</v>
      </c>
      <c r="F3811">
        <v>80</v>
      </c>
      <c r="G3811">
        <v>25.479749310332402</v>
      </c>
      <c r="H3811">
        <v>16.798646597823101</v>
      </c>
      <c r="I3811">
        <v>5.7428071447955604</v>
      </c>
      <c r="J3811">
        <v>-2.3459921947483702</v>
      </c>
      <c r="K3811">
        <v>71.415336541172707</v>
      </c>
      <c r="L3811">
        <v>65.2901316736897</v>
      </c>
      <c r="M3811">
        <v>70.319659929781196</v>
      </c>
      <c r="N3811">
        <v>2.1304926288719601</v>
      </c>
      <c r="O3811">
        <v>14.999999999999901</v>
      </c>
      <c r="P3811">
        <v>81.818181818181799</v>
      </c>
      <c r="Q3811">
        <v>9.5412806659982002E-2</v>
      </c>
    </row>
    <row r="3812" spans="1:17" hidden="1" x14ac:dyDescent="0.3">
      <c r="A3812" t="s">
        <v>7855</v>
      </c>
      <c r="B3812" t="s">
        <v>7856</v>
      </c>
      <c r="C3812" t="s">
        <v>10650</v>
      </c>
      <c r="E3812">
        <v>31.153757160000001</v>
      </c>
      <c r="F3812">
        <v>249.8</v>
      </c>
      <c r="G3812">
        <v>23.667128921941998</v>
      </c>
      <c r="H3812">
        <v>26.599983103555001</v>
      </c>
      <c r="I3812">
        <v>53.5641654076436</v>
      </c>
      <c r="J3812">
        <v>25.327173575000302</v>
      </c>
      <c r="K3812">
        <v>161.981817363034</v>
      </c>
      <c r="L3812">
        <v>155.19669846312101</v>
      </c>
      <c r="M3812">
        <v>95.291771819640502</v>
      </c>
      <c r="N3812">
        <v>3.08806298195725</v>
      </c>
      <c r="O3812">
        <v>0</v>
      </c>
      <c r="P3812">
        <v>91.564417177914095</v>
      </c>
      <c r="Q3812">
        <v>0.117446539609492</v>
      </c>
    </row>
    <row r="3813" spans="1:17" hidden="1" x14ac:dyDescent="0.3">
      <c r="A3813" t="s">
        <v>7857</v>
      </c>
      <c r="B3813" t="s">
        <v>7858</v>
      </c>
      <c r="C3813" t="s">
        <v>10650</v>
      </c>
      <c r="D3813" t="s">
        <v>158</v>
      </c>
      <c r="E3813">
        <v>31.133718500000001</v>
      </c>
      <c r="F3813">
        <v>77.599999999999994</v>
      </c>
      <c r="G3813">
        <v>76.829680264629005</v>
      </c>
      <c r="H3813">
        <v>-20.540857664871801</v>
      </c>
      <c r="I3813">
        <v>-0.83043960199026001</v>
      </c>
      <c r="J3813">
        <v>-8.2892684051801702</v>
      </c>
      <c r="K3813">
        <v>83.228945821052093</v>
      </c>
      <c r="L3813">
        <v>67.106687722038302</v>
      </c>
      <c r="M3813">
        <v>31.0275155338643</v>
      </c>
      <c r="N3813">
        <v>0.360480854710438</v>
      </c>
      <c r="O3813">
        <v>76.108247422680407</v>
      </c>
      <c r="P3813">
        <v>142.197253433208</v>
      </c>
      <c r="Q3813">
        <v>0.102851475401409</v>
      </c>
    </row>
    <row r="3814" spans="1:17" hidden="1" x14ac:dyDescent="0.3">
      <c r="A3814" t="s">
        <v>7859</v>
      </c>
      <c r="B3814" t="s">
        <v>7860</v>
      </c>
      <c r="C3814" t="s">
        <v>10650</v>
      </c>
      <c r="D3814" t="s">
        <v>355</v>
      </c>
      <c r="E3814">
        <v>30.980984599999999</v>
      </c>
      <c r="F3814">
        <v>62</v>
      </c>
      <c r="G3814">
        <v>-53.655091241814198</v>
      </c>
      <c r="H3814">
        <v>-17.739310035738001</v>
      </c>
      <c r="I3814">
        <v>-36.188982167175702</v>
      </c>
      <c r="J3814">
        <v>-6.2781469964683998</v>
      </c>
      <c r="K3814">
        <v>65.359025913315193</v>
      </c>
      <c r="M3814">
        <v>38.629982373423701</v>
      </c>
      <c r="N3814">
        <v>7.3807531380753105E-2</v>
      </c>
      <c r="O3814">
        <v>43.548387096774199</v>
      </c>
      <c r="P3814">
        <v>24.348174889691101</v>
      </c>
    </row>
    <row r="3815" spans="1:17" hidden="1" x14ac:dyDescent="0.3">
      <c r="A3815" t="s">
        <v>7861</v>
      </c>
      <c r="B3815" t="s">
        <v>7862</v>
      </c>
      <c r="C3815" t="s">
        <v>10650</v>
      </c>
      <c r="E3815">
        <v>30.939360000000001</v>
      </c>
      <c r="F3815">
        <v>12.17</v>
      </c>
      <c r="G3815">
        <v>-7.8773716629666701</v>
      </c>
      <c r="H3815">
        <v>-8.4998380055683498</v>
      </c>
      <c r="I3815">
        <v>-9.9209037427938203</v>
      </c>
      <c r="J3815">
        <v>-5.1221348670049398</v>
      </c>
      <c r="K3815">
        <v>11.8320985942243</v>
      </c>
      <c r="L3815">
        <v>11.157821717082999</v>
      </c>
      <c r="M3815">
        <v>48.495517675902498</v>
      </c>
      <c r="N3815">
        <v>0.71853256535019105</v>
      </c>
      <c r="O3815">
        <v>22.021364009860299</v>
      </c>
      <c r="P3815">
        <v>46.098439375750203</v>
      </c>
      <c r="Q3815">
        <v>-3.0067799505532001E-2</v>
      </c>
    </row>
    <row r="3816" spans="1:17" hidden="1" x14ac:dyDescent="0.3">
      <c r="A3816" t="s">
        <v>7863</v>
      </c>
      <c r="B3816" t="s">
        <v>7864</v>
      </c>
      <c r="C3816" t="s">
        <v>10650</v>
      </c>
      <c r="D3816" t="s">
        <v>195</v>
      </c>
      <c r="E3816">
        <v>30.928799999999999</v>
      </c>
      <c r="F3816">
        <v>49</v>
      </c>
      <c r="G3816">
        <v>-47.101943666994799</v>
      </c>
      <c r="H3816">
        <v>-10.7655461255044</v>
      </c>
      <c r="I3816">
        <v>-62.969167925689597</v>
      </c>
      <c r="J3816">
        <v>-6.4246671429885502</v>
      </c>
      <c r="K3816">
        <v>55.291358538592299</v>
      </c>
      <c r="L3816">
        <v>59.926346964647401</v>
      </c>
      <c r="M3816">
        <v>29.525952349518501</v>
      </c>
      <c r="N3816">
        <v>0.76880000000000004</v>
      </c>
      <c r="O3816">
        <v>107.428571428571</v>
      </c>
      <c r="P3816">
        <v>32.4324324324324</v>
      </c>
      <c r="Q3816">
        <v>-5.0064417398701003E-2</v>
      </c>
    </row>
    <row r="3817" spans="1:17" hidden="1" x14ac:dyDescent="0.3">
      <c r="A3817" t="s">
        <v>7865</v>
      </c>
      <c r="B3817" t="s">
        <v>7866</v>
      </c>
      <c r="C3817" t="s">
        <v>10650</v>
      </c>
      <c r="D3817" t="s">
        <v>414</v>
      </c>
      <c r="E3817">
        <v>30.903925279999999</v>
      </c>
      <c r="F3817">
        <v>9.14</v>
      </c>
      <c r="G3817">
        <v>-37.265042545690001</v>
      </c>
      <c r="H3817">
        <v>2.24833475190673</v>
      </c>
      <c r="I3817">
        <v>-13.944249182461</v>
      </c>
      <c r="J3817">
        <v>1.1684946970589001</v>
      </c>
      <c r="K3817">
        <v>8.8903929426327792</v>
      </c>
      <c r="L3817">
        <v>9.1360404680140501</v>
      </c>
      <c r="M3817">
        <v>62.843053803277002</v>
      </c>
      <c r="N3817">
        <v>0.94228803760581403</v>
      </c>
      <c r="O3817">
        <v>19.693654266958401</v>
      </c>
      <c r="P3817">
        <v>8.8095238095238209</v>
      </c>
      <c r="Q3817">
        <v>9.4700391030014E-2</v>
      </c>
    </row>
    <row r="3818" spans="1:17" hidden="1" x14ac:dyDescent="0.3">
      <c r="A3818" t="s">
        <v>7867</v>
      </c>
      <c r="B3818" t="s">
        <v>7868</v>
      </c>
      <c r="C3818" t="s">
        <v>10650</v>
      </c>
      <c r="D3818" t="s">
        <v>51</v>
      </c>
      <c r="E3818">
        <v>30.872</v>
      </c>
      <c r="F3818">
        <v>72.23</v>
      </c>
      <c r="G3818">
        <v>92.496821765103903</v>
      </c>
      <c r="H3818">
        <v>-3.83616536336261</v>
      </c>
      <c r="I3818">
        <v>30.2022889623182</v>
      </c>
      <c r="J3818">
        <v>-5.51451618651065</v>
      </c>
      <c r="K3818">
        <v>70.720788925330595</v>
      </c>
      <c r="L3818">
        <v>56.747152165874198</v>
      </c>
      <c r="M3818">
        <v>34.597391882513001</v>
      </c>
      <c r="N3818">
        <v>1.5324076660642201</v>
      </c>
      <c r="O3818">
        <v>37.892842309289698</v>
      </c>
      <c r="P3818">
        <v>149.068965517241</v>
      </c>
      <c r="Q3818">
        <v>0.14291919341613199</v>
      </c>
    </row>
    <row r="3819" spans="1:17" hidden="1" x14ac:dyDescent="0.3">
      <c r="A3819" t="s">
        <v>7869</v>
      </c>
      <c r="B3819" t="s">
        <v>7870</v>
      </c>
      <c r="C3819" t="s">
        <v>10650</v>
      </c>
      <c r="D3819" t="s">
        <v>51</v>
      </c>
      <c r="E3819">
        <v>30.871749999999999</v>
      </c>
      <c r="F3819">
        <v>4.33</v>
      </c>
      <c r="G3819">
        <v>391.25146998762301</v>
      </c>
      <c r="H3819">
        <v>109.19119189476299</v>
      </c>
      <c r="I3819">
        <v>277.12092216439999</v>
      </c>
      <c r="J3819">
        <v>19.0974715370448</v>
      </c>
      <c r="K3819">
        <v>2.4939809849704702</v>
      </c>
      <c r="L3819">
        <v>1.72806916864559</v>
      </c>
      <c r="M3819">
        <v>98.648775437469098</v>
      </c>
      <c r="N3819">
        <v>1.36814243362091</v>
      </c>
      <c r="O3819">
        <v>0</v>
      </c>
      <c r="P3819">
        <v>462.33766233766198</v>
      </c>
      <c r="Q3819">
        <v>8.5204428586073994E-2</v>
      </c>
    </row>
    <row r="3820" spans="1:17" hidden="1" x14ac:dyDescent="0.3">
      <c r="A3820" t="s">
        <v>7871</v>
      </c>
      <c r="B3820" t="s">
        <v>7872</v>
      </c>
      <c r="C3820" t="s">
        <v>10650</v>
      </c>
      <c r="D3820" t="s">
        <v>2781</v>
      </c>
      <c r="E3820">
        <v>30.8568</v>
      </c>
      <c r="F3820">
        <v>9.89</v>
      </c>
      <c r="G3820">
        <v>-48.819461361894</v>
      </c>
      <c r="H3820">
        <v>-11.1207557954005</v>
      </c>
      <c r="I3820">
        <v>-49.537745245117101</v>
      </c>
      <c r="J3820">
        <v>-6.7137729052756301</v>
      </c>
      <c r="K3820">
        <v>11.2566085144138</v>
      </c>
      <c r="M3820">
        <v>33.8591605446641</v>
      </c>
      <c r="N3820">
        <v>0.81464312116815896</v>
      </c>
      <c r="O3820">
        <v>57.431749241658203</v>
      </c>
      <c r="P3820">
        <v>9.7669256381797993</v>
      </c>
    </row>
    <row r="3821" spans="1:17" hidden="1" x14ac:dyDescent="0.3">
      <c r="A3821" t="s">
        <v>7873</v>
      </c>
      <c r="B3821" t="s">
        <v>7874</v>
      </c>
      <c r="C3821" t="s">
        <v>10650</v>
      </c>
      <c r="D3821" t="s">
        <v>4596</v>
      </c>
      <c r="E3821">
        <v>30.853418795</v>
      </c>
      <c r="F3821">
        <v>4.1100000000000003</v>
      </c>
      <c r="G3821">
        <v>83.627222999671801</v>
      </c>
      <c r="H3821">
        <v>-18.713869500863499</v>
      </c>
      <c r="I3821">
        <v>-55.965007038033598</v>
      </c>
      <c r="J3821">
        <v>-10.015430594540801</v>
      </c>
      <c r="K3821">
        <v>4.5204452395256904</v>
      </c>
      <c r="L3821">
        <v>4.7775302493767704</v>
      </c>
      <c r="M3821">
        <v>35.331552495710199</v>
      </c>
      <c r="N3821">
        <v>1.56361801761289</v>
      </c>
      <c r="O3821">
        <v>78.588807785887994</v>
      </c>
      <c r="P3821">
        <v>124.590163934426</v>
      </c>
      <c r="Q3821">
        <v>6.7044418932422994E-2</v>
      </c>
    </row>
    <row r="3822" spans="1:17" hidden="1" x14ac:dyDescent="0.3">
      <c r="A3822" t="s">
        <v>7875</v>
      </c>
      <c r="B3822" t="s">
        <v>7876</v>
      </c>
      <c r="C3822" t="s">
        <v>10650</v>
      </c>
      <c r="D3822" t="s">
        <v>6992</v>
      </c>
      <c r="E3822">
        <v>30.702000000000002</v>
      </c>
      <c r="F3822">
        <v>30.1</v>
      </c>
      <c r="G3822">
        <v>-60.435277000328199</v>
      </c>
      <c r="H3822">
        <v>-14.2767170079276</v>
      </c>
      <c r="I3822">
        <v>-42.145638513924901</v>
      </c>
      <c r="J3822">
        <v>-7.5708586611713002</v>
      </c>
      <c r="K3822">
        <v>33.676801850474</v>
      </c>
      <c r="L3822">
        <v>39.207447369147197</v>
      </c>
      <c r="M3822">
        <v>29.966602704541199</v>
      </c>
      <c r="N3822">
        <v>1.17305585980284</v>
      </c>
      <c r="O3822">
        <v>92.358803986710896</v>
      </c>
      <c r="P3822">
        <v>3.7931034482758501</v>
      </c>
    </row>
    <row r="3823" spans="1:17" hidden="1" x14ac:dyDescent="0.3">
      <c r="A3823" t="s">
        <v>7877</v>
      </c>
      <c r="B3823" t="s">
        <v>7878</v>
      </c>
      <c r="C3823" t="s">
        <v>10650</v>
      </c>
      <c r="D3823" t="s">
        <v>776</v>
      </c>
      <c r="E3823">
        <v>30.679500000000001</v>
      </c>
      <c r="F3823">
        <v>72.400000000000006</v>
      </c>
      <c r="G3823">
        <v>-48.209269050299802</v>
      </c>
      <c r="H3823">
        <v>-16.3466232312865</v>
      </c>
      <c r="I3823">
        <v>-27.7926973374543</v>
      </c>
      <c r="J3823">
        <v>3.2647738508002799</v>
      </c>
      <c r="K3823">
        <v>73.502352374974905</v>
      </c>
      <c r="M3823">
        <v>27.024356683844701</v>
      </c>
      <c r="N3823">
        <v>1.2115384615384599</v>
      </c>
      <c r="O3823">
        <v>27.209944751381101</v>
      </c>
      <c r="P3823">
        <v>19.078947368421002</v>
      </c>
    </row>
    <row r="3824" spans="1:17" hidden="1" x14ac:dyDescent="0.3">
      <c r="A3824" t="s">
        <v>7879</v>
      </c>
      <c r="B3824" t="s">
        <v>7880</v>
      </c>
      <c r="C3824" t="s">
        <v>10650</v>
      </c>
      <c r="D3824" t="s">
        <v>305</v>
      </c>
      <c r="E3824">
        <v>30.667000000000002</v>
      </c>
      <c r="F3824">
        <v>17.829999999999998</v>
      </c>
      <c r="G3824">
        <v>-68.568517805324703</v>
      </c>
      <c r="H3824">
        <v>3.8009802545522202</v>
      </c>
      <c r="I3824">
        <v>-20.633590504664198</v>
      </c>
      <c r="J3824">
        <v>5.77525414784182</v>
      </c>
      <c r="K3824">
        <v>17.600468407701001</v>
      </c>
      <c r="L3824">
        <v>20.261286573348901</v>
      </c>
      <c r="M3824">
        <v>63.4303953843513</v>
      </c>
      <c r="N3824">
        <v>0.65768427436765897</v>
      </c>
      <c r="O3824">
        <v>73.864273696017904</v>
      </c>
      <c r="P3824">
        <v>22.965517241379199</v>
      </c>
      <c r="Q3824">
        <v>6.3034662666360004E-3</v>
      </c>
    </row>
    <row r="3825" spans="1:17" hidden="1" x14ac:dyDescent="0.3">
      <c r="A3825" t="s">
        <v>7881</v>
      </c>
      <c r="B3825" t="s">
        <v>7882</v>
      </c>
      <c r="C3825" t="s">
        <v>10650</v>
      </c>
      <c r="D3825" t="s">
        <v>141</v>
      </c>
      <c r="E3825">
        <v>30.655251750000001</v>
      </c>
      <c r="F3825">
        <v>23.04</v>
      </c>
      <c r="G3825">
        <v>18.401932301997299</v>
      </c>
      <c r="H3825">
        <v>17.204998318685401</v>
      </c>
      <c r="I3825">
        <v>12.9324714185726</v>
      </c>
      <c r="J3825">
        <v>21.123358799651498</v>
      </c>
      <c r="K3825">
        <v>19.777783899521499</v>
      </c>
      <c r="L3825">
        <v>19.057333885855499</v>
      </c>
      <c r="M3825">
        <v>89.377393557590807</v>
      </c>
      <c r="N3825">
        <v>1.73608101695009</v>
      </c>
      <c r="O3825">
        <v>36.5017361111111</v>
      </c>
      <c r="P3825">
        <v>77.230769230769198</v>
      </c>
      <c r="Q3825">
        <v>4.7812946255517998E-2</v>
      </c>
    </row>
    <row r="3826" spans="1:17" hidden="1" x14ac:dyDescent="0.3">
      <c r="A3826" t="s">
        <v>7883</v>
      </c>
      <c r="B3826" t="s">
        <v>7884</v>
      </c>
      <c r="C3826" t="s">
        <v>10650</v>
      </c>
      <c r="D3826" t="s">
        <v>414</v>
      </c>
      <c r="E3826">
        <v>30.6182425199998</v>
      </c>
      <c r="F3826">
        <v>244.45</v>
      </c>
      <c r="G3826">
        <v>-30.435277000328199</v>
      </c>
      <c r="H3826">
        <v>-1.52309381952183</v>
      </c>
      <c r="I3826">
        <v>-12.9691679256896</v>
      </c>
      <c r="J3826">
        <v>-1.6627623810837799</v>
      </c>
      <c r="K3826">
        <v>244.45</v>
      </c>
      <c r="L3826">
        <v>244.44999999999899</v>
      </c>
      <c r="M3826">
        <v>50</v>
      </c>
      <c r="O3826">
        <v>0</v>
      </c>
      <c r="P3826">
        <v>0</v>
      </c>
    </row>
    <row r="3827" spans="1:17" hidden="1" x14ac:dyDescent="0.3">
      <c r="A3827" t="s">
        <v>7885</v>
      </c>
      <c r="B3827" t="s">
        <v>7886</v>
      </c>
      <c r="C3827" t="s">
        <v>10650</v>
      </c>
      <c r="E3827">
        <v>30.568571310999999</v>
      </c>
      <c r="F3827">
        <v>8.1999999999999993</v>
      </c>
      <c r="G3827">
        <v>-101.46001198266001</v>
      </c>
      <c r="H3827">
        <v>-12.646203970709699</v>
      </c>
      <c r="I3827">
        <v>-44.521755571766398</v>
      </c>
      <c r="J3827">
        <v>-12.011346259079399</v>
      </c>
      <c r="K3827">
        <v>8.9286480206396792</v>
      </c>
      <c r="L3827">
        <v>11.381427680385</v>
      </c>
      <c r="M3827">
        <v>41.725019616398903</v>
      </c>
      <c r="N3827">
        <v>2.4006533020050198</v>
      </c>
      <c r="O3827">
        <v>256.585365853658</v>
      </c>
      <c r="P3827">
        <v>14.525139664804399</v>
      </c>
      <c r="Q3827">
        <v>3.9528960569467003E-2</v>
      </c>
    </row>
    <row r="3828" spans="1:17" hidden="1" x14ac:dyDescent="0.3">
      <c r="A3828" t="s">
        <v>7887</v>
      </c>
      <c r="B3828" t="s">
        <v>7888</v>
      </c>
      <c r="C3828" t="s">
        <v>10650</v>
      </c>
      <c r="D3828" t="s">
        <v>531</v>
      </c>
      <c r="E3828">
        <v>30.492111999999999</v>
      </c>
      <c r="F3828">
        <v>0.88</v>
      </c>
      <c r="G3828">
        <v>-78.364271083168404</v>
      </c>
      <c r="H3828">
        <v>12.0571530940584</v>
      </c>
      <c r="I3828">
        <v>-32.969167925689597</v>
      </c>
      <c r="J3828">
        <v>9.1806111128921195</v>
      </c>
      <c r="K3828">
        <v>0.83607714681005996</v>
      </c>
      <c r="L3828">
        <v>1.1036024630916099</v>
      </c>
      <c r="M3828">
        <v>66.9792164316639</v>
      </c>
      <c r="N3828">
        <v>1.03488148311582</v>
      </c>
      <c r="O3828">
        <v>236.363636363636</v>
      </c>
      <c r="P3828">
        <v>35.384615384615302</v>
      </c>
      <c r="Q3828">
        <v>7.0917630051392996E-2</v>
      </c>
    </row>
    <row r="3829" spans="1:17" hidden="1" x14ac:dyDescent="0.3">
      <c r="A3829" t="s">
        <v>7889</v>
      </c>
      <c r="B3829" t="s">
        <v>7890</v>
      </c>
      <c r="C3829" t="s">
        <v>10650</v>
      </c>
      <c r="D3829" t="s">
        <v>414</v>
      </c>
      <c r="E3829">
        <v>30.4443324</v>
      </c>
      <c r="F3829">
        <v>15.99</v>
      </c>
      <c r="G3829">
        <v>-15.564587345155701</v>
      </c>
      <c r="H3829">
        <v>-8.7893237182710795</v>
      </c>
      <c r="I3829">
        <v>-25.015372546151699</v>
      </c>
      <c r="J3829">
        <v>4.1836006372710699</v>
      </c>
      <c r="K3829">
        <v>16.189363638037399</v>
      </c>
      <c r="L3829">
        <v>15.8956564344986</v>
      </c>
      <c r="M3829">
        <v>52.089135337879902</v>
      </c>
      <c r="N3829">
        <v>0.69584422503550603</v>
      </c>
      <c r="O3829">
        <v>42.839274546591597</v>
      </c>
      <c r="P3829">
        <v>85.283893395133205</v>
      </c>
      <c r="Q3829">
        <v>9.7092957721511997E-2</v>
      </c>
    </row>
    <row r="3830" spans="1:17" hidden="1" x14ac:dyDescent="0.3">
      <c r="A3830" t="s">
        <v>7891</v>
      </c>
      <c r="B3830" t="s">
        <v>7892</v>
      </c>
      <c r="C3830" t="s">
        <v>10650</v>
      </c>
      <c r="D3830" t="s">
        <v>124</v>
      </c>
      <c r="E3830">
        <v>30.304312500000002</v>
      </c>
      <c r="F3830">
        <v>15.73</v>
      </c>
      <c r="G3830">
        <v>-34.825520902767202</v>
      </c>
      <c r="H3830">
        <v>0.96137823016759205</v>
      </c>
      <c r="I3830">
        <v>-24.249483774533399</v>
      </c>
      <c r="J3830">
        <v>-1.17555166244798</v>
      </c>
      <c r="K3830">
        <v>17.245025744445599</v>
      </c>
      <c r="L3830">
        <v>17.986231609589201</v>
      </c>
      <c r="M3830">
        <v>41.928585568924703</v>
      </c>
      <c r="N3830">
        <v>1.01099422141955</v>
      </c>
      <c r="O3830">
        <v>127.844882390336</v>
      </c>
      <c r="P3830">
        <v>4.3795620437956098</v>
      </c>
      <c r="Q3830">
        <v>4.5597745524800001E-3</v>
      </c>
    </row>
    <row r="3831" spans="1:17" hidden="1" x14ac:dyDescent="0.3">
      <c r="A3831" t="s">
        <v>7893</v>
      </c>
      <c r="B3831" t="s">
        <v>7894</v>
      </c>
      <c r="C3831" t="s">
        <v>10650</v>
      </c>
      <c r="D3831" t="s">
        <v>258</v>
      </c>
      <c r="E3831">
        <v>30.279015000000001</v>
      </c>
      <c r="F3831">
        <v>31.59</v>
      </c>
      <c r="G3831">
        <v>18.352089346242</v>
      </c>
      <c r="H3831">
        <v>-0.70767490039198899</v>
      </c>
      <c r="I3831">
        <v>9.3845262668841904</v>
      </c>
      <c r="J3831">
        <v>-1.7822660559605701</v>
      </c>
      <c r="K3831">
        <v>24.3837426415061</v>
      </c>
      <c r="L3831">
        <v>20.2800884619069</v>
      </c>
      <c r="M3831">
        <v>99.508122192923807</v>
      </c>
      <c r="N3831">
        <v>1.0672141119221401</v>
      </c>
      <c r="O3831">
        <v>0</v>
      </c>
      <c r="P3831">
        <v>80.514285714285705</v>
      </c>
    </row>
    <row r="3832" spans="1:17" hidden="1" x14ac:dyDescent="0.3">
      <c r="A3832" t="s">
        <v>7895</v>
      </c>
      <c r="B3832" t="s">
        <v>7896</v>
      </c>
      <c r="C3832" t="s">
        <v>10650</v>
      </c>
      <c r="D3832" t="s">
        <v>198</v>
      </c>
      <c r="E3832">
        <v>30.248000000000001</v>
      </c>
      <c r="F3832">
        <v>0.45</v>
      </c>
      <c r="G3832">
        <v>-5.5931859894901201</v>
      </c>
      <c r="H3832">
        <v>-1.87035303188851</v>
      </c>
      <c r="I3832">
        <v>-12.2495918825592</v>
      </c>
      <c r="J3832">
        <v>1.0670674632677399</v>
      </c>
      <c r="K3832">
        <v>0.59267168328142406</v>
      </c>
      <c r="L3832">
        <v>0.50771284078795198</v>
      </c>
      <c r="M3832">
        <v>92.112121951265095</v>
      </c>
      <c r="N3832">
        <v>1</v>
      </c>
      <c r="Q3832">
        <v>4.6288916988924997E-2</v>
      </c>
    </row>
    <row r="3833" spans="1:17" hidden="1" x14ac:dyDescent="0.3">
      <c r="A3833" t="s">
        <v>7897</v>
      </c>
      <c r="B3833" t="s">
        <v>7898</v>
      </c>
      <c r="C3833" t="s">
        <v>10650</v>
      </c>
      <c r="D3833" t="s">
        <v>531</v>
      </c>
      <c r="E3833">
        <v>30.168783788999999</v>
      </c>
      <c r="F3833">
        <v>47.04</v>
      </c>
      <c r="G3833">
        <v>93.671440484188196</v>
      </c>
      <c r="H3833">
        <v>59.376906180478102</v>
      </c>
      <c r="I3833">
        <v>42.278356826785497</v>
      </c>
      <c r="J3833">
        <v>-3.75201187398438</v>
      </c>
      <c r="K3833">
        <v>37.131315182437802</v>
      </c>
      <c r="L3833">
        <v>29.6699842198576</v>
      </c>
      <c r="M3833">
        <v>81.856134654938899</v>
      </c>
      <c r="N3833">
        <v>1.70020314000913</v>
      </c>
      <c r="O3833">
        <v>7.7380952380952301</v>
      </c>
      <c r="P3833">
        <v>180.83582089552201</v>
      </c>
      <c r="Q3833">
        <v>0.13701346840446901</v>
      </c>
    </row>
    <row r="3834" spans="1:17" hidden="1" x14ac:dyDescent="0.3">
      <c r="A3834" t="s">
        <v>7899</v>
      </c>
      <c r="B3834" t="s">
        <v>7900</v>
      </c>
      <c r="C3834" t="s">
        <v>10650</v>
      </c>
      <c r="D3834" t="s">
        <v>2641</v>
      </c>
      <c r="E3834">
        <v>30.16112</v>
      </c>
      <c r="F3834">
        <v>4.62</v>
      </c>
      <c r="G3834">
        <v>-21.473012849384801</v>
      </c>
      <c r="H3834">
        <v>8.7525954035357998</v>
      </c>
      <c r="I3834">
        <v>-22.910688393525898</v>
      </c>
      <c r="J3834">
        <v>-19.878375763983399</v>
      </c>
      <c r="K3834">
        <v>4.4620939713638297</v>
      </c>
      <c r="L3834">
        <v>4.7194696079201401</v>
      </c>
      <c r="M3834">
        <v>38.604268555676903</v>
      </c>
      <c r="N3834">
        <v>3.13538027288494</v>
      </c>
      <c r="O3834">
        <v>61.255411255411197</v>
      </c>
      <c r="P3834">
        <v>40.8536585365853</v>
      </c>
      <c r="Q3834">
        <v>7.5947603510759997E-3</v>
      </c>
    </row>
    <row r="3835" spans="1:17" hidden="1" x14ac:dyDescent="0.3">
      <c r="A3835" t="s">
        <v>7901</v>
      </c>
      <c r="B3835" t="s">
        <v>7902</v>
      </c>
      <c r="C3835" t="s">
        <v>10650</v>
      </c>
      <c r="D3835" t="s">
        <v>3522</v>
      </c>
      <c r="E3835">
        <v>30.089523209999999</v>
      </c>
      <c r="F3835">
        <v>22.74</v>
      </c>
      <c r="G3835">
        <v>-37.618950469715898</v>
      </c>
      <c r="H3835">
        <v>-25.704912001339999</v>
      </c>
      <c r="I3835">
        <v>-34.555374822241397</v>
      </c>
      <c r="J3835">
        <v>-13.3527242616428</v>
      </c>
      <c r="K3835">
        <v>25.474447673157201</v>
      </c>
      <c r="L3835">
        <v>26.981279167580301</v>
      </c>
      <c r="M3835">
        <v>9.8234749191427699</v>
      </c>
      <c r="N3835">
        <v>3.7037037037037002</v>
      </c>
      <c r="O3835">
        <v>58.311345646437999</v>
      </c>
      <c r="P3835">
        <v>24.262295081967199</v>
      </c>
      <c r="Q3835">
        <v>-1.4200475362458999E-2</v>
      </c>
    </row>
    <row r="3836" spans="1:17" hidden="1" x14ac:dyDescent="0.3">
      <c r="A3836" t="s">
        <v>7903</v>
      </c>
      <c r="B3836" t="s">
        <v>7904</v>
      </c>
      <c r="C3836" t="s">
        <v>10650</v>
      </c>
      <c r="D3836" t="s">
        <v>51</v>
      </c>
      <c r="E3836">
        <v>30.08237166</v>
      </c>
      <c r="F3836">
        <v>47.05</v>
      </c>
      <c r="G3836">
        <v>4.10861776661487</v>
      </c>
      <c r="H3836">
        <v>4.8791330419951997</v>
      </c>
      <c r="I3836">
        <v>-17.957051609049898</v>
      </c>
      <c r="J3836">
        <v>0.27057095224954097</v>
      </c>
      <c r="K3836">
        <v>45.413334872103398</v>
      </c>
      <c r="L3836">
        <v>44.321314586261302</v>
      </c>
      <c r="M3836">
        <v>52.586107050657198</v>
      </c>
      <c r="N3836">
        <v>0.81386657935837703</v>
      </c>
      <c r="O3836">
        <v>54.006376195536603</v>
      </c>
      <c r="P3836">
        <v>48.939537828426701</v>
      </c>
      <c r="Q3836">
        <v>4.0429750030317999E-2</v>
      </c>
    </row>
    <row r="3837" spans="1:17" hidden="1" x14ac:dyDescent="0.3">
      <c r="A3837" t="s">
        <v>7905</v>
      </c>
      <c r="B3837" t="s">
        <v>7906</v>
      </c>
      <c r="C3837" t="s">
        <v>10650</v>
      </c>
      <c r="D3837" t="s">
        <v>680</v>
      </c>
      <c r="E3837">
        <v>30.073516300000001</v>
      </c>
      <c r="F3837">
        <v>223.8</v>
      </c>
      <c r="G3837">
        <v>15.9348995856757</v>
      </c>
      <c r="H3837">
        <v>-5.6689271528551597</v>
      </c>
      <c r="I3837">
        <v>-1.06916792568966</v>
      </c>
      <c r="J3837">
        <v>-2.50327962246309</v>
      </c>
      <c r="K3837">
        <v>223.22712452035799</v>
      </c>
      <c r="L3837">
        <v>202.60877282578701</v>
      </c>
      <c r="M3837">
        <v>52.906884232493397</v>
      </c>
      <c r="N3837">
        <v>1.34241802363315</v>
      </c>
      <c r="O3837">
        <v>17.091152815013398</v>
      </c>
      <c r="P3837">
        <v>49.2</v>
      </c>
      <c r="Q3837">
        <v>7.3144209719059994E-2</v>
      </c>
    </row>
    <row r="3838" spans="1:17" hidden="1" x14ac:dyDescent="0.3">
      <c r="A3838" t="s">
        <v>7907</v>
      </c>
      <c r="B3838" t="s">
        <v>7908</v>
      </c>
      <c r="C3838" t="s">
        <v>10650</v>
      </c>
      <c r="D3838" t="s">
        <v>7485</v>
      </c>
      <c r="E3838">
        <v>30.0656</v>
      </c>
      <c r="F3838">
        <v>188</v>
      </c>
      <c r="G3838">
        <v>-44.413771623984097</v>
      </c>
      <c r="H3838">
        <v>18.730070737440101</v>
      </c>
      <c r="I3838">
        <v>-23.869641859338898</v>
      </c>
      <c r="J3838">
        <v>-1.6364396645794299</v>
      </c>
      <c r="K3838">
        <v>171.91473522735299</v>
      </c>
      <c r="L3838">
        <v>179.15129116559399</v>
      </c>
      <c r="M3838">
        <v>68.501237141014897</v>
      </c>
      <c r="N3838">
        <v>1.04114832535885</v>
      </c>
      <c r="O3838">
        <v>18.351063829787201</v>
      </c>
      <c r="P3838">
        <v>27.587376993552699</v>
      </c>
      <c r="Q3838">
        <v>8.3636907411081998E-2</v>
      </c>
    </row>
    <row r="3839" spans="1:17" hidden="1" x14ac:dyDescent="0.3">
      <c r="A3839" t="s">
        <v>7909</v>
      </c>
      <c r="B3839" t="s">
        <v>7910</v>
      </c>
      <c r="C3839" t="s">
        <v>10650</v>
      </c>
      <c r="D3839" t="s">
        <v>46</v>
      </c>
      <c r="E3839">
        <v>30.051608730000002</v>
      </c>
      <c r="F3839">
        <v>56.5</v>
      </c>
      <c r="G3839">
        <v>-66.376320084228396</v>
      </c>
      <c r="H3839">
        <v>-18.657510363096399</v>
      </c>
      <c r="I3839">
        <v>-48.910211009589901</v>
      </c>
      <c r="J3839">
        <v>-6.0105884680403001</v>
      </c>
      <c r="M3839">
        <v>29.251750272527602</v>
      </c>
      <c r="O3839">
        <v>62.566371681415902</v>
      </c>
      <c r="P3839">
        <v>4.5328399629972198</v>
      </c>
    </row>
    <row r="3840" spans="1:17" hidden="1" x14ac:dyDescent="0.3">
      <c r="A3840" t="s">
        <v>7911</v>
      </c>
      <c r="B3840" t="s">
        <v>7912</v>
      </c>
      <c r="C3840" t="s">
        <v>10650</v>
      </c>
      <c r="D3840" t="s">
        <v>264</v>
      </c>
      <c r="E3840">
        <v>30.035</v>
      </c>
      <c r="F3840">
        <v>98</v>
      </c>
      <c r="G3840">
        <v>520.29513468625805</v>
      </c>
      <c r="H3840">
        <v>-7.8901350180236998</v>
      </c>
      <c r="I3840">
        <v>-12.249743465258</v>
      </c>
      <c r="J3840">
        <v>-6.4246671429885396</v>
      </c>
      <c r="K3840">
        <v>104.704812888398</v>
      </c>
      <c r="L3840">
        <v>89.913514270434604</v>
      </c>
      <c r="M3840">
        <v>37.662237247041297</v>
      </c>
      <c r="N3840">
        <v>0.51118549298620097</v>
      </c>
      <c r="O3840">
        <v>28.571428571428498</v>
      </c>
      <c r="P3840">
        <v>563.95663956639498</v>
      </c>
    </row>
    <row r="3841" spans="1:17" hidden="1" x14ac:dyDescent="0.3">
      <c r="A3841" t="s">
        <v>7913</v>
      </c>
      <c r="B3841" t="s">
        <v>7914</v>
      </c>
      <c r="C3841" t="s">
        <v>10650</v>
      </c>
      <c r="D3841" t="s">
        <v>245</v>
      </c>
      <c r="E3841">
        <v>30.030256619999999</v>
      </c>
      <c r="F3841">
        <v>5.53</v>
      </c>
      <c r="G3841">
        <v>104.883871935841</v>
      </c>
      <c r="H3841">
        <v>-13.0866117348312</v>
      </c>
      <c r="I3841">
        <v>54.606589650067903</v>
      </c>
      <c r="J3841">
        <v>6.2895239012223598</v>
      </c>
      <c r="K3841">
        <v>5.04258998318649</v>
      </c>
      <c r="L3841">
        <v>3.58153999478778</v>
      </c>
      <c r="M3841">
        <v>60.8904086777926</v>
      </c>
      <c r="N3841">
        <v>1.26210202250406</v>
      </c>
      <c r="O3841">
        <v>15.370705244122901</v>
      </c>
      <c r="P3841">
        <v>426.666666666666</v>
      </c>
      <c r="Q3841">
        <v>0.21491168132847499</v>
      </c>
    </row>
    <row r="3842" spans="1:17" hidden="1" x14ac:dyDescent="0.3">
      <c r="A3842" t="s">
        <v>7915</v>
      </c>
      <c r="B3842" t="s">
        <v>7916</v>
      </c>
      <c r="C3842" t="s">
        <v>10650</v>
      </c>
      <c r="D3842" t="s">
        <v>4029</v>
      </c>
      <c r="E3842">
        <v>30.0063675</v>
      </c>
      <c r="F3842">
        <v>178.45</v>
      </c>
      <c r="G3842">
        <v>-52.780794841929598</v>
      </c>
      <c r="H3842">
        <v>-2.3566586986549298</v>
      </c>
      <c r="I3842">
        <v>-14.350765051967601</v>
      </c>
      <c r="J3842">
        <v>-7.7417097495048397</v>
      </c>
      <c r="K3842">
        <v>176.83039143844101</v>
      </c>
      <c r="L3842">
        <v>175.97033244990601</v>
      </c>
      <c r="M3842">
        <v>36.001454375506803</v>
      </c>
      <c r="N3842">
        <v>1.3027444253859299</v>
      </c>
      <c r="O3842">
        <v>39.815074250490298</v>
      </c>
      <c r="P3842">
        <v>46.270491803278603</v>
      </c>
    </row>
    <row r="3843" spans="1:17" hidden="1" x14ac:dyDescent="0.3">
      <c r="A3843" t="s">
        <v>7917</v>
      </c>
      <c r="B3843" t="s">
        <v>7918</v>
      </c>
      <c r="C3843" t="s">
        <v>10650</v>
      </c>
      <c r="D3843" t="s">
        <v>7305</v>
      </c>
      <c r="E3843">
        <v>30.001497227999899</v>
      </c>
      <c r="F3843">
        <v>83.31</v>
      </c>
      <c r="G3843">
        <v>-54.004084339777698</v>
      </c>
      <c r="H3843">
        <v>-23.517475841993701</v>
      </c>
      <c r="I3843">
        <v>-42.960764564345098</v>
      </c>
      <c r="J3843">
        <v>-1.6627623810837799</v>
      </c>
      <c r="K3843">
        <v>109.090324902551</v>
      </c>
      <c r="L3843">
        <v>123.248054449821</v>
      </c>
      <c r="M3843">
        <v>4.2739581975257197</v>
      </c>
      <c r="N3843">
        <v>0.34502923976608102</v>
      </c>
      <c r="O3843">
        <v>90.853438962909607</v>
      </c>
      <c r="P3843">
        <v>0</v>
      </c>
    </row>
    <row r="3844" spans="1:17" hidden="1" x14ac:dyDescent="0.3">
      <c r="A3844" t="s">
        <v>7919</v>
      </c>
      <c r="B3844" t="s">
        <v>7920</v>
      </c>
      <c r="C3844" t="s">
        <v>10650</v>
      </c>
      <c r="D3844" t="s">
        <v>2706</v>
      </c>
      <c r="E3844">
        <v>29.99616</v>
      </c>
      <c r="F3844">
        <v>73.52</v>
      </c>
      <c r="G3844">
        <v>-40.776740414962298</v>
      </c>
      <c r="H3844">
        <v>12.4614023045091</v>
      </c>
      <c r="I3844">
        <v>-7.8655224646460704</v>
      </c>
      <c r="J3844">
        <v>-12.0042257957179</v>
      </c>
      <c r="K3844">
        <v>71.037708880824198</v>
      </c>
      <c r="L3844">
        <v>70.983346991157205</v>
      </c>
      <c r="M3844">
        <v>39.338236013717399</v>
      </c>
      <c r="N3844">
        <v>1.04497607655502</v>
      </c>
      <c r="O3844">
        <v>34.657236126224099</v>
      </c>
      <c r="P3844">
        <v>44.866995073891601</v>
      </c>
    </row>
    <row r="3845" spans="1:17" hidden="1" x14ac:dyDescent="0.3">
      <c r="A3845" t="s">
        <v>7921</v>
      </c>
      <c r="B3845" t="s">
        <v>7922</v>
      </c>
      <c r="C3845" t="s">
        <v>10650</v>
      </c>
      <c r="D3845" t="s">
        <v>629</v>
      </c>
      <c r="E3845">
        <v>29.988183022000001</v>
      </c>
      <c r="F3845">
        <v>13.5</v>
      </c>
      <c r="G3845">
        <v>-22.001542060569101</v>
      </c>
      <c r="H3845">
        <v>5.4060400387458802</v>
      </c>
      <c r="I3845">
        <v>-29.377836656339799</v>
      </c>
      <c r="J3845">
        <v>0.82780365665206201</v>
      </c>
      <c r="K3845">
        <v>12.4978611456363</v>
      </c>
      <c r="L3845">
        <v>13.2604412901091</v>
      </c>
      <c r="M3845">
        <v>61.378343794992603</v>
      </c>
      <c r="N3845">
        <v>2.7183397169392198</v>
      </c>
      <c r="O3845">
        <v>66.6666666666666</v>
      </c>
      <c r="P3845">
        <v>27.358490566037698</v>
      </c>
      <c r="Q3845">
        <v>-1.0086371738451999E-2</v>
      </c>
    </row>
    <row r="3846" spans="1:17" hidden="1" x14ac:dyDescent="0.3">
      <c r="A3846" t="s">
        <v>7923</v>
      </c>
      <c r="B3846" t="s">
        <v>7924</v>
      </c>
      <c r="C3846" t="s">
        <v>10650</v>
      </c>
      <c r="D3846" t="s">
        <v>158</v>
      </c>
      <c r="E3846">
        <v>29.966999999999999</v>
      </c>
      <c r="F3846">
        <v>102</v>
      </c>
      <c r="G3846">
        <v>-35.152698765858297</v>
      </c>
      <c r="H3846">
        <v>-4.8864287318856396</v>
      </c>
      <c r="I3846">
        <v>-35.106572505842301</v>
      </c>
      <c r="J3846">
        <v>-1.6627623810837799</v>
      </c>
      <c r="K3846">
        <v>110.55401418455</v>
      </c>
      <c r="L3846">
        <v>110.25622882721299</v>
      </c>
      <c r="M3846">
        <v>57.501180719985598</v>
      </c>
      <c r="N3846">
        <v>1.0919017288444</v>
      </c>
      <c r="O3846">
        <v>63.431372549019599</v>
      </c>
      <c r="P3846">
        <v>25.153374233128801</v>
      </c>
    </row>
    <row r="3847" spans="1:17" hidden="1" x14ac:dyDescent="0.3">
      <c r="A3847" t="s">
        <v>7925</v>
      </c>
      <c r="B3847" t="s">
        <v>7926</v>
      </c>
      <c r="C3847" t="s">
        <v>10650</v>
      </c>
      <c r="D3847" t="s">
        <v>355</v>
      </c>
      <c r="E3847">
        <v>29.96</v>
      </c>
      <c r="F3847">
        <v>15.01</v>
      </c>
      <c r="G3847">
        <v>-4.8285824396587396</v>
      </c>
      <c r="H3847">
        <v>-4.8779325291992501</v>
      </c>
      <c r="I3847">
        <v>-14.800430188606599</v>
      </c>
      <c r="J3847">
        <v>3.0924823741609599</v>
      </c>
      <c r="K3847">
        <v>15.206759365188599</v>
      </c>
      <c r="L3847">
        <v>14.8501763390388</v>
      </c>
      <c r="M3847">
        <v>54.6263592386602</v>
      </c>
      <c r="N3847">
        <v>0.43288178362619001</v>
      </c>
      <c r="O3847">
        <v>39.906728847434998</v>
      </c>
      <c r="P3847">
        <v>35.225225225225202</v>
      </c>
      <c r="Q3847">
        <v>1.4805215362861E-2</v>
      </c>
    </row>
    <row r="3848" spans="1:17" hidden="1" x14ac:dyDescent="0.3">
      <c r="A3848" t="s">
        <v>7927</v>
      </c>
      <c r="B3848" t="s">
        <v>7928</v>
      </c>
      <c r="C3848" t="s">
        <v>10650</v>
      </c>
      <c r="D3848" t="s">
        <v>305</v>
      </c>
      <c r="E3848">
        <v>29.943609599999998</v>
      </c>
      <c r="F3848">
        <v>18.149999999999999</v>
      </c>
      <c r="G3848">
        <v>28.915030286765699</v>
      </c>
      <c r="H3848">
        <v>3.0120535727684099</v>
      </c>
      <c r="I3848">
        <v>-9.1955830200292894</v>
      </c>
      <c r="J3848">
        <v>4.9268329946387599</v>
      </c>
      <c r="K3848">
        <v>17.9183533581772</v>
      </c>
      <c r="L3848">
        <v>16.865481355157499</v>
      </c>
      <c r="M3848">
        <v>58.103258303983402</v>
      </c>
      <c r="N3848">
        <v>1.14551761853414</v>
      </c>
      <c r="O3848">
        <v>14.820936639118401</v>
      </c>
      <c r="P3848">
        <v>72.857142857142804</v>
      </c>
      <c r="Q3848">
        <v>9.9939878536720997E-2</v>
      </c>
    </row>
    <row r="3849" spans="1:17" hidden="1" x14ac:dyDescent="0.3">
      <c r="A3849" t="s">
        <v>7929</v>
      </c>
      <c r="B3849" t="s">
        <v>7930</v>
      </c>
      <c r="C3849" t="s">
        <v>10650</v>
      </c>
      <c r="D3849" t="s">
        <v>414</v>
      </c>
      <c r="E3849">
        <v>29.943000000000001</v>
      </c>
      <c r="F3849">
        <v>57.7</v>
      </c>
      <c r="G3849">
        <v>123.191096626045</v>
      </c>
      <c r="H3849">
        <v>-3.9513887341795799</v>
      </c>
      <c r="I3849">
        <v>52.930774569997503</v>
      </c>
      <c r="J3849">
        <v>-10.3419455167886</v>
      </c>
      <c r="K3849">
        <v>58.077260350510699</v>
      </c>
      <c r="L3849">
        <v>48.239186740810702</v>
      </c>
      <c r="M3849">
        <v>34.096362789929898</v>
      </c>
      <c r="N3849">
        <v>1.2532569504465301</v>
      </c>
      <c r="O3849">
        <v>47.348353552859599</v>
      </c>
      <c r="P3849">
        <v>180.91528724440099</v>
      </c>
      <c r="Q3849">
        <v>0.218993742206605</v>
      </c>
    </row>
    <row r="3850" spans="1:17" hidden="1" x14ac:dyDescent="0.3">
      <c r="A3850" t="s">
        <v>7931</v>
      </c>
      <c r="B3850" t="s">
        <v>7932</v>
      </c>
      <c r="C3850" t="s">
        <v>10650</v>
      </c>
      <c r="D3850" t="s">
        <v>629</v>
      </c>
      <c r="E3850">
        <v>29.925302939999899</v>
      </c>
      <c r="F3850">
        <v>32</v>
      </c>
      <c r="G3850">
        <v>-4.7479242901946703</v>
      </c>
      <c r="H3850">
        <v>-7.2583879371688997</v>
      </c>
      <c r="I3850">
        <v>-11.4463252860957</v>
      </c>
      <c r="J3850">
        <v>-1.5065123810837899</v>
      </c>
      <c r="K3850">
        <v>32.8963052123095</v>
      </c>
      <c r="L3850">
        <v>31.799616426434898</v>
      </c>
      <c r="M3850">
        <v>46.408979771190602</v>
      </c>
      <c r="N3850">
        <v>0.33864506773896103</v>
      </c>
      <c r="O3850">
        <v>26.687499999999901</v>
      </c>
      <c r="P3850">
        <v>42.0328450954283</v>
      </c>
      <c r="Q3850">
        <v>7.1362611389614999E-2</v>
      </c>
    </row>
    <row r="3851" spans="1:17" hidden="1" x14ac:dyDescent="0.3">
      <c r="A3851" t="s">
        <v>7933</v>
      </c>
      <c r="B3851" t="s">
        <v>7934</v>
      </c>
      <c r="C3851" t="s">
        <v>10650</v>
      </c>
      <c r="D3851" t="s">
        <v>295</v>
      </c>
      <c r="E3851">
        <v>29.795680311999998</v>
      </c>
      <c r="F3851">
        <v>10.119999999999999</v>
      </c>
      <c r="G3851">
        <v>-20.435277000328199</v>
      </c>
      <c r="H3851">
        <v>10.0027020092377</v>
      </c>
      <c r="I3851">
        <v>-14.7167407412236</v>
      </c>
      <c r="J3851">
        <v>6.5374506114614599</v>
      </c>
      <c r="K3851">
        <v>9.4016271875157909</v>
      </c>
      <c r="L3851">
        <v>9.4361107651797802</v>
      </c>
      <c r="M3851">
        <v>73.725153918650705</v>
      </c>
      <c r="N3851">
        <v>1.2804465893943899</v>
      </c>
      <c r="O3851">
        <v>35.869565217391298</v>
      </c>
      <c r="P3851">
        <v>44.3651925820256</v>
      </c>
      <c r="Q3851">
        <v>5.4002560889250997E-2</v>
      </c>
    </row>
    <row r="3852" spans="1:17" hidden="1" x14ac:dyDescent="0.3">
      <c r="A3852" t="s">
        <v>7935</v>
      </c>
      <c r="B3852" t="s">
        <v>7936</v>
      </c>
      <c r="C3852" t="s">
        <v>10650</v>
      </c>
      <c r="D3852" t="s">
        <v>414</v>
      </c>
      <c r="E3852">
        <v>29.6397072</v>
      </c>
      <c r="F3852">
        <v>45.28</v>
      </c>
      <c r="G3852">
        <v>74.266350486109303</v>
      </c>
      <c r="H3852">
        <v>12.7626204661924</v>
      </c>
      <c r="I3852">
        <v>9.4092104526887095</v>
      </c>
      <c r="J3852">
        <v>-7.8885320504110403</v>
      </c>
      <c r="K3852">
        <v>37.450476501327898</v>
      </c>
      <c r="L3852">
        <v>35.267910777809902</v>
      </c>
      <c r="M3852">
        <v>60.487570733854398</v>
      </c>
      <c r="N3852">
        <v>2.6398001187717601</v>
      </c>
      <c r="O3852">
        <v>8.1934628975264907</v>
      </c>
      <c r="P3852">
        <v>111.095571095571</v>
      </c>
      <c r="Q3852">
        <v>7.7600934654697001E-2</v>
      </c>
    </row>
    <row r="3853" spans="1:17" hidden="1" x14ac:dyDescent="0.3">
      <c r="A3853" t="s">
        <v>7937</v>
      </c>
      <c r="B3853" t="s">
        <v>7938</v>
      </c>
      <c r="C3853" t="s">
        <v>10650</v>
      </c>
      <c r="D3853" t="s">
        <v>227</v>
      </c>
      <c r="E3853">
        <v>29.608000000000001</v>
      </c>
      <c r="F3853">
        <v>75.5</v>
      </c>
      <c r="G3853">
        <v>121.904295192185</v>
      </c>
      <c r="H3853">
        <v>5.0418356362800596</v>
      </c>
      <c r="I3853">
        <v>65.771362377340594</v>
      </c>
      <c r="J3853">
        <v>6.4903644453335101</v>
      </c>
      <c r="K3853">
        <v>66.896811024075504</v>
      </c>
      <c r="L3853">
        <v>53.6924193204406</v>
      </c>
      <c r="M3853">
        <v>73.4147834212053</v>
      </c>
      <c r="N3853">
        <v>0.74665059985914395</v>
      </c>
      <c r="O3853">
        <v>14.039735099337699</v>
      </c>
      <c r="P3853">
        <v>179.526101443909</v>
      </c>
      <c r="Q3853">
        <v>7.9707099058351993E-2</v>
      </c>
    </row>
    <row r="3854" spans="1:17" hidden="1" x14ac:dyDescent="0.3">
      <c r="A3854" t="s">
        <v>7939</v>
      </c>
      <c r="B3854" t="s">
        <v>7940</v>
      </c>
      <c r="C3854" t="s">
        <v>10650</v>
      </c>
      <c r="D3854" t="s">
        <v>414</v>
      </c>
      <c r="E3854">
        <v>29.590175599999998</v>
      </c>
      <c r="F3854">
        <v>49.45</v>
      </c>
      <c r="G3854">
        <v>34.894044296896801</v>
      </c>
      <c r="H3854">
        <v>3.6508192239564199</v>
      </c>
      <c r="I3854">
        <v>15.4723905158687</v>
      </c>
      <c r="J3854">
        <v>5.8722453984227698</v>
      </c>
      <c r="K3854">
        <v>41.329694715350101</v>
      </c>
      <c r="L3854">
        <v>37.216149020495898</v>
      </c>
      <c r="M3854">
        <v>68.173063449056002</v>
      </c>
      <c r="N3854">
        <v>0.55039670721801104</v>
      </c>
      <c r="O3854">
        <v>9.2012133468149599</v>
      </c>
      <c r="P3854">
        <v>95.841584158415799</v>
      </c>
      <c r="Q3854">
        <v>3.3304803527613003E-2</v>
      </c>
    </row>
    <row r="3855" spans="1:17" hidden="1" x14ac:dyDescent="0.3">
      <c r="A3855" t="s">
        <v>7941</v>
      </c>
      <c r="B3855" t="s">
        <v>7942</v>
      </c>
      <c r="C3855" t="s">
        <v>10650</v>
      </c>
      <c r="D3855" t="s">
        <v>742</v>
      </c>
      <c r="E3855">
        <v>29.575091889999999</v>
      </c>
      <c r="F3855">
        <v>44.57</v>
      </c>
      <c r="G3855">
        <v>9.1076159239047207</v>
      </c>
      <c r="H3855">
        <v>3.0490046564453399</v>
      </c>
      <c r="I3855">
        <v>1.51837381589779</v>
      </c>
      <c r="J3855">
        <v>0.818855265975032</v>
      </c>
      <c r="K3855">
        <v>41.073654547672398</v>
      </c>
      <c r="L3855">
        <v>37.461337550981803</v>
      </c>
      <c r="M3855">
        <v>56.725246441840902</v>
      </c>
      <c r="N3855">
        <v>3.66445660480748</v>
      </c>
      <c r="O3855">
        <v>9.9394211352928004</v>
      </c>
      <c r="P3855">
        <v>67.367630491926406</v>
      </c>
    </row>
    <row r="3856" spans="1:17" hidden="1" x14ac:dyDescent="0.3">
      <c r="A3856" t="s">
        <v>7943</v>
      </c>
      <c r="B3856" t="s">
        <v>7944</v>
      </c>
      <c r="C3856" t="s">
        <v>10650</v>
      </c>
      <c r="D3856" t="s">
        <v>1546</v>
      </c>
      <c r="E3856">
        <v>29.514587488</v>
      </c>
      <c r="F3856">
        <v>2.41</v>
      </c>
      <c r="G3856">
        <v>7.2790087139575004</v>
      </c>
      <c r="H3856">
        <v>-3.1557468807463298</v>
      </c>
      <c r="I3856">
        <v>-48.702501259023002</v>
      </c>
      <c r="J3856">
        <v>-9.3255976301259196</v>
      </c>
      <c r="K3856">
        <v>3.1154246703769202</v>
      </c>
      <c r="L3856">
        <v>3.1801727207443</v>
      </c>
      <c r="M3856">
        <v>15.7470802178683</v>
      </c>
      <c r="N3856">
        <v>1.3369761859797999</v>
      </c>
      <c r="O3856">
        <v>90.871369294605699</v>
      </c>
      <c r="P3856">
        <v>37.714285714285701</v>
      </c>
      <c r="Q3856">
        <v>7.9623278151799998E-3</v>
      </c>
    </row>
    <row r="3857" spans="1:17" hidden="1" x14ac:dyDescent="0.3">
      <c r="A3857" t="s">
        <v>7945</v>
      </c>
      <c r="B3857" t="s">
        <v>7946</v>
      </c>
      <c r="C3857" t="s">
        <v>10650</v>
      </c>
      <c r="E3857">
        <v>29.509660799999999</v>
      </c>
      <c r="F3857">
        <v>39.71</v>
      </c>
      <c r="G3857">
        <v>32.980360859754001</v>
      </c>
      <c r="H3857">
        <v>61.500664279830197</v>
      </c>
      <c r="I3857">
        <v>50.446469934392603</v>
      </c>
      <c r="J3857">
        <v>58.932982299767197</v>
      </c>
      <c r="M3857">
        <v>78.632527585593905</v>
      </c>
      <c r="O3857">
        <v>6.7741123142785096</v>
      </c>
      <c r="P3857">
        <v>85.128205128205096</v>
      </c>
    </row>
    <row r="3858" spans="1:17" hidden="1" x14ac:dyDescent="0.3">
      <c r="A3858" t="s">
        <v>7947</v>
      </c>
      <c r="B3858" t="s">
        <v>7948</v>
      </c>
      <c r="C3858" t="s">
        <v>10650</v>
      </c>
      <c r="D3858" t="s">
        <v>531</v>
      </c>
      <c r="E3858">
        <v>29.440447119999899</v>
      </c>
      <c r="F3858">
        <v>75.55</v>
      </c>
      <c r="G3858">
        <v>85.421865856814605</v>
      </c>
      <c r="H3858">
        <v>-1.5497604861884999</v>
      </c>
      <c r="I3858">
        <v>17.132433589722702</v>
      </c>
      <c r="J3858">
        <v>-12.929034570432799</v>
      </c>
      <c r="K3858">
        <v>73.378508387120107</v>
      </c>
      <c r="L3858">
        <v>60.869698626958296</v>
      </c>
      <c r="M3858">
        <v>41.399966465042397</v>
      </c>
      <c r="N3858">
        <v>0.79349220625136596</v>
      </c>
      <c r="O3858">
        <v>18.729318332230299</v>
      </c>
      <c r="P3858">
        <v>128.939393939393</v>
      </c>
      <c r="Q3858">
        <v>0.125117870635156</v>
      </c>
    </row>
    <row r="3859" spans="1:17" hidden="1" x14ac:dyDescent="0.3">
      <c r="A3859" t="s">
        <v>7949</v>
      </c>
      <c r="B3859" t="s">
        <v>7950</v>
      </c>
      <c r="C3859" t="s">
        <v>10650</v>
      </c>
      <c r="E3859">
        <v>29.4232768</v>
      </c>
      <c r="F3859">
        <v>39.04</v>
      </c>
      <c r="G3859">
        <v>-0.76079112140564198</v>
      </c>
      <c r="H3859">
        <v>-5.9273884230916698</v>
      </c>
      <c r="I3859">
        <v>1.76619521353262</v>
      </c>
      <c r="J3859">
        <v>-1.7822660559605701</v>
      </c>
      <c r="K3859">
        <v>35.120732472183199</v>
      </c>
      <c r="L3859">
        <v>28.022909764400399</v>
      </c>
      <c r="M3859">
        <v>32.2021151769789</v>
      </c>
      <c r="N3859">
        <v>1.82584269662921E-2</v>
      </c>
      <c r="O3859">
        <v>5.5071721311475299</v>
      </c>
      <c r="P3859">
        <v>35.8385525400139</v>
      </c>
    </row>
    <row r="3860" spans="1:17" hidden="1" x14ac:dyDescent="0.3">
      <c r="A3860" t="s">
        <v>7951</v>
      </c>
      <c r="B3860" t="s">
        <v>7952</v>
      </c>
      <c r="C3860" t="s">
        <v>10650</v>
      </c>
      <c r="D3860" t="s">
        <v>629</v>
      </c>
      <c r="E3860">
        <v>29.4165654</v>
      </c>
      <c r="F3860">
        <v>25.14</v>
      </c>
      <c r="G3860">
        <v>-2.7562521145994201</v>
      </c>
      <c r="H3860">
        <v>-6.5117559510411098</v>
      </c>
      <c r="I3860">
        <v>44.155832074310297</v>
      </c>
      <c r="J3860">
        <v>-6.65142451260306</v>
      </c>
      <c r="K3860">
        <v>22.698712231638002</v>
      </c>
      <c r="L3860">
        <v>19.230408368488899</v>
      </c>
      <c r="M3860">
        <v>1.8799828481732998E-2</v>
      </c>
      <c r="N3860">
        <v>4.9470412887676701E-2</v>
      </c>
      <c r="O3860">
        <v>5.2505966587112098</v>
      </c>
      <c r="P3860">
        <v>75.8041958041958</v>
      </c>
      <c r="Q3860">
        <v>0.204444996940291</v>
      </c>
    </row>
    <row r="3861" spans="1:17" hidden="1" x14ac:dyDescent="0.3">
      <c r="A3861" t="s">
        <v>7953</v>
      </c>
      <c r="B3861" t="s">
        <v>7954</v>
      </c>
      <c r="C3861" t="s">
        <v>10650</v>
      </c>
      <c r="D3861" t="s">
        <v>629</v>
      </c>
      <c r="E3861">
        <v>29.4</v>
      </c>
      <c r="F3861">
        <v>70</v>
      </c>
      <c r="G3861">
        <v>14.4022980048445</v>
      </c>
      <c r="H3861">
        <v>0.93592257392079303</v>
      </c>
      <c r="I3861">
        <v>27.0308320743103</v>
      </c>
      <c r="J3861">
        <v>1.27841408950444</v>
      </c>
      <c r="K3861">
        <v>70.238352356656605</v>
      </c>
      <c r="L3861">
        <v>63.363958649115098</v>
      </c>
      <c r="M3861">
        <v>71.384239061524497</v>
      </c>
      <c r="N3861">
        <v>0.22456140350877099</v>
      </c>
      <c r="O3861">
        <v>33.871428571428503</v>
      </c>
      <c r="P3861">
        <v>73.7403822288409</v>
      </c>
      <c r="Q3861">
        <v>0.13245400860332701</v>
      </c>
    </row>
    <row r="3862" spans="1:17" hidden="1" x14ac:dyDescent="0.3">
      <c r="A3862" t="s">
        <v>7955</v>
      </c>
      <c r="B3862" t="s">
        <v>7956</v>
      </c>
      <c r="C3862" t="s">
        <v>10650</v>
      </c>
      <c r="D3862" t="s">
        <v>629</v>
      </c>
      <c r="E3862">
        <v>29.355013100999901</v>
      </c>
      <c r="F3862">
        <v>15.43</v>
      </c>
      <c r="G3862">
        <v>110.65847299967101</v>
      </c>
      <c r="H3862">
        <v>-12.7061426717878</v>
      </c>
      <c r="I3862">
        <v>28.201920820879401</v>
      </c>
      <c r="J3862">
        <v>22.432632355758301</v>
      </c>
      <c r="K3862">
        <v>15.233639967035399</v>
      </c>
      <c r="L3862">
        <v>13.0012123575909</v>
      </c>
      <c r="M3862">
        <v>52.777689246654603</v>
      </c>
      <c r="N3862">
        <v>2.5286131019777098</v>
      </c>
      <c r="O3862">
        <v>51.328580686973403</v>
      </c>
      <c r="P3862">
        <v>157.166666666666</v>
      </c>
      <c r="Q3862">
        <v>0.13527947463992199</v>
      </c>
    </row>
    <row r="3863" spans="1:17" hidden="1" x14ac:dyDescent="0.3">
      <c r="A3863" t="s">
        <v>7957</v>
      </c>
      <c r="B3863" t="s">
        <v>7958</v>
      </c>
      <c r="C3863" t="s">
        <v>10650</v>
      </c>
      <c r="D3863" t="s">
        <v>742</v>
      </c>
      <c r="E3863">
        <v>29.289530723999999</v>
      </c>
      <c r="F3863">
        <v>18.760000000000002</v>
      </c>
      <c r="G3863">
        <v>27.570281830632702</v>
      </c>
      <c r="H3863">
        <v>1.7881644586238401</v>
      </c>
      <c r="I3863">
        <v>12.264476934123399</v>
      </c>
      <c r="J3863">
        <v>-0.74632033256627595</v>
      </c>
      <c r="K3863">
        <v>17.7308477557944</v>
      </c>
      <c r="L3863">
        <v>15.6743670896424</v>
      </c>
      <c r="M3863">
        <v>37.603805705755697</v>
      </c>
      <c r="N3863">
        <v>0.89881759762098001</v>
      </c>
      <c r="O3863">
        <v>2.6119402985074598</v>
      </c>
      <c r="P3863">
        <v>63.771278917503203</v>
      </c>
      <c r="Q3863">
        <v>3.3034621500889999E-3</v>
      </c>
    </row>
    <row r="3864" spans="1:17" hidden="1" x14ac:dyDescent="0.3">
      <c r="A3864" t="s">
        <v>7959</v>
      </c>
      <c r="B3864" t="s">
        <v>7960</v>
      </c>
      <c r="C3864" t="s">
        <v>10650</v>
      </c>
      <c r="D3864" t="s">
        <v>43</v>
      </c>
      <c r="E3864">
        <v>29.24</v>
      </c>
      <c r="F3864">
        <v>700</v>
      </c>
      <c r="G3864">
        <v>137.14882085899899</v>
      </c>
      <c r="H3864">
        <v>-0.27655642339995501</v>
      </c>
      <c r="I3864">
        <v>34.3992531269419</v>
      </c>
      <c r="J3864">
        <v>-0.69591155235450397</v>
      </c>
      <c r="K3864">
        <v>705.14379714075596</v>
      </c>
      <c r="L3864">
        <v>559.34196153461698</v>
      </c>
      <c r="M3864">
        <v>43.437847007929001</v>
      </c>
      <c r="N3864">
        <v>0.46508688783570301</v>
      </c>
      <c r="O3864">
        <v>24.95</v>
      </c>
      <c r="P3864">
        <v>195.73299535276701</v>
      </c>
    </row>
    <row r="3865" spans="1:17" hidden="1" x14ac:dyDescent="0.3">
      <c r="A3865" t="s">
        <v>7961</v>
      </c>
      <c r="B3865" t="s">
        <v>7962</v>
      </c>
      <c r="C3865" t="s">
        <v>10650</v>
      </c>
      <c r="D3865" t="s">
        <v>198</v>
      </c>
      <c r="E3865">
        <v>29.217025199999998</v>
      </c>
      <c r="F3865">
        <v>16.96</v>
      </c>
      <c r="G3865">
        <v>0.12669374640004299</v>
      </c>
      <c r="H3865">
        <v>7.74842935928611</v>
      </c>
      <c r="I3865">
        <v>-37.051531399279597</v>
      </c>
      <c r="J3865">
        <v>-2.2651720196380101</v>
      </c>
      <c r="K3865">
        <v>16.208896260541501</v>
      </c>
      <c r="L3865">
        <v>16.1001296323413</v>
      </c>
      <c r="M3865">
        <v>53.717376729011903</v>
      </c>
      <c r="N3865">
        <v>0.66367092983062503</v>
      </c>
      <c r="O3865">
        <v>57.724056603773498</v>
      </c>
      <c r="P3865">
        <v>41.451209341117597</v>
      </c>
      <c r="Q3865">
        <v>4.2644968394373997E-2</v>
      </c>
    </row>
    <row r="3866" spans="1:17" hidden="1" x14ac:dyDescent="0.3">
      <c r="A3866" t="s">
        <v>7963</v>
      </c>
      <c r="B3866" t="s">
        <v>7964</v>
      </c>
      <c r="C3866" t="s">
        <v>10650</v>
      </c>
      <c r="D3866" t="s">
        <v>411</v>
      </c>
      <c r="E3866">
        <v>29.19078</v>
      </c>
      <c r="F3866">
        <v>79</v>
      </c>
      <c r="G3866">
        <v>-71.036780759726696</v>
      </c>
      <c r="H3866">
        <v>-10.5118578644656</v>
      </c>
      <c r="I3866">
        <v>-7.9159764363279699</v>
      </c>
      <c r="J3866">
        <v>-2.9424698765133899</v>
      </c>
      <c r="K3866">
        <v>83.733220278948906</v>
      </c>
      <c r="M3866">
        <v>36.181639457168103</v>
      </c>
      <c r="N3866">
        <v>0.16476683937823799</v>
      </c>
      <c r="O3866">
        <v>77.2151898734177</v>
      </c>
      <c r="P3866">
        <v>46.025878003696803</v>
      </c>
    </row>
    <row r="3867" spans="1:17" hidden="1" x14ac:dyDescent="0.3">
      <c r="A3867" t="s">
        <v>7965</v>
      </c>
      <c r="B3867" t="s">
        <v>7966</v>
      </c>
      <c r="C3867" t="s">
        <v>10650</v>
      </c>
      <c r="D3867" t="s">
        <v>414</v>
      </c>
      <c r="E3867">
        <v>29.07</v>
      </c>
      <c r="F3867">
        <v>27.65</v>
      </c>
      <c r="G3867">
        <v>-10.1655945296888</v>
      </c>
      <c r="H3867">
        <v>-7.7489002711347403</v>
      </c>
      <c r="I3867">
        <v>-23.804382372642198</v>
      </c>
      <c r="J3867">
        <v>-3.1203894997278501</v>
      </c>
      <c r="K3867">
        <v>30.4814232770639</v>
      </c>
      <c r="L3867">
        <v>29.124817091220098</v>
      </c>
      <c r="M3867">
        <v>40.218737447507998</v>
      </c>
      <c r="N3867">
        <v>1.2602951812152301</v>
      </c>
      <c r="O3867">
        <v>50.126582278481003</v>
      </c>
      <c r="P3867">
        <v>47.860962566844897</v>
      </c>
      <c r="Q3867">
        <v>5.3309554276540001E-2</v>
      </c>
    </row>
    <row r="3868" spans="1:17" hidden="1" x14ac:dyDescent="0.3">
      <c r="A3868" t="s">
        <v>7967</v>
      </c>
      <c r="B3868" t="s">
        <v>7968</v>
      </c>
      <c r="C3868" t="s">
        <v>10650</v>
      </c>
      <c r="E3868">
        <v>28.83</v>
      </c>
      <c r="F3868">
        <v>48</v>
      </c>
      <c r="G3868">
        <v>229.11528479742401</v>
      </c>
      <c r="H3868">
        <v>-20.426047406019698</v>
      </c>
      <c r="I3868">
        <v>37.9742283007254</v>
      </c>
      <c r="J3868">
        <v>-4.0794967433908598</v>
      </c>
      <c r="K3868">
        <v>55.814659148693899</v>
      </c>
      <c r="L3868">
        <v>44.408757973183</v>
      </c>
      <c r="M3868">
        <v>17.7671442668635</v>
      </c>
      <c r="N3868">
        <v>0.53759119673253597</v>
      </c>
      <c r="O3868">
        <v>53.0208333333333</v>
      </c>
      <c r="P3868">
        <v>274.12314886983597</v>
      </c>
      <c r="Q3868">
        <v>0.10197879270945499</v>
      </c>
    </row>
    <row r="3869" spans="1:17" hidden="1" x14ac:dyDescent="0.3">
      <c r="A3869" t="s">
        <v>7969</v>
      </c>
      <c r="B3869" t="s">
        <v>7970</v>
      </c>
      <c r="C3869" t="s">
        <v>10650</v>
      </c>
      <c r="D3869" t="s">
        <v>21</v>
      </c>
      <c r="E3869">
        <v>28.790608079999998</v>
      </c>
      <c r="F3869">
        <v>220.35</v>
      </c>
      <c r="G3869">
        <v>73.781590469551205</v>
      </c>
      <c r="H3869">
        <v>51.402076248505303</v>
      </c>
      <c r="I3869">
        <v>69.1382700908392</v>
      </c>
      <c r="J3869">
        <v>9.0761538750738495</v>
      </c>
      <c r="K3869">
        <v>179.49068624842999</v>
      </c>
      <c r="L3869">
        <v>142.33070236268901</v>
      </c>
      <c r="M3869">
        <v>66.1292654597938</v>
      </c>
      <c r="N3869">
        <v>1.0628871934135</v>
      </c>
      <c r="O3869">
        <v>11.141366008622599</v>
      </c>
      <c r="P3869">
        <v>150.397727272727</v>
      </c>
      <c r="Q3869">
        <v>0.24365710977393501</v>
      </c>
    </row>
    <row r="3870" spans="1:17" hidden="1" x14ac:dyDescent="0.3">
      <c r="A3870" t="s">
        <v>7971</v>
      </c>
      <c r="B3870" t="s">
        <v>7972</v>
      </c>
      <c r="C3870" t="s">
        <v>10650</v>
      </c>
      <c r="D3870" t="s">
        <v>7973</v>
      </c>
      <c r="E3870">
        <v>28.755465000000001</v>
      </c>
      <c r="F3870">
        <v>75.13</v>
      </c>
      <c r="G3870">
        <v>-74.094819557508501</v>
      </c>
      <c r="H3870">
        <v>40.0197735511601</v>
      </c>
      <c r="I3870">
        <v>-56.628710482869998</v>
      </c>
      <c r="J3870">
        <v>23.761504074110501</v>
      </c>
      <c r="K3870">
        <v>67.398788435396497</v>
      </c>
      <c r="M3870">
        <v>77.136785327286702</v>
      </c>
      <c r="N3870">
        <v>0.923349504323982</v>
      </c>
      <c r="O3870">
        <v>115.692799148143</v>
      </c>
      <c r="P3870">
        <v>57.505241090146697</v>
      </c>
    </row>
    <row r="3871" spans="1:17" hidden="1" x14ac:dyDescent="0.3">
      <c r="A3871" t="s">
        <v>7974</v>
      </c>
      <c r="B3871" t="s">
        <v>7975</v>
      </c>
      <c r="C3871" t="s">
        <v>10650</v>
      </c>
      <c r="D3871" t="s">
        <v>141</v>
      </c>
      <c r="E3871">
        <v>28.588999999999999</v>
      </c>
      <c r="F3871">
        <v>27.07</v>
      </c>
      <c r="G3871">
        <v>-122.602522370698</v>
      </c>
      <c r="H3871">
        <v>-11.902404164349401</v>
      </c>
      <c r="I3871">
        <v>-26.400571827192699</v>
      </c>
      <c r="J3871">
        <v>-4.1393102234852801</v>
      </c>
      <c r="K3871">
        <v>28.363071035029702</v>
      </c>
      <c r="L3871">
        <v>71.027315664574502</v>
      </c>
      <c r="M3871">
        <v>45.881563846246998</v>
      </c>
      <c r="N3871">
        <v>0.80103688187538402</v>
      </c>
      <c r="O3871">
        <v>1243.9231621721401</v>
      </c>
      <c r="P3871">
        <v>11.8133002891367</v>
      </c>
    </row>
    <row r="3872" spans="1:17" hidden="1" x14ac:dyDescent="0.3">
      <c r="A3872" t="s">
        <v>7976</v>
      </c>
      <c r="B3872" t="s">
        <v>7977</v>
      </c>
      <c r="C3872" t="s">
        <v>10650</v>
      </c>
      <c r="D3872" t="s">
        <v>89</v>
      </c>
      <c r="E3872">
        <v>28.53</v>
      </c>
      <c r="F3872">
        <v>0.9</v>
      </c>
      <c r="G3872">
        <v>-24.5529240591517</v>
      </c>
      <c r="H3872">
        <v>-17.4109442868115</v>
      </c>
      <c r="I3872">
        <v>-0.46916792568967303</v>
      </c>
      <c r="J3872">
        <v>-1.6627623810837799</v>
      </c>
      <c r="K3872">
        <v>0.97401366435710302</v>
      </c>
      <c r="L3872">
        <v>0.98016943852185101</v>
      </c>
      <c r="M3872">
        <v>3.0834925047599202</v>
      </c>
      <c r="N3872">
        <v>0.54793762300999505</v>
      </c>
      <c r="O3872">
        <v>47.7777777777777</v>
      </c>
      <c r="P3872">
        <v>28.571428571428498</v>
      </c>
      <c r="Q3872">
        <v>2.288608222597E-3</v>
      </c>
    </row>
    <row r="3873" spans="1:17" hidden="1" x14ac:dyDescent="0.3">
      <c r="A3873" t="s">
        <v>7978</v>
      </c>
      <c r="B3873" t="s">
        <v>7979</v>
      </c>
      <c r="C3873" t="s">
        <v>10650</v>
      </c>
      <c r="D3873" t="s">
        <v>629</v>
      </c>
      <c r="E3873">
        <v>28.431692999999999</v>
      </c>
      <c r="F3873">
        <v>74.87</v>
      </c>
      <c r="G3873">
        <v>300.59523537733401</v>
      </c>
      <c r="H3873">
        <v>54.6683955421802</v>
      </c>
      <c r="I3873">
        <v>40.421530701640798</v>
      </c>
      <c r="J3873">
        <v>9.5645103461889303</v>
      </c>
      <c r="K3873">
        <v>54.296854570817203</v>
      </c>
      <c r="L3873">
        <v>43.1562283490154</v>
      </c>
      <c r="M3873">
        <v>86.019958975559902</v>
      </c>
      <c r="N3873">
        <v>2.8720402970680299</v>
      </c>
      <c r="O3873">
        <v>0</v>
      </c>
      <c r="P3873">
        <v>331.03051237766198</v>
      </c>
      <c r="Q3873">
        <v>0.178648701981377</v>
      </c>
    </row>
    <row r="3874" spans="1:17" hidden="1" x14ac:dyDescent="0.3">
      <c r="A3874" t="s">
        <v>7980</v>
      </c>
      <c r="B3874" t="s">
        <v>7981</v>
      </c>
      <c r="C3874" t="s">
        <v>10650</v>
      </c>
      <c r="D3874" t="s">
        <v>1350</v>
      </c>
      <c r="E3874">
        <v>28.388294607999999</v>
      </c>
      <c r="F3874">
        <v>236.46</v>
      </c>
      <c r="G3874">
        <v>-21.917608344981701</v>
      </c>
      <c r="H3874">
        <v>-8.0498855800117106E-2</v>
      </c>
      <c r="I3874">
        <v>-8.7971779701850199</v>
      </c>
      <c r="J3874">
        <v>-1.7930199549314201</v>
      </c>
      <c r="K3874">
        <v>234.80246769308999</v>
      </c>
      <c r="L3874">
        <v>228.57002248472901</v>
      </c>
      <c r="M3874">
        <v>54.0220772595234</v>
      </c>
      <c r="N3874">
        <v>0.91272309306043498</v>
      </c>
      <c r="O3874">
        <v>12.9155036792692</v>
      </c>
      <c r="P3874">
        <v>10.598690364826901</v>
      </c>
      <c r="Q3874">
        <v>-6.2435120747125997E-2</v>
      </c>
    </row>
    <row r="3875" spans="1:17" hidden="1" x14ac:dyDescent="0.3">
      <c r="A3875" t="s">
        <v>7982</v>
      </c>
      <c r="B3875" t="s">
        <v>7983</v>
      </c>
      <c r="C3875" t="s">
        <v>10650</v>
      </c>
      <c r="D3875" t="s">
        <v>141</v>
      </c>
      <c r="E3875">
        <v>28.356532218000002</v>
      </c>
      <c r="F3875">
        <v>55.8</v>
      </c>
      <c r="G3875">
        <v>-19.235595852460499</v>
      </c>
      <c r="H3875">
        <v>-4.9628972593252598</v>
      </c>
      <c r="I3875">
        <v>-7.2473035831356798</v>
      </c>
      <c r="J3875">
        <v>-1.5353738460519299</v>
      </c>
      <c r="K3875">
        <v>55.642950365236999</v>
      </c>
      <c r="L3875">
        <v>52.271989984268998</v>
      </c>
      <c r="M3875">
        <v>53.491379769144501</v>
      </c>
      <c r="N3875">
        <v>0.242918321789623</v>
      </c>
      <c r="O3875">
        <v>37.634408602150501</v>
      </c>
      <c r="P3875">
        <v>50.404312668463497</v>
      </c>
      <c r="Q3875">
        <v>4.7000190724439998E-2</v>
      </c>
    </row>
    <row r="3876" spans="1:17" hidden="1" x14ac:dyDescent="0.3">
      <c r="A3876" t="s">
        <v>7984</v>
      </c>
      <c r="B3876" t="s">
        <v>7985</v>
      </c>
      <c r="C3876" t="s">
        <v>10650</v>
      </c>
      <c r="D3876" t="s">
        <v>531</v>
      </c>
      <c r="E3876">
        <v>28.32</v>
      </c>
      <c r="F3876">
        <v>67.239999999999995</v>
      </c>
      <c r="G3876">
        <v>134.28913244848999</v>
      </c>
      <c r="H3876">
        <v>7.4628596151520101</v>
      </c>
      <c r="I3876">
        <v>13.3268501058655</v>
      </c>
      <c r="J3876">
        <v>-8.8103033646903395</v>
      </c>
      <c r="K3876">
        <v>54.735293965028497</v>
      </c>
      <c r="L3876">
        <v>48.268418534166699</v>
      </c>
      <c r="M3876">
        <v>43.2701904939046</v>
      </c>
      <c r="N3876">
        <v>2.55549064591463</v>
      </c>
      <c r="O3876">
        <v>1.0707911957168199</v>
      </c>
      <c r="P3876">
        <v>168.852459016393</v>
      </c>
      <c r="Q3876">
        <v>0.10319316477495399</v>
      </c>
    </row>
    <row r="3877" spans="1:17" hidden="1" x14ac:dyDescent="0.3">
      <c r="A3877" t="s">
        <v>7986</v>
      </c>
      <c r="B3877" t="s">
        <v>7987</v>
      </c>
      <c r="C3877" t="s">
        <v>10650</v>
      </c>
      <c r="E3877">
        <v>28.289020319999999</v>
      </c>
      <c r="F3877">
        <v>2.52</v>
      </c>
      <c r="G3877">
        <v>-19.422061141297299</v>
      </c>
      <c r="H3877">
        <v>4.5497806744052802</v>
      </c>
      <c r="I3877">
        <v>9.3609291616889703</v>
      </c>
      <c r="J3877">
        <v>10.783589550246599</v>
      </c>
      <c r="K3877">
        <v>2.4052816921785598</v>
      </c>
      <c r="L3877">
        <v>2.3928902554890801</v>
      </c>
      <c r="M3877">
        <v>73.469704986206594</v>
      </c>
      <c r="N3877">
        <v>1.3037687682501999</v>
      </c>
      <c r="O3877">
        <v>22.619047619047599</v>
      </c>
      <c r="P3877">
        <v>28.571428571428498</v>
      </c>
      <c r="Q3877">
        <v>3.4968110700256003E-2</v>
      </c>
    </row>
    <row r="3878" spans="1:17" hidden="1" x14ac:dyDescent="0.3">
      <c r="A3878" t="s">
        <v>7988</v>
      </c>
      <c r="B3878" t="s">
        <v>7989</v>
      </c>
      <c r="C3878" t="s">
        <v>10650</v>
      </c>
      <c r="D3878" t="s">
        <v>547</v>
      </c>
      <c r="E3878">
        <v>28.161000000000001</v>
      </c>
      <c r="F3878">
        <v>41</v>
      </c>
      <c r="G3878">
        <v>-82.926586386191403</v>
      </c>
      <c r="H3878">
        <v>-11.8840563863667</v>
      </c>
      <c r="I3878">
        <v>-30.936354800439499</v>
      </c>
      <c r="J3878">
        <v>-9.7084766667980809</v>
      </c>
      <c r="K3878">
        <v>41.391734591534103</v>
      </c>
      <c r="L3878">
        <v>45.199548595556799</v>
      </c>
      <c r="M3878">
        <v>37.112487700288298</v>
      </c>
      <c r="N3878">
        <v>0.36449307021874899</v>
      </c>
      <c r="O3878">
        <v>110.487804878048</v>
      </c>
      <c r="P3878">
        <v>22.351536854670201</v>
      </c>
      <c r="Q3878">
        <v>7.4581024344999998E-5</v>
      </c>
    </row>
    <row r="3879" spans="1:17" hidden="1" x14ac:dyDescent="0.3">
      <c r="A3879" t="s">
        <v>7990</v>
      </c>
      <c r="B3879" t="s">
        <v>7991</v>
      </c>
      <c r="C3879" t="s">
        <v>10650</v>
      </c>
      <c r="D3879" t="s">
        <v>365</v>
      </c>
      <c r="E3879">
        <v>28.149021516000001</v>
      </c>
      <c r="F3879">
        <v>54.46</v>
      </c>
      <c r="G3879">
        <v>81.0598686307397</v>
      </c>
      <c r="H3879">
        <v>57.928307492344501</v>
      </c>
      <c r="I3879">
        <v>25.923971579538499</v>
      </c>
      <c r="J3879">
        <v>19.882692164370699</v>
      </c>
      <c r="K3879">
        <v>40.217890326126202</v>
      </c>
      <c r="L3879">
        <v>38.651631546481198</v>
      </c>
      <c r="M3879">
        <v>87.933790943245398</v>
      </c>
      <c r="N3879">
        <v>2.7282518040395898</v>
      </c>
      <c r="O3879">
        <v>3.1031950055086099</v>
      </c>
      <c r="P3879">
        <v>117.83999999999899</v>
      </c>
      <c r="Q3879">
        <v>5.1728627662570997E-2</v>
      </c>
    </row>
    <row r="3880" spans="1:17" hidden="1" x14ac:dyDescent="0.3">
      <c r="A3880" t="s">
        <v>7992</v>
      </c>
      <c r="B3880" t="s">
        <v>7993</v>
      </c>
      <c r="C3880" t="s">
        <v>10650</v>
      </c>
      <c r="D3880" t="s">
        <v>531</v>
      </c>
      <c r="E3880">
        <v>28.142399999999999</v>
      </c>
      <c r="F3880">
        <v>93.99</v>
      </c>
      <c r="G3880">
        <v>15.9209983033155</v>
      </c>
      <c r="H3880">
        <v>1.88933555900922</v>
      </c>
      <c r="I3880">
        <v>3.18258689388521</v>
      </c>
      <c r="J3880">
        <v>-7.5547932294128399</v>
      </c>
      <c r="K3880">
        <v>84.060080697347999</v>
      </c>
      <c r="L3880">
        <v>71.327362714504503</v>
      </c>
      <c r="M3880">
        <v>38.0390155728509</v>
      </c>
      <c r="N3880">
        <v>0.41453093236759098</v>
      </c>
      <c r="O3880">
        <v>13.3099265879348</v>
      </c>
      <c r="P3880">
        <v>82.151162790697597</v>
      </c>
      <c r="Q3880">
        <v>0.219721727045006</v>
      </c>
    </row>
    <row r="3881" spans="1:17" hidden="1" x14ac:dyDescent="0.3">
      <c r="A3881" t="s">
        <v>7994</v>
      </c>
      <c r="B3881" t="s">
        <v>7995</v>
      </c>
      <c r="C3881" t="s">
        <v>10650</v>
      </c>
      <c r="E3881">
        <v>28.0716842</v>
      </c>
      <c r="F3881">
        <v>56.14</v>
      </c>
      <c r="G3881">
        <v>50.836921901835098</v>
      </c>
      <c r="H3881">
        <v>-20.160774978942101</v>
      </c>
      <c r="I3881">
        <v>16.1773699165003</v>
      </c>
      <c r="J3881">
        <v>-7.5155210596013102</v>
      </c>
      <c r="K3881">
        <v>54.943511111541703</v>
      </c>
      <c r="L3881">
        <v>44.108691321342199</v>
      </c>
      <c r="M3881">
        <v>32.964733432649801</v>
      </c>
      <c r="N3881">
        <v>0.47183008077098698</v>
      </c>
      <c r="O3881">
        <v>44.620591378696098</v>
      </c>
      <c r="P3881">
        <v>100.49999999999901</v>
      </c>
      <c r="Q3881">
        <v>9.7719065449947004E-2</v>
      </c>
    </row>
    <row r="3882" spans="1:17" hidden="1" x14ac:dyDescent="0.3">
      <c r="A3882" t="s">
        <v>7996</v>
      </c>
      <c r="B3882" t="s">
        <v>7997</v>
      </c>
      <c r="C3882" t="s">
        <v>10650</v>
      </c>
      <c r="D3882" t="s">
        <v>629</v>
      </c>
      <c r="E3882">
        <v>28.061876699999999</v>
      </c>
      <c r="F3882">
        <v>78.81</v>
      </c>
      <c r="G3882">
        <v>-23.7334086006531</v>
      </c>
      <c r="H3882">
        <v>-6.5140522282017601</v>
      </c>
      <c r="I3882">
        <v>-9.2717995046370305</v>
      </c>
      <c r="J3882">
        <v>-1.6627623810837799</v>
      </c>
      <c r="K3882">
        <v>77.397654264902201</v>
      </c>
      <c r="L3882">
        <v>56.431586330596303</v>
      </c>
      <c r="M3882">
        <v>9.8837266546220697</v>
      </c>
      <c r="N3882">
        <v>0.381818181818181</v>
      </c>
      <c r="O3882">
        <v>10.1256185763228</v>
      </c>
      <c r="P3882">
        <v>6.7018683996750497</v>
      </c>
    </row>
    <row r="3883" spans="1:17" hidden="1" x14ac:dyDescent="0.3">
      <c r="A3883" t="s">
        <v>7998</v>
      </c>
      <c r="B3883" t="s">
        <v>7999</v>
      </c>
      <c r="C3883" t="s">
        <v>10650</v>
      </c>
      <c r="D3883" t="s">
        <v>295</v>
      </c>
      <c r="E3883">
        <v>28.0518</v>
      </c>
      <c r="F3883">
        <v>68.45</v>
      </c>
      <c r="G3883">
        <v>34.703444350697097</v>
      </c>
      <c r="H3883">
        <v>-7.1869356274314304</v>
      </c>
      <c r="I3883">
        <v>-28.671138369039401</v>
      </c>
      <c r="J3883">
        <v>-4.8656609318084101</v>
      </c>
      <c r="K3883">
        <v>70.835563688656407</v>
      </c>
      <c r="L3883">
        <v>66.412153418719399</v>
      </c>
      <c r="M3883">
        <v>49.815013870287203</v>
      </c>
      <c r="N3883">
        <v>0.37133288680509002</v>
      </c>
      <c r="O3883">
        <v>38.787436084733301</v>
      </c>
      <c r="P3883">
        <v>97.376009227220294</v>
      </c>
      <c r="Q3883">
        <v>7.4403695275631995E-2</v>
      </c>
    </row>
    <row r="3884" spans="1:17" hidden="1" x14ac:dyDescent="0.3">
      <c r="A3884" t="s">
        <v>8000</v>
      </c>
      <c r="B3884" t="s">
        <v>8001</v>
      </c>
      <c r="C3884" t="s">
        <v>10650</v>
      </c>
      <c r="D3884" t="s">
        <v>72</v>
      </c>
      <c r="E3884">
        <v>28.05</v>
      </c>
      <c r="F3884">
        <v>1.0900000000000001</v>
      </c>
      <c r="G3884">
        <v>-3.6910909538165702</v>
      </c>
      <c r="H3884">
        <v>-8.3027548364709798</v>
      </c>
      <c r="I3884">
        <v>-23.6249056306076</v>
      </c>
      <c r="J3884">
        <v>-3.44847666679807</v>
      </c>
      <c r="K3884">
        <v>1.18044289632616</v>
      </c>
      <c r="L3884">
        <v>1.1468939318828</v>
      </c>
      <c r="M3884">
        <v>40.194703119185199</v>
      </c>
      <c r="N3884">
        <v>0.45212919389970702</v>
      </c>
      <c r="O3884">
        <v>92.660550458715505</v>
      </c>
      <c r="P3884">
        <v>29.761904761904699</v>
      </c>
      <c r="Q3884">
        <v>6.7312521824383006E-2</v>
      </c>
    </row>
    <row r="3885" spans="1:17" hidden="1" x14ac:dyDescent="0.3">
      <c r="A3885" t="s">
        <v>8002</v>
      </c>
      <c r="B3885" t="s">
        <v>8003</v>
      </c>
      <c r="C3885" t="s">
        <v>10650</v>
      </c>
      <c r="D3885" t="s">
        <v>295</v>
      </c>
      <c r="E3885">
        <v>28.015574399999998</v>
      </c>
      <c r="F3885">
        <v>27.78</v>
      </c>
      <c r="G3885">
        <v>13.377233927584699</v>
      </c>
      <c r="H3885">
        <v>-0.70767490039198899</v>
      </c>
      <c r="I3885">
        <v>16.151968127349299</v>
      </c>
      <c r="J3885">
        <v>-1.7822660559605701</v>
      </c>
      <c r="K3885">
        <v>24.007145953434598</v>
      </c>
      <c r="L3885">
        <v>22.727500685553</v>
      </c>
      <c r="M3885">
        <v>99.957975064841406</v>
      </c>
      <c r="N3885">
        <v>3.0417522245037598</v>
      </c>
      <c r="O3885">
        <v>0</v>
      </c>
      <c r="P3885">
        <v>50.732501356483901</v>
      </c>
    </row>
    <row r="3886" spans="1:17" hidden="1" x14ac:dyDescent="0.3">
      <c r="A3886" t="s">
        <v>8004</v>
      </c>
      <c r="B3886" t="s">
        <v>8005</v>
      </c>
      <c r="C3886" t="s">
        <v>10650</v>
      </c>
      <c r="D3886" t="s">
        <v>629</v>
      </c>
      <c r="E3886">
        <v>28.000223999999999</v>
      </c>
      <c r="F3886">
        <v>38.36</v>
      </c>
      <c r="G3886">
        <v>8.4495890387738797</v>
      </c>
      <c r="H3886">
        <v>1.0014503600012901</v>
      </c>
      <c r="I3886">
        <v>4.3755858216336696</v>
      </c>
      <c r="J3886">
        <v>-0.191357605958872</v>
      </c>
      <c r="K3886">
        <v>33.421795814131997</v>
      </c>
      <c r="L3886">
        <v>30.095164434430199</v>
      </c>
      <c r="M3886">
        <v>52.041066422917602</v>
      </c>
      <c r="N3886">
        <v>1.3107911140860899</v>
      </c>
      <c r="O3886">
        <v>19.525547445255398</v>
      </c>
      <c r="P3886">
        <v>78.418604651162795</v>
      </c>
      <c r="Q3886">
        <v>6.0299132543902997E-2</v>
      </c>
    </row>
    <row r="3887" spans="1:17" hidden="1" x14ac:dyDescent="0.3">
      <c r="A3887" t="s">
        <v>8006</v>
      </c>
      <c r="B3887" t="s">
        <v>8007</v>
      </c>
      <c r="C3887" t="s">
        <v>10650</v>
      </c>
      <c r="D3887" t="s">
        <v>8008</v>
      </c>
      <c r="E3887">
        <v>27.9864</v>
      </c>
      <c r="F3887">
        <v>210</v>
      </c>
      <c r="G3887">
        <v>25.2355903087896</v>
      </c>
      <c r="H3887">
        <v>-0.54748406342427802</v>
      </c>
      <c r="I3887">
        <v>42.7016993834281</v>
      </c>
      <c r="J3887">
        <v>-2.1435316118530099</v>
      </c>
      <c r="K3887">
        <v>196.46869602848199</v>
      </c>
      <c r="M3887">
        <v>51.179173625664703</v>
      </c>
      <c r="O3887">
        <v>11.619047619047601</v>
      </c>
      <c r="P3887">
        <v>72.413793103448199</v>
      </c>
    </row>
    <row r="3888" spans="1:17" hidden="1" x14ac:dyDescent="0.3">
      <c r="A3888" t="s">
        <v>8009</v>
      </c>
      <c r="B3888" t="s">
        <v>8010</v>
      </c>
      <c r="C3888" t="s">
        <v>10650</v>
      </c>
      <c r="D3888" t="s">
        <v>414</v>
      </c>
      <c r="E3888">
        <v>27.93</v>
      </c>
      <c r="F3888">
        <v>0.36</v>
      </c>
      <c r="G3888">
        <v>-35.698434895064999</v>
      </c>
      <c r="H3888">
        <v>-4.3008715972996203</v>
      </c>
      <c r="I3888">
        <v>-22.9691679256896</v>
      </c>
      <c r="J3888">
        <v>-4.4405401588615598</v>
      </c>
      <c r="K3888">
        <v>0.35974159168755898</v>
      </c>
      <c r="L3888">
        <v>0.37893062648421</v>
      </c>
      <c r="M3888">
        <v>44.662284755483</v>
      </c>
      <c r="N3888">
        <v>0.60585017278669495</v>
      </c>
      <c r="O3888">
        <v>58.3333333333333</v>
      </c>
      <c r="P3888">
        <v>16.129032258064498</v>
      </c>
    </row>
    <row r="3889" spans="1:17" hidden="1" x14ac:dyDescent="0.3">
      <c r="A3889" t="s">
        <v>8011</v>
      </c>
      <c r="B3889" t="s">
        <v>8012</v>
      </c>
      <c r="C3889" t="s">
        <v>10650</v>
      </c>
      <c r="D3889" t="s">
        <v>568</v>
      </c>
      <c r="E3889">
        <v>27.862200000000001</v>
      </c>
      <c r="F3889">
        <v>89.43</v>
      </c>
      <c r="G3889">
        <v>12.9050018905196</v>
      </c>
      <c r="H3889">
        <v>24.5043034407521</v>
      </c>
      <c r="I3889">
        <v>3.4155275454191298</v>
      </c>
      <c r="J3889">
        <v>-5.3038175478750098E-3</v>
      </c>
      <c r="K3889">
        <v>77.525671581046097</v>
      </c>
      <c r="L3889">
        <v>72.0294525850978</v>
      </c>
      <c r="M3889">
        <v>85.990572571420699</v>
      </c>
      <c r="N3889">
        <v>3.0843944986766401</v>
      </c>
      <c r="O3889">
        <v>10.041373141004099</v>
      </c>
      <c r="P3889">
        <v>54.003788531083103</v>
      </c>
      <c r="Q3889">
        <v>-6.0050018066909999E-3</v>
      </c>
    </row>
    <row r="3890" spans="1:17" hidden="1" x14ac:dyDescent="0.3">
      <c r="A3890" t="s">
        <v>8013</v>
      </c>
      <c r="B3890" t="s">
        <v>8014</v>
      </c>
      <c r="C3890" t="s">
        <v>10650</v>
      </c>
      <c r="D3890" t="s">
        <v>282</v>
      </c>
      <c r="E3890">
        <v>27.836664839999901</v>
      </c>
      <c r="F3890">
        <v>37.06</v>
      </c>
      <c r="G3890">
        <v>-3.86423874896209</v>
      </c>
      <c r="H3890">
        <v>-7.2402706472476099</v>
      </c>
      <c r="I3890">
        <v>-16.609313531513799</v>
      </c>
      <c r="J3890">
        <v>-5.8529937435516404</v>
      </c>
      <c r="K3890">
        <v>36.638149485959197</v>
      </c>
      <c r="L3890">
        <v>35.110940968238502</v>
      </c>
      <c r="M3890">
        <v>51.463314989692101</v>
      </c>
      <c r="N3890">
        <v>1.0302246024591399</v>
      </c>
      <c r="O3890">
        <v>47.463572584997202</v>
      </c>
      <c r="P3890">
        <v>61.130434782608702</v>
      </c>
      <c r="Q3890">
        <v>3.7218833891999002E-2</v>
      </c>
    </row>
    <row r="3891" spans="1:17" hidden="1" x14ac:dyDescent="0.3">
      <c r="A3891" t="s">
        <v>8015</v>
      </c>
      <c r="B3891" t="s">
        <v>8016</v>
      </c>
      <c r="C3891" t="s">
        <v>10650</v>
      </c>
      <c r="D3891" t="s">
        <v>742</v>
      </c>
      <c r="E3891">
        <v>27.800666394</v>
      </c>
      <c r="F3891">
        <v>45.58</v>
      </c>
      <c r="G3891">
        <v>10.0269726144637</v>
      </c>
      <c r="H3891">
        <v>2.7161362446394799</v>
      </c>
      <c r="I3891">
        <v>1.4671865809636</v>
      </c>
      <c r="J3891">
        <v>1.1394975059218599</v>
      </c>
      <c r="K3891">
        <v>41.770294528401301</v>
      </c>
      <c r="L3891">
        <v>38.091894935993501</v>
      </c>
      <c r="M3891">
        <v>53.1716620480071</v>
      </c>
      <c r="N3891">
        <v>2.5870410024377999</v>
      </c>
      <c r="O3891">
        <v>0.37297060114085401</v>
      </c>
      <c r="P3891">
        <v>47.0322580645161</v>
      </c>
    </row>
    <row r="3892" spans="1:17" hidden="1" x14ac:dyDescent="0.3">
      <c r="A3892" t="s">
        <v>8017</v>
      </c>
      <c r="B3892" t="s">
        <v>8018</v>
      </c>
      <c r="C3892" t="s">
        <v>10650</v>
      </c>
      <c r="D3892" t="s">
        <v>629</v>
      </c>
      <c r="E3892">
        <v>27.75938</v>
      </c>
      <c r="F3892">
        <v>23.48</v>
      </c>
      <c r="G3892">
        <v>-10.3943772048271</v>
      </c>
      <c r="H3892">
        <v>-6.1064271528551703</v>
      </c>
      <c r="I3892">
        <v>-13.3510092494062</v>
      </c>
      <c r="J3892">
        <v>-3.0408846894386499</v>
      </c>
      <c r="K3892">
        <v>22.679989725762599</v>
      </c>
      <c r="L3892">
        <v>23.656449320898901</v>
      </c>
      <c r="M3892">
        <v>48.003309346321998</v>
      </c>
      <c r="N3892">
        <v>0.46121012415822799</v>
      </c>
      <c r="O3892">
        <v>81.686541737648994</v>
      </c>
      <c r="P3892">
        <v>42.216838279830398</v>
      </c>
      <c r="Q3892">
        <v>-7.6647142270586999E-2</v>
      </c>
    </row>
    <row r="3893" spans="1:17" hidden="1" x14ac:dyDescent="0.3">
      <c r="A3893" t="s">
        <v>8019</v>
      </c>
      <c r="B3893" t="s">
        <v>8020</v>
      </c>
      <c r="C3893" t="s">
        <v>10650</v>
      </c>
      <c r="D3893" t="s">
        <v>18</v>
      </c>
      <c r="E3893">
        <v>27.657</v>
      </c>
      <c r="F3893">
        <v>322.64999999999998</v>
      </c>
      <c r="G3893">
        <v>58.809688485331399</v>
      </c>
      <c r="H3893">
        <v>44.179678332929001</v>
      </c>
      <c r="I3893">
        <v>74.006377160459905</v>
      </c>
      <c r="J3893">
        <v>25.7133548460837</v>
      </c>
      <c r="K3893">
        <v>236.65355577209499</v>
      </c>
      <c r="L3893">
        <v>214.631397107498</v>
      </c>
      <c r="M3893">
        <v>90.461588311430603</v>
      </c>
      <c r="N3893">
        <v>2.0393007260221601</v>
      </c>
      <c r="O3893">
        <v>0</v>
      </c>
      <c r="P3893">
        <v>197.92243767312999</v>
      </c>
    </row>
    <row r="3894" spans="1:17" hidden="1" x14ac:dyDescent="0.3">
      <c r="A3894" t="s">
        <v>8021</v>
      </c>
      <c r="B3894" t="s">
        <v>8022</v>
      </c>
      <c r="C3894" t="s">
        <v>10650</v>
      </c>
      <c r="D3894" t="s">
        <v>72</v>
      </c>
      <c r="E3894">
        <v>27.63</v>
      </c>
      <c r="F3894">
        <v>27.08</v>
      </c>
      <c r="G3894">
        <v>-20.353976187320001</v>
      </c>
      <c r="H3894">
        <v>4.7870254571230202</v>
      </c>
      <c r="I3894">
        <v>-10.003388458009001</v>
      </c>
      <c r="J3894">
        <v>1.8591559403849101</v>
      </c>
      <c r="K3894">
        <v>25.225298759920801</v>
      </c>
      <c r="L3894">
        <v>25.648830056971399</v>
      </c>
      <c r="M3894">
        <v>81.325719700284296</v>
      </c>
      <c r="N3894">
        <v>1.6042202508612999</v>
      </c>
      <c r="O3894">
        <v>69.091580502215606</v>
      </c>
      <c r="P3894">
        <v>29.507412721186</v>
      </c>
    </row>
    <row r="3895" spans="1:17" hidden="1" x14ac:dyDescent="0.3">
      <c r="A3895" t="s">
        <v>8023</v>
      </c>
      <c r="B3895" t="s">
        <v>8024</v>
      </c>
      <c r="C3895" t="s">
        <v>10650</v>
      </c>
      <c r="E3895">
        <v>27.535450319999999</v>
      </c>
      <c r="F3895">
        <v>158.5</v>
      </c>
      <c r="G3895">
        <v>41.436334363801002</v>
      </c>
      <c r="H3895">
        <v>-26.990719718802399</v>
      </c>
      <c r="I3895">
        <v>12.674906588777199</v>
      </c>
      <c r="J3895">
        <v>2.3185022559185602</v>
      </c>
      <c r="K3895">
        <v>174.062050041974</v>
      </c>
      <c r="L3895">
        <v>147.67325946768099</v>
      </c>
      <c r="M3895">
        <v>39.3959556193171</v>
      </c>
      <c r="N3895">
        <v>0.368680544860849</v>
      </c>
      <c r="O3895">
        <v>64.952681388012607</v>
      </c>
      <c r="P3895">
        <v>102.944942381562</v>
      </c>
      <c r="Q3895">
        <v>9.9114166998149997E-2</v>
      </c>
    </row>
    <row r="3896" spans="1:17" hidden="1" x14ac:dyDescent="0.3">
      <c r="A3896" t="s">
        <v>8025</v>
      </c>
      <c r="B3896" t="s">
        <v>8026</v>
      </c>
      <c r="C3896" t="s">
        <v>10650</v>
      </c>
      <c r="D3896" t="s">
        <v>414</v>
      </c>
      <c r="E3896">
        <v>27.387499999999999</v>
      </c>
      <c r="F3896">
        <v>76.7</v>
      </c>
      <c r="G3896">
        <v>88.582427168717999</v>
      </c>
      <c r="H3896">
        <v>-34.269118744317701</v>
      </c>
      <c r="I3896">
        <v>-17.082182052455501</v>
      </c>
      <c r="J3896">
        <v>-9.2778745416504904</v>
      </c>
      <c r="K3896">
        <v>96.042455769563503</v>
      </c>
      <c r="L3896">
        <v>75.986310338448504</v>
      </c>
      <c r="M3896">
        <v>5.56194987406694</v>
      </c>
      <c r="N3896">
        <v>0.13638343221834001</v>
      </c>
      <c r="O3896">
        <v>98.161668839634899</v>
      </c>
      <c r="P3896">
        <v>119.017704169046</v>
      </c>
      <c r="Q3896">
        <v>0.180881173946004</v>
      </c>
    </row>
    <row r="3897" spans="1:17" hidden="1" x14ac:dyDescent="0.3">
      <c r="A3897" t="s">
        <v>8027</v>
      </c>
      <c r="B3897" t="s">
        <v>8028</v>
      </c>
      <c r="C3897" t="s">
        <v>10650</v>
      </c>
      <c r="D3897" t="s">
        <v>4596</v>
      </c>
      <c r="E3897">
        <v>27.267489000000001</v>
      </c>
      <c r="F3897">
        <v>0.56999999999999995</v>
      </c>
      <c r="G3897">
        <v>37.8284164624543</v>
      </c>
      <c r="H3897">
        <v>-2.49338918610627</v>
      </c>
      <c r="I3897">
        <v>-9.4209705618684598</v>
      </c>
      <c r="J3897">
        <v>6.0608711989413804</v>
      </c>
      <c r="K3897">
        <v>0.47107030058009097</v>
      </c>
      <c r="L3897">
        <v>0.30078499190782798</v>
      </c>
      <c r="M3897">
        <v>87.598736704854304</v>
      </c>
      <c r="N3897">
        <v>1.2402877309565701</v>
      </c>
      <c r="O3897">
        <v>5.26315789473683</v>
      </c>
      <c r="P3897">
        <v>78.124999999999901</v>
      </c>
      <c r="Q3897">
        <v>0.151263991992968</v>
      </c>
    </row>
    <row r="3898" spans="1:17" hidden="1" x14ac:dyDescent="0.3">
      <c r="A3898" t="s">
        <v>8029</v>
      </c>
      <c r="B3898" t="s">
        <v>8030</v>
      </c>
      <c r="C3898" t="s">
        <v>10650</v>
      </c>
      <c r="D3898" t="s">
        <v>472</v>
      </c>
      <c r="E3898">
        <v>27.266999999999999</v>
      </c>
      <c r="F3898">
        <v>3.33</v>
      </c>
      <c r="G3898">
        <v>31.2152084365649</v>
      </c>
      <c r="H3898">
        <v>40.889357542345799</v>
      </c>
      <c r="I3898">
        <v>21.848645839492502</v>
      </c>
      <c r="J3898">
        <v>22.827033537283501</v>
      </c>
      <c r="K3898">
        <v>2.8362022763543799</v>
      </c>
      <c r="L3898">
        <v>2.54706338871594</v>
      </c>
      <c r="M3898">
        <v>87.940469430889195</v>
      </c>
      <c r="N3898">
        <v>2.3723873957293602</v>
      </c>
      <c r="O3898">
        <v>27.3273273273273</v>
      </c>
      <c r="P3898">
        <v>80.978260869565204</v>
      </c>
      <c r="Q3898">
        <v>0.11823362264852</v>
      </c>
    </row>
    <row r="3899" spans="1:17" hidden="1" x14ac:dyDescent="0.3">
      <c r="A3899" t="s">
        <v>8031</v>
      </c>
      <c r="B3899" t="s">
        <v>8032</v>
      </c>
      <c r="C3899" t="s">
        <v>10650</v>
      </c>
      <c r="E3899">
        <v>27.262076579999999</v>
      </c>
      <c r="F3899">
        <v>44.91</v>
      </c>
      <c r="G3899">
        <v>-40.381136234336601</v>
      </c>
      <c r="H3899">
        <v>78.116906180478097</v>
      </c>
      <c r="I3899">
        <v>-22.915027159697999</v>
      </c>
      <c r="J3899">
        <v>-14.963920682242</v>
      </c>
      <c r="O3899">
        <v>16.588733021598699</v>
      </c>
      <c r="P3899">
        <v>0</v>
      </c>
    </row>
    <row r="3900" spans="1:17" hidden="1" x14ac:dyDescent="0.3">
      <c r="A3900" t="s">
        <v>8033</v>
      </c>
      <c r="B3900" t="s">
        <v>8034</v>
      </c>
      <c r="C3900" t="s">
        <v>10650</v>
      </c>
      <c r="D3900" t="s">
        <v>124</v>
      </c>
      <c r="E3900">
        <v>27.240600000000001</v>
      </c>
      <c r="F3900">
        <v>26</v>
      </c>
      <c r="G3900">
        <v>-12.0381913901278</v>
      </c>
      <c r="H3900">
        <v>-1.9230938195218401</v>
      </c>
      <c r="I3900">
        <v>63.781341931550202</v>
      </c>
      <c r="J3900">
        <v>-3.01093198593025E-2</v>
      </c>
      <c r="K3900">
        <v>23.717652519150999</v>
      </c>
      <c r="L3900">
        <v>21.530613383041199</v>
      </c>
      <c r="M3900">
        <v>61.655461087072197</v>
      </c>
      <c r="N3900">
        <v>4.2831453520101803</v>
      </c>
      <c r="O3900">
        <v>13.846153846153801</v>
      </c>
      <c r="P3900">
        <v>86.781609195402297</v>
      </c>
      <c r="Q3900">
        <v>9.4384661096132E-2</v>
      </c>
    </row>
    <row r="3901" spans="1:17" hidden="1" x14ac:dyDescent="0.3">
      <c r="A3901" t="s">
        <v>8035</v>
      </c>
      <c r="B3901" t="s">
        <v>8036</v>
      </c>
      <c r="C3901" t="s">
        <v>10650</v>
      </c>
      <c r="D3901" t="s">
        <v>414</v>
      </c>
      <c r="E3901">
        <v>27.16</v>
      </c>
      <c r="F3901">
        <v>407.35</v>
      </c>
      <c r="G3901">
        <v>26.057231643544199</v>
      </c>
      <c r="H3901">
        <v>-7.4168604942732301</v>
      </c>
      <c r="I3901">
        <v>-28.122261031292599</v>
      </c>
      <c r="J3901">
        <v>-3.7571353308692998</v>
      </c>
      <c r="K3901">
        <v>399.59725211967998</v>
      </c>
      <c r="L3901">
        <v>379.403795648597</v>
      </c>
      <c r="M3901">
        <v>43.926964669391801</v>
      </c>
      <c r="N3901">
        <v>0.78414442700156906</v>
      </c>
      <c r="O3901">
        <v>30.600220940223299</v>
      </c>
      <c r="P3901">
        <v>102.76256844200999</v>
      </c>
      <c r="Q3901">
        <v>0.117403030197648</v>
      </c>
    </row>
    <row r="3902" spans="1:17" hidden="1" x14ac:dyDescent="0.3">
      <c r="A3902" t="s">
        <v>8037</v>
      </c>
      <c r="B3902" t="s">
        <v>8038</v>
      </c>
      <c r="C3902" t="s">
        <v>10650</v>
      </c>
      <c r="D3902" t="s">
        <v>531</v>
      </c>
      <c r="E3902">
        <v>27.16</v>
      </c>
      <c r="F3902">
        <v>53.35</v>
      </c>
      <c r="G3902">
        <v>131.08433084280901</v>
      </c>
      <c r="H3902">
        <v>23.379182565854101</v>
      </c>
      <c r="I3902">
        <v>48.697498740976997</v>
      </c>
      <c r="J3902">
        <v>-1.7547248603922201</v>
      </c>
      <c r="K3902">
        <v>47.353504140953</v>
      </c>
      <c r="L3902">
        <v>38.393772783662797</v>
      </c>
      <c r="M3902">
        <v>67.3829261635357</v>
      </c>
      <c r="N3902">
        <v>1.8455484383593601</v>
      </c>
      <c r="O3902">
        <v>23.7488284910965</v>
      </c>
      <c r="P3902">
        <v>173.44951307022001</v>
      </c>
      <c r="Q3902">
        <v>7.5590300649028996E-2</v>
      </c>
    </row>
    <row r="3903" spans="1:17" hidden="1" x14ac:dyDescent="0.3">
      <c r="A3903" t="s">
        <v>8039</v>
      </c>
      <c r="B3903" t="s">
        <v>8040</v>
      </c>
      <c r="C3903" t="s">
        <v>10650</v>
      </c>
      <c r="D3903" t="s">
        <v>141</v>
      </c>
      <c r="E3903">
        <v>27.123172</v>
      </c>
      <c r="F3903">
        <v>48.42</v>
      </c>
      <c r="G3903">
        <v>81.933144052303305</v>
      </c>
      <c r="H3903">
        <v>70.374036258748703</v>
      </c>
      <c r="I3903">
        <v>153.07478811826601</v>
      </c>
      <c r="J3903">
        <v>19.833549526186999</v>
      </c>
      <c r="K3903">
        <v>30.121990360529999</v>
      </c>
      <c r="L3903">
        <v>23.404761196897699</v>
      </c>
      <c r="M3903">
        <v>97.992762514980399</v>
      </c>
      <c r="N3903">
        <v>3.0375013988462198</v>
      </c>
      <c r="O3903">
        <v>0</v>
      </c>
      <c r="P3903">
        <v>271.88940092165899</v>
      </c>
      <c r="Q3903">
        <v>0.118210225848383</v>
      </c>
    </row>
    <row r="3904" spans="1:17" hidden="1" x14ac:dyDescent="0.3">
      <c r="A3904" t="s">
        <v>8041</v>
      </c>
      <c r="B3904" t="s">
        <v>8042</v>
      </c>
      <c r="C3904" t="s">
        <v>10650</v>
      </c>
      <c r="D3904" t="s">
        <v>124</v>
      </c>
      <c r="E3904">
        <v>27.087395999999998</v>
      </c>
      <c r="F3904">
        <v>42</v>
      </c>
      <c r="G3904">
        <v>25.5642655190581</v>
      </c>
      <c r="H3904">
        <v>16.939383923137399</v>
      </c>
      <c r="I3904">
        <v>-12.7947416940544</v>
      </c>
      <c r="J3904">
        <v>-1.7822660559605701</v>
      </c>
      <c r="K3904">
        <v>40.238208992409596</v>
      </c>
      <c r="L3904">
        <v>38.572820558299</v>
      </c>
      <c r="M3904">
        <v>98.522016064205701</v>
      </c>
      <c r="N3904">
        <v>1.33929297033726</v>
      </c>
      <c r="O3904">
        <v>32.285714285714199</v>
      </c>
      <c r="P3904">
        <v>71.638741315896993</v>
      </c>
      <c r="Q3904">
        <v>5.5629898060366001E-2</v>
      </c>
    </row>
    <row r="3905" spans="1:17" hidden="1" x14ac:dyDescent="0.3">
      <c r="A3905" t="s">
        <v>8043</v>
      </c>
      <c r="B3905" t="s">
        <v>8044</v>
      </c>
      <c r="C3905" t="s">
        <v>10650</v>
      </c>
      <c r="D3905" t="s">
        <v>629</v>
      </c>
      <c r="E3905">
        <v>27.020499999999998</v>
      </c>
      <c r="F3905">
        <v>42.36</v>
      </c>
      <c r="G3905">
        <v>30.019268454217201</v>
      </c>
      <c r="H3905">
        <v>34.861420616173604</v>
      </c>
      <c r="I3905">
        <v>54.263362670441403</v>
      </c>
      <c r="J3905">
        <v>9.1905709522495407</v>
      </c>
      <c r="K3905">
        <v>32.750333101947703</v>
      </c>
      <c r="L3905">
        <v>29.132214845138002</v>
      </c>
      <c r="M3905">
        <v>93.647064198731996</v>
      </c>
      <c r="N3905">
        <v>1.8547436251832501</v>
      </c>
      <c r="O3905">
        <v>5.9962228517469196</v>
      </c>
      <c r="P3905">
        <v>89.870013446884798</v>
      </c>
      <c r="Q3905">
        <v>0.185885097320661</v>
      </c>
    </row>
    <row r="3906" spans="1:17" hidden="1" x14ac:dyDescent="0.3">
      <c r="A3906" t="s">
        <v>8045</v>
      </c>
      <c r="B3906" t="s">
        <v>8046</v>
      </c>
      <c r="C3906" t="s">
        <v>10650</v>
      </c>
      <c r="D3906" t="s">
        <v>51</v>
      </c>
      <c r="E3906">
        <v>26.995099679999999</v>
      </c>
      <c r="F3906">
        <v>45.6</v>
      </c>
      <c r="G3906">
        <v>-30.435277000328199</v>
      </c>
      <c r="H3906">
        <v>-1.52309381952183</v>
      </c>
      <c r="I3906">
        <v>-12.9691679256896</v>
      </c>
      <c r="J3906">
        <v>-1.6627623810837799</v>
      </c>
      <c r="K3906">
        <v>45.600000036775597</v>
      </c>
      <c r="L3906">
        <v>45.601591838784302</v>
      </c>
      <c r="M3906">
        <v>0</v>
      </c>
      <c r="O3906">
        <v>5.26315789473683</v>
      </c>
      <c r="P3906">
        <v>0</v>
      </c>
    </row>
    <row r="3907" spans="1:17" hidden="1" x14ac:dyDescent="0.3">
      <c r="A3907" t="s">
        <v>8047</v>
      </c>
      <c r="B3907" t="s">
        <v>8048</v>
      </c>
      <c r="C3907" t="s">
        <v>10650</v>
      </c>
      <c r="D3907" t="s">
        <v>742</v>
      </c>
      <c r="E3907">
        <v>26.973934176</v>
      </c>
      <c r="F3907">
        <v>147.56</v>
      </c>
      <c r="G3907">
        <v>22.651142752758201</v>
      </c>
      <c r="H3907">
        <v>3.2683176654554602</v>
      </c>
      <c r="I3907">
        <v>10.4397139008554</v>
      </c>
      <c r="J3907">
        <v>-0.40962954900357801</v>
      </c>
      <c r="K3907">
        <v>136.78561879842999</v>
      </c>
      <c r="L3907">
        <v>121.767710303971</v>
      </c>
      <c r="M3907">
        <v>49.068310851650402</v>
      </c>
      <c r="N3907">
        <v>0.96624949023894602</v>
      </c>
      <c r="O3907">
        <v>0.50826782325834596</v>
      </c>
      <c r="P3907">
        <v>72.182030338389694</v>
      </c>
    </row>
    <row r="3908" spans="1:17" hidden="1" x14ac:dyDescent="0.3">
      <c r="A3908" t="s">
        <v>8049</v>
      </c>
      <c r="B3908" t="s">
        <v>8050</v>
      </c>
      <c r="C3908" t="s">
        <v>10650</v>
      </c>
      <c r="D3908" t="s">
        <v>742</v>
      </c>
      <c r="E3908">
        <v>26.947385721</v>
      </c>
      <c r="F3908">
        <v>43.91</v>
      </c>
      <c r="G3908">
        <v>9.12991275238935</v>
      </c>
      <c r="H3908">
        <v>5.0158283361667699</v>
      </c>
      <c r="I3908">
        <v>1.70829355250306</v>
      </c>
      <c r="J3908">
        <v>2.6035292269799699</v>
      </c>
      <c r="K3908">
        <v>40.3911504823485</v>
      </c>
      <c r="L3908">
        <v>36.803915470121296</v>
      </c>
      <c r="N3908">
        <v>3.0056044868208698</v>
      </c>
      <c r="O3908">
        <v>7.9480756092006297</v>
      </c>
      <c r="P3908">
        <v>43.637553156689499</v>
      </c>
    </row>
    <row r="3909" spans="1:17" hidden="1" x14ac:dyDescent="0.3">
      <c r="A3909" t="s">
        <v>8051</v>
      </c>
      <c r="B3909" t="s">
        <v>8052</v>
      </c>
      <c r="C3909" t="s">
        <v>10650</v>
      </c>
      <c r="D3909" t="s">
        <v>2781</v>
      </c>
      <c r="E3909">
        <v>26.899279737000001</v>
      </c>
      <c r="F3909">
        <v>72.45</v>
      </c>
      <c r="G3909">
        <v>-42.081618463742799</v>
      </c>
      <c r="H3909">
        <v>5.1059384385426698</v>
      </c>
      <c r="I3909">
        <v>-1.1636123701340999</v>
      </c>
      <c r="J3909">
        <v>10.3880850765433</v>
      </c>
      <c r="K3909">
        <v>64.571098860806003</v>
      </c>
      <c r="L3909">
        <v>69.954502788429394</v>
      </c>
      <c r="M3909">
        <v>70.631491096201799</v>
      </c>
      <c r="N3909">
        <v>0.30555555555555503</v>
      </c>
      <c r="O3909">
        <v>63.574879227053103</v>
      </c>
      <c r="P3909">
        <v>22.796610169491501</v>
      </c>
    </row>
    <row r="3910" spans="1:17" hidden="1" x14ac:dyDescent="0.3">
      <c r="A3910" t="s">
        <v>8053</v>
      </c>
      <c r="B3910" t="s">
        <v>8054</v>
      </c>
      <c r="C3910" t="s">
        <v>10650</v>
      </c>
      <c r="D3910" t="s">
        <v>305</v>
      </c>
      <c r="E3910">
        <v>26.861973419999899</v>
      </c>
      <c r="F3910">
        <v>37.21</v>
      </c>
      <c r="G3910">
        <v>-20.994100529739899</v>
      </c>
      <c r="H3910">
        <v>-6.5026648103287696</v>
      </c>
      <c r="I3910">
        <v>-8.4466960155773094</v>
      </c>
      <c r="J3910">
        <v>-1.6627623810837799</v>
      </c>
      <c r="K3910">
        <v>38.664711016878101</v>
      </c>
      <c r="L3910">
        <v>36.863474881816998</v>
      </c>
      <c r="M3910">
        <v>2.18205780612E-4</v>
      </c>
      <c r="N3910">
        <v>6.55555555555555</v>
      </c>
      <c r="O3910">
        <v>5.2405267401235998</v>
      </c>
      <c r="P3910">
        <v>15.201238390092801</v>
      </c>
    </row>
    <row r="3911" spans="1:17" hidden="1" x14ac:dyDescent="0.3">
      <c r="A3911" t="s">
        <v>8055</v>
      </c>
      <c r="B3911" t="s">
        <v>8056</v>
      </c>
      <c r="C3911" t="s">
        <v>10650</v>
      </c>
      <c r="D3911" t="s">
        <v>89</v>
      </c>
      <c r="E3911">
        <v>26.828119999999998</v>
      </c>
      <c r="F3911">
        <v>24.8</v>
      </c>
      <c r="G3911">
        <v>-102.725779793624</v>
      </c>
      <c r="H3911">
        <v>-25.8941630019117</v>
      </c>
      <c r="I3911">
        <v>-82.351883975072397</v>
      </c>
      <c r="J3911">
        <v>-22.550920275820602</v>
      </c>
      <c r="K3911">
        <v>33.2442405171102</v>
      </c>
      <c r="L3911">
        <v>55.322974627965799</v>
      </c>
      <c r="M3911">
        <v>24.7375137728867</v>
      </c>
      <c r="N3911">
        <v>0.55284906481078699</v>
      </c>
      <c r="O3911">
        <v>299.19354838709597</v>
      </c>
      <c r="P3911">
        <v>3.1185031185031198</v>
      </c>
      <c r="Q3911">
        <v>7.1724079397086998E-2</v>
      </c>
    </row>
    <row r="3912" spans="1:17" hidden="1" x14ac:dyDescent="0.3">
      <c r="A3912" t="s">
        <v>8057</v>
      </c>
      <c r="B3912" t="s">
        <v>8058</v>
      </c>
      <c r="C3912" t="s">
        <v>10650</v>
      </c>
      <c r="D3912" t="s">
        <v>21</v>
      </c>
      <c r="E3912">
        <v>26.740046795000001</v>
      </c>
      <c r="F3912">
        <v>370.85</v>
      </c>
      <c r="G3912">
        <v>2.86810186379833</v>
      </c>
      <c r="H3912">
        <v>-1.0906613870894</v>
      </c>
      <c r="I3912">
        <v>-9.5242585811987297</v>
      </c>
      <c r="J3912">
        <v>-4.33431816945465</v>
      </c>
      <c r="K3912">
        <v>365.92574584335898</v>
      </c>
      <c r="L3912">
        <v>331.80859517594399</v>
      </c>
      <c r="M3912">
        <v>74.284915173060398</v>
      </c>
      <c r="N3912">
        <v>0.43886254590479901</v>
      </c>
      <c r="O3912">
        <v>15.9498449507887</v>
      </c>
      <c r="P3912">
        <v>76.5532016186622</v>
      </c>
      <c r="Q3912">
        <v>2.0518194718030999E-2</v>
      </c>
    </row>
    <row r="3913" spans="1:17" hidden="1" x14ac:dyDescent="0.3">
      <c r="A3913" t="s">
        <v>8059</v>
      </c>
      <c r="B3913" t="s">
        <v>8060</v>
      </c>
      <c r="C3913" t="s">
        <v>10650</v>
      </c>
      <c r="D3913" t="s">
        <v>2888</v>
      </c>
      <c r="E3913">
        <v>26.734716731999999</v>
      </c>
      <c r="F3913">
        <v>2.0099999999999998</v>
      </c>
      <c r="G3913">
        <v>-57.053982036299402</v>
      </c>
      <c r="H3913">
        <v>-3.4461707425987602</v>
      </c>
      <c r="I3913">
        <v>15.0563097813166</v>
      </c>
      <c r="J3913">
        <v>-8.9354896538110609</v>
      </c>
      <c r="K3913">
        <v>1.98270315171606</v>
      </c>
      <c r="L3913">
        <v>1.97993485998163</v>
      </c>
      <c r="M3913">
        <v>39.104326600551197</v>
      </c>
      <c r="N3913">
        <v>0.64778936910084395</v>
      </c>
      <c r="O3913">
        <v>44.776119402985003</v>
      </c>
      <c r="P3913">
        <v>67.499999999999901</v>
      </c>
    </row>
    <row r="3914" spans="1:17" hidden="1" x14ac:dyDescent="0.3">
      <c r="A3914" t="s">
        <v>8061</v>
      </c>
      <c r="B3914" t="s">
        <v>8062</v>
      </c>
      <c r="C3914" t="s">
        <v>10650</v>
      </c>
      <c r="D3914" t="s">
        <v>414</v>
      </c>
      <c r="E3914">
        <v>26.734500000000001</v>
      </c>
      <c r="F3914">
        <v>60.5</v>
      </c>
      <c r="G3914">
        <v>82.442977749847699</v>
      </c>
      <c r="H3914">
        <v>31.340862573846302</v>
      </c>
      <c r="I3914">
        <v>13.1513240484608</v>
      </c>
      <c r="J3914">
        <v>9.6597875713424806</v>
      </c>
      <c r="K3914">
        <v>51.099420421941502</v>
      </c>
      <c r="L3914">
        <v>45.025537440418901</v>
      </c>
      <c r="M3914">
        <v>73.962834418202505</v>
      </c>
      <c r="N3914">
        <v>0.99554523049270305</v>
      </c>
      <c r="O3914">
        <v>3.0082644628099202</v>
      </c>
      <c r="P3914">
        <v>135.95943837753501</v>
      </c>
      <c r="Q3914">
        <v>7.3107954210775997E-2</v>
      </c>
    </row>
    <row r="3915" spans="1:17" hidden="1" x14ac:dyDescent="0.3">
      <c r="A3915" t="s">
        <v>8063</v>
      </c>
      <c r="B3915" t="s">
        <v>8064</v>
      </c>
      <c r="C3915" t="s">
        <v>10650</v>
      </c>
      <c r="D3915" t="s">
        <v>227</v>
      </c>
      <c r="E3915">
        <v>26.73271785</v>
      </c>
      <c r="F3915">
        <v>54.15</v>
      </c>
      <c r="G3915">
        <v>-11.815342717743301</v>
      </c>
      <c r="H3915">
        <v>-5.4272641833195303</v>
      </c>
      <c r="I3915">
        <v>-50.004051646619899</v>
      </c>
      <c r="J3915">
        <v>-5.73716450685881</v>
      </c>
      <c r="K3915">
        <v>59.712963390887701</v>
      </c>
      <c r="L3915">
        <v>62.522166706984997</v>
      </c>
      <c r="M3915">
        <v>46.981593418278699</v>
      </c>
      <c r="N3915">
        <v>0.80756013745704402</v>
      </c>
      <c r="O3915">
        <v>117.913204062788</v>
      </c>
      <c r="P3915">
        <v>27.262044653349001</v>
      </c>
    </row>
    <row r="3916" spans="1:17" hidden="1" x14ac:dyDescent="0.3">
      <c r="A3916" t="s">
        <v>8065</v>
      </c>
      <c r="B3916" t="s">
        <v>8066</v>
      </c>
      <c r="C3916" t="s">
        <v>10650</v>
      </c>
      <c r="D3916" t="s">
        <v>295</v>
      </c>
      <c r="E3916">
        <v>26.690339999999999</v>
      </c>
      <c r="F3916">
        <v>64.400000000000006</v>
      </c>
      <c r="G3916">
        <v>-17.054995310187302</v>
      </c>
      <c r="H3916">
        <v>-1.61540151182953</v>
      </c>
      <c r="I3916">
        <v>-10.274222940838699</v>
      </c>
      <c r="J3916">
        <v>-9.5362196090593798</v>
      </c>
      <c r="K3916">
        <v>62.975133592734601</v>
      </c>
      <c r="L3916">
        <v>61.716237181013597</v>
      </c>
      <c r="M3916">
        <v>52.839731330656001</v>
      </c>
      <c r="N3916">
        <v>1.2415692941421499</v>
      </c>
      <c r="O3916">
        <v>13.198757763975101</v>
      </c>
      <c r="P3916">
        <v>32.374100719424398</v>
      </c>
      <c r="Q3916">
        <v>4.0987930918677001E-2</v>
      </c>
    </row>
    <row r="3917" spans="1:17" hidden="1" x14ac:dyDescent="0.3">
      <c r="A3917" t="s">
        <v>8067</v>
      </c>
      <c r="B3917" t="s">
        <v>8068</v>
      </c>
      <c r="C3917" t="s">
        <v>10650</v>
      </c>
      <c r="D3917" t="s">
        <v>6992</v>
      </c>
      <c r="E3917">
        <v>26.661608000000001</v>
      </c>
      <c r="F3917">
        <v>0.77</v>
      </c>
      <c r="G3917">
        <v>-30.435277000328199</v>
      </c>
      <c r="H3917">
        <v>-10.1650691281638</v>
      </c>
      <c r="I3917">
        <v>-11.6533784520054</v>
      </c>
      <c r="J3917">
        <v>-9.1627623810837893</v>
      </c>
      <c r="K3917">
        <v>0.76937294132260103</v>
      </c>
      <c r="L3917">
        <v>0.75437263676168198</v>
      </c>
      <c r="M3917">
        <v>39.169875522498899</v>
      </c>
      <c r="N3917">
        <v>0.66898748398694396</v>
      </c>
      <c r="O3917">
        <v>44.1558441558441</v>
      </c>
      <c r="P3917">
        <v>45.283018867924497</v>
      </c>
      <c r="Q3917">
        <v>7.8284147521423E-2</v>
      </c>
    </row>
    <row r="3918" spans="1:17" hidden="1" x14ac:dyDescent="0.3">
      <c r="A3918" t="s">
        <v>8069</v>
      </c>
      <c r="B3918" t="s">
        <v>8070</v>
      </c>
      <c r="C3918" t="s">
        <v>10650</v>
      </c>
      <c r="D3918" t="s">
        <v>141</v>
      </c>
      <c r="E3918">
        <v>26.5625012</v>
      </c>
      <c r="F3918">
        <v>12.89</v>
      </c>
      <c r="G3918">
        <v>43.518839059050997</v>
      </c>
      <c r="H3918">
        <v>51.471256462964</v>
      </c>
      <c r="I3918">
        <v>38.677890897839703</v>
      </c>
      <c r="J3918">
        <v>37.066745815637503</v>
      </c>
      <c r="K3918">
        <v>9.6011254300229698</v>
      </c>
      <c r="L3918">
        <v>8.6685945060037497</v>
      </c>
      <c r="M3918">
        <v>75.264713969646706</v>
      </c>
      <c r="N3918">
        <v>3.1803512023965101</v>
      </c>
      <c r="O3918">
        <v>25.290923196276101</v>
      </c>
      <c r="P3918">
        <v>106.24</v>
      </c>
      <c r="Q3918">
        <v>0.11049870981802599</v>
      </c>
    </row>
    <row r="3919" spans="1:17" hidden="1" x14ac:dyDescent="0.3">
      <c r="A3919" t="s">
        <v>8071</v>
      </c>
      <c r="B3919" t="s">
        <v>8072</v>
      </c>
      <c r="C3919" t="s">
        <v>10650</v>
      </c>
      <c r="D3919" t="s">
        <v>1418</v>
      </c>
      <c r="E3919">
        <v>26.531749439999999</v>
      </c>
      <c r="F3919">
        <v>51.38</v>
      </c>
      <c r="G3919">
        <v>43.145804080752796</v>
      </c>
      <c r="H3919">
        <v>-6.2758357860409797</v>
      </c>
      <c r="I3919">
        <v>-5.2542832296728896</v>
      </c>
      <c r="J3919">
        <v>-4.6039388516720203</v>
      </c>
      <c r="K3919">
        <v>48.720084622263499</v>
      </c>
      <c r="L3919">
        <v>44.554417446530103</v>
      </c>
      <c r="M3919">
        <v>45.819830853065199</v>
      </c>
      <c r="N3919">
        <v>0.401416205493969</v>
      </c>
      <c r="O3919">
        <v>23.3943168548073</v>
      </c>
      <c r="P3919">
        <v>78.4027777777777</v>
      </c>
      <c r="Q3919">
        <v>1.7167304799520999E-2</v>
      </c>
    </row>
    <row r="3920" spans="1:17" hidden="1" x14ac:dyDescent="0.3">
      <c r="A3920" t="s">
        <v>8073</v>
      </c>
      <c r="B3920" t="s">
        <v>8074</v>
      </c>
      <c r="C3920" t="s">
        <v>10650</v>
      </c>
      <c r="D3920" t="s">
        <v>54</v>
      </c>
      <c r="E3920">
        <v>26.504999999999999</v>
      </c>
      <c r="F3920">
        <v>19.5</v>
      </c>
      <c r="G3920">
        <v>-47.284292317614799</v>
      </c>
      <c r="H3920">
        <v>10.2416120628311</v>
      </c>
      <c r="I3920">
        <v>-31.7191679256896</v>
      </c>
      <c r="J3920">
        <v>-4.4760616138203604</v>
      </c>
      <c r="K3920">
        <v>18.9438552576067</v>
      </c>
      <c r="L3920">
        <v>21.311181343852901</v>
      </c>
      <c r="M3920">
        <v>61.802345344304797</v>
      </c>
      <c r="N3920">
        <v>0.666035950804162</v>
      </c>
      <c r="O3920">
        <v>56.153846153846096</v>
      </c>
      <c r="P3920">
        <v>26.6233766233766</v>
      </c>
    </row>
    <row r="3921" spans="1:17" hidden="1" x14ac:dyDescent="0.3">
      <c r="A3921" t="s">
        <v>8075</v>
      </c>
      <c r="B3921" t="s">
        <v>8076</v>
      </c>
      <c r="C3921" t="s">
        <v>10650</v>
      </c>
      <c r="D3921" t="s">
        <v>1168</v>
      </c>
      <c r="E3921">
        <v>26.474112000000002</v>
      </c>
      <c r="F3921">
        <v>23.67</v>
      </c>
      <c r="G3921">
        <v>-77.951906712079804</v>
      </c>
      <c r="H3921">
        <v>-6.5624638982619796</v>
      </c>
      <c r="I3921">
        <v>-39.207871571685303</v>
      </c>
      <c r="J3921">
        <v>-0.86877993227475403</v>
      </c>
      <c r="K3921">
        <v>25.8418128763422</v>
      </c>
      <c r="L3921">
        <v>30.841522665241701</v>
      </c>
      <c r="M3921">
        <v>39.699356349649598</v>
      </c>
      <c r="N3921">
        <v>0.72805659526935596</v>
      </c>
      <c r="O3921">
        <v>118.884664131812</v>
      </c>
      <c r="P3921">
        <v>7.49318801089919</v>
      </c>
      <c r="Q3921">
        <v>3.8206379297653997E-2</v>
      </c>
    </row>
    <row r="3922" spans="1:17" hidden="1" x14ac:dyDescent="0.3">
      <c r="A3922" t="s">
        <v>8077</v>
      </c>
      <c r="B3922" t="s">
        <v>8078</v>
      </c>
      <c r="C3922" t="s">
        <v>10650</v>
      </c>
      <c r="D3922" t="s">
        <v>4335</v>
      </c>
      <c r="E3922">
        <v>26.45</v>
      </c>
      <c r="F3922">
        <v>131.5</v>
      </c>
      <c r="G3922">
        <v>-58.870651149987999</v>
      </c>
      <c r="H3922">
        <v>0.129481122830201</v>
      </c>
      <c r="I3922">
        <v>-27.0495338191885</v>
      </c>
      <c r="J3922">
        <v>-2.2266721555198701</v>
      </c>
      <c r="K3922">
        <v>137.48875359491501</v>
      </c>
      <c r="M3922">
        <v>35.4268655711479</v>
      </c>
      <c r="N3922">
        <v>1.23015873015873</v>
      </c>
      <c r="O3922">
        <v>45.855513307984801</v>
      </c>
      <c r="P3922">
        <v>10.6902356902356</v>
      </c>
    </row>
    <row r="3923" spans="1:17" hidden="1" x14ac:dyDescent="0.3">
      <c r="A3923" t="s">
        <v>8079</v>
      </c>
      <c r="B3923" t="s">
        <v>8080</v>
      </c>
      <c r="C3923" t="s">
        <v>10650</v>
      </c>
      <c r="D3923" t="s">
        <v>77</v>
      </c>
      <c r="E3923">
        <v>26.3631438</v>
      </c>
      <c r="F3923">
        <v>39.54</v>
      </c>
      <c r="G3923">
        <v>-26.981587832353298</v>
      </c>
      <c r="H3923">
        <v>-21.2137541407592</v>
      </c>
      <c r="I3923">
        <v>-9.5154787577147797</v>
      </c>
      <c r="J3923">
        <v>-13.6192841202142</v>
      </c>
      <c r="M3923">
        <v>37.621232796103001</v>
      </c>
      <c r="O3923">
        <v>43.399089529590299</v>
      </c>
      <c r="P3923">
        <v>12.9714285714285</v>
      </c>
    </row>
    <row r="3924" spans="1:17" hidden="1" x14ac:dyDescent="0.3">
      <c r="A3924" t="s">
        <v>8081</v>
      </c>
      <c r="B3924" t="s">
        <v>8082</v>
      </c>
      <c r="C3924" t="s">
        <v>10650</v>
      </c>
      <c r="D3924" t="s">
        <v>629</v>
      </c>
      <c r="E3924">
        <v>26.297999999999998</v>
      </c>
      <c r="F3924">
        <v>49.8</v>
      </c>
      <c r="G3924">
        <v>-17.253458818510001</v>
      </c>
      <c r="H3924">
        <v>3.0282157554030298</v>
      </c>
      <c r="I3924">
        <v>28.749671004304599</v>
      </c>
      <c r="J3924">
        <v>-5.2080188675167403</v>
      </c>
      <c r="K3924">
        <v>45.332852003866897</v>
      </c>
      <c r="L3924">
        <v>40.631426297870803</v>
      </c>
      <c r="M3924">
        <v>49.054884293467502</v>
      </c>
      <c r="N3924">
        <v>1.1696829239809701</v>
      </c>
      <c r="O3924">
        <v>7.0080321285140599</v>
      </c>
      <c r="P3924">
        <v>104.34961017644601</v>
      </c>
      <c r="Q3924">
        <v>1.9351610754213999E-2</v>
      </c>
    </row>
    <row r="3925" spans="1:17" hidden="1" x14ac:dyDescent="0.3">
      <c r="A3925" t="s">
        <v>8083</v>
      </c>
      <c r="B3925" t="s">
        <v>8084</v>
      </c>
      <c r="C3925" t="s">
        <v>10650</v>
      </c>
      <c r="D3925" t="s">
        <v>295</v>
      </c>
      <c r="E3925">
        <v>26.282890099999999</v>
      </c>
      <c r="F3925">
        <v>28.03</v>
      </c>
      <c r="G3925">
        <v>-22.627584692635899</v>
      </c>
      <c r="H3925">
        <v>-0.51408481051282595</v>
      </c>
      <c r="I3925">
        <v>-6.7949255014472296</v>
      </c>
      <c r="J3925">
        <v>-6.6458132285414102</v>
      </c>
      <c r="K3925">
        <v>27.363878867335501</v>
      </c>
      <c r="L3925">
        <v>26.4522978172498</v>
      </c>
      <c r="M3925">
        <v>41.648434600787503</v>
      </c>
      <c r="N3925">
        <v>0.4</v>
      </c>
      <c r="O3925">
        <v>8.0984659293613799</v>
      </c>
      <c r="P3925">
        <v>29.468822170900701</v>
      </c>
    </row>
    <row r="3926" spans="1:17" hidden="1" x14ac:dyDescent="0.3">
      <c r="A3926" t="s">
        <v>8085</v>
      </c>
      <c r="B3926" t="s">
        <v>8086</v>
      </c>
      <c r="C3926" t="s">
        <v>10650</v>
      </c>
      <c r="D3926" t="s">
        <v>966</v>
      </c>
      <c r="E3926">
        <v>26.248425000000001</v>
      </c>
      <c r="F3926">
        <v>0.5</v>
      </c>
      <c r="G3926">
        <v>-52.310277000328199</v>
      </c>
      <c r="H3926">
        <v>-5.29667872518222</v>
      </c>
      <c r="I3926">
        <v>-32.324006635366999</v>
      </c>
      <c r="J3926">
        <v>-3.58583930416071</v>
      </c>
      <c r="K3926">
        <v>0.51984206702306501</v>
      </c>
      <c r="L3926">
        <v>0.58137639371406902</v>
      </c>
      <c r="M3926">
        <v>47.433335547662203</v>
      </c>
      <c r="N3926">
        <v>1.0591049212488799</v>
      </c>
      <c r="O3926">
        <v>56</v>
      </c>
      <c r="P3926">
        <v>16.279069767441801</v>
      </c>
      <c r="Q3926">
        <v>-9.8775691247381003E-2</v>
      </c>
    </row>
    <row r="3927" spans="1:17" hidden="1" x14ac:dyDescent="0.3">
      <c r="A3927" t="s">
        <v>8087</v>
      </c>
      <c r="B3927" t="s">
        <v>8088</v>
      </c>
      <c r="C3927" t="s">
        <v>10650</v>
      </c>
      <c r="D3927" t="s">
        <v>127</v>
      </c>
      <c r="E3927">
        <v>26.244818613</v>
      </c>
      <c r="F3927">
        <v>19.41</v>
      </c>
      <c r="G3927">
        <v>-3.98576559967674</v>
      </c>
      <c r="H3927">
        <v>-3.2747682141637702</v>
      </c>
      <c r="I3927">
        <v>-33.647549617557203</v>
      </c>
      <c r="J3927">
        <v>-1.71517328255128</v>
      </c>
      <c r="K3927">
        <v>19.552980331283699</v>
      </c>
      <c r="L3927">
        <v>20.6608695919079</v>
      </c>
      <c r="M3927">
        <v>49.6770685536545</v>
      </c>
      <c r="N3927">
        <v>0.67799921982094002</v>
      </c>
      <c r="O3927">
        <v>92.529623905203493</v>
      </c>
      <c r="P3927">
        <v>32.945205479452</v>
      </c>
      <c r="Q3927">
        <v>0.11855223411302999</v>
      </c>
    </row>
    <row r="3928" spans="1:17" hidden="1" x14ac:dyDescent="0.3">
      <c r="A3928" t="s">
        <v>8089</v>
      </c>
      <c r="B3928" t="s">
        <v>8090</v>
      </c>
      <c r="C3928" t="s">
        <v>10650</v>
      </c>
      <c r="D3928" t="s">
        <v>3101</v>
      </c>
      <c r="E3928">
        <v>26.235803285999999</v>
      </c>
      <c r="F3928">
        <v>20.41</v>
      </c>
      <c r="G3928">
        <v>-14.4850507559843</v>
      </c>
      <c r="H3928">
        <v>-5.9368869229701096</v>
      </c>
      <c r="I3928">
        <v>-35.2167869733087</v>
      </c>
      <c r="J3928">
        <v>-2.1414603226826401</v>
      </c>
      <c r="K3928">
        <v>21.247831837090398</v>
      </c>
      <c r="L3928">
        <v>22.120651577516401</v>
      </c>
      <c r="M3928">
        <v>51.929473001755099</v>
      </c>
      <c r="N3928">
        <v>0.73958243318893402</v>
      </c>
      <c r="O3928">
        <v>88.633023027927393</v>
      </c>
      <c r="P3928">
        <v>29.917250159134301</v>
      </c>
      <c r="Q3928">
        <v>9.9011710299917996E-2</v>
      </c>
    </row>
    <row r="3929" spans="1:17" hidden="1" x14ac:dyDescent="0.3">
      <c r="A3929" t="s">
        <v>8091</v>
      </c>
      <c r="B3929" t="s">
        <v>8092</v>
      </c>
      <c r="C3929" t="s">
        <v>10650</v>
      </c>
      <c r="D3929" t="s">
        <v>72</v>
      </c>
      <c r="E3929">
        <v>26.203528527</v>
      </c>
      <c r="F3929">
        <v>82.26</v>
      </c>
      <c r="G3929">
        <v>407.91550833998502</v>
      </c>
      <c r="H3929">
        <v>46.769143623400502</v>
      </c>
      <c r="I3929">
        <v>97.953908997387202</v>
      </c>
      <c r="J3929">
        <v>8.0534538351324194</v>
      </c>
      <c r="K3929">
        <v>60.443771767171903</v>
      </c>
      <c r="L3929">
        <v>45.662948393369703</v>
      </c>
      <c r="M3929">
        <v>76.206898490064603</v>
      </c>
      <c r="N3929">
        <v>2.4539586352259199</v>
      </c>
      <c r="O3929">
        <v>8.0476537806953399</v>
      </c>
      <c r="P3929">
        <v>487.15203426124202</v>
      </c>
      <c r="Q3929">
        <v>0.15215596044149099</v>
      </c>
    </row>
    <row r="3930" spans="1:17" hidden="1" x14ac:dyDescent="0.3">
      <c r="A3930" t="s">
        <v>8093</v>
      </c>
      <c r="B3930" t="s">
        <v>8094</v>
      </c>
      <c r="C3930" t="s">
        <v>10650</v>
      </c>
      <c r="D3930" t="s">
        <v>935</v>
      </c>
      <c r="E3930">
        <v>26.174388700000002</v>
      </c>
      <c r="F3930">
        <v>23</v>
      </c>
      <c r="G3930">
        <v>119.836757820128</v>
      </c>
      <c r="H3930">
        <v>-6.4817715054722402</v>
      </c>
      <c r="I3930">
        <v>-36.174510162751403</v>
      </c>
      <c r="J3930">
        <v>10.806675271727901</v>
      </c>
      <c r="K3930">
        <v>24.3499042548296</v>
      </c>
      <c r="L3930">
        <v>25.065667417576801</v>
      </c>
      <c r="M3930">
        <v>65.860145387514706</v>
      </c>
      <c r="N3930">
        <v>0.94736842105263097</v>
      </c>
      <c r="O3930">
        <v>75.695652173913004</v>
      </c>
      <c r="P3930">
        <v>163.157894736842</v>
      </c>
      <c r="Q3930">
        <v>9.8715663028592998E-2</v>
      </c>
    </row>
    <row r="3931" spans="1:17" hidden="1" x14ac:dyDescent="0.3">
      <c r="A3931" t="s">
        <v>8095</v>
      </c>
      <c r="B3931" t="s">
        <v>8096</v>
      </c>
      <c r="C3931" t="s">
        <v>10650</v>
      </c>
      <c r="D3931" t="s">
        <v>935</v>
      </c>
      <c r="E3931">
        <v>26.159259519999999</v>
      </c>
      <c r="F3931">
        <v>3.05</v>
      </c>
      <c r="G3931">
        <v>-107.241360650518</v>
      </c>
      <c r="H3931">
        <v>-3.4523542696826102</v>
      </c>
      <c r="I3931">
        <v>-72.302501259023003</v>
      </c>
      <c r="J3931">
        <v>-1.6627623810837799</v>
      </c>
      <c r="K3931">
        <v>4.3239931393938402</v>
      </c>
      <c r="L3931">
        <v>8.22036460439341</v>
      </c>
      <c r="M3931">
        <v>23.439488792507099</v>
      </c>
      <c r="N3931">
        <v>0.77300441235459205</v>
      </c>
      <c r="O3931">
        <v>347.54098360655701</v>
      </c>
      <c r="P3931">
        <v>3.3898305084745601</v>
      </c>
      <c r="Q3931">
        <v>-0.150461996047387</v>
      </c>
    </row>
    <row r="3932" spans="1:17" hidden="1" x14ac:dyDescent="0.3">
      <c r="A3932" t="s">
        <v>8097</v>
      </c>
      <c r="B3932" t="s">
        <v>8098</v>
      </c>
      <c r="C3932" t="s">
        <v>10650</v>
      </c>
      <c r="D3932" t="s">
        <v>3214</v>
      </c>
      <c r="E3932">
        <v>26.125034471999999</v>
      </c>
      <c r="F3932">
        <v>49</v>
      </c>
      <c r="G3932">
        <v>-82.230653291523495</v>
      </c>
      <c r="H3932">
        <v>-3.6409759374039399</v>
      </c>
      <c r="I3932">
        <v>-23.8782588347805</v>
      </c>
      <c r="J3932">
        <v>-2.6730674932276499</v>
      </c>
      <c r="K3932">
        <v>48.071585986722198</v>
      </c>
      <c r="L3932">
        <v>52.294044029850703</v>
      </c>
      <c r="M3932">
        <v>49.189255998327397</v>
      </c>
      <c r="N3932">
        <v>0.83813747228381297</v>
      </c>
      <c r="O3932">
        <v>118.367346938775</v>
      </c>
      <c r="P3932">
        <v>53.125</v>
      </c>
    </row>
    <row r="3933" spans="1:17" hidden="1" x14ac:dyDescent="0.3">
      <c r="A3933" t="s">
        <v>8099</v>
      </c>
      <c r="B3933" t="s">
        <v>8100</v>
      </c>
      <c r="C3933" t="s">
        <v>10650</v>
      </c>
      <c r="D3933" t="s">
        <v>89</v>
      </c>
      <c r="E3933">
        <v>25.988287103999902</v>
      </c>
      <c r="F3933">
        <v>17.18</v>
      </c>
      <c r="G3933">
        <v>11.9010941678573</v>
      </c>
      <c r="H3933">
        <v>-1.4072189643654101</v>
      </c>
      <c r="I3933">
        <v>-23.021523946632001</v>
      </c>
      <c r="J3933">
        <v>0.88916640229900001</v>
      </c>
      <c r="K3933">
        <v>17.145248328490101</v>
      </c>
      <c r="L3933">
        <v>16.7824616901582</v>
      </c>
      <c r="M3933">
        <v>57.208595412716697</v>
      </c>
      <c r="N3933">
        <v>0.96054891753796101</v>
      </c>
      <c r="O3933">
        <v>46.973224679860301</v>
      </c>
      <c r="P3933">
        <v>56.181818181818102</v>
      </c>
      <c r="Q3933">
        <v>2.5977699807087001E-2</v>
      </c>
    </row>
    <row r="3934" spans="1:17" hidden="1" x14ac:dyDescent="0.3">
      <c r="A3934" t="s">
        <v>8101</v>
      </c>
      <c r="B3934" t="s">
        <v>8102</v>
      </c>
      <c r="C3934" t="s">
        <v>10650</v>
      </c>
      <c r="D3934" t="s">
        <v>318</v>
      </c>
      <c r="E3934">
        <v>25.947828000000001</v>
      </c>
      <c r="F3934">
        <v>45.9</v>
      </c>
      <c r="G3934">
        <v>350.19299525098</v>
      </c>
      <c r="H3934">
        <v>49.585032439712499</v>
      </c>
      <c r="I3934">
        <v>273.39446843794599</v>
      </c>
      <c r="J3934">
        <v>6.5363239377428402</v>
      </c>
      <c r="K3934">
        <v>29.973619659793499</v>
      </c>
      <c r="L3934">
        <v>17.769767863161999</v>
      </c>
      <c r="M3934">
        <v>99.958800218997297</v>
      </c>
      <c r="N3934">
        <v>2.8738757926585601</v>
      </c>
      <c r="O3934">
        <v>0</v>
      </c>
      <c r="P3934">
        <v>470.18633540372599</v>
      </c>
      <c r="Q3934">
        <v>0.12645972345450901</v>
      </c>
    </row>
    <row r="3935" spans="1:17" hidden="1" x14ac:dyDescent="0.3">
      <c r="A3935" t="s">
        <v>8103</v>
      </c>
      <c r="B3935" t="s">
        <v>8104</v>
      </c>
      <c r="C3935" t="s">
        <v>10650</v>
      </c>
      <c r="D3935" t="s">
        <v>2641</v>
      </c>
      <c r="E3935">
        <v>25.88913492</v>
      </c>
      <c r="F3935">
        <v>18.420000000000002</v>
      </c>
      <c r="G3935">
        <v>54.318985788036798</v>
      </c>
      <c r="H3935">
        <v>25.1665613528919</v>
      </c>
      <c r="I3935">
        <v>-27.095042051563698</v>
      </c>
      <c r="J3935">
        <v>-13.2604524677055</v>
      </c>
      <c r="K3935">
        <v>17.411699756912299</v>
      </c>
      <c r="L3935">
        <v>16.024230642764799</v>
      </c>
      <c r="M3935">
        <v>47.8256464324352</v>
      </c>
      <c r="N3935">
        <v>1.5773232179419201</v>
      </c>
      <c r="O3935">
        <v>28.338762214983699</v>
      </c>
      <c r="P3935">
        <v>99.135135135135101</v>
      </c>
      <c r="Q3935">
        <v>6.0718141380423002E-2</v>
      </c>
    </row>
    <row r="3936" spans="1:17" hidden="1" x14ac:dyDescent="0.3">
      <c r="A3936" t="s">
        <v>8105</v>
      </c>
      <c r="B3936" t="s">
        <v>8106</v>
      </c>
      <c r="C3936" t="s">
        <v>10650</v>
      </c>
      <c r="D3936" t="s">
        <v>680</v>
      </c>
      <c r="E3936">
        <v>25.86</v>
      </c>
      <c r="F3936">
        <v>4.25</v>
      </c>
      <c r="G3936">
        <v>-82.816229381280493</v>
      </c>
      <c r="H3936">
        <v>-19.1139159992541</v>
      </c>
      <c r="I3936">
        <v>-50.560944724514897</v>
      </c>
      <c r="J3936">
        <v>-7.55795888763401</v>
      </c>
      <c r="K3936">
        <v>4.8278267197256897</v>
      </c>
      <c r="L3936">
        <v>6.1137858857139697</v>
      </c>
      <c r="M3936">
        <v>33.438947648298203</v>
      </c>
      <c r="N3936">
        <v>1.3120739667678201</v>
      </c>
      <c r="O3936">
        <v>180.70588235294099</v>
      </c>
      <c r="P3936">
        <v>4.1666666666666696</v>
      </c>
      <c r="Q3936">
        <v>3.6951401887646E-2</v>
      </c>
    </row>
    <row r="3937" spans="1:17" hidden="1" x14ac:dyDescent="0.3">
      <c r="A3937" t="s">
        <v>8107</v>
      </c>
      <c r="B3937" t="s">
        <v>8108</v>
      </c>
      <c r="C3937" t="s">
        <v>10650</v>
      </c>
      <c r="D3937" t="s">
        <v>111</v>
      </c>
      <c r="E3937">
        <v>25.809593599999999</v>
      </c>
      <c r="F3937">
        <v>19.600000000000001</v>
      </c>
      <c r="G3937">
        <v>-65.855375847115596</v>
      </c>
      <c r="H3937">
        <v>-10.3603031218474</v>
      </c>
      <c r="I3937">
        <v>-37.873382485076597</v>
      </c>
      <c r="J3937">
        <v>-2.6728633911847899</v>
      </c>
      <c r="K3937">
        <v>20.661394754664698</v>
      </c>
      <c r="L3937">
        <v>23.934190298507399</v>
      </c>
      <c r="M3937">
        <v>48.541753167954901</v>
      </c>
      <c r="N3937">
        <v>0.69277108433734902</v>
      </c>
      <c r="O3937">
        <v>80.612244897959101</v>
      </c>
      <c r="P3937">
        <v>8.8888888888888999</v>
      </c>
    </row>
    <row r="3938" spans="1:17" hidden="1" x14ac:dyDescent="0.3">
      <c r="A3938" t="s">
        <v>8109</v>
      </c>
      <c r="B3938" t="s">
        <v>8110</v>
      </c>
      <c r="C3938" t="s">
        <v>10650</v>
      </c>
      <c r="D3938" t="s">
        <v>8111</v>
      </c>
      <c r="E3938">
        <v>25.752339734</v>
      </c>
      <c r="F3938">
        <v>17.309999999999999</v>
      </c>
      <c r="G3938">
        <v>-22.247777000328199</v>
      </c>
      <c r="H3938">
        <v>-13.694810991239001</v>
      </c>
      <c r="I3938">
        <v>-7.0976082926621604</v>
      </c>
      <c r="J3938">
        <v>-1.37441174671238</v>
      </c>
      <c r="K3938">
        <v>16.825269571863199</v>
      </c>
      <c r="L3938">
        <v>16.958847617031001</v>
      </c>
      <c r="M3938">
        <v>59.600490683664702</v>
      </c>
      <c r="N3938">
        <v>1.29473885107195</v>
      </c>
      <c r="O3938">
        <v>25.303292894280698</v>
      </c>
      <c r="P3938">
        <v>33.153846153846096</v>
      </c>
      <c r="Q3938">
        <v>-5.7155263560594999E-2</v>
      </c>
    </row>
    <row r="3939" spans="1:17" hidden="1" x14ac:dyDescent="0.3">
      <c r="A3939" t="s">
        <v>8112</v>
      </c>
      <c r="B3939" t="s">
        <v>8113</v>
      </c>
      <c r="C3939" t="s">
        <v>10650</v>
      </c>
      <c r="D3939" t="s">
        <v>629</v>
      </c>
      <c r="E3939">
        <v>25.7377176</v>
      </c>
      <c r="F3939">
        <v>9.85</v>
      </c>
      <c r="G3939">
        <v>-2.51319907825029</v>
      </c>
      <c r="H3939">
        <v>-1.41946687651666</v>
      </c>
      <c r="I3939">
        <v>-7.62157434280196</v>
      </c>
      <c r="J3939">
        <v>-13.764673209109199</v>
      </c>
      <c r="K3939">
        <v>9.7911299543898291</v>
      </c>
      <c r="L3939">
        <v>9.47811368706917</v>
      </c>
      <c r="M3939">
        <v>46.4664323339261</v>
      </c>
      <c r="N3939">
        <v>1.0924597790269399</v>
      </c>
      <c r="O3939">
        <v>42.131979695431397</v>
      </c>
      <c r="P3939">
        <v>40.714285714285701</v>
      </c>
      <c r="Q3939">
        <v>4.2388626665038003E-2</v>
      </c>
    </row>
    <row r="3940" spans="1:17" hidden="1" x14ac:dyDescent="0.3">
      <c r="A3940" t="s">
        <v>8114</v>
      </c>
      <c r="B3940" t="s">
        <v>8115</v>
      </c>
      <c r="C3940" t="s">
        <v>10650</v>
      </c>
      <c r="D3940" t="s">
        <v>365</v>
      </c>
      <c r="E3940">
        <v>25.735330425000001</v>
      </c>
      <c r="F3940">
        <v>46.55</v>
      </c>
      <c r="G3940">
        <v>163.50208857780299</v>
      </c>
      <c r="H3940">
        <v>59.809566478918299</v>
      </c>
      <c r="I3940">
        <v>88.283496251594798</v>
      </c>
      <c r="J3940">
        <v>-6.7822660559605801</v>
      </c>
      <c r="K3940">
        <v>35.503619434030298</v>
      </c>
      <c r="L3940">
        <v>26.411295859288099</v>
      </c>
      <c r="M3940">
        <v>73.490529631052496</v>
      </c>
      <c r="N3940">
        <v>1.62892498995923</v>
      </c>
      <c r="O3940">
        <v>5.2631578947368496</v>
      </c>
      <c r="P3940">
        <v>272.39999999999998</v>
      </c>
      <c r="Q3940">
        <v>9.8411192124006994E-2</v>
      </c>
    </row>
    <row r="3941" spans="1:17" hidden="1" x14ac:dyDescent="0.3">
      <c r="A3941" t="s">
        <v>8116</v>
      </c>
      <c r="B3941" t="s">
        <v>8117</v>
      </c>
      <c r="C3941" t="s">
        <v>10650</v>
      </c>
      <c r="E3941">
        <v>25.708059706828699</v>
      </c>
      <c r="F3941">
        <v>570.95000000000005</v>
      </c>
      <c r="G3941">
        <v>88.319512271702393</v>
      </c>
      <c r="H3941">
        <v>-6.5151896677621197</v>
      </c>
      <c r="I3941">
        <v>12.280365912195601</v>
      </c>
      <c r="J3941">
        <v>-1.6627623810837799</v>
      </c>
      <c r="K3941">
        <v>543.92012108505298</v>
      </c>
      <c r="L3941">
        <v>476.03926362911102</v>
      </c>
      <c r="M3941">
        <v>49.882915386317201</v>
      </c>
      <c r="N3941">
        <v>0</v>
      </c>
      <c r="O3941">
        <v>5.2544005604693904</v>
      </c>
      <c r="P3941">
        <v>118.75478927203</v>
      </c>
    </row>
    <row r="3942" spans="1:17" hidden="1" x14ac:dyDescent="0.3">
      <c r="A3942" t="s">
        <v>8118</v>
      </c>
      <c r="B3942" t="s">
        <v>8119</v>
      </c>
      <c r="C3942" t="s">
        <v>10650</v>
      </c>
      <c r="D3942" t="s">
        <v>739</v>
      </c>
      <c r="E3942">
        <v>25.650785599999999</v>
      </c>
      <c r="F3942">
        <v>25.11</v>
      </c>
      <c r="G3942">
        <v>-0.33165005732303798</v>
      </c>
      <c r="H3942">
        <v>14.4586413402955</v>
      </c>
      <c r="I3942">
        <v>33.019204167333498</v>
      </c>
      <c r="J3942">
        <v>-0.14397740906140799</v>
      </c>
      <c r="K3942">
        <v>21.467676889093099</v>
      </c>
      <c r="L3942">
        <v>19.118193086771399</v>
      </c>
      <c r="M3942">
        <v>66.543030992374796</v>
      </c>
      <c r="N3942">
        <v>0.99399985118367695</v>
      </c>
      <c r="O3942">
        <v>7.1286340103544399</v>
      </c>
      <c r="P3942">
        <v>89.509433962264097</v>
      </c>
      <c r="Q3942">
        <v>2.5086389542562999E-2</v>
      </c>
    </row>
    <row r="3943" spans="1:17" hidden="1" x14ac:dyDescent="0.3">
      <c r="A3943" t="s">
        <v>8120</v>
      </c>
      <c r="B3943" t="s">
        <v>8121</v>
      </c>
      <c r="C3943" t="s">
        <v>10650</v>
      </c>
      <c r="D3943" t="s">
        <v>531</v>
      </c>
      <c r="E3943">
        <v>25.649180999999999</v>
      </c>
      <c r="F3943">
        <v>9.48</v>
      </c>
      <c r="G3943">
        <v>26.000366564028202</v>
      </c>
      <c r="H3943">
        <v>-6.7607271851862496</v>
      </c>
      <c r="I3943">
        <v>-11.4702385895012</v>
      </c>
      <c r="J3943">
        <v>-8.3485312445030893</v>
      </c>
      <c r="K3943">
        <v>9.7941168636764004</v>
      </c>
      <c r="L3943">
        <v>8.6691667253390303</v>
      </c>
      <c r="M3943">
        <v>35.390203415308399</v>
      </c>
      <c r="N3943">
        <v>0.55618764115381403</v>
      </c>
      <c r="O3943">
        <v>41.244725738396603</v>
      </c>
      <c r="P3943">
        <v>96.680497925311101</v>
      </c>
      <c r="Q3943">
        <v>8.3130968531467994E-2</v>
      </c>
    </row>
    <row r="3944" spans="1:17" hidden="1" x14ac:dyDescent="0.3">
      <c r="A3944" t="s">
        <v>8122</v>
      </c>
      <c r="B3944" t="s">
        <v>8123</v>
      </c>
      <c r="C3944" t="s">
        <v>10650</v>
      </c>
      <c r="D3944" t="s">
        <v>4455</v>
      </c>
      <c r="E3944">
        <v>25.574650399999999</v>
      </c>
      <c r="F3944">
        <v>85.01</v>
      </c>
      <c r="G3944">
        <v>196.40055537183599</v>
      </c>
      <c r="H3944">
        <v>0.99497846963479097</v>
      </c>
      <c r="I3944">
        <v>-19.3870455126557</v>
      </c>
      <c r="J3944">
        <v>-8.8508077563019398</v>
      </c>
      <c r="K3944">
        <v>86.678399951200902</v>
      </c>
      <c r="L3944">
        <v>71.368235817731801</v>
      </c>
      <c r="M3944">
        <v>29.947582007204399</v>
      </c>
      <c r="N3944">
        <v>0.58344019397570701</v>
      </c>
      <c r="O3944">
        <v>40.524644159510601</v>
      </c>
      <c r="P3944">
        <v>226.83583237216399</v>
      </c>
      <c r="Q3944">
        <v>9.5502100566853002E-2</v>
      </c>
    </row>
    <row r="3945" spans="1:17" hidden="1" x14ac:dyDescent="0.3">
      <c r="A3945" t="s">
        <v>8124</v>
      </c>
      <c r="B3945" t="s">
        <v>8125</v>
      </c>
      <c r="C3945" t="s">
        <v>10650</v>
      </c>
      <c r="D3945" t="s">
        <v>54</v>
      </c>
      <c r="E3945">
        <v>25.532640000000001</v>
      </c>
      <c r="F3945">
        <v>59.5</v>
      </c>
      <c r="G3945">
        <v>-55.873873491556203</v>
      </c>
      <c r="H3945">
        <v>-5.5553518840379601</v>
      </c>
      <c r="I3945">
        <v>-31.4623186106211</v>
      </c>
      <c r="J3945">
        <v>-1.6627623810837799</v>
      </c>
      <c r="K3945">
        <v>64.918964612681606</v>
      </c>
      <c r="M3945">
        <v>20.774920022016399</v>
      </c>
      <c r="N3945">
        <v>0.41273584905660299</v>
      </c>
      <c r="O3945">
        <v>41.176470588235297</v>
      </c>
      <c r="P3945">
        <v>3.6585365853658498</v>
      </c>
    </row>
    <row r="3946" spans="1:17" hidden="1" x14ac:dyDescent="0.3">
      <c r="A3946" t="s">
        <v>8126</v>
      </c>
      <c r="B3946" t="s">
        <v>8127</v>
      </c>
      <c r="C3946" t="s">
        <v>10650</v>
      </c>
      <c r="D3946" t="s">
        <v>8008</v>
      </c>
      <c r="E3946">
        <v>25.481999999999999</v>
      </c>
      <c r="F3946">
        <v>102.75</v>
      </c>
      <c r="G3946">
        <v>143.816510768086</v>
      </c>
      <c r="H3946">
        <v>2.7851480661151902</v>
      </c>
      <c r="I3946">
        <v>-10.5533437752472</v>
      </c>
      <c r="J3946">
        <v>-1.7822660559605701</v>
      </c>
      <c r="K3946">
        <v>106.77502610224801</v>
      </c>
      <c r="L3946">
        <v>90.071190577326504</v>
      </c>
      <c r="M3946">
        <v>30.643303142427001</v>
      </c>
      <c r="N3946">
        <v>3.3725055432372502</v>
      </c>
      <c r="O3946">
        <v>21.654501216545</v>
      </c>
      <c r="P3946">
        <v>183.83977900552401</v>
      </c>
    </row>
    <row r="3947" spans="1:17" hidden="1" x14ac:dyDescent="0.3">
      <c r="A3947" t="s">
        <v>8128</v>
      </c>
      <c r="B3947" t="s">
        <v>8129</v>
      </c>
      <c r="C3947" t="s">
        <v>10650</v>
      </c>
      <c r="D3947" t="s">
        <v>300</v>
      </c>
      <c r="E3947">
        <v>25.480828604999999</v>
      </c>
      <c r="F3947">
        <v>11.98</v>
      </c>
      <c r="G3947">
        <v>3.7192582740278999</v>
      </c>
      <c r="H3947">
        <v>11.658724362296301</v>
      </c>
      <c r="I3947">
        <v>11.0473952213082</v>
      </c>
      <c r="J3947">
        <v>5.3879684873598803</v>
      </c>
      <c r="K3947">
        <v>11.1635845250913</v>
      </c>
      <c r="L3947">
        <v>10.3801953750088</v>
      </c>
      <c r="M3947">
        <v>66.9800156692353</v>
      </c>
      <c r="N3947">
        <v>0.47295806952146602</v>
      </c>
      <c r="O3947">
        <v>28.464106844741199</v>
      </c>
      <c r="P3947">
        <v>59.733333333333299</v>
      </c>
    </row>
    <row r="3948" spans="1:17" hidden="1" x14ac:dyDescent="0.3">
      <c r="A3948" t="s">
        <v>8130</v>
      </c>
      <c r="B3948" t="s">
        <v>8131</v>
      </c>
      <c r="C3948" t="s">
        <v>10650</v>
      </c>
      <c r="D3948" t="s">
        <v>329</v>
      </c>
      <c r="E3948">
        <v>25.479031679999999</v>
      </c>
      <c r="F3948">
        <v>39.700000000000003</v>
      </c>
      <c r="G3948">
        <v>-38.238342490342099</v>
      </c>
      <c r="H3948">
        <v>14.055212765978901</v>
      </c>
      <c r="I3948">
        <v>-12.2844101270591</v>
      </c>
      <c r="J3948">
        <v>14.3650153966939</v>
      </c>
      <c r="K3948">
        <v>37.867447323117602</v>
      </c>
      <c r="L3948">
        <v>38.136367170521403</v>
      </c>
      <c r="M3948">
        <v>64.5345714542389</v>
      </c>
      <c r="N3948">
        <v>2.8276538439055301</v>
      </c>
      <c r="O3948">
        <v>44.987405541561699</v>
      </c>
      <c r="P3948">
        <v>22.455274521900002</v>
      </c>
      <c r="Q3948">
        <v>0.11697009706296201</v>
      </c>
    </row>
    <row r="3949" spans="1:17" hidden="1" x14ac:dyDescent="0.3">
      <c r="A3949" t="s">
        <v>8132</v>
      </c>
      <c r="B3949" t="s">
        <v>8133</v>
      </c>
      <c r="C3949" t="s">
        <v>10650</v>
      </c>
      <c r="D3949" t="s">
        <v>305</v>
      </c>
      <c r="E3949">
        <v>25.472837699999999</v>
      </c>
      <c r="F3949">
        <v>23.17</v>
      </c>
      <c r="G3949">
        <v>93.213371648320404</v>
      </c>
      <c r="H3949">
        <v>1.2769061804781501</v>
      </c>
      <c r="I3949">
        <v>-35.735834592356298</v>
      </c>
      <c r="J3949">
        <v>3.42583371160134</v>
      </c>
      <c r="K3949">
        <v>22.389588861839002</v>
      </c>
      <c r="L3949">
        <v>20.780059408770502</v>
      </c>
      <c r="M3949">
        <v>58.685638116855998</v>
      </c>
      <c r="N3949">
        <v>1.05553284990086</v>
      </c>
      <c r="O3949">
        <v>39.965472593871297</v>
      </c>
      <c r="P3949">
        <v>131.46853146853101</v>
      </c>
      <c r="Q3949">
        <v>5.1733885173072001E-2</v>
      </c>
    </row>
    <row r="3950" spans="1:17" hidden="1" x14ac:dyDescent="0.3">
      <c r="A3950" t="s">
        <v>8134</v>
      </c>
      <c r="B3950" t="s">
        <v>8135</v>
      </c>
      <c r="C3950" t="s">
        <v>10650</v>
      </c>
      <c r="D3950" t="s">
        <v>46</v>
      </c>
      <c r="E3950">
        <v>25.403101400000001</v>
      </c>
      <c r="F3950">
        <v>1.06</v>
      </c>
      <c r="G3950">
        <v>20.9932944282432</v>
      </c>
      <c r="H3950">
        <v>-16.7230938195218</v>
      </c>
      <c r="I3950">
        <v>-31.430706387228099</v>
      </c>
      <c r="J3950">
        <v>-1.6627623810837799</v>
      </c>
      <c r="K3950">
        <v>1.2571598494735901</v>
      </c>
      <c r="L3950">
        <v>1.06668136339538</v>
      </c>
      <c r="M3950">
        <v>0.73661783725165697</v>
      </c>
      <c r="N3950">
        <v>0.87169130801488404</v>
      </c>
      <c r="O3950">
        <v>55.6603773584905</v>
      </c>
      <c r="P3950">
        <v>51.428571428571402</v>
      </c>
      <c r="Q3950">
        <v>7.0273380538419999E-2</v>
      </c>
    </row>
    <row r="3951" spans="1:17" hidden="1" x14ac:dyDescent="0.3">
      <c r="A3951" t="s">
        <v>8136</v>
      </c>
      <c r="B3951" t="s">
        <v>8137</v>
      </c>
      <c r="C3951" t="s">
        <v>10650</v>
      </c>
      <c r="D3951" t="s">
        <v>183</v>
      </c>
      <c r="E3951">
        <v>25.379392500000002</v>
      </c>
      <c r="F3951">
        <v>52.5</v>
      </c>
      <c r="G3951">
        <v>33.627222999671702</v>
      </c>
      <c r="H3951">
        <v>14.7817356000616</v>
      </c>
      <c r="I3951">
        <v>10.618402695779199</v>
      </c>
      <c r="J3951">
        <v>4.9362223904898102</v>
      </c>
      <c r="K3951">
        <v>47.409236688018197</v>
      </c>
      <c r="L3951">
        <v>41.609266853112999</v>
      </c>
      <c r="M3951">
        <v>76.888149927815803</v>
      </c>
      <c r="N3951">
        <v>2.0512820512820502</v>
      </c>
      <c r="O3951">
        <v>8.28571428571429</v>
      </c>
      <c r="P3951">
        <v>105.078125</v>
      </c>
    </row>
    <row r="3952" spans="1:17" hidden="1" x14ac:dyDescent="0.3">
      <c r="A3952" t="s">
        <v>8138</v>
      </c>
      <c r="B3952" t="s">
        <v>8139</v>
      </c>
      <c r="C3952" t="s">
        <v>10650</v>
      </c>
      <c r="D3952" t="s">
        <v>51</v>
      </c>
      <c r="E3952">
        <v>25.377436937999999</v>
      </c>
      <c r="F3952">
        <v>12.04</v>
      </c>
      <c r="G3952">
        <v>163.223259585037</v>
      </c>
      <c r="H3952">
        <v>91.106721925871796</v>
      </c>
      <c r="I3952">
        <v>75.155832074310297</v>
      </c>
      <c r="J3952">
        <v>26.115015396693899</v>
      </c>
      <c r="K3952">
        <v>7.2932144161009003</v>
      </c>
      <c r="L3952">
        <v>5.8961937205010697</v>
      </c>
      <c r="M3952">
        <v>96.907783356631199</v>
      </c>
      <c r="N3952">
        <v>2.7292892752401099</v>
      </c>
      <c r="O3952">
        <v>0</v>
      </c>
      <c r="Q3952">
        <v>0.123033096809701</v>
      </c>
    </row>
    <row r="3953" spans="1:17" hidden="1" x14ac:dyDescent="0.3">
      <c r="A3953" t="s">
        <v>8140</v>
      </c>
      <c r="B3953" t="s">
        <v>8141</v>
      </c>
      <c r="C3953" t="s">
        <v>10650</v>
      </c>
      <c r="D3953" t="s">
        <v>227</v>
      </c>
      <c r="E3953">
        <v>25.362845499999999</v>
      </c>
      <c r="F3953">
        <v>35.869999999999997</v>
      </c>
      <c r="G3953">
        <v>417.19831078593103</v>
      </c>
      <c r="H3953">
        <v>49.485922925862397</v>
      </c>
      <c r="I3953">
        <v>222.57807248590899</v>
      </c>
      <c r="J3953">
        <v>6.5193354349728203</v>
      </c>
      <c r="K3953">
        <v>24.430262465021201</v>
      </c>
      <c r="L3953">
        <v>14.787259220892601</v>
      </c>
      <c r="M3953">
        <v>99.999669540408306</v>
      </c>
      <c r="N3953">
        <v>0.59283995312399795</v>
      </c>
      <c r="O3953">
        <v>0</v>
      </c>
      <c r="P3953">
        <v>500.83752093802298</v>
      </c>
      <c r="Q3953">
        <v>0.162146575199903</v>
      </c>
    </row>
    <row r="3954" spans="1:17" hidden="1" x14ac:dyDescent="0.3">
      <c r="A3954" t="s">
        <v>8142</v>
      </c>
      <c r="B3954" t="s">
        <v>8143</v>
      </c>
      <c r="C3954" t="s">
        <v>10650</v>
      </c>
      <c r="D3954" t="s">
        <v>127</v>
      </c>
      <c r="E3954">
        <v>25.287330000000001</v>
      </c>
      <c r="F3954">
        <v>8.31</v>
      </c>
      <c r="G3954">
        <v>-10.0004943916325</v>
      </c>
      <c r="H3954">
        <v>-9.4965157464321202</v>
      </c>
      <c r="I3954">
        <v>-12.2418951984169</v>
      </c>
      <c r="J3954">
        <v>-1.6627623810837799</v>
      </c>
      <c r="K3954">
        <v>8.1097290579370291</v>
      </c>
      <c r="L3954">
        <v>5.9007823266034798</v>
      </c>
      <c r="M3954">
        <v>1.3700135253883901</v>
      </c>
      <c r="N3954">
        <v>0.456820679015771</v>
      </c>
      <c r="O3954">
        <v>14.3200962695547</v>
      </c>
      <c r="P3954">
        <v>20.434782608695599</v>
      </c>
      <c r="Q3954">
        <v>0.12824325960670999</v>
      </c>
    </row>
    <row r="3955" spans="1:17" hidden="1" x14ac:dyDescent="0.3">
      <c r="A3955" t="s">
        <v>8144</v>
      </c>
      <c r="B3955" t="s">
        <v>8145</v>
      </c>
      <c r="C3955" t="s">
        <v>10650</v>
      </c>
      <c r="D3955" t="s">
        <v>72</v>
      </c>
      <c r="E3955">
        <v>25.197858</v>
      </c>
      <c r="F3955">
        <v>50.4</v>
      </c>
      <c r="G3955">
        <v>71.893105175504701</v>
      </c>
      <c r="H3955">
        <v>-4.1506054114847402</v>
      </c>
      <c r="I3955">
        <v>1.2388538282192201</v>
      </c>
      <c r="J3955">
        <v>-1.0840355800460699</v>
      </c>
      <c r="K3955">
        <v>50.4281103998795</v>
      </c>
      <c r="L3955">
        <v>44.998939163403101</v>
      </c>
      <c r="M3955">
        <v>51.6467492036954</v>
      </c>
      <c r="N3955">
        <v>0.40007112375533399</v>
      </c>
      <c r="O3955">
        <v>34.920634920634903</v>
      </c>
      <c r="P3955">
        <v>115.292609995728</v>
      </c>
      <c r="Q3955">
        <v>7.2807415999328995E-2</v>
      </c>
    </row>
    <row r="3956" spans="1:17" hidden="1" x14ac:dyDescent="0.3">
      <c r="A3956" t="s">
        <v>8146</v>
      </c>
      <c r="B3956" t="s">
        <v>8147</v>
      </c>
      <c r="C3956" t="s">
        <v>10650</v>
      </c>
      <c r="D3956" t="s">
        <v>54</v>
      </c>
      <c r="E3956">
        <v>25.187248035</v>
      </c>
      <c r="F3956">
        <v>39.53</v>
      </c>
      <c r="G3956">
        <v>-35.570866153195901</v>
      </c>
      <c r="H3956">
        <v>-2.31796561439364</v>
      </c>
      <c r="I3956">
        <v>-26.828396515796399</v>
      </c>
      <c r="J3956">
        <v>-9.3238602331124305</v>
      </c>
      <c r="K3956">
        <v>39.872505027408899</v>
      </c>
      <c r="L3956">
        <v>42.374066918610197</v>
      </c>
      <c r="M3956">
        <v>49.091857541362501</v>
      </c>
      <c r="N3956">
        <v>1.4403844321138899</v>
      </c>
      <c r="O3956">
        <v>77.080698203895693</v>
      </c>
      <c r="P3956">
        <v>26.293929712459999</v>
      </c>
      <c r="Q3956">
        <v>1.0133275054507999E-2</v>
      </c>
    </row>
    <row r="3957" spans="1:17" hidden="1" x14ac:dyDescent="0.3">
      <c r="A3957" t="s">
        <v>8148</v>
      </c>
      <c r="B3957" t="s">
        <v>8149</v>
      </c>
      <c r="C3957" t="s">
        <v>10650</v>
      </c>
      <c r="D3957" t="s">
        <v>72</v>
      </c>
      <c r="E3957">
        <v>25.13</v>
      </c>
      <c r="F3957">
        <v>17.059999999999999</v>
      </c>
      <c r="G3957">
        <v>115.70338101231501</v>
      </c>
      <c r="H3957">
        <v>58.255420235151398</v>
      </c>
      <c r="I3957">
        <v>94.175074676096202</v>
      </c>
      <c r="J3957">
        <v>20.226717359873199</v>
      </c>
      <c r="K3957">
        <v>12.5564715145542</v>
      </c>
      <c r="L3957">
        <v>10.496359540067999</v>
      </c>
      <c r="M3957">
        <v>96.776965895494499</v>
      </c>
      <c r="N3957">
        <v>2.41004611366193</v>
      </c>
      <c r="O3957">
        <v>10.433763188745599</v>
      </c>
      <c r="P3957">
        <v>172.52396166134099</v>
      </c>
      <c r="Q3957">
        <v>5.9296491560363998E-2</v>
      </c>
    </row>
    <row r="3958" spans="1:17" hidden="1" x14ac:dyDescent="0.3">
      <c r="A3958" t="s">
        <v>8150</v>
      </c>
      <c r="B3958" t="s">
        <v>8151</v>
      </c>
      <c r="C3958" t="s">
        <v>10650</v>
      </c>
      <c r="D3958" t="s">
        <v>355</v>
      </c>
      <c r="E3958">
        <v>25.11</v>
      </c>
      <c r="F3958">
        <v>76.150000000000006</v>
      </c>
      <c r="G3958">
        <v>47.2776751583649</v>
      </c>
      <c r="H3958">
        <v>11.6003012338637</v>
      </c>
      <c r="I3958">
        <v>-18.7357809686298</v>
      </c>
      <c r="J3958">
        <v>0.41040835062353398</v>
      </c>
      <c r="K3958">
        <v>78.191525274320696</v>
      </c>
      <c r="L3958">
        <v>69.026414268407507</v>
      </c>
      <c r="M3958">
        <v>63.315206695955098</v>
      </c>
      <c r="N3958">
        <v>1.2431507800924899</v>
      </c>
      <c r="O3958">
        <v>29.927774130006501</v>
      </c>
      <c r="P3958">
        <v>111.527777777777</v>
      </c>
      <c r="Q3958">
        <v>5.5931273021285997E-2</v>
      </c>
    </row>
    <row r="3959" spans="1:17" hidden="1" x14ac:dyDescent="0.3">
      <c r="A3959" t="s">
        <v>8152</v>
      </c>
      <c r="B3959" t="s">
        <v>8153</v>
      </c>
      <c r="C3959" t="s">
        <v>10650</v>
      </c>
      <c r="D3959" t="s">
        <v>739</v>
      </c>
      <c r="E3959">
        <v>25.093720000000001</v>
      </c>
      <c r="F3959">
        <v>65.38</v>
      </c>
      <c r="G3959">
        <v>32.769915211354203</v>
      </c>
      <c r="H3959">
        <v>18.7576878158414</v>
      </c>
      <c r="I3959">
        <v>46.4942467084566</v>
      </c>
      <c r="J3959">
        <v>2.9059329842468999</v>
      </c>
      <c r="K3959">
        <v>52.271580665122499</v>
      </c>
      <c r="L3959">
        <v>42.816168100230698</v>
      </c>
      <c r="M3959">
        <v>76.472418299207703</v>
      </c>
      <c r="N3959">
        <v>2.0497902097902099</v>
      </c>
      <c r="O3959">
        <v>5.3074334658917</v>
      </c>
      <c r="P3959">
        <v>146.71698113207501</v>
      </c>
    </row>
    <row r="3960" spans="1:17" hidden="1" x14ac:dyDescent="0.3">
      <c r="A3960" t="s">
        <v>8154</v>
      </c>
      <c r="B3960" t="s">
        <v>8155</v>
      </c>
      <c r="C3960" t="s">
        <v>10650</v>
      </c>
      <c r="D3960" t="s">
        <v>7305</v>
      </c>
      <c r="E3960">
        <v>25.088265164999999</v>
      </c>
      <c r="F3960">
        <v>13.07</v>
      </c>
      <c r="G3960">
        <v>30.525314132676701</v>
      </c>
      <c r="H3960">
        <v>-12.403551944074399</v>
      </c>
      <c r="I3960">
        <v>26.221460402318801</v>
      </c>
      <c r="J3960">
        <v>8.7095780444481292</v>
      </c>
      <c r="K3960">
        <v>12.2321245034942</v>
      </c>
      <c r="L3960">
        <v>10.9423972763605</v>
      </c>
      <c r="M3960">
        <v>61.948590775278703</v>
      </c>
      <c r="N3960">
        <v>1.5198731853107701</v>
      </c>
      <c r="O3960">
        <v>18.056618209640298</v>
      </c>
      <c r="P3960">
        <v>69.960988296488907</v>
      </c>
      <c r="Q3960">
        <v>7.7728351587048994E-2</v>
      </c>
    </row>
    <row r="3961" spans="1:17" hidden="1" x14ac:dyDescent="0.3">
      <c r="A3961" t="s">
        <v>8156</v>
      </c>
      <c r="B3961" t="s">
        <v>8157</v>
      </c>
      <c r="C3961" t="s">
        <v>10650</v>
      </c>
      <c r="D3961" t="s">
        <v>2888</v>
      </c>
      <c r="E3961">
        <v>25.03654676</v>
      </c>
      <c r="F3961">
        <v>62.2</v>
      </c>
      <c r="G3961">
        <v>53.691940125054003</v>
      </c>
      <c r="H3961">
        <v>27.878504797890098</v>
      </c>
      <c r="I3961">
        <v>40.724926465217102</v>
      </c>
      <c r="J3961">
        <v>25.7840461295545</v>
      </c>
      <c r="K3961">
        <v>48.469049031201102</v>
      </c>
      <c r="L3961">
        <v>45.362399502211801</v>
      </c>
      <c r="M3961">
        <v>71.650809482705199</v>
      </c>
      <c r="N3961">
        <v>1.3818710359408</v>
      </c>
      <c r="O3961">
        <v>12.749196141479</v>
      </c>
      <c r="P3961">
        <v>104.58579680598</v>
      </c>
    </row>
    <row r="3962" spans="1:17" hidden="1" x14ac:dyDescent="0.3">
      <c r="A3962" t="s">
        <v>8158</v>
      </c>
      <c r="B3962" t="s">
        <v>8159</v>
      </c>
      <c r="C3962" t="s">
        <v>10650</v>
      </c>
      <c r="D3962" t="s">
        <v>7191</v>
      </c>
      <c r="E3962">
        <v>25.009599999999999</v>
      </c>
      <c r="F3962">
        <v>679.15</v>
      </c>
      <c r="G3962">
        <v>24.6218006252425</v>
      </c>
      <c r="H3962">
        <v>-3.1801265748204899</v>
      </c>
      <c r="I3962">
        <v>-14.5416316938056</v>
      </c>
      <c r="J3962">
        <v>-7.8392329693190801</v>
      </c>
      <c r="K3962">
        <v>652.08068084555896</v>
      </c>
      <c r="L3962">
        <v>606.86624037432898</v>
      </c>
      <c r="M3962">
        <v>40.358081085546303</v>
      </c>
      <c r="N3962">
        <v>0.92118455734146398</v>
      </c>
      <c r="O3962">
        <v>40.182581167636002</v>
      </c>
      <c r="P3962">
        <v>67.278325123152698</v>
      </c>
      <c r="Q3962">
        <v>-4.2438514813489996E-3</v>
      </c>
    </row>
    <row r="3963" spans="1:17" hidden="1" x14ac:dyDescent="0.3">
      <c r="A3963" t="s">
        <v>8160</v>
      </c>
      <c r="B3963" t="s">
        <v>8161</v>
      </c>
      <c r="C3963" t="s">
        <v>10650</v>
      </c>
      <c r="D3963" t="s">
        <v>21</v>
      </c>
      <c r="E3963">
        <v>24.970943399999999</v>
      </c>
      <c r="F3963">
        <v>2.2200000000000002</v>
      </c>
      <c r="G3963">
        <v>18.5580115902758</v>
      </c>
      <c r="H3963">
        <v>-6.5651106262445298</v>
      </c>
      <c r="I3963">
        <v>-15.1718110974958</v>
      </c>
      <c r="J3963">
        <v>-5.0815657998872004</v>
      </c>
      <c r="K3963">
        <v>2.35459259253359</v>
      </c>
      <c r="L3963">
        <v>2.1070398555547301</v>
      </c>
      <c r="M3963">
        <v>46.299280019526002</v>
      </c>
      <c r="N3963">
        <v>1.8062109473480501</v>
      </c>
      <c r="O3963">
        <v>65.315315315315203</v>
      </c>
      <c r="P3963">
        <v>96.460176991150405</v>
      </c>
      <c r="Q3963">
        <v>6.6741176908358998E-2</v>
      </c>
    </row>
    <row r="3964" spans="1:17" hidden="1" x14ac:dyDescent="0.3">
      <c r="A3964" t="s">
        <v>8162</v>
      </c>
      <c r="B3964" t="s">
        <v>8163</v>
      </c>
      <c r="C3964" t="s">
        <v>10650</v>
      </c>
      <c r="D3964" t="s">
        <v>414</v>
      </c>
      <c r="E3964">
        <v>24.967094400000001</v>
      </c>
      <c r="F3964">
        <v>38.19</v>
      </c>
      <c r="G3964">
        <v>66.420393102764507</v>
      </c>
      <c r="H3964">
        <v>25.7769061804781</v>
      </c>
      <c r="I3964">
        <v>90.710832074310304</v>
      </c>
      <c r="J3964">
        <v>9.0328897928292502</v>
      </c>
      <c r="K3964">
        <v>30.3237036365149</v>
      </c>
      <c r="L3964">
        <v>21.0660454230519</v>
      </c>
      <c r="M3964">
        <v>85.761855265786394</v>
      </c>
      <c r="N3964">
        <v>1.25136544190665</v>
      </c>
      <c r="O3964">
        <v>2.4351924587588201</v>
      </c>
      <c r="P3964">
        <v>202.13607594936701</v>
      </c>
      <c r="Q3964">
        <v>0.19376079455116699</v>
      </c>
    </row>
    <row r="3965" spans="1:17" hidden="1" x14ac:dyDescent="0.3">
      <c r="A3965" t="s">
        <v>8164</v>
      </c>
      <c r="B3965" t="s">
        <v>8165</v>
      </c>
      <c r="C3965" t="s">
        <v>10650</v>
      </c>
      <c r="D3965" t="s">
        <v>531</v>
      </c>
      <c r="E3965">
        <v>24.956</v>
      </c>
      <c r="F3965">
        <v>14.57</v>
      </c>
      <c r="G3965">
        <v>-11.828784522101699</v>
      </c>
      <c r="H3965">
        <v>6.2595787208599498</v>
      </c>
      <c r="I3965">
        <v>-19.029773986295702</v>
      </c>
      <c r="J3965">
        <v>-2.1373386522702198</v>
      </c>
      <c r="K3965">
        <v>14.215142928071399</v>
      </c>
      <c r="L3965">
        <v>13.8929217976968</v>
      </c>
      <c r="M3965">
        <v>52.839248046140803</v>
      </c>
      <c r="N3965">
        <v>0.71144941795195205</v>
      </c>
      <c r="O3965">
        <v>23.541523678792</v>
      </c>
      <c r="P3965">
        <v>34.533702677747002</v>
      </c>
      <c r="Q3965">
        <v>4.6722003657451001E-2</v>
      </c>
    </row>
    <row r="3966" spans="1:17" hidden="1" x14ac:dyDescent="0.3">
      <c r="A3966" t="s">
        <v>8166</v>
      </c>
      <c r="B3966" t="s">
        <v>8167</v>
      </c>
      <c r="C3966" t="s">
        <v>10650</v>
      </c>
      <c r="D3966" t="s">
        <v>175</v>
      </c>
      <c r="E3966">
        <v>24.917949</v>
      </c>
      <c r="F3966">
        <v>17.86</v>
      </c>
      <c r="G3966">
        <v>68.229906536935403</v>
      </c>
      <c r="H3966">
        <v>11.5001619944316</v>
      </c>
      <c r="I3966">
        <v>12.894116077129199</v>
      </c>
      <c r="J3966">
        <v>19.837237618916198</v>
      </c>
      <c r="K3966">
        <v>14.264357051077001</v>
      </c>
      <c r="L3966">
        <v>11.518402811504</v>
      </c>
      <c r="M3966">
        <v>84.360401051878995</v>
      </c>
      <c r="N3966">
        <v>1.45907672414864</v>
      </c>
      <c r="O3966">
        <v>0</v>
      </c>
      <c r="P3966">
        <v>135</v>
      </c>
      <c r="Q3966">
        <v>0.16340046469021899</v>
      </c>
    </row>
    <row r="3967" spans="1:17" hidden="1" x14ac:dyDescent="0.3">
      <c r="A3967" t="s">
        <v>8168</v>
      </c>
      <c r="B3967" t="s">
        <v>8169</v>
      </c>
      <c r="C3967" t="s">
        <v>10650</v>
      </c>
      <c r="D3967" t="s">
        <v>46</v>
      </c>
      <c r="E3967">
        <v>24.895036328</v>
      </c>
      <c r="F3967">
        <v>20.29</v>
      </c>
      <c r="G3967">
        <v>118.521778214395</v>
      </c>
      <c r="H3967">
        <v>43.1043571608703</v>
      </c>
      <c r="I3967">
        <v>38.902089559340197</v>
      </c>
      <c r="J3967">
        <v>22.095626880661101</v>
      </c>
      <c r="K3967">
        <v>13.996320540112199</v>
      </c>
      <c r="L3967">
        <v>12.2868199155663</v>
      </c>
      <c r="M3967">
        <v>81.5103235760551</v>
      </c>
      <c r="N3967">
        <v>2.4772209335078701</v>
      </c>
      <c r="O3967">
        <v>2.4642681123706098</v>
      </c>
      <c r="P3967">
        <v>165.228758169934</v>
      </c>
      <c r="Q3967">
        <v>5.4139988696948999E-2</v>
      </c>
    </row>
    <row r="3968" spans="1:17" hidden="1" x14ac:dyDescent="0.3">
      <c r="A3968" t="s">
        <v>8170</v>
      </c>
      <c r="B3968" t="s">
        <v>8171</v>
      </c>
      <c r="C3968" t="s">
        <v>10650</v>
      </c>
      <c r="D3968" t="s">
        <v>300</v>
      </c>
      <c r="E3968">
        <v>24.864599999999999</v>
      </c>
      <c r="F3968">
        <v>28.75</v>
      </c>
      <c r="G3968">
        <v>-76.444666671689703</v>
      </c>
      <c r="H3968">
        <v>1.1317734371153201</v>
      </c>
      <c r="I3968">
        <v>-33.658823098103397</v>
      </c>
      <c r="J3968">
        <v>1.1741170515403201</v>
      </c>
      <c r="K3968">
        <v>30.0453178536306</v>
      </c>
      <c r="M3968">
        <v>55.957018167450698</v>
      </c>
      <c r="N3968">
        <v>0.85791245791245696</v>
      </c>
      <c r="O3968">
        <v>103.652173913043</v>
      </c>
      <c r="P3968">
        <v>17.3469387755102</v>
      </c>
    </row>
    <row r="3969" spans="1:17" hidden="1" x14ac:dyDescent="0.3">
      <c r="A3969" t="s">
        <v>8172</v>
      </c>
      <c r="B3969" t="s">
        <v>8173</v>
      </c>
      <c r="C3969" t="s">
        <v>10650</v>
      </c>
      <c r="D3969" t="s">
        <v>742</v>
      </c>
      <c r="E3969">
        <v>24.859794348000001</v>
      </c>
      <c r="F3969">
        <v>796.07</v>
      </c>
      <c r="G3969">
        <v>38.703804289775</v>
      </c>
      <c r="H3969">
        <v>-0.27341261574729803</v>
      </c>
      <c r="I3969">
        <v>14.3388872789288</v>
      </c>
      <c r="J3969">
        <v>-1.2796884339050001</v>
      </c>
      <c r="K3969">
        <v>764.51347622557898</v>
      </c>
      <c r="L3969">
        <v>669.0800487683</v>
      </c>
      <c r="M3969">
        <v>42.579740679890797</v>
      </c>
      <c r="N3969">
        <v>0.92511683974344305</v>
      </c>
      <c r="O3969">
        <v>2.6354466315776199</v>
      </c>
      <c r="P3969">
        <v>78.631212835184499</v>
      </c>
      <c r="Q3969">
        <v>-2.2826330923839998E-3</v>
      </c>
    </row>
    <row r="3970" spans="1:17" hidden="1" x14ac:dyDescent="0.3">
      <c r="A3970" t="s">
        <v>8174</v>
      </c>
      <c r="B3970" t="s">
        <v>8175</v>
      </c>
      <c r="C3970" t="s">
        <v>10650</v>
      </c>
      <c r="D3970" t="s">
        <v>72</v>
      </c>
      <c r="E3970">
        <v>24.84</v>
      </c>
      <c r="F3970">
        <v>108</v>
      </c>
      <c r="G3970">
        <v>138.83807405683501</v>
      </c>
      <c r="H3970">
        <v>-0.70767490039198899</v>
      </c>
      <c r="I3970">
        <v>155.59938221967801</v>
      </c>
      <c r="J3970">
        <v>-1.7822660559605701</v>
      </c>
      <c r="M3970">
        <v>100</v>
      </c>
      <c r="N3970">
        <v>0</v>
      </c>
      <c r="O3970">
        <v>0</v>
      </c>
      <c r="P3970">
        <v>168.65671641790999</v>
      </c>
    </row>
    <row r="3971" spans="1:17" hidden="1" x14ac:dyDescent="0.3">
      <c r="A3971" t="s">
        <v>8176</v>
      </c>
      <c r="B3971" t="s">
        <v>8177</v>
      </c>
      <c r="C3971" t="s">
        <v>10650</v>
      </c>
      <c r="D3971" t="s">
        <v>51</v>
      </c>
      <c r="E3971">
        <v>24.8182218</v>
      </c>
      <c r="F3971">
        <v>48.47</v>
      </c>
      <c r="G3971">
        <v>287.40955058587798</v>
      </c>
      <c r="H3971">
        <v>4.3228484088137904</v>
      </c>
      <c r="I3971">
        <v>48.597498740977002</v>
      </c>
      <c r="J3971">
        <v>19.8052723466194</v>
      </c>
      <c r="K3971">
        <v>36.350651862821003</v>
      </c>
      <c r="L3971">
        <v>29.7117907991096</v>
      </c>
      <c r="M3971">
        <v>86.714591044752297</v>
      </c>
      <c r="N3971">
        <v>0.90675675675675604</v>
      </c>
      <c r="O3971">
        <v>0</v>
      </c>
      <c r="P3971">
        <v>317.84482758620601</v>
      </c>
    </row>
    <row r="3972" spans="1:17" hidden="1" x14ac:dyDescent="0.3">
      <c r="A3972" t="s">
        <v>8178</v>
      </c>
      <c r="B3972" t="s">
        <v>8179</v>
      </c>
      <c r="C3972" t="s">
        <v>10650</v>
      </c>
      <c r="D3972" t="s">
        <v>46</v>
      </c>
      <c r="E3972">
        <v>24.786000000000001</v>
      </c>
      <c r="F3972">
        <v>34</v>
      </c>
      <c r="G3972">
        <v>-80.727674661146906</v>
      </c>
      <c r="H3972">
        <v>-1.81634895148665</v>
      </c>
      <c r="I3972">
        <v>-34.808248385459699</v>
      </c>
      <c r="J3972">
        <v>-1.85172390808057E-2</v>
      </c>
      <c r="K3972">
        <v>34.844616755084601</v>
      </c>
      <c r="M3972">
        <v>50.561275328130698</v>
      </c>
      <c r="N3972">
        <v>0.96456977584960202</v>
      </c>
      <c r="O3972">
        <v>120.294117647058</v>
      </c>
      <c r="P3972">
        <v>7.9365079365079296</v>
      </c>
    </row>
    <row r="3973" spans="1:17" hidden="1" x14ac:dyDescent="0.3">
      <c r="A3973" t="s">
        <v>8180</v>
      </c>
      <c r="B3973" t="s">
        <v>8181</v>
      </c>
      <c r="C3973" t="s">
        <v>10650</v>
      </c>
      <c r="D3973" t="s">
        <v>21</v>
      </c>
      <c r="E3973">
        <v>24.75</v>
      </c>
      <c r="F3973">
        <v>84.01</v>
      </c>
      <c r="G3973">
        <v>78.805071692075302</v>
      </c>
      <c r="H3973">
        <v>-18.608520955200198</v>
      </c>
      <c r="I3973">
        <v>12.250686001870299</v>
      </c>
      <c r="J3973">
        <v>-2.8130139986251099</v>
      </c>
      <c r="K3973">
        <v>81.989906788453098</v>
      </c>
      <c r="L3973">
        <v>70.395929330152995</v>
      </c>
      <c r="M3973">
        <v>48.162433611672903</v>
      </c>
      <c r="N3973">
        <v>0.52249689393703402</v>
      </c>
      <c r="O3973">
        <v>40.197595524342297</v>
      </c>
      <c r="P3973">
        <v>129.53551912568301</v>
      </c>
      <c r="Q3973">
        <v>0.13633802229176401</v>
      </c>
    </row>
    <row r="3974" spans="1:17" hidden="1" x14ac:dyDescent="0.3">
      <c r="A3974" t="s">
        <v>8182</v>
      </c>
      <c r="B3974" t="s">
        <v>8183</v>
      </c>
      <c r="C3974" t="s">
        <v>10650</v>
      </c>
      <c r="D3974" t="s">
        <v>121</v>
      </c>
      <c r="E3974">
        <v>24.745000000000001</v>
      </c>
      <c r="F3974">
        <v>7.05</v>
      </c>
      <c r="G3974">
        <v>-28.4324157699991</v>
      </c>
      <c r="H3974">
        <v>-3.87116011786437</v>
      </c>
      <c r="I3974">
        <v>-46.396929965349699</v>
      </c>
      <c r="J3974">
        <v>-1.6627623810837799</v>
      </c>
      <c r="K3974">
        <v>7.3047830093346304</v>
      </c>
      <c r="L3974">
        <v>8.2507403984536296</v>
      </c>
      <c r="M3974">
        <v>45.655492347680202</v>
      </c>
      <c r="N3974">
        <v>0.76706549228041399</v>
      </c>
      <c r="O3974">
        <v>76.453900709219795</v>
      </c>
      <c r="P3974">
        <v>15.1960784313725</v>
      </c>
      <c r="Q3974">
        <v>1.6128624174267001E-2</v>
      </c>
    </row>
    <row r="3975" spans="1:17" hidden="1" x14ac:dyDescent="0.3">
      <c r="A3975" t="s">
        <v>8184</v>
      </c>
      <c r="B3975" t="s">
        <v>8185</v>
      </c>
      <c r="C3975" t="s">
        <v>10650</v>
      </c>
      <c r="D3975" t="s">
        <v>966</v>
      </c>
      <c r="E3975">
        <v>24.740729999999999</v>
      </c>
      <c r="F3975">
        <v>12.26</v>
      </c>
      <c r="G3975">
        <v>-45.059232432083</v>
      </c>
      <c r="H3975">
        <v>23.1936929981918</v>
      </c>
      <c r="I3975">
        <v>-28.592017203046801</v>
      </c>
      <c r="J3975">
        <v>10.4668672485458</v>
      </c>
      <c r="K3975">
        <v>10.836354461727799</v>
      </c>
      <c r="L3975">
        <v>11.925406239981699</v>
      </c>
      <c r="M3975">
        <v>63.746992293755198</v>
      </c>
      <c r="N3975">
        <v>2.44789604524204</v>
      </c>
      <c r="O3975">
        <v>43.556280587275602</v>
      </c>
      <c r="P3975">
        <v>49.330085261875702</v>
      </c>
      <c r="Q3975">
        <v>-5.5017251336818999E-2</v>
      </c>
    </row>
    <row r="3976" spans="1:17" hidden="1" x14ac:dyDescent="0.3">
      <c r="A3976" t="s">
        <v>8186</v>
      </c>
      <c r="B3976" t="s">
        <v>8187</v>
      </c>
      <c r="C3976" t="s">
        <v>10650</v>
      </c>
      <c r="D3976" t="s">
        <v>300</v>
      </c>
      <c r="E3976">
        <v>24.73543673</v>
      </c>
      <c r="F3976">
        <v>68.89</v>
      </c>
      <c r="G3976">
        <v>84.845972999671702</v>
      </c>
      <c r="H3976">
        <v>13.773977310185201</v>
      </c>
      <c r="I3976">
        <v>25.364165407643601</v>
      </c>
      <c r="J3976">
        <v>-1.9233675642313</v>
      </c>
      <c r="K3976">
        <v>59.277767648239397</v>
      </c>
      <c r="L3976">
        <v>50.721880717034402</v>
      </c>
      <c r="M3976">
        <v>79.014568559604896</v>
      </c>
      <c r="N3976">
        <v>2.1851851851851798</v>
      </c>
      <c r="O3976">
        <v>0.26128610828857202</v>
      </c>
      <c r="P3976">
        <v>177.223340040241</v>
      </c>
    </row>
    <row r="3977" spans="1:17" hidden="1" x14ac:dyDescent="0.3">
      <c r="A3977" t="s">
        <v>8188</v>
      </c>
      <c r="B3977" t="s">
        <v>8189</v>
      </c>
      <c r="C3977" t="s">
        <v>10650</v>
      </c>
      <c r="D3977" t="s">
        <v>742</v>
      </c>
      <c r="E3977">
        <v>24.652576575000001</v>
      </c>
      <c r="F3977">
        <v>14.87</v>
      </c>
      <c r="G3977">
        <v>23.657987248376401</v>
      </c>
      <c r="H3977">
        <v>2.89600810492577</v>
      </c>
      <c r="I3977">
        <v>10.4333217008663</v>
      </c>
      <c r="J3977">
        <v>-0.62827962246309399</v>
      </c>
      <c r="K3977">
        <v>13.792257404202299</v>
      </c>
      <c r="L3977">
        <v>12.2609325092434</v>
      </c>
      <c r="M3977">
        <v>43.246163025678499</v>
      </c>
      <c r="N3977">
        <v>0.58613154679802904</v>
      </c>
      <c r="O3977">
        <v>0.94149293880296803</v>
      </c>
      <c r="P3977">
        <v>79.8065296251511</v>
      </c>
    </row>
    <row r="3978" spans="1:17" hidden="1" x14ac:dyDescent="0.3">
      <c r="A3978" t="s">
        <v>8190</v>
      </c>
      <c r="B3978" t="s">
        <v>8191</v>
      </c>
      <c r="C3978" t="s">
        <v>10650</v>
      </c>
      <c r="D3978" t="s">
        <v>46</v>
      </c>
      <c r="E3978">
        <v>24.641919999999999</v>
      </c>
      <c r="F3978">
        <v>27.7</v>
      </c>
      <c r="G3978">
        <v>96.056955215534401</v>
      </c>
      <c r="H3978">
        <v>-1.23344863487304</v>
      </c>
      <c r="I3978">
        <v>141.86063888203799</v>
      </c>
      <c r="J3978">
        <v>-1.6627623810837799</v>
      </c>
      <c r="K3978">
        <v>26.586778388168501</v>
      </c>
      <c r="L3978">
        <v>20.126217539568799</v>
      </c>
      <c r="M3978">
        <v>65.313575457711593</v>
      </c>
      <c r="N3978">
        <v>5.2867383512544802E-2</v>
      </c>
      <c r="O3978">
        <v>2.3104693140794299</v>
      </c>
      <c r="P3978">
        <v>240.71340713407099</v>
      </c>
    </row>
    <row r="3979" spans="1:17" hidden="1" x14ac:dyDescent="0.3">
      <c r="A3979" t="s">
        <v>8192</v>
      </c>
      <c r="B3979" t="s">
        <v>8193</v>
      </c>
      <c r="C3979" t="s">
        <v>10650</v>
      </c>
      <c r="D3979" t="s">
        <v>531</v>
      </c>
      <c r="E3979">
        <v>24.635840000000002</v>
      </c>
      <c r="F3979">
        <v>18.57</v>
      </c>
      <c r="G3979">
        <v>21.156559734365601</v>
      </c>
      <c r="H3979">
        <v>4.1502586160082497</v>
      </c>
      <c r="I3979">
        <v>-14.9744449705445</v>
      </c>
      <c r="J3979">
        <v>0.159435299755539</v>
      </c>
      <c r="K3979">
        <v>17.581231964873801</v>
      </c>
      <c r="L3979">
        <v>17.505126540563701</v>
      </c>
      <c r="M3979">
        <v>66.240014440438003</v>
      </c>
      <c r="N3979">
        <v>1.3262118448286999</v>
      </c>
      <c r="O3979">
        <v>79.052234787291297</v>
      </c>
      <c r="P3979">
        <v>55.397489539748904</v>
      </c>
      <c r="Q3979">
        <v>1.3442482760658001E-2</v>
      </c>
    </row>
    <row r="3980" spans="1:17" hidden="1" x14ac:dyDescent="0.3">
      <c r="A3980" t="s">
        <v>8194</v>
      </c>
      <c r="B3980" t="s">
        <v>8195</v>
      </c>
      <c r="C3980" t="s">
        <v>10650</v>
      </c>
      <c r="E3980">
        <v>24.6264</v>
      </c>
      <c r="F3980">
        <v>79.98</v>
      </c>
      <c r="G3980">
        <v>205.61514316773901</v>
      </c>
      <c r="H3980">
        <v>-8.8168270439354206</v>
      </c>
      <c r="I3980">
        <v>99.743598031757102</v>
      </c>
      <c r="J3980">
        <v>-0.51684947046500396</v>
      </c>
      <c r="K3980">
        <v>80.816952622889204</v>
      </c>
      <c r="L3980">
        <v>63.643652829337498</v>
      </c>
      <c r="M3980">
        <v>58.285008644950601</v>
      </c>
      <c r="N3980">
        <v>1.1690653025190301</v>
      </c>
      <c r="O3980">
        <v>27.119279819954901</v>
      </c>
      <c r="P3980">
        <v>241.64886800512599</v>
      </c>
      <c r="Q3980">
        <v>9.1101455902141998E-2</v>
      </c>
    </row>
    <row r="3981" spans="1:17" hidden="1" x14ac:dyDescent="0.3">
      <c r="A3981" t="s">
        <v>8196</v>
      </c>
      <c r="B3981" t="s">
        <v>8197</v>
      </c>
      <c r="C3981" t="s">
        <v>10650</v>
      </c>
      <c r="D3981" t="s">
        <v>629</v>
      </c>
      <c r="E3981">
        <v>24.620225000000001</v>
      </c>
      <c r="F3981">
        <v>13.45</v>
      </c>
      <c r="G3981">
        <v>-76.2756487305018</v>
      </c>
      <c r="H3981">
        <v>4.8137974922460502</v>
      </c>
      <c r="I3981">
        <v>-59.2788455936739</v>
      </c>
      <c r="J3981">
        <v>-6.8857143318226397</v>
      </c>
      <c r="K3981">
        <v>16.377379885633999</v>
      </c>
      <c r="L3981">
        <v>21.905050266411902</v>
      </c>
      <c r="M3981">
        <v>21.578307223736299</v>
      </c>
      <c r="N3981">
        <v>0.64607140073656</v>
      </c>
      <c r="O3981">
        <v>144.38661710037101</v>
      </c>
      <c r="P3981">
        <v>19.661921708185002</v>
      </c>
      <c r="Q3981">
        <v>-0.16538145966172399</v>
      </c>
    </row>
    <row r="3982" spans="1:17" hidden="1" x14ac:dyDescent="0.3">
      <c r="A3982" t="s">
        <v>8198</v>
      </c>
      <c r="B3982" t="s">
        <v>8199</v>
      </c>
      <c r="C3982" t="s">
        <v>10650</v>
      </c>
      <c r="D3982" t="s">
        <v>127</v>
      </c>
      <c r="E3982">
        <v>24.423317879999999</v>
      </c>
      <c r="F3982">
        <v>16.399999999999999</v>
      </c>
      <c r="G3982">
        <v>-5.5931859894901201</v>
      </c>
      <c r="H3982">
        <v>-1.87035303188851</v>
      </c>
      <c r="I3982">
        <v>-12.2495918825592</v>
      </c>
      <c r="J3982">
        <v>1.0670674632677399</v>
      </c>
      <c r="K3982">
        <v>20.078539679257499</v>
      </c>
      <c r="L3982">
        <v>20.567302919445201</v>
      </c>
      <c r="M3982">
        <v>33.686981725690302</v>
      </c>
      <c r="N3982">
        <v>1</v>
      </c>
      <c r="Q3982">
        <v>-3.2586267451102997E-2</v>
      </c>
    </row>
    <row r="3983" spans="1:17" hidden="1" x14ac:dyDescent="0.3">
      <c r="A3983" t="s">
        <v>8200</v>
      </c>
      <c r="B3983" t="s">
        <v>8201</v>
      </c>
      <c r="C3983" t="s">
        <v>10650</v>
      </c>
      <c r="D3983" t="s">
        <v>629</v>
      </c>
      <c r="E3983">
        <v>24.394724193999998</v>
      </c>
      <c r="F3983">
        <v>27.54</v>
      </c>
      <c r="G3983">
        <v>11.5234858862697</v>
      </c>
      <c r="H3983">
        <v>-2.61310788421945</v>
      </c>
      <c r="I3983">
        <v>-23.262327534810101</v>
      </c>
      <c r="J3983">
        <v>-3.03022381165882</v>
      </c>
      <c r="K3983">
        <v>28.397873864308799</v>
      </c>
      <c r="L3983">
        <v>29.0779885954042</v>
      </c>
      <c r="M3983">
        <v>52.135361377204099</v>
      </c>
      <c r="N3983">
        <v>0.479931659760721</v>
      </c>
      <c r="O3983">
        <v>50.871459694989099</v>
      </c>
      <c r="P3983">
        <v>91.916376306620194</v>
      </c>
      <c r="Q3983">
        <v>0.106613678212156</v>
      </c>
    </row>
    <row r="3984" spans="1:17" hidden="1" x14ac:dyDescent="0.3">
      <c r="A3984" t="s">
        <v>8202</v>
      </c>
      <c r="B3984" t="s">
        <v>8203</v>
      </c>
      <c r="C3984" t="s">
        <v>10650</v>
      </c>
      <c r="D3984" t="s">
        <v>46</v>
      </c>
      <c r="E3984">
        <v>24.323308271999998</v>
      </c>
      <c r="F3984">
        <v>1.45</v>
      </c>
      <c r="G3984">
        <v>-49.429690408149398</v>
      </c>
      <c r="H3984">
        <v>0.60456575494624698</v>
      </c>
      <c r="I3984">
        <v>-39.7368446933664</v>
      </c>
      <c r="J3984">
        <v>-2.3524175534975802</v>
      </c>
      <c r="K3984">
        <v>1.4671378296533</v>
      </c>
      <c r="L3984">
        <v>1.7941272398907</v>
      </c>
      <c r="M3984">
        <v>57.456839027690798</v>
      </c>
      <c r="N3984">
        <v>0.47811923429035502</v>
      </c>
      <c r="O3984">
        <v>148.27586206896501</v>
      </c>
      <c r="P3984">
        <v>12.403100775193799</v>
      </c>
      <c r="Q3984">
        <v>4.7320750554487999E-2</v>
      </c>
    </row>
    <row r="3985" spans="1:17" hidden="1" x14ac:dyDescent="0.3">
      <c r="A3985" t="s">
        <v>8204</v>
      </c>
      <c r="B3985" t="s">
        <v>8205</v>
      </c>
      <c r="C3985" t="s">
        <v>10650</v>
      </c>
      <c r="D3985" t="s">
        <v>629</v>
      </c>
      <c r="E3985">
        <v>24.297366</v>
      </c>
      <c r="F3985">
        <v>1.87</v>
      </c>
      <c r="G3985">
        <v>-9.9224564875077093</v>
      </c>
      <c r="H3985">
        <v>-6.6251346358483598</v>
      </c>
      <c r="I3985">
        <v>-18.5247234812452</v>
      </c>
      <c r="J3985">
        <v>-5.7864737212899602</v>
      </c>
      <c r="K3985">
        <v>1.90015628718186</v>
      </c>
      <c r="L3985">
        <v>1.86063539358214</v>
      </c>
      <c r="M3985">
        <v>30.7350173560915</v>
      </c>
      <c r="N3985">
        <v>0.76894532799075499</v>
      </c>
      <c r="O3985">
        <v>44.385026737967898</v>
      </c>
      <c r="P3985">
        <v>39.552238805970099</v>
      </c>
      <c r="Q3985">
        <v>3.5010815667571998E-2</v>
      </c>
    </row>
    <row r="3986" spans="1:17" hidden="1" x14ac:dyDescent="0.3">
      <c r="A3986" t="s">
        <v>8206</v>
      </c>
      <c r="B3986" t="s">
        <v>8207</v>
      </c>
      <c r="C3986" t="s">
        <v>10650</v>
      </c>
      <c r="D3986" t="s">
        <v>1099</v>
      </c>
      <c r="E3986">
        <v>24.268091160000001</v>
      </c>
      <c r="F3986">
        <v>6.2</v>
      </c>
      <c r="G3986">
        <v>-95.006705571756697</v>
      </c>
      <c r="H3986">
        <v>-26.332254124865301</v>
      </c>
      <c r="I3986">
        <v>-81.255612938477398</v>
      </c>
      <c r="J3986">
        <v>-6.1861872599206196</v>
      </c>
      <c r="K3986">
        <v>8.5740848329401391</v>
      </c>
      <c r="L3986">
        <v>14.9817322064262</v>
      </c>
      <c r="M3986">
        <v>31.8891255662645</v>
      </c>
      <c r="N3986">
        <v>1.4893550157881399</v>
      </c>
      <c r="O3986">
        <v>309.67741935483798</v>
      </c>
      <c r="P3986">
        <v>12.3188405797101</v>
      </c>
      <c r="Q3986">
        <v>5.3553711043725999E-2</v>
      </c>
    </row>
    <row r="3987" spans="1:17" hidden="1" x14ac:dyDescent="0.3">
      <c r="A3987" t="s">
        <v>8208</v>
      </c>
      <c r="B3987" t="s">
        <v>8209</v>
      </c>
      <c r="C3987" t="s">
        <v>10650</v>
      </c>
      <c r="D3987" t="s">
        <v>51</v>
      </c>
      <c r="E3987">
        <v>24.254999999999999</v>
      </c>
      <c r="F3987">
        <v>990</v>
      </c>
      <c r="G3987">
        <v>-20.079686765125899</v>
      </c>
      <c r="H3987">
        <v>3.91944532202678</v>
      </c>
      <c r="I3987">
        <v>-7.5266287841410398</v>
      </c>
      <c r="J3987">
        <v>-1.6627623810837799</v>
      </c>
      <c r="K3987">
        <v>959.50865375454805</v>
      </c>
      <c r="L3987">
        <v>913.355479177029</v>
      </c>
      <c r="M3987">
        <v>100</v>
      </c>
      <c r="N3987">
        <v>0</v>
      </c>
      <c r="O3987">
        <v>2.5656565656565702</v>
      </c>
      <c r="P3987">
        <v>10.3555902352023</v>
      </c>
    </row>
    <row r="3988" spans="1:17" hidden="1" x14ac:dyDescent="0.3">
      <c r="A3988" t="s">
        <v>8210</v>
      </c>
      <c r="B3988" t="s">
        <v>8211</v>
      </c>
      <c r="C3988" t="s">
        <v>10650</v>
      </c>
      <c r="D3988" t="s">
        <v>5887</v>
      </c>
      <c r="E3988">
        <v>24.222000000000001</v>
      </c>
      <c r="F3988">
        <v>39.72</v>
      </c>
      <c r="G3988">
        <v>-30.283991069919701</v>
      </c>
      <c r="H3988">
        <v>-5.1976345019365304</v>
      </c>
      <c r="I3988">
        <v>-20.5970749024338</v>
      </c>
      <c r="J3988">
        <v>1.13835806709547</v>
      </c>
      <c r="K3988">
        <v>41.2104818655625</v>
      </c>
      <c r="L3988">
        <v>43.365166495400302</v>
      </c>
      <c r="M3988">
        <v>55.514221341885403</v>
      </c>
      <c r="N3988">
        <v>1.8200615509295901</v>
      </c>
      <c r="O3988">
        <v>62.1097683786505</v>
      </c>
      <c r="P3988">
        <v>18.003565062388599</v>
      </c>
      <c r="Q3988">
        <v>4.7253756621242003E-2</v>
      </c>
    </row>
    <row r="3989" spans="1:17" hidden="1" x14ac:dyDescent="0.3">
      <c r="A3989" t="s">
        <v>8212</v>
      </c>
      <c r="B3989" t="s">
        <v>8213</v>
      </c>
      <c r="C3989" t="s">
        <v>10650</v>
      </c>
      <c r="D3989" t="s">
        <v>445</v>
      </c>
      <c r="E3989">
        <v>24.118852499999999</v>
      </c>
      <c r="F3989">
        <v>69.58</v>
      </c>
      <c r="G3989">
        <v>256.120278555227</v>
      </c>
      <c r="H3989">
        <v>-12.3060522209294</v>
      </c>
      <c r="I3989">
        <v>135.353458769528</v>
      </c>
      <c r="J3989">
        <v>0.79069410614378999</v>
      </c>
      <c r="K3989">
        <v>68.8713983388391</v>
      </c>
      <c r="L3989">
        <v>46.948138292688398</v>
      </c>
      <c r="M3989">
        <v>53.357383571888697</v>
      </c>
      <c r="N3989">
        <v>1.0301053921427901</v>
      </c>
      <c r="O3989">
        <v>37.036504742742103</v>
      </c>
      <c r="P3989">
        <v>321.69696969696901</v>
      </c>
      <c r="Q3989">
        <v>0.13904675866103</v>
      </c>
    </row>
    <row r="3990" spans="1:17" hidden="1" x14ac:dyDescent="0.3">
      <c r="A3990" t="s">
        <v>8214</v>
      </c>
      <c r="B3990" t="s">
        <v>8215</v>
      </c>
      <c r="C3990" t="s">
        <v>10650</v>
      </c>
      <c r="D3990" t="s">
        <v>89</v>
      </c>
      <c r="E3990">
        <v>24.114139469999898</v>
      </c>
      <c r="F3990">
        <v>4.93</v>
      </c>
      <c r="G3990">
        <v>35.000964610410001</v>
      </c>
      <c r="H3990">
        <v>3.4877994266655299</v>
      </c>
      <c r="I3990">
        <v>-5.0917062189063103</v>
      </c>
      <c r="J3990">
        <v>-7.1529584595151396</v>
      </c>
      <c r="K3990">
        <v>4.5134442073598704</v>
      </c>
      <c r="L3990">
        <v>4.1505962135060397</v>
      </c>
      <c r="M3990">
        <v>54.003125636677197</v>
      </c>
      <c r="N3990">
        <v>2.1959696613314001</v>
      </c>
      <c r="O3990">
        <v>31.4401622718052</v>
      </c>
      <c r="P3990">
        <v>88.8888888888888</v>
      </c>
      <c r="Q3990">
        <v>-3.4037524991514002E-2</v>
      </c>
    </row>
    <row r="3991" spans="1:17" hidden="1" x14ac:dyDescent="0.3">
      <c r="A3991" t="s">
        <v>8216</v>
      </c>
      <c r="B3991" t="s">
        <v>8217</v>
      </c>
      <c r="C3991" t="s">
        <v>10650</v>
      </c>
      <c r="E3991">
        <v>24.098312700000001</v>
      </c>
      <c r="F3991">
        <v>22.34</v>
      </c>
      <c r="G3991">
        <v>15.4824238487899</v>
      </c>
      <c r="H3991">
        <v>-10.081652378080401</v>
      </c>
      <c r="I3991">
        <v>-10.2565242475287</v>
      </c>
      <c r="J3991">
        <v>3.7171337963583801</v>
      </c>
      <c r="K3991">
        <v>22.303008033956601</v>
      </c>
      <c r="L3991">
        <v>21.799549795304898</v>
      </c>
      <c r="M3991">
        <v>57.1126255945506</v>
      </c>
      <c r="N3991">
        <v>0.65666259317109399</v>
      </c>
      <c r="O3991">
        <v>38.675022381378596</v>
      </c>
      <c r="P3991">
        <v>48.537234042553102</v>
      </c>
      <c r="Q3991">
        <v>1.8983519052049001E-2</v>
      </c>
    </row>
    <row r="3992" spans="1:17" hidden="1" x14ac:dyDescent="0.3">
      <c r="A3992" t="s">
        <v>8218</v>
      </c>
      <c r="B3992" t="s">
        <v>8219</v>
      </c>
      <c r="C3992" t="s">
        <v>10650</v>
      </c>
      <c r="D3992" t="s">
        <v>531</v>
      </c>
      <c r="E3992">
        <v>24.070453000000001</v>
      </c>
      <c r="F3992">
        <v>110.8</v>
      </c>
      <c r="G3992">
        <v>76.7449773003449</v>
      </c>
      <c r="H3992">
        <v>-26.175307646228902</v>
      </c>
      <c r="I3992">
        <v>24.074740546790199</v>
      </c>
      <c r="J3992">
        <v>-8.8801536854316101</v>
      </c>
      <c r="K3992">
        <v>105.88382036000201</v>
      </c>
      <c r="L3992">
        <v>92.091215881184894</v>
      </c>
      <c r="M3992">
        <v>42.357665312858401</v>
      </c>
      <c r="N3992">
        <v>0.27306578851158603</v>
      </c>
      <c r="O3992">
        <v>27.806859205776099</v>
      </c>
      <c r="P3992">
        <v>110.4063805545</v>
      </c>
      <c r="Q3992">
        <v>6.4932965400316997E-2</v>
      </c>
    </row>
    <row r="3993" spans="1:17" hidden="1" x14ac:dyDescent="0.3">
      <c r="A3993" t="s">
        <v>8220</v>
      </c>
      <c r="B3993" t="s">
        <v>8221</v>
      </c>
      <c r="C3993" t="s">
        <v>10650</v>
      </c>
      <c r="D3993" t="s">
        <v>72</v>
      </c>
      <c r="E3993">
        <v>23.990745400000002</v>
      </c>
      <c r="F3993">
        <v>12.69</v>
      </c>
      <c r="G3993">
        <v>-59.3029900048125</v>
      </c>
      <c r="H3993">
        <v>-4.6661872851959396</v>
      </c>
      <c r="I3993">
        <v>-9.1230140795358299</v>
      </c>
      <c r="J3993">
        <v>1.0565358645302501</v>
      </c>
      <c r="K3993">
        <v>12.0304497881611</v>
      </c>
      <c r="L3993">
        <v>14.931633995670399</v>
      </c>
      <c r="M3993">
        <v>51.920634574750899</v>
      </c>
      <c r="N3993">
        <v>1.3479602072346</v>
      </c>
      <c r="O3993">
        <v>40.583136327817101</v>
      </c>
      <c r="P3993">
        <v>23.804878048780399</v>
      </c>
      <c r="Q3993">
        <v>7.9368092931664996E-2</v>
      </c>
    </row>
    <row r="3994" spans="1:17" hidden="1" x14ac:dyDescent="0.3">
      <c r="A3994" t="s">
        <v>8222</v>
      </c>
      <c r="B3994" t="s">
        <v>8223</v>
      </c>
      <c r="C3994" t="s">
        <v>10650</v>
      </c>
      <c r="D3994" t="s">
        <v>2275</v>
      </c>
      <c r="E3994">
        <v>23.863864475</v>
      </c>
      <c r="F3994">
        <v>12.65</v>
      </c>
      <c r="G3994">
        <v>-61.871591363471801</v>
      </c>
      <c r="H3994">
        <v>-14.879258203083401</v>
      </c>
      <c r="I3994">
        <v>-15.4363999997066</v>
      </c>
      <c r="J3994">
        <v>-6.5499804261965702</v>
      </c>
      <c r="K3994">
        <v>14.060587055897599</v>
      </c>
      <c r="L3994">
        <v>14.475819334930099</v>
      </c>
      <c r="M3994">
        <v>30.335498668505601</v>
      </c>
      <c r="N3994">
        <v>1.53752287980475</v>
      </c>
      <c r="O3994">
        <v>46.245059288537497</v>
      </c>
      <c r="P3994">
        <v>17.129629629629601</v>
      </c>
      <c r="Q3994">
        <v>-6.7906999748495997E-2</v>
      </c>
    </row>
    <row r="3995" spans="1:17" hidden="1" x14ac:dyDescent="0.3">
      <c r="A3995" t="s">
        <v>8224</v>
      </c>
      <c r="B3995" t="s">
        <v>8225</v>
      </c>
      <c r="C3995" t="s">
        <v>10650</v>
      </c>
      <c r="D3995" t="s">
        <v>141</v>
      </c>
      <c r="E3995">
        <v>23.836787999999999</v>
      </c>
      <c r="F3995">
        <v>91.8</v>
      </c>
      <c r="G3995">
        <v>-59.106605671656801</v>
      </c>
      <c r="H3995">
        <v>-1.52309381952183</v>
      </c>
      <c r="I3995">
        <v>-32.442852136215897</v>
      </c>
      <c r="J3995">
        <v>-1.6627623810837799</v>
      </c>
      <c r="K3995">
        <v>96.366874203480805</v>
      </c>
      <c r="L3995">
        <v>112.02211777262001</v>
      </c>
      <c r="M3995">
        <v>2.8531620086240999</v>
      </c>
      <c r="N3995">
        <v>0</v>
      </c>
      <c r="O3995">
        <v>46.405228758169898</v>
      </c>
      <c r="P3995">
        <v>0</v>
      </c>
    </row>
    <row r="3996" spans="1:17" hidden="1" x14ac:dyDescent="0.3">
      <c r="A3996" t="s">
        <v>8226</v>
      </c>
      <c r="B3996" t="s">
        <v>8227</v>
      </c>
      <c r="C3996" t="s">
        <v>10650</v>
      </c>
      <c r="D3996" t="s">
        <v>355</v>
      </c>
      <c r="E3996">
        <v>23.832734815999999</v>
      </c>
      <c r="F3996">
        <v>39.71</v>
      </c>
      <c r="G3996">
        <v>-31.477879607236499</v>
      </c>
      <c r="H3996">
        <v>-0.70767490039198899</v>
      </c>
      <c r="I3996">
        <v>-13.057334198232001</v>
      </c>
      <c r="J3996">
        <v>-1.7822660559605701</v>
      </c>
      <c r="K3996">
        <v>40.502016667192997</v>
      </c>
      <c r="L3996">
        <v>42.596268904398997</v>
      </c>
      <c r="M3996">
        <v>0.164024722426689</v>
      </c>
      <c r="O3996">
        <v>48.300176278015599</v>
      </c>
      <c r="P3996">
        <v>20.6624126405348</v>
      </c>
    </row>
    <row r="3997" spans="1:17" hidden="1" x14ac:dyDescent="0.3">
      <c r="A3997" t="s">
        <v>8228</v>
      </c>
      <c r="B3997" t="s">
        <v>8229</v>
      </c>
      <c r="C3997" t="s">
        <v>10650</v>
      </c>
      <c r="D3997" t="s">
        <v>414</v>
      </c>
      <c r="E3997">
        <v>23.802510000000002</v>
      </c>
      <c r="F3997">
        <v>47.51</v>
      </c>
      <c r="G3997">
        <v>231.683625438696</v>
      </c>
      <c r="H3997">
        <v>-1.52309381952183</v>
      </c>
      <c r="I3997">
        <v>-12.9691679256896</v>
      </c>
      <c r="J3997">
        <v>-1.6627623810837799</v>
      </c>
      <c r="K3997">
        <v>47.495043785620403</v>
      </c>
      <c r="L3997">
        <v>44.255822385526997</v>
      </c>
      <c r="M3997">
        <v>100</v>
      </c>
      <c r="O3997">
        <v>0</v>
      </c>
      <c r="P3997">
        <v>262.118902439024</v>
      </c>
    </row>
    <row r="3998" spans="1:17" hidden="1" x14ac:dyDescent="0.3">
      <c r="A3998" t="s">
        <v>8230</v>
      </c>
      <c r="B3998" t="s">
        <v>8231</v>
      </c>
      <c r="C3998" t="s">
        <v>10650</v>
      </c>
      <c r="D3998" t="s">
        <v>183</v>
      </c>
      <c r="E3998">
        <v>23.7895</v>
      </c>
      <c r="F3998">
        <v>47.58</v>
      </c>
      <c r="G3998">
        <v>-10.405004548259599</v>
      </c>
      <c r="H3998">
        <v>-24.840777700585999</v>
      </c>
      <c r="I3998">
        <v>2.37628661976487</v>
      </c>
      <c r="J3998">
        <v>-1.6627623810837799</v>
      </c>
      <c r="K3998">
        <v>47.166036008269003</v>
      </c>
      <c r="L3998">
        <v>43.279341002606401</v>
      </c>
      <c r="M3998">
        <v>49.1469034984217</v>
      </c>
      <c r="N3998">
        <v>0.16065509348995499</v>
      </c>
      <c r="O3998">
        <v>34.3001261034048</v>
      </c>
      <c r="P3998">
        <v>40.353982300884901</v>
      </c>
      <c r="Q3998">
        <v>5.0534795552036001E-2</v>
      </c>
    </row>
    <row r="3999" spans="1:17" hidden="1" x14ac:dyDescent="0.3">
      <c r="A3999" t="s">
        <v>8232</v>
      </c>
      <c r="B3999" t="s">
        <v>8233</v>
      </c>
      <c r="C3999" t="s">
        <v>10650</v>
      </c>
      <c r="D3999" t="s">
        <v>629</v>
      </c>
      <c r="E3999">
        <v>23.728164240000002</v>
      </c>
      <c r="F3999">
        <v>3.18</v>
      </c>
      <c r="G3999">
        <v>-15.6338329570069</v>
      </c>
      <c r="H3999">
        <v>4.8102395138114904</v>
      </c>
      <c r="I3999">
        <v>-26.320666563291802</v>
      </c>
      <c r="J3999">
        <v>-14.2655021071111</v>
      </c>
      <c r="K3999">
        <v>3.2070258740383299</v>
      </c>
      <c r="L3999">
        <v>3.1485619183504299</v>
      </c>
      <c r="M3999">
        <v>42.077452503645297</v>
      </c>
      <c r="N3999">
        <v>1.2345843476585701</v>
      </c>
      <c r="O3999">
        <v>42.452830188679201</v>
      </c>
      <c r="P3999">
        <v>31.950207468879601</v>
      </c>
      <c r="Q3999">
        <v>4.7184215299809998E-2</v>
      </c>
    </row>
    <row r="4000" spans="1:17" hidden="1" x14ac:dyDescent="0.3">
      <c r="A4000" t="s">
        <v>8234</v>
      </c>
      <c r="B4000" t="s">
        <v>8235</v>
      </c>
      <c r="C4000" t="s">
        <v>10650</v>
      </c>
      <c r="D4000" t="s">
        <v>531</v>
      </c>
      <c r="E4000">
        <v>23.719382400000001</v>
      </c>
      <c r="F4000">
        <v>81.599999999999994</v>
      </c>
      <c r="G4000">
        <v>50.898056333005101</v>
      </c>
      <c r="H4000">
        <v>113.255600854146</v>
      </c>
      <c r="I4000">
        <v>63.960580556530601</v>
      </c>
      <c r="J4000">
        <v>-2.1609088129651401</v>
      </c>
      <c r="K4000">
        <v>57.239137771339998</v>
      </c>
      <c r="L4000">
        <v>47.1066920171981</v>
      </c>
      <c r="M4000">
        <v>68.005321621843606</v>
      </c>
      <c r="N4000">
        <v>2.6804407713498599</v>
      </c>
      <c r="O4000">
        <v>19.068627450980301</v>
      </c>
      <c r="P4000">
        <v>123.561643835616</v>
      </c>
    </row>
    <row r="4001" spans="1:17" hidden="1" x14ac:dyDescent="0.3">
      <c r="A4001" t="s">
        <v>8236</v>
      </c>
      <c r="B4001" t="s">
        <v>8237</v>
      </c>
      <c r="C4001" t="s">
        <v>10650</v>
      </c>
      <c r="D4001" t="s">
        <v>629</v>
      </c>
      <c r="E4001">
        <v>23.712</v>
      </c>
      <c r="F4001">
        <v>23.3</v>
      </c>
      <c r="G4001">
        <v>-4.8964838968799196</v>
      </c>
      <c r="H4001">
        <v>0.39605685422255599</v>
      </c>
      <c r="I4001">
        <v>0.74483890691161203</v>
      </c>
      <c r="J4001">
        <v>4.5500035763630198</v>
      </c>
      <c r="K4001">
        <v>23.082355532191102</v>
      </c>
      <c r="L4001">
        <v>21.970585292397001</v>
      </c>
      <c r="M4001">
        <v>71.343118419136999</v>
      </c>
      <c r="N4001">
        <v>1.0975325005072001</v>
      </c>
      <c r="O4001">
        <v>42.660944206008502</v>
      </c>
      <c r="P4001">
        <v>39.939939939939897</v>
      </c>
      <c r="Q4001">
        <v>8.1027218557106997E-2</v>
      </c>
    </row>
    <row r="4002" spans="1:17" hidden="1" x14ac:dyDescent="0.3">
      <c r="A4002" t="s">
        <v>8238</v>
      </c>
      <c r="B4002" t="s">
        <v>8239</v>
      </c>
      <c r="C4002" t="s">
        <v>10650</v>
      </c>
      <c r="D4002" t="s">
        <v>568</v>
      </c>
      <c r="E4002">
        <v>23.685400000000001</v>
      </c>
      <c r="F4002">
        <v>52.01</v>
      </c>
      <c r="G4002">
        <v>-53.085485209727302</v>
      </c>
      <c r="H4002">
        <v>-7.2190645154925299</v>
      </c>
      <c r="I4002">
        <v>-17.660390208995501</v>
      </c>
      <c r="J4002">
        <v>-5.9564426784815403</v>
      </c>
      <c r="K4002">
        <v>53.618511256193102</v>
      </c>
      <c r="L4002">
        <v>55.682267843910601</v>
      </c>
      <c r="M4002">
        <v>43.649191093958102</v>
      </c>
      <c r="N4002">
        <v>0.64626356712373101</v>
      </c>
      <c r="O4002">
        <v>40.8383003268602</v>
      </c>
      <c r="P4002">
        <v>17.722951561792598</v>
      </c>
      <c r="Q4002">
        <v>-6.5083115510410003E-3</v>
      </c>
    </row>
    <row r="4003" spans="1:17" hidden="1" x14ac:dyDescent="0.3">
      <c r="A4003" t="s">
        <v>8240</v>
      </c>
      <c r="B4003" t="s">
        <v>8241</v>
      </c>
      <c r="C4003" t="s">
        <v>10650</v>
      </c>
      <c r="D4003" t="s">
        <v>445</v>
      </c>
      <c r="E4003">
        <v>23.674040000000002</v>
      </c>
      <c r="F4003">
        <v>32.869999999999997</v>
      </c>
      <c r="G4003">
        <v>3.0198590126640701</v>
      </c>
      <c r="H4003">
        <v>5.5174046228457501</v>
      </c>
      <c r="I4003">
        <v>-14.849764940615</v>
      </c>
      <c r="J4003">
        <v>2.1125320918850998</v>
      </c>
      <c r="K4003">
        <v>31.973016395312399</v>
      </c>
      <c r="L4003">
        <v>29.551765189350601</v>
      </c>
      <c r="M4003">
        <v>55.596220101700098</v>
      </c>
      <c r="N4003">
        <v>0.33107478646517402</v>
      </c>
      <c r="O4003">
        <v>28.262853665956801</v>
      </c>
      <c r="P4003">
        <v>52.812645281264501</v>
      </c>
      <c r="Q4003">
        <v>3.5484466851704997E-2</v>
      </c>
    </row>
    <row r="4004" spans="1:17" hidden="1" x14ac:dyDescent="0.3">
      <c r="A4004" t="s">
        <v>8242</v>
      </c>
      <c r="B4004" t="s">
        <v>8243</v>
      </c>
      <c r="C4004" t="s">
        <v>10650</v>
      </c>
      <c r="D4004" t="s">
        <v>51</v>
      </c>
      <c r="E4004">
        <v>23.590050000000002</v>
      </c>
      <c r="F4004">
        <v>2.0299999999999998</v>
      </c>
      <c r="G4004">
        <v>-7.2209912860424996</v>
      </c>
      <c r="H4004">
        <v>-2.4939676059295999</v>
      </c>
      <c r="I4004">
        <v>-31.443063508019002</v>
      </c>
      <c r="J4004">
        <v>-3.58583930416071</v>
      </c>
      <c r="K4004">
        <v>2.0677956691700299</v>
      </c>
      <c r="L4004">
        <v>2.09983516315318</v>
      </c>
      <c r="M4004">
        <v>39.213961144010099</v>
      </c>
      <c r="N4004">
        <v>0.61839663566390402</v>
      </c>
      <c r="O4004">
        <v>57.635467980295502</v>
      </c>
      <c r="P4004">
        <v>33.552631578947299</v>
      </c>
      <c r="Q4004">
        <v>5.2350074453131001E-2</v>
      </c>
    </row>
    <row r="4005" spans="1:17" hidden="1" x14ac:dyDescent="0.3">
      <c r="A4005" t="s">
        <v>8244</v>
      </c>
      <c r="B4005" t="s">
        <v>8245</v>
      </c>
      <c r="C4005" t="s">
        <v>10650</v>
      </c>
      <c r="D4005" t="s">
        <v>531</v>
      </c>
      <c r="E4005">
        <v>23.507934528</v>
      </c>
      <c r="F4005">
        <v>41.26</v>
      </c>
      <c r="G4005">
        <v>82.1355627729845</v>
      </c>
      <c r="H4005">
        <v>-7.42785572428373</v>
      </c>
      <c r="I4005">
        <v>-65.836428606521295</v>
      </c>
      <c r="J4005">
        <v>7.0879255660818696</v>
      </c>
      <c r="K4005">
        <v>41.676340318131103</v>
      </c>
      <c r="L4005">
        <v>42.553706696404703</v>
      </c>
      <c r="M4005">
        <v>56.667468702680701</v>
      </c>
      <c r="N4005">
        <v>1.1379138326651801</v>
      </c>
      <c r="O4005">
        <v>116.408143480368</v>
      </c>
      <c r="P4005">
        <v>138.359329867128</v>
      </c>
      <c r="Q4005">
        <v>8.3651636737188007E-2</v>
      </c>
    </row>
    <row r="4006" spans="1:17" hidden="1" x14ac:dyDescent="0.3">
      <c r="A4006" t="s">
        <v>8246</v>
      </c>
      <c r="B4006" t="s">
        <v>8247</v>
      </c>
      <c r="C4006" t="s">
        <v>10650</v>
      </c>
      <c r="D4006" t="s">
        <v>51</v>
      </c>
      <c r="E4006">
        <v>23.490914222000001</v>
      </c>
      <c r="F4006">
        <v>8.48</v>
      </c>
      <c r="G4006">
        <v>87.000620435569203</v>
      </c>
      <c r="H4006">
        <v>12.8758493773077</v>
      </c>
      <c r="I4006">
        <v>-35.171002788074901</v>
      </c>
      <c r="J4006">
        <v>-6.7066220302065798</v>
      </c>
      <c r="K4006">
        <v>8.1217184380128398</v>
      </c>
      <c r="L4006">
        <v>7.4836009759353699</v>
      </c>
      <c r="M4006">
        <v>65.539297637138205</v>
      </c>
      <c r="N4006">
        <v>1.85434359816477</v>
      </c>
      <c r="O4006">
        <v>37.971698113207502</v>
      </c>
      <c r="Q4006">
        <v>0.117486523844618</v>
      </c>
    </row>
    <row r="4007" spans="1:17" hidden="1" x14ac:dyDescent="0.3">
      <c r="A4007" t="s">
        <v>8248</v>
      </c>
      <c r="B4007" t="s">
        <v>8249</v>
      </c>
      <c r="C4007" t="s">
        <v>10650</v>
      </c>
      <c r="E4007">
        <v>23.464773894</v>
      </c>
      <c r="F4007">
        <v>51.13</v>
      </c>
      <c r="G4007">
        <v>109.49902614373499</v>
      </c>
      <c r="H4007">
        <v>19.954691877793401</v>
      </c>
      <c r="I4007">
        <v>75.2163307861248</v>
      </c>
      <c r="J4007">
        <v>3.3269706784644599</v>
      </c>
      <c r="K4007">
        <v>42.544277452428702</v>
      </c>
      <c r="L4007">
        <v>31.036320593529599</v>
      </c>
      <c r="M4007">
        <v>100</v>
      </c>
      <c r="N4007">
        <v>1.1437908496732001</v>
      </c>
      <c r="O4007">
        <v>0</v>
      </c>
      <c r="P4007">
        <v>139.93430314406299</v>
      </c>
    </row>
    <row r="4008" spans="1:17" hidden="1" x14ac:dyDescent="0.3">
      <c r="A4008" t="s">
        <v>8250</v>
      </c>
      <c r="B4008" t="s">
        <v>8251</v>
      </c>
      <c r="C4008" t="s">
        <v>10650</v>
      </c>
      <c r="D4008" t="s">
        <v>629</v>
      </c>
      <c r="E4008">
        <v>23.462399999999999</v>
      </c>
      <c r="F4008">
        <v>15.68</v>
      </c>
      <c r="G4008">
        <v>93.245179490399295</v>
      </c>
      <c r="H4008">
        <v>-16.886065119465499</v>
      </c>
      <c r="I4008">
        <v>-8.5750267805498499</v>
      </c>
      <c r="J4008">
        <v>-3.3621087863125498</v>
      </c>
      <c r="K4008">
        <v>14.945855094728</v>
      </c>
      <c r="L4008">
        <v>12.8882094344889</v>
      </c>
      <c r="M4008">
        <v>45.344862942328497</v>
      </c>
      <c r="N4008">
        <v>1.5862394726189299</v>
      </c>
      <c r="O4008">
        <v>38.775510204081598</v>
      </c>
      <c r="P4008">
        <v>123.680456490727</v>
      </c>
      <c r="Q4008">
        <v>0.23727820498220001</v>
      </c>
    </row>
    <row r="4009" spans="1:17" hidden="1" x14ac:dyDescent="0.3">
      <c r="A4009" t="s">
        <v>8252</v>
      </c>
      <c r="B4009" t="s">
        <v>8253</v>
      </c>
      <c r="C4009" t="s">
        <v>10650</v>
      </c>
      <c r="D4009" t="s">
        <v>4596</v>
      </c>
      <c r="E4009">
        <v>23.34357468</v>
      </c>
      <c r="F4009">
        <v>29.42</v>
      </c>
      <c r="G4009">
        <v>-8.8650290664439009</v>
      </c>
      <c r="H4009">
        <v>20.7129310251986</v>
      </c>
      <c r="I4009">
        <v>-1.6983661102584999</v>
      </c>
      <c r="J4009">
        <v>16.3700245041621</v>
      </c>
      <c r="K4009">
        <v>25.710914192030899</v>
      </c>
      <c r="L4009">
        <v>25.0125493713543</v>
      </c>
      <c r="M4009">
        <v>61.7668363871257</v>
      </c>
      <c r="N4009">
        <v>2.9459261320352201</v>
      </c>
      <c r="O4009">
        <v>20.564242012236502</v>
      </c>
      <c r="P4009">
        <v>46.368159203980099</v>
      </c>
      <c r="Q4009">
        <v>-2.0722254398654001E-2</v>
      </c>
    </row>
    <row r="4010" spans="1:17" hidden="1" x14ac:dyDescent="0.3">
      <c r="A4010" t="s">
        <v>8254</v>
      </c>
      <c r="B4010" t="s">
        <v>8255</v>
      </c>
      <c r="C4010" t="s">
        <v>10650</v>
      </c>
      <c r="D4010" t="s">
        <v>54</v>
      </c>
      <c r="E4010">
        <v>23.333310900000001</v>
      </c>
      <c r="F4010">
        <v>83.22</v>
      </c>
      <c r="G4010">
        <v>-9.6515324429987608</v>
      </c>
      <c r="H4010">
        <v>2.7393326903659099</v>
      </c>
      <c r="I4010">
        <v>2.1982829461619602</v>
      </c>
      <c r="J4010">
        <v>-2.6147806598347301</v>
      </c>
      <c r="K4010">
        <v>76.186070226057893</v>
      </c>
      <c r="L4010">
        <v>71.301953741124706</v>
      </c>
      <c r="M4010">
        <v>42.745335624941298</v>
      </c>
      <c r="N4010">
        <v>0.45264467688439802</v>
      </c>
      <c r="O4010">
        <v>25.871184811343401</v>
      </c>
      <c r="P4010">
        <v>48.607142857142797</v>
      </c>
      <c r="Q4010">
        <v>5.8789691536172001E-2</v>
      </c>
    </row>
    <row r="4011" spans="1:17" hidden="1" x14ac:dyDescent="0.3">
      <c r="A4011" t="s">
        <v>8256</v>
      </c>
      <c r="B4011" t="s">
        <v>8257</v>
      </c>
      <c r="C4011" t="s">
        <v>10650</v>
      </c>
      <c r="D4011" t="s">
        <v>742</v>
      </c>
      <c r="E4011">
        <v>23.31605892</v>
      </c>
      <c r="F4011">
        <v>83.34</v>
      </c>
      <c r="G4011">
        <v>-16.923972178753701</v>
      </c>
      <c r="H4011">
        <v>1.71073702624929</v>
      </c>
      <c r="I4011">
        <v>7.9887420888241101</v>
      </c>
      <c r="J4011">
        <v>-0.70180872581069698</v>
      </c>
      <c r="K4011">
        <v>83.366683400350595</v>
      </c>
      <c r="L4011">
        <v>79.162559210095296</v>
      </c>
      <c r="M4011">
        <v>58.062255720738897</v>
      </c>
      <c r="N4011">
        <v>1.04808532990132</v>
      </c>
      <c r="O4011">
        <v>11.6510679145668</v>
      </c>
      <c r="P4011">
        <v>26.1580381471389</v>
      </c>
    </row>
    <row r="4012" spans="1:17" hidden="1" x14ac:dyDescent="0.3">
      <c r="A4012" t="s">
        <v>8258</v>
      </c>
      <c r="B4012" t="s">
        <v>8259</v>
      </c>
      <c r="C4012" t="s">
        <v>10650</v>
      </c>
      <c r="D4012" t="s">
        <v>2275</v>
      </c>
      <c r="E4012">
        <v>23.154453759999999</v>
      </c>
      <c r="F4012">
        <v>22.08</v>
      </c>
      <c r="G4012">
        <v>37.729231758239898</v>
      </c>
      <c r="H4012">
        <v>5.8325858825265602</v>
      </c>
      <c r="I4012">
        <v>-11.8239549160698</v>
      </c>
      <c r="J4012">
        <v>-7.5403134014919502</v>
      </c>
      <c r="K4012">
        <v>21.639673575907501</v>
      </c>
      <c r="L4012">
        <v>19.361646140785801</v>
      </c>
      <c r="M4012">
        <v>55.703641265375801</v>
      </c>
      <c r="N4012">
        <v>0.77532585425031297</v>
      </c>
      <c r="O4012">
        <v>25.905797101449199</v>
      </c>
      <c r="P4012">
        <v>79.220779220779207</v>
      </c>
      <c r="Q4012">
        <v>9.1411108631300004E-4</v>
      </c>
    </row>
    <row r="4013" spans="1:17" hidden="1" x14ac:dyDescent="0.3">
      <c r="A4013" t="s">
        <v>8260</v>
      </c>
      <c r="B4013" t="s">
        <v>8261</v>
      </c>
      <c r="C4013" t="s">
        <v>10650</v>
      </c>
      <c r="D4013" t="s">
        <v>414</v>
      </c>
      <c r="E4013">
        <v>23.117917859999999</v>
      </c>
      <c r="F4013">
        <v>32.94</v>
      </c>
      <c r="G4013">
        <v>37.198310785931298</v>
      </c>
      <c r="H4013">
        <v>-10.2259763028921</v>
      </c>
      <c r="I4013">
        <v>-10.0316679256896</v>
      </c>
      <c r="J4013">
        <v>2.9086661903447699</v>
      </c>
      <c r="K4013">
        <v>30.763939411466499</v>
      </c>
      <c r="L4013">
        <v>27.279806457173802</v>
      </c>
      <c r="M4013">
        <v>58.071818675122898</v>
      </c>
      <c r="N4013">
        <v>0.84184612447010798</v>
      </c>
      <c r="O4013">
        <v>27.018822100789301</v>
      </c>
      <c r="P4013">
        <v>108.481012658227</v>
      </c>
      <c r="Q4013">
        <v>0.111853924494262</v>
      </c>
    </row>
    <row r="4014" spans="1:17" hidden="1" x14ac:dyDescent="0.3">
      <c r="A4014" t="s">
        <v>8262</v>
      </c>
      <c r="B4014" t="s">
        <v>8263</v>
      </c>
      <c r="C4014" t="s">
        <v>10650</v>
      </c>
      <c r="D4014" t="s">
        <v>739</v>
      </c>
      <c r="E4014">
        <v>23.1</v>
      </c>
      <c r="F4014">
        <v>21</v>
      </c>
      <c r="G4014">
        <v>-52.657499222550399</v>
      </c>
      <c r="H4014">
        <v>-6.5004693851326998</v>
      </c>
      <c r="I4014">
        <v>0.85197028569244704</v>
      </c>
      <c r="J4014">
        <v>-6.64013794669465</v>
      </c>
      <c r="K4014">
        <v>21.693930132162301</v>
      </c>
      <c r="L4014">
        <v>21.337317301085999</v>
      </c>
      <c r="M4014">
        <v>0.12233168015012599</v>
      </c>
      <c r="N4014">
        <v>0.72839506172839497</v>
      </c>
      <c r="O4014">
        <v>28.571428571428498</v>
      </c>
      <c r="P4014">
        <v>28.834355828220801</v>
      </c>
    </row>
    <row r="4015" spans="1:17" hidden="1" x14ac:dyDescent="0.3">
      <c r="A4015" t="s">
        <v>8264</v>
      </c>
      <c r="B4015" t="s">
        <v>8265</v>
      </c>
      <c r="C4015" t="s">
        <v>10650</v>
      </c>
      <c r="D4015" t="s">
        <v>739</v>
      </c>
      <c r="E4015">
        <v>23.091247410000001</v>
      </c>
      <c r="F4015">
        <v>2.6</v>
      </c>
      <c r="K4015">
        <v>2.9214051989229399</v>
      </c>
      <c r="L4015">
        <v>4.2861502767889696</v>
      </c>
      <c r="M4015">
        <v>64.437260219561196</v>
      </c>
      <c r="N4015">
        <v>1</v>
      </c>
      <c r="Q4015">
        <v>-8.2544193203107005E-2</v>
      </c>
    </row>
    <row r="4016" spans="1:17" hidden="1" x14ac:dyDescent="0.3">
      <c r="A4016" t="s">
        <v>8266</v>
      </c>
      <c r="B4016" t="s">
        <v>8267</v>
      </c>
      <c r="C4016" t="s">
        <v>10650</v>
      </c>
      <c r="D4016" t="s">
        <v>629</v>
      </c>
      <c r="E4016">
        <v>23.071362400000002</v>
      </c>
      <c r="F4016">
        <v>46.39</v>
      </c>
      <c r="G4016">
        <v>173.76144431114699</v>
      </c>
      <c r="H4016">
        <v>-9.36306148975825</v>
      </c>
      <c r="I4016">
        <v>6.4080837469814496</v>
      </c>
      <c r="J4016">
        <v>1.9963285280071199</v>
      </c>
      <c r="K4016">
        <v>45.020797744041197</v>
      </c>
      <c r="L4016">
        <v>35.213810866310901</v>
      </c>
      <c r="M4016">
        <v>50.809738801177197</v>
      </c>
      <c r="N4016">
        <v>0.38298275200189702</v>
      </c>
      <c r="O4016">
        <v>14.0331968096572</v>
      </c>
      <c r="P4016">
        <v>283.38842975206597</v>
      </c>
      <c r="Q4016">
        <v>0.117934221122045</v>
      </c>
    </row>
    <row r="4017" spans="1:17" hidden="1" x14ac:dyDescent="0.3">
      <c r="A4017" t="s">
        <v>8268</v>
      </c>
      <c r="B4017" t="s">
        <v>8269</v>
      </c>
      <c r="C4017" t="s">
        <v>10650</v>
      </c>
      <c r="D4017" t="s">
        <v>4335</v>
      </c>
      <c r="E4017">
        <v>23.032399999999999</v>
      </c>
      <c r="F4017">
        <v>71</v>
      </c>
      <c r="G4017">
        <v>-41.7407111040134</v>
      </c>
      <c r="H4017">
        <v>-9.4522390950410901E-2</v>
      </c>
      <c r="I4017">
        <v>-20.761375717897401</v>
      </c>
      <c r="J4017">
        <v>4.3073868726475499</v>
      </c>
      <c r="K4017">
        <v>68.410501001735497</v>
      </c>
      <c r="L4017">
        <v>68.920534392462301</v>
      </c>
      <c r="M4017">
        <v>69.651120535817896</v>
      </c>
      <c r="N4017">
        <v>1.0427350427350399</v>
      </c>
      <c r="O4017">
        <v>23.943661971830899</v>
      </c>
      <c r="P4017">
        <v>26.785714285714199</v>
      </c>
    </row>
    <row r="4018" spans="1:17" hidden="1" x14ac:dyDescent="0.3">
      <c r="A4018" t="s">
        <v>8270</v>
      </c>
      <c r="B4018" t="s">
        <v>8271</v>
      </c>
      <c r="C4018" t="s">
        <v>10650</v>
      </c>
      <c r="D4018" t="s">
        <v>1307</v>
      </c>
      <c r="E4018">
        <v>22.895675399999998</v>
      </c>
      <c r="F4018">
        <v>81.010000000000005</v>
      </c>
      <c r="G4018">
        <v>-85.804127201419007</v>
      </c>
      <c r="H4018">
        <v>12.808162520139</v>
      </c>
      <c r="I4018">
        <v>-9.3493163012332801</v>
      </c>
      <c r="J4018">
        <v>9.5423116146878808</v>
      </c>
      <c r="K4018">
        <v>69.968859908625802</v>
      </c>
      <c r="M4018">
        <v>75.192369407490901</v>
      </c>
      <c r="N4018">
        <v>1.8827692988276901</v>
      </c>
      <c r="O4018">
        <v>146.26589309961699</v>
      </c>
      <c r="P4018">
        <v>47.290909090908997</v>
      </c>
    </row>
    <row r="4019" spans="1:17" hidden="1" x14ac:dyDescent="0.3">
      <c r="A4019" t="s">
        <v>8272</v>
      </c>
      <c r="B4019" t="s">
        <v>8273</v>
      </c>
      <c r="C4019" t="s">
        <v>10650</v>
      </c>
      <c r="D4019" t="s">
        <v>295</v>
      </c>
      <c r="E4019">
        <v>22.853140384</v>
      </c>
      <c r="F4019">
        <v>26.36</v>
      </c>
      <c r="G4019">
        <v>-55.4637184110221</v>
      </c>
      <c r="H4019">
        <v>-7.76870785460956</v>
      </c>
      <c r="I4019">
        <v>-21.377785020894599</v>
      </c>
      <c r="J4019">
        <v>-6.2341909525123604</v>
      </c>
      <c r="K4019">
        <v>27.176637489941399</v>
      </c>
      <c r="L4019">
        <v>29.660258185600799</v>
      </c>
      <c r="M4019">
        <v>37.8902805493777</v>
      </c>
      <c r="N4019">
        <v>0.72471949648325795</v>
      </c>
      <c r="O4019">
        <v>50.227617602427898</v>
      </c>
      <c r="P4019">
        <v>13.718723037100901</v>
      </c>
      <c r="Q4019">
        <v>-2.5488145892210001E-3</v>
      </c>
    </row>
    <row r="4020" spans="1:17" hidden="1" x14ac:dyDescent="0.3">
      <c r="A4020" t="s">
        <v>8274</v>
      </c>
      <c r="B4020" t="s">
        <v>8275</v>
      </c>
      <c r="C4020" t="s">
        <v>10650</v>
      </c>
      <c r="D4020" t="s">
        <v>739</v>
      </c>
      <c r="E4020">
        <v>22.843387</v>
      </c>
      <c r="F4020">
        <v>8.9499999999999993</v>
      </c>
      <c r="G4020">
        <v>96.147001480684395</v>
      </c>
      <c r="H4020">
        <v>-2.9209432818874301</v>
      </c>
      <c r="I4020">
        <v>34.477290064425603</v>
      </c>
      <c r="J4020">
        <v>-18.299126017447399</v>
      </c>
      <c r="K4020">
        <v>9.0848443474870901</v>
      </c>
      <c r="L4020">
        <v>6.9899411249392598</v>
      </c>
      <c r="M4020">
        <v>32.369381538227302</v>
      </c>
      <c r="N4020">
        <v>0.91671087533156503</v>
      </c>
      <c r="O4020">
        <v>65.139664804469206</v>
      </c>
      <c r="P4020">
        <v>139.94638069704999</v>
      </c>
      <c r="Q4020">
        <v>-1.1820834238478E-2</v>
      </c>
    </row>
    <row r="4021" spans="1:17" hidden="1" x14ac:dyDescent="0.3">
      <c r="A4021" t="s">
        <v>8276</v>
      </c>
      <c r="B4021" t="s">
        <v>8277</v>
      </c>
      <c r="C4021" t="s">
        <v>10650</v>
      </c>
      <c r="D4021" t="s">
        <v>417</v>
      </c>
      <c r="E4021">
        <v>22.821984</v>
      </c>
      <c r="F4021">
        <v>43.98</v>
      </c>
      <c r="G4021">
        <v>-18.810911518094699</v>
      </c>
      <c r="H4021">
        <v>4.7375639149483098</v>
      </c>
      <c r="I4021">
        <v>-2.6883253981069299</v>
      </c>
      <c r="J4021">
        <v>-6.83667542456205</v>
      </c>
      <c r="K4021">
        <v>42.235836435964302</v>
      </c>
      <c r="L4021">
        <v>39.752197496860802</v>
      </c>
      <c r="M4021">
        <v>42.723418914503597</v>
      </c>
      <c r="N4021">
        <v>0.53879509417913596</v>
      </c>
      <c r="O4021">
        <v>13.68804001819</v>
      </c>
      <c r="P4021">
        <v>41.642512077294597</v>
      </c>
      <c r="Q4021">
        <v>-1.5576925619455E-2</v>
      </c>
    </row>
    <row r="4022" spans="1:17" hidden="1" x14ac:dyDescent="0.3">
      <c r="A4022" t="s">
        <v>8278</v>
      </c>
      <c r="B4022" t="s">
        <v>8279</v>
      </c>
      <c r="C4022" t="s">
        <v>10650</v>
      </c>
      <c r="D4022" t="s">
        <v>629</v>
      </c>
      <c r="E4022">
        <v>22.8098724</v>
      </c>
      <c r="F4022">
        <v>69.39</v>
      </c>
      <c r="G4022">
        <v>24.626175513638199</v>
      </c>
      <c r="H4022">
        <v>80.326772132220796</v>
      </c>
      <c r="I4022">
        <v>34.731981499597701</v>
      </c>
      <c r="J4022">
        <v>19.874596515171302</v>
      </c>
      <c r="K4022">
        <v>45.456432958916103</v>
      </c>
      <c r="L4022">
        <v>42.355217110141403</v>
      </c>
      <c r="M4022">
        <v>98.119715957122096</v>
      </c>
      <c r="N4022">
        <v>4.2279066867131796</v>
      </c>
      <c r="O4022">
        <v>2.6372676178123502</v>
      </c>
      <c r="P4022">
        <v>98.711340206185497</v>
      </c>
      <c r="Q4022">
        <v>9.5624112031963998E-2</v>
      </c>
    </row>
    <row r="4023" spans="1:17" hidden="1" x14ac:dyDescent="0.3">
      <c r="A4023" t="s">
        <v>8280</v>
      </c>
      <c r="B4023" t="s">
        <v>8281</v>
      </c>
      <c r="C4023" t="s">
        <v>10650</v>
      </c>
      <c r="D4023" t="s">
        <v>72</v>
      </c>
      <c r="E4023">
        <v>22.802077199999999</v>
      </c>
      <c r="F4023">
        <v>24.61</v>
      </c>
      <c r="G4023">
        <v>-32.892668993986497</v>
      </c>
      <c r="H4023">
        <v>-1.19602922426428</v>
      </c>
      <c r="I4023">
        <v>-21.854765852383402</v>
      </c>
      <c r="J4023">
        <v>-3.8938380782949502</v>
      </c>
      <c r="K4023">
        <v>24.317537932742599</v>
      </c>
      <c r="L4023">
        <v>26.649663762247201</v>
      </c>
      <c r="M4023">
        <v>55.484153752439198</v>
      </c>
      <c r="N4023">
        <v>0.95577195204894305</v>
      </c>
      <c r="O4023">
        <v>23.933360422592401</v>
      </c>
      <c r="P4023">
        <v>11.660617059891001</v>
      </c>
      <c r="Q4023">
        <v>-2.4972832229738E-2</v>
      </c>
    </row>
    <row r="4024" spans="1:17" hidden="1" x14ac:dyDescent="0.3">
      <c r="A4024" t="s">
        <v>8282</v>
      </c>
      <c r="B4024" t="s">
        <v>8283</v>
      </c>
      <c r="C4024" t="s">
        <v>10650</v>
      </c>
      <c r="D4024" t="s">
        <v>21</v>
      </c>
      <c r="E4024">
        <v>22.789562836000002</v>
      </c>
      <c r="F4024">
        <v>14.75</v>
      </c>
      <c r="G4024">
        <v>-24.320169086659099</v>
      </c>
      <c r="H4024">
        <v>3.2893619483479299</v>
      </c>
      <c r="I4024">
        <v>-0.63101103307733897</v>
      </c>
      <c r="J4024">
        <v>-4.5480082827231199</v>
      </c>
      <c r="K4024">
        <v>14.8272772182093</v>
      </c>
      <c r="L4024">
        <v>14.4864976780118</v>
      </c>
      <c r="M4024">
        <v>39.5647209649293</v>
      </c>
      <c r="N4024">
        <v>1.58666366922026</v>
      </c>
      <c r="O4024">
        <v>38.847457627118601</v>
      </c>
      <c r="P4024">
        <v>59.459459459459403</v>
      </c>
      <c r="Q4024">
        <v>3.1769087184055002E-2</v>
      </c>
    </row>
    <row r="4025" spans="1:17" hidden="1" x14ac:dyDescent="0.3">
      <c r="A4025" t="s">
        <v>8284</v>
      </c>
      <c r="B4025" t="s">
        <v>8285</v>
      </c>
      <c r="C4025" t="s">
        <v>10650</v>
      </c>
      <c r="D4025" t="s">
        <v>629</v>
      </c>
      <c r="E4025">
        <v>22.780323599999999</v>
      </c>
      <c r="F4025">
        <v>27.55</v>
      </c>
      <c r="G4025">
        <v>55.211623269213497</v>
      </c>
      <c r="H4025">
        <v>23.704178907750801</v>
      </c>
      <c r="I4025">
        <v>-11.495871424768801</v>
      </c>
      <c r="J4025">
        <v>4.3803477035967298</v>
      </c>
      <c r="K4025">
        <v>24.341733639711801</v>
      </c>
      <c r="L4025">
        <v>22.1073256573839</v>
      </c>
      <c r="M4025">
        <v>86.800287728826206</v>
      </c>
      <c r="N4025">
        <v>0.84218001651527596</v>
      </c>
      <c r="O4025">
        <v>33.575317604355703</v>
      </c>
      <c r="P4025">
        <v>97.067238912732407</v>
      </c>
      <c r="Q4025">
        <v>7.7720268891565997E-2</v>
      </c>
    </row>
    <row r="4026" spans="1:17" hidden="1" x14ac:dyDescent="0.3">
      <c r="A4026" t="s">
        <v>8286</v>
      </c>
      <c r="B4026" t="s">
        <v>8287</v>
      </c>
      <c r="C4026" t="s">
        <v>10650</v>
      </c>
      <c r="D4026" t="s">
        <v>966</v>
      </c>
      <c r="E4026">
        <v>22.764863200000001</v>
      </c>
      <c r="F4026">
        <v>59.28</v>
      </c>
      <c r="G4026">
        <v>0.54130276105049502</v>
      </c>
      <c r="H4026">
        <v>52.374291478948798</v>
      </c>
      <c r="I4026">
        <v>5.5908320743103301</v>
      </c>
      <c r="J4026">
        <v>13.917082005726099</v>
      </c>
      <c r="K4026">
        <v>47.311524941118201</v>
      </c>
      <c r="L4026">
        <v>44.587760472315303</v>
      </c>
      <c r="M4026">
        <v>79.505485996472004</v>
      </c>
      <c r="N4026">
        <v>2.9705109618055499</v>
      </c>
      <c r="O4026">
        <v>13.326585695006701</v>
      </c>
      <c r="P4026">
        <v>79.473206176203405</v>
      </c>
      <c r="Q4026">
        <v>5.2704976922797998E-2</v>
      </c>
    </row>
    <row r="4027" spans="1:17" hidden="1" x14ac:dyDescent="0.3">
      <c r="A4027" t="s">
        <v>8288</v>
      </c>
      <c r="B4027" t="s">
        <v>8289</v>
      </c>
      <c r="C4027" t="s">
        <v>10650</v>
      </c>
      <c r="D4027" t="s">
        <v>629</v>
      </c>
      <c r="E4027">
        <v>22.659367249999999</v>
      </c>
      <c r="F4027">
        <v>64.599999999999994</v>
      </c>
      <c r="G4027">
        <v>30.0616174096096</v>
      </c>
      <c r="H4027">
        <v>52.474641174815602</v>
      </c>
      <c r="I4027">
        <v>34.5530974316978</v>
      </c>
      <c r="J4027">
        <v>-11.6217082160725</v>
      </c>
      <c r="K4027">
        <v>52.414523575764903</v>
      </c>
      <c r="L4027">
        <v>45.207616037261602</v>
      </c>
      <c r="M4027">
        <v>59.140314863451998</v>
      </c>
      <c r="N4027">
        <v>3.6146048858954898</v>
      </c>
      <c r="O4027">
        <v>28.467492260061899</v>
      </c>
      <c r="P4027">
        <v>84.308131241084098</v>
      </c>
      <c r="Q4027">
        <v>9.2107785023590003E-2</v>
      </c>
    </row>
    <row r="4028" spans="1:17" hidden="1" x14ac:dyDescent="0.3">
      <c r="A4028" t="s">
        <v>8290</v>
      </c>
      <c r="B4028" t="s">
        <v>8291</v>
      </c>
      <c r="C4028" t="s">
        <v>10650</v>
      </c>
      <c r="D4028" t="s">
        <v>51</v>
      </c>
      <c r="E4028">
        <v>22.612500000000001</v>
      </c>
      <c r="F4028">
        <v>2.2400000000000002</v>
      </c>
      <c r="G4028">
        <v>-40.835277000328198</v>
      </c>
      <c r="H4028">
        <v>-3.6970068630000901</v>
      </c>
      <c r="I4028">
        <v>-8.2962707294279792</v>
      </c>
      <c r="J4028">
        <v>-5.0962387759335703</v>
      </c>
      <c r="K4028">
        <v>2.3216149826799302</v>
      </c>
      <c r="L4028">
        <v>2.75078263420352</v>
      </c>
      <c r="M4028">
        <v>35.715423905234402</v>
      </c>
      <c r="N4028">
        <v>0.52802996472878805</v>
      </c>
      <c r="O4028">
        <v>38.392857142857103</v>
      </c>
      <c r="P4028">
        <v>17.8947368421052</v>
      </c>
      <c r="Q4028">
        <v>6.4441386523641994E-2</v>
      </c>
    </row>
    <row r="4029" spans="1:17" hidden="1" x14ac:dyDescent="0.3">
      <c r="A4029" t="s">
        <v>8292</v>
      </c>
      <c r="B4029" t="s">
        <v>8293</v>
      </c>
      <c r="C4029" t="s">
        <v>10650</v>
      </c>
      <c r="D4029" t="s">
        <v>2275</v>
      </c>
      <c r="E4029">
        <v>22.60862655</v>
      </c>
      <c r="F4029">
        <v>71.77</v>
      </c>
      <c r="G4029">
        <v>-40.666671621966699</v>
      </c>
      <c r="H4029">
        <v>-19.733920030347999</v>
      </c>
      <c r="I4029">
        <v>-55.576125142802802</v>
      </c>
      <c r="J4029">
        <v>20.167147651168801</v>
      </c>
      <c r="K4029">
        <v>93.169702998598794</v>
      </c>
      <c r="L4029">
        <v>107.321030912056</v>
      </c>
      <c r="M4029">
        <v>55.028755565668902</v>
      </c>
      <c r="N4029">
        <v>1.3483146067415701</v>
      </c>
      <c r="O4029">
        <v>177.97129719938599</v>
      </c>
      <c r="P4029">
        <v>21.829910032252499</v>
      </c>
    </row>
    <row r="4030" spans="1:17" hidden="1" x14ac:dyDescent="0.3">
      <c r="A4030" t="s">
        <v>8294</v>
      </c>
      <c r="B4030" t="s">
        <v>8295</v>
      </c>
      <c r="C4030" t="s">
        <v>10650</v>
      </c>
      <c r="D4030" t="s">
        <v>3601</v>
      </c>
      <c r="E4030">
        <v>22.564036835</v>
      </c>
      <c r="F4030">
        <v>43.15</v>
      </c>
      <c r="G4030">
        <v>-40.539443666994799</v>
      </c>
      <c r="H4030">
        <v>-1.5462634210046799</v>
      </c>
      <c r="I4030">
        <v>-20.847050077696501</v>
      </c>
      <c r="J4030">
        <v>-1.6627623810837799</v>
      </c>
      <c r="K4030">
        <v>44.850039008369798</v>
      </c>
      <c r="L4030">
        <v>46.664072418957197</v>
      </c>
      <c r="M4030">
        <v>5.7895825770322302</v>
      </c>
      <c r="N4030">
        <v>1.9436922245722199</v>
      </c>
      <c r="O4030">
        <v>31.4020857473928</v>
      </c>
      <c r="P4030">
        <v>1.8168947616800299</v>
      </c>
    </row>
    <row r="4031" spans="1:17" hidden="1" x14ac:dyDescent="0.3">
      <c r="A4031" t="s">
        <v>8296</v>
      </c>
      <c r="B4031" t="s">
        <v>8297</v>
      </c>
      <c r="C4031" t="s">
        <v>10650</v>
      </c>
      <c r="D4031" t="s">
        <v>264</v>
      </c>
      <c r="E4031">
        <v>22.538532799999999</v>
      </c>
      <c r="F4031">
        <v>31.4</v>
      </c>
      <c r="G4031">
        <v>20.526261461210201</v>
      </c>
      <c r="H4031">
        <v>-10.493682054815901</v>
      </c>
      <c r="I4031">
        <v>-23.8658762117282</v>
      </c>
      <c r="J4031">
        <v>1.5039042855828699</v>
      </c>
      <c r="K4031">
        <v>31.685853421162701</v>
      </c>
      <c r="L4031">
        <v>29.778997390886399</v>
      </c>
      <c r="M4031">
        <v>49.9251314507218</v>
      </c>
      <c r="N4031">
        <v>0.75761357681997799</v>
      </c>
      <c r="O4031">
        <v>23.248407643312099</v>
      </c>
      <c r="P4031">
        <v>62.022703818369401</v>
      </c>
      <c r="Q4031">
        <v>8.5397069298453004E-2</v>
      </c>
    </row>
    <row r="4032" spans="1:17" hidden="1" x14ac:dyDescent="0.3">
      <c r="A4032" t="s">
        <v>8298</v>
      </c>
      <c r="B4032" t="s">
        <v>8299</v>
      </c>
      <c r="C4032" t="s">
        <v>10650</v>
      </c>
      <c r="D4032" t="s">
        <v>54</v>
      </c>
      <c r="E4032">
        <v>22.534500000000001</v>
      </c>
      <c r="F4032">
        <v>9.25</v>
      </c>
      <c r="G4032">
        <v>-66.109824983638305</v>
      </c>
      <c r="H4032">
        <v>-7.35035708695158</v>
      </c>
      <c r="I4032">
        <v>-37.458963844057003</v>
      </c>
      <c r="J4032">
        <v>-4.7676874346169598</v>
      </c>
      <c r="K4032">
        <v>9.6063858748073407</v>
      </c>
      <c r="L4032">
        <v>11.091113257276399</v>
      </c>
      <c r="M4032">
        <v>39.210224271699701</v>
      </c>
      <c r="N4032">
        <v>0.62234042553191404</v>
      </c>
      <c r="O4032">
        <v>110.16216216216201</v>
      </c>
      <c r="P4032">
        <v>8.8235294117646905</v>
      </c>
      <c r="Q4032">
        <v>-5.0499090208959999E-2</v>
      </c>
    </row>
    <row r="4033" spans="1:17" hidden="1" x14ac:dyDescent="0.3">
      <c r="A4033" t="s">
        <v>8300</v>
      </c>
      <c r="B4033" t="s">
        <v>8301</v>
      </c>
      <c r="C4033" t="s">
        <v>10650</v>
      </c>
      <c r="D4033" t="s">
        <v>7457</v>
      </c>
      <c r="E4033">
        <v>22.534180796000001</v>
      </c>
      <c r="F4033">
        <v>21.53</v>
      </c>
      <c r="G4033">
        <v>-41.468334851567803</v>
      </c>
      <c r="H4033">
        <v>-19.141241267536898</v>
      </c>
      <c r="I4033">
        <v>-23.818029209333499</v>
      </c>
      <c r="J4033">
        <v>-4.6458434140312503</v>
      </c>
      <c r="K4033">
        <v>22.2920185853189</v>
      </c>
      <c r="L4033">
        <v>22.044017794507599</v>
      </c>
      <c r="M4033">
        <v>48.3992426279044</v>
      </c>
      <c r="N4033">
        <v>0.63671256878879801</v>
      </c>
      <c r="O4033">
        <v>34.695773339526198</v>
      </c>
      <c r="P4033">
        <v>16.441319632233601</v>
      </c>
      <c r="Q4033">
        <v>2.3985327658142999E-2</v>
      </c>
    </row>
    <row r="4034" spans="1:17" hidden="1" x14ac:dyDescent="0.3">
      <c r="A4034" t="s">
        <v>8302</v>
      </c>
      <c r="B4034" t="s">
        <v>8303</v>
      </c>
      <c r="C4034" t="s">
        <v>10650</v>
      </c>
      <c r="D4034" t="s">
        <v>742</v>
      </c>
      <c r="E4034">
        <v>22.46870916</v>
      </c>
      <c r="F4034">
        <v>123.23</v>
      </c>
      <c r="G4034">
        <v>14.9174005179544</v>
      </c>
      <c r="H4034">
        <v>0.958851893103706</v>
      </c>
      <c r="I4034">
        <v>9.4163718498590399</v>
      </c>
      <c r="J4034">
        <v>-1.6627623810837799</v>
      </c>
      <c r="K4034">
        <v>117.865438047453</v>
      </c>
      <c r="L4034">
        <v>106.08792394068099</v>
      </c>
      <c r="M4034">
        <v>31.967359018905899</v>
      </c>
      <c r="N4034">
        <v>2.27488826205246</v>
      </c>
      <c r="O4034">
        <v>1.19289134139413</v>
      </c>
      <c r="P4034">
        <v>48.451993735694401</v>
      </c>
    </row>
    <row r="4035" spans="1:17" hidden="1" x14ac:dyDescent="0.3">
      <c r="A4035" t="s">
        <v>8304</v>
      </c>
      <c r="B4035" t="s">
        <v>8305</v>
      </c>
      <c r="C4035" t="s">
        <v>10650</v>
      </c>
      <c r="D4035" t="s">
        <v>5766</v>
      </c>
      <c r="E4035">
        <v>22.46469072</v>
      </c>
      <c r="F4035">
        <v>32.68</v>
      </c>
      <c r="G4035">
        <v>-61.271255836306999</v>
      </c>
      <c r="H4035">
        <v>-14.1600160743976</v>
      </c>
      <c r="I4035">
        <v>-43.805146761668503</v>
      </c>
      <c r="J4035">
        <v>-2.5718532901746798</v>
      </c>
      <c r="K4035">
        <v>40.006034609969397</v>
      </c>
      <c r="M4035">
        <v>33.4327923651771</v>
      </c>
      <c r="O4035">
        <v>84.485924112607094</v>
      </c>
      <c r="P4035">
        <v>1.0513296227581701</v>
      </c>
    </row>
    <row r="4036" spans="1:17" hidden="1" x14ac:dyDescent="0.3">
      <c r="A4036" t="s">
        <v>8306</v>
      </c>
      <c r="B4036" t="s">
        <v>8307</v>
      </c>
      <c r="C4036" t="s">
        <v>10650</v>
      </c>
      <c r="D4036" t="s">
        <v>531</v>
      </c>
      <c r="E4036">
        <v>22.437679500000002</v>
      </c>
      <c r="F4036">
        <v>77.2</v>
      </c>
      <c r="G4036">
        <v>3.70894541496284</v>
      </c>
      <c r="H4036">
        <v>-15.5331511227612</v>
      </c>
      <c r="I4036">
        <v>-17.6016571165482</v>
      </c>
      <c r="J4036">
        <v>-1.21194270895264</v>
      </c>
      <c r="K4036">
        <v>81.461333221063299</v>
      </c>
      <c r="L4036">
        <v>74.541346755152503</v>
      </c>
      <c r="M4036">
        <v>38.247339480486197</v>
      </c>
      <c r="N4036">
        <v>0.54980028858228902</v>
      </c>
      <c r="O4036">
        <v>46.4766839378238</v>
      </c>
      <c r="Q4036">
        <v>0.105757686671181</v>
      </c>
    </row>
    <row r="4037" spans="1:17" hidden="1" x14ac:dyDescent="0.3">
      <c r="A4037" t="s">
        <v>8308</v>
      </c>
      <c r="B4037" t="s">
        <v>8309</v>
      </c>
      <c r="C4037" t="s">
        <v>10650</v>
      </c>
      <c r="D4037" t="s">
        <v>414</v>
      </c>
      <c r="E4037">
        <v>22.430041500000002</v>
      </c>
      <c r="F4037">
        <v>68.88</v>
      </c>
      <c r="G4037">
        <v>6.0418381175635902</v>
      </c>
      <c r="H4037">
        <v>46.181456272296103</v>
      </c>
      <c r="I4037">
        <v>26.182347225825399</v>
      </c>
      <c r="J4037">
        <v>-7.0105657283641198</v>
      </c>
      <c r="K4037">
        <v>59.788713681547698</v>
      </c>
      <c r="L4037">
        <v>53.702857282154397</v>
      </c>
      <c r="M4037">
        <v>49.322097466684497</v>
      </c>
      <c r="N4037">
        <v>3.0103242595006199</v>
      </c>
      <c r="O4037">
        <v>28.803716608594598</v>
      </c>
      <c r="P4037">
        <v>70.074074074074005</v>
      </c>
      <c r="Q4037">
        <v>0.135478046522131</v>
      </c>
    </row>
    <row r="4038" spans="1:17" hidden="1" x14ac:dyDescent="0.3">
      <c r="A4038" t="s">
        <v>8310</v>
      </c>
      <c r="B4038" t="s">
        <v>8311</v>
      </c>
      <c r="C4038" t="s">
        <v>10650</v>
      </c>
      <c r="D4038" t="s">
        <v>387</v>
      </c>
      <c r="E4038">
        <v>22.39608969</v>
      </c>
      <c r="F4038">
        <v>18.29</v>
      </c>
      <c r="G4038">
        <v>837.28959072453904</v>
      </c>
      <c r="H4038">
        <v>46.009800917320199</v>
      </c>
      <c r="I4038">
        <v>854.75569979917702</v>
      </c>
      <c r="J4038">
        <v>6.4746698069813204</v>
      </c>
      <c r="K4038">
        <v>12.423400139024601</v>
      </c>
      <c r="M4038">
        <v>100</v>
      </c>
      <c r="N4038">
        <v>2.62913931570648</v>
      </c>
      <c r="O4038">
        <v>0</v>
      </c>
      <c r="P4038">
        <v>916.11111111111097</v>
      </c>
    </row>
    <row r="4039" spans="1:17" hidden="1" x14ac:dyDescent="0.3">
      <c r="A4039" t="s">
        <v>8312</v>
      </c>
      <c r="B4039" t="s">
        <v>8313</v>
      </c>
      <c r="C4039" t="s">
        <v>10650</v>
      </c>
      <c r="D4039" t="s">
        <v>121</v>
      </c>
      <c r="E4039">
        <v>22.376474399999999</v>
      </c>
      <c r="F4039">
        <v>65</v>
      </c>
      <c r="G4039">
        <v>103.79895723390599</v>
      </c>
      <c r="H4039">
        <v>-11.291586196709799</v>
      </c>
      <c r="I4039">
        <v>46.344557564506403</v>
      </c>
      <c r="J4039">
        <v>10.477588496109099</v>
      </c>
      <c r="K4039">
        <v>61.063128510289602</v>
      </c>
      <c r="L4039">
        <v>49.418458161039901</v>
      </c>
      <c r="M4039">
        <v>64.558617353289307</v>
      </c>
      <c r="N4039">
        <v>0.253544737062884</v>
      </c>
      <c r="O4039">
        <v>42.061538461538397</v>
      </c>
      <c r="P4039">
        <v>150</v>
      </c>
      <c r="Q4039">
        <v>9.5000356968001007E-2</v>
      </c>
    </row>
    <row r="4040" spans="1:17" hidden="1" x14ac:dyDescent="0.3">
      <c r="A4040" t="s">
        <v>8314</v>
      </c>
      <c r="B4040" t="s">
        <v>8315</v>
      </c>
      <c r="C4040" t="s">
        <v>10650</v>
      </c>
      <c r="D4040" t="s">
        <v>1307</v>
      </c>
      <c r="E4040">
        <v>22.26315</v>
      </c>
      <c r="F4040">
        <v>19.559999999999999</v>
      </c>
      <c r="G4040">
        <v>-33.0249184345911</v>
      </c>
      <c r="H4040">
        <v>-16.853178002065</v>
      </c>
      <c r="I4040">
        <v>14.957581583793599</v>
      </c>
      <c r="J4040">
        <v>-5.6326116273149296</v>
      </c>
      <c r="K4040">
        <v>19.757804837706502</v>
      </c>
      <c r="L4040">
        <v>17.0402011263308</v>
      </c>
      <c r="M4040">
        <v>46.902000628196198</v>
      </c>
      <c r="N4040">
        <v>0.34054984317918402</v>
      </c>
      <c r="O4040">
        <v>46.1656441717791</v>
      </c>
      <c r="P4040">
        <v>62.864279766860903</v>
      </c>
      <c r="Q4040">
        <v>0.129370608997225</v>
      </c>
    </row>
    <row r="4041" spans="1:17" hidden="1" x14ac:dyDescent="0.3">
      <c r="A4041" t="s">
        <v>8316</v>
      </c>
      <c r="B4041" t="s">
        <v>8317</v>
      </c>
      <c r="C4041" t="s">
        <v>10650</v>
      </c>
      <c r="D4041" t="s">
        <v>305</v>
      </c>
      <c r="E4041">
        <v>22.172415600000001</v>
      </c>
      <c r="F4041">
        <v>24.99</v>
      </c>
      <c r="G4041">
        <v>36.498590735142699</v>
      </c>
      <c r="H4041">
        <v>-7.0376569263179602</v>
      </c>
      <c r="I4041">
        <v>-13.565826636906801</v>
      </c>
      <c r="J4041">
        <v>-9.8860743388355896</v>
      </c>
      <c r="K4041">
        <v>24.5831710939784</v>
      </c>
      <c r="L4041">
        <v>22.280119304573901</v>
      </c>
      <c r="M4041">
        <v>41.074273660563797</v>
      </c>
      <c r="N4041">
        <v>0.53646366526595701</v>
      </c>
      <c r="O4041">
        <v>28.011204481792699</v>
      </c>
      <c r="P4041">
        <v>87.894736842105203</v>
      </c>
      <c r="Q4041">
        <v>0.103454562885073</v>
      </c>
    </row>
    <row r="4042" spans="1:17" hidden="1" x14ac:dyDescent="0.3">
      <c r="A4042" t="s">
        <v>8318</v>
      </c>
      <c r="B4042" t="s">
        <v>8319</v>
      </c>
      <c r="C4042" t="s">
        <v>10650</v>
      </c>
      <c r="D4042" t="s">
        <v>7029</v>
      </c>
      <c r="E4042">
        <v>22.088699999999999</v>
      </c>
      <c r="F4042">
        <v>86.35</v>
      </c>
      <c r="G4042">
        <v>-3.44998288268116</v>
      </c>
      <c r="H4042">
        <v>-9.19196126492559</v>
      </c>
      <c r="I4042">
        <v>9.6870820743103092</v>
      </c>
      <c r="J4042">
        <v>-11.6627623810837</v>
      </c>
      <c r="K4042">
        <v>83.710943418637797</v>
      </c>
      <c r="L4042">
        <v>83.505497005257794</v>
      </c>
      <c r="M4042">
        <v>46.324046442533103</v>
      </c>
      <c r="N4042">
        <v>1.9490291262135899</v>
      </c>
      <c r="O4042">
        <v>33.178922987840103</v>
      </c>
      <c r="P4042">
        <v>72.699999999999903</v>
      </c>
      <c r="Q4042">
        <v>3.5516213353353997E-2</v>
      </c>
    </row>
    <row r="4043" spans="1:17" hidden="1" x14ac:dyDescent="0.3">
      <c r="A4043" t="s">
        <v>8320</v>
      </c>
      <c r="B4043" t="s">
        <v>8321</v>
      </c>
      <c r="C4043" t="s">
        <v>10650</v>
      </c>
      <c r="D4043" t="s">
        <v>222</v>
      </c>
      <c r="E4043">
        <v>22.065322479999999</v>
      </c>
      <c r="F4043">
        <v>6.41</v>
      </c>
      <c r="G4043">
        <v>21.360602921943801</v>
      </c>
      <c r="H4043">
        <v>4.2023087329958901</v>
      </c>
      <c r="I4043">
        <v>11.6508370079936</v>
      </c>
      <c r="J4043">
        <v>-1.7822660559605701</v>
      </c>
      <c r="K4043">
        <v>4.8913850658763103</v>
      </c>
      <c r="L4043">
        <v>3.9685128133554901</v>
      </c>
      <c r="M4043">
        <v>99.999999403158697</v>
      </c>
      <c r="N4043">
        <v>0.620242106576812</v>
      </c>
      <c r="O4043">
        <v>0</v>
      </c>
      <c r="P4043">
        <v>119.520547945205</v>
      </c>
    </row>
    <row r="4044" spans="1:17" hidden="1" x14ac:dyDescent="0.3">
      <c r="A4044" t="s">
        <v>8322</v>
      </c>
      <c r="B4044" t="s">
        <v>8323</v>
      </c>
      <c r="C4044" t="s">
        <v>10650</v>
      </c>
      <c r="D4044" t="s">
        <v>680</v>
      </c>
      <c r="E4044">
        <v>22</v>
      </c>
      <c r="F4044">
        <v>20.25</v>
      </c>
      <c r="G4044">
        <v>1.9176641761423601</v>
      </c>
      <c r="H4044">
        <v>-2.7576617207564</v>
      </c>
      <c r="I4044">
        <v>-15.143080969167899</v>
      </c>
      <c r="J4044">
        <v>-4.1017867713276797</v>
      </c>
      <c r="K4044">
        <v>20.108069185669201</v>
      </c>
      <c r="L4044">
        <v>18.980653973193199</v>
      </c>
      <c r="M4044">
        <v>45.924599460653702</v>
      </c>
      <c r="N4044">
        <v>0.50110998184048605</v>
      </c>
      <c r="O4044">
        <v>13.5308641975308</v>
      </c>
      <c r="P4044">
        <v>55.172413793103402</v>
      </c>
      <c r="Q4044">
        <v>3.9518601642056998E-2</v>
      </c>
    </row>
    <row r="4045" spans="1:17" hidden="1" x14ac:dyDescent="0.3">
      <c r="A4045" t="s">
        <v>8324</v>
      </c>
      <c r="B4045" t="s">
        <v>8325</v>
      </c>
      <c r="C4045" t="s">
        <v>10650</v>
      </c>
      <c r="D4045" t="s">
        <v>1350</v>
      </c>
      <c r="E4045">
        <v>21.997200029999998</v>
      </c>
      <c r="F4045">
        <v>57.92</v>
      </c>
      <c r="G4045">
        <v>-22.072320966651802</v>
      </c>
      <c r="H4045">
        <v>-0.38573598925062502</v>
      </c>
      <c r="I4045">
        <v>-7.9845748497425904</v>
      </c>
      <c r="J4045">
        <v>-0.38363148919663498</v>
      </c>
      <c r="K4045">
        <v>57.178101086999597</v>
      </c>
      <c r="L4045">
        <v>55.7519911987917</v>
      </c>
      <c r="M4045">
        <v>48.752273491280398</v>
      </c>
      <c r="N4045">
        <v>0.99612885946015794</v>
      </c>
      <c r="O4045">
        <v>1.43301104972375</v>
      </c>
      <c r="P4045">
        <v>9.8009478672985697</v>
      </c>
    </row>
    <row r="4046" spans="1:17" hidden="1" x14ac:dyDescent="0.3">
      <c r="A4046" t="s">
        <v>8326</v>
      </c>
      <c r="B4046" t="s">
        <v>8327</v>
      </c>
      <c r="C4046" t="s">
        <v>10650</v>
      </c>
      <c r="D4046" t="s">
        <v>629</v>
      </c>
      <c r="E4046">
        <v>21.909800430000001</v>
      </c>
      <c r="F4046">
        <v>3.57</v>
      </c>
      <c r="G4046">
        <v>-62.821640636691797</v>
      </c>
      <c r="H4046">
        <v>3.4769061804781498</v>
      </c>
      <c r="I4046">
        <v>-25.4691679256896</v>
      </c>
      <c r="J4046">
        <v>-1.6627623810837799</v>
      </c>
      <c r="K4046">
        <v>3.4831410899527899</v>
      </c>
      <c r="L4046">
        <v>4.0631484656145398</v>
      </c>
      <c r="M4046">
        <v>98.319246447464096</v>
      </c>
      <c r="N4046">
        <v>0.123689727463312</v>
      </c>
      <c r="O4046">
        <v>105.88235294117599</v>
      </c>
      <c r="P4046">
        <v>9.50920245398774</v>
      </c>
    </row>
    <row r="4047" spans="1:17" hidden="1" x14ac:dyDescent="0.3">
      <c r="A4047" t="s">
        <v>8328</v>
      </c>
      <c r="B4047" t="s">
        <v>8329</v>
      </c>
      <c r="C4047" t="s">
        <v>10650</v>
      </c>
      <c r="D4047" t="s">
        <v>5766</v>
      </c>
      <c r="E4047">
        <v>21.8494648</v>
      </c>
      <c r="F4047">
        <v>29.69</v>
      </c>
      <c r="G4047">
        <v>20.812812658357402</v>
      </c>
      <c r="H4047">
        <v>17.236906180478101</v>
      </c>
      <c r="I4047">
        <v>21.9853775288557</v>
      </c>
      <c r="J4047">
        <v>-11.1444696981569</v>
      </c>
      <c r="K4047">
        <v>29.812060597523701</v>
      </c>
      <c r="L4047">
        <v>25.7914200806247</v>
      </c>
      <c r="M4047">
        <v>31.074128625822201</v>
      </c>
      <c r="N4047">
        <v>0.85553752257297599</v>
      </c>
      <c r="O4047">
        <v>17.884809700235699</v>
      </c>
      <c r="P4047">
        <v>101.28813559322001</v>
      </c>
      <c r="Q4047">
        <v>9.1462533329352003E-2</v>
      </c>
    </row>
    <row r="4048" spans="1:17" hidden="1" x14ac:dyDescent="0.3">
      <c r="A4048" t="s">
        <v>8330</v>
      </c>
      <c r="B4048" t="s">
        <v>8331</v>
      </c>
      <c r="C4048" t="s">
        <v>10650</v>
      </c>
      <c r="D4048" t="s">
        <v>46</v>
      </c>
      <c r="E4048">
        <v>21.825839999999999</v>
      </c>
      <c r="F4048">
        <v>3.95</v>
      </c>
      <c r="G4048">
        <v>-83.478548517208793</v>
      </c>
      <c r="H4048">
        <v>-42.253430898173498</v>
      </c>
      <c r="I4048">
        <v>-41.669528936519903</v>
      </c>
      <c r="J4048">
        <v>-39.876525192211098</v>
      </c>
      <c r="K4048">
        <v>6.4173621307516102</v>
      </c>
      <c r="L4048">
        <v>6.4261554934510396</v>
      </c>
      <c r="M4048">
        <v>9.7129928520537394</v>
      </c>
      <c r="N4048">
        <v>1.8688987484130499</v>
      </c>
      <c r="O4048">
        <v>155.189873417721</v>
      </c>
      <c r="P4048">
        <v>3.9473684210526301</v>
      </c>
      <c r="Q4048">
        <v>-1.4570404245201E-2</v>
      </c>
    </row>
    <row r="4049" spans="1:17" hidden="1" x14ac:dyDescent="0.3">
      <c r="A4049" t="s">
        <v>8332</v>
      </c>
      <c r="B4049" t="s">
        <v>8333</v>
      </c>
      <c r="C4049" t="s">
        <v>10650</v>
      </c>
      <c r="D4049" t="s">
        <v>3869</v>
      </c>
      <c r="E4049">
        <v>21.813468</v>
      </c>
      <c r="F4049">
        <v>89.03</v>
      </c>
      <c r="G4049">
        <v>-67.958084017871997</v>
      </c>
      <c r="H4049">
        <v>-11.7180442829286</v>
      </c>
      <c r="I4049">
        <v>-50.491974943233501</v>
      </c>
      <c r="J4049">
        <v>-7.4833410873735904</v>
      </c>
      <c r="K4049">
        <v>93.259520841934801</v>
      </c>
      <c r="M4049">
        <v>31.745489274819199</v>
      </c>
      <c r="N4049">
        <v>0.92842105263157804</v>
      </c>
      <c r="O4049">
        <v>76.120408850949104</v>
      </c>
      <c r="P4049">
        <v>14.7293814432989</v>
      </c>
    </row>
    <row r="4050" spans="1:17" hidden="1" x14ac:dyDescent="0.3">
      <c r="A4050" t="s">
        <v>8334</v>
      </c>
      <c r="B4050" t="s">
        <v>8335</v>
      </c>
      <c r="C4050" t="s">
        <v>10650</v>
      </c>
      <c r="D4050" t="s">
        <v>198</v>
      </c>
      <c r="E4050">
        <v>21.7966069</v>
      </c>
      <c r="F4050">
        <v>12.61</v>
      </c>
      <c r="G4050">
        <v>25.051776020633501</v>
      </c>
      <c r="H4050">
        <v>1.1228205773653099</v>
      </c>
      <c r="I4050">
        <v>11.7588241613528</v>
      </c>
      <c r="J4050">
        <v>-6.0137413513520901</v>
      </c>
      <c r="K4050">
        <v>13.1494265413482</v>
      </c>
      <c r="L4050">
        <v>11.4905749625169</v>
      </c>
      <c r="M4050">
        <v>43.329876060486299</v>
      </c>
      <c r="N4050">
        <v>0.38448612636377399</v>
      </c>
      <c r="O4050">
        <v>42.743854084060203</v>
      </c>
      <c r="P4050">
        <v>73.931034482758605</v>
      </c>
      <c r="Q4050">
        <v>5.9420243329284E-2</v>
      </c>
    </row>
    <row r="4051" spans="1:17" hidden="1" x14ac:dyDescent="0.3">
      <c r="A4051" t="s">
        <v>8336</v>
      </c>
      <c r="B4051" t="s">
        <v>8337</v>
      </c>
      <c r="C4051" t="s">
        <v>10650</v>
      </c>
      <c r="E4051">
        <v>21.717500000000001</v>
      </c>
      <c r="F4051">
        <v>4.53</v>
      </c>
      <c r="G4051">
        <v>-25.574165889217099</v>
      </c>
      <c r="H4051">
        <v>-27.9527692445604</v>
      </c>
      <c r="I4051">
        <v>-53.753481651179797</v>
      </c>
      <c r="J4051">
        <v>-11.681665972766201</v>
      </c>
      <c r="K4051">
        <v>6.16320769745204</v>
      </c>
      <c r="L4051">
        <v>5.25841460734605</v>
      </c>
      <c r="M4051">
        <v>11.977292618796</v>
      </c>
      <c r="N4051">
        <v>0.99759138415831095</v>
      </c>
      <c r="O4051">
        <v>93.377483443708599</v>
      </c>
      <c r="P4051">
        <v>4.8611111111111098</v>
      </c>
    </row>
    <row r="4052" spans="1:17" hidden="1" x14ac:dyDescent="0.3">
      <c r="A4052" t="s">
        <v>8338</v>
      </c>
      <c r="B4052" t="s">
        <v>8339</v>
      </c>
      <c r="C4052" t="s">
        <v>10650</v>
      </c>
      <c r="D4052" t="s">
        <v>8340</v>
      </c>
      <c r="E4052">
        <v>21.672000000000001</v>
      </c>
      <c r="F4052">
        <v>35.4</v>
      </c>
      <c r="G4052">
        <v>-52.047323058787001</v>
      </c>
      <c r="H4052">
        <v>-11.523093819521799</v>
      </c>
      <c r="I4052">
        <v>-34.581213984148398</v>
      </c>
      <c r="J4052">
        <v>-3.4362958053675401</v>
      </c>
      <c r="K4052">
        <v>40.036363709925098</v>
      </c>
      <c r="M4052">
        <v>36.7855453176794</v>
      </c>
      <c r="O4052">
        <v>47.6271186440677</v>
      </c>
      <c r="P4052">
        <v>1.4326647564469801</v>
      </c>
    </row>
    <row r="4053" spans="1:17" hidden="1" x14ac:dyDescent="0.3">
      <c r="A4053" t="s">
        <v>8341</v>
      </c>
      <c r="B4053" t="s">
        <v>8342</v>
      </c>
      <c r="C4053" t="s">
        <v>10650</v>
      </c>
      <c r="D4053" t="s">
        <v>295</v>
      </c>
      <c r="E4053">
        <v>21.6608132</v>
      </c>
      <c r="F4053">
        <v>49.25</v>
      </c>
      <c r="G4053">
        <v>79.139191084778105</v>
      </c>
      <c r="H4053">
        <v>-0.56230950579634498</v>
      </c>
      <c r="I4053">
        <v>11.305371564595401</v>
      </c>
      <c r="J4053">
        <v>-4.4934851589663998</v>
      </c>
      <c r="K4053">
        <v>48.250164874935003</v>
      </c>
      <c r="L4053">
        <v>38.149120045499501</v>
      </c>
      <c r="M4053">
        <v>49.821005804940903</v>
      </c>
      <c r="N4053">
        <v>0.34546049538165802</v>
      </c>
      <c r="O4053">
        <v>14.091370558375599</v>
      </c>
      <c r="P4053">
        <v>111.373390557939</v>
      </c>
      <c r="Q4053">
        <v>0.113186785077083</v>
      </c>
    </row>
    <row r="4054" spans="1:17" hidden="1" x14ac:dyDescent="0.3">
      <c r="A4054" t="s">
        <v>8343</v>
      </c>
      <c r="B4054" t="s">
        <v>8344</v>
      </c>
      <c r="C4054" t="s">
        <v>10650</v>
      </c>
      <c r="D4054" t="s">
        <v>531</v>
      </c>
      <c r="E4054">
        <v>21.638076999999999</v>
      </c>
      <c r="F4054">
        <v>58.8</v>
      </c>
      <c r="G4054">
        <v>454.057764749174</v>
      </c>
      <c r="H4054">
        <v>12.418454363732501</v>
      </c>
      <c r="I4054">
        <v>74.172779878256804</v>
      </c>
      <c r="J4054">
        <v>-3.8827250992671298</v>
      </c>
      <c r="K4054">
        <v>56.384251360215799</v>
      </c>
      <c r="L4054">
        <v>43.850444747667702</v>
      </c>
      <c r="M4054">
        <v>58.719728581653001</v>
      </c>
      <c r="N4054">
        <v>0.77484185744823098</v>
      </c>
      <c r="O4054">
        <v>32.448979591836697</v>
      </c>
      <c r="P4054">
        <v>484.49304174950203</v>
      </c>
    </row>
    <row r="4055" spans="1:17" hidden="1" x14ac:dyDescent="0.3">
      <c r="A4055" t="s">
        <v>8345</v>
      </c>
      <c r="B4055" t="s">
        <v>8346</v>
      </c>
      <c r="C4055" t="s">
        <v>10650</v>
      </c>
      <c r="D4055" t="s">
        <v>531</v>
      </c>
      <c r="E4055">
        <v>21.631679999999999</v>
      </c>
      <c r="F4055">
        <v>75</v>
      </c>
      <c r="G4055">
        <v>53.658979258876499</v>
      </c>
      <c r="H4055">
        <v>-28.942448658231498</v>
      </c>
      <c r="I4055">
        <v>62.880773457663203</v>
      </c>
      <c r="J4055">
        <v>-5.4446680338968196</v>
      </c>
      <c r="K4055">
        <v>78.484757898173498</v>
      </c>
      <c r="L4055">
        <v>58.559291699722301</v>
      </c>
      <c r="M4055">
        <v>5.4289189790399304</v>
      </c>
      <c r="N4055">
        <v>0.43877717125896598</v>
      </c>
      <c r="O4055">
        <v>52.12</v>
      </c>
      <c r="P4055">
        <v>103.527815468113</v>
      </c>
    </row>
    <row r="4056" spans="1:17" hidden="1" x14ac:dyDescent="0.3">
      <c r="A4056" t="s">
        <v>8347</v>
      </c>
      <c r="B4056" t="s">
        <v>8348</v>
      </c>
      <c r="C4056" t="s">
        <v>10650</v>
      </c>
      <c r="E4056">
        <v>21.51</v>
      </c>
      <c r="F4056">
        <v>21.02</v>
      </c>
      <c r="G4056">
        <v>-46.690257080009403</v>
      </c>
      <c r="H4056">
        <v>21.4614687876823</v>
      </c>
      <c r="I4056">
        <v>-19.129882211403899</v>
      </c>
      <c r="J4056">
        <v>-3.1737513920727798</v>
      </c>
      <c r="K4056">
        <v>19.3680102819559</v>
      </c>
      <c r="L4056">
        <v>20.6124654331851</v>
      </c>
      <c r="M4056">
        <v>68.932096725226998</v>
      </c>
      <c r="N4056">
        <v>0.70157256555797598</v>
      </c>
      <c r="O4056">
        <v>33.206470028544203</v>
      </c>
      <c r="P4056">
        <v>33.3756345177665</v>
      </c>
      <c r="Q4056">
        <v>7.5550819699367999E-2</v>
      </c>
    </row>
    <row r="4057" spans="1:17" hidden="1" x14ac:dyDescent="0.3">
      <c r="A4057" t="s">
        <v>8349</v>
      </c>
      <c r="B4057" t="s">
        <v>8350</v>
      </c>
      <c r="C4057" t="s">
        <v>10650</v>
      </c>
      <c r="D4057" t="s">
        <v>141</v>
      </c>
      <c r="E4057">
        <v>21.4820943</v>
      </c>
      <c r="F4057">
        <v>18.329999999999998</v>
      </c>
      <c r="G4057">
        <v>-39.195854402020601</v>
      </c>
      <c r="H4057">
        <v>-3.1173763923640698</v>
      </c>
      <c r="I4057">
        <v>-35.266751647605702</v>
      </c>
      <c r="J4057">
        <v>-6.1960957144171198</v>
      </c>
      <c r="K4057">
        <v>17.9344079527656</v>
      </c>
      <c r="L4057">
        <v>18.3045816576672</v>
      </c>
      <c r="M4057">
        <v>51.317446967559</v>
      </c>
      <c r="N4057">
        <v>0.78989938674848104</v>
      </c>
      <c r="O4057">
        <v>60.938352427714101</v>
      </c>
      <c r="P4057">
        <v>18.258064516129</v>
      </c>
      <c r="Q4057">
        <v>7.6598665547413E-2</v>
      </c>
    </row>
    <row r="4058" spans="1:17" hidden="1" x14ac:dyDescent="0.3">
      <c r="A4058" t="s">
        <v>8351</v>
      </c>
      <c r="B4058" t="s">
        <v>8352</v>
      </c>
      <c r="C4058" t="s">
        <v>10650</v>
      </c>
      <c r="D4058" t="s">
        <v>531</v>
      </c>
      <c r="E4058">
        <v>21.478367500000001</v>
      </c>
      <c r="F4058">
        <v>22.02</v>
      </c>
      <c r="G4058">
        <v>22.694069313997201</v>
      </c>
      <c r="H4058">
        <v>34.634732829896002</v>
      </c>
      <c r="I4058">
        <v>-12.9237340320049</v>
      </c>
      <c r="J4058">
        <v>2.4935958574120001</v>
      </c>
      <c r="K4058">
        <v>18.3899304600424</v>
      </c>
      <c r="L4058">
        <v>18.220977530082799</v>
      </c>
      <c r="M4058">
        <v>63.721899611826302</v>
      </c>
      <c r="N4058">
        <v>1.56050391966434</v>
      </c>
      <c r="O4058">
        <v>20.345140781108</v>
      </c>
      <c r="P4058">
        <v>77.152051488334607</v>
      </c>
      <c r="Q4058">
        <v>-3.9977064831066E-2</v>
      </c>
    </row>
    <row r="4059" spans="1:17" hidden="1" x14ac:dyDescent="0.3">
      <c r="A4059" t="s">
        <v>8353</v>
      </c>
      <c r="B4059" t="s">
        <v>8354</v>
      </c>
      <c r="C4059" t="s">
        <v>10650</v>
      </c>
      <c r="D4059" t="s">
        <v>742</v>
      </c>
      <c r="E4059">
        <v>21.450464595</v>
      </c>
      <c r="F4059">
        <v>45.67</v>
      </c>
      <c r="G4059">
        <v>9.1003172557060203</v>
      </c>
      <c r="H4059">
        <v>3.1067480324148899</v>
      </c>
      <c r="I4059">
        <v>1.7507516924967099</v>
      </c>
      <c r="J4059">
        <v>1.4079081991826301</v>
      </c>
      <c r="K4059">
        <v>42.000447823234701</v>
      </c>
      <c r="L4059">
        <v>38.298373861191202</v>
      </c>
      <c r="M4059">
        <v>53.954400247966703</v>
      </c>
      <c r="N4059">
        <v>0.63065825136503595</v>
      </c>
      <c r="O4059">
        <v>2.36479089117582</v>
      </c>
      <c r="P4059">
        <v>43.661528782635997</v>
      </c>
      <c r="Q4059">
        <v>5.7901449305412002E-2</v>
      </c>
    </row>
    <row r="4060" spans="1:17" hidden="1" x14ac:dyDescent="0.3">
      <c r="A4060" t="s">
        <v>8355</v>
      </c>
      <c r="B4060" t="s">
        <v>8356</v>
      </c>
      <c r="C4060" t="s">
        <v>10650</v>
      </c>
      <c r="D4060" t="s">
        <v>629</v>
      </c>
      <c r="E4060">
        <v>21.44</v>
      </c>
      <c r="F4060">
        <v>12.8</v>
      </c>
      <c r="G4060">
        <v>-41.484616819647101</v>
      </c>
      <c r="H4060">
        <v>3.6535701081692098</v>
      </c>
      <c r="I4060">
        <v>15.674048154712301</v>
      </c>
      <c r="J4060">
        <v>-2.4379561795333902</v>
      </c>
      <c r="K4060">
        <v>12.4976874192472</v>
      </c>
      <c r="L4060">
        <v>11.6625426769833</v>
      </c>
      <c r="M4060">
        <v>58.1893639900388</v>
      </c>
      <c r="N4060">
        <v>0.933398152649489</v>
      </c>
      <c r="O4060">
        <v>20.3125</v>
      </c>
      <c r="P4060">
        <v>50.588235294117602</v>
      </c>
      <c r="Q4060">
        <v>7.6732641527721995E-2</v>
      </c>
    </row>
    <row r="4061" spans="1:17" hidden="1" x14ac:dyDescent="0.3">
      <c r="A4061" t="s">
        <v>8357</v>
      </c>
      <c r="B4061" t="s">
        <v>8358</v>
      </c>
      <c r="C4061" t="s">
        <v>10650</v>
      </c>
      <c r="D4061" t="s">
        <v>54</v>
      </c>
      <c r="E4061">
        <v>21.421369748</v>
      </c>
      <c r="F4061">
        <v>8.15</v>
      </c>
      <c r="G4061">
        <v>-98.907230578664695</v>
      </c>
      <c r="H4061">
        <v>-60.945442304370303</v>
      </c>
      <c r="I4061">
        <v>-76.405686543904096</v>
      </c>
      <c r="J4061">
        <v>-20.0437147620361</v>
      </c>
      <c r="K4061">
        <v>17.4097519452122</v>
      </c>
      <c r="L4061">
        <v>20.878978208328899</v>
      </c>
      <c r="M4061">
        <v>3.78878309158085</v>
      </c>
      <c r="N4061">
        <v>1.1452661793066301</v>
      </c>
      <c r="O4061">
        <v>230.67484662576601</v>
      </c>
      <c r="P4061">
        <v>0</v>
      </c>
      <c r="Q4061">
        <v>1.6192993789519002E-2</v>
      </c>
    </row>
    <row r="4062" spans="1:17" hidden="1" x14ac:dyDescent="0.3">
      <c r="A4062" t="s">
        <v>8359</v>
      </c>
      <c r="B4062" t="s">
        <v>8360</v>
      </c>
      <c r="C4062" t="s">
        <v>10650</v>
      </c>
      <c r="D4062" t="s">
        <v>51</v>
      </c>
      <c r="E4062">
        <v>21.358898100000001</v>
      </c>
      <c r="F4062">
        <v>24</v>
      </c>
      <c r="G4062">
        <v>7.4957574824304203</v>
      </c>
      <c r="H4062">
        <v>-12.5870876514416</v>
      </c>
      <c r="I4062">
        <v>19.700815490562398</v>
      </c>
      <c r="J4062">
        <v>-2.6498868446030999</v>
      </c>
      <c r="K4062">
        <v>23.336585549345401</v>
      </c>
      <c r="L4062">
        <v>20.9523383567217</v>
      </c>
      <c r="M4062">
        <v>44.583834325320097</v>
      </c>
      <c r="N4062">
        <v>0.27968760878682403</v>
      </c>
      <c r="O4062">
        <v>25.75</v>
      </c>
      <c r="P4062">
        <v>60</v>
      </c>
      <c r="Q4062">
        <v>0.127538892831007</v>
      </c>
    </row>
    <row r="4063" spans="1:17" hidden="1" x14ac:dyDescent="0.3">
      <c r="A4063" t="s">
        <v>8361</v>
      </c>
      <c r="B4063" t="s">
        <v>8362</v>
      </c>
      <c r="C4063" t="s">
        <v>10650</v>
      </c>
      <c r="D4063" t="s">
        <v>445</v>
      </c>
      <c r="E4063">
        <v>21.32949</v>
      </c>
      <c r="F4063">
        <v>18.39</v>
      </c>
      <c r="G4063">
        <v>148.62390357630301</v>
      </c>
      <c r="H4063">
        <v>-21.282773392285499</v>
      </c>
      <c r="I4063">
        <v>9.2235231042106598</v>
      </c>
      <c r="J4063">
        <v>-9.3432539325430799</v>
      </c>
      <c r="K4063">
        <v>19.427422808246</v>
      </c>
      <c r="L4063">
        <v>15.261903805124501</v>
      </c>
      <c r="M4063">
        <v>13.331463024971301</v>
      </c>
      <c r="N4063">
        <v>0.42729481118117701</v>
      </c>
      <c r="O4063">
        <v>41.2724306688417</v>
      </c>
      <c r="P4063">
        <v>202.96540362438199</v>
      </c>
      <c r="Q4063">
        <v>0.14516314190813501</v>
      </c>
    </row>
    <row r="4064" spans="1:17" hidden="1" x14ac:dyDescent="0.3">
      <c r="A4064" t="s">
        <v>8363</v>
      </c>
      <c r="B4064" t="s">
        <v>8364</v>
      </c>
      <c r="C4064" t="s">
        <v>10650</v>
      </c>
      <c r="D4064" t="s">
        <v>1644</v>
      </c>
      <c r="E4064">
        <v>21.29665</v>
      </c>
      <c r="F4064">
        <v>32.64</v>
      </c>
      <c r="G4064">
        <v>20.326847710988101</v>
      </c>
      <c r="H4064">
        <v>-1.52309381952183</v>
      </c>
      <c r="I4064">
        <v>-7.9836420331197004</v>
      </c>
      <c r="J4064">
        <v>-1.6627623810837799</v>
      </c>
      <c r="K4064">
        <v>32.567972272105102</v>
      </c>
      <c r="L4064">
        <v>30.400483824323899</v>
      </c>
      <c r="M4064">
        <v>1.5738798927461899</v>
      </c>
      <c r="O4064">
        <v>0.24509803921568499</v>
      </c>
      <c r="P4064">
        <v>94.285714285714207</v>
      </c>
    </row>
    <row r="4065" spans="1:17" hidden="1" x14ac:dyDescent="0.3">
      <c r="A4065" t="s">
        <v>8365</v>
      </c>
      <c r="B4065" t="s">
        <v>8366</v>
      </c>
      <c r="C4065" t="s">
        <v>10650</v>
      </c>
      <c r="D4065" t="s">
        <v>89</v>
      </c>
      <c r="E4065">
        <v>21.273281999999998</v>
      </c>
      <c r="F4065">
        <v>35.58</v>
      </c>
      <c r="G4065">
        <v>219.00488705068901</v>
      </c>
      <c r="H4065">
        <v>4.2790468464359703</v>
      </c>
      <c r="I4065">
        <v>41.7729530080342</v>
      </c>
      <c r="J4065">
        <v>-1.7822660559605701</v>
      </c>
      <c r="K4065">
        <v>26.479371320351401</v>
      </c>
      <c r="L4065">
        <v>18.176238497335401</v>
      </c>
      <c r="M4065">
        <v>99.999994202798405</v>
      </c>
      <c r="N4065">
        <v>0.28528352458329798</v>
      </c>
      <c r="O4065">
        <v>0</v>
      </c>
      <c r="P4065">
        <v>255.79999999999899</v>
      </c>
      <c r="Q4065">
        <v>0.1569427207245</v>
      </c>
    </row>
    <row r="4066" spans="1:17" hidden="1" x14ac:dyDescent="0.3">
      <c r="A4066" t="s">
        <v>8367</v>
      </c>
      <c r="B4066" t="s">
        <v>8368</v>
      </c>
      <c r="C4066" t="s">
        <v>10650</v>
      </c>
      <c r="D4066" t="s">
        <v>414</v>
      </c>
      <c r="E4066">
        <v>21.226400000000002</v>
      </c>
      <c r="F4066">
        <v>21.36</v>
      </c>
      <c r="G4066">
        <v>61.651053934923503</v>
      </c>
      <c r="H4066">
        <v>33.642469094385397</v>
      </c>
      <c r="I4066">
        <v>79.984761613605698</v>
      </c>
      <c r="J4066">
        <v>16.6560781986263</v>
      </c>
      <c r="K4066">
        <v>16.393075450419399</v>
      </c>
      <c r="L4066">
        <v>13.197031503664901</v>
      </c>
      <c r="M4066">
        <v>80.489095191009895</v>
      </c>
      <c r="N4066">
        <v>1.5591898313635899</v>
      </c>
      <c r="O4066">
        <v>10.0187265917603</v>
      </c>
      <c r="P4066">
        <v>194.62068965517199</v>
      </c>
      <c r="Q4066">
        <v>0.132910226888419</v>
      </c>
    </row>
    <row r="4067" spans="1:17" hidden="1" x14ac:dyDescent="0.3">
      <c r="A4067" t="s">
        <v>8369</v>
      </c>
      <c r="B4067" t="s">
        <v>8370</v>
      </c>
      <c r="C4067" t="s">
        <v>10650</v>
      </c>
      <c r="D4067" t="s">
        <v>141</v>
      </c>
      <c r="E4067">
        <v>21.211324999999999</v>
      </c>
      <c r="F4067">
        <v>42.45</v>
      </c>
      <c r="G4067">
        <v>120.89687220038201</v>
      </c>
      <c r="H4067">
        <v>-7.9931642420570403</v>
      </c>
      <c r="I4067">
        <v>2.8562072448424001</v>
      </c>
      <c r="J4067">
        <v>2.5039042855828799</v>
      </c>
      <c r="K4067">
        <v>44.6214406453987</v>
      </c>
      <c r="L4067">
        <v>38.288083377382002</v>
      </c>
      <c r="M4067">
        <v>47.632986642606298</v>
      </c>
      <c r="N4067">
        <v>1.83113529225437</v>
      </c>
      <c r="O4067">
        <v>58.351001177856297</v>
      </c>
      <c r="P4067">
        <v>183</v>
      </c>
      <c r="Q4067">
        <v>6.6686983234160002E-2</v>
      </c>
    </row>
    <row r="4068" spans="1:17" hidden="1" x14ac:dyDescent="0.3">
      <c r="A4068" t="s">
        <v>8371</v>
      </c>
      <c r="B4068" t="s">
        <v>8372</v>
      </c>
      <c r="C4068" t="s">
        <v>10650</v>
      </c>
      <c r="D4068" t="s">
        <v>568</v>
      </c>
      <c r="E4068">
        <v>21.195340000000002</v>
      </c>
      <c r="F4068">
        <v>10.3</v>
      </c>
      <c r="G4068">
        <v>-9.2588064120929108</v>
      </c>
      <c r="H4068">
        <v>3.0454340992598898</v>
      </c>
      <c r="I4068">
        <v>12.6405881718713</v>
      </c>
      <c r="J4068">
        <v>-8.0263987447201401</v>
      </c>
      <c r="K4068">
        <v>7.7105103039520602</v>
      </c>
      <c r="L4068">
        <v>8.30545530516879</v>
      </c>
      <c r="M4068">
        <v>48.909260935461603</v>
      </c>
      <c r="N4068">
        <v>3.4266349017484599</v>
      </c>
      <c r="O4068">
        <v>15.533980582524199</v>
      </c>
      <c r="P4068">
        <v>82.300884955752196</v>
      </c>
      <c r="Q4068">
        <v>-4.4561601908249997E-3</v>
      </c>
    </row>
    <row r="4069" spans="1:17" hidden="1" x14ac:dyDescent="0.3">
      <c r="A4069" t="s">
        <v>8373</v>
      </c>
      <c r="B4069" t="s">
        <v>8374</v>
      </c>
      <c r="C4069" t="s">
        <v>10650</v>
      </c>
      <c r="D4069" t="s">
        <v>21</v>
      </c>
      <c r="E4069">
        <v>21.1809178</v>
      </c>
      <c r="F4069">
        <v>6.92</v>
      </c>
      <c r="G4069">
        <v>147.476369586017</v>
      </c>
      <c r="H4069">
        <v>-19.904596709695198</v>
      </c>
      <c r="I4069">
        <v>32.715042600626099</v>
      </c>
      <c r="J4069">
        <v>-22.780080816837899</v>
      </c>
      <c r="K4069">
        <v>7.7428239700403303</v>
      </c>
      <c r="L4069">
        <v>6.0323784757085397</v>
      </c>
      <c r="M4069">
        <v>32.153714441399401</v>
      </c>
      <c r="N4069">
        <v>1.6019367522538299</v>
      </c>
      <c r="O4069">
        <v>68.063583815028906</v>
      </c>
      <c r="P4069">
        <v>189.539748953974</v>
      </c>
      <c r="Q4069">
        <v>0.13612337442547701</v>
      </c>
    </row>
    <row r="4070" spans="1:17" hidden="1" x14ac:dyDescent="0.3">
      <c r="A4070" t="s">
        <v>8375</v>
      </c>
      <c r="B4070" t="s">
        <v>8376</v>
      </c>
      <c r="C4070" t="s">
        <v>10650</v>
      </c>
      <c r="D4070" t="s">
        <v>355</v>
      </c>
      <c r="E4070">
        <v>21.180008663999999</v>
      </c>
      <c r="F4070">
        <v>13.2</v>
      </c>
      <c r="G4070">
        <v>5.6471972264759103</v>
      </c>
      <c r="H4070">
        <v>-16.1025330718582</v>
      </c>
      <c r="I4070">
        <v>-14.092763431307599</v>
      </c>
      <c r="J4070">
        <v>-2.3868753427057898</v>
      </c>
      <c r="K4070">
        <v>13.882424207012599</v>
      </c>
      <c r="L4070">
        <v>12.8769179099385</v>
      </c>
      <c r="M4070">
        <v>38.712697786184698</v>
      </c>
      <c r="N4070">
        <v>0.90524385640066796</v>
      </c>
      <c r="O4070">
        <v>26.969696969696901</v>
      </c>
      <c r="P4070">
        <v>54.385964912280599</v>
      </c>
      <c r="Q4070">
        <v>6.0453681887385001E-2</v>
      </c>
    </row>
    <row r="4071" spans="1:17" hidden="1" x14ac:dyDescent="0.3">
      <c r="A4071" t="s">
        <v>8377</v>
      </c>
      <c r="B4071" t="s">
        <v>8378</v>
      </c>
      <c r="C4071" t="s">
        <v>10650</v>
      </c>
      <c r="D4071" t="s">
        <v>305</v>
      </c>
      <c r="E4071">
        <v>21.129000000000001</v>
      </c>
      <c r="F4071">
        <v>70.430000000000007</v>
      </c>
      <c r="G4071">
        <v>68.631625319961799</v>
      </c>
      <c r="H4071">
        <v>62.068350336201</v>
      </c>
      <c r="I4071">
        <v>73.068458613607206</v>
      </c>
      <c r="J4071">
        <v>3.2106905882716901</v>
      </c>
      <c r="K4071">
        <v>45.927996795604997</v>
      </c>
      <c r="L4071">
        <v>40.534944090947597</v>
      </c>
      <c r="M4071">
        <v>99.688474977041594</v>
      </c>
      <c r="N4071">
        <v>2.8655462184873901</v>
      </c>
      <c r="O4071">
        <v>0</v>
      </c>
      <c r="P4071">
        <v>122.879746835443</v>
      </c>
    </row>
    <row r="4072" spans="1:17" hidden="1" x14ac:dyDescent="0.3">
      <c r="A4072" t="s">
        <v>8379</v>
      </c>
      <c r="B4072" t="s">
        <v>8380</v>
      </c>
      <c r="C4072" t="s">
        <v>10650</v>
      </c>
      <c r="D4072" t="s">
        <v>1460</v>
      </c>
      <c r="E4072">
        <v>21.118950000000002</v>
      </c>
      <c r="F4072">
        <v>33.049999999999997</v>
      </c>
      <c r="G4072">
        <v>63.862195074921601</v>
      </c>
      <c r="H4072">
        <v>-13.272092484408301</v>
      </c>
      <c r="I4072">
        <v>19.761755769089401</v>
      </c>
      <c r="J4072">
        <v>-6.36287772133754</v>
      </c>
      <c r="K4072">
        <v>29.919318928517001</v>
      </c>
      <c r="L4072">
        <v>25.083262321956902</v>
      </c>
      <c r="M4072">
        <v>0.70711099850805703</v>
      </c>
      <c r="N4072">
        <v>8.1586402266288896E-2</v>
      </c>
      <c r="O4072">
        <v>21.9364599092284</v>
      </c>
      <c r="P4072">
        <v>94.2974720752498</v>
      </c>
    </row>
    <row r="4073" spans="1:17" hidden="1" x14ac:dyDescent="0.3">
      <c r="A4073" t="s">
        <v>8381</v>
      </c>
      <c r="B4073" t="s">
        <v>8382</v>
      </c>
      <c r="C4073" t="s">
        <v>10650</v>
      </c>
      <c r="D4073" t="s">
        <v>414</v>
      </c>
      <c r="E4073">
        <v>21.107690748</v>
      </c>
      <c r="F4073">
        <v>18.7</v>
      </c>
      <c r="G4073">
        <v>97.891951326900099</v>
      </c>
      <c r="H4073">
        <v>-16.7230938195218</v>
      </c>
      <c r="I4073">
        <v>-33.462365204601198</v>
      </c>
      <c r="J4073">
        <v>-1.7151458279145899</v>
      </c>
      <c r="K4073">
        <v>20.835224767456399</v>
      </c>
      <c r="L4073">
        <v>17.902995017106701</v>
      </c>
      <c r="M4073">
        <v>47.536752362783403</v>
      </c>
      <c r="N4073">
        <v>0.31124198310211898</v>
      </c>
      <c r="O4073">
        <v>60.160427807486599</v>
      </c>
      <c r="P4073">
        <v>247.58364312267599</v>
      </c>
      <c r="Q4073">
        <v>0.148927389718956</v>
      </c>
    </row>
    <row r="4074" spans="1:17" hidden="1" x14ac:dyDescent="0.3">
      <c r="A4074" t="s">
        <v>8383</v>
      </c>
      <c r="B4074" t="s">
        <v>8384</v>
      </c>
      <c r="C4074" t="s">
        <v>10650</v>
      </c>
      <c r="D4074" t="s">
        <v>565</v>
      </c>
      <c r="E4074">
        <v>21.080336119999998</v>
      </c>
      <c r="F4074">
        <v>31.37</v>
      </c>
      <c r="G4074">
        <v>-30.2116348278042</v>
      </c>
      <c r="H4074">
        <v>4.9435728471448304</v>
      </c>
      <c r="I4074">
        <v>-59.925542629781603</v>
      </c>
      <c r="J4074">
        <v>-3.5368023196398402</v>
      </c>
      <c r="K4074">
        <v>35.373107117206402</v>
      </c>
      <c r="L4074">
        <v>40.979817841315203</v>
      </c>
      <c r="M4074">
        <v>53.071739568527697</v>
      </c>
      <c r="N4074">
        <v>0.69235364396654697</v>
      </c>
      <c r="O4074">
        <v>137.009882052916</v>
      </c>
      <c r="P4074">
        <v>41.945701357466</v>
      </c>
    </row>
    <row r="4075" spans="1:17" hidden="1" x14ac:dyDescent="0.3">
      <c r="A4075" t="s">
        <v>8385</v>
      </c>
      <c r="B4075" t="s">
        <v>3459</v>
      </c>
      <c r="C4075" t="s">
        <v>10650</v>
      </c>
      <c r="D4075" t="s">
        <v>264</v>
      </c>
      <c r="E4075">
        <v>20.99916</v>
      </c>
      <c r="F4075">
        <v>8.4</v>
      </c>
      <c r="G4075">
        <v>44.564722999671801</v>
      </c>
      <c r="H4075">
        <v>18.4769061804781</v>
      </c>
      <c r="I4075">
        <v>-34.829633041968698</v>
      </c>
      <c r="K4075">
        <v>7.9337125409160096</v>
      </c>
      <c r="L4075">
        <v>7.8279895168764702</v>
      </c>
      <c r="M4075">
        <v>56.930623047134702</v>
      </c>
      <c r="N4075">
        <v>1.70053475935828</v>
      </c>
      <c r="O4075">
        <v>48.809523809523803</v>
      </c>
      <c r="P4075">
        <v>78.723404255319096</v>
      </c>
      <c r="Q4075">
        <v>5.8362820440345999E-2</v>
      </c>
    </row>
    <row r="4076" spans="1:17" hidden="1" x14ac:dyDescent="0.3">
      <c r="A4076" t="s">
        <v>8386</v>
      </c>
      <c r="B4076" t="s">
        <v>8387</v>
      </c>
      <c r="C4076" t="s">
        <v>10650</v>
      </c>
      <c r="D4076" t="s">
        <v>742</v>
      </c>
      <c r="E4076">
        <v>20.996392725</v>
      </c>
      <c r="F4076">
        <v>133.91</v>
      </c>
      <c r="G4076">
        <v>16.074569826805199</v>
      </c>
      <c r="H4076">
        <v>2.7494235014943098</v>
      </c>
      <c r="I4076">
        <v>10.1664642582183</v>
      </c>
      <c r="J4076">
        <v>0.65631905115672795</v>
      </c>
      <c r="K4076">
        <v>127.43447743029</v>
      </c>
      <c r="L4076">
        <v>114.677070038697</v>
      </c>
      <c r="M4076">
        <v>31.0272649847048</v>
      </c>
      <c r="N4076">
        <v>0.93264972682535496</v>
      </c>
      <c r="O4076">
        <v>1.5010081397953601</v>
      </c>
      <c r="P4076">
        <v>48.245322705634798</v>
      </c>
      <c r="Q4076">
        <v>7.1200898966220002E-3</v>
      </c>
    </row>
    <row r="4077" spans="1:17" hidden="1" x14ac:dyDescent="0.3">
      <c r="A4077" t="s">
        <v>8388</v>
      </c>
      <c r="B4077" t="s">
        <v>8389</v>
      </c>
      <c r="C4077" t="s">
        <v>10650</v>
      </c>
      <c r="D4077" t="s">
        <v>411</v>
      </c>
      <c r="E4077">
        <v>20.992621499999998</v>
      </c>
      <c r="F4077">
        <v>41.41</v>
      </c>
      <c r="G4077">
        <v>-22.8209318859831</v>
      </c>
      <c r="H4077">
        <v>14.7977913810314</v>
      </c>
      <c r="I4077">
        <v>-16.307169793103299</v>
      </c>
      <c r="J4077">
        <v>-3.8720647066651801</v>
      </c>
      <c r="K4077">
        <v>38.426946240839797</v>
      </c>
      <c r="L4077">
        <v>38.701587742534997</v>
      </c>
      <c r="M4077">
        <v>70.011993439548604</v>
      </c>
      <c r="N4077">
        <v>1.2479572493183599</v>
      </c>
      <c r="O4077">
        <v>41.028737020043401</v>
      </c>
      <c r="P4077">
        <v>26.249999999999901</v>
      </c>
      <c r="Q4077">
        <v>7.8314601922022997E-2</v>
      </c>
    </row>
    <row r="4078" spans="1:17" hidden="1" x14ac:dyDescent="0.3">
      <c r="A4078" t="s">
        <v>8390</v>
      </c>
      <c r="B4078" t="s">
        <v>8391</v>
      </c>
      <c r="C4078" t="s">
        <v>10650</v>
      </c>
      <c r="D4078" t="s">
        <v>5050</v>
      </c>
      <c r="E4078">
        <v>20.9884059</v>
      </c>
      <c r="F4078">
        <v>38.68</v>
      </c>
      <c r="G4078">
        <v>4.20935109884533</v>
      </c>
      <c r="H4078">
        <v>-7.4373256762607598</v>
      </c>
      <c r="I4078">
        <v>7.9058320743103296</v>
      </c>
      <c r="J4078">
        <v>-0.57415478614707804</v>
      </c>
      <c r="K4078">
        <v>39.077815560865602</v>
      </c>
      <c r="L4078">
        <v>36.024217482607099</v>
      </c>
      <c r="M4078">
        <v>50.406496538399701</v>
      </c>
      <c r="N4078">
        <v>1.1746528898934401</v>
      </c>
      <c r="O4078">
        <v>19.596690796277102</v>
      </c>
      <c r="P4078">
        <v>45.852187028657603</v>
      </c>
      <c r="Q4078">
        <v>5.3165753157059001E-2</v>
      </c>
    </row>
    <row r="4079" spans="1:17" hidden="1" x14ac:dyDescent="0.3">
      <c r="A4079" t="s">
        <v>8392</v>
      </c>
      <c r="B4079" t="s">
        <v>8393</v>
      </c>
      <c r="C4079" t="s">
        <v>10650</v>
      </c>
      <c r="D4079" t="s">
        <v>400</v>
      </c>
      <c r="E4079">
        <v>20.9359188</v>
      </c>
      <c r="F4079">
        <v>19.5</v>
      </c>
      <c r="G4079">
        <v>-39.228541733723901</v>
      </c>
      <c r="H4079">
        <v>-7.5539493594937799</v>
      </c>
      <c r="I4079">
        <v>-28.553583510105199</v>
      </c>
      <c r="J4079">
        <v>-5.5365070008829198</v>
      </c>
      <c r="K4079">
        <v>21.2474847268453</v>
      </c>
      <c r="L4079">
        <v>21.654672982694599</v>
      </c>
      <c r="M4079">
        <v>32.744739113934003</v>
      </c>
      <c r="N4079">
        <v>0.63771428571428501</v>
      </c>
      <c r="O4079">
        <v>42.9743589743589</v>
      </c>
      <c r="P4079">
        <v>24.6006389776357</v>
      </c>
      <c r="Q4079">
        <v>0.117177552187354</v>
      </c>
    </row>
    <row r="4080" spans="1:17" hidden="1" x14ac:dyDescent="0.3">
      <c r="A4080" t="s">
        <v>8394</v>
      </c>
      <c r="B4080" t="s">
        <v>8395</v>
      </c>
      <c r="C4080" t="s">
        <v>10650</v>
      </c>
      <c r="D4080" t="s">
        <v>531</v>
      </c>
      <c r="E4080">
        <v>20.930979600000001</v>
      </c>
      <c r="F4080">
        <v>0.75</v>
      </c>
      <c r="G4080">
        <v>128.18541265484399</v>
      </c>
      <c r="H4080">
        <v>-10.3838533131927</v>
      </c>
      <c r="I4080">
        <v>-43.524723481245204</v>
      </c>
      <c r="J4080">
        <v>-4.3654650837864901</v>
      </c>
      <c r="K4080">
        <v>0.75963315080496796</v>
      </c>
      <c r="L4080">
        <v>0.75354199394981103</v>
      </c>
      <c r="M4080">
        <v>41.951102659532602</v>
      </c>
      <c r="N4080">
        <v>0.61517970860781102</v>
      </c>
      <c r="O4080">
        <v>51.999999999999901</v>
      </c>
      <c r="P4080">
        <v>167.85714285714201</v>
      </c>
    </row>
    <row r="4081" spans="1:17" hidden="1" x14ac:dyDescent="0.3">
      <c r="A4081" t="s">
        <v>8396</v>
      </c>
      <c r="B4081" t="s">
        <v>8397</v>
      </c>
      <c r="C4081" t="s">
        <v>10650</v>
      </c>
      <c r="D4081" t="s">
        <v>629</v>
      </c>
      <c r="E4081">
        <v>20.899611449999998</v>
      </c>
      <c r="F4081">
        <v>30.4</v>
      </c>
      <c r="G4081">
        <v>-13.7814013288009</v>
      </c>
      <c r="H4081">
        <v>-2.58760994855409</v>
      </c>
      <c r="I4081">
        <v>-5.8137220321401504</v>
      </c>
      <c r="J4081">
        <v>-2.72727851011603</v>
      </c>
      <c r="K4081">
        <v>30.0816741432001</v>
      </c>
      <c r="L4081">
        <v>28.665373818049702</v>
      </c>
      <c r="M4081">
        <v>43.7126357404412</v>
      </c>
      <c r="N4081">
        <v>0.45563062405079402</v>
      </c>
      <c r="O4081">
        <v>16.907894736842099</v>
      </c>
      <c r="P4081">
        <v>26.6666666666666</v>
      </c>
      <c r="Q4081">
        <v>-3.7831883372169998E-3</v>
      </c>
    </row>
    <row r="4082" spans="1:17" hidden="1" x14ac:dyDescent="0.3">
      <c r="A4082" t="s">
        <v>8398</v>
      </c>
      <c r="B4082" t="s">
        <v>8399</v>
      </c>
      <c r="C4082" t="s">
        <v>10650</v>
      </c>
      <c r="D4082" t="s">
        <v>742</v>
      </c>
      <c r="E4082">
        <v>20.802747875000001</v>
      </c>
      <c r="F4082">
        <v>83.48</v>
      </c>
      <c r="G4082">
        <v>-17.165263431807102</v>
      </c>
      <c r="H4082">
        <v>1.6787852755455399</v>
      </c>
      <c r="I4082">
        <v>7.8587377046475702</v>
      </c>
      <c r="J4082">
        <v>-0.58515007935234098</v>
      </c>
      <c r="K4082">
        <v>83.383824446176405</v>
      </c>
      <c r="L4082">
        <v>79.315648154740799</v>
      </c>
      <c r="M4082">
        <v>59.256974662123497</v>
      </c>
      <c r="N4082">
        <v>1.87523683074117</v>
      </c>
      <c r="O4082">
        <v>13.0809774796358</v>
      </c>
      <c r="P4082">
        <v>26.102719033232599</v>
      </c>
    </row>
    <row r="4083" spans="1:17" hidden="1" x14ac:dyDescent="0.3">
      <c r="A4083" t="s">
        <v>8400</v>
      </c>
      <c r="B4083" t="s">
        <v>8401</v>
      </c>
      <c r="C4083" t="s">
        <v>10650</v>
      </c>
      <c r="D4083" t="s">
        <v>730</v>
      </c>
      <c r="E4083">
        <v>20.765650000000001</v>
      </c>
      <c r="F4083">
        <v>20.87</v>
      </c>
      <c r="G4083">
        <v>101.299851548116</v>
      </c>
      <c r="H4083">
        <v>4.2722043752619401</v>
      </c>
      <c r="I4083">
        <v>84.015375905639402</v>
      </c>
      <c r="J4083">
        <v>-1.7822660559605701</v>
      </c>
      <c r="K4083">
        <v>15.1803589400935</v>
      </c>
      <c r="L4083">
        <v>11.6229384147566</v>
      </c>
      <c r="M4083">
        <v>99.999996131594898</v>
      </c>
      <c r="N4083">
        <v>0.61127460597737204</v>
      </c>
      <c r="O4083">
        <v>0</v>
      </c>
      <c r="P4083">
        <v>160.875</v>
      </c>
      <c r="Q4083">
        <v>0.12433690245173799</v>
      </c>
    </row>
    <row r="4084" spans="1:17" hidden="1" x14ac:dyDescent="0.3">
      <c r="A4084" t="s">
        <v>8402</v>
      </c>
      <c r="B4084" t="s">
        <v>8403</v>
      </c>
      <c r="C4084" t="s">
        <v>10650</v>
      </c>
      <c r="D4084" t="s">
        <v>1644</v>
      </c>
      <c r="E4084">
        <v>20.7085629</v>
      </c>
      <c r="F4084">
        <v>46.4</v>
      </c>
      <c r="G4084">
        <v>-53.626801582351</v>
      </c>
      <c r="H4084">
        <v>-5.4642702901100701</v>
      </c>
      <c r="I4084">
        <v>-35.312264159999202</v>
      </c>
      <c r="J4084">
        <v>4.8372376189162098</v>
      </c>
      <c r="K4084">
        <v>49.389718069753798</v>
      </c>
      <c r="L4084">
        <v>52.215248064157798</v>
      </c>
      <c r="M4084">
        <v>62.9219832145995</v>
      </c>
      <c r="N4084">
        <v>0.59837177747625503</v>
      </c>
      <c r="O4084">
        <v>43.857758620689602</v>
      </c>
      <c r="P4084">
        <v>25.745257452574499</v>
      </c>
    </row>
    <row r="4085" spans="1:17" hidden="1" x14ac:dyDescent="0.3">
      <c r="A4085" t="s">
        <v>8404</v>
      </c>
      <c r="B4085" t="s">
        <v>8405</v>
      </c>
      <c r="C4085" t="s">
        <v>10650</v>
      </c>
      <c r="D4085" t="s">
        <v>531</v>
      </c>
      <c r="E4085">
        <v>20.68264692</v>
      </c>
      <c r="F4085">
        <v>2.25</v>
      </c>
      <c r="G4085">
        <v>-97.864943230034697</v>
      </c>
      <c r="H4085">
        <v>-12.222682296888101</v>
      </c>
      <c r="I4085">
        <v>-39.859163398754397</v>
      </c>
      <c r="J4085">
        <v>6.8372376189162098</v>
      </c>
      <c r="K4085">
        <v>2.1263362166353699</v>
      </c>
      <c r="L4085">
        <v>3.3961191103693902</v>
      </c>
      <c r="M4085">
        <v>64.754587480939804</v>
      </c>
      <c r="N4085">
        <v>1.1824291829173299</v>
      </c>
      <c r="O4085">
        <v>260.866873065015</v>
      </c>
      <c r="P4085">
        <v>19.727185113796299</v>
      </c>
      <c r="Q4085">
        <v>0.20595045173530299</v>
      </c>
    </row>
    <row r="4086" spans="1:17" hidden="1" x14ac:dyDescent="0.3">
      <c r="A4086" t="s">
        <v>8406</v>
      </c>
      <c r="B4086" t="s">
        <v>8407</v>
      </c>
      <c r="C4086" t="s">
        <v>10650</v>
      </c>
      <c r="D4086" t="s">
        <v>5367</v>
      </c>
      <c r="E4086">
        <v>20.672000000000001</v>
      </c>
      <c r="F4086">
        <v>76</v>
      </c>
      <c r="G4086">
        <v>-82.816229381280493</v>
      </c>
      <c r="H4086">
        <v>1.17960888318086</v>
      </c>
      <c r="I4086">
        <v>-19.0724543106661</v>
      </c>
      <c r="J4086">
        <v>3.0204332112027199</v>
      </c>
      <c r="K4086">
        <v>72.721316838685198</v>
      </c>
      <c r="L4086">
        <v>84.823531320044097</v>
      </c>
      <c r="M4086">
        <v>58.972379478723298</v>
      </c>
      <c r="N4086">
        <v>0.78646934460887896</v>
      </c>
      <c r="O4086">
        <v>131.513157894736</v>
      </c>
      <c r="P4086">
        <v>19.2156862745098</v>
      </c>
    </row>
    <row r="4087" spans="1:17" hidden="1" x14ac:dyDescent="0.3">
      <c r="A4087" t="s">
        <v>8408</v>
      </c>
      <c r="B4087" t="s">
        <v>8409</v>
      </c>
      <c r="C4087" t="s">
        <v>10650</v>
      </c>
      <c r="D4087" t="s">
        <v>5412</v>
      </c>
      <c r="E4087">
        <v>20.606779249999999</v>
      </c>
      <c r="F4087">
        <v>8.15</v>
      </c>
      <c r="G4087">
        <v>-85.143056499587402</v>
      </c>
      <c r="H4087">
        <v>8.4897431509531298</v>
      </c>
      <c r="I4087">
        <v>-42.222640147911797</v>
      </c>
      <c r="J4087">
        <v>-6.4405401588615598</v>
      </c>
      <c r="K4087">
        <v>8.0091576287800699</v>
      </c>
      <c r="L4087">
        <v>9.8305137465971395</v>
      </c>
      <c r="M4087">
        <v>61.273144333499097</v>
      </c>
      <c r="N4087">
        <v>2.0366978865638301</v>
      </c>
      <c r="O4087">
        <v>195.896874470949</v>
      </c>
      <c r="P4087">
        <v>16.428571428571399</v>
      </c>
    </row>
    <row r="4088" spans="1:17" hidden="1" x14ac:dyDescent="0.3">
      <c r="A4088" t="s">
        <v>8410</v>
      </c>
      <c r="B4088" t="s">
        <v>8411</v>
      </c>
      <c r="C4088" t="s">
        <v>10650</v>
      </c>
      <c r="E4088">
        <v>20.559859199999998</v>
      </c>
      <c r="F4088">
        <v>90.08</v>
      </c>
      <c r="G4088">
        <v>-55.834862921653198</v>
      </c>
      <c r="H4088">
        <v>-7.6897604861884998</v>
      </c>
      <c r="I4088">
        <v>-38.368753847014702</v>
      </c>
      <c r="J4088">
        <v>4.5636527132558298</v>
      </c>
      <c r="M4088">
        <v>42.286887093980901</v>
      </c>
      <c r="O4088">
        <v>34.047513321491998</v>
      </c>
      <c r="P4088">
        <v>7.2380952380952399</v>
      </c>
    </row>
    <row r="4089" spans="1:17" hidden="1" x14ac:dyDescent="0.3">
      <c r="A4089" t="s">
        <v>8412</v>
      </c>
      <c r="B4089" t="s">
        <v>8413</v>
      </c>
      <c r="C4089" t="s">
        <v>10650</v>
      </c>
      <c r="D4089" t="s">
        <v>305</v>
      </c>
      <c r="E4089">
        <v>20.484000000000002</v>
      </c>
      <c r="F4089">
        <v>54.9</v>
      </c>
      <c r="G4089">
        <v>-37.7301098270759</v>
      </c>
      <c r="H4089">
        <v>-7.1615681147125496</v>
      </c>
      <c r="I4089">
        <v>-17.887768549174201</v>
      </c>
      <c r="J4089">
        <v>1.6040252777183801</v>
      </c>
      <c r="K4089">
        <v>55.531834229509201</v>
      </c>
      <c r="L4089">
        <v>55.413049755313203</v>
      </c>
      <c r="M4089">
        <v>60.934474648636403</v>
      </c>
      <c r="N4089">
        <v>0.31425811903899498</v>
      </c>
      <c r="O4089">
        <v>51.001821493624703</v>
      </c>
      <c r="P4089">
        <v>21.864594894561598</v>
      </c>
      <c r="Q4089">
        <v>0.13096774625108901</v>
      </c>
    </row>
    <row r="4090" spans="1:17" hidden="1" x14ac:dyDescent="0.3">
      <c r="A4090" t="s">
        <v>8414</v>
      </c>
      <c r="B4090" t="s">
        <v>8415</v>
      </c>
      <c r="C4090" t="s">
        <v>10650</v>
      </c>
      <c r="D4090" t="s">
        <v>629</v>
      </c>
      <c r="E4090">
        <v>20.456499999999998</v>
      </c>
      <c r="F4090">
        <v>12.3</v>
      </c>
      <c r="G4090">
        <v>10.7817149629324</v>
      </c>
      <c r="H4090">
        <v>20.3215663746529</v>
      </c>
      <c r="I4090">
        <v>45.740509493665101</v>
      </c>
      <c r="J4090">
        <v>15.4081331413042</v>
      </c>
      <c r="K4090">
        <v>10.977021955340099</v>
      </c>
      <c r="L4090">
        <v>10.0041938829191</v>
      </c>
      <c r="M4090">
        <v>79.513286429489796</v>
      </c>
      <c r="N4090">
        <v>1.5073985033994699</v>
      </c>
      <c r="O4090">
        <v>16.829268292682901</v>
      </c>
      <c r="P4090">
        <v>99.029126213592207</v>
      </c>
      <c r="Q4090">
        <v>8.4959113365164998E-2</v>
      </c>
    </row>
    <row r="4091" spans="1:17" hidden="1" x14ac:dyDescent="0.3">
      <c r="A4091" t="s">
        <v>8416</v>
      </c>
      <c r="B4091" t="s">
        <v>8417</v>
      </c>
      <c r="C4091" t="s">
        <v>10650</v>
      </c>
      <c r="D4091" t="s">
        <v>414</v>
      </c>
      <c r="E4091">
        <v>20.443812749999999</v>
      </c>
      <c r="F4091">
        <v>35.14</v>
      </c>
      <c r="G4091">
        <v>48.941956281958603</v>
      </c>
      <c r="H4091">
        <v>-0.16139169186227301</v>
      </c>
      <c r="I4091">
        <v>-3.5328552505105901</v>
      </c>
      <c r="J4091">
        <v>-3.2330103149680798</v>
      </c>
      <c r="K4091">
        <v>35.370615809196998</v>
      </c>
      <c r="L4091">
        <v>32.5134783969674</v>
      </c>
      <c r="M4091">
        <v>55.331891399285503</v>
      </c>
      <c r="N4091">
        <v>0.464941270822542</v>
      </c>
      <c r="O4091">
        <v>22.993739328400601</v>
      </c>
      <c r="P4091">
        <v>100.22792022791999</v>
      </c>
      <c r="Q4091">
        <v>5.7700823105774998E-2</v>
      </c>
    </row>
    <row r="4092" spans="1:17" hidden="1" x14ac:dyDescent="0.3">
      <c r="A4092" t="s">
        <v>8418</v>
      </c>
      <c r="B4092" t="s">
        <v>8419</v>
      </c>
      <c r="C4092" t="s">
        <v>10650</v>
      </c>
      <c r="D4092" t="s">
        <v>264</v>
      </c>
      <c r="E4092">
        <v>20.429663999999999</v>
      </c>
      <c r="F4092">
        <v>63.62</v>
      </c>
      <c r="G4092">
        <v>6.1176313491029699</v>
      </c>
      <c r="H4092">
        <v>4.0631130770298798</v>
      </c>
      <c r="I4092">
        <v>11.775930113526</v>
      </c>
      <c r="J4092">
        <v>-15.0432432863171</v>
      </c>
      <c r="K4092">
        <v>59.200015120915999</v>
      </c>
      <c r="L4092">
        <v>53.324373728343197</v>
      </c>
      <c r="M4092">
        <v>38.158289529765597</v>
      </c>
      <c r="N4092">
        <v>1.18574022611699</v>
      </c>
      <c r="O4092">
        <v>19.443571204023801</v>
      </c>
      <c r="P4092">
        <v>48.992974238875803</v>
      </c>
      <c r="Q4092">
        <v>2.9807186550842E-2</v>
      </c>
    </row>
    <row r="4093" spans="1:17" hidden="1" x14ac:dyDescent="0.3">
      <c r="A4093" t="s">
        <v>8420</v>
      </c>
      <c r="B4093" t="s">
        <v>8421</v>
      </c>
      <c r="C4093" t="s">
        <v>10650</v>
      </c>
      <c r="D4093" t="s">
        <v>1546</v>
      </c>
      <c r="E4093">
        <v>20.419421903</v>
      </c>
      <c r="F4093">
        <v>7.88</v>
      </c>
      <c r="G4093">
        <v>59.444241071960903</v>
      </c>
      <c r="H4093">
        <v>-16.203005519301001</v>
      </c>
      <c r="I4093">
        <v>19.467806864226201</v>
      </c>
      <c r="J4093">
        <v>6.29813147366482</v>
      </c>
      <c r="K4093">
        <v>7.4176299584979404</v>
      </c>
      <c r="L4093">
        <v>6.2618398505157398</v>
      </c>
      <c r="M4093">
        <v>62.935873022901099</v>
      </c>
      <c r="N4093">
        <v>0.32897560772665302</v>
      </c>
      <c r="O4093">
        <v>30.2030456852791</v>
      </c>
      <c r="Q4093">
        <v>8.2292170135863998E-2</v>
      </c>
    </row>
    <row r="4094" spans="1:17" hidden="1" x14ac:dyDescent="0.3">
      <c r="A4094" t="s">
        <v>8422</v>
      </c>
      <c r="B4094" t="s">
        <v>8423</v>
      </c>
      <c r="C4094" t="s">
        <v>10650</v>
      </c>
      <c r="D4094" t="s">
        <v>5887</v>
      </c>
      <c r="E4094">
        <v>20.341459583999999</v>
      </c>
      <c r="F4094">
        <v>6.06</v>
      </c>
      <c r="G4094">
        <v>53.201086636035399</v>
      </c>
      <c r="H4094">
        <v>6.2783246201944802</v>
      </c>
      <c r="I4094">
        <v>31.660903673355602</v>
      </c>
      <c r="J4094">
        <v>-3.4398221549125401</v>
      </c>
      <c r="K4094">
        <v>5.4795234300984497</v>
      </c>
      <c r="L4094">
        <v>4.5529100188468403</v>
      </c>
      <c r="M4094">
        <v>52.712793502605898</v>
      </c>
      <c r="N4094">
        <v>0.92740181941504995</v>
      </c>
      <c r="O4094">
        <v>15.6765676567656</v>
      </c>
      <c r="P4094">
        <v>132.18390804597701</v>
      </c>
      <c r="Q4094">
        <v>9.6882215648749007E-2</v>
      </c>
    </row>
    <row r="4095" spans="1:17" hidden="1" x14ac:dyDescent="0.3">
      <c r="A4095" t="s">
        <v>8424</v>
      </c>
      <c r="B4095" t="s">
        <v>8425</v>
      </c>
      <c r="C4095" t="s">
        <v>10650</v>
      </c>
      <c r="D4095" t="s">
        <v>72</v>
      </c>
      <c r="E4095">
        <v>20.292808640000001</v>
      </c>
      <c r="F4095">
        <v>6.05</v>
      </c>
      <c r="G4095">
        <v>-92.857637248775404</v>
      </c>
      <c r="H4095">
        <v>-7.4054467606983003</v>
      </c>
      <c r="I4095">
        <v>-45.067933357788398</v>
      </c>
      <c r="J4095">
        <v>-3.91356623960468</v>
      </c>
      <c r="K4095">
        <v>6.3106969499880403</v>
      </c>
      <c r="L4095">
        <v>8.0820457163199801</v>
      </c>
      <c r="M4095">
        <v>47.825214432458203</v>
      </c>
      <c r="N4095">
        <v>0.42478883125565198</v>
      </c>
      <c r="O4095">
        <v>207.272727272727</v>
      </c>
      <c r="P4095">
        <v>306.31296171927403</v>
      </c>
      <c r="Q4095">
        <v>9.4219852359496994E-2</v>
      </c>
    </row>
    <row r="4096" spans="1:17" hidden="1" x14ac:dyDescent="0.3">
      <c r="A4096" t="s">
        <v>8426</v>
      </c>
      <c r="B4096" t="s">
        <v>8427</v>
      </c>
      <c r="C4096" t="s">
        <v>10650</v>
      </c>
      <c r="D4096" t="s">
        <v>1644</v>
      </c>
      <c r="E4096">
        <v>20.282499999999999</v>
      </c>
      <c r="F4096">
        <v>8.75</v>
      </c>
      <c r="G4096">
        <v>-42.935277000328199</v>
      </c>
      <c r="H4096">
        <v>5.8388693706622004</v>
      </c>
      <c r="I4096">
        <v>-15.0944475677478</v>
      </c>
      <c r="J4096">
        <v>-3.8973992525921499</v>
      </c>
      <c r="K4096">
        <v>8.6509446855374801</v>
      </c>
      <c r="L4096">
        <v>9.0705882689515605</v>
      </c>
      <c r="M4096">
        <v>50.731383307827201</v>
      </c>
      <c r="N4096">
        <v>0.99283667621776495</v>
      </c>
      <c r="O4096">
        <v>59.428571428571402</v>
      </c>
      <c r="P4096">
        <v>17.6075268817204</v>
      </c>
    </row>
    <row r="4097" spans="1:17" hidden="1" x14ac:dyDescent="0.3">
      <c r="A4097" t="s">
        <v>8428</v>
      </c>
      <c r="B4097" t="s">
        <v>8429</v>
      </c>
      <c r="C4097" t="s">
        <v>10650</v>
      </c>
      <c r="D4097" t="s">
        <v>742</v>
      </c>
      <c r="E4097">
        <v>20.204048429</v>
      </c>
      <c r="F4097">
        <v>202.26</v>
      </c>
      <c r="G4097">
        <v>-29.683097672806401</v>
      </c>
      <c r="K4097">
        <v>199.64482088527899</v>
      </c>
      <c r="L4097">
        <v>192.56798235863999</v>
      </c>
      <c r="M4097">
        <v>61.144137814655998</v>
      </c>
      <c r="N4097">
        <v>1</v>
      </c>
      <c r="O4097">
        <v>3.8267576386828899</v>
      </c>
      <c r="P4097">
        <v>4.7653579198176699</v>
      </c>
      <c r="Q4097">
        <v>-1.293132028575E-3</v>
      </c>
    </row>
    <row r="4098" spans="1:17" hidden="1" x14ac:dyDescent="0.3">
      <c r="A4098" t="s">
        <v>8430</v>
      </c>
      <c r="B4098" t="s">
        <v>8431</v>
      </c>
      <c r="C4098" t="s">
        <v>10650</v>
      </c>
      <c r="D4098" t="s">
        <v>414</v>
      </c>
      <c r="E4098">
        <v>20.203512</v>
      </c>
      <c r="F4098">
        <v>38.07</v>
      </c>
      <c r="G4098">
        <v>-12.644435416169699</v>
      </c>
      <c r="H4098">
        <v>-23.110208335334001</v>
      </c>
      <c r="I4098">
        <v>-49.455654412176102</v>
      </c>
      <c r="J4098">
        <v>-21.7588392425729</v>
      </c>
      <c r="K4098">
        <v>48.792358510613902</v>
      </c>
      <c r="L4098">
        <v>50.308060943127799</v>
      </c>
      <c r="M4098">
        <v>20.5513079957035</v>
      </c>
      <c r="N4098">
        <v>1.43804259432879</v>
      </c>
      <c r="O4098">
        <v>188.07459942211699</v>
      </c>
      <c r="P4098">
        <v>17.7908415841584</v>
      </c>
    </row>
    <row r="4099" spans="1:17" hidden="1" x14ac:dyDescent="0.3">
      <c r="A4099" t="s">
        <v>8432</v>
      </c>
      <c r="B4099" t="s">
        <v>8433</v>
      </c>
      <c r="C4099" t="s">
        <v>10650</v>
      </c>
      <c r="D4099" t="s">
        <v>739</v>
      </c>
      <c r="E4099">
        <v>20.196630608</v>
      </c>
      <c r="F4099">
        <v>8.9600000000000009</v>
      </c>
      <c r="G4099">
        <v>-88.270571117975194</v>
      </c>
      <c r="H4099">
        <v>-8.18259972714805</v>
      </c>
      <c r="I4099">
        <v>-57.9660985579794</v>
      </c>
      <c r="J4099">
        <v>2.4090939063413601</v>
      </c>
      <c r="K4099">
        <v>8.8558778550135102</v>
      </c>
      <c r="L4099">
        <v>15.1045430207992</v>
      </c>
      <c r="M4099">
        <v>55.366476689236301</v>
      </c>
      <c r="N4099">
        <v>0.496367563322206</v>
      </c>
      <c r="O4099">
        <v>406.69642857142799</v>
      </c>
      <c r="P4099">
        <v>19.946452476572901</v>
      </c>
      <c r="Q4099">
        <v>-6.5421490462112E-2</v>
      </c>
    </row>
    <row r="4100" spans="1:17" hidden="1" x14ac:dyDescent="0.3">
      <c r="A4100" t="s">
        <v>8434</v>
      </c>
      <c r="B4100" t="s">
        <v>8435</v>
      </c>
      <c r="C4100" t="s">
        <v>10650</v>
      </c>
      <c r="D4100" t="s">
        <v>264</v>
      </c>
      <c r="E4100">
        <v>20.1676927</v>
      </c>
      <c r="F4100">
        <v>68.790000000000006</v>
      </c>
      <c r="G4100">
        <v>741.42784087039399</v>
      </c>
      <c r="H4100">
        <v>-7.6987387867722097</v>
      </c>
      <c r="I4100">
        <v>37.260139783417102</v>
      </c>
      <c r="J4100">
        <v>-9.4167379363472907</v>
      </c>
      <c r="K4100">
        <v>72.038596194159993</v>
      </c>
      <c r="L4100">
        <v>51.165160504247801</v>
      </c>
      <c r="M4100">
        <v>33.753630527072602</v>
      </c>
      <c r="N4100">
        <v>0.421435406698564</v>
      </c>
      <c r="O4100">
        <v>35.6447158017153</v>
      </c>
      <c r="P4100">
        <v>771.86311787072202</v>
      </c>
    </row>
    <row r="4101" spans="1:17" hidden="1" x14ac:dyDescent="0.3">
      <c r="A4101" t="s">
        <v>8436</v>
      </c>
      <c r="B4101" t="s">
        <v>8437</v>
      </c>
      <c r="C4101" t="s">
        <v>10650</v>
      </c>
      <c r="D4101" t="s">
        <v>141</v>
      </c>
      <c r="E4101">
        <v>20.13</v>
      </c>
      <c r="F4101">
        <v>6.71</v>
      </c>
      <c r="G4101">
        <v>-4.3074574514560302</v>
      </c>
      <c r="H4101">
        <v>-1.9681976770886001</v>
      </c>
      <c r="I4101">
        <v>-29.407524090073199</v>
      </c>
      <c r="J4101">
        <v>-0.45612588032963702</v>
      </c>
      <c r="K4101">
        <v>6.6948720383771398</v>
      </c>
      <c r="L4101">
        <v>6.4593646697514702</v>
      </c>
      <c r="M4101">
        <v>43.289038486144499</v>
      </c>
      <c r="N4101">
        <v>0.67874326737984403</v>
      </c>
      <c r="O4101">
        <v>69.299552906110193</v>
      </c>
      <c r="P4101">
        <v>43.991416309012799</v>
      </c>
      <c r="Q4101">
        <v>3.0273331718478E-2</v>
      </c>
    </row>
    <row r="4102" spans="1:17" hidden="1" x14ac:dyDescent="0.3">
      <c r="A4102" t="s">
        <v>8438</v>
      </c>
      <c r="B4102" t="s">
        <v>8439</v>
      </c>
      <c r="C4102" t="s">
        <v>10650</v>
      </c>
      <c r="D4102" t="s">
        <v>414</v>
      </c>
      <c r="E4102">
        <v>20.117799999999999</v>
      </c>
      <c r="F4102">
        <v>824.5</v>
      </c>
      <c r="G4102">
        <v>28.4347165640688</v>
      </c>
      <c r="H4102">
        <v>4.2573155515494401</v>
      </c>
      <c r="I4102">
        <v>-1.0328776764929399</v>
      </c>
      <c r="J4102">
        <v>-1.7822660559605701</v>
      </c>
      <c r="K4102">
        <v>729.87972276119501</v>
      </c>
      <c r="L4102">
        <v>650.00841535234804</v>
      </c>
      <c r="M4102">
        <v>99.695279529312003</v>
      </c>
      <c r="N4102">
        <v>3.4285714285714199</v>
      </c>
      <c r="O4102">
        <v>0</v>
      </c>
      <c r="P4102">
        <v>58.2533589251439</v>
      </c>
    </row>
    <row r="4103" spans="1:17" hidden="1" x14ac:dyDescent="0.3">
      <c r="A4103" t="s">
        <v>8440</v>
      </c>
      <c r="B4103" t="s">
        <v>8441</v>
      </c>
      <c r="C4103" t="s">
        <v>10650</v>
      </c>
      <c r="D4103" t="s">
        <v>1418</v>
      </c>
      <c r="E4103">
        <v>20.062934783999999</v>
      </c>
      <c r="F4103">
        <v>8.9600000000000009</v>
      </c>
      <c r="G4103">
        <v>-51.2833335374306</v>
      </c>
      <c r="H4103">
        <v>-8.0804708687021698</v>
      </c>
      <c r="I4103">
        <v>-36.256839158566301</v>
      </c>
      <c r="J4103">
        <v>0.46489719338429297</v>
      </c>
      <c r="K4103">
        <v>9.3822556316668493</v>
      </c>
      <c r="L4103">
        <v>11.3833385967931</v>
      </c>
      <c r="M4103">
        <v>55.066154387003202</v>
      </c>
      <c r="N4103">
        <v>0.86678719879611399</v>
      </c>
      <c r="O4103">
        <v>85.267857142857096</v>
      </c>
      <c r="P4103">
        <v>18.9907038512616</v>
      </c>
      <c r="Q4103">
        <v>-4.1491990050011002E-2</v>
      </c>
    </row>
    <row r="4104" spans="1:17" hidden="1" x14ac:dyDescent="0.3">
      <c r="A4104" t="s">
        <v>8442</v>
      </c>
      <c r="B4104" t="s">
        <v>8443</v>
      </c>
      <c r="C4104" t="s">
        <v>10650</v>
      </c>
      <c r="D4104" t="s">
        <v>141</v>
      </c>
      <c r="E4104">
        <v>20.052600000000002</v>
      </c>
      <c r="F4104">
        <v>51.72</v>
      </c>
      <c r="G4104">
        <v>386.76472299967099</v>
      </c>
      <c r="H4104">
        <v>55.203962907534802</v>
      </c>
      <c r="I4104">
        <v>62.352865972615398</v>
      </c>
      <c r="J4104">
        <v>11.7723193042128</v>
      </c>
      <c r="K4104">
        <v>40.527715757345</v>
      </c>
      <c r="L4104">
        <v>30.889548463425299</v>
      </c>
      <c r="M4104">
        <v>67.453085870304804</v>
      </c>
      <c r="N4104">
        <v>1.0007216032510899</v>
      </c>
      <c r="O4104">
        <v>10.6535189481825</v>
      </c>
      <c r="P4104">
        <v>443.84858044164002</v>
      </c>
    </row>
    <row r="4105" spans="1:17" hidden="1" x14ac:dyDescent="0.3">
      <c r="A4105" t="s">
        <v>8444</v>
      </c>
      <c r="B4105" t="s">
        <v>8445</v>
      </c>
      <c r="C4105" t="s">
        <v>10650</v>
      </c>
      <c r="D4105" t="s">
        <v>742</v>
      </c>
      <c r="E4105">
        <v>20.010432867999999</v>
      </c>
      <c r="F4105">
        <v>89.85</v>
      </c>
      <c r="G4105">
        <v>24.052343357305901</v>
      </c>
      <c r="H4105">
        <v>-2.1134257419989999</v>
      </c>
      <c r="I4105">
        <v>10.6549377429949</v>
      </c>
      <c r="J4105">
        <v>0.41890295118201798</v>
      </c>
      <c r="K4105">
        <v>86.555553338771404</v>
      </c>
      <c r="L4105">
        <v>76.841097728912601</v>
      </c>
      <c r="M4105">
        <v>57.664030131014698</v>
      </c>
      <c r="N4105">
        <v>0.63671010295825903</v>
      </c>
      <c r="O4105">
        <v>1.1686143572621199</v>
      </c>
      <c r="P4105">
        <v>66.3888888888888</v>
      </c>
      <c r="Q4105">
        <v>6.2739406014718002E-2</v>
      </c>
    </row>
    <row r="4106" spans="1:17" hidden="1" x14ac:dyDescent="0.3">
      <c r="A4106" t="s">
        <v>8446</v>
      </c>
      <c r="B4106" t="s">
        <v>8447</v>
      </c>
      <c r="C4106" t="s">
        <v>10650</v>
      </c>
      <c r="D4106" t="s">
        <v>531</v>
      </c>
      <c r="E4106">
        <v>19.995000000000001</v>
      </c>
      <c r="F4106">
        <v>26.81</v>
      </c>
      <c r="G4106">
        <v>-40.226663272198998</v>
      </c>
      <c r="H4106">
        <v>-3.0012904196696502</v>
      </c>
      <c r="I4106">
        <v>-45.590429549213098</v>
      </c>
      <c r="J4106">
        <v>-6.0043483157805904</v>
      </c>
      <c r="K4106">
        <v>27.757457007872901</v>
      </c>
      <c r="L4106">
        <v>32.770260174036999</v>
      </c>
      <c r="M4106">
        <v>45.092867053037097</v>
      </c>
      <c r="N4106">
        <v>1.10329943190969</v>
      </c>
      <c r="O4106">
        <v>120.067139127191</v>
      </c>
      <c r="P4106">
        <v>12.2226873168689</v>
      </c>
    </row>
    <row r="4107" spans="1:17" hidden="1" x14ac:dyDescent="0.3">
      <c r="A4107" t="s">
        <v>8448</v>
      </c>
      <c r="B4107" t="s">
        <v>8449</v>
      </c>
      <c r="C4107" t="s">
        <v>10650</v>
      </c>
      <c r="D4107" t="s">
        <v>5050</v>
      </c>
      <c r="E4107">
        <v>19.988099999999999</v>
      </c>
      <c r="F4107">
        <v>100.95</v>
      </c>
      <c r="G4107">
        <v>136.962541571271</v>
      </c>
      <c r="H4107">
        <v>4.2845247875955197</v>
      </c>
      <c r="I4107">
        <v>69.129996608481505</v>
      </c>
      <c r="J4107">
        <v>-1.7822660559605701</v>
      </c>
      <c r="K4107">
        <v>77.111115144620697</v>
      </c>
      <c r="L4107">
        <v>61.030771244805599</v>
      </c>
      <c r="M4107">
        <v>99.990745074797204</v>
      </c>
      <c r="N4107">
        <v>0.97687898666045603</v>
      </c>
      <c r="O4107">
        <v>0</v>
      </c>
      <c r="P4107">
        <v>168.48404255319099</v>
      </c>
      <c r="Q4107">
        <v>0.17857785876708299</v>
      </c>
    </row>
    <row r="4108" spans="1:17" hidden="1" x14ac:dyDescent="0.3">
      <c r="A4108" t="s">
        <v>8450</v>
      </c>
      <c r="B4108" t="s">
        <v>8451</v>
      </c>
      <c r="C4108" t="s">
        <v>10650</v>
      </c>
      <c r="D4108" t="s">
        <v>54</v>
      </c>
      <c r="E4108">
        <v>19.984400000000001</v>
      </c>
      <c r="F4108">
        <v>38.65</v>
      </c>
      <c r="G4108">
        <v>32.0962621081663</v>
      </c>
      <c r="H4108">
        <v>-14.566572080391399</v>
      </c>
      <c r="I4108">
        <v>-8.5379331242846401</v>
      </c>
      <c r="J4108">
        <v>-6.3792940628369896</v>
      </c>
      <c r="K4108">
        <v>41.940399958659398</v>
      </c>
      <c r="L4108">
        <v>36.7291590523891</v>
      </c>
      <c r="M4108">
        <v>34.829815697437503</v>
      </c>
      <c r="N4108">
        <v>0.24295837869710701</v>
      </c>
      <c r="O4108">
        <v>39.715394566623502</v>
      </c>
      <c r="P4108">
        <v>83.175355450236907</v>
      </c>
      <c r="Q4108">
        <v>2.0853864104323001E-2</v>
      </c>
    </row>
    <row r="4109" spans="1:17" hidden="1" x14ac:dyDescent="0.3">
      <c r="A4109" t="s">
        <v>8452</v>
      </c>
      <c r="B4109" t="s">
        <v>8453</v>
      </c>
      <c r="C4109" t="s">
        <v>10650</v>
      </c>
      <c r="D4109" t="s">
        <v>1833</v>
      </c>
      <c r="E4109">
        <v>19.980544399999999</v>
      </c>
      <c r="F4109">
        <v>20.440000000000001</v>
      </c>
      <c r="G4109">
        <v>111.744817786401</v>
      </c>
      <c r="H4109">
        <v>-7.8539625810745202</v>
      </c>
      <c r="I4109">
        <v>2.8381975134038302</v>
      </c>
      <c r="J4109">
        <v>1.7556049658549699</v>
      </c>
      <c r="K4109">
        <v>20.357493632154601</v>
      </c>
      <c r="L4109">
        <v>15.882342223940899</v>
      </c>
      <c r="M4109">
        <v>42.590901746261203</v>
      </c>
      <c r="N4109">
        <v>1.1625955769443801</v>
      </c>
      <c r="O4109">
        <v>24.559686888453999</v>
      </c>
      <c r="P4109">
        <v>168.947368421052</v>
      </c>
      <c r="Q4109">
        <v>5.9252117013734E-2</v>
      </c>
    </row>
    <row r="4110" spans="1:17" hidden="1" x14ac:dyDescent="0.3">
      <c r="A4110" t="s">
        <v>8454</v>
      </c>
      <c r="B4110" t="s">
        <v>8455</v>
      </c>
      <c r="C4110" t="s">
        <v>10650</v>
      </c>
      <c r="D4110" t="s">
        <v>130</v>
      </c>
      <c r="E4110">
        <v>19.970009999999998</v>
      </c>
      <c r="F4110">
        <v>37</v>
      </c>
      <c r="G4110">
        <v>33.9361134927859</v>
      </c>
      <c r="H4110">
        <v>-4.1546727668902603</v>
      </c>
      <c r="I4110">
        <v>-20.9522567095742</v>
      </c>
      <c r="J4110">
        <v>-3.3108219238801602</v>
      </c>
      <c r="K4110">
        <v>37.011707008650603</v>
      </c>
      <c r="L4110">
        <v>30.971384989529302</v>
      </c>
      <c r="M4110">
        <v>40.129237328318901</v>
      </c>
      <c r="N4110">
        <v>0.19744738826560099</v>
      </c>
      <c r="O4110">
        <v>24.8108108108108</v>
      </c>
      <c r="P4110">
        <v>75.521821631878495</v>
      </c>
      <c r="Q4110">
        <v>0.14495975317780799</v>
      </c>
    </row>
    <row r="4111" spans="1:17" hidden="1" x14ac:dyDescent="0.3">
      <c r="A4111" t="s">
        <v>8456</v>
      </c>
      <c r="B4111" t="s">
        <v>8457</v>
      </c>
      <c r="C4111" t="s">
        <v>10650</v>
      </c>
      <c r="D4111" t="s">
        <v>629</v>
      </c>
      <c r="E4111">
        <v>19.93646772</v>
      </c>
      <c r="F4111">
        <v>0.35</v>
      </c>
      <c r="G4111">
        <v>29.272266729834001</v>
      </c>
      <c r="H4111">
        <v>-0.70767490039198899</v>
      </c>
      <c r="I4111">
        <v>-15.8351119760098</v>
      </c>
      <c r="J4111">
        <v>-4.48496875866328</v>
      </c>
      <c r="K4111">
        <v>0.29456872979111498</v>
      </c>
      <c r="L4111">
        <v>0.23796082095976101</v>
      </c>
      <c r="M4111">
        <v>53.4706478768164</v>
      </c>
      <c r="N4111">
        <v>1.3095688221655699</v>
      </c>
      <c r="O4111">
        <v>8.5714285714285801</v>
      </c>
      <c r="P4111">
        <v>59.090909090909001</v>
      </c>
    </row>
    <row r="4112" spans="1:17" hidden="1" x14ac:dyDescent="0.3">
      <c r="A4112" t="s">
        <v>8458</v>
      </c>
      <c r="B4112" t="s">
        <v>8459</v>
      </c>
      <c r="C4112" t="s">
        <v>10650</v>
      </c>
      <c r="E4112">
        <v>19.877040000000001</v>
      </c>
      <c r="F4112">
        <v>56.26</v>
      </c>
      <c r="G4112">
        <v>46.6500235977202</v>
      </c>
      <c r="H4112">
        <v>-12.2373795338075</v>
      </c>
      <c r="I4112">
        <v>37.861931270020698</v>
      </c>
      <c r="J4112">
        <v>9.6871106409908396</v>
      </c>
      <c r="K4112">
        <v>60.411419405375497</v>
      </c>
      <c r="L4112">
        <v>50.174230253550299</v>
      </c>
      <c r="M4112">
        <v>52.081280628008699</v>
      </c>
      <c r="N4112">
        <v>1.61590264495387</v>
      </c>
      <c r="O4112">
        <v>56.309989335229297</v>
      </c>
      <c r="P4112">
        <v>123.43129467831599</v>
      </c>
    </row>
    <row r="4113" spans="1:17" hidden="1" x14ac:dyDescent="0.3">
      <c r="A4113" t="s">
        <v>8460</v>
      </c>
      <c r="B4113" t="s">
        <v>8461</v>
      </c>
      <c r="C4113" t="s">
        <v>10650</v>
      </c>
      <c r="D4113" t="s">
        <v>2888</v>
      </c>
      <c r="E4113">
        <v>19.866</v>
      </c>
      <c r="F4113">
        <v>48.51</v>
      </c>
      <c r="G4113">
        <v>148.35782644794699</v>
      </c>
      <c r="H4113">
        <v>-10.0379453046703</v>
      </c>
      <c r="I4113">
        <v>6.8086098520881002</v>
      </c>
      <c r="J4113">
        <v>5.7790980840324897</v>
      </c>
      <c r="K4113">
        <v>43.8608892554129</v>
      </c>
      <c r="L4113">
        <v>35.355019156897797</v>
      </c>
      <c r="M4113">
        <v>66.171035342138296</v>
      </c>
      <c r="N4113">
        <v>0.56703509506108996</v>
      </c>
      <c r="O4113">
        <v>13.378684807256199</v>
      </c>
      <c r="P4113">
        <v>212.56443298969</v>
      </c>
      <c r="Q4113">
        <v>0.17520571962478301</v>
      </c>
    </row>
    <row r="4114" spans="1:17" hidden="1" x14ac:dyDescent="0.3">
      <c r="A4114" t="s">
        <v>8462</v>
      </c>
      <c r="B4114" t="s">
        <v>8463</v>
      </c>
      <c r="C4114" t="s">
        <v>10650</v>
      </c>
      <c r="D4114" t="s">
        <v>51</v>
      </c>
      <c r="E4114">
        <v>19.860041240000001</v>
      </c>
      <c r="F4114">
        <v>16.86</v>
      </c>
      <c r="G4114">
        <v>-70.584371782010805</v>
      </c>
      <c r="H4114">
        <v>0.77297868803102399</v>
      </c>
      <c r="I4114">
        <v>-55.894015589873803</v>
      </c>
      <c r="J4114">
        <v>-8.2300912994060802</v>
      </c>
      <c r="K4114">
        <v>16.9563011245036</v>
      </c>
      <c r="L4114">
        <v>21.781951988631199</v>
      </c>
      <c r="M4114">
        <v>51.714423590301401</v>
      </c>
      <c r="N4114">
        <v>1.9504104730353999</v>
      </c>
      <c r="O4114">
        <v>119.39501779359399</v>
      </c>
      <c r="P4114">
        <v>16.436464088397699</v>
      </c>
      <c r="Q4114">
        <v>-4.2799931199296003E-2</v>
      </c>
    </row>
    <row r="4115" spans="1:17" hidden="1" x14ac:dyDescent="0.3">
      <c r="A4115" t="s">
        <v>8464</v>
      </c>
      <c r="B4115" t="s">
        <v>8465</v>
      </c>
      <c r="C4115" t="s">
        <v>10650</v>
      </c>
      <c r="D4115" t="s">
        <v>494</v>
      </c>
      <c r="E4115">
        <v>19.85425</v>
      </c>
      <c r="F4115">
        <v>66.2</v>
      </c>
      <c r="G4115">
        <v>163.786945221894</v>
      </c>
      <c r="H4115">
        <v>23.4769061804781</v>
      </c>
      <c r="I4115">
        <v>59.876785076921301</v>
      </c>
      <c r="J4115">
        <v>0.29802193264170301</v>
      </c>
      <c r="K4115">
        <v>54.986789114402697</v>
      </c>
      <c r="L4115">
        <v>41.629676703797998</v>
      </c>
      <c r="M4115">
        <v>94.584085431917202</v>
      </c>
      <c r="N4115">
        <v>1.6362739845329199</v>
      </c>
      <c r="O4115">
        <v>0</v>
      </c>
      <c r="P4115">
        <v>215.23809523809501</v>
      </c>
    </row>
    <row r="4116" spans="1:17" hidden="1" x14ac:dyDescent="0.3">
      <c r="A4116" t="s">
        <v>8466</v>
      </c>
      <c r="B4116" t="s">
        <v>8467</v>
      </c>
      <c r="C4116" t="s">
        <v>10650</v>
      </c>
      <c r="D4116" t="s">
        <v>172</v>
      </c>
      <c r="E4116">
        <v>19.853400000000001</v>
      </c>
      <c r="F4116">
        <v>117.99</v>
      </c>
      <c r="G4116">
        <v>-13.786735230679099</v>
      </c>
      <c r="H4116">
        <v>51.528549372966403</v>
      </c>
      <c r="I4116">
        <v>34.906505717624</v>
      </c>
      <c r="J4116">
        <v>19.862426669933299</v>
      </c>
      <c r="K4116">
        <v>78.773753156748896</v>
      </c>
      <c r="L4116">
        <v>84.999351746442002</v>
      </c>
      <c r="M4116">
        <v>95.559577889335998</v>
      </c>
      <c r="N4116">
        <v>4.0111108621162499</v>
      </c>
      <c r="O4116">
        <v>6.4496991270446697</v>
      </c>
      <c r="P4116">
        <v>106.240167802831</v>
      </c>
      <c r="Q4116">
        <v>9.7794123817765005E-2</v>
      </c>
    </row>
    <row r="4117" spans="1:17" hidden="1" x14ac:dyDescent="0.3">
      <c r="A4117" t="s">
        <v>8468</v>
      </c>
      <c r="B4117" t="s">
        <v>8469</v>
      </c>
      <c r="C4117" t="s">
        <v>10650</v>
      </c>
      <c r="D4117" t="s">
        <v>124</v>
      </c>
      <c r="E4117">
        <v>19.738881599999999</v>
      </c>
      <c r="F4117">
        <v>52.15</v>
      </c>
      <c r="G4117">
        <v>-15.8198923849436</v>
      </c>
      <c r="H4117">
        <v>4.3347260856914298</v>
      </c>
      <c r="I4117">
        <v>-22.977796053385902</v>
      </c>
      <c r="J4117">
        <v>1.74464502632362</v>
      </c>
      <c r="K4117">
        <v>52.236521165303799</v>
      </c>
      <c r="L4117">
        <v>49.8211647006245</v>
      </c>
      <c r="M4117">
        <v>61.764028405941197</v>
      </c>
      <c r="N4117">
        <v>1.61587915860433</v>
      </c>
      <c r="O4117">
        <v>30.3930968360498</v>
      </c>
      <c r="P4117">
        <v>49.856321839080401</v>
      </c>
      <c r="Q4117">
        <v>8.3085764924562003E-2</v>
      </c>
    </row>
    <row r="4118" spans="1:17" hidden="1" x14ac:dyDescent="0.3">
      <c r="A4118" t="s">
        <v>8470</v>
      </c>
      <c r="B4118" t="s">
        <v>8471</v>
      </c>
      <c r="C4118" t="s">
        <v>10650</v>
      </c>
      <c r="D4118" t="s">
        <v>127</v>
      </c>
      <c r="E4118">
        <v>19.720800000000001</v>
      </c>
      <c r="F4118">
        <v>29.52</v>
      </c>
      <c r="G4118">
        <v>-9.1534364087094708</v>
      </c>
      <c r="H4118">
        <v>22.072411798455601</v>
      </c>
      <c r="I4118">
        <v>-22.417020686425801</v>
      </c>
      <c r="J4118">
        <v>-2.9260602534242</v>
      </c>
      <c r="K4118">
        <v>26.386841298422102</v>
      </c>
      <c r="L4118">
        <v>26.534737915656699</v>
      </c>
      <c r="M4118">
        <v>61.278839501625399</v>
      </c>
      <c r="N4118">
        <v>1.6245698685461101</v>
      </c>
      <c r="O4118">
        <v>38.8888888888888</v>
      </c>
      <c r="P4118">
        <v>44.564152791380998</v>
      </c>
      <c r="Q4118">
        <v>8.1654760480888003E-2</v>
      </c>
    </row>
    <row r="4119" spans="1:17" hidden="1" x14ac:dyDescent="0.3">
      <c r="A4119" t="s">
        <v>8472</v>
      </c>
      <c r="B4119" t="s">
        <v>8473</v>
      </c>
      <c r="C4119" t="s">
        <v>10650</v>
      </c>
      <c r="D4119" t="s">
        <v>4632</v>
      </c>
      <c r="E4119">
        <v>19.6929695</v>
      </c>
      <c r="F4119">
        <v>31.79</v>
      </c>
      <c r="G4119">
        <v>-49.749997812510898</v>
      </c>
      <c r="H4119">
        <v>15.911775919957099</v>
      </c>
      <c r="I4119">
        <v>-5.0234972975063004</v>
      </c>
      <c r="J4119">
        <v>9.9562852379638294</v>
      </c>
      <c r="K4119">
        <v>25.854541527210301</v>
      </c>
      <c r="L4119">
        <v>28.3244301057135</v>
      </c>
      <c r="M4119">
        <v>71.0329923781226</v>
      </c>
      <c r="N4119">
        <v>0.722143540075177</v>
      </c>
      <c r="O4119">
        <v>69.833280905945202</v>
      </c>
      <c r="P4119">
        <v>62.1938775510203</v>
      </c>
      <c r="Q4119">
        <v>9.8819304753156006E-2</v>
      </c>
    </row>
    <row r="4120" spans="1:17" hidden="1" x14ac:dyDescent="0.3">
      <c r="A4120" t="s">
        <v>8474</v>
      </c>
      <c r="B4120" t="s">
        <v>8475</v>
      </c>
      <c r="C4120" t="s">
        <v>10650</v>
      </c>
      <c r="D4120" t="s">
        <v>742</v>
      </c>
      <c r="E4120">
        <v>19.692535094</v>
      </c>
      <c r="F4120">
        <v>66.13</v>
      </c>
      <c r="G4120">
        <v>-6.0980453980268798</v>
      </c>
      <c r="H4120">
        <v>-0.384141655512727</v>
      </c>
      <c r="I4120">
        <v>4.3866439642837003</v>
      </c>
      <c r="J4120">
        <v>-1.73778113577247</v>
      </c>
      <c r="K4120">
        <v>63.708806616325298</v>
      </c>
      <c r="L4120">
        <v>58.882373382371</v>
      </c>
      <c r="M4120">
        <v>43.249617568739502</v>
      </c>
      <c r="N4120">
        <v>0.46426667398653598</v>
      </c>
      <c r="O4120">
        <v>2.7521548465144501</v>
      </c>
      <c r="P4120">
        <v>27.261180817488999</v>
      </c>
    </row>
    <row r="4121" spans="1:17" hidden="1" x14ac:dyDescent="0.3">
      <c r="A4121" t="s">
        <v>8476</v>
      </c>
      <c r="B4121" t="s">
        <v>8477</v>
      </c>
      <c r="C4121" t="s">
        <v>10650</v>
      </c>
      <c r="D4121" t="s">
        <v>494</v>
      </c>
      <c r="E4121">
        <v>19.63</v>
      </c>
      <c r="F4121">
        <v>15.1</v>
      </c>
      <c r="G4121">
        <v>4.52299464960109</v>
      </c>
      <c r="H4121">
        <v>-0.70767490039198899</v>
      </c>
      <c r="I4121">
        <v>27.277238292474198</v>
      </c>
      <c r="J4121">
        <v>-1.7822660559605701</v>
      </c>
      <c r="K4121">
        <v>13.229468760320801</v>
      </c>
      <c r="L4121">
        <v>11.508024786991699</v>
      </c>
      <c r="M4121">
        <v>99.9999999992</v>
      </c>
      <c r="N4121">
        <v>0.42654808959156698</v>
      </c>
      <c r="O4121">
        <v>0</v>
      </c>
      <c r="P4121">
        <v>55.190133607399702</v>
      </c>
    </row>
    <row r="4122" spans="1:17" hidden="1" x14ac:dyDescent="0.3">
      <c r="A4122" t="s">
        <v>8478</v>
      </c>
      <c r="B4122" t="s">
        <v>8479</v>
      </c>
      <c r="C4122" t="s">
        <v>10650</v>
      </c>
      <c r="D4122" t="s">
        <v>141</v>
      </c>
      <c r="E4122">
        <v>19.617036375999898</v>
      </c>
      <c r="F4122">
        <v>44.09</v>
      </c>
      <c r="G4122">
        <v>-13.795065360116499</v>
      </c>
      <c r="H4122">
        <v>47.783133995902503</v>
      </c>
      <c r="I4122">
        <v>12.643367686845901</v>
      </c>
      <c r="J4122">
        <v>23.730191548455501</v>
      </c>
      <c r="K4122">
        <v>35.7105312477252</v>
      </c>
      <c r="L4122">
        <v>34.250358031913301</v>
      </c>
      <c r="M4122">
        <v>62.459391865673403</v>
      </c>
      <c r="N4122">
        <v>3.56448537188948</v>
      </c>
      <c r="O4122">
        <v>33.136765706509401</v>
      </c>
      <c r="P4122">
        <v>64.576334453154104</v>
      </c>
      <c r="Q4122">
        <v>0.118847940661201</v>
      </c>
    </row>
    <row r="4123" spans="1:17" hidden="1" x14ac:dyDescent="0.3">
      <c r="A4123" t="s">
        <v>8480</v>
      </c>
      <c r="B4123" t="s">
        <v>8481</v>
      </c>
      <c r="C4123" t="s">
        <v>10650</v>
      </c>
      <c r="D4123" t="s">
        <v>60</v>
      </c>
      <c r="E4123">
        <v>19.609999680000001</v>
      </c>
      <c r="F4123">
        <v>71.22</v>
      </c>
      <c r="G4123">
        <v>170.32485813480599</v>
      </c>
      <c r="H4123">
        <v>3.4746947695980199</v>
      </c>
      <c r="I4123">
        <v>159.904395292701</v>
      </c>
      <c r="J4123">
        <v>-1.6627623810837799</v>
      </c>
      <c r="K4123">
        <v>67.041076841324397</v>
      </c>
      <c r="L4123">
        <v>49.779295801899003</v>
      </c>
      <c r="M4123">
        <v>100</v>
      </c>
      <c r="N4123">
        <v>0</v>
      </c>
      <c r="O4123">
        <v>0</v>
      </c>
      <c r="P4123">
        <v>200.76013513513499</v>
      </c>
    </row>
    <row r="4124" spans="1:17" hidden="1" x14ac:dyDescent="0.3">
      <c r="A4124" t="s">
        <v>8482</v>
      </c>
      <c r="B4124" t="s">
        <v>8483</v>
      </c>
      <c r="C4124" t="s">
        <v>10650</v>
      </c>
      <c r="D4124" t="s">
        <v>531</v>
      </c>
      <c r="E4124">
        <v>19.603053750000001</v>
      </c>
      <c r="F4124">
        <v>10.47</v>
      </c>
      <c r="G4124">
        <v>-7.6920179147478898</v>
      </c>
      <c r="H4124">
        <v>4.64475248988159</v>
      </c>
      <c r="I4124">
        <v>35.541470372182602</v>
      </c>
      <c r="J4124">
        <v>-1.37622942979439</v>
      </c>
      <c r="K4124">
        <v>9.5603120607432093</v>
      </c>
      <c r="L4124">
        <v>8.2661071986380499</v>
      </c>
      <c r="M4124">
        <v>57.439074207851299</v>
      </c>
      <c r="N4124">
        <v>0.48192864433294003</v>
      </c>
      <c r="O4124">
        <v>13.658070678127901</v>
      </c>
      <c r="P4124">
        <v>92.110091743119199</v>
      </c>
      <c r="Q4124">
        <v>8.0328176440007004E-2</v>
      </c>
    </row>
    <row r="4125" spans="1:17" hidden="1" x14ac:dyDescent="0.3">
      <c r="A4125" t="s">
        <v>8484</v>
      </c>
      <c r="B4125" t="s">
        <v>8485</v>
      </c>
      <c r="C4125" t="s">
        <v>10650</v>
      </c>
      <c r="D4125" t="s">
        <v>141</v>
      </c>
      <c r="E4125">
        <v>19.596767400000001</v>
      </c>
      <c r="F4125">
        <v>18.940000000000001</v>
      </c>
      <c r="G4125">
        <v>-47.872068630668203</v>
      </c>
      <c r="H4125">
        <v>-6.0685483649763903</v>
      </c>
      <c r="I4125">
        <v>-18.6934088415682</v>
      </c>
      <c r="J4125">
        <v>4.8008249409510198E-3</v>
      </c>
      <c r="K4125">
        <v>20.517648879284899</v>
      </c>
      <c r="L4125">
        <v>22.4734470702926</v>
      </c>
      <c r="M4125">
        <v>52.814977931525398</v>
      </c>
      <c r="N4125">
        <v>0.31114968268771098</v>
      </c>
      <c r="O4125">
        <v>104.96304118268201</v>
      </c>
      <c r="P4125">
        <v>11.4117647058823</v>
      </c>
      <c r="Q4125">
        <v>-5.6379574558810003E-3</v>
      </c>
    </row>
    <row r="4126" spans="1:17" hidden="1" x14ac:dyDescent="0.3">
      <c r="A4126" t="s">
        <v>8486</v>
      </c>
      <c r="B4126" t="s">
        <v>8487</v>
      </c>
      <c r="C4126" t="s">
        <v>10650</v>
      </c>
      <c r="D4126" t="s">
        <v>680</v>
      </c>
      <c r="E4126">
        <v>19.5798825</v>
      </c>
      <c r="F4126">
        <v>22.6</v>
      </c>
      <c r="G4126">
        <v>-27.4740013739045</v>
      </c>
      <c r="H4126">
        <v>-7.7497438817883397</v>
      </c>
      <c r="I4126">
        <v>28.9906310692852</v>
      </c>
      <c r="J4126">
        <v>3.8979852824676202</v>
      </c>
      <c r="K4126">
        <v>20.6807743717787</v>
      </c>
      <c r="L4126">
        <v>18.8472005181256</v>
      </c>
      <c r="M4126">
        <v>55.513005676914197</v>
      </c>
      <c r="N4126">
        <v>0.330382217973479</v>
      </c>
      <c r="O4126">
        <v>21.460176991150401</v>
      </c>
      <c r="P4126">
        <v>88.3333333333333</v>
      </c>
      <c r="Q4126">
        <v>2.2627870646471E-2</v>
      </c>
    </row>
    <row r="4127" spans="1:17" hidden="1" x14ac:dyDescent="0.3">
      <c r="A4127" t="s">
        <v>8488</v>
      </c>
      <c r="B4127" t="s">
        <v>8489</v>
      </c>
      <c r="C4127" t="s">
        <v>10650</v>
      </c>
      <c r="D4127" t="s">
        <v>629</v>
      </c>
      <c r="E4127">
        <v>19.546312834999998</v>
      </c>
      <c r="F4127">
        <v>29.05</v>
      </c>
      <c r="G4127">
        <v>-64.412549727600904</v>
      </c>
      <c r="H4127">
        <v>5.0824107676341201</v>
      </c>
      <c r="I4127">
        <v>-45.2535502100719</v>
      </c>
      <c r="J4127">
        <v>-8.0135038382082193</v>
      </c>
      <c r="K4127">
        <v>31.615191498633699</v>
      </c>
      <c r="L4127">
        <v>35.767293330820102</v>
      </c>
      <c r="M4127">
        <v>17.620855551647299</v>
      </c>
      <c r="N4127">
        <v>1.4567901234567899</v>
      </c>
      <c r="O4127">
        <v>79.001721170395797</v>
      </c>
      <c r="P4127">
        <v>15.0039588281868</v>
      </c>
    </row>
    <row r="4128" spans="1:17" hidden="1" x14ac:dyDescent="0.3">
      <c r="A4128" t="s">
        <v>8490</v>
      </c>
      <c r="B4128" t="s">
        <v>5407</v>
      </c>
      <c r="C4128" t="s">
        <v>10650</v>
      </c>
      <c r="D4128" t="s">
        <v>264</v>
      </c>
      <c r="E4128">
        <v>19.538051500000002</v>
      </c>
      <c r="F4128">
        <v>27.84</v>
      </c>
      <c r="G4128">
        <v>83.553962046558794</v>
      </c>
      <c r="H4128">
        <v>32.468239834787198</v>
      </c>
      <c r="I4128">
        <v>61.030832074310297</v>
      </c>
      <c r="J4128">
        <v>-1.6627623810837799</v>
      </c>
      <c r="K4128">
        <v>23.348063069577002</v>
      </c>
      <c r="L4128">
        <v>18.652345386974002</v>
      </c>
      <c r="M4128">
        <v>88.394777298905595</v>
      </c>
      <c r="N4128">
        <v>0.58658559401309596</v>
      </c>
      <c r="O4128">
        <v>4.9568965517241299</v>
      </c>
      <c r="P4128">
        <v>162.641509433962</v>
      </c>
    </row>
    <row r="4129" spans="1:17" hidden="1" x14ac:dyDescent="0.3">
      <c r="A4129" t="s">
        <v>8491</v>
      </c>
      <c r="B4129" t="s">
        <v>8492</v>
      </c>
      <c r="C4129" t="s">
        <v>10650</v>
      </c>
      <c r="D4129" t="s">
        <v>414</v>
      </c>
      <c r="E4129">
        <v>19.524999999999999</v>
      </c>
      <c r="F4129">
        <v>35.49</v>
      </c>
      <c r="G4129">
        <v>120.910332064827</v>
      </c>
      <c r="H4129">
        <v>8.7253533854470895</v>
      </c>
      <c r="I4129">
        <v>58.645919114929299</v>
      </c>
      <c r="J4129">
        <v>1.1463890814125901</v>
      </c>
      <c r="K4129">
        <v>31.473268701311198</v>
      </c>
      <c r="L4129">
        <v>24.838795560574599</v>
      </c>
      <c r="M4129">
        <v>77.567018079118697</v>
      </c>
      <c r="N4129">
        <v>0.485891297911208</v>
      </c>
      <c r="O4129">
        <v>10.4818258664412</v>
      </c>
      <c r="P4129">
        <v>166.84210526315701</v>
      </c>
      <c r="Q4129">
        <v>0.10148150402410901</v>
      </c>
    </row>
    <row r="4130" spans="1:17" hidden="1" x14ac:dyDescent="0.3">
      <c r="A4130" t="s">
        <v>8493</v>
      </c>
      <c r="B4130" t="s">
        <v>8494</v>
      </c>
      <c r="C4130" t="s">
        <v>10650</v>
      </c>
      <c r="D4130" t="s">
        <v>305</v>
      </c>
      <c r="E4130">
        <v>19.487974362999999</v>
      </c>
      <c r="F4130">
        <v>9.07</v>
      </c>
      <c r="G4130">
        <v>-29.5453993585039</v>
      </c>
      <c r="H4130">
        <v>5.0864533041011804</v>
      </c>
      <c r="I4130">
        <v>-40.117762303199697</v>
      </c>
      <c r="J4130">
        <v>2.0277138093924099</v>
      </c>
      <c r="K4130">
        <v>8.4478818535267504</v>
      </c>
      <c r="L4130">
        <v>9.4547507337476198</v>
      </c>
      <c r="M4130">
        <v>63.5189822657957</v>
      </c>
      <c r="N4130">
        <v>0.99564195138267197</v>
      </c>
      <c r="O4130">
        <v>56.560088202866503</v>
      </c>
      <c r="P4130">
        <v>24.587912087911999</v>
      </c>
      <c r="Q4130">
        <v>6.4544926323607005E-2</v>
      </c>
    </row>
    <row r="4131" spans="1:17" hidden="1" x14ac:dyDescent="0.3">
      <c r="A4131" t="s">
        <v>8495</v>
      </c>
      <c r="B4131" t="s">
        <v>8496</v>
      </c>
      <c r="C4131" t="s">
        <v>10650</v>
      </c>
      <c r="D4131" t="s">
        <v>295</v>
      </c>
      <c r="E4131">
        <v>19.467450112000002</v>
      </c>
      <c r="F4131">
        <v>43.54</v>
      </c>
      <c r="G4131">
        <v>-46.559337874918803</v>
      </c>
      <c r="H4131">
        <v>-1.11081713605869</v>
      </c>
      <c r="I4131">
        <v>-20.014428386833998</v>
      </c>
      <c r="J4131">
        <v>-10.5193112376326</v>
      </c>
      <c r="K4131">
        <v>44.0389574244087</v>
      </c>
      <c r="L4131">
        <v>44.456662050514701</v>
      </c>
      <c r="M4131">
        <v>46.4275641761256</v>
      </c>
      <c r="N4131">
        <v>2.7925850032845601</v>
      </c>
      <c r="O4131">
        <v>27.951309141019699</v>
      </c>
      <c r="P4131">
        <v>11.355498721227599</v>
      </c>
      <c r="Q4131">
        <v>2.9169284500391999E-2</v>
      </c>
    </row>
    <row r="4132" spans="1:17" hidden="1" x14ac:dyDescent="0.3">
      <c r="A4132" t="s">
        <v>8497</v>
      </c>
      <c r="B4132" t="s">
        <v>8498</v>
      </c>
      <c r="C4132" t="s">
        <v>10650</v>
      </c>
      <c r="D4132" t="s">
        <v>72</v>
      </c>
      <c r="E4132">
        <v>19.459399999999999</v>
      </c>
      <c r="F4132">
        <v>1.47</v>
      </c>
      <c r="G4132">
        <v>-86.423300952424</v>
      </c>
      <c r="H4132">
        <v>-32.859499349475698</v>
      </c>
      <c r="I4132">
        <v>-68.957191877785405</v>
      </c>
      <c r="J4132">
        <v>-9.1161785301521103</v>
      </c>
      <c r="K4132">
        <v>2.31747289331632</v>
      </c>
      <c r="M4132">
        <v>0.38302929364496702</v>
      </c>
      <c r="O4132">
        <v>144.217687074829</v>
      </c>
      <c r="P4132">
        <v>0</v>
      </c>
    </row>
    <row r="4133" spans="1:17" hidden="1" x14ac:dyDescent="0.3">
      <c r="A4133" t="s">
        <v>8499</v>
      </c>
      <c r="B4133" t="s">
        <v>8500</v>
      </c>
      <c r="C4133" t="s">
        <v>10650</v>
      </c>
      <c r="D4133" t="s">
        <v>680</v>
      </c>
      <c r="E4133">
        <v>19.43487</v>
      </c>
      <c r="F4133">
        <v>10.45</v>
      </c>
      <c r="G4133">
        <v>0.51710395205272097</v>
      </c>
      <c r="H4133">
        <v>-6.0301360730429696</v>
      </c>
      <c r="I4133">
        <v>-22.9605546612624</v>
      </c>
      <c r="J4133">
        <v>2.11274782299783</v>
      </c>
      <c r="K4133">
        <v>10.363639875130399</v>
      </c>
      <c r="L4133">
        <v>10.4612592744487</v>
      </c>
      <c r="M4133">
        <v>50.021539382364601</v>
      </c>
      <c r="N4133">
        <v>0.79785279276027998</v>
      </c>
      <c r="O4133">
        <v>52.918660287081302</v>
      </c>
      <c r="P4133">
        <v>64.308176100628899</v>
      </c>
      <c r="Q4133">
        <v>8.7255583096481001E-2</v>
      </c>
    </row>
    <row r="4134" spans="1:17" hidden="1" x14ac:dyDescent="0.3">
      <c r="A4134" t="s">
        <v>8501</v>
      </c>
      <c r="B4134" t="s">
        <v>8502</v>
      </c>
      <c r="C4134" t="s">
        <v>10650</v>
      </c>
      <c r="D4134" t="s">
        <v>1482</v>
      </c>
      <c r="E4134">
        <v>19.426123499999999</v>
      </c>
      <c r="F4134">
        <v>14.7</v>
      </c>
      <c r="G4134">
        <v>50.599205758292399</v>
      </c>
      <c r="H4134">
        <v>5.1532487058772896</v>
      </c>
      <c r="I4134">
        <v>50.002007240607398</v>
      </c>
      <c r="J4134">
        <v>2.59255676785238</v>
      </c>
      <c r="K4134">
        <v>14.201011541062901</v>
      </c>
      <c r="L4134">
        <v>12.3500981035781</v>
      </c>
      <c r="M4134">
        <v>56.844018825121601</v>
      </c>
      <c r="N4134">
        <v>2.8304347826086902</v>
      </c>
      <c r="O4134">
        <v>8.84353741496599</v>
      </c>
      <c r="P4134">
        <v>196.370967741935</v>
      </c>
    </row>
    <row r="4135" spans="1:17" hidden="1" x14ac:dyDescent="0.3">
      <c r="A4135" t="s">
        <v>8503</v>
      </c>
      <c r="B4135" t="s">
        <v>8504</v>
      </c>
      <c r="C4135" t="s">
        <v>10650</v>
      </c>
      <c r="D4135" t="s">
        <v>1099</v>
      </c>
      <c r="E4135">
        <v>19.424843750000001</v>
      </c>
      <c r="F4135">
        <v>85.15</v>
      </c>
      <c r="G4135">
        <v>-5.5931859894901201</v>
      </c>
      <c r="H4135">
        <v>-1.87035303188851</v>
      </c>
      <c r="I4135">
        <v>-12.2495918825592</v>
      </c>
      <c r="J4135">
        <v>1.0670674632677399</v>
      </c>
      <c r="K4135">
        <v>87.130260937810405</v>
      </c>
      <c r="M4135">
        <v>46.234414810174101</v>
      </c>
      <c r="N4135">
        <v>1</v>
      </c>
    </row>
    <row r="4136" spans="1:17" hidden="1" x14ac:dyDescent="0.3">
      <c r="A4136" t="s">
        <v>8505</v>
      </c>
      <c r="B4136" t="s">
        <v>8506</v>
      </c>
      <c r="C4136" t="s">
        <v>10650</v>
      </c>
      <c r="D4136" t="s">
        <v>531</v>
      </c>
      <c r="E4136">
        <v>19.416</v>
      </c>
      <c r="F4136">
        <v>8.4499999999999993</v>
      </c>
      <c r="G4136">
        <v>-65.3351229171233</v>
      </c>
      <c r="H4136">
        <v>27.2985622314335</v>
      </c>
      <c r="I4136">
        <v>-48.661709782614999</v>
      </c>
      <c r="J4136">
        <v>1.3945624596805399</v>
      </c>
      <c r="K4136">
        <v>9.7184066270896796</v>
      </c>
      <c r="L4136">
        <v>11.802745500323599</v>
      </c>
      <c r="M4136">
        <v>51.287669646904298</v>
      </c>
      <c r="N4136">
        <v>0.704991946735818</v>
      </c>
      <c r="O4136">
        <v>123.195266272189</v>
      </c>
      <c r="P4136">
        <v>41.541038525963103</v>
      </c>
      <c r="Q4136">
        <v>-9.4049018786170002E-2</v>
      </c>
    </row>
    <row r="4137" spans="1:17" hidden="1" x14ac:dyDescent="0.3">
      <c r="A4137" t="s">
        <v>8507</v>
      </c>
      <c r="B4137" t="s">
        <v>8508</v>
      </c>
      <c r="C4137" t="s">
        <v>10650</v>
      </c>
      <c r="D4137" t="s">
        <v>227</v>
      </c>
      <c r="E4137">
        <v>19.40155</v>
      </c>
      <c r="F4137">
        <v>79.19</v>
      </c>
      <c r="G4137">
        <v>43.800146542025999</v>
      </c>
      <c r="H4137">
        <v>4.0635728471448198</v>
      </c>
      <c r="I4137">
        <v>4.14115446413581</v>
      </c>
      <c r="J4137">
        <v>7.1296541596498102</v>
      </c>
      <c r="K4137">
        <v>75.563433677456203</v>
      </c>
      <c r="L4137">
        <v>72.653888714301701</v>
      </c>
      <c r="M4137">
        <v>66.813374478106496</v>
      </c>
      <c r="N4137">
        <v>0.77534160402136898</v>
      </c>
      <c r="O4137">
        <v>23.752999116049999</v>
      </c>
      <c r="P4137">
        <v>83.055940822931106</v>
      </c>
      <c r="Q4137">
        <v>6.9683584836515003E-2</v>
      </c>
    </row>
    <row r="4138" spans="1:17" hidden="1" x14ac:dyDescent="0.3">
      <c r="A4138" t="s">
        <v>8509</v>
      </c>
      <c r="B4138" t="s">
        <v>8510</v>
      </c>
      <c r="C4138" t="s">
        <v>10650</v>
      </c>
      <c r="D4138" t="s">
        <v>629</v>
      </c>
      <c r="E4138">
        <v>19.382590199999999</v>
      </c>
      <c r="F4138">
        <v>41.14</v>
      </c>
      <c r="G4138">
        <v>397.00062043556898</v>
      </c>
      <c r="H4138">
        <v>-16.549112900180901</v>
      </c>
      <c r="I4138">
        <v>324.69040654239501</v>
      </c>
      <c r="J4138">
        <v>-9.3858610389599306</v>
      </c>
      <c r="K4138">
        <v>38.835031320530298</v>
      </c>
      <c r="L4138">
        <v>23.715836361122498</v>
      </c>
      <c r="M4138">
        <v>24.601329639255098</v>
      </c>
      <c r="N4138">
        <v>0.82009549300968199</v>
      </c>
      <c r="O4138">
        <v>18.765192027224099</v>
      </c>
      <c r="P4138">
        <v>469.80609418282501</v>
      </c>
      <c r="Q4138">
        <v>0.13328331665863899</v>
      </c>
    </row>
    <row r="4139" spans="1:17" hidden="1" x14ac:dyDescent="0.3">
      <c r="A4139" t="s">
        <v>8511</v>
      </c>
      <c r="B4139" t="s">
        <v>8512</v>
      </c>
      <c r="C4139" t="s">
        <v>10650</v>
      </c>
      <c r="D4139" t="s">
        <v>1509</v>
      </c>
      <c r="E4139">
        <v>19.3</v>
      </c>
      <c r="F4139">
        <v>1.96</v>
      </c>
      <c r="G4139">
        <v>-13.768610333661499</v>
      </c>
      <c r="H4139">
        <v>-10.912765181024101</v>
      </c>
      <c r="I4139">
        <v>-13.4767821388876</v>
      </c>
      <c r="J4139">
        <v>-4.6778377579682102</v>
      </c>
      <c r="K4139">
        <v>1.9384035093952701</v>
      </c>
      <c r="L4139">
        <v>1.8310457599668299</v>
      </c>
      <c r="M4139">
        <v>42.858239124386202</v>
      </c>
      <c r="N4139">
        <v>0.603708381026546</v>
      </c>
      <c r="O4139">
        <v>33.673469387755098</v>
      </c>
      <c r="P4139">
        <v>36.1111111111111</v>
      </c>
      <c r="Q4139">
        <v>0.148379671233138</v>
      </c>
    </row>
    <row r="4140" spans="1:17" hidden="1" x14ac:dyDescent="0.3">
      <c r="A4140" t="s">
        <v>8513</v>
      </c>
      <c r="B4140" t="s">
        <v>8514</v>
      </c>
      <c r="C4140" t="s">
        <v>10650</v>
      </c>
      <c r="E4140">
        <v>19.299845950000002</v>
      </c>
      <c r="F4140">
        <v>30.74</v>
      </c>
      <c r="G4140">
        <v>-58.258709731016097</v>
      </c>
      <c r="H4140">
        <v>-7.6764826423518002</v>
      </c>
      <c r="I4140">
        <v>-25.8870149511854</v>
      </c>
      <c r="J4140">
        <v>-19.747868764062499</v>
      </c>
      <c r="K4140">
        <v>34.276039029876301</v>
      </c>
      <c r="L4140">
        <v>35.178590779482803</v>
      </c>
      <c r="M4140">
        <v>39.107881971247998</v>
      </c>
      <c r="N4140">
        <v>1.8234305509248001</v>
      </c>
      <c r="O4140">
        <v>95.770982433311602</v>
      </c>
      <c r="P4140">
        <v>5.4545454545454399</v>
      </c>
      <c r="Q4140">
        <v>0.186602653140584</v>
      </c>
    </row>
    <row r="4141" spans="1:17" hidden="1" x14ac:dyDescent="0.3">
      <c r="A4141" t="s">
        <v>8515</v>
      </c>
      <c r="B4141" t="s">
        <v>8516</v>
      </c>
      <c r="C4141" t="s">
        <v>10650</v>
      </c>
      <c r="D4141" t="s">
        <v>531</v>
      </c>
      <c r="E4141">
        <v>19.295999999999999</v>
      </c>
      <c r="F4141">
        <v>47.68</v>
      </c>
      <c r="G4141">
        <v>-8.5227226663982698</v>
      </c>
      <c r="H4141">
        <v>-7.7621608749154198</v>
      </c>
      <c r="I4141">
        <v>-40.175274795918597</v>
      </c>
      <c r="J4141">
        <v>10.4972004182652</v>
      </c>
      <c r="K4141">
        <v>51.913585314048902</v>
      </c>
      <c r="L4141">
        <v>53.1119566969396</v>
      </c>
      <c r="M4141">
        <v>54.05948004068</v>
      </c>
      <c r="N4141">
        <v>3.58036955080243</v>
      </c>
      <c r="O4141">
        <v>47.105704697986504</v>
      </c>
      <c r="P4141">
        <v>21.912554333929901</v>
      </c>
      <c r="Q4141">
        <v>0.14274667896902199</v>
      </c>
    </row>
    <row r="4142" spans="1:17" hidden="1" x14ac:dyDescent="0.3">
      <c r="A4142" t="s">
        <v>8517</v>
      </c>
      <c r="B4142" t="s">
        <v>8518</v>
      </c>
      <c r="C4142" t="s">
        <v>10650</v>
      </c>
      <c r="D4142" t="s">
        <v>472</v>
      </c>
      <c r="E4142">
        <v>19.240671599999999</v>
      </c>
      <c r="F4142">
        <v>6.79</v>
      </c>
      <c r="G4142">
        <v>-24.341527000328199</v>
      </c>
      <c r="H4142">
        <v>-14.229574124477301</v>
      </c>
      <c r="I4142">
        <v>4.0997975915517104</v>
      </c>
      <c r="J4142">
        <v>-2.2416335822415201</v>
      </c>
      <c r="K4142">
        <v>6.5975576384282499</v>
      </c>
      <c r="L4142">
        <v>6.2722190671920597</v>
      </c>
      <c r="M4142">
        <v>41.602955965528302</v>
      </c>
      <c r="N4142">
        <v>0.681661463636696</v>
      </c>
      <c r="O4142">
        <v>57.5846833578792</v>
      </c>
      <c r="P4142">
        <v>54.318181818181799</v>
      </c>
      <c r="Q4142">
        <v>4.6038062491522001E-2</v>
      </c>
    </row>
    <row r="4143" spans="1:17" hidden="1" x14ac:dyDescent="0.3">
      <c r="A4143" t="s">
        <v>8519</v>
      </c>
      <c r="B4143" t="s">
        <v>8520</v>
      </c>
      <c r="C4143" t="s">
        <v>10650</v>
      </c>
      <c r="D4143" t="s">
        <v>742</v>
      </c>
      <c r="E4143">
        <v>19.229981756999901</v>
      </c>
      <c r="F4143">
        <v>29.05</v>
      </c>
      <c r="G4143">
        <v>6.3993909224225902</v>
      </c>
      <c r="H4143">
        <v>1.0338238687443599</v>
      </c>
      <c r="I4143">
        <v>2.6297178681822002</v>
      </c>
      <c r="J4143">
        <v>0.39370328639617103</v>
      </c>
      <c r="K4143">
        <v>27.983023919997699</v>
      </c>
      <c r="L4143">
        <v>25.705064377525702</v>
      </c>
      <c r="M4143">
        <v>53.416699079583402</v>
      </c>
      <c r="N4143">
        <v>0.83899130668283495</v>
      </c>
      <c r="O4143">
        <v>19.0017211703958</v>
      </c>
      <c r="P4143">
        <v>43.315244203256</v>
      </c>
      <c r="Q4143">
        <v>2.8878510423630001E-3</v>
      </c>
    </row>
    <row r="4144" spans="1:17" hidden="1" x14ac:dyDescent="0.3">
      <c r="A4144" t="s">
        <v>8521</v>
      </c>
      <c r="B4144" t="s">
        <v>8522</v>
      </c>
      <c r="C4144" t="s">
        <v>10650</v>
      </c>
      <c r="D4144" t="s">
        <v>414</v>
      </c>
      <c r="E4144">
        <v>19.21857</v>
      </c>
      <c r="F4144">
        <v>19.32</v>
      </c>
      <c r="G4144">
        <v>33.2935365589938</v>
      </c>
      <c r="H4144">
        <v>-5.6422005192736897</v>
      </c>
      <c r="I4144">
        <v>-2.1257944317137598</v>
      </c>
      <c r="J4144">
        <v>-7.4188599420593899</v>
      </c>
      <c r="K4144">
        <v>18.6832011362789</v>
      </c>
      <c r="L4144">
        <v>18.062719901630601</v>
      </c>
      <c r="M4144">
        <v>58.867733418213199</v>
      </c>
      <c r="N4144">
        <v>1.67659305915618</v>
      </c>
      <c r="O4144">
        <v>16.873706004140701</v>
      </c>
      <c r="P4144">
        <v>63.728813559321999</v>
      </c>
      <c r="Q4144">
        <v>5.1886090438346001E-2</v>
      </c>
    </row>
    <row r="4145" spans="1:17" hidden="1" x14ac:dyDescent="0.3">
      <c r="A4145" t="s">
        <v>8523</v>
      </c>
      <c r="B4145" t="s">
        <v>8524</v>
      </c>
      <c r="C4145" t="s">
        <v>10650</v>
      </c>
      <c r="E4145">
        <v>19.203379999999999</v>
      </c>
      <c r="F4145">
        <v>38.33</v>
      </c>
      <c r="G4145">
        <v>155.183202880446</v>
      </c>
      <c r="H4145">
        <v>129.17058328299501</v>
      </c>
      <c r="I4145">
        <v>172.64931195508501</v>
      </c>
      <c r="J4145">
        <v>9.6853857670643499</v>
      </c>
      <c r="K4145">
        <v>22.462288052212799</v>
      </c>
      <c r="M4145">
        <v>100</v>
      </c>
      <c r="N4145">
        <v>2.7379679144384999</v>
      </c>
      <c r="O4145">
        <v>0</v>
      </c>
      <c r="P4145">
        <v>185.618479880774</v>
      </c>
    </row>
    <row r="4146" spans="1:17" hidden="1" x14ac:dyDescent="0.3">
      <c r="A4146" t="s">
        <v>8525</v>
      </c>
      <c r="B4146" t="s">
        <v>8526</v>
      </c>
      <c r="C4146" t="s">
        <v>10650</v>
      </c>
      <c r="D4146" t="s">
        <v>680</v>
      </c>
      <c r="E4146">
        <v>19.19463</v>
      </c>
      <c r="F4146">
        <v>59.19</v>
      </c>
      <c r="G4146">
        <v>-45.878134143185299</v>
      </c>
      <c r="H4146">
        <v>-15.354352464058399</v>
      </c>
      <c r="I4146">
        <v>-23.961649128697101</v>
      </c>
      <c r="J4146">
        <v>-1.6627623810837799</v>
      </c>
      <c r="K4146">
        <v>66.466066953222594</v>
      </c>
      <c r="L4146">
        <v>67.571742625250394</v>
      </c>
      <c r="M4146">
        <v>6.4580050641500302</v>
      </c>
      <c r="N4146">
        <v>2.4155844155844099</v>
      </c>
      <c r="O4146">
        <v>30.089542152390599</v>
      </c>
      <c r="P4146">
        <v>0</v>
      </c>
    </row>
    <row r="4147" spans="1:17" hidden="1" x14ac:dyDescent="0.3">
      <c r="A4147" t="s">
        <v>8527</v>
      </c>
      <c r="B4147" t="s">
        <v>8528</v>
      </c>
      <c r="C4147" t="s">
        <v>10650</v>
      </c>
      <c r="D4147" t="s">
        <v>46</v>
      </c>
      <c r="E4147">
        <v>19.18427445</v>
      </c>
      <c r="F4147">
        <v>45</v>
      </c>
      <c r="G4147">
        <v>-61.204507769558901</v>
      </c>
      <c r="H4147">
        <v>11.835208302825199</v>
      </c>
      <c r="I4147">
        <v>-26.596807081159898</v>
      </c>
      <c r="J4147">
        <v>3.79600649231923</v>
      </c>
      <c r="K4147">
        <v>43.159093381857197</v>
      </c>
      <c r="L4147">
        <v>52.690580569910203</v>
      </c>
      <c r="M4147">
        <v>67.063034447360096</v>
      </c>
      <c r="N4147">
        <v>1.40853658536585</v>
      </c>
      <c r="O4147">
        <v>70.8888888888889</v>
      </c>
      <c r="P4147">
        <v>18.890356671069998</v>
      </c>
    </row>
    <row r="4148" spans="1:17" hidden="1" x14ac:dyDescent="0.3">
      <c r="A4148" t="s">
        <v>8529</v>
      </c>
      <c r="B4148" t="s">
        <v>8530</v>
      </c>
      <c r="C4148" t="s">
        <v>10650</v>
      </c>
      <c r="E4148">
        <v>19.169574000000001</v>
      </c>
      <c r="F4148">
        <v>26.95</v>
      </c>
      <c r="G4148">
        <v>-54.859110614718297</v>
      </c>
      <c r="H4148">
        <v>3.4749228405336798</v>
      </c>
      <c r="I4148">
        <v>-2.9242516333254298</v>
      </c>
      <c r="J4148">
        <v>14.382831656618899</v>
      </c>
      <c r="K4148">
        <v>26.2039861672949</v>
      </c>
      <c r="L4148">
        <v>23.566926765582501</v>
      </c>
      <c r="M4148">
        <v>66.422369513187206</v>
      </c>
      <c r="N4148">
        <v>0.59668831666549205</v>
      </c>
      <c r="O4148">
        <v>48.423005565862702</v>
      </c>
      <c r="P4148">
        <v>65.846153846153797</v>
      </c>
      <c r="Q4148">
        <v>0.11324821534726399</v>
      </c>
    </row>
    <row r="4149" spans="1:17" hidden="1" x14ac:dyDescent="0.3">
      <c r="A4149" t="s">
        <v>8531</v>
      </c>
      <c r="B4149" t="s">
        <v>8532</v>
      </c>
      <c r="C4149" t="s">
        <v>10650</v>
      </c>
      <c r="D4149" t="s">
        <v>3601</v>
      </c>
      <c r="E4149">
        <v>19.159878113999898</v>
      </c>
      <c r="F4149">
        <v>13.1</v>
      </c>
      <c r="G4149">
        <v>-2.1296942383301798</v>
      </c>
      <c r="H4149">
        <v>-7.4178306616271001</v>
      </c>
      <c r="I4149">
        <v>-1.0033559598777</v>
      </c>
      <c r="J4149">
        <v>6.39525534655521</v>
      </c>
      <c r="K4149">
        <v>13.2744263804338</v>
      </c>
      <c r="L4149">
        <v>11.943618764517201</v>
      </c>
      <c r="M4149">
        <v>48.195543722253298</v>
      </c>
      <c r="N4149">
        <v>0.63666537350747798</v>
      </c>
      <c r="O4149">
        <v>32.137404580152598</v>
      </c>
      <c r="P4149">
        <v>49.714285714285701</v>
      </c>
      <c r="Q4149">
        <v>0.102462847911169</v>
      </c>
    </row>
    <row r="4150" spans="1:17" hidden="1" x14ac:dyDescent="0.3">
      <c r="A4150" t="s">
        <v>8533</v>
      </c>
      <c r="B4150" t="s">
        <v>8534</v>
      </c>
      <c r="C4150" t="s">
        <v>10650</v>
      </c>
      <c r="D4150" t="s">
        <v>127</v>
      </c>
      <c r="E4150">
        <v>19.153022400000001</v>
      </c>
      <c r="F4150">
        <v>35.6</v>
      </c>
      <c r="G4150">
        <v>76.541467185718304</v>
      </c>
      <c r="H4150">
        <v>-13.1433469840788</v>
      </c>
      <c r="I4150">
        <v>-34.589599453650898</v>
      </c>
      <c r="J4150">
        <v>-10.035465793157201</v>
      </c>
      <c r="K4150">
        <v>36.030921894605498</v>
      </c>
      <c r="L4150">
        <v>31.434140865261401</v>
      </c>
      <c r="M4150">
        <v>27.0517417947643</v>
      </c>
      <c r="N4150">
        <v>0.507435683140672</v>
      </c>
      <c r="O4150">
        <v>49.831460674157299</v>
      </c>
      <c r="P4150">
        <v>133.289646133682</v>
      </c>
      <c r="Q4150">
        <v>4.0360926262247999E-2</v>
      </c>
    </row>
    <row r="4151" spans="1:17" hidden="1" x14ac:dyDescent="0.3">
      <c r="A4151" t="s">
        <v>8535</v>
      </c>
      <c r="B4151" t="s">
        <v>8536</v>
      </c>
      <c r="C4151" t="s">
        <v>10650</v>
      </c>
      <c r="D4151" t="s">
        <v>531</v>
      </c>
      <c r="E4151">
        <v>19.135010999999999</v>
      </c>
      <c r="F4151">
        <v>17.46</v>
      </c>
      <c r="G4151">
        <v>37.610921267236698</v>
      </c>
      <c r="H4151">
        <v>-4.3320825835667804</v>
      </c>
      <c r="I4151">
        <v>-3.5706716850881599</v>
      </c>
      <c r="J4151">
        <v>0.10194350126915799</v>
      </c>
      <c r="K4151">
        <v>18.285632218987999</v>
      </c>
      <c r="L4151">
        <v>17.1533547833175</v>
      </c>
      <c r="M4151">
        <v>46.338528285282003</v>
      </c>
      <c r="N4151">
        <v>0.80076656495870402</v>
      </c>
      <c r="O4151">
        <v>77.548682703321802</v>
      </c>
      <c r="P4151">
        <v>68.046198267564904</v>
      </c>
    </row>
    <row r="4152" spans="1:17" hidden="1" x14ac:dyDescent="0.3">
      <c r="A4152" t="s">
        <v>8537</v>
      </c>
      <c r="B4152" t="s">
        <v>8538</v>
      </c>
      <c r="C4152" t="s">
        <v>10650</v>
      </c>
      <c r="D4152" t="s">
        <v>414</v>
      </c>
      <c r="E4152">
        <v>19.109200000000001</v>
      </c>
      <c r="F4152">
        <v>19.86</v>
      </c>
      <c r="G4152">
        <v>-19.671194457104502</v>
      </c>
      <c r="H4152">
        <v>-19.653773179106398</v>
      </c>
      <c r="I4152">
        <v>-16.279781362885299</v>
      </c>
      <c r="J4152">
        <v>-6.0589220576881102</v>
      </c>
      <c r="K4152">
        <v>20.739678144876098</v>
      </c>
      <c r="L4152">
        <v>18.619742210672001</v>
      </c>
      <c r="M4152">
        <v>26.872581114025099</v>
      </c>
      <c r="N4152">
        <v>7.2973389945162198E-2</v>
      </c>
      <c r="O4152">
        <v>39.879154078549803</v>
      </c>
      <c r="P4152">
        <v>53.1225905936777</v>
      </c>
      <c r="Q4152">
        <v>8.8567195724434999E-2</v>
      </c>
    </row>
    <row r="4153" spans="1:17" hidden="1" x14ac:dyDescent="0.3">
      <c r="A4153" t="s">
        <v>8539</v>
      </c>
      <c r="B4153" t="s">
        <v>8540</v>
      </c>
      <c r="C4153" t="s">
        <v>10650</v>
      </c>
      <c r="D4153" t="s">
        <v>136</v>
      </c>
      <c r="E4153">
        <v>19.034669999999998</v>
      </c>
      <c r="F4153">
        <v>59.37</v>
      </c>
      <c r="G4153">
        <v>53.259029930364797</v>
      </c>
      <c r="H4153">
        <v>32.756029594549602</v>
      </c>
      <c r="I4153">
        <v>192.27504801261301</v>
      </c>
      <c r="J4153">
        <v>6.5342636412210497</v>
      </c>
      <c r="K4153">
        <v>42.968136598523699</v>
      </c>
      <c r="L4153">
        <v>29.801808329695</v>
      </c>
      <c r="M4153">
        <v>99.889464894959005</v>
      </c>
      <c r="N4153">
        <v>1.4237807100677899</v>
      </c>
      <c r="O4153">
        <v>0</v>
      </c>
      <c r="P4153">
        <v>290.59210526315701</v>
      </c>
    </row>
    <row r="4154" spans="1:17" hidden="1" x14ac:dyDescent="0.3">
      <c r="A4154" t="s">
        <v>8541</v>
      </c>
      <c r="B4154" t="s">
        <v>8542</v>
      </c>
      <c r="C4154" t="s">
        <v>10650</v>
      </c>
      <c r="D4154" t="s">
        <v>21</v>
      </c>
      <c r="E4154">
        <v>18.988350000000001</v>
      </c>
      <c r="F4154">
        <v>45.75</v>
      </c>
      <c r="G4154">
        <v>-60.018161408516598</v>
      </c>
      <c r="H4154">
        <v>24.859649543309999</v>
      </c>
      <c r="I4154">
        <v>-27.900369115723102</v>
      </c>
      <c r="J4154">
        <v>4.7400315653655696</v>
      </c>
      <c r="K4154">
        <v>40.047213415418298</v>
      </c>
      <c r="L4154">
        <v>44.2848771003937</v>
      </c>
      <c r="M4154">
        <v>85.468583721740998</v>
      </c>
      <c r="N4154">
        <v>0.55079214181216696</v>
      </c>
      <c r="O4154">
        <v>52.786885245901601</v>
      </c>
      <c r="P4154">
        <v>61.660777385159001</v>
      </c>
      <c r="Q4154">
        <v>9.8844935194038003E-2</v>
      </c>
    </row>
    <row r="4155" spans="1:17" hidden="1" x14ac:dyDescent="0.3">
      <c r="A4155" t="s">
        <v>8543</v>
      </c>
      <c r="B4155" t="s">
        <v>8544</v>
      </c>
      <c r="C4155" t="s">
        <v>10650</v>
      </c>
      <c r="D4155" t="s">
        <v>2641</v>
      </c>
      <c r="E4155">
        <v>18.98</v>
      </c>
      <c r="F4155">
        <v>37.96</v>
      </c>
      <c r="G4155">
        <v>22.014522196458898</v>
      </c>
      <c r="H4155">
        <v>13.6817620226632</v>
      </c>
      <c r="I4155">
        <v>-16.8679021029048</v>
      </c>
      <c r="J4155">
        <v>27.452883877419598</v>
      </c>
      <c r="K4155">
        <v>33.440564792731003</v>
      </c>
      <c r="L4155">
        <v>34.414719601406901</v>
      </c>
      <c r="M4155">
        <v>85.788295407510205</v>
      </c>
      <c r="N4155">
        <v>3.4357719714964299</v>
      </c>
      <c r="O4155">
        <v>14.4625922023182</v>
      </c>
      <c r="P4155">
        <v>113.859154929577</v>
      </c>
    </row>
    <row r="4156" spans="1:17" hidden="1" x14ac:dyDescent="0.3">
      <c r="A4156" t="s">
        <v>8545</v>
      </c>
      <c r="B4156" t="s">
        <v>8546</v>
      </c>
      <c r="C4156" t="s">
        <v>10650</v>
      </c>
      <c r="D4156" t="s">
        <v>472</v>
      </c>
      <c r="E4156">
        <v>18.859500000000001</v>
      </c>
      <c r="F4156">
        <v>14.24</v>
      </c>
      <c r="G4156">
        <v>353.91846449627002</v>
      </c>
      <c r="H4156">
        <v>49.503933207505099</v>
      </c>
      <c r="I4156">
        <v>-19.9580640719992</v>
      </c>
      <c r="J4156">
        <v>6.3805477503933998</v>
      </c>
      <c r="K4156">
        <v>10.266980435481001</v>
      </c>
      <c r="L4156">
        <v>8.71533595123441</v>
      </c>
      <c r="M4156">
        <v>99.752167198148996</v>
      </c>
      <c r="N4156">
        <v>0.34505332066307598</v>
      </c>
      <c r="O4156">
        <v>28.160112359550499</v>
      </c>
      <c r="P4156">
        <v>458.43137254901899</v>
      </c>
      <c r="Q4156">
        <v>0.14775185942340899</v>
      </c>
    </row>
    <row r="4157" spans="1:17" hidden="1" x14ac:dyDescent="0.3">
      <c r="A4157" t="s">
        <v>8547</v>
      </c>
      <c r="B4157" t="s">
        <v>8548</v>
      </c>
      <c r="C4157" t="s">
        <v>10650</v>
      </c>
      <c r="D4157" t="s">
        <v>629</v>
      </c>
      <c r="E4157">
        <v>18.851368699999998</v>
      </c>
      <c r="F4157">
        <v>43.82</v>
      </c>
      <c r="G4157">
        <v>160.53417851095901</v>
      </c>
      <c r="H4157">
        <v>30.327166996679399</v>
      </c>
      <c r="I4157">
        <v>112.907120734104</v>
      </c>
      <c r="J4157">
        <v>12.985049785405</v>
      </c>
      <c r="K4157">
        <v>33.1833429392113</v>
      </c>
      <c r="L4157">
        <v>25.291622056938301</v>
      </c>
      <c r="M4157">
        <v>91.721821173108495</v>
      </c>
      <c r="N4157">
        <v>1.66363636363636</v>
      </c>
      <c r="O4157">
        <v>0</v>
      </c>
      <c r="P4157">
        <v>222.20588235294099</v>
      </c>
    </row>
    <row r="4158" spans="1:17" hidden="1" x14ac:dyDescent="0.3">
      <c r="A4158" t="s">
        <v>8549</v>
      </c>
      <c r="B4158" t="s">
        <v>8550</v>
      </c>
      <c r="C4158" t="s">
        <v>10650</v>
      </c>
      <c r="D4158" t="s">
        <v>2641</v>
      </c>
      <c r="E4158">
        <v>18.81577368</v>
      </c>
      <c r="F4158">
        <v>1.18</v>
      </c>
      <c r="G4158">
        <v>73.012998861740698</v>
      </c>
      <c r="H4158">
        <v>24.792695654162301</v>
      </c>
      <c r="I4158">
        <v>25.854361486075</v>
      </c>
      <c r="J4158">
        <v>-7.9127623810837902</v>
      </c>
      <c r="K4158">
        <v>1.0826279296291199</v>
      </c>
      <c r="L4158">
        <v>0.92362669288668797</v>
      </c>
      <c r="M4158">
        <v>50.8204868118573</v>
      </c>
      <c r="N4158">
        <v>0.99816067232535599</v>
      </c>
      <c r="O4158">
        <v>22.881355932203299</v>
      </c>
      <c r="P4158">
        <v>114.54545454545401</v>
      </c>
      <c r="Q4158">
        <v>8.0605134357180003E-2</v>
      </c>
    </row>
    <row r="4159" spans="1:17" hidden="1" x14ac:dyDescent="0.3">
      <c r="A4159" t="s">
        <v>8551</v>
      </c>
      <c r="B4159" t="s">
        <v>8552</v>
      </c>
      <c r="C4159" t="s">
        <v>10650</v>
      </c>
      <c r="D4159" t="s">
        <v>3185</v>
      </c>
      <c r="E4159">
        <v>18.797736</v>
      </c>
      <c r="F4159">
        <v>18.079999999999998</v>
      </c>
      <c r="G4159">
        <v>-93.461861867403798</v>
      </c>
      <c r="H4159">
        <v>-2.9134681510726299</v>
      </c>
      <c r="I4159">
        <v>-79.462866962012797</v>
      </c>
      <c r="J4159">
        <v>0.49790243886081398</v>
      </c>
      <c r="K4159">
        <v>19.529468818802801</v>
      </c>
      <c r="L4159">
        <v>29.4650125462773</v>
      </c>
      <c r="M4159">
        <v>52.349413480600901</v>
      </c>
      <c r="N4159">
        <v>0.74759533320863203</v>
      </c>
      <c r="O4159">
        <v>300.055309734513</v>
      </c>
      <c r="P4159">
        <v>9.5757575757575708</v>
      </c>
      <c r="Q4159">
        <v>3.9166045141130999E-2</v>
      </c>
    </row>
    <row r="4160" spans="1:17" hidden="1" x14ac:dyDescent="0.3">
      <c r="A4160" t="s">
        <v>8553</v>
      </c>
      <c r="B4160" t="s">
        <v>8554</v>
      </c>
      <c r="C4160" t="s">
        <v>10650</v>
      </c>
      <c r="D4160" t="s">
        <v>414</v>
      </c>
      <c r="E4160">
        <v>18.781056</v>
      </c>
      <c r="F4160">
        <v>11.9</v>
      </c>
      <c r="G4160">
        <v>1.7869452218940101</v>
      </c>
      <c r="H4160">
        <v>-15.911583028154901</v>
      </c>
      <c r="I4160">
        <v>-40.8479558044775</v>
      </c>
      <c r="J4160">
        <v>-1.6627623810837799</v>
      </c>
      <c r="K4160">
        <v>13.2200822574646</v>
      </c>
      <c r="L4160">
        <v>12.8970958686738</v>
      </c>
      <c r="M4160">
        <v>0.92015282919949504</v>
      </c>
      <c r="N4160">
        <v>0</v>
      </c>
      <c r="O4160">
        <v>44.117647058823501</v>
      </c>
      <c r="P4160">
        <v>63.911845730027501</v>
      </c>
    </row>
    <row r="4161" spans="1:17" hidden="1" x14ac:dyDescent="0.3">
      <c r="A4161" t="s">
        <v>8555</v>
      </c>
      <c r="B4161" t="s">
        <v>8556</v>
      </c>
      <c r="C4161" t="s">
        <v>10650</v>
      </c>
      <c r="D4161" t="s">
        <v>531</v>
      </c>
      <c r="E4161">
        <v>18.78</v>
      </c>
      <c r="F4161">
        <v>65.73</v>
      </c>
      <c r="G4161">
        <v>57.0433311000711</v>
      </c>
      <c r="H4161">
        <v>22.683255386827302</v>
      </c>
      <c r="I4161">
        <v>-26.277002270189701</v>
      </c>
      <c r="J4161">
        <v>-11.330872049193401</v>
      </c>
      <c r="K4161">
        <v>55.071197799192397</v>
      </c>
      <c r="L4161">
        <v>54.673207792130903</v>
      </c>
      <c r="M4161">
        <v>62.489449316600997</v>
      </c>
      <c r="N4161">
        <v>3.2488312689768102</v>
      </c>
      <c r="O4161">
        <v>55.940970637456203</v>
      </c>
      <c r="P4161">
        <v>97.328129690783499</v>
      </c>
    </row>
    <row r="4162" spans="1:17" hidden="1" x14ac:dyDescent="0.3">
      <c r="A4162" t="s">
        <v>8557</v>
      </c>
      <c r="B4162" t="s">
        <v>8558</v>
      </c>
      <c r="C4162" t="s">
        <v>10650</v>
      </c>
      <c r="D4162" t="s">
        <v>261</v>
      </c>
      <c r="E4162">
        <v>18.730276319999899</v>
      </c>
      <c r="F4162">
        <v>13.73</v>
      </c>
      <c r="G4162">
        <v>-45.7629536287428</v>
      </c>
      <c r="H4162">
        <v>-11.6166767072223</v>
      </c>
      <c r="I4162">
        <v>-41.1970821964685</v>
      </c>
      <c r="J4162">
        <v>-4.90017245302624</v>
      </c>
      <c r="K4162">
        <v>14.7381976675363</v>
      </c>
      <c r="L4162">
        <v>15.8388452312902</v>
      </c>
      <c r="M4162">
        <v>33.9956352270571</v>
      </c>
      <c r="N4162">
        <v>0.27194198969298999</v>
      </c>
      <c r="O4162">
        <v>81.130211814943706</v>
      </c>
      <c r="P4162">
        <v>6.4341085271317704</v>
      </c>
      <c r="Q4162">
        <v>4.9863167508180997E-2</v>
      </c>
    </row>
    <row r="4163" spans="1:17" hidden="1" x14ac:dyDescent="0.3">
      <c r="A4163" t="s">
        <v>8559</v>
      </c>
      <c r="B4163" t="s">
        <v>8560</v>
      </c>
      <c r="C4163" t="s">
        <v>10650</v>
      </c>
      <c r="D4163" t="s">
        <v>355</v>
      </c>
      <c r="E4163">
        <v>18.536408999999999</v>
      </c>
      <c r="F4163">
        <v>48</v>
      </c>
      <c r="G4163">
        <v>-24.428209862519001</v>
      </c>
      <c r="H4163">
        <v>-5.1842427971265099</v>
      </c>
      <c r="I4163">
        <v>-8.1656744759080002</v>
      </c>
      <c r="J4163">
        <v>5.2069719027788102</v>
      </c>
      <c r="K4163">
        <v>48.395243267115703</v>
      </c>
      <c r="L4163">
        <v>48.485650734458403</v>
      </c>
      <c r="M4163">
        <v>60.055255297287097</v>
      </c>
      <c r="N4163">
        <v>0.36581698657297901</v>
      </c>
      <c r="O4163">
        <v>43.3541666666666</v>
      </c>
      <c r="P4163">
        <v>24.6753246753246</v>
      </c>
      <c r="Q4163">
        <v>-3.1673461585114998E-2</v>
      </c>
    </row>
    <row r="4164" spans="1:17" hidden="1" x14ac:dyDescent="0.3">
      <c r="A4164" t="s">
        <v>8561</v>
      </c>
      <c r="B4164" t="s">
        <v>8562</v>
      </c>
      <c r="C4164" t="s">
        <v>10650</v>
      </c>
      <c r="D4164" t="s">
        <v>46</v>
      </c>
      <c r="E4164">
        <v>18.495085</v>
      </c>
      <c r="F4164">
        <v>29</v>
      </c>
      <c r="G4164">
        <v>210.74119358790699</v>
      </c>
      <c r="H4164">
        <v>38.573524537966001</v>
      </c>
      <c r="I4164">
        <v>-31.3939217934815</v>
      </c>
      <c r="J4164">
        <v>25.251898450426001</v>
      </c>
      <c r="K4164">
        <v>22.781767387013598</v>
      </c>
      <c r="L4164">
        <v>19.7146562039838</v>
      </c>
      <c r="M4164">
        <v>91.6606830360776</v>
      </c>
      <c r="N4164">
        <v>0.85416666666666596</v>
      </c>
      <c r="O4164">
        <v>37.586206896551701</v>
      </c>
      <c r="P4164">
        <v>241.17647058823499</v>
      </c>
      <c r="Q4164">
        <v>0.23432206011380299</v>
      </c>
    </row>
    <row r="4165" spans="1:17" hidden="1" x14ac:dyDescent="0.3">
      <c r="A4165" t="s">
        <v>8563</v>
      </c>
      <c r="B4165" t="s">
        <v>8564</v>
      </c>
      <c r="C4165" t="s">
        <v>10650</v>
      </c>
      <c r="D4165" t="s">
        <v>54</v>
      </c>
      <c r="E4165">
        <v>18.4942356</v>
      </c>
      <c r="F4165">
        <v>45.95</v>
      </c>
      <c r="G4165">
        <v>-63.109269674320799</v>
      </c>
      <c r="H4165">
        <v>8.0007157042876802</v>
      </c>
      <c r="I4165">
        <v>-15.7204906770124</v>
      </c>
      <c r="J4165">
        <v>-6.22707773378088</v>
      </c>
      <c r="K4165">
        <v>45.144225628425197</v>
      </c>
      <c r="M4165">
        <v>36.069412681319498</v>
      </c>
      <c r="N4165">
        <v>0.426424050632911</v>
      </c>
      <c r="O4165">
        <v>80.413492927094595</v>
      </c>
      <c r="P4165">
        <v>38.821752265861001</v>
      </c>
    </row>
    <row r="4166" spans="1:17" hidden="1" x14ac:dyDescent="0.3">
      <c r="A4166" t="s">
        <v>8565</v>
      </c>
      <c r="B4166" t="s">
        <v>8566</v>
      </c>
      <c r="C4166" t="s">
        <v>10650</v>
      </c>
      <c r="D4166" t="s">
        <v>4029</v>
      </c>
      <c r="E4166">
        <v>18.485679999999999</v>
      </c>
      <c r="F4166">
        <v>34.08</v>
      </c>
      <c r="G4166">
        <v>-1.83150341542256</v>
      </c>
      <c r="H4166">
        <v>0.52620822978020199</v>
      </c>
      <c r="I4166">
        <v>-18.170836910390602</v>
      </c>
      <c r="J4166">
        <v>8.6422135418696602</v>
      </c>
      <c r="K4166">
        <v>34.866570034396801</v>
      </c>
      <c r="L4166">
        <v>34.187382557558799</v>
      </c>
      <c r="M4166">
        <v>44.004364759029798</v>
      </c>
      <c r="N4166">
        <v>0.97825576189061803</v>
      </c>
      <c r="O4166">
        <v>37.558685446009399</v>
      </c>
      <c r="P4166">
        <v>35.077288941736001</v>
      </c>
      <c r="Q4166">
        <v>2.5178287042595001E-2</v>
      </c>
    </row>
    <row r="4167" spans="1:17" hidden="1" x14ac:dyDescent="0.3">
      <c r="A4167" t="s">
        <v>8567</v>
      </c>
      <c r="B4167" t="s">
        <v>8568</v>
      </c>
      <c r="C4167" t="s">
        <v>10650</v>
      </c>
      <c r="D4167" t="s">
        <v>51</v>
      </c>
      <c r="E4167">
        <v>18.406840500000001</v>
      </c>
      <c r="F4167">
        <v>67.48</v>
      </c>
      <c r="G4167">
        <v>157.81760638284101</v>
      </c>
      <c r="H4167">
        <v>48.111052521941502</v>
      </c>
      <c r="I4167">
        <v>47.735761819487699</v>
      </c>
      <c r="J4167">
        <v>37.9594497263354</v>
      </c>
      <c r="K4167">
        <v>43.101091978519499</v>
      </c>
      <c r="L4167">
        <v>38.464319722681502</v>
      </c>
      <c r="M4167">
        <v>91.028231064998906</v>
      </c>
      <c r="N4167">
        <v>2.7071968776189101</v>
      </c>
      <c r="O4167">
        <v>0</v>
      </c>
      <c r="P4167">
        <v>198.58407079646</v>
      </c>
      <c r="Q4167">
        <v>7.7598351581871006E-2</v>
      </c>
    </row>
    <row r="4168" spans="1:17" hidden="1" x14ac:dyDescent="0.3">
      <c r="A4168" t="s">
        <v>8569</v>
      </c>
      <c r="B4168" t="s">
        <v>8570</v>
      </c>
      <c r="C4168" t="s">
        <v>10650</v>
      </c>
      <c r="D4168" t="s">
        <v>46</v>
      </c>
      <c r="E4168">
        <v>18.378767799999999</v>
      </c>
      <c r="F4168">
        <v>11.3</v>
      </c>
      <c r="G4168">
        <v>206.87815583549201</v>
      </c>
      <c r="H4168">
        <v>-20.827827547332401</v>
      </c>
      <c r="I4168">
        <v>104.75722899145801</v>
      </c>
      <c r="J4168">
        <v>-11.198417439126899</v>
      </c>
      <c r="K4168">
        <v>11.852054533377601</v>
      </c>
      <c r="L4168">
        <v>8.1107359844575395</v>
      </c>
      <c r="M4168">
        <v>27.1887329606215</v>
      </c>
      <c r="N4168">
        <v>0.92903250678300697</v>
      </c>
      <c r="O4168">
        <v>37.787610619469</v>
      </c>
      <c r="P4168">
        <v>253.125</v>
      </c>
      <c r="Q4168">
        <v>6.9250559708236001E-2</v>
      </c>
    </row>
    <row r="4169" spans="1:17" hidden="1" x14ac:dyDescent="0.3">
      <c r="A4169" t="s">
        <v>8571</v>
      </c>
      <c r="B4169" t="s">
        <v>8572</v>
      </c>
      <c r="C4169" t="s">
        <v>10650</v>
      </c>
      <c r="D4169" t="s">
        <v>355</v>
      </c>
      <c r="E4169">
        <v>18.369323999999999</v>
      </c>
      <c r="F4169">
        <v>16.37</v>
      </c>
      <c r="G4169">
        <v>-27.1545199025364</v>
      </c>
      <c r="H4169">
        <v>0.66851544785448802</v>
      </c>
      <c r="I4169">
        <v>-30.914030081078099</v>
      </c>
      <c r="J4169">
        <v>4.4490711689812201</v>
      </c>
      <c r="K4169">
        <v>15.6685435459632</v>
      </c>
      <c r="L4169">
        <v>16.925582449954099</v>
      </c>
      <c r="M4169">
        <v>66.009430401728196</v>
      </c>
      <c r="N4169">
        <v>2.25560535614557</v>
      </c>
      <c r="O4169">
        <v>110.14050091631</v>
      </c>
      <c r="P4169">
        <v>21.259259259259199</v>
      </c>
      <c r="Q4169">
        <v>2.6885652633589999E-3</v>
      </c>
    </row>
    <row r="4170" spans="1:17" hidden="1" x14ac:dyDescent="0.3">
      <c r="A4170" t="s">
        <v>8573</v>
      </c>
      <c r="B4170" t="s">
        <v>8574</v>
      </c>
      <c r="C4170" t="s">
        <v>10650</v>
      </c>
      <c r="D4170" t="s">
        <v>305</v>
      </c>
      <c r="E4170">
        <v>18.308454716</v>
      </c>
      <c r="F4170">
        <v>46.12</v>
      </c>
      <c r="G4170">
        <v>-27.969158360026</v>
      </c>
      <c r="H4170">
        <v>-1.9118627180099499</v>
      </c>
      <c r="I4170">
        <v>-3.91265338324465</v>
      </c>
      <c r="J4170">
        <v>-9.3858516167780603</v>
      </c>
      <c r="K4170">
        <v>45.526794344696903</v>
      </c>
      <c r="L4170">
        <v>44.267885643768501</v>
      </c>
      <c r="M4170">
        <v>36.114462432889802</v>
      </c>
      <c r="N4170">
        <v>0.30144985401641999</v>
      </c>
      <c r="O4170">
        <v>56.136166522116199</v>
      </c>
      <c r="P4170">
        <v>55.443208628243902</v>
      </c>
      <c r="Q4170">
        <v>5.3976059096059001E-2</v>
      </c>
    </row>
    <row r="4171" spans="1:17" hidden="1" x14ac:dyDescent="0.3">
      <c r="A4171" t="s">
        <v>8575</v>
      </c>
      <c r="B4171" t="s">
        <v>8576</v>
      </c>
      <c r="C4171" t="s">
        <v>10650</v>
      </c>
      <c r="D4171" t="s">
        <v>264</v>
      </c>
      <c r="E4171">
        <v>18.252672239999999</v>
      </c>
      <c r="F4171">
        <v>83.6</v>
      </c>
      <c r="G4171">
        <v>31.012446519263499</v>
      </c>
      <c r="H4171">
        <v>32.838650978202203</v>
      </c>
      <c r="I4171">
        <v>20.021303178399499</v>
      </c>
      <c r="J4171">
        <v>-1.7822660559605701</v>
      </c>
      <c r="K4171">
        <v>66.3626453746989</v>
      </c>
      <c r="L4171">
        <v>54.350364651333997</v>
      </c>
      <c r="M4171">
        <v>88.401658024945803</v>
      </c>
      <c r="N4171">
        <v>2.8316965445570199</v>
      </c>
      <c r="O4171">
        <v>0</v>
      </c>
      <c r="P4171">
        <v>151.42857142857099</v>
      </c>
      <c r="Q4171">
        <v>0.25627733661852797</v>
      </c>
    </row>
    <row r="4172" spans="1:17" hidden="1" x14ac:dyDescent="0.3">
      <c r="A4172" t="s">
        <v>8577</v>
      </c>
      <c r="B4172" t="s">
        <v>8578</v>
      </c>
      <c r="C4172" t="s">
        <v>10650</v>
      </c>
      <c r="D4172" t="s">
        <v>124</v>
      </c>
      <c r="E4172">
        <v>18.239999999999998</v>
      </c>
      <c r="F4172">
        <v>1.76</v>
      </c>
      <c r="G4172">
        <v>-32.657499222550399</v>
      </c>
      <c r="H4172">
        <v>-0.47046224057447</v>
      </c>
      <c r="I4172">
        <v>-35.093061730999302</v>
      </c>
      <c r="J4172">
        <v>-1.1392021716597001</v>
      </c>
      <c r="K4172">
        <v>1.9299158119972799</v>
      </c>
      <c r="L4172">
        <v>2.0714868709052698</v>
      </c>
      <c r="M4172">
        <v>60.304549257009</v>
      </c>
      <c r="N4172">
        <v>0.69539103480874997</v>
      </c>
      <c r="O4172">
        <v>70.454545454545396</v>
      </c>
      <c r="P4172">
        <v>9.9999999999999805</v>
      </c>
      <c r="Q4172">
        <v>-5.6788517436159999E-3</v>
      </c>
    </row>
    <row r="4173" spans="1:17" hidden="1" x14ac:dyDescent="0.3">
      <c r="A4173" t="s">
        <v>8579</v>
      </c>
      <c r="B4173" t="s">
        <v>8580</v>
      </c>
      <c r="C4173" t="s">
        <v>10650</v>
      </c>
      <c r="E4173">
        <v>18.195114</v>
      </c>
      <c r="F4173">
        <v>32.409999999999997</v>
      </c>
      <c r="G4173">
        <v>107.523606993798</v>
      </c>
      <c r="H4173">
        <v>1.82065618047816</v>
      </c>
      <c r="I4173">
        <v>34.550176635074997</v>
      </c>
      <c r="J4173">
        <v>-9.3142563771742708</v>
      </c>
      <c r="K4173">
        <v>30.276205473126598</v>
      </c>
      <c r="L4173">
        <v>23.742357910965801</v>
      </c>
      <c r="M4173">
        <v>48.0080675566998</v>
      </c>
      <c r="N4173">
        <v>2.0633464526589198</v>
      </c>
      <c r="O4173">
        <v>14.779389077445201</v>
      </c>
      <c r="P4173">
        <v>197.612488521579</v>
      </c>
      <c r="Q4173">
        <v>3.0396261739466E-2</v>
      </c>
    </row>
    <row r="4174" spans="1:17" hidden="1" x14ac:dyDescent="0.3">
      <c r="A4174" t="s">
        <v>8581</v>
      </c>
      <c r="B4174" t="s">
        <v>8582</v>
      </c>
      <c r="C4174" t="s">
        <v>10650</v>
      </c>
      <c r="D4174" t="s">
        <v>414</v>
      </c>
      <c r="E4174">
        <v>18.189</v>
      </c>
      <c r="F4174">
        <v>59.52</v>
      </c>
      <c r="G4174">
        <v>123.489637675439</v>
      </c>
      <c r="H4174">
        <v>8.4134428985198699</v>
      </c>
      <c r="I4174">
        <v>28.745117788596001</v>
      </c>
      <c r="J4174">
        <v>-9.3937013553646995</v>
      </c>
      <c r="K4174">
        <v>56.147200650410198</v>
      </c>
      <c r="L4174">
        <v>44.014524777507603</v>
      </c>
      <c r="M4174">
        <v>41.784026318173296</v>
      </c>
      <c r="N4174">
        <v>0.35934217952592801</v>
      </c>
      <c r="O4174">
        <v>18.7163978494623</v>
      </c>
      <c r="P4174">
        <v>167.625899280575</v>
      </c>
      <c r="Q4174">
        <v>0.14188691336984</v>
      </c>
    </row>
    <row r="4175" spans="1:17" hidden="1" x14ac:dyDescent="0.3">
      <c r="A4175" t="s">
        <v>8583</v>
      </c>
      <c r="B4175" t="s">
        <v>8584</v>
      </c>
      <c r="C4175" t="s">
        <v>10650</v>
      </c>
      <c r="D4175" t="s">
        <v>742</v>
      </c>
      <c r="E4175">
        <v>18.095091273000001</v>
      </c>
      <c r="F4175">
        <v>974.34</v>
      </c>
      <c r="G4175">
        <v>26.518877450523899</v>
      </c>
      <c r="H4175">
        <v>-1.25385949317284</v>
      </c>
      <c r="I4175">
        <v>1.2572591133143001</v>
      </c>
      <c r="J4175">
        <v>2.1290183032134501E-2</v>
      </c>
      <c r="K4175">
        <v>947.35393936471803</v>
      </c>
      <c r="L4175">
        <v>855.65703490892997</v>
      </c>
      <c r="M4175">
        <v>55.6599041266266</v>
      </c>
      <c r="N4175">
        <v>0.25223370854875798</v>
      </c>
      <c r="O4175">
        <v>7.2366935566639796</v>
      </c>
      <c r="P4175">
        <v>57.982293997470499</v>
      </c>
      <c r="Q4175">
        <v>1.8114824755041999E-2</v>
      </c>
    </row>
    <row r="4176" spans="1:17" hidden="1" x14ac:dyDescent="0.3">
      <c r="A4176" t="s">
        <v>8585</v>
      </c>
      <c r="B4176" t="s">
        <v>8586</v>
      </c>
      <c r="C4176" t="s">
        <v>10650</v>
      </c>
      <c r="D4176" t="s">
        <v>217</v>
      </c>
      <c r="E4176">
        <v>18.094256640000001</v>
      </c>
      <c r="F4176">
        <v>3.2</v>
      </c>
      <c r="G4176">
        <v>-39.006705571756697</v>
      </c>
      <c r="H4176">
        <v>18.3270934463957</v>
      </c>
      <c r="I4176">
        <v>-21.540596497118202</v>
      </c>
      <c r="J4176">
        <v>3.2552704058014701</v>
      </c>
      <c r="K4176">
        <v>2.9432532556174298</v>
      </c>
      <c r="L4176">
        <v>2.3957698877879099</v>
      </c>
      <c r="M4176">
        <v>65.769559171211995</v>
      </c>
      <c r="N4176">
        <v>1.1420068185665699</v>
      </c>
      <c r="O4176">
        <v>40.625</v>
      </c>
      <c r="P4176">
        <v>50.234741784037503</v>
      </c>
    </row>
    <row r="4177" spans="1:17" hidden="1" x14ac:dyDescent="0.3">
      <c r="A4177" t="s">
        <v>8587</v>
      </c>
      <c r="B4177" t="s">
        <v>8588</v>
      </c>
      <c r="C4177" t="s">
        <v>10650</v>
      </c>
      <c r="D4177" t="s">
        <v>141</v>
      </c>
      <c r="E4177">
        <v>18.090063780000001</v>
      </c>
      <c r="F4177">
        <v>68.849999999999994</v>
      </c>
      <c r="G4177">
        <v>78.201086636035399</v>
      </c>
      <c r="H4177">
        <v>34.649230976984001</v>
      </c>
      <c r="I4177">
        <v>32.745117788595998</v>
      </c>
      <c r="J4177">
        <v>8.0812376189162194</v>
      </c>
      <c r="K4177">
        <v>55.294909509269097</v>
      </c>
      <c r="L4177">
        <v>47.055573712653199</v>
      </c>
      <c r="M4177">
        <v>89.212240940943303</v>
      </c>
      <c r="N4177">
        <v>3.2551738635894298</v>
      </c>
      <c r="O4177">
        <v>4.5896877269426302</v>
      </c>
      <c r="P4177">
        <v>146.33273703041101</v>
      </c>
      <c r="Q4177">
        <v>7.4799284124053997E-2</v>
      </c>
    </row>
    <row r="4178" spans="1:17" hidden="1" x14ac:dyDescent="0.3">
      <c r="A4178" t="s">
        <v>8589</v>
      </c>
      <c r="B4178" t="s">
        <v>8590</v>
      </c>
      <c r="C4178" t="s">
        <v>10650</v>
      </c>
      <c r="D4178" t="s">
        <v>72</v>
      </c>
      <c r="E4178">
        <v>18.060017999999999</v>
      </c>
      <c r="F4178">
        <v>31.24</v>
      </c>
      <c r="G4178">
        <v>-20.821241912608901</v>
      </c>
      <c r="H4178">
        <v>23.8519061804781</v>
      </c>
      <c r="I4178">
        <v>27.120518172964999</v>
      </c>
      <c r="J4178">
        <v>5.99376713591084</v>
      </c>
      <c r="K4178">
        <v>24.869217648251698</v>
      </c>
      <c r="L4178">
        <v>25.24187780347</v>
      </c>
      <c r="M4178">
        <v>76.311833710177396</v>
      </c>
      <c r="N4178">
        <v>3.1416657317191499</v>
      </c>
      <c r="O4178">
        <v>1.1203585147247099</v>
      </c>
      <c r="P4178">
        <v>56.984924623115504</v>
      </c>
      <c r="Q4178">
        <v>0.113334391087046</v>
      </c>
    </row>
    <row r="4179" spans="1:17" hidden="1" x14ac:dyDescent="0.3">
      <c r="A4179" t="s">
        <v>8591</v>
      </c>
      <c r="B4179" t="s">
        <v>8592</v>
      </c>
      <c r="C4179" t="s">
        <v>10650</v>
      </c>
      <c r="D4179" t="s">
        <v>2354</v>
      </c>
      <c r="E4179">
        <v>18.058215000000001</v>
      </c>
      <c r="F4179">
        <v>19.55</v>
      </c>
      <c r="G4179">
        <v>-53.768610333661499</v>
      </c>
      <c r="H4179">
        <v>-15.729990371245901</v>
      </c>
      <c r="I4179">
        <v>-34.6752151823977</v>
      </c>
      <c r="J4179">
        <v>-6.7009303200150701</v>
      </c>
      <c r="K4179">
        <v>22.1909608480047</v>
      </c>
      <c r="L4179">
        <v>23.922234314187499</v>
      </c>
      <c r="M4179">
        <v>37.431538265212602</v>
      </c>
      <c r="N4179">
        <v>1.4229508196721301</v>
      </c>
      <c r="O4179">
        <v>66.240409207161093</v>
      </c>
      <c r="P4179">
        <v>12.810155799192099</v>
      </c>
      <c r="Q4179">
        <v>8.4111433428695995E-2</v>
      </c>
    </row>
    <row r="4180" spans="1:17" hidden="1" x14ac:dyDescent="0.3">
      <c r="A4180" t="s">
        <v>8593</v>
      </c>
      <c r="B4180" t="s">
        <v>8594</v>
      </c>
      <c r="C4180" t="s">
        <v>10650</v>
      </c>
      <c r="D4180" t="s">
        <v>51</v>
      </c>
      <c r="E4180">
        <v>17.969627788</v>
      </c>
      <c r="F4180">
        <v>12.53</v>
      </c>
      <c r="G4180">
        <v>49.335167762942902</v>
      </c>
      <c r="H4180">
        <v>-1.6030938195218301</v>
      </c>
      <c r="I4180">
        <v>-0.39055157348842501</v>
      </c>
      <c r="J4180">
        <v>2.5073794037368899</v>
      </c>
      <c r="K4180">
        <v>11.6516022405911</v>
      </c>
      <c r="L4180">
        <v>10.6625718738182</v>
      </c>
      <c r="M4180">
        <v>59.956890169161497</v>
      </c>
      <c r="N4180">
        <v>1.55401582865483</v>
      </c>
      <c r="O4180">
        <v>37.190742218675197</v>
      </c>
      <c r="P4180">
        <v>112.73344651952399</v>
      </c>
      <c r="Q4180">
        <v>0.10424717945081199</v>
      </c>
    </row>
    <row r="4181" spans="1:17" hidden="1" x14ac:dyDescent="0.3">
      <c r="A4181" t="s">
        <v>8595</v>
      </c>
      <c r="B4181" t="s">
        <v>8596</v>
      </c>
      <c r="C4181" t="s">
        <v>10650</v>
      </c>
      <c r="D4181" t="s">
        <v>644</v>
      </c>
      <c r="E4181">
        <v>17.9193</v>
      </c>
      <c r="F4181">
        <v>15.6</v>
      </c>
      <c r="G4181">
        <v>89.283032858826701</v>
      </c>
      <c r="H4181">
        <v>-1.33405790269763</v>
      </c>
      <c r="I4181">
        <v>14.3777708498205</v>
      </c>
      <c r="J4181">
        <v>0.91788278020653802</v>
      </c>
      <c r="K4181">
        <v>15.549704051514301</v>
      </c>
      <c r="L4181">
        <v>13.218139553254501</v>
      </c>
      <c r="M4181">
        <v>55.670727316539597</v>
      </c>
      <c r="N4181">
        <v>0.33020120978135098</v>
      </c>
      <c r="O4181">
        <v>27.243589743589698</v>
      </c>
      <c r="Q4181">
        <v>6.1226665318674003E-2</v>
      </c>
    </row>
    <row r="4182" spans="1:17" hidden="1" x14ac:dyDescent="0.3">
      <c r="A4182" t="s">
        <v>8597</v>
      </c>
      <c r="B4182" t="s">
        <v>8598</v>
      </c>
      <c r="C4182" t="s">
        <v>10650</v>
      </c>
      <c r="D4182" t="s">
        <v>305</v>
      </c>
      <c r="E4182">
        <v>17.899906640000001</v>
      </c>
      <c r="F4182">
        <v>5.37</v>
      </c>
      <c r="G4182">
        <v>-36.554158119209298</v>
      </c>
      <c r="H4182">
        <v>-20.363673529666698</v>
      </c>
      <c r="I4182">
        <v>-28.535205661538701</v>
      </c>
      <c r="J4182">
        <v>-6.2624216655812299</v>
      </c>
      <c r="K4182">
        <v>6.2237660104589603</v>
      </c>
      <c r="L4182">
        <v>6.3717685805906497</v>
      </c>
      <c r="M4182">
        <v>32.551015484088801</v>
      </c>
      <c r="N4182">
        <v>1.6536211382457999</v>
      </c>
      <c r="O4182">
        <v>58.100558659217803</v>
      </c>
      <c r="P4182">
        <v>6.1264822134387398</v>
      </c>
      <c r="Q4182">
        <v>4.4661131157640997E-2</v>
      </c>
    </row>
    <row r="4183" spans="1:17" hidden="1" x14ac:dyDescent="0.3">
      <c r="A4183" t="s">
        <v>8599</v>
      </c>
      <c r="B4183" t="s">
        <v>8600</v>
      </c>
      <c r="C4183" t="s">
        <v>10650</v>
      </c>
      <c r="D4183" t="s">
        <v>183</v>
      </c>
      <c r="E4183">
        <v>17.885993491000001</v>
      </c>
      <c r="F4183">
        <v>39.18</v>
      </c>
      <c r="G4183">
        <v>-18.396386522776002</v>
      </c>
      <c r="H4183">
        <v>4.7824617360337198</v>
      </c>
      <c r="I4183">
        <v>-8.8777757896641596</v>
      </c>
      <c r="J4183">
        <v>1.07549265247326</v>
      </c>
      <c r="K4183">
        <v>36.121154256722598</v>
      </c>
      <c r="L4183">
        <v>37.414144300582898</v>
      </c>
      <c r="M4183">
        <v>53.987462018317999</v>
      </c>
      <c r="N4183">
        <v>2.0991604257882899</v>
      </c>
      <c r="O4183">
        <v>17.151607963246501</v>
      </c>
      <c r="P4183">
        <v>31.653225806451601</v>
      </c>
      <c r="Q4183">
        <v>-7.9720275058369997E-2</v>
      </c>
    </row>
    <row r="4184" spans="1:17" hidden="1" x14ac:dyDescent="0.3">
      <c r="A4184" t="s">
        <v>8601</v>
      </c>
      <c r="B4184" t="s">
        <v>8602</v>
      </c>
      <c r="C4184" t="s">
        <v>10650</v>
      </c>
      <c r="D4184" t="s">
        <v>51</v>
      </c>
      <c r="E4184">
        <v>17.878306500000001</v>
      </c>
      <c r="F4184">
        <v>25.65</v>
      </c>
      <c r="G4184">
        <v>69.955347999671702</v>
      </c>
      <c r="H4184">
        <v>18.5611758433995</v>
      </c>
      <c r="I4184">
        <v>20.0012830851968</v>
      </c>
      <c r="J4184">
        <v>20.480094761773302</v>
      </c>
      <c r="K4184">
        <v>22.330763306366801</v>
      </c>
      <c r="L4184">
        <v>20.382674980749702</v>
      </c>
      <c r="M4184">
        <v>81.296884738457393</v>
      </c>
      <c r="N4184">
        <v>0.70329774787135102</v>
      </c>
      <c r="O4184">
        <v>14.191033138401499</v>
      </c>
      <c r="P4184">
        <v>110.9375</v>
      </c>
      <c r="Q4184">
        <v>0.10158524798436799</v>
      </c>
    </row>
    <row r="4185" spans="1:17" hidden="1" x14ac:dyDescent="0.3">
      <c r="A4185" t="s">
        <v>8603</v>
      </c>
      <c r="B4185" t="s">
        <v>8604</v>
      </c>
      <c r="C4185" t="s">
        <v>10650</v>
      </c>
      <c r="D4185" t="s">
        <v>355</v>
      </c>
      <c r="E4185">
        <v>17.869944959999899</v>
      </c>
      <c r="F4185">
        <v>10.15</v>
      </c>
      <c r="G4185">
        <v>90.697620603157603</v>
      </c>
      <c r="H4185">
        <v>-4.4132672299264701</v>
      </c>
      <c r="I4185">
        <v>-32.984928366981997</v>
      </c>
      <c r="J4185">
        <v>-0.76186148018288702</v>
      </c>
      <c r="K4185">
        <v>9.8874956967935699</v>
      </c>
      <c r="L4185">
        <v>9.6757078336019493</v>
      </c>
      <c r="M4185">
        <v>55.9527972191675</v>
      </c>
      <c r="N4185">
        <v>1.0866293569666201</v>
      </c>
      <c r="O4185">
        <v>82.955665024630505</v>
      </c>
      <c r="P4185">
        <v>132.26544622425601</v>
      </c>
      <c r="Q4185">
        <v>7.0951212559352994E-2</v>
      </c>
    </row>
    <row r="4186" spans="1:17" hidden="1" x14ac:dyDescent="0.3">
      <c r="A4186" t="s">
        <v>8605</v>
      </c>
      <c r="B4186" t="s">
        <v>8606</v>
      </c>
      <c r="C4186" t="s">
        <v>10650</v>
      </c>
      <c r="D4186" t="s">
        <v>104</v>
      </c>
      <c r="E4186">
        <v>17.811959999999999</v>
      </c>
      <c r="F4186">
        <v>19.27</v>
      </c>
      <c r="G4186">
        <v>289.390431060673</v>
      </c>
      <c r="H4186">
        <v>11.141662627469501</v>
      </c>
      <c r="I4186">
        <v>-61.265384722040601</v>
      </c>
      <c r="J4186">
        <v>-9.3189389898202695</v>
      </c>
      <c r="K4186">
        <v>18.5020410021957</v>
      </c>
      <c r="L4186">
        <v>18.374354903181398</v>
      </c>
      <c r="M4186">
        <v>54.40632994864</v>
      </c>
      <c r="N4186">
        <v>0.65249650007088</v>
      </c>
      <c r="O4186">
        <v>105.18941359626299</v>
      </c>
      <c r="P4186">
        <v>319.82570806100199</v>
      </c>
      <c r="Q4186">
        <v>0.17547564657916001</v>
      </c>
    </row>
    <row r="4187" spans="1:17" hidden="1" x14ac:dyDescent="0.3">
      <c r="A4187" t="s">
        <v>8607</v>
      </c>
      <c r="B4187" t="s">
        <v>8608</v>
      </c>
      <c r="C4187" t="s">
        <v>10650</v>
      </c>
      <c r="D4187" t="s">
        <v>295</v>
      </c>
      <c r="E4187">
        <v>17.807548331</v>
      </c>
      <c r="F4187">
        <v>70.97</v>
      </c>
      <c r="G4187">
        <v>66.703611888560602</v>
      </c>
      <c r="H4187">
        <v>71.449271940981404</v>
      </c>
      <c r="I4187">
        <v>39.523311661761902</v>
      </c>
      <c r="J4187">
        <v>38.090368858705602</v>
      </c>
      <c r="K4187">
        <v>50.425649917925703</v>
      </c>
      <c r="L4187">
        <v>47.084519700239298</v>
      </c>
      <c r="M4187">
        <v>90.469798742982604</v>
      </c>
      <c r="N4187">
        <v>4.6941574195077402</v>
      </c>
      <c r="O4187">
        <v>19.318021699309501</v>
      </c>
      <c r="P4187">
        <v>103.64418938307</v>
      </c>
      <c r="Q4187">
        <v>6.9945944064899998E-2</v>
      </c>
    </row>
    <row r="4188" spans="1:17" hidden="1" x14ac:dyDescent="0.3">
      <c r="A4188" t="s">
        <v>8609</v>
      </c>
      <c r="B4188" t="s">
        <v>8610</v>
      </c>
      <c r="C4188" t="s">
        <v>10650</v>
      </c>
      <c r="D4188" t="s">
        <v>531</v>
      </c>
      <c r="E4188">
        <v>17.7872734</v>
      </c>
      <c r="F4188">
        <v>18.190000000000001</v>
      </c>
      <c r="G4188">
        <v>8.3137695290386908</v>
      </c>
      <c r="H4188">
        <v>-1.52309381952183</v>
      </c>
      <c r="I4188">
        <v>-8.0066751386152095</v>
      </c>
      <c r="J4188">
        <v>-1.6627623810837799</v>
      </c>
      <c r="K4188">
        <v>18.172610189542802</v>
      </c>
      <c r="L4188">
        <v>17.160617408633701</v>
      </c>
      <c r="M4188">
        <v>100</v>
      </c>
      <c r="O4188">
        <v>0</v>
      </c>
      <c r="P4188">
        <v>38.7490465293669</v>
      </c>
    </row>
    <row r="4189" spans="1:17" hidden="1" x14ac:dyDescent="0.3">
      <c r="A4189" t="s">
        <v>8611</v>
      </c>
      <c r="B4189" t="s">
        <v>8612</v>
      </c>
      <c r="C4189" t="s">
        <v>10650</v>
      </c>
      <c r="D4189" t="s">
        <v>230</v>
      </c>
      <c r="E4189">
        <v>17.777750000000001</v>
      </c>
      <c r="F4189">
        <v>15.04</v>
      </c>
      <c r="G4189">
        <v>63.629239128704</v>
      </c>
      <c r="H4189">
        <v>22.901965657083998</v>
      </c>
      <c r="I4189">
        <v>4.9916163880358102</v>
      </c>
      <c r="J4189">
        <v>-2.0437147620361702</v>
      </c>
      <c r="K4189">
        <v>13.592670734095799</v>
      </c>
      <c r="L4189">
        <v>12.3597063065677</v>
      </c>
      <c r="M4189">
        <v>56.391593549381803</v>
      </c>
      <c r="N4189">
        <v>1.8374939563155599</v>
      </c>
      <c r="O4189">
        <v>15.7579787234042</v>
      </c>
      <c r="Q4189">
        <v>6.8116491398949E-2</v>
      </c>
    </row>
    <row r="4190" spans="1:17" hidden="1" x14ac:dyDescent="0.3">
      <c r="A4190" t="s">
        <v>8613</v>
      </c>
      <c r="B4190" t="s">
        <v>8614</v>
      </c>
      <c r="C4190" t="s">
        <v>10650</v>
      </c>
      <c r="D4190" t="s">
        <v>414</v>
      </c>
      <c r="E4190">
        <v>17.713317499999999</v>
      </c>
      <c r="F4190">
        <v>27.25</v>
      </c>
      <c r="G4190">
        <v>20.534252085544299</v>
      </c>
      <c r="H4190">
        <v>-6.4428425983075996</v>
      </c>
      <c r="I4190">
        <v>-50.7971396345648</v>
      </c>
      <c r="J4190">
        <v>-1.6627623810837799</v>
      </c>
      <c r="K4190">
        <v>30.1989311440406</v>
      </c>
      <c r="L4190">
        <v>33.707893467951699</v>
      </c>
      <c r="M4190">
        <v>4.0868257539999996E-6</v>
      </c>
      <c r="N4190">
        <v>0.79945799457994504</v>
      </c>
      <c r="O4190">
        <v>60.844036697247603</v>
      </c>
      <c r="P4190">
        <v>58.892128279883302</v>
      </c>
    </row>
    <row r="4191" spans="1:17" hidden="1" x14ac:dyDescent="0.3">
      <c r="A4191" t="s">
        <v>8615</v>
      </c>
      <c r="B4191" t="s">
        <v>8616</v>
      </c>
      <c r="C4191" t="s">
        <v>10650</v>
      </c>
      <c r="D4191" t="s">
        <v>565</v>
      </c>
      <c r="E4191">
        <v>17.686538891999898</v>
      </c>
      <c r="F4191">
        <v>3.38</v>
      </c>
      <c r="G4191">
        <v>-66.298654609436298</v>
      </c>
      <c r="H4191">
        <v>-11.523093819521799</v>
      </c>
      <c r="I4191">
        <v>-24.718515184175299</v>
      </c>
      <c r="J4191">
        <v>-4.6567743571316802</v>
      </c>
      <c r="K4191">
        <v>3.4561649384117001</v>
      </c>
      <c r="L4191">
        <v>4.59558086435357</v>
      </c>
      <c r="M4191">
        <v>28.319303416920398</v>
      </c>
      <c r="N4191">
        <v>0.82115776968427401</v>
      </c>
      <c r="O4191">
        <v>87.869822485207095</v>
      </c>
      <c r="P4191">
        <v>20.714285714285701</v>
      </c>
      <c r="Q4191">
        <v>-0.143898126673908</v>
      </c>
    </row>
    <row r="4192" spans="1:17" hidden="1" x14ac:dyDescent="0.3">
      <c r="A4192" t="s">
        <v>8617</v>
      </c>
      <c r="B4192" t="s">
        <v>8618</v>
      </c>
      <c r="C4192" t="s">
        <v>10650</v>
      </c>
      <c r="D4192" t="s">
        <v>565</v>
      </c>
      <c r="E4192">
        <v>17.678058839999998</v>
      </c>
      <c r="F4192">
        <v>4.7300000000000004</v>
      </c>
      <c r="G4192">
        <v>2.8041596193901102</v>
      </c>
      <c r="H4192">
        <v>-1.52309381952183</v>
      </c>
      <c r="I4192">
        <v>-11.2487378181627</v>
      </c>
      <c r="J4192">
        <v>-4.3158236055735903</v>
      </c>
      <c r="K4192">
        <v>4.7966249304550903</v>
      </c>
      <c r="L4192">
        <v>4.7639447979779197</v>
      </c>
      <c r="M4192">
        <v>49.277784045530296</v>
      </c>
      <c r="N4192">
        <v>0.81903335993268001</v>
      </c>
      <c r="O4192">
        <v>44.820295983086602</v>
      </c>
      <c r="P4192">
        <v>46.894409937888199</v>
      </c>
      <c r="Q4192">
        <v>2.0289475754850001E-3</v>
      </c>
    </row>
    <row r="4193" spans="1:17" hidden="1" x14ac:dyDescent="0.3">
      <c r="A4193" t="s">
        <v>8619</v>
      </c>
      <c r="B4193" t="s">
        <v>8620</v>
      </c>
      <c r="C4193" t="s">
        <v>10650</v>
      </c>
      <c r="D4193" t="s">
        <v>40</v>
      </c>
      <c r="E4193">
        <v>17.67799917</v>
      </c>
      <c r="F4193">
        <v>1.95</v>
      </c>
      <c r="G4193">
        <v>-1.5291686768645301</v>
      </c>
      <c r="H4193">
        <v>4.1310347770273497</v>
      </c>
      <c r="I4193">
        <v>12.749117414671099</v>
      </c>
      <c r="J4193">
        <v>-1.7822660559605701</v>
      </c>
      <c r="K4193">
        <v>1.63835233090873</v>
      </c>
      <c r="L4193">
        <v>1.28482714022671</v>
      </c>
      <c r="M4193">
        <v>99.999999999993705</v>
      </c>
      <c r="N4193">
        <v>1.43989681047897</v>
      </c>
      <c r="O4193">
        <v>0</v>
      </c>
      <c r="P4193">
        <v>44.4444444444444</v>
      </c>
      <c r="Q4193">
        <v>3.4659496141705999E-2</v>
      </c>
    </row>
    <row r="4194" spans="1:17" hidden="1" x14ac:dyDescent="0.3">
      <c r="A4194" t="s">
        <v>8621</v>
      </c>
      <c r="B4194" t="s">
        <v>8622</v>
      </c>
      <c r="C4194" t="s">
        <v>10650</v>
      </c>
      <c r="D4194" t="s">
        <v>531</v>
      </c>
      <c r="E4194">
        <v>17.66628</v>
      </c>
      <c r="F4194">
        <v>0.92</v>
      </c>
      <c r="G4194">
        <v>-75.345456641046695</v>
      </c>
      <c r="H4194">
        <v>-3.6283569774165598</v>
      </c>
      <c r="I4194">
        <v>-15.096827500157699</v>
      </c>
      <c r="J4194">
        <v>-4.7877623810837697</v>
      </c>
      <c r="K4194">
        <v>0.950459212095769</v>
      </c>
      <c r="L4194">
        <v>1.0927526364203599</v>
      </c>
      <c r="M4194">
        <v>44.704070478194303</v>
      </c>
      <c r="N4194">
        <v>0.53486846540874999</v>
      </c>
      <c r="O4194">
        <v>86.956521739130395</v>
      </c>
      <c r="P4194">
        <v>22.6666666666666</v>
      </c>
      <c r="Q4194">
        <v>-3.9809090137989996E-3</v>
      </c>
    </row>
    <row r="4195" spans="1:17" hidden="1" x14ac:dyDescent="0.3">
      <c r="A4195" t="s">
        <v>8623</v>
      </c>
      <c r="B4195" t="s">
        <v>8624</v>
      </c>
      <c r="C4195" t="s">
        <v>10650</v>
      </c>
      <c r="D4195" t="s">
        <v>51</v>
      </c>
      <c r="E4195">
        <v>17.645749775999999</v>
      </c>
      <c r="F4195">
        <v>34.26</v>
      </c>
      <c r="G4195">
        <v>80.395492230440993</v>
      </c>
      <c r="H4195">
        <v>7.0314784518645697</v>
      </c>
      <c r="I4195">
        <v>38.825249442498098</v>
      </c>
      <c r="J4195">
        <v>-0.99406937196524903</v>
      </c>
      <c r="K4195">
        <v>31.2418349397831</v>
      </c>
      <c r="L4195">
        <v>25.382181039160301</v>
      </c>
      <c r="M4195">
        <v>55.958377520937397</v>
      </c>
      <c r="N4195">
        <v>0.383915540232043</v>
      </c>
      <c r="O4195">
        <v>14.4191476941039</v>
      </c>
      <c r="P4195">
        <v>136.27586206896501</v>
      </c>
      <c r="Q4195">
        <v>7.1076456906634999E-2</v>
      </c>
    </row>
    <row r="4196" spans="1:17" hidden="1" x14ac:dyDescent="0.3">
      <c r="A4196" t="s">
        <v>8625</v>
      </c>
      <c r="B4196" t="s">
        <v>8626</v>
      </c>
      <c r="C4196" t="s">
        <v>10650</v>
      </c>
      <c r="D4196" t="s">
        <v>198</v>
      </c>
      <c r="E4196">
        <v>17.63775</v>
      </c>
      <c r="F4196">
        <v>4.05</v>
      </c>
      <c r="G4196">
        <v>-9.5397546122685206</v>
      </c>
      <c r="I4196">
        <v>-7.77436273088448</v>
      </c>
      <c r="K4196">
        <v>4.4249445457001002</v>
      </c>
      <c r="L4196">
        <v>4.0278917604158799</v>
      </c>
      <c r="M4196">
        <v>29.723467083117001</v>
      </c>
      <c r="N4196">
        <v>1</v>
      </c>
      <c r="O4196">
        <v>33.3333333333333</v>
      </c>
      <c r="P4196">
        <v>24.615384615384599</v>
      </c>
      <c r="Q4196">
        <v>-2.0192540060606001E-2</v>
      </c>
    </row>
    <row r="4197" spans="1:17" hidden="1" x14ac:dyDescent="0.3">
      <c r="A4197" t="s">
        <v>8627</v>
      </c>
      <c r="B4197" t="s">
        <v>8628</v>
      </c>
      <c r="C4197" t="s">
        <v>10650</v>
      </c>
      <c r="D4197" t="s">
        <v>295</v>
      </c>
      <c r="E4197">
        <v>17.620911</v>
      </c>
      <c r="F4197">
        <v>14.06</v>
      </c>
      <c r="G4197">
        <v>-39.959086524137703</v>
      </c>
      <c r="H4197">
        <v>-6.5096167305730503</v>
      </c>
      <c r="I4197">
        <v>-28.423166723043799</v>
      </c>
      <c r="J4197">
        <v>-1.02036409414588</v>
      </c>
      <c r="K4197">
        <v>14.644679398639701</v>
      </c>
      <c r="L4197">
        <v>15.854201974322001</v>
      </c>
      <c r="M4197">
        <v>48.792451631750303</v>
      </c>
      <c r="N4197">
        <v>0.79789363178551198</v>
      </c>
      <c r="O4197">
        <v>73.186344238975806</v>
      </c>
      <c r="P4197">
        <v>14.4951140065146</v>
      </c>
      <c r="Q4197">
        <v>8.8385963528978997E-2</v>
      </c>
    </row>
    <row r="4198" spans="1:17" hidden="1" x14ac:dyDescent="0.3">
      <c r="A4198" t="s">
        <v>8629</v>
      </c>
      <c r="B4198" t="s">
        <v>8630</v>
      </c>
      <c r="C4198" t="s">
        <v>10650</v>
      </c>
      <c r="D4198" t="s">
        <v>6992</v>
      </c>
      <c r="E4198">
        <v>17.502704999999999</v>
      </c>
      <c r="F4198">
        <v>57</v>
      </c>
      <c r="G4198">
        <v>-60.203635797765301</v>
      </c>
      <c r="H4198">
        <v>2.11326981684179</v>
      </c>
      <c r="I4198">
        <v>-31.540596497118202</v>
      </c>
      <c r="J4198">
        <v>-3.3869003121182599</v>
      </c>
      <c r="K4198">
        <v>55.5840855392007</v>
      </c>
      <c r="M4198">
        <v>43.694570453293302</v>
      </c>
      <c r="N4198">
        <v>0.57672727272727198</v>
      </c>
      <c r="O4198">
        <v>57.894736842105203</v>
      </c>
      <c r="P4198">
        <v>21.276595744680801</v>
      </c>
    </row>
    <row r="4199" spans="1:17" hidden="1" x14ac:dyDescent="0.3">
      <c r="A4199" t="s">
        <v>8631</v>
      </c>
      <c r="B4199" t="s">
        <v>8632</v>
      </c>
      <c r="C4199" t="s">
        <v>10650</v>
      </c>
      <c r="D4199" t="s">
        <v>7191</v>
      </c>
      <c r="E4199">
        <v>17.498224799999999</v>
      </c>
      <c r="F4199">
        <v>9.4499999999999993</v>
      </c>
      <c r="G4199">
        <v>-22.926744577120001</v>
      </c>
      <c r="H4199">
        <v>3.3603689995680499</v>
      </c>
      <c r="I4199">
        <v>-35.573590530112199</v>
      </c>
      <c r="J4199">
        <v>3.3372376189162001</v>
      </c>
      <c r="K4199">
        <v>10.2059580021289</v>
      </c>
      <c r="L4199">
        <v>10.1351967002809</v>
      </c>
      <c r="M4199">
        <v>70.380621870430602</v>
      </c>
      <c r="N4199">
        <v>0.56737588652482196</v>
      </c>
      <c r="O4199">
        <v>88.359788359788297</v>
      </c>
      <c r="P4199">
        <v>26</v>
      </c>
    </row>
    <row r="4200" spans="1:17" hidden="1" x14ac:dyDescent="0.3">
      <c r="A4200" t="s">
        <v>8633</v>
      </c>
      <c r="B4200" t="s">
        <v>8634</v>
      </c>
      <c r="C4200" t="s">
        <v>10650</v>
      </c>
      <c r="D4200" t="s">
        <v>54</v>
      </c>
      <c r="E4200">
        <v>17.449967231999999</v>
      </c>
      <c r="F4200">
        <v>21.49</v>
      </c>
      <c r="G4200">
        <v>-20.230148795200002</v>
      </c>
      <c r="H4200">
        <v>-7.8113034265087196</v>
      </c>
      <c r="I4200">
        <v>-4.9792181769459498</v>
      </c>
      <c r="J4200">
        <v>1.3122856035611301</v>
      </c>
      <c r="K4200">
        <v>20.161624217907399</v>
      </c>
      <c r="L4200">
        <v>19.965946337576302</v>
      </c>
      <c r="M4200">
        <v>61.231822437901201</v>
      </c>
      <c r="N4200">
        <v>2.5467255256189301</v>
      </c>
      <c r="O4200">
        <v>22.6151698464402</v>
      </c>
      <c r="P4200">
        <v>32.654320987654302</v>
      </c>
      <c r="Q4200">
        <v>-3.8303096111305002E-2</v>
      </c>
    </row>
    <row r="4201" spans="1:17" hidden="1" x14ac:dyDescent="0.3">
      <c r="A4201" t="s">
        <v>8635</v>
      </c>
      <c r="B4201" t="s">
        <v>8636</v>
      </c>
      <c r="C4201" t="s">
        <v>10650</v>
      </c>
      <c r="D4201" t="s">
        <v>136</v>
      </c>
      <c r="E4201">
        <v>17.4293592</v>
      </c>
      <c r="F4201">
        <v>31.94</v>
      </c>
      <c r="G4201">
        <v>26.286999741575599</v>
      </c>
      <c r="H4201">
        <v>13.5223925345719</v>
      </c>
      <c r="I4201">
        <v>-27.132027372075001</v>
      </c>
      <c r="J4201">
        <v>-1.72355265464</v>
      </c>
      <c r="K4201">
        <v>31.173170437177799</v>
      </c>
      <c r="L4201">
        <v>30.559813949592201</v>
      </c>
      <c r="M4201">
        <v>57.359727225433701</v>
      </c>
      <c r="N4201">
        <v>1.53609794951253</v>
      </c>
      <c r="O4201">
        <v>39.480275516593501</v>
      </c>
      <c r="P4201">
        <v>69.353128313891801</v>
      </c>
      <c r="Q4201">
        <v>9.8370362954657994E-2</v>
      </c>
    </row>
    <row r="4202" spans="1:17" hidden="1" x14ac:dyDescent="0.3">
      <c r="A4202" t="s">
        <v>8637</v>
      </c>
      <c r="B4202" t="s">
        <v>8638</v>
      </c>
      <c r="C4202" t="s">
        <v>10650</v>
      </c>
      <c r="D4202" t="s">
        <v>54</v>
      </c>
      <c r="E4202">
        <v>17.372</v>
      </c>
      <c r="F4202">
        <v>17.16</v>
      </c>
      <c r="G4202">
        <v>-21.135913943003299</v>
      </c>
      <c r="H4202">
        <v>-6.0205952076395599</v>
      </c>
      <c r="I4202">
        <v>-15.413738704541201</v>
      </c>
      <c r="J4202">
        <v>-6.05409089692591</v>
      </c>
      <c r="K4202">
        <v>17.458372851781199</v>
      </c>
      <c r="L4202">
        <v>17.821039807472999</v>
      </c>
      <c r="M4202">
        <v>41.255024298739897</v>
      </c>
      <c r="N4202">
        <v>0.428869669688559</v>
      </c>
      <c r="O4202">
        <v>50.058275058275001</v>
      </c>
      <c r="P4202">
        <v>18.836565096952899</v>
      </c>
      <c r="Q4202">
        <v>-2.0111864457117001E-2</v>
      </c>
    </row>
    <row r="4203" spans="1:17" hidden="1" x14ac:dyDescent="0.3">
      <c r="A4203" t="s">
        <v>8639</v>
      </c>
      <c r="B4203" t="s">
        <v>8640</v>
      </c>
      <c r="C4203" t="s">
        <v>10650</v>
      </c>
      <c r="D4203" t="s">
        <v>295</v>
      </c>
      <c r="E4203">
        <v>17.354614303999998</v>
      </c>
      <c r="F4203">
        <v>25.58</v>
      </c>
      <c r="G4203">
        <v>-15.8295422333031</v>
      </c>
      <c r="H4203">
        <v>-12.441290814513399</v>
      </c>
      <c r="I4203">
        <v>-39.653031496913499</v>
      </c>
      <c r="J4203">
        <v>-3.7904219555518699</v>
      </c>
      <c r="K4203">
        <v>27.404604206666299</v>
      </c>
      <c r="L4203">
        <v>27.3962593161054</v>
      </c>
      <c r="M4203">
        <v>46.470606374016299</v>
      </c>
      <c r="N4203">
        <v>0.97185479896010696</v>
      </c>
      <c r="O4203">
        <v>56.372165754495697</v>
      </c>
      <c r="P4203">
        <v>21.8095238095238</v>
      </c>
      <c r="Q4203">
        <v>1.2533567516584999E-2</v>
      </c>
    </row>
    <row r="4204" spans="1:17" hidden="1" x14ac:dyDescent="0.3">
      <c r="A4204" t="s">
        <v>8641</v>
      </c>
      <c r="B4204" t="s">
        <v>8642</v>
      </c>
      <c r="C4204" t="s">
        <v>10650</v>
      </c>
      <c r="D4204" t="s">
        <v>414</v>
      </c>
      <c r="E4204">
        <v>17.287365600000001</v>
      </c>
      <c r="F4204">
        <v>50.38</v>
      </c>
      <c r="G4204">
        <v>38.172487390568698</v>
      </c>
      <c r="H4204">
        <v>17.712159153199</v>
      </c>
      <c r="I4204">
        <v>27.7964090511195</v>
      </c>
      <c r="J4204">
        <v>-4.03007815046141</v>
      </c>
      <c r="K4204">
        <v>44.593972815212098</v>
      </c>
      <c r="L4204">
        <v>37.615498718898202</v>
      </c>
      <c r="M4204">
        <v>63.768140602863603</v>
      </c>
      <c r="N4204">
        <v>1.02894267651563</v>
      </c>
      <c r="O4204">
        <v>8.9718142119888693</v>
      </c>
      <c r="P4204">
        <v>85.152517456817293</v>
      </c>
      <c r="Q4204">
        <v>6.5297035267320003E-2</v>
      </c>
    </row>
    <row r="4205" spans="1:17" hidden="1" x14ac:dyDescent="0.3">
      <c r="A4205" t="s">
        <v>8643</v>
      </c>
      <c r="B4205" t="s">
        <v>8644</v>
      </c>
      <c r="C4205" t="s">
        <v>10650</v>
      </c>
      <c r="D4205" t="s">
        <v>89</v>
      </c>
      <c r="E4205">
        <v>17.270088000000001</v>
      </c>
      <c r="F4205">
        <v>4.0599999999999996</v>
      </c>
      <c r="G4205">
        <v>-44.600181862907498</v>
      </c>
      <c r="H4205">
        <v>6.20886494336475</v>
      </c>
      <c r="I4205">
        <v>-18.7696319628126</v>
      </c>
      <c r="J4205">
        <v>1.54711416212608</v>
      </c>
      <c r="K4205">
        <v>3.9169292499655102</v>
      </c>
      <c r="L4205">
        <v>4.1184968477953099</v>
      </c>
      <c r="M4205">
        <v>67.832815341804604</v>
      </c>
      <c r="N4205">
        <v>0.91843397070622901</v>
      </c>
      <c r="O4205">
        <v>52.4630541871921</v>
      </c>
      <c r="P4205">
        <v>26.874999999999901</v>
      </c>
      <c r="Q4205">
        <v>3.8095420069204002E-2</v>
      </c>
    </row>
    <row r="4206" spans="1:17" hidden="1" x14ac:dyDescent="0.3">
      <c r="A4206" t="s">
        <v>8645</v>
      </c>
      <c r="B4206" t="s">
        <v>8646</v>
      </c>
      <c r="C4206" t="s">
        <v>10650</v>
      </c>
      <c r="D4206" t="s">
        <v>739</v>
      </c>
      <c r="E4206">
        <v>17.237701439999999</v>
      </c>
      <c r="F4206">
        <v>21.64</v>
      </c>
      <c r="G4206">
        <v>479.14218778840399</v>
      </c>
      <c r="H4206">
        <v>37.782899871329803</v>
      </c>
      <c r="I4206">
        <v>202.943240833434</v>
      </c>
      <c r="J4206">
        <v>-1.7080317337320501</v>
      </c>
      <c r="K4206">
        <v>16.938357557684299</v>
      </c>
      <c r="L4206">
        <v>10.5225235943002</v>
      </c>
      <c r="M4206">
        <v>72.333368008786096</v>
      </c>
      <c r="N4206">
        <v>0.42375710505499697</v>
      </c>
      <c r="O4206">
        <v>8.2717190388170003</v>
      </c>
      <c r="P4206">
        <v>667.37588652482202</v>
      </c>
      <c r="Q4206">
        <v>0.12731540114773501</v>
      </c>
    </row>
    <row r="4207" spans="1:17" hidden="1" x14ac:dyDescent="0.3">
      <c r="A4207" t="s">
        <v>8647</v>
      </c>
      <c r="B4207" t="s">
        <v>8648</v>
      </c>
      <c r="C4207" t="s">
        <v>10650</v>
      </c>
      <c r="D4207" t="s">
        <v>629</v>
      </c>
      <c r="E4207">
        <v>17.235006299999998</v>
      </c>
      <c r="F4207">
        <v>29.08</v>
      </c>
      <c r="G4207">
        <v>88.211339541025097</v>
      </c>
      <c r="H4207">
        <v>13.032890736462701</v>
      </c>
      <c r="I4207">
        <v>64.672860174493493</v>
      </c>
      <c r="J4207">
        <v>-9.3766037496685293</v>
      </c>
      <c r="K4207">
        <v>27.027778482392399</v>
      </c>
      <c r="L4207">
        <v>19.8283468050404</v>
      </c>
      <c r="M4207">
        <v>26.767722009857099</v>
      </c>
      <c r="N4207">
        <v>0.65594764545373396</v>
      </c>
      <c r="O4207">
        <v>28.851444291609301</v>
      </c>
      <c r="P4207">
        <v>166.54445462877999</v>
      </c>
      <c r="Q4207">
        <v>8.6413942366432003E-2</v>
      </c>
    </row>
    <row r="4208" spans="1:17" hidden="1" x14ac:dyDescent="0.3">
      <c r="A4208" t="s">
        <v>8649</v>
      </c>
      <c r="B4208" t="s">
        <v>8650</v>
      </c>
      <c r="C4208" t="s">
        <v>10650</v>
      </c>
      <c r="D4208" t="s">
        <v>742</v>
      </c>
      <c r="E4208">
        <v>17.228399594999999</v>
      </c>
      <c r="F4208">
        <v>86.35</v>
      </c>
      <c r="G4208">
        <v>-17.129936493833</v>
      </c>
      <c r="H4208">
        <v>1.8382507182932799</v>
      </c>
      <c r="I4208">
        <v>8.0878908153729903</v>
      </c>
      <c r="J4208">
        <v>-0.93744651772394705</v>
      </c>
      <c r="K4208">
        <v>86.287676870040499</v>
      </c>
      <c r="L4208">
        <v>82.1257879298837</v>
      </c>
      <c r="M4208">
        <v>59.689646094536798</v>
      </c>
      <c r="N4208">
        <v>0.61960579602322896</v>
      </c>
      <c r="O4208">
        <v>12.194557035321299</v>
      </c>
      <c r="P4208">
        <v>25.691411935953401</v>
      </c>
    </row>
    <row r="4209" spans="1:17" hidden="1" x14ac:dyDescent="0.3">
      <c r="A4209" t="s">
        <v>8651</v>
      </c>
      <c r="B4209" t="s">
        <v>8652</v>
      </c>
      <c r="C4209" t="s">
        <v>10650</v>
      </c>
      <c r="D4209" t="s">
        <v>355</v>
      </c>
      <c r="E4209">
        <v>17.191400000000002</v>
      </c>
      <c r="F4209">
        <v>86.6</v>
      </c>
      <c r="G4209">
        <v>-8.8914173512054102</v>
      </c>
      <c r="H4209">
        <v>-8.5199576672562394</v>
      </c>
      <c r="I4209">
        <v>140.17318811055699</v>
      </c>
      <c r="J4209">
        <v>-5.0769582481098396</v>
      </c>
      <c r="K4209">
        <v>77.648275629189897</v>
      </c>
      <c r="L4209">
        <v>62.9720604714921</v>
      </c>
      <c r="M4209">
        <v>49.145581394310497</v>
      </c>
      <c r="N4209">
        <v>0.41724013038753999</v>
      </c>
      <c r="O4209">
        <v>12.1131639722863</v>
      </c>
      <c r="P4209">
        <v>192.37002025658299</v>
      </c>
    </row>
    <row r="4210" spans="1:17" hidden="1" x14ac:dyDescent="0.3">
      <c r="A4210" t="s">
        <v>8653</v>
      </c>
      <c r="B4210" t="s">
        <v>8654</v>
      </c>
      <c r="C4210" t="s">
        <v>10650</v>
      </c>
      <c r="D4210" t="s">
        <v>742</v>
      </c>
      <c r="E4210">
        <v>17.1837348</v>
      </c>
      <c r="F4210">
        <v>147.94999999999999</v>
      </c>
      <c r="G4210">
        <v>22.706219739139701</v>
      </c>
      <c r="H4210">
        <v>3.5858736688668702</v>
      </c>
      <c r="I4210">
        <v>10.404748018272899</v>
      </c>
      <c r="J4210">
        <v>0.70327798078121395</v>
      </c>
      <c r="K4210">
        <v>137.399839476224</v>
      </c>
      <c r="L4210">
        <v>122.24225149746</v>
      </c>
      <c r="M4210">
        <v>42.376869448986099</v>
      </c>
      <c r="N4210">
        <v>1.4075051781016299</v>
      </c>
      <c r="O4210">
        <v>0.70969922271038</v>
      </c>
      <c r="P4210">
        <v>60.570870414586402</v>
      </c>
    </row>
    <row r="4211" spans="1:17" hidden="1" x14ac:dyDescent="0.3">
      <c r="A4211" t="s">
        <v>8655</v>
      </c>
      <c r="B4211" t="s">
        <v>8656</v>
      </c>
      <c r="C4211" t="s">
        <v>10650</v>
      </c>
      <c r="D4211" t="s">
        <v>414</v>
      </c>
      <c r="E4211">
        <v>17.095680000000002</v>
      </c>
      <c r="F4211">
        <v>12.72</v>
      </c>
      <c r="G4211">
        <v>-25.484781950823201</v>
      </c>
      <c r="H4211">
        <v>-1.52309381952183</v>
      </c>
      <c r="I4211">
        <v>-12.9691679256896</v>
      </c>
      <c r="J4211">
        <v>-1.6627623810837799</v>
      </c>
      <c r="K4211">
        <v>12.7186823424552</v>
      </c>
      <c r="L4211">
        <v>12.619412310328601</v>
      </c>
      <c r="M4211">
        <v>100</v>
      </c>
      <c r="O4211">
        <v>0</v>
      </c>
      <c r="P4211">
        <v>4.9504950495049496</v>
      </c>
    </row>
    <row r="4212" spans="1:17" hidden="1" x14ac:dyDescent="0.3">
      <c r="A4212" t="s">
        <v>8657</v>
      </c>
      <c r="B4212" t="s">
        <v>8658</v>
      </c>
      <c r="C4212" t="s">
        <v>10650</v>
      </c>
      <c r="D4212" t="s">
        <v>300</v>
      </c>
      <c r="E4212">
        <v>17.087902</v>
      </c>
      <c r="F4212">
        <v>75</v>
      </c>
      <c r="G4212">
        <v>-5.6017217406744102</v>
      </c>
      <c r="H4212">
        <v>2.7734058373072701</v>
      </c>
      <c r="I4212">
        <v>-18.008418368839799</v>
      </c>
      <c r="J4212">
        <v>2.4194293997381302</v>
      </c>
      <c r="K4212">
        <v>74.114834434627596</v>
      </c>
      <c r="L4212">
        <v>73.471108068925304</v>
      </c>
      <c r="M4212">
        <v>53.620302925718399</v>
      </c>
      <c r="N4212">
        <v>0.74608733455704701</v>
      </c>
      <c r="O4212">
        <v>16.159999999999901</v>
      </c>
      <c r="P4212">
        <v>33.451957295373603</v>
      </c>
      <c r="Q4212">
        <v>-3.1859714261366003E-2</v>
      </c>
    </row>
    <row r="4213" spans="1:17" hidden="1" x14ac:dyDescent="0.3">
      <c r="A4213" t="s">
        <v>8659</v>
      </c>
      <c r="B4213" t="s">
        <v>8660</v>
      </c>
      <c r="C4213" t="s">
        <v>10650</v>
      </c>
      <c r="D4213" t="s">
        <v>742</v>
      </c>
      <c r="E4213">
        <v>17.035611191999902</v>
      </c>
      <c r="F4213">
        <v>26.69</v>
      </c>
      <c r="G4213">
        <v>37.173364044635299</v>
      </c>
      <c r="H4213">
        <v>-2.8975366129839499</v>
      </c>
      <c r="I4213">
        <v>12.512731463120801</v>
      </c>
      <c r="J4213">
        <v>-0.48135994205938698</v>
      </c>
      <c r="K4213">
        <v>25.7586301116873</v>
      </c>
      <c r="L4213">
        <v>22.513968817326699</v>
      </c>
      <c r="M4213">
        <v>32.576819102165203</v>
      </c>
      <c r="N4213">
        <v>1.03086922553115</v>
      </c>
      <c r="O4213">
        <v>2.9599100786811401</v>
      </c>
      <c r="P4213">
        <v>68.603916614023902</v>
      </c>
    </row>
    <row r="4214" spans="1:17" hidden="1" x14ac:dyDescent="0.3">
      <c r="A4214" t="s">
        <v>8661</v>
      </c>
      <c r="B4214" t="s">
        <v>8662</v>
      </c>
      <c r="C4214" t="s">
        <v>10650</v>
      </c>
      <c r="D4214" t="s">
        <v>183</v>
      </c>
      <c r="E4214">
        <v>17.028124999999999</v>
      </c>
      <c r="F4214">
        <v>261.2</v>
      </c>
      <c r="G4214">
        <v>16.141602909884998</v>
      </c>
      <c r="H4214">
        <v>-2.5583281093874399</v>
      </c>
      <c r="I4214">
        <v>8.2373285940319008</v>
      </c>
      <c r="J4214">
        <v>-8.0373328278191796</v>
      </c>
      <c r="K4214">
        <v>273.91029291710902</v>
      </c>
      <c r="L4214">
        <v>242.58388657021001</v>
      </c>
      <c r="M4214">
        <v>46.766660588918903</v>
      </c>
      <c r="N4214">
        <v>0.52955857320210398</v>
      </c>
      <c r="O4214">
        <v>30.934150076569601</v>
      </c>
      <c r="P4214">
        <v>57.112781954887197</v>
      </c>
      <c r="Q4214">
        <v>6.5027401264120002E-2</v>
      </c>
    </row>
    <row r="4215" spans="1:17" hidden="1" x14ac:dyDescent="0.3">
      <c r="A4215" t="s">
        <v>8663</v>
      </c>
      <c r="B4215" t="s">
        <v>8664</v>
      </c>
      <c r="C4215" t="s">
        <v>10650</v>
      </c>
      <c r="D4215" t="s">
        <v>121</v>
      </c>
      <c r="E4215">
        <v>16.974720000000001</v>
      </c>
      <c r="F4215">
        <v>32</v>
      </c>
      <c r="G4215">
        <v>-51.6563503632036</v>
      </c>
      <c r="H4215">
        <v>-10.6140029104309</v>
      </c>
      <c r="I4215">
        <v>-29.852284808806498</v>
      </c>
      <c r="J4215">
        <v>-5.9689824767775601</v>
      </c>
      <c r="K4215">
        <v>33.761470713135502</v>
      </c>
      <c r="L4215">
        <v>34.500078215734298</v>
      </c>
      <c r="M4215">
        <v>4.2172308284340003</v>
      </c>
      <c r="N4215">
        <v>0.35714285714285698</v>
      </c>
      <c r="O4215">
        <v>26.937499999999901</v>
      </c>
      <c r="P4215">
        <v>12.994350282485801</v>
      </c>
    </row>
    <row r="4216" spans="1:17" hidden="1" x14ac:dyDescent="0.3">
      <c r="A4216" t="s">
        <v>8665</v>
      </c>
      <c r="B4216" t="s">
        <v>8666</v>
      </c>
      <c r="C4216" t="s">
        <v>10650</v>
      </c>
      <c r="D4216" t="s">
        <v>776</v>
      </c>
      <c r="E4216">
        <v>16.960353000000001</v>
      </c>
      <c r="F4216">
        <v>9.5</v>
      </c>
      <c r="G4216">
        <v>-102.068600380441</v>
      </c>
      <c r="H4216">
        <v>33.951766515673597</v>
      </c>
      <c r="I4216">
        <v>-84.602491305803099</v>
      </c>
      <c r="J4216">
        <v>5.7569496897910701</v>
      </c>
      <c r="K4216">
        <v>10.1917648458875</v>
      </c>
      <c r="M4216">
        <v>54.032681066618899</v>
      </c>
      <c r="N4216">
        <v>0.37911571025399798</v>
      </c>
      <c r="O4216">
        <v>271.052631578947</v>
      </c>
      <c r="P4216">
        <v>32.681564245810002</v>
      </c>
    </row>
    <row r="4217" spans="1:17" hidden="1" x14ac:dyDescent="0.3">
      <c r="A4217" t="s">
        <v>8667</v>
      </c>
      <c r="B4217" t="s">
        <v>8668</v>
      </c>
      <c r="C4217" t="s">
        <v>10650</v>
      </c>
      <c r="D4217" t="s">
        <v>387</v>
      </c>
      <c r="E4217">
        <v>16.956422272000001</v>
      </c>
      <c r="F4217">
        <v>11.86</v>
      </c>
      <c r="G4217">
        <v>-103.753612208427</v>
      </c>
      <c r="H4217">
        <v>-6.2620496428150103</v>
      </c>
      <c r="I4217">
        <v>-61.627176583698301</v>
      </c>
      <c r="K4217">
        <v>18.245312885343001</v>
      </c>
      <c r="L4217">
        <v>36.403654256143597</v>
      </c>
      <c r="M4217">
        <v>0.29829843312424498</v>
      </c>
      <c r="N4217">
        <v>0.65378119275876001</v>
      </c>
      <c r="O4217">
        <v>424.45193929173701</v>
      </c>
      <c r="P4217">
        <v>0.33840947546530598</v>
      </c>
      <c r="Q4217">
        <v>-7.8602954016769006E-2</v>
      </c>
    </row>
    <row r="4218" spans="1:17" hidden="1" x14ac:dyDescent="0.3">
      <c r="A4218" t="s">
        <v>8669</v>
      </c>
      <c r="B4218" t="s">
        <v>8670</v>
      </c>
      <c r="C4218" t="s">
        <v>10650</v>
      </c>
      <c r="D4218" t="s">
        <v>2275</v>
      </c>
      <c r="E4218">
        <v>16.931249999999999</v>
      </c>
      <c r="F4218">
        <v>42.5</v>
      </c>
      <c r="G4218">
        <v>-30.529306149364398</v>
      </c>
      <c r="H4218">
        <v>11.4861046036056</v>
      </c>
      <c r="I4218">
        <v>30.611913155391399</v>
      </c>
      <c r="J4218">
        <v>-1.6627623810837799</v>
      </c>
      <c r="K4218">
        <v>40.188955033861802</v>
      </c>
      <c r="L4218">
        <v>34.204060864142399</v>
      </c>
      <c r="M4218">
        <v>58.358420225766501</v>
      </c>
      <c r="N4218">
        <v>0.59697956766360605</v>
      </c>
      <c r="O4218">
        <v>3.8823529411764701</v>
      </c>
      <c r="P4218">
        <v>88.470066518846906</v>
      </c>
    </row>
    <row r="4219" spans="1:17" hidden="1" x14ac:dyDescent="0.3">
      <c r="A4219" t="s">
        <v>8671</v>
      </c>
      <c r="B4219" t="s">
        <v>8672</v>
      </c>
      <c r="C4219" t="s">
        <v>10650</v>
      </c>
      <c r="D4219" t="s">
        <v>2888</v>
      </c>
      <c r="E4219">
        <v>16.927050000000001</v>
      </c>
      <c r="F4219">
        <v>44.11</v>
      </c>
      <c r="G4219">
        <v>-74.337095644611495</v>
      </c>
      <c r="H4219">
        <v>10.381668085239999</v>
      </c>
      <c r="I4219">
        <v>-56.870986569972999</v>
      </c>
      <c r="J4219">
        <v>0.62233011075516198</v>
      </c>
      <c r="K4219">
        <v>46.242705453632702</v>
      </c>
      <c r="M4219">
        <v>65.390108673717293</v>
      </c>
      <c r="N4219">
        <v>0.97114427860696495</v>
      </c>
      <c r="O4219">
        <v>78.530945363862998</v>
      </c>
      <c r="P4219">
        <v>18.8948787061994</v>
      </c>
    </row>
    <row r="4220" spans="1:17" hidden="1" x14ac:dyDescent="0.3">
      <c r="A4220" t="s">
        <v>8673</v>
      </c>
      <c r="B4220" t="s">
        <v>8674</v>
      </c>
      <c r="C4220" t="s">
        <v>10650</v>
      </c>
      <c r="D4220" t="s">
        <v>54</v>
      </c>
      <c r="E4220">
        <v>16.920000000000002</v>
      </c>
      <c r="F4220">
        <v>4.1500000000000004</v>
      </c>
      <c r="G4220">
        <v>-97.758111645997502</v>
      </c>
      <c r="H4220">
        <v>-15.0200263348592</v>
      </c>
      <c r="I4220">
        <v>-63.149239954501098</v>
      </c>
      <c r="J4220">
        <v>-12.6101308021364</v>
      </c>
      <c r="K4220">
        <v>4.88083145356521</v>
      </c>
      <c r="L4220">
        <v>7.1942815205777704</v>
      </c>
      <c r="M4220">
        <v>40.292321796289599</v>
      </c>
      <c r="N4220">
        <v>0.82065466118897301</v>
      </c>
      <c r="O4220">
        <v>251.80722891566199</v>
      </c>
      <c r="P4220">
        <v>12.162162162162099</v>
      </c>
      <c r="Q4220">
        <v>-2.8324670739369999E-2</v>
      </c>
    </row>
    <row r="4221" spans="1:17" hidden="1" x14ac:dyDescent="0.3">
      <c r="A4221" t="s">
        <v>8675</v>
      </c>
      <c r="B4221" t="s">
        <v>8676</v>
      </c>
      <c r="C4221" t="s">
        <v>10650</v>
      </c>
      <c r="D4221" t="s">
        <v>2275</v>
      </c>
      <c r="E4221">
        <v>16.899570799999999</v>
      </c>
      <c r="F4221">
        <v>3.39</v>
      </c>
      <c r="G4221">
        <v>-61.110123626095003</v>
      </c>
      <c r="H4221">
        <v>-24.511599566648201</v>
      </c>
      <c r="I4221">
        <v>-35.038133442930999</v>
      </c>
      <c r="J4221">
        <v>-13.9664273025497</v>
      </c>
      <c r="K4221">
        <v>4.09762433098639</v>
      </c>
      <c r="L4221">
        <v>4.36380527276589</v>
      </c>
      <c r="M4221">
        <v>19.5919262146422</v>
      </c>
      <c r="N4221">
        <v>0.56461163061102504</v>
      </c>
      <c r="O4221">
        <v>120.353982300884</v>
      </c>
      <c r="P4221">
        <v>9.0032154340836001</v>
      </c>
      <c r="Q4221">
        <v>3.1432570759728003E-2</v>
      </c>
    </row>
    <row r="4222" spans="1:17" hidden="1" x14ac:dyDescent="0.3">
      <c r="A4222" t="s">
        <v>8677</v>
      </c>
      <c r="B4222" t="s">
        <v>8678</v>
      </c>
      <c r="C4222" t="s">
        <v>10650</v>
      </c>
      <c r="D4222" t="s">
        <v>355</v>
      </c>
      <c r="E4222">
        <v>16.896560999999998</v>
      </c>
      <c r="F4222">
        <v>97.9</v>
      </c>
      <c r="G4222">
        <v>87.978910475409904</v>
      </c>
      <c r="H4222">
        <v>4.2901800974630202</v>
      </c>
      <c r="I4222">
        <v>27.8059751542859</v>
      </c>
      <c r="J4222">
        <v>-1.7822660559605701</v>
      </c>
      <c r="K4222">
        <v>69.802976136846397</v>
      </c>
      <c r="L4222">
        <v>56.837286225715097</v>
      </c>
      <c r="M4222">
        <v>99.9918342665773</v>
      </c>
      <c r="N4222">
        <v>0.50484032593890205</v>
      </c>
      <c r="O4222">
        <v>0</v>
      </c>
      <c r="P4222">
        <v>159.68169761273199</v>
      </c>
      <c r="Q4222">
        <v>0.10452520848439199</v>
      </c>
    </row>
    <row r="4223" spans="1:17" hidden="1" x14ac:dyDescent="0.3">
      <c r="A4223" t="s">
        <v>8679</v>
      </c>
      <c r="B4223" t="s">
        <v>8680</v>
      </c>
      <c r="C4223" t="s">
        <v>10650</v>
      </c>
      <c r="D4223" t="s">
        <v>4596</v>
      </c>
      <c r="E4223">
        <v>16.8642486</v>
      </c>
      <c r="F4223">
        <v>4.78</v>
      </c>
      <c r="G4223">
        <v>121.143670368092</v>
      </c>
      <c r="H4223">
        <v>9.9447960887350302</v>
      </c>
      <c r="I4223">
        <v>54.163699207177402</v>
      </c>
      <c r="J4223">
        <v>11.623950905629499</v>
      </c>
      <c r="K4223">
        <v>3.6832011839657999</v>
      </c>
      <c r="L4223">
        <v>2.8231245755408199</v>
      </c>
      <c r="M4223">
        <v>78.977374613523295</v>
      </c>
      <c r="N4223">
        <v>1.1242635350197701</v>
      </c>
      <c r="O4223">
        <v>17.991631799163098</v>
      </c>
      <c r="P4223">
        <v>208.387096774193</v>
      </c>
      <c r="Q4223">
        <v>0.105639015220811</v>
      </c>
    </row>
    <row r="4224" spans="1:17" hidden="1" x14ac:dyDescent="0.3">
      <c r="A4224" t="s">
        <v>8681</v>
      </c>
      <c r="B4224" t="s">
        <v>8682</v>
      </c>
      <c r="C4224" t="s">
        <v>10650</v>
      </c>
      <c r="D4224" t="s">
        <v>1610</v>
      </c>
      <c r="E4224">
        <v>16.855920000000001</v>
      </c>
      <c r="F4224">
        <v>38.700000000000003</v>
      </c>
      <c r="G4224">
        <v>-46.7596013246525</v>
      </c>
      <c r="H4224">
        <v>-2.9878075345684301</v>
      </c>
      <c r="I4224">
        <v>4.1261422104676804</v>
      </c>
      <c r="J4224">
        <v>0.830312411159976</v>
      </c>
      <c r="K4224">
        <v>37.741191330575901</v>
      </c>
      <c r="L4224">
        <v>37.4809959959357</v>
      </c>
      <c r="M4224">
        <v>35.135964394641498</v>
      </c>
      <c r="N4224">
        <v>0.89947089947089898</v>
      </c>
      <c r="O4224">
        <v>30.490956072351398</v>
      </c>
      <c r="P4224">
        <v>28.7853577371048</v>
      </c>
    </row>
    <row r="4225" spans="1:17" hidden="1" x14ac:dyDescent="0.3">
      <c r="A4225" t="s">
        <v>8683</v>
      </c>
      <c r="B4225" t="s">
        <v>8684</v>
      </c>
      <c r="C4225" t="s">
        <v>10650</v>
      </c>
      <c r="D4225" t="s">
        <v>124</v>
      </c>
      <c r="E4225">
        <v>16.787656508000001</v>
      </c>
      <c r="F4225">
        <v>11.47</v>
      </c>
      <c r="G4225">
        <v>-59.850661615712802</v>
      </c>
      <c r="H4225">
        <v>-2.8698951663231802</v>
      </c>
      <c r="I4225">
        <v>-36.553445074257198</v>
      </c>
      <c r="J4225">
        <v>-3.5874485735523902</v>
      </c>
      <c r="K4225">
        <v>11.849442426261801</v>
      </c>
      <c r="L4225">
        <v>13.902195922879301</v>
      </c>
      <c r="M4225">
        <v>49.633881540298503</v>
      </c>
      <c r="N4225">
        <v>1.0459457879344001</v>
      </c>
      <c r="O4225">
        <v>163.29555361813399</v>
      </c>
      <c r="P4225">
        <v>15.858585858585799</v>
      </c>
      <c r="Q4225">
        <v>2.8260235700786999E-2</v>
      </c>
    </row>
    <row r="4226" spans="1:17" hidden="1" x14ac:dyDescent="0.3">
      <c r="A4226" t="s">
        <v>8685</v>
      </c>
      <c r="B4226" t="s">
        <v>8686</v>
      </c>
      <c r="C4226" t="s">
        <v>10650</v>
      </c>
      <c r="D4226" t="s">
        <v>472</v>
      </c>
      <c r="E4226">
        <v>16.78021678</v>
      </c>
      <c r="F4226">
        <v>13.54</v>
      </c>
      <c r="G4226">
        <v>23.4283593633081</v>
      </c>
      <c r="H4226">
        <v>-11.9728292692572</v>
      </c>
      <c r="I4226">
        <v>-1.5288387075826799</v>
      </c>
      <c r="J4226">
        <v>-6.6452185214346597</v>
      </c>
      <c r="K4226">
        <v>13.8955949823805</v>
      </c>
      <c r="L4226">
        <v>12.9514115130681</v>
      </c>
      <c r="M4226">
        <v>8.6254815434179104</v>
      </c>
      <c r="N4226">
        <v>0.88888888888888795</v>
      </c>
      <c r="O4226">
        <v>14.9926144756277</v>
      </c>
      <c r="P4226">
        <v>53.863636363636303</v>
      </c>
    </row>
    <row r="4227" spans="1:17" hidden="1" x14ac:dyDescent="0.3">
      <c r="A4227" t="s">
        <v>8687</v>
      </c>
      <c r="B4227" t="s">
        <v>8688</v>
      </c>
      <c r="C4227" t="s">
        <v>10650</v>
      </c>
      <c r="D4227" t="s">
        <v>89</v>
      </c>
      <c r="E4227">
        <v>16.762645039999999</v>
      </c>
      <c r="F4227">
        <v>17.18</v>
      </c>
      <c r="G4227">
        <v>-9.1075933845090091</v>
      </c>
      <c r="H4227">
        <v>-4.2604263763069401</v>
      </c>
      <c r="I4227">
        <v>-23.068592310828301</v>
      </c>
      <c r="J4227">
        <v>-7.0451986417070103</v>
      </c>
      <c r="K4227">
        <v>16.980747363883001</v>
      </c>
      <c r="L4227">
        <v>18.4281379353442</v>
      </c>
      <c r="M4227">
        <v>48.873936442408798</v>
      </c>
      <c r="N4227">
        <v>1.1659608693107399</v>
      </c>
      <c r="O4227">
        <v>38.998835855646099</v>
      </c>
      <c r="P4227">
        <v>24.4927536231883</v>
      </c>
      <c r="Q4227">
        <v>-0.11497037283509801</v>
      </c>
    </row>
    <row r="4228" spans="1:17" hidden="1" x14ac:dyDescent="0.3">
      <c r="A4228" t="s">
        <v>8689</v>
      </c>
      <c r="B4228" t="s">
        <v>8690</v>
      </c>
      <c r="C4228" t="s">
        <v>10650</v>
      </c>
      <c r="E4228">
        <v>16.753432499999999</v>
      </c>
      <c r="F4228">
        <v>33.450000000000003</v>
      </c>
      <c r="G4228">
        <v>76.046204481153296</v>
      </c>
      <c r="H4228">
        <v>-12.4830938195218</v>
      </c>
      <c r="I4228">
        <v>-11.6055315620532</v>
      </c>
      <c r="J4228">
        <v>-18.1251091411538</v>
      </c>
      <c r="K4228">
        <v>35.8913106137203</v>
      </c>
      <c r="L4228">
        <v>29.095551631701198</v>
      </c>
      <c r="M4228">
        <v>22.661114504656499</v>
      </c>
      <c r="N4228">
        <v>0.29199255560612503</v>
      </c>
      <c r="O4228">
        <v>38.0568011958146</v>
      </c>
      <c r="P4228">
        <v>141.16798846431101</v>
      </c>
      <c r="Q4228">
        <v>7.9163304615626998E-2</v>
      </c>
    </row>
    <row r="4229" spans="1:17" hidden="1" x14ac:dyDescent="0.3">
      <c r="A4229" t="s">
        <v>8691</v>
      </c>
      <c r="B4229" t="s">
        <v>8692</v>
      </c>
      <c r="C4229" t="s">
        <v>10650</v>
      </c>
      <c r="D4229" t="s">
        <v>72</v>
      </c>
      <c r="E4229">
        <v>16.712730000000001</v>
      </c>
      <c r="F4229">
        <v>36.880000000000003</v>
      </c>
      <c r="G4229">
        <v>109.356660580946</v>
      </c>
      <c r="H4229">
        <v>54.246136949708898</v>
      </c>
      <c r="I4229">
        <v>30.254133045184101</v>
      </c>
      <c r="J4229">
        <v>-8.7637872712741096</v>
      </c>
      <c r="K4229">
        <v>28.8494463565712</v>
      </c>
      <c r="L4229">
        <v>24.3745878893181</v>
      </c>
      <c r="M4229">
        <v>70.279613941725103</v>
      </c>
      <c r="N4229">
        <v>4.26575867954001</v>
      </c>
      <c r="O4229">
        <v>13.8557483731019</v>
      </c>
      <c r="P4229">
        <v>175.22388059701399</v>
      </c>
      <c r="Q4229">
        <v>6.5413226472446004E-2</v>
      </c>
    </row>
    <row r="4230" spans="1:17" hidden="1" x14ac:dyDescent="0.3">
      <c r="A4230" t="s">
        <v>8693</v>
      </c>
      <c r="B4230" t="s">
        <v>8694</v>
      </c>
      <c r="C4230" t="s">
        <v>10650</v>
      </c>
      <c r="D4230" t="s">
        <v>4455</v>
      </c>
      <c r="E4230">
        <v>16.704000000000001</v>
      </c>
      <c r="F4230">
        <v>2.2799999999999998</v>
      </c>
      <c r="G4230">
        <v>-0.88982245487367995</v>
      </c>
      <c r="H4230">
        <v>19.3102395138114</v>
      </c>
      <c r="I4230">
        <v>-18.754291892631802</v>
      </c>
      <c r="J4230">
        <v>-6.58079516796903</v>
      </c>
      <c r="K4230">
        <v>2.0323949356979898</v>
      </c>
      <c r="L4230">
        <v>1.93269003194086</v>
      </c>
      <c r="M4230">
        <v>59.582226766308601</v>
      </c>
      <c r="N4230">
        <v>1.66790025004858</v>
      </c>
      <c r="O4230">
        <v>34.649122807017498</v>
      </c>
      <c r="P4230">
        <v>62.857142857142797</v>
      </c>
      <c r="Q4230">
        <v>6.4085194470160006E-2</v>
      </c>
    </row>
    <row r="4231" spans="1:17" hidden="1" x14ac:dyDescent="0.3">
      <c r="A4231" t="s">
        <v>8695</v>
      </c>
      <c r="B4231" t="s">
        <v>8696</v>
      </c>
      <c r="C4231" t="s">
        <v>10650</v>
      </c>
      <c r="D4231" t="s">
        <v>414</v>
      </c>
      <c r="E4231">
        <v>16.502970000000001</v>
      </c>
      <c r="F4231">
        <v>32.340000000000003</v>
      </c>
      <c r="G4231">
        <v>43.248933525987503</v>
      </c>
      <c r="H4231">
        <v>1.4410247452207501</v>
      </c>
      <c r="I4231">
        <v>52.6222299237727</v>
      </c>
      <c r="J4231">
        <v>-4.31762963772095</v>
      </c>
      <c r="K4231">
        <v>28.9711479181647</v>
      </c>
      <c r="L4231">
        <v>23.163760853858101</v>
      </c>
      <c r="M4231">
        <v>62.7065160689626</v>
      </c>
      <c r="N4231">
        <v>0.60797560621286695</v>
      </c>
      <c r="O4231">
        <v>6.7717996289424702</v>
      </c>
      <c r="P4231">
        <v>115.02659574467999</v>
      </c>
      <c r="Q4231">
        <v>0.10047334207566699</v>
      </c>
    </row>
    <row r="4232" spans="1:17" hidden="1" x14ac:dyDescent="0.3">
      <c r="A4232" t="s">
        <v>8697</v>
      </c>
      <c r="B4232" t="s">
        <v>8698</v>
      </c>
      <c r="C4232" t="s">
        <v>10650</v>
      </c>
      <c r="D4232" t="s">
        <v>742</v>
      </c>
      <c r="E4232">
        <v>16.390346701999999</v>
      </c>
      <c r="F4232">
        <v>123.48</v>
      </c>
      <c r="G4232">
        <v>15.453191808745499</v>
      </c>
      <c r="H4232">
        <v>1.38247518774208</v>
      </c>
      <c r="I4232">
        <v>9.7621709074283096</v>
      </c>
      <c r="J4232">
        <v>-1.1817579786706001</v>
      </c>
      <c r="K4232">
        <v>117.888782432615</v>
      </c>
      <c r="L4232">
        <v>106.09875622688401</v>
      </c>
      <c r="M4232">
        <v>36.790095614213499</v>
      </c>
      <c r="N4232">
        <v>0.92356960120763398</v>
      </c>
      <c r="O4232">
        <v>7.7097505668934199</v>
      </c>
      <c r="P4232">
        <v>49.130434782608702</v>
      </c>
    </row>
    <row r="4233" spans="1:17" hidden="1" x14ac:dyDescent="0.3">
      <c r="A4233" t="s">
        <v>8699</v>
      </c>
      <c r="B4233" t="s">
        <v>8700</v>
      </c>
      <c r="C4233" t="s">
        <v>10650</v>
      </c>
      <c r="D4233" t="s">
        <v>629</v>
      </c>
      <c r="E4233">
        <v>16.339200000000002</v>
      </c>
      <c r="F4233">
        <v>11.83</v>
      </c>
      <c r="G4233">
        <v>34.788186686822598</v>
      </c>
      <c r="H4233">
        <v>2.8860772563158998</v>
      </c>
      <c r="I4233">
        <v>43.099433657423702</v>
      </c>
      <c r="J4233">
        <v>-6.5623607746580799</v>
      </c>
      <c r="K4233">
        <v>11.134665385060901</v>
      </c>
      <c r="L4233">
        <v>8.9843591945889703</v>
      </c>
      <c r="M4233">
        <v>43.848540073993199</v>
      </c>
      <c r="N4233">
        <v>0.50384381042923099</v>
      </c>
      <c r="O4233">
        <v>25.443786982248501</v>
      </c>
      <c r="P4233">
        <v>96.838602329450893</v>
      </c>
      <c r="Q4233">
        <v>0.131912058359138</v>
      </c>
    </row>
    <row r="4234" spans="1:17" hidden="1" x14ac:dyDescent="0.3">
      <c r="A4234" t="s">
        <v>8701</v>
      </c>
      <c r="B4234" t="s">
        <v>8702</v>
      </c>
      <c r="C4234" t="s">
        <v>10650</v>
      </c>
      <c r="D4234" t="s">
        <v>136</v>
      </c>
      <c r="E4234">
        <v>16.327899899999998</v>
      </c>
      <c r="F4234">
        <v>54.67</v>
      </c>
      <c r="G4234">
        <v>34.7308861416657</v>
      </c>
      <c r="H4234">
        <v>3.6841963867669598</v>
      </c>
      <c r="I4234">
        <v>-0.59506720626520204</v>
      </c>
      <c r="J4234">
        <v>-5.1002623810837804</v>
      </c>
      <c r="K4234">
        <v>52.3732125138322</v>
      </c>
      <c r="L4234">
        <v>46.043134484693198</v>
      </c>
      <c r="M4234">
        <v>39.862347106565601</v>
      </c>
      <c r="N4234">
        <v>0.300124755630999</v>
      </c>
      <c r="O4234">
        <v>45.966709346991003</v>
      </c>
      <c r="P4234">
        <v>76.354838709677395</v>
      </c>
      <c r="Q4234">
        <v>4.4421162810845002E-2</v>
      </c>
    </row>
    <row r="4235" spans="1:17" hidden="1" x14ac:dyDescent="0.3">
      <c r="A4235" t="s">
        <v>8703</v>
      </c>
      <c r="B4235" t="s">
        <v>8704</v>
      </c>
      <c r="C4235" t="s">
        <v>10650</v>
      </c>
      <c r="E4235">
        <v>16.204925880000001</v>
      </c>
      <c r="F4235">
        <v>36</v>
      </c>
      <c r="G4235">
        <v>647.10251997591297</v>
      </c>
      <c r="H4235">
        <v>-4.8165865154049703</v>
      </c>
      <c r="I4235">
        <v>-41.540596497118202</v>
      </c>
      <c r="J4235">
        <v>2.4848348729207701</v>
      </c>
      <c r="K4235">
        <v>37.825885616047998</v>
      </c>
      <c r="L4235">
        <v>31.9037867892092</v>
      </c>
      <c r="M4235">
        <v>36.637822918919902</v>
      </c>
      <c r="N4235">
        <v>0.330175549534374</v>
      </c>
      <c r="O4235">
        <v>91.9166666666666</v>
      </c>
      <c r="P4235">
        <v>677.537796976241</v>
      </c>
    </row>
    <row r="4236" spans="1:17" hidden="1" x14ac:dyDescent="0.3">
      <c r="A4236" t="s">
        <v>8705</v>
      </c>
      <c r="B4236" t="s">
        <v>8706</v>
      </c>
      <c r="C4236" t="s">
        <v>10650</v>
      </c>
      <c r="D4236" t="s">
        <v>742</v>
      </c>
      <c r="E4236">
        <v>16.197496464</v>
      </c>
      <c r="F4236">
        <v>260.52999999999997</v>
      </c>
      <c r="G4236">
        <v>6.5055902795666398</v>
      </c>
      <c r="H4236">
        <v>-1.3835589358008999</v>
      </c>
      <c r="I4236">
        <v>10.463816392309001</v>
      </c>
      <c r="J4236">
        <v>-2.4842595020050799</v>
      </c>
      <c r="K4236">
        <v>251.44857623810401</v>
      </c>
      <c r="L4236">
        <v>226.41137003587599</v>
      </c>
      <c r="M4236">
        <v>41.917729329093497</v>
      </c>
      <c r="N4236">
        <v>0.83020761847101199</v>
      </c>
      <c r="O4236">
        <v>1.2935170613748801</v>
      </c>
      <c r="P4236">
        <v>44.098451327433501</v>
      </c>
    </row>
    <row r="4237" spans="1:17" hidden="1" x14ac:dyDescent="0.3">
      <c r="A4237" t="s">
        <v>8707</v>
      </c>
      <c r="B4237" t="s">
        <v>8708</v>
      </c>
      <c r="C4237" t="s">
        <v>10650</v>
      </c>
      <c r="D4237" t="s">
        <v>531</v>
      </c>
      <c r="E4237">
        <v>16.190999999999999</v>
      </c>
      <c r="F4237">
        <v>15.73</v>
      </c>
      <c r="G4237">
        <v>36.905148531586597</v>
      </c>
      <c r="H4237">
        <v>35.057951353197303</v>
      </c>
      <c r="I4237">
        <v>30.160950363664199</v>
      </c>
      <c r="J4237">
        <v>21.5986285062063</v>
      </c>
      <c r="K4237">
        <v>11.7524878439433</v>
      </c>
      <c r="L4237">
        <v>10.500579139401101</v>
      </c>
      <c r="M4237">
        <v>88.577596341449393</v>
      </c>
      <c r="N4237">
        <v>2.4890457709381999</v>
      </c>
      <c r="O4237">
        <v>3.1150667514303798</v>
      </c>
      <c r="P4237">
        <v>88.835534213685406</v>
      </c>
      <c r="Q4237">
        <v>7.8304129714263995E-2</v>
      </c>
    </row>
    <row r="4238" spans="1:17" hidden="1" x14ac:dyDescent="0.3">
      <c r="A4238" t="s">
        <v>8709</v>
      </c>
      <c r="B4238" t="s">
        <v>8710</v>
      </c>
      <c r="C4238" t="s">
        <v>10650</v>
      </c>
      <c r="D4238" t="s">
        <v>54</v>
      </c>
      <c r="E4238">
        <v>16.1736513</v>
      </c>
      <c r="F4238">
        <v>31.72</v>
      </c>
      <c r="G4238">
        <v>17.099606720602001</v>
      </c>
      <c r="H4238">
        <v>-3.4000168964449098</v>
      </c>
      <c r="I4238">
        <v>-29.231047545541799</v>
      </c>
      <c r="J4238">
        <v>1.2082053608516901</v>
      </c>
      <c r="K4238">
        <v>31.650274803253701</v>
      </c>
      <c r="L4238">
        <v>29.977463951797102</v>
      </c>
      <c r="M4238">
        <v>56.566867167751802</v>
      </c>
      <c r="N4238">
        <v>1.0909302981301401</v>
      </c>
      <c r="O4238">
        <v>41.8032786885245</v>
      </c>
      <c r="P4238">
        <v>63.927648578811301</v>
      </c>
      <c r="Q4238">
        <v>8.2769100502075005E-2</v>
      </c>
    </row>
    <row r="4239" spans="1:17" hidden="1" x14ac:dyDescent="0.3">
      <c r="A4239" t="s">
        <v>8711</v>
      </c>
      <c r="B4239" t="s">
        <v>8712</v>
      </c>
      <c r="C4239" t="s">
        <v>10650</v>
      </c>
      <c r="D4239" t="s">
        <v>414</v>
      </c>
      <c r="E4239">
        <v>16.154978714999999</v>
      </c>
      <c r="F4239">
        <v>12.35</v>
      </c>
      <c r="G4239">
        <v>267.951819773865</v>
      </c>
      <c r="H4239">
        <v>3.8505417808140101</v>
      </c>
      <c r="I4239">
        <v>109.55335459683199</v>
      </c>
      <c r="J4239">
        <v>0.369757944119465</v>
      </c>
      <c r="K4239">
        <v>12.6216727955153</v>
      </c>
      <c r="L4239">
        <v>8.8094911468906201</v>
      </c>
      <c r="M4239">
        <v>44.559641255785301</v>
      </c>
      <c r="N4239">
        <v>0.33144069407514798</v>
      </c>
      <c r="O4239">
        <v>42.3481781376518</v>
      </c>
      <c r="P4239">
        <v>333.33333333333297</v>
      </c>
      <c r="Q4239">
        <v>8.8293098516700003E-2</v>
      </c>
    </row>
    <row r="4240" spans="1:17" hidden="1" x14ac:dyDescent="0.3">
      <c r="A4240" t="s">
        <v>8713</v>
      </c>
      <c r="B4240" t="s">
        <v>8714</v>
      </c>
      <c r="C4240" t="s">
        <v>10650</v>
      </c>
      <c r="D4240" t="s">
        <v>133</v>
      </c>
      <c r="E4240">
        <v>16.154153600000001</v>
      </c>
      <c r="F4240">
        <v>26.64</v>
      </c>
      <c r="G4240">
        <v>-15.4590145920416</v>
      </c>
      <c r="H4240">
        <v>15.5203844413477</v>
      </c>
      <c r="I4240">
        <v>-5.1149169135439099</v>
      </c>
      <c r="J4240">
        <v>-2.1065493633322898</v>
      </c>
      <c r="K4240">
        <v>24.535051638635</v>
      </c>
      <c r="L4240">
        <v>24.0772016351176</v>
      </c>
      <c r="M4240">
        <v>60.442943873757201</v>
      </c>
      <c r="N4240">
        <v>3.4412902141015498</v>
      </c>
      <c r="O4240">
        <v>35.885885885885898</v>
      </c>
      <c r="P4240">
        <v>56.6137566137566</v>
      </c>
      <c r="Q4240">
        <v>7.7299151162610005E-2</v>
      </c>
    </row>
    <row r="4241" spans="1:17" hidden="1" x14ac:dyDescent="0.3">
      <c r="A4241" t="s">
        <v>8715</v>
      </c>
      <c r="B4241" t="s">
        <v>8716</v>
      </c>
      <c r="C4241" t="s">
        <v>10650</v>
      </c>
      <c r="D4241" t="s">
        <v>991</v>
      </c>
      <c r="E4241">
        <v>16.113499999999998</v>
      </c>
      <c r="F4241">
        <v>8.8800000000000008</v>
      </c>
      <c r="G4241">
        <v>38.386015775337199</v>
      </c>
      <c r="H4241">
        <v>-23.266130656898198</v>
      </c>
      <c r="I4241">
        <v>23.0185809257651</v>
      </c>
      <c r="J4241">
        <v>-0.96912076258667101</v>
      </c>
      <c r="K4241">
        <v>9.8205421193380502</v>
      </c>
      <c r="L4241">
        <v>8.4812882890456809</v>
      </c>
      <c r="M4241">
        <v>49.3061407396319</v>
      </c>
      <c r="N4241">
        <v>1.07089991068907</v>
      </c>
      <c r="O4241">
        <v>90.315315315315203</v>
      </c>
      <c r="P4241">
        <v>69.789674952198794</v>
      </c>
      <c r="Q4241">
        <v>0.111023713696304</v>
      </c>
    </row>
    <row r="4242" spans="1:17" hidden="1" x14ac:dyDescent="0.3">
      <c r="A4242" t="s">
        <v>8717</v>
      </c>
      <c r="B4242" t="s">
        <v>8718</v>
      </c>
      <c r="C4242" t="s">
        <v>10650</v>
      </c>
      <c r="D4242" t="s">
        <v>966</v>
      </c>
      <c r="E4242">
        <v>16.100207999999999</v>
      </c>
      <c r="F4242">
        <v>4.8499999999999996</v>
      </c>
      <c r="G4242">
        <v>-40.786478479071199</v>
      </c>
      <c r="H4242">
        <v>-10.0732796931277</v>
      </c>
      <c r="I4242">
        <v>-47.955763099952399</v>
      </c>
      <c r="J4242">
        <v>-1.2545991157776699</v>
      </c>
      <c r="K4242">
        <v>5.1623099001223203</v>
      </c>
      <c r="L4242">
        <v>9.8271172053402598</v>
      </c>
      <c r="M4242">
        <v>51.508805831034898</v>
      </c>
      <c r="N4242">
        <v>0.56240859541893595</v>
      </c>
      <c r="O4242">
        <v>87.422680412371093</v>
      </c>
      <c r="P4242">
        <v>10.2272727272727</v>
      </c>
      <c r="Q4242">
        <v>-0.134572101253706</v>
      </c>
    </row>
    <row r="4243" spans="1:17" hidden="1" x14ac:dyDescent="0.3">
      <c r="A4243" t="s">
        <v>8719</v>
      </c>
      <c r="B4243" t="s">
        <v>8720</v>
      </c>
      <c r="C4243" t="s">
        <v>10650</v>
      </c>
      <c r="D4243" t="s">
        <v>558</v>
      </c>
      <c r="E4243">
        <v>16.076613200000001</v>
      </c>
      <c r="F4243">
        <v>49.43</v>
      </c>
      <c r="G4243">
        <v>89.285967568002903</v>
      </c>
      <c r="H4243">
        <v>4.2838289228875297</v>
      </c>
      <c r="I4243">
        <v>2.3524253161270101</v>
      </c>
      <c r="J4243">
        <v>-1.7822660559605701</v>
      </c>
      <c r="K4243">
        <v>39.687930911223503</v>
      </c>
      <c r="L4243">
        <v>30.933140144891301</v>
      </c>
      <c r="M4243">
        <v>93.503027305668596</v>
      </c>
      <c r="N4243">
        <v>0.90354185455439795</v>
      </c>
      <c r="O4243">
        <v>0</v>
      </c>
      <c r="P4243">
        <v>128.84259259259201</v>
      </c>
      <c r="Q4243">
        <v>9.8809584792133004E-2</v>
      </c>
    </row>
    <row r="4244" spans="1:17" hidden="1" x14ac:dyDescent="0.3">
      <c r="A4244" t="s">
        <v>8721</v>
      </c>
      <c r="B4244" t="s">
        <v>8722</v>
      </c>
      <c r="C4244" t="s">
        <v>10650</v>
      </c>
      <c r="D4244" t="s">
        <v>531</v>
      </c>
      <c r="E4244">
        <v>16.069819500000001</v>
      </c>
      <c r="F4244">
        <v>50.88</v>
      </c>
      <c r="G4244">
        <v>50.890453577005999</v>
      </c>
      <c r="H4244">
        <v>31.421295455552599</v>
      </c>
      <c r="I4244">
        <v>-40.273068482912102</v>
      </c>
      <c r="J4244">
        <v>8.4997556193276402</v>
      </c>
      <c r="K4244">
        <v>44.9104792514594</v>
      </c>
      <c r="L4244">
        <v>46.405821926176003</v>
      </c>
      <c r="M4244">
        <v>95.894845111384697</v>
      </c>
      <c r="N4244">
        <v>0.600745341614906</v>
      </c>
      <c r="O4244">
        <v>44.261006289308099</v>
      </c>
      <c r="P4244">
        <v>81.325730577334298</v>
      </c>
      <c r="Q4244">
        <v>0.26978998724218001</v>
      </c>
    </row>
    <row r="4245" spans="1:17" hidden="1" x14ac:dyDescent="0.3">
      <c r="A4245" t="s">
        <v>8723</v>
      </c>
      <c r="B4245" t="s">
        <v>8724</v>
      </c>
      <c r="C4245" t="s">
        <v>10650</v>
      </c>
      <c r="D4245" t="s">
        <v>629</v>
      </c>
      <c r="E4245">
        <v>16.060500000000001</v>
      </c>
      <c r="F4245">
        <v>45.15</v>
      </c>
      <c r="G4245">
        <v>-14.6660462310974</v>
      </c>
      <c r="H4245">
        <v>-6.9760401695657999</v>
      </c>
      <c r="I4245">
        <v>-33.758641609900202</v>
      </c>
      <c r="J4245">
        <v>-7.9960585666820599E-2</v>
      </c>
      <c r="K4245">
        <v>46.542033673897102</v>
      </c>
      <c r="L4245">
        <v>48.018133211334003</v>
      </c>
      <c r="M4245">
        <v>37.637583914660901</v>
      </c>
      <c r="N4245">
        <v>0.88571428571428501</v>
      </c>
      <c r="O4245">
        <v>34.485049833886997</v>
      </c>
      <c r="P4245">
        <v>18.659658344283802</v>
      </c>
      <c r="Q4245">
        <v>0.121006500935669</v>
      </c>
    </row>
    <row r="4246" spans="1:17" hidden="1" x14ac:dyDescent="0.3">
      <c r="A4246" t="s">
        <v>8725</v>
      </c>
      <c r="B4246" t="s">
        <v>8726</v>
      </c>
      <c r="C4246" t="s">
        <v>10650</v>
      </c>
      <c r="D4246" t="s">
        <v>531</v>
      </c>
      <c r="E4246">
        <v>16.049282754</v>
      </c>
      <c r="F4246">
        <v>52.41</v>
      </c>
      <c r="G4246">
        <v>-46.725516008751001</v>
      </c>
      <c r="H4246">
        <v>-23.014891618099998</v>
      </c>
      <c r="I4246">
        <v>-30.399284530593501</v>
      </c>
      <c r="J4246">
        <v>-12.9213830707389</v>
      </c>
      <c r="K4246">
        <v>61.149994645477797</v>
      </c>
      <c r="L4246">
        <v>62.632092693149701</v>
      </c>
      <c r="M4246">
        <v>24.379803142242199</v>
      </c>
      <c r="N4246">
        <v>2.4591135885623401</v>
      </c>
      <c r="O4246">
        <v>48.139668002289604</v>
      </c>
      <c r="P4246">
        <v>5.7932983447718902</v>
      </c>
      <c r="Q4246">
        <v>8.3119544457919997E-2</v>
      </c>
    </row>
    <row r="4247" spans="1:17" hidden="1" x14ac:dyDescent="0.3">
      <c r="A4247" t="s">
        <v>8727</v>
      </c>
      <c r="B4247" t="s">
        <v>8728</v>
      </c>
      <c r="C4247" t="s">
        <v>10650</v>
      </c>
      <c r="D4247" t="s">
        <v>89</v>
      </c>
      <c r="E4247">
        <v>16.03276554</v>
      </c>
      <c r="F4247">
        <v>27.94</v>
      </c>
      <c r="G4247">
        <v>-5.5916666339296297</v>
      </c>
      <c r="H4247">
        <v>-3.7123593562449999</v>
      </c>
      <c r="I4247">
        <v>-15.2084961272291</v>
      </c>
      <c r="J4247">
        <v>1.84994314955895</v>
      </c>
      <c r="K4247">
        <v>27.8829403033305</v>
      </c>
      <c r="L4247">
        <v>27.348631702629199</v>
      </c>
      <c r="M4247">
        <v>54.964537054139697</v>
      </c>
      <c r="N4247">
        <v>0.62843381611916405</v>
      </c>
      <c r="O4247">
        <v>35.254115962777298</v>
      </c>
      <c r="P4247">
        <v>27</v>
      </c>
      <c r="Q4247">
        <v>0.106035476338444</v>
      </c>
    </row>
    <row r="4248" spans="1:17" hidden="1" x14ac:dyDescent="0.3">
      <c r="A4248" t="s">
        <v>8729</v>
      </c>
      <c r="B4248" t="s">
        <v>8730</v>
      </c>
      <c r="C4248" t="s">
        <v>10650</v>
      </c>
      <c r="D4248" t="s">
        <v>1168</v>
      </c>
      <c r="E4248">
        <v>16.000447999999999</v>
      </c>
      <c r="F4248">
        <v>6.56</v>
      </c>
      <c r="G4248">
        <v>-93.141360002033693</v>
      </c>
      <c r="H4248">
        <v>-6.56760420527851</v>
      </c>
      <c r="I4248">
        <v>-56.319772416190503</v>
      </c>
      <c r="J4248">
        <v>-10.2341909525123</v>
      </c>
      <c r="K4248">
        <v>6.8026092309939896</v>
      </c>
      <c r="L4248">
        <v>10.3213266931846</v>
      </c>
      <c r="M4248">
        <v>28.856186351430701</v>
      </c>
      <c r="N4248">
        <v>1.9353095649694301</v>
      </c>
      <c r="O4248">
        <v>189.63414634146301</v>
      </c>
      <c r="P4248">
        <v>39.574468085106297</v>
      </c>
      <c r="Q4248">
        <v>-1.655101890655E-3</v>
      </c>
    </row>
    <row r="4249" spans="1:17" hidden="1" x14ac:dyDescent="0.3">
      <c r="A4249" t="s">
        <v>8731</v>
      </c>
      <c r="B4249" t="s">
        <v>8732</v>
      </c>
      <c r="C4249" t="s">
        <v>10650</v>
      </c>
      <c r="D4249" t="s">
        <v>1903</v>
      </c>
      <c r="E4249">
        <v>15.9975</v>
      </c>
      <c r="F4249">
        <v>19.95</v>
      </c>
      <c r="G4249">
        <v>-19.379721444772599</v>
      </c>
      <c r="H4249">
        <v>-4.9932795477720804</v>
      </c>
      <c r="I4249">
        <v>-14.4992765140411</v>
      </c>
      <c r="J4249">
        <v>-9.1569075801470206</v>
      </c>
      <c r="K4249">
        <v>20.009246974691798</v>
      </c>
      <c r="L4249">
        <v>19.464520086054002</v>
      </c>
      <c r="M4249">
        <v>44.2664573117451</v>
      </c>
      <c r="N4249">
        <v>0.93528625318556902</v>
      </c>
      <c r="O4249">
        <v>15.689223057644099</v>
      </c>
      <c r="P4249">
        <v>23.452970297029701</v>
      </c>
      <c r="Q4249">
        <v>7.6169861243900001E-3</v>
      </c>
    </row>
    <row r="4250" spans="1:17" hidden="1" x14ac:dyDescent="0.3">
      <c r="A4250" t="s">
        <v>8733</v>
      </c>
      <c r="B4250" t="s">
        <v>8734</v>
      </c>
      <c r="C4250" t="s">
        <v>10650</v>
      </c>
      <c r="D4250" t="s">
        <v>742</v>
      </c>
      <c r="E4250">
        <v>15.966448</v>
      </c>
      <c r="F4250">
        <v>147.87</v>
      </c>
      <c r="G4250">
        <v>14.0960493607313</v>
      </c>
      <c r="H4250">
        <v>0.61917478800356796</v>
      </c>
      <c r="I4250">
        <v>3.8225546870581399</v>
      </c>
      <c r="J4250">
        <v>5.3476935155523299E-2</v>
      </c>
      <c r="K4250">
        <v>140.75365545941901</v>
      </c>
      <c r="L4250">
        <v>127.65663065608901</v>
      </c>
      <c r="M4250">
        <v>48.680230268627398</v>
      </c>
      <c r="N4250">
        <v>0.83081462005687501</v>
      </c>
      <c r="O4250">
        <v>1.23757354432947</v>
      </c>
      <c r="P4250">
        <v>46.405940594059402</v>
      </c>
    </row>
    <row r="4251" spans="1:17" hidden="1" x14ac:dyDescent="0.3">
      <c r="A4251" t="s">
        <v>8735</v>
      </c>
      <c r="B4251" t="s">
        <v>8736</v>
      </c>
      <c r="C4251" t="s">
        <v>10650</v>
      </c>
      <c r="D4251" t="s">
        <v>51</v>
      </c>
      <c r="E4251">
        <v>15.9338368</v>
      </c>
      <c r="F4251">
        <v>51.18</v>
      </c>
      <c r="G4251">
        <v>59.245495085789003</v>
      </c>
      <c r="H4251">
        <v>3.4266043696129498</v>
      </c>
      <c r="I4251">
        <v>36.461489008616901</v>
      </c>
      <c r="J4251">
        <v>-0.32217563152093798</v>
      </c>
      <c r="K4251">
        <v>46.160208389128698</v>
      </c>
      <c r="L4251">
        <v>36.285054639164201</v>
      </c>
      <c r="M4251">
        <v>62.055601902284103</v>
      </c>
      <c r="N4251">
        <v>0.423977071195063</v>
      </c>
      <c r="O4251">
        <v>10.336068776865901</v>
      </c>
      <c r="P4251">
        <v>138.046511627906</v>
      </c>
      <c r="Q4251">
        <v>0.1175239957391</v>
      </c>
    </row>
    <row r="4252" spans="1:17" hidden="1" x14ac:dyDescent="0.3">
      <c r="A4252" t="s">
        <v>8737</v>
      </c>
      <c r="B4252" t="s">
        <v>8738</v>
      </c>
      <c r="C4252" t="s">
        <v>10650</v>
      </c>
      <c r="D4252" t="s">
        <v>531</v>
      </c>
      <c r="E4252">
        <v>15.875999999999999</v>
      </c>
      <c r="F4252">
        <v>103.73</v>
      </c>
      <c r="G4252">
        <v>157.70361188856</v>
      </c>
      <c r="H4252">
        <v>17.935145458130499</v>
      </c>
      <c r="I4252">
        <v>63.4423967001606</v>
      </c>
      <c r="J4252">
        <v>-7.71637502088495</v>
      </c>
      <c r="K4252">
        <v>106.788222779572</v>
      </c>
      <c r="L4252">
        <v>79.361401971095006</v>
      </c>
      <c r="M4252">
        <v>25.401831411944102</v>
      </c>
      <c r="N4252">
        <v>7.1012586887093707E-2</v>
      </c>
      <c r="O4252">
        <v>36.151547286223803</v>
      </c>
      <c r="P4252">
        <v>215.57651353818</v>
      </c>
      <c r="Q4252">
        <v>7.4639798431744994E-2</v>
      </c>
    </row>
    <row r="4253" spans="1:17" hidden="1" x14ac:dyDescent="0.3">
      <c r="A4253" t="s">
        <v>8739</v>
      </c>
      <c r="B4253" t="s">
        <v>8740</v>
      </c>
      <c r="C4253" t="s">
        <v>10650</v>
      </c>
      <c r="D4253" t="s">
        <v>1418</v>
      </c>
      <c r="E4253">
        <v>15.855</v>
      </c>
      <c r="F4253">
        <v>15.75</v>
      </c>
      <c r="G4253">
        <v>-55.076425325686998</v>
      </c>
      <c r="H4253">
        <v>-32.8867301831582</v>
      </c>
      <c r="I4253">
        <v>-37.610316251048502</v>
      </c>
      <c r="J4253">
        <v>-10.4240916862197</v>
      </c>
      <c r="K4253">
        <v>18.6309288858291</v>
      </c>
      <c r="L4253">
        <v>13.774940870918901</v>
      </c>
      <c r="M4253">
        <v>25.800725266244999</v>
      </c>
      <c r="N4253">
        <v>0.79713239780353795</v>
      </c>
      <c r="O4253">
        <v>46.6666666666666</v>
      </c>
      <c r="P4253">
        <v>5</v>
      </c>
    </row>
    <row r="4254" spans="1:17" hidden="1" x14ac:dyDescent="0.3">
      <c r="A4254" t="s">
        <v>8741</v>
      </c>
      <c r="B4254" t="s">
        <v>8742</v>
      </c>
      <c r="C4254" t="s">
        <v>10650</v>
      </c>
      <c r="D4254" t="s">
        <v>629</v>
      </c>
      <c r="E4254">
        <v>15.8020964</v>
      </c>
      <c r="F4254">
        <v>3.97</v>
      </c>
      <c r="G4254">
        <v>90.120278555227301</v>
      </c>
      <c r="H4254">
        <v>21.2732587640647</v>
      </c>
      <c r="I4254">
        <v>71.681994865007994</v>
      </c>
      <c r="J4254">
        <v>-9.2142497952714297</v>
      </c>
      <c r="K4254">
        <v>3.73719243556156</v>
      </c>
      <c r="L4254">
        <v>3.0256695106148102</v>
      </c>
      <c r="M4254">
        <v>48.138532010913899</v>
      </c>
      <c r="N4254">
        <v>1.55560329882132</v>
      </c>
      <c r="O4254">
        <v>14.861460957178799</v>
      </c>
      <c r="P4254">
        <v>126.85714285714199</v>
      </c>
      <c r="Q4254">
        <v>7.8558049292435997E-2</v>
      </c>
    </row>
    <row r="4255" spans="1:17" hidden="1" x14ac:dyDescent="0.3">
      <c r="A4255" t="s">
        <v>8743</v>
      </c>
      <c r="B4255" t="s">
        <v>8744</v>
      </c>
      <c r="C4255" t="s">
        <v>10650</v>
      </c>
      <c r="D4255" t="s">
        <v>531</v>
      </c>
      <c r="E4255">
        <v>15.7675523</v>
      </c>
      <c r="F4255">
        <v>54.94</v>
      </c>
      <c r="G4255">
        <v>154.227935434904</v>
      </c>
      <c r="H4255">
        <v>127.49222346713</v>
      </c>
      <c r="I4255">
        <v>139.04918069816301</v>
      </c>
      <c r="J4255">
        <v>25.660838592152199</v>
      </c>
      <c r="K4255">
        <v>30.360374723494399</v>
      </c>
      <c r="L4255">
        <v>23.698458217369001</v>
      </c>
      <c r="M4255">
        <v>97.876260464549006</v>
      </c>
      <c r="N4255">
        <v>3.4098837537128901</v>
      </c>
      <c r="O4255">
        <v>0</v>
      </c>
      <c r="P4255">
        <v>270.96556380823699</v>
      </c>
      <c r="Q4255">
        <v>0.145371875031787</v>
      </c>
    </row>
    <row r="4256" spans="1:17" hidden="1" x14ac:dyDescent="0.3">
      <c r="A4256" t="s">
        <v>8745</v>
      </c>
      <c r="B4256" t="s">
        <v>8746</v>
      </c>
      <c r="C4256" t="s">
        <v>10650</v>
      </c>
      <c r="E4256">
        <v>15.724653119999999</v>
      </c>
      <c r="F4256">
        <v>141.69999999999999</v>
      </c>
      <c r="G4256">
        <v>2386.4386128753299</v>
      </c>
      <c r="H4256">
        <v>52.895045560271399</v>
      </c>
      <c r="I4256">
        <v>773.20969386292802</v>
      </c>
      <c r="J4256">
        <v>6.5634586986077297</v>
      </c>
      <c r="K4256">
        <v>95.874215369410706</v>
      </c>
      <c r="L4256">
        <v>47.408225386771797</v>
      </c>
      <c r="M4256">
        <v>100</v>
      </c>
      <c r="N4256">
        <v>1.9452473233815499</v>
      </c>
      <c r="O4256">
        <v>0</v>
      </c>
      <c r="P4256">
        <v>2416.8738898756601</v>
      </c>
    </row>
    <row r="4257" spans="1:17" hidden="1" x14ac:dyDescent="0.3">
      <c r="A4257" t="s">
        <v>8747</v>
      </c>
      <c r="B4257" t="s">
        <v>8748</v>
      </c>
      <c r="C4257" t="s">
        <v>10650</v>
      </c>
      <c r="D4257" t="s">
        <v>531</v>
      </c>
      <c r="E4257">
        <v>15.721054799999999</v>
      </c>
      <c r="F4257">
        <v>11.15</v>
      </c>
      <c r="G4257">
        <v>-32.283868549623897</v>
      </c>
      <c r="H4257">
        <v>8.2904488693888503</v>
      </c>
      <c r="I4257">
        <v>-24.687299358785399</v>
      </c>
      <c r="J4257">
        <v>2.81903033600303</v>
      </c>
      <c r="K4257">
        <v>10.4642168733609</v>
      </c>
      <c r="L4257">
        <v>11.1189254908747</v>
      </c>
      <c r="M4257">
        <v>69.196048339114895</v>
      </c>
      <c r="N4257">
        <v>1.2614396057744199</v>
      </c>
      <c r="O4257">
        <v>50.762331838564997</v>
      </c>
      <c r="P4257">
        <v>29.500580720092898</v>
      </c>
      <c r="Q4257">
        <v>2.9148163636374999E-2</v>
      </c>
    </row>
    <row r="4258" spans="1:17" hidden="1" x14ac:dyDescent="0.3">
      <c r="A4258" t="s">
        <v>8749</v>
      </c>
      <c r="B4258" t="s">
        <v>8750</v>
      </c>
      <c r="C4258" t="s">
        <v>10650</v>
      </c>
      <c r="D4258" t="s">
        <v>2599</v>
      </c>
      <c r="E4258">
        <v>15.6240348</v>
      </c>
      <c r="F4258">
        <v>34.869999999999997</v>
      </c>
      <c r="G4258">
        <v>28.064722999671702</v>
      </c>
      <c r="H4258">
        <v>-11.027010268608</v>
      </c>
      <c r="I4258">
        <v>-31.440058737006002</v>
      </c>
      <c r="J4258">
        <v>4.0724420118387101</v>
      </c>
      <c r="K4258">
        <v>32.537131151697402</v>
      </c>
      <c r="L4258">
        <v>32.062600585393596</v>
      </c>
      <c r="M4258">
        <v>56.717305908138599</v>
      </c>
      <c r="N4258">
        <v>0.99027876098269996</v>
      </c>
      <c r="O4258">
        <v>46.7450530542013</v>
      </c>
      <c r="P4258">
        <v>58.5</v>
      </c>
      <c r="Q4258">
        <v>9.1626661234425005E-2</v>
      </c>
    </row>
    <row r="4259" spans="1:17" hidden="1" x14ac:dyDescent="0.3">
      <c r="A4259" t="s">
        <v>8751</v>
      </c>
      <c r="B4259" t="s">
        <v>8752</v>
      </c>
      <c r="C4259" t="s">
        <v>10650</v>
      </c>
      <c r="D4259" t="s">
        <v>5887</v>
      </c>
      <c r="E4259">
        <v>15.618297</v>
      </c>
      <c r="F4259">
        <v>36.11</v>
      </c>
      <c r="G4259">
        <v>-30.903854729104399</v>
      </c>
      <c r="H4259">
        <v>-11.1345973513079</v>
      </c>
      <c r="I4259">
        <v>-39.260247737896201</v>
      </c>
      <c r="J4259">
        <v>-7.1245038058858903</v>
      </c>
      <c r="K4259">
        <v>38.747547709499699</v>
      </c>
      <c r="L4259">
        <v>38.045513430410701</v>
      </c>
      <c r="M4259">
        <v>38.813991926889003</v>
      </c>
      <c r="N4259">
        <v>1.6072341262040399</v>
      </c>
      <c r="O4259">
        <v>58.266408197175302</v>
      </c>
      <c r="P4259">
        <v>27.868271954674199</v>
      </c>
      <c r="Q4259">
        <v>0.169049701021732</v>
      </c>
    </row>
    <row r="4260" spans="1:17" hidden="1" x14ac:dyDescent="0.3">
      <c r="A4260" t="s">
        <v>8753</v>
      </c>
      <c r="B4260" t="s">
        <v>8754</v>
      </c>
      <c r="C4260" t="s">
        <v>10650</v>
      </c>
      <c r="D4260" t="s">
        <v>414</v>
      </c>
      <c r="E4260">
        <v>15.572802599999999</v>
      </c>
      <c r="F4260">
        <v>31.14</v>
      </c>
      <c r="G4260">
        <v>17.7642960275505</v>
      </c>
      <c r="H4260">
        <v>-0.70767490039198899</v>
      </c>
      <c r="I4260">
        <v>8.4409100467932792</v>
      </c>
      <c r="J4260">
        <v>-1.7822660559605701</v>
      </c>
      <c r="K4260">
        <v>23.746113831706001</v>
      </c>
      <c r="L4260">
        <v>17.1969065357709</v>
      </c>
      <c r="M4260">
        <v>100</v>
      </c>
      <c r="N4260">
        <v>7.0896845090393402E-4</v>
      </c>
      <c r="O4260">
        <v>0</v>
      </c>
      <c r="P4260">
        <v>47.5829383886255</v>
      </c>
    </row>
    <row r="4261" spans="1:17" hidden="1" x14ac:dyDescent="0.3">
      <c r="A4261" t="s">
        <v>8755</v>
      </c>
      <c r="B4261" t="s">
        <v>8756</v>
      </c>
      <c r="C4261" t="s">
        <v>10650</v>
      </c>
      <c r="D4261" t="s">
        <v>739</v>
      </c>
      <c r="E4261">
        <v>15.524699999999999</v>
      </c>
      <c r="F4261">
        <v>30</v>
      </c>
      <c r="G4261">
        <v>-36.685277000328199</v>
      </c>
      <c r="H4261">
        <v>-1.52309381952183</v>
      </c>
      <c r="I4261">
        <v>-22.060077016598701</v>
      </c>
      <c r="J4261">
        <v>2.8668543436548899</v>
      </c>
      <c r="K4261">
        <v>30.2824601800422</v>
      </c>
      <c r="L4261">
        <v>31.333518335711201</v>
      </c>
      <c r="M4261">
        <v>51.081711940323601</v>
      </c>
      <c r="N4261">
        <v>1.63658536585365</v>
      </c>
      <c r="O4261">
        <v>43.1</v>
      </c>
      <c r="P4261">
        <v>19.047619047619001</v>
      </c>
    </row>
    <row r="4262" spans="1:17" hidden="1" x14ac:dyDescent="0.3">
      <c r="A4262" t="s">
        <v>8757</v>
      </c>
      <c r="B4262" t="s">
        <v>8758</v>
      </c>
      <c r="C4262" t="s">
        <v>10650</v>
      </c>
      <c r="D4262" t="s">
        <v>7782</v>
      </c>
      <c r="E4262">
        <v>15.508153099999999</v>
      </c>
      <c r="F4262">
        <v>37.4</v>
      </c>
      <c r="G4262">
        <v>19.164722999671699</v>
      </c>
      <c r="H4262">
        <v>-11.3591593932923</v>
      </c>
      <c r="I4262">
        <v>-23.1732495583427</v>
      </c>
      <c r="J4262">
        <v>-1.9294290477504501</v>
      </c>
      <c r="K4262">
        <v>35.8246646649757</v>
      </c>
      <c r="L4262">
        <v>34.873124220757902</v>
      </c>
      <c r="M4262">
        <v>50.206002410299199</v>
      </c>
      <c r="N4262">
        <v>0.442992011619462</v>
      </c>
      <c r="O4262">
        <v>48.208556149732601</v>
      </c>
      <c r="P4262">
        <v>78.095238095238003</v>
      </c>
      <c r="Q4262">
        <v>0.110530648344614</v>
      </c>
    </row>
    <row r="4263" spans="1:17" hidden="1" x14ac:dyDescent="0.3">
      <c r="A4263" t="s">
        <v>8759</v>
      </c>
      <c r="B4263" t="s">
        <v>8760</v>
      </c>
      <c r="C4263" t="s">
        <v>10650</v>
      </c>
      <c r="D4263" t="s">
        <v>118</v>
      </c>
      <c r="E4263">
        <v>15.505599999999999</v>
      </c>
      <c r="F4263">
        <v>17.600000000000001</v>
      </c>
      <c r="G4263">
        <v>-53.746823841286798</v>
      </c>
      <c r="H4263">
        <v>-12.891303075054999</v>
      </c>
      <c r="I4263">
        <v>-41.191027632051799</v>
      </c>
      <c r="J4263">
        <v>-3.7738734921948902</v>
      </c>
      <c r="K4263">
        <v>19.228559177297601</v>
      </c>
      <c r="L4263">
        <v>21.3731180716774</v>
      </c>
      <c r="M4263">
        <v>36.8626151797883</v>
      </c>
      <c r="N4263">
        <v>1.4864299555466001</v>
      </c>
      <c r="O4263">
        <v>109.54545454545401</v>
      </c>
      <c r="P4263">
        <v>6.5375302663438202</v>
      </c>
      <c r="Q4263">
        <v>1.8180961865397999E-2</v>
      </c>
    </row>
    <row r="4264" spans="1:17" hidden="1" x14ac:dyDescent="0.3">
      <c r="A4264" t="s">
        <v>8761</v>
      </c>
      <c r="B4264" t="s">
        <v>8762</v>
      </c>
      <c r="C4264" t="s">
        <v>10650</v>
      </c>
      <c r="D4264" t="s">
        <v>742</v>
      </c>
      <c r="E4264">
        <v>15.501888424000001</v>
      </c>
      <c r="F4264">
        <v>98.28</v>
      </c>
      <c r="G4264">
        <v>22.553515029559701</v>
      </c>
      <c r="H4264">
        <v>5.0216919874881096</v>
      </c>
      <c r="I4264">
        <v>10.1270244590798</v>
      </c>
      <c r="J4264">
        <v>1.24184528791631</v>
      </c>
      <c r="K4264">
        <v>90.735577235554501</v>
      </c>
      <c r="L4264">
        <v>80.856451914570698</v>
      </c>
      <c r="M4264">
        <v>40.888200527429397</v>
      </c>
      <c r="N4264">
        <v>0.71108938521286502</v>
      </c>
      <c r="O4264">
        <v>0.29507529507528601</v>
      </c>
      <c r="P4264">
        <v>56.521739130434703</v>
      </c>
    </row>
    <row r="4265" spans="1:17" hidden="1" x14ac:dyDescent="0.3">
      <c r="A4265" t="s">
        <v>8763</v>
      </c>
      <c r="B4265" t="s">
        <v>8764</v>
      </c>
      <c r="C4265" t="s">
        <v>10650</v>
      </c>
      <c r="D4265" t="s">
        <v>629</v>
      </c>
      <c r="E4265">
        <v>15.5015</v>
      </c>
      <c r="F4265">
        <v>36.049999999999997</v>
      </c>
      <c r="G4265">
        <v>-23.936015552765401</v>
      </c>
      <c r="H4265">
        <v>1.47690618047815</v>
      </c>
      <c r="I4265">
        <v>-5.3572276271822101</v>
      </c>
      <c r="J4265">
        <v>0.69385317825749204</v>
      </c>
      <c r="K4265">
        <v>36.141087749880398</v>
      </c>
      <c r="L4265">
        <v>35.983089879409299</v>
      </c>
      <c r="M4265">
        <v>51.218654137967498</v>
      </c>
      <c r="N4265">
        <v>0.93298743155722896</v>
      </c>
      <c r="O4265">
        <v>52.565880721220502</v>
      </c>
      <c r="P4265">
        <v>28.888094386843001</v>
      </c>
      <c r="Q4265">
        <v>-1.9163794508824002E-2</v>
      </c>
    </row>
    <row r="4266" spans="1:17" hidden="1" x14ac:dyDescent="0.3">
      <c r="A4266" t="s">
        <v>8765</v>
      </c>
      <c r="B4266" t="s">
        <v>8766</v>
      </c>
      <c r="C4266" t="s">
        <v>10650</v>
      </c>
      <c r="D4266" t="s">
        <v>51</v>
      </c>
      <c r="E4266">
        <v>15.453168</v>
      </c>
      <c r="F4266">
        <v>24.8</v>
      </c>
      <c r="G4266">
        <v>71.848572918105702</v>
      </c>
      <c r="H4266">
        <v>5.3534596187548704</v>
      </c>
      <c r="I4266">
        <v>0.79229996421858695</v>
      </c>
      <c r="J4266">
        <v>-6.7400250742405099</v>
      </c>
      <c r="K4266">
        <v>23.1485021826607</v>
      </c>
      <c r="L4266">
        <v>20.3073045961434</v>
      </c>
      <c r="M4266">
        <v>59.349999981686899</v>
      </c>
      <c r="N4266">
        <v>0.99010741863603702</v>
      </c>
      <c r="O4266">
        <v>9.6370967741935498</v>
      </c>
      <c r="P4266">
        <v>102.28384991843301</v>
      </c>
      <c r="Q4266">
        <v>7.4488193392386007E-2</v>
      </c>
    </row>
    <row r="4267" spans="1:17" hidden="1" x14ac:dyDescent="0.3">
      <c r="A4267" t="s">
        <v>8767</v>
      </c>
      <c r="B4267" t="s">
        <v>8768</v>
      </c>
      <c r="C4267" t="s">
        <v>10650</v>
      </c>
      <c r="D4267" t="s">
        <v>629</v>
      </c>
      <c r="E4267">
        <v>15.435273828</v>
      </c>
      <c r="F4267">
        <v>13.01</v>
      </c>
      <c r="G4267">
        <v>-12.804173926187101</v>
      </c>
      <c r="H4267">
        <v>-4.7347726516386199</v>
      </c>
      <c r="I4267">
        <v>-12.194574587192299</v>
      </c>
      <c r="J4267">
        <v>-3.8029837832978099</v>
      </c>
      <c r="K4267">
        <v>13.1606857686868</v>
      </c>
      <c r="L4267">
        <v>12.6666146653849</v>
      </c>
      <c r="M4267">
        <v>49.6967943725517</v>
      </c>
      <c r="N4267">
        <v>0.68228730951110195</v>
      </c>
      <c r="O4267">
        <v>21.3681783243658</v>
      </c>
      <c r="P4267">
        <v>29.970029970029898</v>
      </c>
      <c r="Q4267">
        <v>5.9076477257826998E-2</v>
      </c>
    </row>
    <row r="4268" spans="1:17" hidden="1" x14ac:dyDescent="0.3">
      <c r="A4268" t="s">
        <v>8769</v>
      </c>
      <c r="B4268" t="s">
        <v>8770</v>
      </c>
      <c r="C4268" t="s">
        <v>10650</v>
      </c>
      <c r="D4268" t="s">
        <v>133</v>
      </c>
      <c r="E4268">
        <v>15.372</v>
      </c>
      <c r="F4268">
        <v>36.51</v>
      </c>
      <c r="G4268">
        <v>-51.665050463111299</v>
      </c>
      <c r="H4268">
        <v>-27.972854585072</v>
      </c>
      <c r="I4268">
        <v>-32.373141435623403</v>
      </c>
      <c r="J4268">
        <v>-15.900655708465999</v>
      </c>
      <c r="K4268">
        <v>45.453274605283298</v>
      </c>
      <c r="L4268">
        <v>39.603971386885497</v>
      </c>
      <c r="M4268">
        <v>0.53239506334764997</v>
      </c>
      <c r="N4268">
        <v>0.38666041129095302</v>
      </c>
      <c r="O4268">
        <v>50.972336346206497</v>
      </c>
      <c r="P4268">
        <v>9.8045112781954806</v>
      </c>
      <c r="Q4268">
        <v>0.120630530243114</v>
      </c>
    </row>
    <row r="4269" spans="1:17" hidden="1" x14ac:dyDescent="0.3">
      <c r="A4269" t="s">
        <v>8771</v>
      </c>
      <c r="B4269" t="s">
        <v>8772</v>
      </c>
      <c r="C4269" t="s">
        <v>10650</v>
      </c>
      <c r="D4269" t="s">
        <v>72</v>
      </c>
      <c r="E4269">
        <v>15.3695</v>
      </c>
      <c r="F4269">
        <v>10.27</v>
      </c>
      <c r="G4269">
        <v>46.633688516913097</v>
      </c>
      <c r="H4269">
        <v>-5.3976325649092898</v>
      </c>
      <c r="I4269">
        <v>-45.536469304547097</v>
      </c>
      <c r="J4269">
        <v>0.39404467082609601</v>
      </c>
      <c r="K4269">
        <v>10.560987023884801</v>
      </c>
      <c r="L4269">
        <v>10.368602601977001</v>
      </c>
      <c r="M4269">
        <v>48.714789762690302</v>
      </c>
      <c r="N4269">
        <v>1.03540157203706</v>
      </c>
      <c r="O4269">
        <v>103.992210321324</v>
      </c>
      <c r="P4269">
        <v>88.440366972476994</v>
      </c>
      <c r="Q4269">
        <v>2.1472797910792998E-2</v>
      </c>
    </row>
    <row r="4270" spans="1:17" hidden="1" x14ac:dyDescent="0.3">
      <c r="A4270" t="s">
        <v>8773</v>
      </c>
      <c r="B4270" t="s">
        <v>8774</v>
      </c>
      <c r="C4270" t="s">
        <v>10650</v>
      </c>
      <c r="D4270" t="s">
        <v>629</v>
      </c>
      <c r="E4270">
        <v>15.2805</v>
      </c>
      <c r="F4270">
        <v>9.82</v>
      </c>
      <c r="G4270">
        <v>74.148056333005101</v>
      </c>
      <c r="H4270">
        <v>-3.9573684056951599</v>
      </c>
      <c r="I4270">
        <v>20.8182980143648</v>
      </c>
      <c r="J4270">
        <v>8.3262606705078692</v>
      </c>
      <c r="K4270">
        <v>9.9586106005805899</v>
      </c>
      <c r="L4270">
        <v>9.0348048933455001</v>
      </c>
      <c r="M4270">
        <v>79.013332388284198</v>
      </c>
      <c r="N4270">
        <v>0.50944900267104398</v>
      </c>
      <c r="O4270">
        <v>73.6252545824847</v>
      </c>
      <c r="P4270">
        <v>116.777041942604</v>
      </c>
      <c r="Q4270">
        <v>0.107135633564376</v>
      </c>
    </row>
    <row r="4271" spans="1:17" hidden="1" x14ac:dyDescent="0.3">
      <c r="A4271" t="s">
        <v>8775</v>
      </c>
      <c r="B4271" t="s">
        <v>8776</v>
      </c>
      <c r="C4271" t="s">
        <v>10650</v>
      </c>
      <c r="D4271" t="s">
        <v>54</v>
      </c>
      <c r="E4271">
        <v>15.246</v>
      </c>
      <c r="F4271">
        <v>35.020000000000003</v>
      </c>
      <c r="G4271">
        <v>-2.5783949265786599</v>
      </c>
      <c r="H4271">
        <v>-1.92550830644337</v>
      </c>
      <c r="I4271">
        <v>-24.085919194725101</v>
      </c>
      <c r="J4271">
        <v>-11.6627623810837</v>
      </c>
      <c r="K4271">
        <v>34.284193392528302</v>
      </c>
      <c r="L4271">
        <v>31.351873221923501</v>
      </c>
      <c r="M4271">
        <v>42.392144704657703</v>
      </c>
      <c r="N4271">
        <v>2.5901617660674798</v>
      </c>
      <c r="O4271">
        <v>18.4180468303826</v>
      </c>
      <c r="P4271">
        <v>74.228855721393003</v>
      </c>
      <c r="Q4271">
        <v>0.1345111661134</v>
      </c>
    </row>
    <row r="4272" spans="1:17" hidden="1" x14ac:dyDescent="0.3">
      <c r="A4272" t="s">
        <v>8777</v>
      </c>
      <c r="B4272" t="s">
        <v>8778</v>
      </c>
      <c r="C4272" t="s">
        <v>10650</v>
      </c>
      <c r="D4272" t="s">
        <v>742</v>
      </c>
      <c r="E4272">
        <v>15.224317124999899</v>
      </c>
      <c r="F4272">
        <v>26.74</v>
      </c>
      <c r="G4272">
        <v>6.1796211428596299</v>
      </c>
      <c r="H4272">
        <v>-0.58111944122492898</v>
      </c>
      <c r="I4272">
        <v>2.7884078318860701</v>
      </c>
      <c r="J4272">
        <v>-1.25046852801032</v>
      </c>
      <c r="K4272">
        <v>25.8154812263009</v>
      </c>
      <c r="L4272">
        <v>23.723287140937099</v>
      </c>
      <c r="M4272">
        <v>59.890528015670299</v>
      </c>
      <c r="N4272">
        <v>0.64947091441634697</v>
      </c>
      <c r="O4272">
        <v>3.5901271503365701</v>
      </c>
      <c r="P4272">
        <v>41.406663141195097</v>
      </c>
    </row>
    <row r="4273" spans="1:17" hidden="1" x14ac:dyDescent="0.3">
      <c r="A4273" t="s">
        <v>8779</v>
      </c>
      <c r="B4273" t="s">
        <v>8780</v>
      </c>
      <c r="C4273" t="s">
        <v>10650</v>
      </c>
      <c r="D4273" t="s">
        <v>531</v>
      </c>
      <c r="E4273">
        <v>15.219606799999999</v>
      </c>
      <c r="F4273">
        <v>28.22</v>
      </c>
      <c r="G4273">
        <v>525.84379276711297</v>
      </c>
      <c r="H4273">
        <v>43.726250012499101</v>
      </c>
      <c r="I4273">
        <v>297.20525067896102</v>
      </c>
      <c r="J4273">
        <v>6.5499869345204402</v>
      </c>
      <c r="K4273">
        <v>18.903227203569799</v>
      </c>
      <c r="L4273">
        <v>10.650147320145001</v>
      </c>
      <c r="M4273">
        <v>99.997867320276598</v>
      </c>
      <c r="N4273">
        <v>0.81436634171369904</v>
      </c>
      <c r="O4273">
        <v>0</v>
      </c>
      <c r="P4273">
        <v>681.71745152354504</v>
      </c>
    </row>
    <row r="4274" spans="1:17" hidden="1" x14ac:dyDescent="0.3">
      <c r="A4274" t="s">
        <v>8781</v>
      </c>
      <c r="B4274" t="s">
        <v>6181</v>
      </c>
      <c r="C4274" t="s">
        <v>10650</v>
      </c>
      <c r="D4274" t="s">
        <v>472</v>
      </c>
      <c r="E4274">
        <v>15.2140842</v>
      </c>
      <c r="F4274">
        <v>1.98</v>
      </c>
      <c r="G4274">
        <v>-20.435277000328199</v>
      </c>
      <c r="H4274">
        <v>-23.423920265802799</v>
      </c>
      <c r="I4274">
        <v>2.82030575852085</v>
      </c>
      <c r="J4274">
        <v>4.5170128998150796</v>
      </c>
      <c r="K4274">
        <v>1.9779211943250099</v>
      </c>
      <c r="L4274">
        <v>1.8635816486002399</v>
      </c>
      <c r="M4274">
        <v>53.003218022933801</v>
      </c>
      <c r="N4274">
        <v>0.99006878937047904</v>
      </c>
      <c r="O4274">
        <v>34.343434343434303</v>
      </c>
      <c r="P4274">
        <v>40.425531914893597</v>
      </c>
      <c r="Q4274">
        <v>6.3763934588494997E-2</v>
      </c>
    </row>
    <row r="4275" spans="1:17" hidden="1" x14ac:dyDescent="0.3">
      <c r="A4275" t="s">
        <v>8782</v>
      </c>
      <c r="B4275" t="s">
        <v>8783</v>
      </c>
      <c r="C4275" t="s">
        <v>10650</v>
      </c>
      <c r="D4275" t="s">
        <v>742</v>
      </c>
      <c r="E4275">
        <v>15.1879762019999</v>
      </c>
      <c r="F4275">
        <v>168.68</v>
      </c>
      <c r="G4275">
        <v>18.260068556794501</v>
      </c>
      <c r="H4275">
        <v>-1.03257518579567</v>
      </c>
      <c r="I4275">
        <v>6.8660125233015297</v>
      </c>
      <c r="J4275">
        <v>-1.85288774499561</v>
      </c>
      <c r="K4275">
        <v>162.48781997944999</v>
      </c>
      <c r="L4275">
        <v>144.85380193858001</v>
      </c>
      <c r="M4275">
        <v>55.3773054855941</v>
      </c>
      <c r="N4275">
        <v>0.97137393232662905</v>
      </c>
      <c r="O4275">
        <v>2.94640739862461</v>
      </c>
      <c r="P4275">
        <v>53.919153207409401</v>
      </c>
    </row>
    <row r="4276" spans="1:17" hidden="1" x14ac:dyDescent="0.3">
      <c r="A4276" t="s">
        <v>8784</v>
      </c>
      <c r="B4276" t="s">
        <v>8785</v>
      </c>
      <c r="C4276" t="s">
        <v>10650</v>
      </c>
      <c r="D4276" t="s">
        <v>5350</v>
      </c>
      <c r="E4276">
        <v>15.096</v>
      </c>
      <c r="F4276">
        <v>8.5299999999999994</v>
      </c>
      <c r="G4276">
        <v>-59.114206766214501</v>
      </c>
      <c r="H4276">
        <v>9.3383294014519507</v>
      </c>
      <c r="I4276">
        <v>-21.836689293210998</v>
      </c>
      <c r="J4276">
        <v>0.99619715648847196</v>
      </c>
      <c r="K4276">
        <v>8.5238263273455708</v>
      </c>
      <c r="L4276">
        <v>9.4410939289907798</v>
      </c>
      <c r="M4276">
        <v>57.2595659425725</v>
      </c>
      <c r="N4276">
        <v>1.0639016156257499</v>
      </c>
      <c r="O4276">
        <v>56.506447831183998</v>
      </c>
      <c r="P4276">
        <v>13.733333333333301</v>
      </c>
      <c r="Q4276">
        <v>7.8099818670056997E-2</v>
      </c>
    </row>
    <row r="4277" spans="1:17" hidden="1" x14ac:dyDescent="0.3">
      <c r="A4277" t="s">
        <v>8786</v>
      </c>
      <c r="B4277" t="s">
        <v>8787</v>
      </c>
      <c r="C4277" t="s">
        <v>10650</v>
      </c>
      <c r="D4277" t="s">
        <v>935</v>
      </c>
      <c r="E4277">
        <v>15.048782900000001</v>
      </c>
      <c r="F4277">
        <v>35.51</v>
      </c>
      <c r="G4277">
        <v>-6.60559586558582</v>
      </c>
      <c r="H4277">
        <v>-0.96048388915604399</v>
      </c>
      <c r="I4277">
        <v>-6.2603417170290703</v>
      </c>
      <c r="J4277">
        <v>-1.7822660559605701</v>
      </c>
      <c r="K4277">
        <v>29.5706261491258</v>
      </c>
      <c r="L4277">
        <v>18.2699162422327</v>
      </c>
      <c r="M4277">
        <v>66.107041841648098</v>
      </c>
      <c r="N4277">
        <v>0.20334646107291399</v>
      </c>
      <c r="O4277">
        <v>0.253449732469746</v>
      </c>
      <c r="P4277">
        <v>23.213046495489198</v>
      </c>
      <c r="Q4277">
        <v>0.23940470580607401</v>
      </c>
    </row>
    <row r="4278" spans="1:17" hidden="1" x14ac:dyDescent="0.3">
      <c r="A4278" t="s">
        <v>8788</v>
      </c>
      <c r="B4278" t="s">
        <v>8789</v>
      </c>
      <c r="C4278" t="s">
        <v>10650</v>
      </c>
      <c r="D4278" t="s">
        <v>966</v>
      </c>
      <c r="E4278">
        <v>15.008066100000001</v>
      </c>
      <c r="F4278">
        <v>28.6</v>
      </c>
      <c r="G4278">
        <v>-11.910618898380401</v>
      </c>
      <c r="H4278">
        <v>6.0746715436066401</v>
      </c>
      <c r="I4278">
        <v>-12.264942573576899</v>
      </c>
      <c r="J4278">
        <v>11.631355265974999</v>
      </c>
      <c r="K4278">
        <v>26.865646117354601</v>
      </c>
      <c r="L4278">
        <v>26.982663557171598</v>
      </c>
      <c r="M4278">
        <v>66.652541393627303</v>
      </c>
      <c r="N4278">
        <v>0.85788151368355403</v>
      </c>
      <c r="O4278">
        <v>17.482517482517402</v>
      </c>
      <c r="P4278">
        <v>23.542116630669501</v>
      </c>
      <c r="Q4278">
        <v>-6.1429256902257999E-2</v>
      </c>
    </row>
    <row r="4279" spans="1:17" hidden="1" x14ac:dyDescent="0.3">
      <c r="A4279" t="s">
        <v>8790</v>
      </c>
      <c r="B4279" t="s">
        <v>8791</v>
      </c>
      <c r="C4279" t="s">
        <v>10650</v>
      </c>
      <c r="D4279" t="s">
        <v>54</v>
      </c>
      <c r="E4279">
        <v>15.001049999999999</v>
      </c>
      <c r="F4279">
        <v>14.49</v>
      </c>
      <c r="G4279">
        <v>-9.6852770003282096</v>
      </c>
      <c r="H4279">
        <v>15.481586367685599</v>
      </c>
      <c r="I4279">
        <v>-36.017495063236098</v>
      </c>
      <c r="J4279">
        <v>4.7202163423204704</v>
      </c>
      <c r="K4279">
        <v>13.5289679328197</v>
      </c>
      <c r="L4279">
        <v>13.8280138483315</v>
      </c>
      <c r="M4279">
        <v>71.063612203489896</v>
      </c>
      <c r="N4279">
        <v>2.15030379336328</v>
      </c>
      <c r="O4279">
        <v>89.855072463768096</v>
      </c>
      <c r="P4279">
        <v>37.215909090909001</v>
      </c>
      <c r="Q4279">
        <v>7.4737229805512007E-2</v>
      </c>
    </row>
    <row r="4280" spans="1:17" hidden="1" x14ac:dyDescent="0.3">
      <c r="A4280" t="s">
        <v>8792</v>
      </c>
      <c r="B4280" t="s">
        <v>8793</v>
      </c>
      <c r="C4280" t="s">
        <v>10650</v>
      </c>
      <c r="D4280" t="s">
        <v>46</v>
      </c>
      <c r="E4280">
        <v>14.982549000000001</v>
      </c>
      <c r="F4280">
        <v>514</v>
      </c>
      <c r="G4280">
        <v>-3.12877545234059</v>
      </c>
      <c r="H4280">
        <v>-4.2685483649763896</v>
      </c>
      <c r="I4280">
        <v>-1.93006660791044</v>
      </c>
      <c r="J4280">
        <v>-4.40821692653833</v>
      </c>
      <c r="K4280">
        <v>532.87889608593196</v>
      </c>
      <c r="L4280">
        <v>473.03096354904801</v>
      </c>
      <c r="M4280">
        <v>52.3846391802536</v>
      </c>
      <c r="N4280">
        <v>0.871428571428571</v>
      </c>
      <c r="O4280">
        <v>22.3638132295719</v>
      </c>
      <c r="P4280">
        <v>74.414658975229003</v>
      </c>
    </row>
    <row r="4281" spans="1:17" hidden="1" x14ac:dyDescent="0.3">
      <c r="A4281" t="s">
        <v>8794</v>
      </c>
      <c r="B4281" t="s">
        <v>8795</v>
      </c>
      <c r="C4281" t="s">
        <v>10650</v>
      </c>
      <c r="D4281" t="s">
        <v>414</v>
      </c>
      <c r="E4281">
        <v>14.8992</v>
      </c>
      <c r="F4281">
        <v>15.96</v>
      </c>
      <c r="G4281">
        <v>-34.232745354758499</v>
      </c>
      <c r="H4281">
        <v>2.71143386777457</v>
      </c>
      <c r="I4281">
        <v>-13.2191679256896</v>
      </c>
      <c r="J4281">
        <v>-1.09199414395695E-2</v>
      </c>
      <c r="K4281">
        <v>15.3671533072049</v>
      </c>
      <c r="L4281">
        <v>15.499567879421001</v>
      </c>
      <c r="M4281">
        <v>54.169067185907899</v>
      </c>
      <c r="N4281">
        <v>1.1575576911671599</v>
      </c>
      <c r="O4281">
        <v>42.543859649122702</v>
      </c>
      <c r="P4281">
        <v>24.784988272087499</v>
      </c>
      <c r="Q4281">
        <v>-2.3015327849383999E-2</v>
      </c>
    </row>
    <row r="4282" spans="1:17" hidden="1" x14ac:dyDescent="0.3">
      <c r="A4282" t="s">
        <v>8796</v>
      </c>
      <c r="B4282" t="s">
        <v>8797</v>
      </c>
      <c r="C4282" t="s">
        <v>10650</v>
      </c>
      <c r="D4282" t="s">
        <v>72</v>
      </c>
      <c r="E4282">
        <v>14.882400000000001</v>
      </c>
      <c r="F4282">
        <v>2.73</v>
      </c>
      <c r="G4282">
        <v>-29.324165889217099</v>
      </c>
      <c r="H4282">
        <v>2.8945768632090698</v>
      </c>
      <c r="I4282">
        <v>51.488663399611497</v>
      </c>
      <c r="J4282">
        <v>-6.0745270869661399</v>
      </c>
      <c r="K4282">
        <v>2.48867979952731</v>
      </c>
      <c r="L4282">
        <v>2.4638442394548901</v>
      </c>
      <c r="M4282">
        <v>57.4975773810215</v>
      </c>
      <c r="N4282">
        <v>2.01564646286208</v>
      </c>
      <c r="O4282">
        <v>72.161172161172104</v>
      </c>
      <c r="P4282">
        <v>113.28125</v>
      </c>
      <c r="Q4282">
        <v>-5.6943167100545998E-2</v>
      </c>
    </row>
    <row r="4283" spans="1:17" hidden="1" x14ac:dyDescent="0.3">
      <c r="A4283" t="s">
        <v>8798</v>
      </c>
      <c r="B4283" t="s">
        <v>8799</v>
      </c>
      <c r="C4283" t="s">
        <v>10650</v>
      </c>
      <c r="D4283" t="s">
        <v>629</v>
      </c>
      <c r="E4283">
        <v>14.858880919999899</v>
      </c>
      <c r="F4283">
        <v>5051.3</v>
      </c>
      <c r="G4283">
        <v>57.408239417804197</v>
      </c>
      <c r="H4283">
        <v>19.650397414772598</v>
      </c>
      <c r="I4283">
        <v>98.214409983085702</v>
      </c>
      <c r="J4283">
        <v>6.5192047425031303</v>
      </c>
      <c r="K4283">
        <v>4184.3776380280997</v>
      </c>
      <c r="L4283">
        <v>3640.1385277192599</v>
      </c>
      <c r="M4283">
        <v>90.191981941602904</v>
      </c>
      <c r="N4283">
        <v>1.55151515151515</v>
      </c>
      <c r="O4283">
        <v>0</v>
      </c>
      <c r="P4283">
        <v>145.68579766536899</v>
      </c>
      <c r="Q4283">
        <v>0.120495884328733</v>
      </c>
    </row>
    <row r="4284" spans="1:17" hidden="1" x14ac:dyDescent="0.3">
      <c r="A4284" t="s">
        <v>8800</v>
      </c>
      <c r="B4284" t="s">
        <v>8801</v>
      </c>
      <c r="C4284" t="s">
        <v>10650</v>
      </c>
      <c r="D4284" t="s">
        <v>966</v>
      </c>
      <c r="E4284">
        <v>14.855398599999999</v>
      </c>
      <c r="F4284">
        <v>25.17</v>
      </c>
      <c r="G4284">
        <v>-31.106153085568899</v>
      </c>
      <c r="H4284">
        <v>-15.55818153882</v>
      </c>
      <c r="I4284">
        <v>-23.7454883794294</v>
      </c>
      <c r="J4284">
        <v>-2.83258892404465</v>
      </c>
      <c r="K4284">
        <v>25.145237051364798</v>
      </c>
      <c r="L4284">
        <v>25.739809550109801</v>
      </c>
      <c r="M4284">
        <v>43.663758912466299</v>
      </c>
      <c r="N4284">
        <v>0.61800223113768904</v>
      </c>
      <c r="O4284">
        <v>55.740961462058003</v>
      </c>
      <c r="P4284">
        <v>32.056663168940197</v>
      </c>
      <c r="Q4284">
        <v>0.113075639711135</v>
      </c>
    </row>
    <row r="4285" spans="1:17" hidden="1" x14ac:dyDescent="0.3">
      <c r="A4285" t="s">
        <v>8802</v>
      </c>
      <c r="B4285" t="s">
        <v>8803</v>
      </c>
      <c r="C4285" t="s">
        <v>10650</v>
      </c>
      <c r="D4285" t="s">
        <v>305</v>
      </c>
      <c r="E4285">
        <v>14.798069999999999</v>
      </c>
      <c r="F4285">
        <v>20.7</v>
      </c>
      <c r="G4285">
        <v>70.535596786079495</v>
      </c>
      <c r="H4285">
        <v>8.1061258816402901</v>
      </c>
      <c r="I4285">
        <v>16.4058320743103</v>
      </c>
      <c r="J4285">
        <v>14.185190835290401</v>
      </c>
      <c r="K4285">
        <v>18.6847901780123</v>
      </c>
      <c r="L4285">
        <v>17.570760034402898</v>
      </c>
      <c r="M4285">
        <v>68.246862883122006</v>
      </c>
      <c r="N4285">
        <v>1.49773563859453</v>
      </c>
      <c r="O4285">
        <v>10.5797101449275</v>
      </c>
      <c r="P4285">
        <v>111.44024514810999</v>
      </c>
      <c r="Q4285">
        <v>0.121778777602656</v>
      </c>
    </row>
    <row r="4286" spans="1:17" hidden="1" x14ac:dyDescent="0.3">
      <c r="A4286" t="s">
        <v>8804</v>
      </c>
      <c r="B4286" t="s">
        <v>8805</v>
      </c>
      <c r="C4286" t="s">
        <v>10650</v>
      </c>
      <c r="D4286" t="s">
        <v>565</v>
      </c>
      <c r="E4286">
        <v>14.76736</v>
      </c>
      <c r="F4286">
        <v>4.07</v>
      </c>
      <c r="G4286">
        <v>-31.166984317401301</v>
      </c>
      <c r="H4286">
        <v>0.44250814608012701</v>
      </c>
      <c r="I4286">
        <v>-10.1913901479118</v>
      </c>
      <c r="J4286">
        <v>-1.90314699646839</v>
      </c>
      <c r="K4286">
        <v>4.2242182403723199</v>
      </c>
      <c r="L4286">
        <v>4.1927379849796296</v>
      </c>
      <c r="M4286">
        <v>41.6201920458834</v>
      </c>
      <c r="N4286">
        <v>0.65856416536627504</v>
      </c>
      <c r="O4286">
        <v>61.425061425061401</v>
      </c>
      <c r="P4286">
        <v>14.0056022408963</v>
      </c>
      <c r="Q4286">
        <v>4.6340663395646998E-2</v>
      </c>
    </row>
    <row r="4287" spans="1:17" hidden="1" x14ac:dyDescent="0.3">
      <c r="A4287" t="s">
        <v>8806</v>
      </c>
      <c r="B4287" t="s">
        <v>8807</v>
      </c>
      <c r="C4287" t="s">
        <v>10650</v>
      </c>
      <c r="D4287" t="s">
        <v>141</v>
      </c>
      <c r="E4287">
        <v>14.597338239999999</v>
      </c>
      <c r="F4287">
        <v>36.07</v>
      </c>
      <c r="G4287">
        <v>294.91849658457699</v>
      </c>
      <c r="H4287">
        <v>-15.581944823725401</v>
      </c>
      <c r="I4287">
        <v>312.38460565921599</v>
      </c>
      <c r="J4287">
        <v>-5.6042920078131102</v>
      </c>
      <c r="K4287">
        <v>29.431336484459202</v>
      </c>
      <c r="M4287">
        <v>17.677547960466299</v>
      </c>
      <c r="O4287">
        <v>25.727751594122498</v>
      </c>
      <c r="P4287">
        <v>325.35377358490501</v>
      </c>
    </row>
    <row r="4288" spans="1:17" hidden="1" x14ac:dyDescent="0.3">
      <c r="A4288" t="s">
        <v>8808</v>
      </c>
      <c r="B4288" t="s">
        <v>8809</v>
      </c>
      <c r="C4288" t="s">
        <v>10650</v>
      </c>
      <c r="D4288" t="s">
        <v>568</v>
      </c>
      <c r="E4288">
        <v>14.597089199999999</v>
      </c>
      <c r="F4288">
        <v>19.97</v>
      </c>
      <c r="G4288">
        <v>128.91537235032101</v>
      </c>
      <c r="H4288">
        <v>7.1626204661924397</v>
      </c>
      <c r="I4288">
        <v>68.576286619764801</v>
      </c>
      <c r="J4288">
        <v>-10.8318168223445</v>
      </c>
      <c r="K4288">
        <v>17.314965794628499</v>
      </c>
      <c r="L4288">
        <v>13.156870990021201</v>
      </c>
      <c r="M4288">
        <v>51.601331340444403</v>
      </c>
      <c r="N4288">
        <v>0.560170215286794</v>
      </c>
      <c r="O4288">
        <v>4.8572859288933596</v>
      </c>
      <c r="P4288">
        <v>225.774877650897</v>
      </c>
      <c r="Q4288">
        <v>9.4033613524990997E-2</v>
      </c>
    </row>
    <row r="4289" spans="1:17" hidden="1" x14ac:dyDescent="0.3">
      <c r="A4289" t="s">
        <v>8810</v>
      </c>
      <c r="B4289" t="s">
        <v>8811</v>
      </c>
      <c r="C4289" t="s">
        <v>10650</v>
      </c>
      <c r="D4289" t="s">
        <v>227</v>
      </c>
      <c r="E4289">
        <v>14.546146368</v>
      </c>
      <c r="F4289">
        <v>54</v>
      </c>
      <c r="G4289">
        <v>51.997155432104201</v>
      </c>
      <c r="H4289">
        <v>0.205061520283986</v>
      </c>
      <c r="I4289">
        <v>-21.4902588963825</v>
      </c>
      <c r="J4289">
        <v>4.3898691978635798</v>
      </c>
      <c r="K4289">
        <v>53.624673376365102</v>
      </c>
      <c r="L4289">
        <v>54.763179659608099</v>
      </c>
      <c r="M4289">
        <v>75.248840975617</v>
      </c>
      <c r="N4289">
        <v>0.397797733589908</v>
      </c>
      <c r="O4289">
        <v>105.962962962962</v>
      </c>
      <c r="P4289">
        <v>92.034139402560399</v>
      </c>
      <c r="Q4289">
        <v>9.8435084578349999E-2</v>
      </c>
    </row>
    <row r="4290" spans="1:17" hidden="1" x14ac:dyDescent="0.3">
      <c r="A4290" t="s">
        <v>8812</v>
      </c>
      <c r="B4290" t="s">
        <v>8813</v>
      </c>
      <c r="C4290" t="s">
        <v>10650</v>
      </c>
      <c r="D4290" t="s">
        <v>230</v>
      </c>
      <c r="E4290">
        <v>14.5060565</v>
      </c>
      <c r="F4290">
        <v>48.97</v>
      </c>
      <c r="G4290">
        <v>71.087356744527696</v>
      </c>
      <c r="H4290">
        <v>4.9192984408123701</v>
      </c>
      <c r="I4290">
        <v>-6.9275914856723402</v>
      </c>
      <c r="J4290">
        <v>-4.8427623810837899</v>
      </c>
      <c r="K4290">
        <v>45.680332633907199</v>
      </c>
      <c r="L4290">
        <v>40.481895836522199</v>
      </c>
      <c r="M4290">
        <v>61.306301165517397</v>
      </c>
      <c r="N4290">
        <v>0.69602112073425304</v>
      </c>
      <c r="O4290">
        <v>32.611803144782499</v>
      </c>
      <c r="P4290">
        <v>112.635692574902</v>
      </c>
      <c r="Q4290">
        <v>9.4499755353149001E-2</v>
      </c>
    </row>
    <row r="4291" spans="1:17" hidden="1" x14ac:dyDescent="0.3">
      <c r="A4291" t="s">
        <v>8814</v>
      </c>
      <c r="B4291" t="s">
        <v>8815</v>
      </c>
      <c r="C4291" t="s">
        <v>10650</v>
      </c>
      <c r="D4291" t="s">
        <v>531</v>
      </c>
      <c r="E4291">
        <v>14.47908</v>
      </c>
      <c r="F4291">
        <v>47.79</v>
      </c>
      <c r="G4291">
        <v>158.32605230480701</v>
      </c>
      <c r="H4291">
        <v>29.0602395138114</v>
      </c>
      <c r="I4291">
        <v>-16.169492009141099</v>
      </c>
      <c r="J4291">
        <v>-1.5562887865352399</v>
      </c>
      <c r="K4291">
        <v>42.614562194087497</v>
      </c>
      <c r="L4291">
        <v>36.868435935403298</v>
      </c>
      <c r="M4291">
        <v>52.619293693252999</v>
      </c>
      <c r="N4291">
        <v>0.824967721070751</v>
      </c>
      <c r="O4291">
        <v>27.558066541117299</v>
      </c>
      <c r="P4291">
        <v>188.76132930513501</v>
      </c>
    </row>
    <row r="4292" spans="1:17" hidden="1" x14ac:dyDescent="0.3">
      <c r="A4292" t="s">
        <v>8816</v>
      </c>
      <c r="B4292" t="s">
        <v>8817</v>
      </c>
      <c r="C4292" t="s">
        <v>10650</v>
      </c>
      <c r="D4292" t="s">
        <v>531</v>
      </c>
      <c r="E4292">
        <v>14.471348819999999</v>
      </c>
      <c r="F4292">
        <v>451.1</v>
      </c>
      <c r="G4292">
        <v>43.7346071695559</v>
      </c>
      <c r="H4292">
        <v>-4.4194997391835704</v>
      </c>
      <c r="I4292">
        <v>-28.580429734687801</v>
      </c>
      <c r="J4292">
        <v>-4.0224562586347998</v>
      </c>
      <c r="K4292">
        <v>468.618249529293</v>
      </c>
      <c r="L4292">
        <v>438.20160260677397</v>
      </c>
      <c r="M4292">
        <v>33.492634589905599</v>
      </c>
      <c r="N4292">
        <v>1.4867956841924901</v>
      </c>
      <c r="O4292">
        <v>36.277987142540397</v>
      </c>
      <c r="P4292">
        <v>74.169884169884099</v>
      </c>
      <c r="Q4292">
        <v>5.6990082473334001E-2</v>
      </c>
    </row>
    <row r="4293" spans="1:17" hidden="1" x14ac:dyDescent="0.3">
      <c r="A4293" t="s">
        <v>8818</v>
      </c>
      <c r="B4293" t="s">
        <v>8819</v>
      </c>
      <c r="C4293" t="s">
        <v>10650</v>
      </c>
      <c r="D4293" t="s">
        <v>89</v>
      </c>
      <c r="E4293">
        <v>14.463745866673699</v>
      </c>
      <c r="F4293">
        <v>43</v>
      </c>
      <c r="M4293" s="1">
        <v>9.8126000000000006E-11</v>
      </c>
      <c r="N4293">
        <v>1</v>
      </c>
    </row>
    <row r="4294" spans="1:17" hidden="1" x14ac:dyDescent="0.3">
      <c r="A4294" t="s">
        <v>8820</v>
      </c>
      <c r="B4294" t="s">
        <v>8821</v>
      </c>
      <c r="C4294" t="s">
        <v>10650</v>
      </c>
      <c r="D4294" t="s">
        <v>411</v>
      </c>
      <c r="E4294">
        <v>14.413909</v>
      </c>
      <c r="F4294">
        <v>78.099999999999994</v>
      </c>
      <c r="G4294">
        <v>-29.072525540237301</v>
      </c>
      <c r="H4294">
        <v>-3.6038771732550101</v>
      </c>
      <c r="I4294">
        <v>-8.8358345923563402</v>
      </c>
      <c r="K4294">
        <v>79.064245541339204</v>
      </c>
      <c r="L4294">
        <v>81.715183103438605</v>
      </c>
      <c r="M4294">
        <v>56.680768442663599</v>
      </c>
      <c r="N4294">
        <v>0.71739130434782605</v>
      </c>
      <c r="O4294">
        <v>24.199743918053699</v>
      </c>
      <c r="P4294">
        <v>29.090909090909001</v>
      </c>
    </row>
    <row r="4295" spans="1:17" hidden="1" x14ac:dyDescent="0.3">
      <c r="A4295" t="s">
        <v>8822</v>
      </c>
      <c r="B4295" t="s">
        <v>8823</v>
      </c>
      <c r="C4295" t="s">
        <v>10650</v>
      </c>
      <c r="D4295" t="s">
        <v>629</v>
      </c>
      <c r="E4295">
        <v>14.363184</v>
      </c>
      <c r="F4295">
        <v>24.01</v>
      </c>
      <c r="G4295">
        <v>29.952164549437899</v>
      </c>
      <c r="H4295">
        <v>13.9297539862671</v>
      </c>
      <c r="I4295">
        <v>-13.6722283061693</v>
      </c>
      <c r="J4295">
        <v>-0.72398687087970304</v>
      </c>
      <c r="K4295">
        <v>22.314420500522601</v>
      </c>
      <c r="L4295">
        <v>19.703413790436699</v>
      </c>
      <c r="M4295">
        <v>57.963389058757997</v>
      </c>
      <c r="N4295">
        <v>1.9316560951392101</v>
      </c>
      <c r="O4295">
        <v>16.826322365680898</v>
      </c>
      <c r="P4295">
        <v>128.884652049571</v>
      </c>
    </row>
    <row r="4296" spans="1:17" hidden="1" x14ac:dyDescent="0.3">
      <c r="A4296" t="s">
        <v>8824</v>
      </c>
      <c r="B4296" t="s">
        <v>8825</v>
      </c>
      <c r="C4296" t="s">
        <v>10650</v>
      </c>
      <c r="D4296" t="s">
        <v>742</v>
      </c>
      <c r="E4296">
        <v>14.354740187999999</v>
      </c>
      <c r="F4296">
        <v>13.61</v>
      </c>
      <c r="G4296">
        <v>-38.226604913607297</v>
      </c>
      <c r="H4296">
        <v>-2.1805079904495202</v>
      </c>
      <c r="I4296">
        <v>-6.6410429256896801</v>
      </c>
      <c r="J4296">
        <v>-0.39693959627365999</v>
      </c>
      <c r="K4296">
        <v>13.6090064835223</v>
      </c>
      <c r="L4296">
        <v>13.5995804293836</v>
      </c>
      <c r="M4296">
        <v>58.520367008885003</v>
      </c>
      <c r="N4296">
        <v>0.85433705407077498</v>
      </c>
      <c r="O4296">
        <v>17.560617193240201</v>
      </c>
      <c r="P4296">
        <v>16.824034334763901</v>
      </c>
    </row>
    <row r="4297" spans="1:17" hidden="1" x14ac:dyDescent="0.3">
      <c r="A4297" t="s">
        <v>8826</v>
      </c>
      <c r="B4297" t="s">
        <v>8827</v>
      </c>
      <c r="C4297" t="s">
        <v>10650</v>
      </c>
      <c r="D4297" t="s">
        <v>27</v>
      </c>
      <c r="E4297">
        <v>14.3468</v>
      </c>
      <c r="F4297">
        <v>71.2</v>
      </c>
      <c r="G4297">
        <v>-67.703999467288497</v>
      </c>
      <c r="H4297">
        <v>-13.621859251620601</v>
      </c>
      <c r="I4297">
        <v>-32.060077016598697</v>
      </c>
      <c r="J4297">
        <v>-2.2214215989608599</v>
      </c>
      <c r="K4297">
        <v>80.392099642089093</v>
      </c>
      <c r="L4297">
        <v>101.65851790536099</v>
      </c>
      <c r="M4297">
        <v>26.801924763710598</v>
      </c>
      <c r="N4297">
        <v>0.96726190476190399</v>
      </c>
      <c r="O4297">
        <v>65.730337078651601</v>
      </c>
      <c r="P4297">
        <v>2.29885057471266</v>
      </c>
      <c r="Q4297">
        <v>-0.135659327903218</v>
      </c>
    </row>
    <row r="4298" spans="1:17" hidden="1" x14ac:dyDescent="0.3">
      <c r="A4298" t="s">
        <v>8828</v>
      </c>
      <c r="B4298" t="s">
        <v>8829</v>
      </c>
      <c r="C4298" t="s">
        <v>10650</v>
      </c>
      <c r="D4298" t="s">
        <v>5887</v>
      </c>
      <c r="E4298">
        <v>14.275456</v>
      </c>
      <c r="F4298">
        <v>85.79</v>
      </c>
      <c r="G4298">
        <v>5.3083938857477397</v>
      </c>
      <c r="H4298">
        <v>12.9093458230018</v>
      </c>
      <c r="I4298">
        <v>-8.3472167061774591</v>
      </c>
      <c r="J4298">
        <v>-6.6572252825234202</v>
      </c>
      <c r="K4298">
        <v>80.490534433167497</v>
      </c>
      <c r="L4298">
        <v>76.047000587840103</v>
      </c>
      <c r="M4298">
        <v>49.3514512277116</v>
      </c>
      <c r="N4298">
        <v>1.63636363636363</v>
      </c>
      <c r="O4298">
        <v>5.2570229630492804</v>
      </c>
      <c r="P4298">
        <v>35.743670886075897</v>
      </c>
    </row>
    <row r="4299" spans="1:17" hidden="1" x14ac:dyDescent="0.3">
      <c r="A4299" t="s">
        <v>8830</v>
      </c>
      <c r="B4299" t="s">
        <v>8831</v>
      </c>
      <c r="C4299" t="s">
        <v>10650</v>
      </c>
      <c r="D4299" t="s">
        <v>21</v>
      </c>
      <c r="E4299">
        <v>14.272645000000001</v>
      </c>
      <c r="F4299">
        <v>81.78</v>
      </c>
      <c r="G4299">
        <v>27.4411708761196</v>
      </c>
      <c r="H4299">
        <v>-14.911982708410701</v>
      </c>
      <c r="I4299">
        <v>33.537460522895003</v>
      </c>
      <c r="J4299">
        <v>-7.6904899277986702</v>
      </c>
      <c r="K4299">
        <v>86.641489893058207</v>
      </c>
      <c r="L4299">
        <v>75.091017882199395</v>
      </c>
      <c r="M4299">
        <v>33.206855382838398</v>
      </c>
      <c r="N4299">
        <v>2.0581113909380599</v>
      </c>
      <c r="O4299">
        <v>52.2254830031792</v>
      </c>
      <c r="P4299">
        <v>80.489958066651894</v>
      </c>
      <c r="Q4299">
        <v>7.1113808062916006E-2</v>
      </c>
    </row>
    <row r="4300" spans="1:17" hidden="1" x14ac:dyDescent="0.3">
      <c r="A4300" t="s">
        <v>8832</v>
      </c>
      <c r="B4300" t="s">
        <v>8833</v>
      </c>
      <c r="C4300" t="s">
        <v>10650</v>
      </c>
      <c r="D4300" t="s">
        <v>46</v>
      </c>
      <c r="E4300">
        <v>14.208782749999999</v>
      </c>
      <c r="F4300">
        <v>42.5</v>
      </c>
      <c r="G4300">
        <v>50.113618434860498</v>
      </c>
      <c r="H4300">
        <v>12.708822044618101</v>
      </c>
      <c r="I4300">
        <v>-11.016517871701399</v>
      </c>
      <c r="J4300">
        <v>-1.7822660559605701</v>
      </c>
      <c r="K4300">
        <v>38.4410245065243</v>
      </c>
      <c r="L4300">
        <v>31.4440739597785</v>
      </c>
      <c r="M4300">
        <v>31.029222374070301</v>
      </c>
      <c r="N4300">
        <v>0.63917525773195805</v>
      </c>
      <c r="O4300">
        <v>8.0235294117646898</v>
      </c>
      <c r="P4300">
        <v>89.393939393939306</v>
      </c>
      <c r="Q4300">
        <v>2.2065144955866998E-2</v>
      </c>
    </row>
    <row r="4301" spans="1:17" hidden="1" x14ac:dyDescent="0.3">
      <c r="A4301" t="s">
        <v>8834</v>
      </c>
      <c r="B4301" t="s">
        <v>8835</v>
      </c>
      <c r="C4301" t="s">
        <v>10650</v>
      </c>
      <c r="D4301" t="s">
        <v>51</v>
      </c>
      <c r="E4301">
        <v>14.104981199999999</v>
      </c>
      <c r="F4301">
        <v>34</v>
      </c>
      <c r="G4301">
        <v>-25.237257198348001</v>
      </c>
      <c r="H4301">
        <v>-4.5711594701666201</v>
      </c>
      <c r="I4301">
        <v>-9.1523740325598908</v>
      </c>
      <c r="J4301">
        <v>-1.6627623810837799</v>
      </c>
      <c r="K4301">
        <v>34.239606960213102</v>
      </c>
      <c r="L4301">
        <v>32.868786367608401</v>
      </c>
      <c r="M4301">
        <v>49.9858452174551</v>
      </c>
      <c r="N4301">
        <v>0.13187128058188199</v>
      </c>
      <c r="O4301">
        <v>28.588235294117599</v>
      </c>
      <c r="P4301">
        <v>66.6666666666666</v>
      </c>
      <c r="Q4301">
        <v>0.103796388955101</v>
      </c>
    </row>
    <row r="4302" spans="1:17" hidden="1" x14ac:dyDescent="0.3">
      <c r="A4302" t="s">
        <v>8836</v>
      </c>
      <c r="B4302" t="s">
        <v>8837</v>
      </c>
      <c r="C4302" t="s">
        <v>10650</v>
      </c>
      <c r="D4302" t="s">
        <v>2275</v>
      </c>
      <c r="E4302">
        <v>14.036022000000001</v>
      </c>
      <c r="F4302">
        <v>0.84</v>
      </c>
      <c r="G4302">
        <v>19.564722999671702</v>
      </c>
      <c r="H4302">
        <v>17.395825099397001</v>
      </c>
      <c r="I4302">
        <v>-2.4428521362159898</v>
      </c>
      <c r="J4302">
        <v>6.97921292755818</v>
      </c>
      <c r="K4302">
        <v>0.74572949815292</v>
      </c>
      <c r="L4302">
        <v>0.70599091209957499</v>
      </c>
      <c r="M4302">
        <v>62.781568687553097</v>
      </c>
      <c r="N4302">
        <v>1.3552894870610399</v>
      </c>
      <c r="O4302">
        <v>46.428571428571402</v>
      </c>
      <c r="P4302">
        <v>75</v>
      </c>
      <c r="Q4302">
        <v>9.1513581070826994E-2</v>
      </c>
    </row>
    <row r="4303" spans="1:17" hidden="1" x14ac:dyDescent="0.3">
      <c r="A4303" t="s">
        <v>8838</v>
      </c>
      <c r="B4303" t="s">
        <v>8839</v>
      </c>
      <c r="C4303" t="s">
        <v>10650</v>
      </c>
      <c r="D4303" t="s">
        <v>1307</v>
      </c>
      <c r="E4303">
        <v>14</v>
      </c>
      <c r="F4303">
        <v>99</v>
      </c>
      <c r="G4303">
        <v>-25.116128064158001</v>
      </c>
      <c r="H4303">
        <v>1.6760805870829001</v>
      </c>
      <c r="I4303">
        <v>-36.639175635789897</v>
      </c>
      <c r="J4303">
        <v>3.6003955136530501</v>
      </c>
      <c r="K4303">
        <v>102.467085834464</v>
      </c>
      <c r="L4303">
        <v>107.37668112660999</v>
      </c>
      <c r="M4303">
        <v>49.482934689995901</v>
      </c>
      <c r="N4303">
        <v>0.72137404580152598</v>
      </c>
      <c r="O4303">
        <v>70.626262626262601</v>
      </c>
      <c r="P4303">
        <v>23.75</v>
      </c>
      <c r="Q4303">
        <v>-5.6300407286969997E-3</v>
      </c>
    </row>
    <row r="4304" spans="1:17" hidden="1" x14ac:dyDescent="0.3">
      <c r="A4304" t="s">
        <v>8840</v>
      </c>
      <c r="B4304" t="s">
        <v>8841</v>
      </c>
      <c r="C4304" t="s">
        <v>10650</v>
      </c>
      <c r="D4304" t="s">
        <v>531</v>
      </c>
      <c r="E4304">
        <v>13.9693697</v>
      </c>
      <c r="F4304">
        <v>32.5</v>
      </c>
      <c r="G4304">
        <v>50.120278555227301</v>
      </c>
      <c r="H4304">
        <v>-12.3903024916085</v>
      </c>
      <c r="I4304">
        <v>-33.720204258291403</v>
      </c>
      <c r="J4304">
        <v>-20.1711865634425</v>
      </c>
      <c r="K4304">
        <v>35.866529925241998</v>
      </c>
      <c r="L4304">
        <v>33.896173251510902</v>
      </c>
      <c r="M4304">
        <v>31.375865956297201</v>
      </c>
      <c r="N4304">
        <v>0.547521914107723</v>
      </c>
      <c r="O4304">
        <v>59.938461538461503</v>
      </c>
      <c r="P4304">
        <v>98.8984088127295</v>
      </c>
      <c r="Q4304">
        <v>0.128500740889993</v>
      </c>
    </row>
    <row r="4305" spans="1:17" hidden="1" x14ac:dyDescent="0.3">
      <c r="A4305" t="s">
        <v>8842</v>
      </c>
      <c r="B4305" t="s">
        <v>8843</v>
      </c>
      <c r="C4305" t="s">
        <v>10650</v>
      </c>
      <c r="D4305" t="s">
        <v>629</v>
      </c>
      <c r="E4305">
        <v>13.953295744999901</v>
      </c>
      <c r="F4305">
        <v>26</v>
      </c>
      <c r="M4305">
        <v>50</v>
      </c>
      <c r="N4305">
        <v>1</v>
      </c>
    </row>
    <row r="4306" spans="1:17" hidden="1" x14ac:dyDescent="0.3">
      <c r="A4306" t="s">
        <v>8844</v>
      </c>
      <c r="B4306" t="s">
        <v>8845</v>
      </c>
      <c r="C4306" t="s">
        <v>10650</v>
      </c>
      <c r="D4306" t="s">
        <v>141</v>
      </c>
      <c r="E4306">
        <v>13.932072</v>
      </c>
      <c r="F4306">
        <v>18</v>
      </c>
      <c r="G4306">
        <v>57.064722999671702</v>
      </c>
      <c r="H4306">
        <v>-8.9781066729922703</v>
      </c>
      <c r="I4306">
        <v>-44.528103286906401</v>
      </c>
      <c r="J4306">
        <v>-1.6627623810837799</v>
      </c>
      <c r="K4306">
        <v>20.216250112297299</v>
      </c>
      <c r="L4306">
        <v>15.1543535986112</v>
      </c>
      <c r="M4306">
        <v>4.1790480899800002E-4</v>
      </c>
      <c r="N4306">
        <v>0.92592592592592504</v>
      </c>
      <c r="O4306">
        <v>60.8333333333333</v>
      </c>
      <c r="P4306">
        <v>108.09248554913199</v>
      </c>
    </row>
    <row r="4307" spans="1:17" hidden="1" x14ac:dyDescent="0.3">
      <c r="A4307" t="s">
        <v>8846</v>
      </c>
      <c r="B4307" t="s">
        <v>8847</v>
      </c>
      <c r="C4307" t="s">
        <v>10650</v>
      </c>
      <c r="D4307" t="s">
        <v>472</v>
      </c>
      <c r="E4307">
        <v>13.9307126</v>
      </c>
      <c r="F4307">
        <v>19</v>
      </c>
      <c r="G4307">
        <v>-24.2900256036801</v>
      </c>
      <c r="H4307">
        <v>4.3264883531801104</v>
      </c>
      <c r="I4307">
        <v>-7.4136123701341097</v>
      </c>
      <c r="J4307">
        <v>-1.6627623810837799</v>
      </c>
      <c r="K4307">
        <v>18.186797853264899</v>
      </c>
      <c r="L4307">
        <v>17.5499630039971</v>
      </c>
      <c r="M4307">
        <v>99.992826608152697</v>
      </c>
      <c r="N4307">
        <v>0.83333333333333304</v>
      </c>
      <c r="O4307">
        <v>0</v>
      </c>
      <c r="P4307">
        <v>11.111111111111001</v>
      </c>
    </row>
    <row r="4308" spans="1:17" hidden="1" x14ac:dyDescent="0.3">
      <c r="A4308" t="s">
        <v>8848</v>
      </c>
      <c r="B4308" t="s">
        <v>8849</v>
      </c>
      <c r="C4308" t="s">
        <v>10650</v>
      </c>
      <c r="D4308" t="s">
        <v>43</v>
      </c>
      <c r="E4308">
        <v>13.91028</v>
      </c>
      <c r="F4308">
        <v>28.5</v>
      </c>
      <c r="G4308">
        <v>-34.818642361075</v>
      </c>
      <c r="H4308">
        <v>-5.7076749003919804</v>
      </c>
      <c r="I4308">
        <v>-18.057334198231999</v>
      </c>
      <c r="J4308">
        <v>-1.7822660559605701</v>
      </c>
      <c r="K4308">
        <v>28.4299192902951</v>
      </c>
      <c r="M4308">
        <v>0</v>
      </c>
      <c r="N4308">
        <v>0.20833333333333301</v>
      </c>
      <c r="O4308">
        <v>10.5263157894736</v>
      </c>
      <c r="P4308">
        <v>0</v>
      </c>
    </row>
    <row r="4309" spans="1:17" hidden="1" x14ac:dyDescent="0.3">
      <c r="A4309" t="s">
        <v>8850</v>
      </c>
      <c r="B4309" t="s">
        <v>8851</v>
      </c>
      <c r="C4309" t="s">
        <v>10650</v>
      </c>
      <c r="D4309" t="s">
        <v>565</v>
      </c>
      <c r="E4309">
        <v>13.893419568000001</v>
      </c>
      <c r="F4309">
        <v>12.26</v>
      </c>
      <c r="G4309">
        <v>61.427007819703</v>
      </c>
      <c r="H4309">
        <v>35.727199952511</v>
      </c>
      <c r="I4309">
        <v>81.634006677484905</v>
      </c>
      <c r="J4309">
        <v>53.039224373883101</v>
      </c>
      <c r="K4309">
        <v>8.6635780159902804</v>
      </c>
      <c r="L4309">
        <v>7.4881358736255201</v>
      </c>
      <c r="M4309">
        <v>84.409901350701901</v>
      </c>
      <c r="N4309">
        <v>1.63114711623166</v>
      </c>
      <c r="O4309">
        <v>0</v>
      </c>
      <c r="P4309">
        <v>135.316698656429</v>
      </c>
      <c r="Q4309">
        <v>0.13815060145302499</v>
      </c>
    </row>
    <row r="4310" spans="1:17" hidden="1" x14ac:dyDescent="0.3">
      <c r="A4310" t="s">
        <v>8852</v>
      </c>
      <c r="B4310" t="s">
        <v>8853</v>
      </c>
      <c r="C4310" t="s">
        <v>10650</v>
      </c>
      <c r="D4310" t="s">
        <v>531</v>
      </c>
      <c r="E4310">
        <v>13.881209999999999</v>
      </c>
      <c r="F4310">
        <v>2.11</v>
      </c>
      <c r="G4310">
        <v>21.3632841507509</v>
      </c>
      <c r="H4310">
        <v>3.4030145548623998</v>
      </c>
      <c r="I4310">
        <v>12.626070169548401</v>
      </c>
      <c r="J4310">
        <v>2.2396766433064599</v>
      </c>
      <c r="K4310">
        <v>2.0583356291622699</v>
      </c>
      <c r="L4310">
        <v>1.8607344967231201</v>
      </c>
      <c r="M4310">
        <v>71.963231962884905</v>
      </c>
      <c r="N4310">
        <v>0.477287900197088</v>
      </c>
      <c r="O4310">
        <v>35.071090047393298</v>
      </c>
      <c r="P4310">
        <v>64.843749999999901</v>
      </c>
      <c r="Q4310">
        <v>6.4851090163006997E-2</v>
      </c>
    </row>
    <row r="4311" spans="1:17" hidden="1" x14ac:dyDescent="0.3">
      <c r="A4311" t="s">
        <v>8854</v>
      </c>
      <c r="B4311" t="s">
        <v>8845</v>
      </c>
      <c r="C4311" t="s">
        <v>10650</v>
      </c>
      <c r="D4311" t="s">
        <v>3601</v>
      </c>
      <c r="E4311">
        <v>13.870188000000001</v>
      </c>
      <c r="F4311">
        <v>16.61</v>
      </c>
      <c r="G4311">
        <v>54.120278555227301</v>
      </c>
      <c r="H4311">
        <v>1.01882072888271</v>
      </c>
      <c r="I4311">
        <v>-16.7351007182736</v>
      </c>
      <c r="J4311">
        <v>-5.6141301622387898</v>
      </c>
      <c r="K4311">
        <v>18.489692566062299</v>
      </c>
      <c r="L4311">
        <v>16.920806956036301</v>
      </c>
      <c r="M4311">
        <v>47.122291241992698</v>
      </c>
      <c r="N4311">
        <v>4.1508831275599798</v>
      </c>
      <c r="O4311">
        <v>42.083082480433397</v>
      </c>
      <c r="P4311">
        <v>86.629213483146003</v>
      </c>
      <c r="Q4311">
        <v>7.3788023415150006E-2</v>
      </c>
    </row>
    <row r="4312" spans="1:17" hidden="1" x14ac:dyDescent="0.3">
      <c r="A4312" t="s">
        <v>8855</v>
      </c>
      <c r="B4312" t="s">
        <v>8856</v>
      </c>
      <c r="C4312" t="s">
        <v>10650</v>
      </c>
      <c r="D4312" t="s">
        <v>680</v>
      </c>
      <c r="E4312">
        <v>13.868891854999999</v>
      </c>
      <c r="F4312">
        <v>14</v>
      </c>
      <c r="G4312">
        <v>-68.652399683470307</v>
      </c>
      <c r="H4312">
        <v>-1.3135966128179299</v>
      </c>
      <c r="I4312">
        <v>-43.9696607793121</v>
      </c>
      <c r="J4312">
        <v>-2.6972451397044699</v>
      </c>
      <c r="K4312">
        <v>15.2668868458428</v>
      </c>
      <c r="L4312">
        <v>18.444745385248201</v>
      </c>
      <c r="M4312">
        <v>44.645269711047</v>
      </c>
      <c r="N4312">
        <v>0.53480352866167802</v>
      </c>
      <c r="O4312">
        <v>86.071428571428498</v>
      </c>
      <c r="P4312">
        <v>0.93727469358328896</v>
      </c>
      <c r="Q4312">
        <v>-4.9533050610186001E-2</v>
      </c>
    </row>
    <row r="4313" spans="1:17" hidden="1" x14ac:dyDescent="0.3">
      <c r="A4313" t="s">
        <v>8857</v>
      </c>
      <c r="B4313" t="s">
        <v>8858</v>
      </c>
      <c r="C4313" t="s">
        <v>10650</v>
      </c>
      <c r="E4313">
        <v>13.84281</v>
      </c>
      <c r="F4313">
        <v>35.299999999999997</v>
      </c>
      <c r="G4313">
        <v>-7.8658325558837801</v>
      </c>
      <c r="H4313">
        <v>-8.2065742734940894</v>
      </c>
      <c r="I4313">
        <v>-1.6829131968119899</v>
      </c>
      <c r="J4313">
        <v>12.711271622007301</v>
      </c>
      <c r="K4313">
        <v>34.453113338862998</v>
      </c>
      <c r="L4313">
        <v>32.526743279844702</v>
      </c>
      <c r="M4313">
        <v>67.023585004830394</v>
      </c>
      <c r="N4313">
        <v>0.399685865089217</v>
      </c>
      <c r="O4313">
        <v>35.3257790368272</v>
      </c>
      <c r="P4313">
        <v>45.9884201819685</v>
      </c>
      <c r="Q4313">
        <v>-1.6507178386877999E-2</v>
      </c>
    </row>
    <row r="4314" spans="1:17" hidden="1" x14ac:dyDescent="0.3">
      <c r="A4314" t="s">
        <v>8859</v>
      </c>
      <c r="B4314" t="s">
        <v>8860</v>
      </c>
      <c r="C4314" t="s">
        <v>10650</v>
      </c>
      <c r="D4314" t="s">
        <v>531</v>
      </c>
      <c r="E4314">
        <v>13.824808750000001</v>
      </c>
      <c r="F4314">
        <v>46.04</v>
      </c>
      <c r="G4314">
        <v>23.031389666338399</v>
      </c>
      <c r="H4314">
        <v>13.871643022583401</v>
      </c>
      <c r="I4314">
        <v>1.07591505672301</v>
      </c>
      <c r="J4314">
        <v>14.036446062187901</v>
      </c>
      <c r="K4314">
        <v>38.171067056424299</v>
      </c>
      <c r="L4314">
        <v>36.425593000995804</v>
      </c>
      <c r="M4314">
        <v>82.654607803568695</v>
      </c>
      <c r="N4314">
        <v>2.2181818181818098</v>
      </c>
      <c r="O4314">
        <v>2.4109470026064201</v>
      </c>
      <c r="P4314">
        <v>139.54214360041601</v>
      </c>
    </row>
    <row r="4315" spans="1:17" hidden="1" x14ac:dyDescent="0.3">
      <c r="A4315" t="s">
        <v>8861</v>
      </c>
      <c r="B4315" t="s">
        <v>8862</v>
      </c>
      <c r="C4315" t="s">
        <v>10650</v>
      </c>
      <c r="D4315" t="s">
        <v>742</v>
      </c>
      <c r="E4315">
        <v>13.801773789</v>
      </c>
      <c r="F4315">
        <v>16.03</v>
      </c>
      <c r="G4315">
        <v>14.527645770516401</v>
      </c>
      <c r="H4315">
        <v>0.25468395825594498</v>
      </c>
      <c r="I4315">
        <v>3.0221490062929699</v>
      </c>
      <c r="J4315">
        <v>0.24442134428176099</v>
      </c>
      <c r="K4315">
        <v>15.261903249998401</v>
      </c>
      <c r="L4315">
        <v>13.8425372015931</v>
      </c>
      <c r="M4315">
        <v>59.192142314001003</v>
      </c>
      <c r="N4315">
        <v>0.90664049482172204</v>
      </c>
      <c r="O4315">
        <v>2.3081721771677799</v>
      </c>
      <c r="P4315">
        <v>48.288621646623497</v>
      </c>
      <c r="Q4315">
        <v>3.6626942849021002E-2</v>
      </c>
    </row>
    <row r="4316" spans="1:17" hidden="1" x14ac:dyDescent="0.3">
      <c r="A4316" t="s">
        <v>8863</v>
      </c>
      <c r="B4316" t="s">
        <v>8864</v>
      </c>
      <c r="C4316" t="s">
        <v>10650</v>
      </c>
      <c r="D4316" t="s">
        <v>531</v>
      </c>
      <c r="E4316">
        <v>13.79387425</v>
      </c>
      <c r="F4316">
        <v>49.4</v>
      </c>
      <c r="G4316">
        <v>104.24405791653599</v>
      </c>
      <c r="H4316">
        <v>-11.593798959976599</v>
      </c>
      <c r="I4316">
        <v>17.442658895851999</v>
      </c>
      <c r="J4316">
        <v>-3.6210957144171099</v>
      </c>
      <c r="K4316">
        <v>49.560405309604398</v>
      </c>
      <c r="L4316">
        <v>40.917390292581203</v>
      </c>
      <c r="M4316">
        <v>37.674831661315999</v>
      </c>
      <c r="N4316">
        <v>0.30790352468179399</v>
      </c>
      <c r="O4316">
        <v>40.384615384615302</v>
      </c>
      <c r="P4316">
        <v>174.292059966685</v>
      </c>
      <c r="Q4316">
        <v>0.101337326487276</v>
      </c>
    </row>
    <row r="4317" spans="1:17" hidden="1" x14ac:dyDescent="0.3">
      <c r="A4317" t="s">
        <v>8865</v>
      </c>
      <c r="B4317" t="s">
        <v>8866</v>
      </c>
      <c r="C4317" t="s">
        <v>10650</v>
      </c>
      <c r="D4317" t="s">
        <v>930</v>
      </c>
      <c r="E4317">
        <v>13.7867008</v>
      </c>
      <c r="F4317">
        <v>26.54</v>
      </c>
      <c r="G4317">
        <v>69.263744820589693</v>
      </c>
      <c r="H4317">
        <v>-1.99553476440371</v>
      </c>
      <c r="I4317">
        <v>-3.1636238628018001</v>
      </c>
      <c r="J4317">
        <v>-2.5255074791229899</v>
      </c>
      <c r="K4317">
        <v>24.410973060979298</v>
      </c>
      <c r="L4317">
        <v>22.0936861611432</v>
      </c>
      <c r="M4317">
        <v>59.464396565429901</v>
      </c>
      <c r="N4317">
        <v>0.37545401152867602</v>
      </c>
      <c r="O4317">
        <v>55.162019593067001</v>
      </c>
      <c r="P4317">
        <v>106.37636080870899</v>
      </c>
      <c r="Q4317">
        <v>7.5842228274273005E-2</v>
      </c>
    </row>
    <row r="4318" spans="1:17" hidden="1" x14ac:dyDescent="0.3">
      <c r="A4318" t="s">
        <v>8867</v>
      </c>
      <c r="B4318" t="s">
        <v>8868</v>
      </c>
      <c r="C4318" t="s">
        <v>10650</v>
      </c>
      <c r="D4318" t="s">
        <v>1482</v>
      </c>
      <c r="E4318">
        <v>13.732522599999999</v>
      </c>
      <c r="F4318">
        <v>5.5</v>
      </c>
      <c r="G4318">
        <v>65.294260366219802</v>
      </c>
      <c r="H4318">
        <v>16.032461736033699</v>
      </c>
      <c r="I4318">
        <v>46.451121929382701</v>
      </c>
      <c r="J4318">
        <v>6.29642129238559</v>
      </c>
      <c r="K4318">
        <v>4.4375365938877298</v>
      </c>
      <c r="L4318">
        <v>3.82632203970834</v>
      </c>
      <c r="M4318">
        <v>71.014435834886896</v>
      </c>
      <c r="N4318">
        <v>0.63564897974883094</v>
      </c>
      <c r="O4318">
        <v>0</v>
      </c>
      <c r="P4318">
        <v>107.54716981132</v>
      </c>
      <c r="Q4318">
        <v>6.6288572032411994E-2</v>
      </c>
    </row>
    <row r="4319" spans="1:17" hidden="1" x14ac:dyDescent="0.3">
      <c r="A4319" t="s">
        <v>8869</v>
      </c>
      <c r="B4319" t="s">
        <v>8870</v>
      </c>
      <c r="C4319" t="s">
        <v>10650</v>
      </c>
      <c r="D4319" t="s">
        <v>72</v>
      </c>
      <c r="E4319">
        <v>13.7142</v>
      </c>
      <c r="F4319">
        <v>1.1499999999999999</v>
      </c>
      <c r="G4319">
        <v>24.970128405077102</v>
      </c>
      <c r="H4319">
        <v>-4.0871963836244003</v>
      </c>
      <c r="I4319">
        <v>-3.44535840188016</v>
      </c>
      <c r="J4319">
        <v>1.0399403216188901</v>
      </c>
      <c r="K4319">
        <v>1.12615826863693</v>
      </c>
      <c r="L4319">
        <v>1.0471523405041701</v>
      </c>
      <c r="M4319">
        <v>49.7986765732348</v>
      </c>
      <c r="N4319">
        <v>0.40830273512563597</v>
      </c>
      <c r="O4319">
        <v>46.956521739130402</v>
      </c>
      <c r="P4319">
        <v>61.971830985915503</v>
      </c>
      <c r="Q4319">
        <v>9.1629621062276997E-2</v>
      </c>
    </row>
    <row r="4320" spans="1:17" hidden="1" x14ac:dyDescent="0.3">
      <c r="A4320" t="s">
        <v>8871</v>
      </c>
      <c r="B4320" t="s">
        <v>8872</v>
      </c>
      <c r="C4320" t="s">
        <v>10650</v>
      </c>
      <c r="D4320" t="s">
        <v>1418</v>
      </c>
      <c r="E4320">
        <v>13.702680000000001</v>
      </c>
      <c r="F4320">
        <v>2</v>
      </c>
      <c r="G4320">
        <v>-25.1721191055913</v>
      </c>
      <c r="K4320">
        <v>1.8164878752898299</v>
      </c>
      <c r="L4320">
        <v>1.8009664774797101</v>
      </c>
      <c r="M4320">
        <v>73.414657253377001</v>
      </c>
      <c r="N4320">
        <v>1</v>
      </c>
      <c r="O4320">
        <v>5</v>
      </c>
      <c r="P4320">
        <v>25</v>
      </c>
      <c r="Q4320">
        <v>-2.1676028175539999E-2</v>
      </c>
    </row>
    <row r="4321" spans="1:17" hidden="1" x14ac:dyDescent="0.3">
      <c r="A4321" t="s">
        <v>8873</v>
      </c>
      <c r="B4321" t="s">
        <v>8874</v>
      </c>
      <c r="C4321" t="s">
        <v>10650</v>
      </c>
      <c r="D4321" t="s">
        <v>282</v>
      </c>
      <c r="E4321">
        <v>13.694593899999999</v>
      </c>
      <c r="F4321">
        <v>31.1</v>
      </c>
      <c r="G4321">
        <v>-10.8658806143228</v>
      </c>
      <c r="H4321">
        <v>11.143572847144799</v>
      </c>
      <c r="I4321">
        <v>11.1825286810967</v>
      </c>
      <c r="J4321">
        <v>2.8619772022495402</v>
      </c>
      <c r="K4321">
        <v>28.007469776625999</v>
      </c>
      <c r="L4321">
        <v>26.861863908309299</v>
      </c>
      <c r="M4321">
        <v>62.328331322459</v>
      </c>
      <c r="N4321">
        <v>2.865888167554</v>
      </c>
      <c r="O4321">
        <v>14.3729903536977</v>
      </c>
      <c r="P4321">
        <v>39.649753030983298</v>
      </c>
      <c r="Q4321">
        <v>1.9299362147585E-2</v>
      </c>
    </row>
    <row r="4322" spans="1:17" hidden="1" x14ac:dyDescent="0.3">
      <c r="A4322" t="s">
        <v>8875</v>
      </c>
      <c r="B4322" t="s">
        <v>8876</v>
      </c>
      <c r="C4322" t="s">
        <v>10650</v>
      </c>
      <c r="D4322" t="s">
        <v>414</v>
      </c>
      <c r="E4322">
        <v>13.69</v>
      </c>
      <c r="F4322">
        <v>27.3</v>
      </c>
      <c r="G4322">
        <v>13.2489335259875</v>
      </c>
      <c r="H4322">
        <v>-23.002875867127202</v>
      </c>
      <c r="I4322">
        <v>-18.831236891206899</v>
      </c>
      <c r="J4322">
        <v>-4.2250399611549696</v>
      </c>
      <c r="K4322">
        <v>31.346150901067301</v>
      </c>
      <c r="L4322">
        <v>29.124587308577301</v>
      </c>
      <c r="M4322">
        <v>32.727029985638097</v>
      </c>
      <c r="N4322">
        <v>0.77599078341013805</v>
      </c>
      <c r="O4322">
        <v>38.901098901098898</v>
      </c>
      <c r="P4322">
        <v>51.246537396121802</v>
      </c>
      <c r="Q4322">
        <v>9.9628762732473994E-2</v>
      </c>
    </row>
    <row r="4323" spans="1:17" hidden="1" x14ac:dyDescent="0.3">
      <c r="A4323" t="s">
        <v>8877</v>
      </c>
      <c r="B4323" t="s">
        <v>8878</v>
      </c>
      <c r="C4323" t="s">
        <v>10650</v>
      </c>
      <c r="D4323" t="s">
        <v>629</v>
      </c>
      <c r="E4323">
        <v>13.645841280000001</v>
      </c>
      <c r="F4323">
        <v>26.4</v>
      </c>
      <c r="G4323">
        <v>-24.835277000328201</v>
      </c>
      <c r="H4323">
        <v>-15.931960814595699</v>
      </c>
      <c r="I4323">
        <v>-7.1151182063632898</v>
      </c>
      <c r="J4323">
        <v>-2.9762164101927699</v>
      </c>
      <c r="K4323">
        <v>26.751388080966802</v>
      </c>
      <c r="L4323">
        <v>25.439120042523701</v>
      </c>
      <c r="M4323">
        <v>54.152968742615499</v>
      </c>
      <c r="N4323">
        <v>0.696536256599118</v>
      </c>
      <c r="O4323">
        <v>43.560606060605998</v>
      </c>
      <c r="P4323">
        <v>36.082474226804102</v>
      </c>
      <c r="Q4323">
        <v>8.3561337649615E-2</v>
      </c>
    </row>
    <row r="4324" spans="1:17" hidden="1" x14ac:dyDescent="0.3">
      <c r="A4324" t="s">
        <v>8879</v>
      </c>
      <c r="B4324" t="s">
        <v>8880</v>
      </c>
      <c r="C4324" t="s">
        <v>10650</v>
      </c>
      <c r="D4324" t="s">
        <v>872</v>
      </c>
      <c r="E4324">
        <v>13.6305</v>
      </c>
      <c r="F4324">
        <v>31.75</v>
      </c>
      <c r="G4324">
        <v>-27.617919487374799</v>
      </c>
      <c r="H4324">
        <v>12.220804040035</v>
      </c>
      <c r="I4324">
        <v>-10.284821224525301</v>
      </c>
      <c r="J4324">
        <v>-1.6627623810837799</v>
      </c>
      <c r="K4324">
        <v>29.196540411641799</v>
      </c>
      <c r="L4324">
        <v>29.096991822093699</v>
      </c>
      <c r="M4324">
        <v>75.157182311217994</v>
      </c>
      <c r="N4324">
        <v>2.2967234415051601</v>
      </c>
      <c r="O4324">
        <v>7.24409448818896</v>
      </c>
      <c r="P4324">
        <v>29.644752960391902</v>
      </c>
    </row>
    <row r="4325" spans="1:17" hidden="1" x14ac:dyDescent="0.3">
      <c r="A4325" t="s">
        <v>8881</v>
      </c>
      <c r="B4325" t="s">
        <v>8882</v>
      </c>
      <c r="C4325" t="s">
        <v>10650</v>
      </c>
      <c r="D4325" t="s">
        <v>414</v>
      </c>
      <c r="E4325">
        <v>13.598558799999999</v>
      </c>
      <c r="F4325">
        <v>29</v>
      </c>
      <c r="G4325">
        <v>2.8980563330051199</v>
      </c>
      <c r="H4325">
        <v>-2.7559222802474501</v>
      </c>
      <c r="I4325">
        <v>-30.862712659551502</v>
      </c>
      <c r="J4325">
        <v>15.561317886474701</v>
      </c>
      <c r="K4325">
        <v>27.234136030433099</v>
      </c>
      <c r="L4325">
        <v>25.912740602409599</v>
      </c>
      <c r="M4325">
        <v>63.3836804590808</v>
      </c>
      <c r="N4325">
        <v>0.60177574658635302</v>
      </c>
      <c r="O4325">
        <v>31.724137931034502</v>
      </c>
      <c r="P4325">
        <v>106.405693950177</v>
      </c>
      <c r="Q4325">
        <v>0.114406652959505</v>
      </c>
    </row>
    <row r="4326" spans="1:17" hidden="1" x14ac:dyDescent="0.3">
      <c r="A4326" t="s">
        <v>8883</v>
      </c>
      <c r="B4326" t="s">
        <v>8884</v>
      </c>
      <c r="C4326" t="s">
        <v>10650</v>
      </c>
      <c r="D4326" t="s">
        <v>124</v>
      </c>
      <c r="E4326">
        <v>13.568368593000001</v>
      </c>
      <c r="F4326">
        <v>11.07</v>
      </c>
      <c r="G4326">
        <v>65.147761868929706</v>
      </c>
      <c r="H4326">
        <v>-4.3651990826797302</v>
      </c>
      <c r="I4326">
        <v>-6.4244133539861101</v>
      </c>
      <c r="J4326">
        <v>-4.5048676442416697</v>
      </c>
      <c r="K4326">
        <v>9.5217309322552701</v>
      </c>
      <c r="L4326">
        <v>9.3100093567639703</v>
      </c>
      <c r="M4326">
        <v>45.730944683011501</v>
      </c>
      <c r="N4326">
        <v>4.3842196425367401</v>
      </c>
      <c r="O4326">
        <v>29.1779584462511</v>
      </c>
      <c r="P4326">
        <v>112.476007677543</v>
      </c>
      <c r="Q4326">
        <v>3.4950903472148999E-2</v>
      </c>
    </row>
    <row r="4327" spans="1:17" hidden="1" x14ac:dyDescent="0.3">
      <c r="A4327" t="s">
        <v>8885</v>
      </c>
      <c r="B4327" t="s">
        <v>8886</v>
      </c>
      <c r="C4327" t="s">
        <v>10650</v>
      </c>
      <c r="E4327">
        <v>13.563774</v>
      </c>
      <c r="F4327">
        <v>17.010000000000002</v>
      </c>
      <c r="G4327">
        <v>-30.435277000328199</v>
      </c>
      <c r="H4327">
        <v>-1.52309381952183</v>
      </c>
      <c r="I4327">
        <v>-12.9691679256896</v>
      </c>
      <c r="J4327">
        <v>-1.6627623810837799</v>
      </c>
      <c r="K4327">
        <v>17.009998540425801</v>
      </c>
      <c r="L4327">
        <v>16.946207878498999</v>
      </c>
      <c r="M4327">
        <v>100</v>
      </c>
      <c r="O4327">
        <v>0</v>
      </c>
      <c r="P4327">
        <v>0</v>
      </c>
    </row>
    <row r="4328" spans="1:17" hidden="1" x14ac:dyDescent="0.3">
      <c r="A4328" t="s">
        <v>8887</v>
      </c>
      <c r="B4328" t="s">
        <v>8888</v>
      </c>
      <c r="C4328" t="s">
        <v>10650</v>
      </c>
      <c r="D4328" t="s">
        <v>141</v>
      </c>
      <c r="E4328">
        <v>13.560840000000001</v>
      </c>
      <c r="F4328">
        <v>20.85</v>
      </c>
      <c r="G4328">
        <v>68.515104679061096</v>
      </c>
      <c r="H4328">
        <v>-2.2373795338075402</v>
      </c>
      <c r="I4328">
        <v>93.058500058500002</v>
      </c>
      <c r="J4328">
        <v>8.9473171945130296</v>
      </c>
      <c r="K4328">
        <v>19.5749010506423</v>
      </c>
      <c r="L4328">
        <v>16.689451727811399</v>
      </c>
      <c r="M4328">
        <v>56.333413881215201</v>
      </c>
      <c r="N4328">
        <v>0.64960282436010597</v>
      </c>
      <c r="O4328">
        <v>12.901678657074299</v>
      </c>
      <c r="P4328">
        <v>168.685567010309</v>
      </c>
    </row>
    <row r="4329" spans="1:17" hidden="1" x14ac:dyDescent="0.3">
      <c r="A4329" t="s">
        <v>8889</v>
      </c>
      <c r="B4329" t="s">
        <v>8890</v>
      </c>
      <c r="C4329" t="s">
        <v>10650</v>
      </c>
      <c r="D4329" t="s">
        <v>264</v>
      </c>
      <c r="E4329">
        <v>13.5379087199999</v>
      </c>
      <c r="F4329">
        <v>49.56</v>
      </c>
      <c r="G4329">
        <v>109.56472299967101</v>
      </c>
      <c r="H4329">
        <v>14.163180690281999</v>
      </c>
      <c r="I4329">
        <v>-10.530143535445699</v>
      </c>
      <c r="J4329">
        <v>5.6099648916434797</v>
      </c>
      <c r="K4329">
        <v>46.0149274946125</v>
      </c>
      <c r="L4329">
        <v>42.205224048569498</v>
      </c>
      <c r="M4329">
        <v>73.850831416094593</v>
      </c>
      <c r="N4329">
        <v>0.11408184508859601</v>
      </c>
      <c r="O4329">
        <v>20.843422114608501</v>
      </c>
      <c r="P4329">
        <v>140</v>
      </c>
      <c r="Q4329">
        <v>0.12008512526147901</v>
      </c>
    </row>
    <row r="4330" spans="1:17" hidden="1" x14ac:dyDescent="0.3">
      <c r="A4330" t="s">
        <v>8891</v>
      </c>
      <c r="B4330" t="s">
        <v>8892</v>
      </c>
      <c r="C4330" t="s">
        <v>10650</v>
      </c>
      <c r="D4330" t="s">
        <v>54</v>
      </c>
      <c r="E4330">
        <v>13.525047900000001</v>
      </c>
      <c r="F4330">
        <v>54.76</v>
      </c>
      <c r="G4330">
        <v>3.9450910978312801</v>
      </c>
      <c r="H4330">
        <v>-24.6583837264652</v>
      </c>
      <c r="I4330">
        <v>21.4441850443643</v>
      </c>
      <c r="J4330">
        <v>3.6117474228377699</v>
      </c>
      <c r="K4330">
        <v>56.836552814673901</v>
      </c>
      <c r="L4330">
        <v>48.354179722627599</v>
      </c>
      <c r="M4330">
        <v>39.504473571707997</v>
      </c>
      <c r="N4330">
        <v>0.22877164175221201</v>
      </c>
      <c r="O4330">
        <v>54.127100073046002</v>
      </c>
      <c r="P4330">
        <v>55.568181818181699</v>
      </c>
      <c r="Q4330">
        <v>9.4943562271043003E-2</v>
      </c>
    </row>
    <row r="4331" spans="1:17" hidden="1" x14ac:dyDescent="0.3">
      <c r="A4331" t="s">
        <v>8893</v>
      </c>
      <c r="B4331" t="s">
        <v>8894</v>
      </c>
      <c r="C4331" t="s">
        <v>10650</v>
      </c>
      <c r="D4331" t="s">
        <v>629</v>
      </c>
      <c r="E4331">
        <v>13.5199915</v>
      </c>
      <c r="F4331">
        <v>18.940000000000001</v>
      </c>
      <c r="G4331">
        <v>-1.50403125492316</v>
      </c>
      <c r="H4331">
        <v>15.6846983882703</v>
      </c>
      <c r="I4331">
        <v>-7.6299020747441597</v>
      </c>
      <c r="J4331">
        <v>3.21812082635374</v>
      </c>
      <c r="K4331">
        <v>16.766595318643599</v>
      </c>
      <c r="L4331">
        <v>16.702080502519198</v>
      </c>
      <c r="M4331">
        <v>68.615480154647301</v>
      </c>
      <c r="N4331">
        <v>2.32615311333472</v>
      </c>
      <c r="O4331">
        <v>22.756071805702199</v>
      </c>
      <c r="P4331">
        <v>72.181818181818102</v>
      </c>
      <c r="Q4331">
        <v>6.6823283776423006E-2</v>
      </c>
    </row>
    <row r="4332" spans="1:17" hidden="1" x14ac:dyDescent="0.3">
      <c r="A4332" t="s">
        <v>8895</v>
      </c>
      <c r="B4332" t="s">
        <v>8896</v>
      </c>
      <c r="C4332" t="s">
        <v>10650</v>
      </c>
      <c r="D4332" t="s">
        <v>565</v>
      </c>
      <c r="E4332">
        <v>13.511384100000001</v>
      </c>
      <c r="F4332">
        <v>131.75</v>
      </c>
      <c r="G4332">
        <v>3.2756095835658199</v>
      </c>
      <c r="H4332">
        <v>4.2724047808829102</v>
      </c>
      <c r="I4332">
        <v>8.3712372303393394</v>
      </c>
      <c r="J4332">
        <v>-1.7822660559605701</v>
      </c>
      <c r="K4332">
        <v>112.964535976942</v>
      </c>
      <c r="M4332">
        <v>99.999999718717206</v>
      </c>
      <c r="N4332">
        <v>2.3016469745792998</v>
      </c>
      <c r="O4332">
        <v>0</v>
      </c>
      <c r="P4332">
        <v>33.350202429149803</v>
      </c>
    </row>
    <row r="4333" spans="1:17" hidden="1" x14ac:dyDescent="0.3">
      <c r="A4333" t="s">
        <v>8897</v>
      </c>
      <c r="B4333" t="s">
        <v>8898</v>
      </c>
      <c r="C4333" t="s">
        <v>10650</v>
      </c>
      <c r="D4333" t="s">
        <v>1418</v>
      </c>
      <c r="E4333">
        <v>13.490495259999999</v>
      </c>
      <c r="F4333">
        <v>13.45</v>
      </c>
      <c r="G4333">
        <v>1.4274680977109999</v>
      </c>
      <c r="H4333">
        <v>3.14616688086726</v>
      </c>
      <c r="I4333">
        <v>12.1471111440777</v>
      </c>
      <c r="J4333">
        <v>-2.0331327514541599</v>
      </c>
      <c r="K4333">
        <v>13.0129756845513</v>
      </c>
      <c r="L4333">
        <v>11.833114048333201</v>
      </c>
      <c r="M4333">
        <v>46.657239958279902</v>
      </c>
      <c r="N4333">
        <v>1.0912698412698401</v>
      </c>
      <c r="O4333">
        <v>23.420074349442299</v>
      </c>
      <c r="P4333">
        <v>69.182389937106905</v>
      </c>
      <c r="Q4333">
        <v>0.16940758988436999</v>
      </c>
    </row>
    <row r="4334" spans="1:17" hidden="1" x14ac:dyDescent="0.3">
      <c r="A4334" t="s">
        <v>8899</v>
      </c>
      <c r="B4334" t="s">
        <v>8900</v>
      </c>
      <c r="C4334" t="s">
        <v>10650</v>
      </c>
      <c r="D4334" t="s">
        <v>629</v>
      </c>
      <c r="E4334">
        <v>13.440752</v>
      </c>
      <c r="F4334">
        <v>24.12</v>
      </c>
      <c r="G4334">
        <v>-52.098154557976798</v>
      </c>
      <c r="H4334">
        <v>-1.56604914598232</v>
      </c>
      <c r="I4334">
        <v>-9.6715233860751102</v>
      </c>
      <c r="J4334">
        <v>-5.3863867087627302</v>
      </c>
      <c r="K4334">
        <v>24.302157552480001</v>
      </c>
      <c r="L4334">
        <v>25.467361912517401</v>
      </c>
      <c r="M4334">
        <v>42.579309363189601</v>
      </c>
      <c r="N4334">
        <v>0.54780978155359505</v>
      </c>
      <c r="O4334">
        <v>44.900497512437802</v>
      </c>
      <c r="P4334">
        <v>26.947368421052602</v>
      </c>
      <c r="Q4334">
        <v>0.124296903356866</v>
      </c>
    </row>
    <row r="4335" spans="1:17" hidden="1" x14ac:dyDescent="0.3">
      <c r="A4335" t="s">
        <v>8901</v>
      </c>
      <c r="B4335" t="s">
        <v>8902</v>
      </c>
      <c r="C4335" t="s">
        <v>10650</v>
      </c>
      <c r="D4335" t="s">
        <v>531</v>
      </c>
      <c r="E4335">
        <v>13.432475999999999</v>
      </c>
      <c r="F4335">
        <v>46</v>
      </c>
      <c r="G4335">
        <v>-44.459577599523698</v>
      </c>
      <c r="H4335">
        <v>2.0626557519761999</v>
      </c>
      <c r="I4335">
        <v>-0.86221224701256605</v>
      </c>
      <c r="J4335">
        <v>-1.7822660559605701</v>
      </c>
      <c r="K4335">
        <v>41.402037113609197</v>
      </c>
      <c r="M4335">
        <v>99.8847322644325</v>
      </c>
      <c r="N4335">
        <v>3.1757793891917601E-4</v>
      </c>
      <c r="O4335">
        <v>23</v>
      </c>
      <c r="P4335">
        <v>24.290732234531198</v>
      </c>
    </row>
    <row r="4336" spans="1:17" hidden="1" x14ac:dyDescent="0.3">
      <c r="A4336" t="s">
        <v>8903</v>
      </c>
      <c r="B4336" t="s">
        <v>8904</v>
      </c>
      <c r="C4336" t="s">
        <v>10650</v>
      </c>
      <c r="D4336" t="s">
        <v>5367</v>
      </c>
      <c r="E4336">
        <v>13.366518749999999</v>
      </c>
      <c r="F4336">
        <v>29</v>
      </c>
      <c r="G4336">
        <v>-42.262580131979099</v>
      </c>
      <c r="H4336">
        <v>1.0365134736057899</v>
      </c>
      <c r="I4336">
        <v>-10.495669692474101</v>
      </c>
      <c r="J4336">
        <v>-0.73108536245024702</v>
      </c>
      <c r="K4336">
        <v>29.0604963061242</v>
      </c>
      <c r="L4336">
        <v>30.690512136366099</v>
      </c>
      <c r="M4336">
        <v>52.8408405131824</v>
      </c>
      <c r="N4336">
        <v>2.0012462553517998</v>
      </c>
      <c r="O4336">
        <v>33.379310344827502</v>
      </c>
      <c r="P4336">
        <v>28.603104212860298</v>
      </c>
      <c r="Q4336">
        <v>-3.23653233577E-4</v>
      </c>
    </row>
    <row r="4337" spans="1:17" hidden="1" x14ac:dyDescent="0.3">
      <c r="A4337" t="s">
        <v>8905</v>
      </c>
      <c r="B4337" t="s">
        <v>8906</v>
      </c>
      <c r="C4337" t="s">
        <v>10650</v>
      </c>
      <c r="D4337" t="s">
        <v>51</v>
      </c>
      <c r="E4337">
        <v>13.354402500000001</v>
      </c>
      <c r="F4337">
        <v>5.35</v>
      </c>
      <c r="G4337">
        <v>3.6499360322532199</v>
      </c>
      <c r="H4337">
        <v>2.3604013261092098</v>
      </c>
      <c r="I4337">
        <v>-19.7635930127976</v>
      </c>
      <c r="J4337">
        <v>15.149464693152</v>
      </c>
      <c r="K4337">
        <v>4.9451011360637196</v>
      </c>
      <c r="L4337">
        <v>4.8940490484159396</v>
      </c>
      <c r="M4337">
        <v>70.757021305851595</v>
      </c>
      <c r="N4337">
        <v>0.12903225806451599</v>
      </c>
      <c r="O4337">
        <v>29.906542056074699</v>
      </c>
      <c r="P4337">
        <v>54.624277456647398</v>
      </c>
      <c r="Q4337">
        <v>5.5187992752947002E-2</v>
      </c>
    </row>
    <row r="4338" spans="1:17" hidden="1" x14ac:dyDescent="0.3">
      <c r="A4338" t="s">
        <v>8907</v>
      </c>
      <c r="B4338" t="s">
        <v>8908</v>
      </c>
      <c r="C4338" t="s">
        <v>10650</v>
      </c>
      <c r="E4338">
        <v>13.3454864</v>
      </c>
      <c r="F4338">
        <v>34.659999999999997</v>
      </c>
      <c r="G4338">
        <v>-10.834776930247701</v>
      </c>
      <c r="H4338">
        <v>-15.454110983589</v>
      </c>
      <c r="I4338">
        <v>-15.092382247977699</v>
      </c>
      <c r="J4338">
        <v>-1.7822660559605701</v>
      </c>
      <c r="K4338">
        <v>32.137903993148299</v>
      </c>
      <c r="L4338">
        <v>20.564794612936499</v>
      </c>
      <c r="M4338">
        <v>0.53092550143436801</v>
      </c>
      <c r="N4338">
        <v>0.28298366090457</v>
      </c>
      <c r="O4338">
        <v>23.9757645701096</v>
      </c>
      <c r="P4338">
        <v>18.983865430827301</v>
      </c>
      <c r="Q4338">
        <v>7.2186484889912E-2</v>
      </c>
    </row>
    <row r="4339" spans="1:17" hidden="1" x14ac:dyDescent="0.3">
      <c r="A4339" t="s">
        <v>8909</v>
      </c>
      <c r="B4339" t="s">
        <v>8910</v>
      </c>
      <c r="C4339" t="s">
        <v>10650</v>
      </c>
      <c r="D4339" t="s">
        <v>629</v>
      </c>
      <c r="E4339">
        <v>13.334794259999899</v>
      </c>
      <c r="F4339">
        <v>15.14</v>
      </c>
      <c r="G4339">
        <v>9.7499081848569702</v>
      </c>
      <c r="H4339">
        <v>-0.72944302587103904</v>
      </c>
      <c r="I4339">
        <v>-16.842183798705499</v>
      </c>
      <c r="J4339">
        <v>-2.8941298470591499</v>
      </c>
      <c r="K4339">
        <v>14.488118855267199</v>
      </c>
      <c r="L4339">
        <v>13.8197449107249</v>
      </c>
      <c r="M4339">
        <v>57.532279809103201</v>
      </c>
      <c r="N4339">
        <v>0.83902056308610595</v>
      </c>
      <c r="O4339">
        <v>45.640686922060702</v>
      </c>
      <c r="Q4339">
        <v>7.9027267008936003E-2</v>
      </c>
    </row>
    <row r="4340" spans="1:17" hidden="1" x14ac:dyDescent="0.3">
      <c r="A4340" t="s">
        <v>8911</v>
      </c>
      <c r="B4340" t="s">
        <v>8912</v>
      </c>
      <c r="C4340" t="s">
        <v>10650</v>
      </c>
      <c r="D4340" t="s">
        <v>1610</v>
      </c>
      <c r="E4340">
        <v>13.324796681</v>
      </c>
      <c r="F4340">
        <v>12.45</v>
      </c>
      <c r="G4340">
        <v>225.27900871395701</v>
      </c>
      <c r="H4340">
        <v>36.479077733138297</v>
      </c>
      <c r="I4340">
        <v>49.775930113526002</v>
      </c>
      <c r="J4340">
        <v>4.1657138886914096</v>
      </c>
      <c r="K4340">
        <v>10.3254210150482</v>
      </c>
      <c r="L4340">
        <v>8.4009095488242806</v>
      </c>
      <c r="M4340">
        <v>78.101398916032593</v>
      </c>
      <c r="N4340">
        <v>0.85523865821734801</v>
      </c>
      <c r="O4340">
        <v>6.3453815261044202</v>
      </c>
      <c r="Q4340">
        <v>0.115179538275822</v>
      </c>
    </row>
    <row r="4341" spans="1:17" hidden="1" x14ac:dyDescent="0.3">
      <c r="A4341" t="s">
        <v>8913</v>
      </c>
      <c r="B4341" t="s">
        <v>8914</v>
      </c>
      <c r="C4341" t="s">
        <v>10650</v>
      </c>
      <c r="D4341" t="s">
        <v>365</v>
      </c>
      <c r="E4341">
        <v>13.291626000000001</v>
      </c>
      <c r="F4341">
        <v>2.42</v>
      </c>
      <c r="G4341">
        <v>4.0091674441162199</v>
      </c>
      <c r="H4341">
        <v>12.8955108316409</v>
      </c>
      <c r="I4341">
        <v>-7.2923120304931599</v>
      </c>
      <c r="J4341">
        <v>-9.1815593735649905</v>
      </c>
      <c r="K4341">
        <v>2.3552765323099898</v>
      </c>
      <c r="L4341">
        <v>2.2883569554404501</v>
      </c>
      <c r="M4341">
        <v>54.3417213664709</v>
      </c>
      <c r="N4341">
        <v>0.91098110649109798</v>
      </c>
      <c r="O4341">
        <v>50</v>
      </c>
      <c r="P4341">
        <v>49.382716049382601</v>
      </c>
    </row>
    <row r="4342" spans="1:17" hidden="1" x14ac:dyDescent="0.3">
      <c r="A4342" t="s">
        <v>8915</v>
      </c>
      <c r="B4342" t="s">
        <v>8916</v>
      </c>
      <c r="C4342" t="s">
        <v>10650</v>
      </c>
      <c r="D4342" t="s">
        <v>355</v>
      </c>
      <c r="E4342">
        <v>13.252549999999999</v>
      </c>
      <c r="F4342">
        <v>221.8</v>
      </c>
      <c r="G4342">
        <v>1.66716492939185</v>
      </c>
      <c r="H4342">
        <v>0.24336637777112799</v>
      </c>
      <c r="I4342">
        <v>3.5836434248095399</v>
      </c>
      <c r="J4342">
        <v>-1.6627623810837799</v>
      </c>
      <c r="K4342">
        <v>223.950290846352</v>
      </c>
      <c r="L4342">
        <v>206.74318347313201</v>
      </c>
      <c r="M4342">
        <v>60.287398283434598</v>
      </c>
      <c r="N4342">
        <v>7.6259824602403397E-3</v>
      </c>
      <c r="O4342">
        <v>20.716862037871898</v>
      </c>
      <c r="P4342">
        <v>50.372881355932201</v>
      </c>
    </row>
    <row r="4343" spans="1:17" hidden="1" x14ac:dyDescent="0.3">
      <c r="A4343" t="s">
        <v>8917</v>
      </c>
      <c r="B4343" t="s">
        <v>8918</v>
      </c>
      <c r="C4343" t="s">
        <v>10650</v>
      </c>
      <c r="D4343" t="s">
        <v>1644</v>
      </c>
      <c r="E4343">
        <v>13.246733499999999</v>
      </c>
      <c r="F4343">
        <v>15.3</v>
      </c>
      <c r="G4343">
        <v>2.9561789717729199</v>
      </c>
      <c r="H4343">
        <v>-13.760646309023899</v>
      </c>
      <c r="I4343">
        <v>1.8956969391751901</v>
      </c>
      <c r="J4343">
        <v>-2.2066101037214398</v>
      </c>
      <c r="K4343">
        <v>14.750989894163901</v>
      </c>
      <c r="L4343">
        <v>15.4187121768512</v>
      </c>
      <c r="M4343">
        <v>56.807956231143201</v>
      </c>
      <c r="N4343">
        <v>2.0604500435410702</v>
      </c>
      <c r="O4343">
        <v>49.150326797385603</v>
      </c>
      <c r="P4343">
        <v>47.683397683397601</v>
      </c>
      <c r="Q4343">
        <v>7.559852039704E-2</v>
      </c>
    </row>
    <row r="4344" spans="1:17" hidden="1" x14ac:dyDescent="0.3">
      <c r="A4344" t="s">
        <v>8919</v>
      </c>
      <c r="B4344" t="s">
        <v>8920</v>
      </c>
      <c r="C4344" t="s">
        <v>10650</v>
      </c>
      <c r="D4344" t="s">
        <v>629</v>
      </c>
      <c r="E4344">
        <v>13.230159840000001</v>
      </c>
      <c r="F4344">
        <v>0.72</v>
      </c>
      <c r="G4344">
        <v>-98.435277000328199</v>
      </c>
      <c r="H4344">
        <v>-17.802163586963701</v>
      </c>
      <c r="I4344">
        <v>-59.635834592356296</v>
      </c>
      <c r="J4344">
        <v>-1.6627623810837799</v>
      </c>
      <c r="K4344">
        <v>1.0038666255189901</v>
      </c>
      <c r="L4344">
        <v>1.5929970545580501</v>
      </c>
      <c r="M4344">
        <v>0.93205904245212401</v>
      </c>
      <c r="N4344">
        <v>0.35546590956311902</v>
      </c>
      <c r="O4344">
        <v>212.5</v>
      </c>
      <c r="P4344">
        <v>10.769230769230701</v>
      </c>
      <c r="Q4344">
        <v>-9.2376793694659995E-2</v>
      </c>
    </row>
    <row r="4345" spans="1:17" hidden="1" x14ac:dyDescent="0.3">
      <c r="A4345" t="s">
        <v>8921</v>
      </c>
      <c r="B4345" t="s">
        <v>8922</v>
      </c>
      <c r="C4345" t="s">
        <v>10650</v>
      </c>
      <c r="D4345" t="s">
        <v>966</v>
      </c>
      <c r="E4345">
        <v>13.18928</v>
      </c>
      <c r="F4345">
        <v>0.84</v>
      </c>
      <c r="G4345">
        <v>16.933144052303302</v>
      </c>
      <c r="H4345">
        <v>-4.93218472861275</v>
      </c>
      <c r="I4345">
        <v>-7.9691679256896704</v>
      </c>
      <c r="J4345">
        <v>-1.6627623810837799</v>
      </c>
      <c r="K4345">
        <v>0.86224284355187697</v>
      </c>
      <c r="L4345">
        <v>0.795055655292078</v>
      </c>
      <c r="M4345">
        <v>51.9013574545598</v>
      </c>
      <c r="N4345">
        <v>0.42059145673603499</v>
      </c>
      <c r="O4345">
        <v>57.142857142857103</v>
      </c>
      <c r="P4345">
        <v>61.538461538461497</v>
      </c>
      <c r="Q4345">
        <v>4.4616452439699998E-4</v>
      </c>
    </row>
    <row r="4346" spans="1:17" hidden="1" x14ac:dyDescent="0.3">
      <c r="A4346" t="s">
        <v>8923</v>
      </c>
      <c r="B4346" t="s">
        <v>8924</v>
      </c>
      <c r="C4346" t="s">
        <v>10650</v>
      </c>
      <c r="D4346" t="s">
        <v>629</v>
      </c>
      <c r="E4346">
        <v>13.178613840000001</v>
      </c>
      <c r="F4346">
        <v>12.4</v>
      </c>
      <c r="G4346">
        <v>7.3425007774495699</v>
      </c>
      <c r="H4346">
        <v>12.959664801167801</v>
      </c>
      <c r="I4346">
        <v>-26.738291708721601</v>
      </c>
      <c r="J4346">
        <v>2.73975334218663</v>
      </c>
      <c r="K4346">
        <v>10.9477673044405</v>
      </c>
      <c r="L4346">
        <v>11.0927069233511</v>
      </c>
      <c r="M4346">
        <v>55.784828861631603</v>
      </c>
      <c r="N4346">
        <v>2.6928865116076399</v>
      </c>
      <c r="O4346">
        <v>51.370967741935402</v>
      </c>
      <c r="P4346">
        <v>42.365097588978102</v>
      </c>
      <c r="Q4346">
        <v>5.3720803551243999E-2</v>
      </c>
    </row>
    <row r="4347" spans="1:17" hidden="1" x14ac:dyDescent="0.3">
      <c r="A4347" t="s">
        <v>8925</v>
      </c>
      <c r="B4347" t="s">
        <v>8926</v>
      </c>
      <c r="C4347" t="s">
        <v>10650</v>
      </c>
      <c r="D4347" t="s">
        <v>414</v>
      </c>
      <c r="E4347">
        <v>13.164854699999999</v>
      </c>
      <c r="F4347">
        <v>16.75</v>
      </c>
      <c r="G4347">
        <v>-3.8290789655587498</v>
      </c>
      <c r="H4347">
        <v>18.5453993311631</v>
      </c>
      <c r="I4347">
        <v>23.765525951861299</v>
      </c>
      <c r="J4347">
        <v>-6.6492122455824196</v>
      </c>
      <c r="K4347">
        <v>15.3846493126675</v>
      </c>
      <c r="L4347">
        <v>13.262351203178801</v>
      </c>
      <c r="M4347">
        <v>55.567867349168097</v>
      </c>
      <c r="N4347">
        <v>0.148398031262688</v>
      </c>
      <c r="O4347">
        <v>15.820895522388</v>
      </c>
      <c r="P4347">
        <v>98.695136417556299</v>
      </c>
      <c r="Q4347">
        <v>0.110639456242241</v>
      </c>
    </row>
    <row r="4348" spans="1:17" hidden="1" x14ac:dyDescent="0.3">
      <c r="A4348" t="s">
        <v>8927</v>
      </c>
      <c r="B4348" t="s">
        <v>5443</v>
      </c>
      <c r="C4348" t="s">
        <v>10650</v>
      </c>
      <c r="D4348" t="s">
        <v>141</v>
      </c>
      <c r="E4348">
        <v>13.14495</v>
      </c>
      <c r="F4348">
        <v>39.65</v>
      </c>
      <c r="G4348">
        <v>66.828404591711504</v>
      </c>
      <c r="H4348">
        <v>-38.846614396271598</v>
      </c>
      <c r="I4348">
        <v>34.648106832314802</v>
      </c>
      <c r="J4348">
        <v>-2.63570969954606</v>
      </c>
      <c r="K4348">
        <v>57.497769152313303</v>
      </c>
      <c r="L4348">
        <v>46.142178790403001</v>
      </c>
      <c r="M4348">
        <v>24.363630754610501</v>
      </c>
      <c r="N4348">
        <v>2.88861700391432</v>
      </c>
      <c r="O4348">
        <v>120.807061790668</v>
      </c>
      <c r="P4348">
        <v>147.8125</v>
      </c>
      <c r="Q4348">
        <v>4.5476277173964998E-2</v>
      </c>
    </row>
    <row r="4349" spans="1:17" hidden="1" x14ac:dyDescent="0.3">
      <c r="A4349" t="s">
        <v>8928</v>
      </c>
      <c r="B4349" t="s">
        <v>8929</v>
      </c>
      <c r="C4349" t="s">
        <v>10650</v>
      </c>
      <c r="D4349" t="s">
        <v>127</v>
      </c>
      <c r="E4349">
        <v>13.11609</v>
      </c>
      <c r="F4349">
        <v>3.93</v>
      </c>
      <c r="G4349">
        <v>80.855045580316897</v>
      </c>
      <c r="H4349">
        <v>4.8940184799433899</v>
      </c>
      <c r="I4349">
        <v>65.667195710673894</v>
      </c>
      <c r="J4349">
        <v>-2.1627623810837799</v>
      </c>
      <c r="K4349">
        <v>3.8022337789232701</v>
      </c>
      <c r="L4349">
        <v>3.1148015087265501</v>
      </c>
      <c r="M4349">
        <v>56.578674716839302</v>
      </c>
      <c r="N4349">
        <v>0.696461072963237</v>
      </c>
      <c r="O4349">
        <v>26.972010178116999</v>
      </c>
      <c r="P4349">
        <v>117.12707182320401</v>
      </c>
      <c r="Q4349">
        <v>-3.1129123276849999E-2</v>
      </c>
    </row>
    <row r="4350" spans="1:17" hidden="1" x14ac:dyDescent="0.3">
      <c r="A4350" t="s">
        <v>8930</v>
      </c>
      <c r="B4350" t="s">
        <v>8931</v>
      </c>
      <c r="C4350" t="s">
        <v>10650</v>
      </c>
      <c r="D4350" t="s">
        <v>597</v>
      </c>
      <c r="E4350">
        <v>13.11382</v>
      </c>
      <c r="F4350">
        <v>10.7</v>
      </c>
      <c r="G4350">
        <v>251.707580142528</v>
      </c>
      <c r="H4350">
        <v>24.604073810535901</v>
      </c>
      <c r="I4350">
        <v>-7.3423169878811896</v>
      </c>
      <c r="J4350">
        <v>-5.8769853837176704</v>
      </c>
      <c r="K4350">
        <v>9.67302232895406</v>
      </c>
      <c r="L4350">
        <v>8.0328385290998803</v>
      </c>
      <c r="M4350">
        <v>56.996376652240102</v>
      </c>
      <c r="N4350">
        <v>1.5518252117193501</v>
      </c>
      <c r="O4350">
        <v>12.990654205607401</v>
      </c>
      <c r="P4350">
        <v>311.53846153846098</v>
      </c>
      <c r="Q4350">
        <v>7.6644821329300006E-2</v>
      </c>
    </row>
    <row r="4351" spans="1:17" hidden="1" x14ac:dyDescent="0.3">
      <c r="A4351" t="s">
        <v>8932</v>
      </c>
      <c r="B4351" t="s">
        <v>8933</v>
      </c>
      <c r="C4351" t="s">
        <v>10650</v>
      </c>
      <c r="D4351" t="s">
        <v>531</v>
      </c>
      <c r="E4351">
        <v>13.110874000000001</v>
      </c>
      <c r="F4351">
        <v>41.52</v>
      </c>
      <c r="G4351">
        <v>-6.4949784928655099</v>
      </c>
      <c r="H4351">
        <v>-13.222427018147799</v>
      </c>
      <c r="I4351">
        <v>-30.506407250416501</v>
      </c>
      <c r="J4351">
        <v>-2.3445805629019598</v>
      </c>
      <c r="K4351">
        <v>50.0251940542367</v>
      </c>
      <c r="L4351">
        <v>50.904745742385003</v>
      </c>
      <c r="M4351">
        <v>40.733828443976499</v>
      </c>
      <c r="N4351">
        <v>1.46357276442474</v>
      </c>
      <c r="O4351">
        <v>51.734104046242699</v>
      </c>
      <c r="P4351">
        <v>33.935483870967701</v>
      </c>
    </row>
    <row r="4352" spans="1:17" hidden="1" x14ac:dyDescent="0.3">
      <c r="A4352" t="s">
        <v>8934</v>
      </c>
      <c r="B4352" t="s">
        <v>8935</v>
      </c>
      <c r="C4352" t="s">
        <v>10650</v>
      </c>
      <c r="D4352" t="s">
        <v>742</v>
      </c>
      <c r="E4352">
        <v>13.10207943</v>
      </c>
      <c r="F4352">
        <v>123.97</v>
      </c>
      <c r="G4352">
        <v>16.014811599789901</v>
      </c>
      <c r="H4352">
        <v>0.94788462160585896</v>
      </c>
      <c r="I4352">
        <v>10.3349896235444</v>
      </c>
      <c r="J4352">
        <v>-0.88807429497108703</v>
      </c>
      <c r="K4352">
        <v>118.252708664773</v>
      </c>
      <c r="L4352">
        <v>106.375696544546</v>
      </c>
      <c r="M4352">
        <v>34.201172078942697</v>
      </c>
      <c r="N4352">
        <v>0.66574305279250401</v>
      </c>
      <c r="O4352">
        <v>0.23392756312010601</v>
      </c>
      <c r="P4352">
        <v>48.183122161128303</v>
      </c>
    </row>
    <row r="4353" spans="1:17" hidden="1" x14ac:dyDescent="0.3">
      <c r="A4353" t="s">
        <v>8936</v>
      </c>
      <c r="B4353" t="s">
        <v>8937</v>
      </c>
      <c r="C4353" t="s">
        <v>10650</v>
      </c>
      <c r="D4353" t="s">
        <v>121</v>
      </c>
      <c r="E4353">
        <v>13.060374884345199</v>
      </c>
      <c r="F4353">
        <v>99.6</v>
      </c>
      <c r="G4353">
        <v>-5.5931859894901201</v>
      </c>
      <c r="H4353">
        <v>-1.87035303188851</v>
      </c>
      <c r="I4353">
        <v>-12.2495918825592</v>
      </c>
      <c r="J4353">
        <v>1.0670674632677399</v>
      </c>
      <c r="K4353">
        <v>88.622837348358701</v>
      </c>
      <c r="L4353">
        <v>75.642478964540601</v>
      </c>
      <c r="M4353">
        <v>75.835066412166697</v>
      </c>
      <c r="N4353">
        <v>1</v>
      </c>
      <c r="Q4353">
        <v>-4.6725400847372998E-2</v>
      </c>
    </row>
    <row r="4354" spans="1:17" hidden="1" x14ac:dyDescent="0.3">
      <c r="A4354" t="s">
        <v>8938</v>
      </c>
      <c r="B4354" t="s">
        <v>8939</v>
      </c>
      <c r="C4354" t="s">
        <v>10650</v>
      </c>
      <c r="D4354" t="s">
        <v>264</v>
      </c>
      <c r="E4354">
        <v>13.02</v>
      </c>
      <c r="F4354">
        <v>18.12</v>
      </c>
      <c r="G4354">
        <v>-7.5878193732095598</v>
      </c>
      <c r="H4354">
        <v>-5.8932737681079397</v>
      </c>
      <c r="I4354">
        <v>-7.8647595730214404</v>
      </c>
      <c r="J4354">
        <v>-14.949475667797</v>
      </c>
      <c r="K4354">
        <v>18.114125137901102</v>
      </c>
      <c r="L4354">
        <v>16.6826482873952</v>
      </c>
      <c r="M4354">
        <v>43.762412922403797</v>
      </c>
      <c r="N4354">
        <v>1.4893633890086699</v>
      </c>
      <c r="O4354">
        <v>32.5055187637969</v>
      </c>
      <c r="P4354">
        <v>47.797716150081499</v>
      </c>
      <c r="Q4354">
        <v>5.1802296861907002E-2</v>
      </c>
    </row>
    <row r="4355" spans="1:17" hidden="1" x14ac:dyDescent="0.3">
      <c r="A4355" t="s">
        <v>8940</v>
      </c>
      <c r="B4355" t="s">
        <v>8941</v>
      </c>
      <c r="C4355" t="s">
        <v>10650</v>
      </c>
      <c r="D4355" t="s">
        <v>365</v>
      </c>
      <c r="E4355">
        <v>12.9594402</v>
      </c>
      <c r="F4355">
        <v>23.94</v>
      </c>
      <c r="G4355">
        <v>-15.889822454873601</v>
      </c>
      <c r="H4355">
        <v>-12.1947356105666</v>
      </c>
      <c r="I4355">
        <v>-8.8822114039505298</v>
      </c>
      <c r="J4355">
        <v>-2.9411128965476898</v>
      </c>
      <c r="K4355">
        <v>25.577485633770301</v>
      </c>
      <c r="L4355">
        <v>26.6428777396303</v>
      </c>
      <c r="M4355">
        <v>40.086480828295798</v>
      </c>
      <c r="N4355">
        <v>0.71812132717614996</v>
      </c>
      <c r="O4355">
        <v>55.806182121971503</v>
      </c>
      <c r="P4355">
        <v>25.340314136125599</v>
      </c>
    </row>
    <row r="4356" spans="1:17" hidden="1" x14ac:dyDescent="0.3">
      <c r="A4356" t="s">
        <v>8942</v>
      </c>
      <c r="B4356" t="s">
        <v>8943</v>
      </c>
      <c r="C4356" t="s">
        <v>10650</v>
      </c>
      <c r="D4356" t="s">
        <v>531</v>
      </c>
      <c r="E4356">
        <v>12.929138999999999</v>
      </c>
      <c r="F4356">
        <v>41.85</v>
      </c>
      <c r="G4356">
        <v>14.4917024665111</v>
      </c>
      <c r="H4356">
        <v>-0.70767490039198899</v>
      </c>
      <c r="I4356">
        <v>31.302789982519901</v>
      </c>
      <c r="J4356">
        <v>-1.7822660559605701</v>
      </c>
      <c r="K4356">
        <v>31.083527917737801</v>
      </c>
      <c r="L4356">
        <v>28.475162346364499</v>
      </c>
      <c r="M4356">
        <v>98.558136106127094</v>
      </c>
      <c r="N4356">
        <v>0</v>
      </c>
      <c r="O4356">
        <v>0</v>
      </c>
      <c r="P4356">
        <v>79.690854443967297</v>
      </c>
    </row>
    <row r="4357" spans="1:17" hidden="1" x14ac:dyDescent="0.3">
      <c r="A4357" t="s">
        <v>8944</v>
      </c>
      <c r="B4357" t="s">
        <v>8945</v>
      </c>
      <c r="C4357" t="s">
        <v>10650</v>
      </c>
      <c r="D4357" t="s">
        <v>414</v>
      </c>
      <c r="E4357">
        <v>12.91966</v>
      </c>
      <c r="F4357">
        <v>6.2</v>
      </c>
      <c r="G4357">
        <v>7.03700681341902</v>
      </c>
      <c r="H4357">
        <v>0.41239005144590402</v>
      </c>
      <c r="I4357">
        <v>-36.046091002612698</v>
      </c>
      <c r="J4357">
        <v>-9.2651015623703294</v>
      </c>
      <c r="K4357">
        <v>6.6350970321879004</v>
      </c>
      <c r="L4357">
        <v>7.0589741571101197</v>
      </c>
      <c r="M4357">
        <v>30.288592477917401</v>
      </c>
      <c r="N4357">
        <v>1.1457086326521599</v>
      </c>
      <c r="O4357">
        <v>74.677419354838705</v>
      </c>
      <c r="P4357">
        <v>41.876430205949603</v>
      </c>
      <c r="Q4357">
        <v>7.2536585845744003E-2</v>
      </c>
    </row>
    <row r="4358" spans="1:17" hidden="1" x14ac:dyDescent="0.3">
      <c r="A4358" t="s">
        <v>8946</v>
      </c>
      <c r="B4358" t="s">
        <v>8947</v>
      </c>
      <c r="C4358" t="s">
        <v>10650</v>
      </c>
      <c r="D4358" t="s">
        <v>966</v>
      </c>
      <c r="E4358">
        <v>12.84</v>
      </c>
      <c r="F4358">
        <v>6.32</v>
      </c>
      <c r="G4358">
        <v>-28.335115449439598</v>
      </c>
      <c r="H4358">
        <v>-4.2503665467945604</v>
      </c>
      <c r="I4358">
        <v>-16.7743429637414</v>
      </c>
      <c r="J4358">
        <v>-8.0483900071134096E-2</v>
      </c>
      <c r="K4358">
        <v>6.25995902849382</v>
      </c>
      <c r="L4358">
        <v>6.5044505806414499</v>
      </c>
      <c r="M4358">
        <v>57.394885923767497</v>
      </c>
      <c r="N4358">
        <v>0.81136407596609805</v>
      </c>
      <c r="O4358">
        <v>40.8227848101265</v>
      </c>
      <c r="P4358">
        <v>23.4375</v>
      </c>
      <c r="Q4358">
        <v>7.7378572474098004E-2</v>
      </c>
    </row>
    <row r="4359" spans="1:17" hidden="1" x14ac:dyDescent="0.3">
      <c r="A4359" t="s">
        <v>8948</v>
      </c>
      <c r="B4359" t="s">
        <v>8949</v>
      </c>
      <c r="C4359" t="s">
        <v>10650</v>
      </c>
      <c r="D4359" t="s">
        <v>531</v>
      </c>
      <c r="E4359">
        <v>12.824999999999999</v>
      </c>
      <c r="F4359">
        <v>24.8</v>
      </c>
      <c r="G4359">
        <v>59.603037175916903</v>
      </c>
      <c r="H4359">
        <v>-14.189079519215399</v>
      </c>
      <c r="I4359">
        <v>106.88898810267899</v>
      </c>
      <c r="J4359">
        <v>-4.6506595066511096</v>
      </c>
      <c r="K4359">
        <v>25.432753935906799</v>
      </c>
      <c r="L4359">
        <v>18.6723724774644</v>
      </c>
      <c r="M4359">
        <v>26.9041729087504</v>
      </c>
      <c r="N4359">
        <v>0.74440949863995798</v>
      </c>
      <c r="O4359">
        <v>23.145161290322498</v>
      </c>
      <c r="P4359">
        <v>222.916666666666</v>
      </c>
      <c r="Q4359">
        <v>0.158376706195971</v>
      </c>
    </row>
    <row r="4360" spans="1:17" hidden="1" x14ac:dyDescent="0.3">
      <c r="A4360" t="s">
        <v>8950</v>
      </c>
      <c r="B4360" t="s">
        <v>8951</v>
      </c>
      <c r="C4360" t="s">
        <v>10650</v>
      </c>
      <c r="D4360" t="s">
        <v>629</v>
      </c>
      <c r="E4360">
        <v>12.8086923539507</v>
      </c>
      <c r="F4360">
        <v>31.5</v>
      </c>
      <c r="G4360">
        <v>-32.304435878832798</v>
      </c>
      <c r="H4360">
        <v>-6.0685483649763796</v>
      </c>
      <c r="I4360">
        <v>-20.322109102160201</v>
      </c>
      <c r="K4360">
        <v>68.019953763615703</v>
      </c>
      <c r="M4360">
        <v>1.6190693955E-5</v>
      </c>
      <c r="N4360">
        <v>0.25</v>
      </c>
      <c r="O4360">
        <v>17.7777777777777</v>
      </c>
      <c r="P4360">
        <v>0</v>
      </c>
    </row>
    <row r="4361" spans="1:17" hidden="1" x14ac:dyDescent="0.3">
      <c r="A4361" t="s">
        <v>8952</v>
      </c>
      <c r="B4361" t="s">
        <v>8953</v>
      </c>
      <c r="C4361" t="s">
        <v>10650</v>
      </c>
      <c r="D4361" t="s">
        <v>742</v>
      </c>
      <c r="E4361">
        <v>12.801381996</v>
      </c>
      <c r="F4361">
        <v>260.64999999999998</v>
      </c>
      <c r="G4361">
        <v>1.97518782060141</v>
      </c>
      <c r="H4361">
        <v>-0.166565281601601</v>
      </c>
      <c r="I4361">
        <v>1.08088895713171</v>
      </c>
      <c r="J4361">
        <v>-0.25073077660909898</v>
      </c>
      <c r="K4361">
        <v>250.762144201854</v>
      </c>
      <c r="L4361">
        <v>232.439724441034</v>
      </c>
      <c r="M4361">
        <v>61.795021026026802</v>
      </c>
      <c r="N4361">
        <v>0.22133033147206899</v>
      </c>
      <c r="O4361">
        <v>1.66890466142337</v>
      </c>
      <c r="P4361">
        <v>35.219962647852199</v>
      </c>
    </row>
    <row r="4362" spans="1:17" hidden="1" x14ac:dyDescent="0.3">
      <c r="A4362" t="s">
        <v>8954</v>
      </c>
      <c r="B4362" t="s">
        <v>8955</v>
      </c>
      <c r="C4362" t="s">
        <v>10650</v>
      </c>
      <c r="D4362" t="s">
        <v>742</v>
      </c>
      <c r="E4362">
        <v>12.781170502</v>
      </c>
      <c r="F4362">
        <v>26.02</v>
      </c>
      <c r="G4362">
        <v>-18.008730163134999</v>
      </c>
      <c r="H4362">
        <v>-1.2161099361757</v>
      </c>
      <c r="I4362">
        <v>-3.45738341390516</v>
      </c>
      <c r="J4362">
        <v>-0.42341303948812298</v>
      </c>
      <c r="K4362">
        <v>25.682527002107101</v>
      </c>
      <c r="L4362">
        <v>24.6262237992491</v>
      </c>
      <c r="N4362">
        <v>0.55898011719987895</v>
      </c>
      <c r="O4362">
        <v>9.4158339738662402</v>
      </c>
      <c r="P4362">
        <v>18.0045351473922</v>
      </c>
    </row>
    <row r="4363" spans="1:17" hidden="1" x14ac:dyDescent="0.3">
      <c r="A4363" t="s">
        <v>8956</v>
      </c>
      <c r="B4363" t="s">
        <v>8957</v>
      </c>
      <c r="C4363" t="s">
        <v>10650</v>
      </c>
      <c r="D4363" t="s">
        <v>127</v>
      </c>
      <c r="E4363">
        <v>12.769105440000001</v>
      </c>
      <c r="F4363">
        <v>37.72</v>
      </c>
      <c r="G4363">
        <v>-20.142879339509498</v>
      </c>
      <c r="H4363">
        <v>4.4400828773729097</v>
      </c>
      <c r="I4363">
        <v>-15.827782399035</v>
      </c>
      <c r="J4363">
        <v>-1.6627623810837799</v>
      </c>
      <c r="K4363">
        <v>38.349150734127797</v>
      </c>
      <c r="L4363">
        <v>37.953833351708099</v>
      </c>
      <c r="M4363">
        <v>54.121112948511303</v>
      </c>
      <c r="N4363">
        <v>0.96293547722119099</v>
      </c>
      <c r="O4363">
        <v>34.676564156945901</v>
      </c>
      <c r="P4363">
        <v>17.507788161993702</v>
      </c>
      <c r="Q4363">
        <v>2.8949427378127002E-2</v>
      </c>
    </row>
    <row r="4364" spans="1:17" hidden="1" x14ac:dyDescent="0.3">
      <c r="A4364" t="s">
        <v>8958</v>
      </c>
      <c r="B4364" t="s">
        <v>8959</v>
      </c>
      <c r="C4364" t="s">
        <v>10650</v>
      </c>
      <c r="D4364" t="s">
        <v>141</v>
      </c>
      <c r="E4364">
        <v>12.749143399999999</v>
      </c>
      <c r="F4364">
        <v>18.25</v>
      </c>
      <c r="G4364">
        <v>-30.435277000328199</v>
      </c>
      <c r="H4364">
        <v>-1.52309381952183</v>
      </c>
      <c r="I4364">
        <v>-12.9691679256896</v>
      </c>
      <c r="J4364">
        <v>-1.6627623810837799</v>
      </c>
      <c r="K4364">
        <v>18.249999742181299</v>
      </c>
      <c r="L4364">
        <v>18.2366389454026</v>
      </c>
      <c r="M4364">
        <v>100</v>
      </c>
      <c r="O4364">
        <v>0</v>
      </c>
      <c r="P4364">
        <v>0</v>
      </c>
    </row>
    <row r="4365" spans="1:17" hidden="1" x14ac:dyDescent="0.3">
      <c r="A4365" t="s">
        <v>8960</v>
      </c>
      <c r="B4365" t="s">
        <v>8961</v>
      </c>
      <c r="C4365" t="s">
        <v>10650</v>
      </c>
      <c r="D4365" t="s">
        <v>629</v>
      </c>
      <c r="E4365">
        <v>12.7323504</v>
      </c>
      <c r="F4365">
        <v>27.18</v>
      </c>
      <c r="G4365">
        <v>71.885245117148202</v>
      </c>
      <c r="H4365">
        <v>23.398041827165802</v>
      </c>
      <c r="I4365">
        <v>46.913185015486803</v>
      </c>
      <c r="J4365">
        <v>7.1284464101249903</v>
      </c>
      <c r="K4365">
        <v>21.7862233561553</v>
      </c>
      <c r="L4365">
        <v>19.0615086294222</v>
      </c>
      <c r="M4365">
        <v>73.457805211921794</v>
      </c>
      <c r="N4365">
        <v>1.0385459462706399</v>
      </c>
      <c r="O4365">
        <v>10.1913171449595</v>
      </c>
      <c r="P4365">
        <v>106.53495440729399</v>
      </c>
      <c r="Q4365">
        <v>2.2670020566593001E-2</v>
      </c>
    </row>
    <row r="4366" spans="1:17" hidden="1" x14ac:dyDescent="0.3">
      <c r="A4366" t="s">
        <v>8962</v>
      </c>
      <c r="B4366" t="s">
        <v>8963</v>
      </c>
      <c r="C4366" t="s">
        <v>10650</v>
      </c>
      <c r="D4366" t="s">
        <v>1168</v>
      </c>
      <c r="E4366">
        <v>12.676814</v>
      </c>
      <c r="F4366">
        <v>6.32</v>
      </c>
      <c r="G4366">
        <v>55.447075940848201</v>
      </c>
      <c r="H4366">
        <v>-15.536699261698701</v>
      </c>
      <c r="I4366">
        <v>22.944810568933899</v>
      </c>
      <c r="J4366">
        <v>6.1870669704520402</v>
      </c>
      <c r="K4366">
        <v>6.1752660079425796</v>
      </c>
      <c r="L4366">
        <v>5.5428344619782202</v>
      </c>
      <c r="M4366">
        <v>73.5687062560866</v>
      </c>
      <c r="N4366">
        <v>0.25235805548844797</v>
      </c>
      <c r="O4366">
        <v>28.164556962025301</v>
      </c>
      <c r="Q4366">
        <v>7.5335994886278998E-2</v>
      </c>
    </row>
    <row r="4367" spans="1:17" hidden="1" x14ac:dyDescent="0.3">
      <c r="A4367" t="s">
        <v>8964</v>
      </c>
      <c r="B4367" t="s">
        <v>8965</v>
      </c>
      <c r="C4367" t="s">
        <v>10650</v>
      </c>
      <c r="D4367" t="s">
        <v>742</v>
      </c>
      <c r="E4367">
        <v>12.67263724</v>
      </c>
      <c r="F4367">
        <v>81.2</v>
      </c>
      <c r="G4367">
        <v>-2.9427350000141801</v>
      </c>
      <c r="H4367">
        <v>-0.93057437747766003</v>
      </c>
      <c r="I4367">
        <v>-0.36342669701125602</v>
      </c>
      <c r="J4367">
        <v>0.44223699242829501</v>
      </c>
      <c r="K4367">
        <v>78.671321568784606</v>
      </c>
      <c r="L4367">
        <v>73.357969690511496</v>
      </c>
      <c r="M4367">
        <v>56.470560257846202</v>
      </c>
      <c r="N4367">
        <v>0.78246924268323004</v>
      </c>
      <c r="O4367">
        <v>1.4408866995073899</v>
      </c>
      <c r="P4367">
        <v>31.818181818181799</v>
      </c>
    </row>
    <row r="4368" spans="1:17" hidden="1" x14ac:dyDescent="0.3">
      <c r="A4368" t="s">
        <v>8966</v>
      </c>
      <c r="B4368" t="s">
        <v>8967</v>
      </c>
      <c r="C4368" t="s">
        <v>10650</v>
      </c>
      <c r="D4368" t="s">
        <v>629</v>
      </c>
      <c r="E4368">
        <v>12.647539999999999</v>
      </c>
      <c r="F4368">
        <v>32.17</v>
      </c>
      <c r="G4368">
        <v>416.673566537086</v>
      </c>
      <c r="H4368">
        <v>73.894036325083206</v>
      </c>
      <c r="I4368">
        <v>438.83186123383001</v>
      </c>
      <c r="J4368">
        <v>6.7221173440021103</v>
      </c>
      <c r="K4368">
        <v>23.0056593832449</v>
      </c>
      <c r="L4368">
        <v>15.9825731778154</v>
      </c>
      <c r="M4368">
        <v>98.986089180489898</v>
      </c>
      <c r="N4368">
        <v>0.72264854198640605</v>
      </c>
      <c r="O4368">
        <v>0</v>
      </c>
      <c r="P4368">
        <v>518.65384615384596</v>
      </c>
      <c r="Q4368">
        <v>0.18239413448980599</v>
      </c>
    </row>
    <row r="4369" spans="1:17" hidden="1" x14ac:dyDescent="0.3">
      <c r="A4369" t="s">
        <v>8968</v>
      </c>
      <c r="B4369" t="s">
        <v>8969</v>
      </c>
      <c r="C4369" t="s">
        <v>10650</v>
      </c>
      <c r="D4369" t="s">
        <v>72</v>
      </c>
      <c r="E4369">
        <v>12.641843952</v>
      </c>
      <c r="F4369">
        <v>6.75</v>
      </c>
      <c r="G4369">
        <v>-50.648042957774997</v>
      </c>
      <c r="H4369">
        <v>-1.9597750422292599</v>
      </c>
      <c r="I4369">
        <v>-34.1140277387737</v>
      </c>
      <c r="J4369">
        <v>-2.6757869831098402</v>
      </c>
      <c r="K4369">
        <v>7.0306494661281898</v>
      </c>
      <c r="L4369">
        <v>7.6206510391675497</v>
      </c>
      <c r="M4369">
        <v>40.272262008754403</v>
      </c>
      <c r="N4369">
        <v>0.61218613232048402</v>
      </c>
      <c r="O4369">
        <v>68</v>
      </c>
      <c r="P4369">
        <v>11.9402985074626</v>
      </c>
      <c r="Q4369">
        <v>4.205978531645E-2</v>
      </c>
    </row>
    <row r="4370" spans="1:17" hidden="1" x14ac:dyDescent="0.3">
      <c r="A4370" t="s">
        <v>8970</v>
      </c>
      <c r="B4370" t="s">
        <v>8971</v>
      </c>
      <c r="C4370" t="s">
        <v>10650</v>
      </c>
      <c r="D4370" t="s">
        <v>21</v>
      </c>
      <c r="E4370">
        <v>12.614280000000001</v>
      </c>
      <c r="F4370">
        <v>11.45</v>
      </c>
      <c r="G4370">
        <v>-60.361837587843503</v>
      </c>
      <c r="H4370">
        <v>-15.8088081052361</v>
      </c>
      <c r="I4370">
        <v>-45.457375472859397</v>
      </c>
      <c r="J4370">
        <v>5.0988034552151396</v>
      </c>
      <c r="K4370">
        <v>12.7679617608702</v>
      </c>
      <c r="L4370">
        <v>15.4916459429651</v>
      </c>
      <c r="M4370">
        <v>63.675954081135302</v>
      </c>
      <c r="N4370">
        <v>0.53006940692406801</v>
      </c>
      <c r="O4370">
        <v>137.991266375545</v>
      </c>
      <c r="P4370">
        <v>31.609195402298798</v>
      </c>
      <c r="Q4370">
        <v>9.7819119526209003E-2</v>
      </c>
    </row>
    <row r="4371" spans="1:17" hidden="1" x14ac:dyDescent="0.3">
      <c r="A4371" t="s">
        <v>8972</v>
      </c>
      <c r="B4371" t="s">
        <v>8973</v>
      </c>
      <c r="C4371" t="s">
        <v>10650</v>
      </c>
      <c r="D4371" t="s">
        <v>1350</v>
      </c>
      <c r="E4371">
        <v>12.591982437999899</v>
      </c>
      <c r="F4371">
        <v>26.55</v>
      </c>
      <c r="G4371">
        <v>-21.2658691055913</v>
      </c>
      <c r="H4371">
        <v>-0.45642715285516799</v>
      </c>
      <c r="I4371">
        <v>-8.1113480204763899</v>
      </c>
      <c r="J4371">
        <v>-1.70044135621565</v>
      </c>
      <c r="K4371">
        <v>26.254656024010998</v>
      </c>
      <c r="L4371">
        <v>25.528473538843301</v>
      </c>
      <c r="M4371">
        <v>62.670828158080603</v>
      </c>
      <c r="N4371">
        <v>1.3793327750022999</v>
      </c>
      <c r="O4371">
        <v>3.7288135593220102</v>
      </c>
      <c r="P4371">
        <v>10.902255639097699</v>
      </c>
      <c r="Q4371">
        <v>-7.1457502660915995E-2</v>
      </c>
    </row>
    <row r="4372" spans="1:17" hidden="1" x14ac:dyDescent="0.3">
      <c r="A4372" t="s">
        <v>8974</v>
      </c>
      <c r="B4372" t="s">
        <v>8975</v>
      </c>
      <c r="C4372" t="s">
        <v>10650</v>
      </c>
      <c r="D4372" t="s">
        <v>531</v>
      </c>
      <c r="E4372">
        <v>12.5685</v>
      </c>
      <c r="F4372">
        <v>7.35</v>
      </c>
      <c r="G4372">
        <v>-30.435277000328199</v>
      </c>
      <c r="H4372">
        <v>-1.52309381952183</v>
      </c>
      <c r="I4372">
        <v>-12.9691679256896</v>
      </c>
      <c r="J4372">
        <v>-1.6627623810837799</v>
      </c>
      <c r="K4372">
        <v>7.35</v>
      </c>
      <c r="L4372">
        <v>7.3499999999999801</v>
      </c>
      <c r="M4372">
        <v>50</v>
      </c>
      <c r="O4372">
        <v>0</v>
      </c>
      <c r="P4372">
        <v>0</v>
      </c>
    </row>
    <row r="4373" spans="1:17" hidden="1" x14ac:dyDescent="0.3">
      <c r="A4373" t="s">
        <v>8976</v>
      </c>
      <c r="B4373" t="s">
        <v>8977</v>
      </c>
      <c r="C4373" t="s">
        <v>10650</v>
      </c>
      <c r="D4373" t="s">
        <v>531</v>
      </c>
      <c r="E4373">
        <v>12.5624634</v>
      </c>
      <c r="F4373">
        <v>10.96</v>
      </c>
      <c r="G4373">
        <v>-42.755277000328199</v>
      </c>
      <c r="H4373">
        <v>-3.2678137460599501</v>
      </c>
      <c r="I4373">
        <v>-4.2390091955309304</v>
      </c>
      <c r="J4373">
        <v>0.24199952367811101</v>
      </c>
      <c r="K4373">
        <v>10.5839475435282</v>
      </c>
      <c r="L4373">
        <v>10.9867594197543</v>
      </c>
      <c r="M4373">
        <v>51.496373853429802</v>
      </c>
      <c r="N4373">
        <v>2.9960219205088099</v>
      </c>
      <c r="O4373">
        <v>41.332116788321102</v>
      </c>
      <c r="P4373">
        <v>28.9411764705882</v>
      </c>
      <c r="Q4373">
        <v>0.133894834043604</v>
      </c>
    </row>
    <row r="4374" spans="1:17" hidden="1" x14ac:dyDescent="0.3">
      <c r="A4374" t="s">
        <v>8978</v>
      </c>
      <c r="B4374" t="s">
        <v>8979</v>
      </c>
      <c r="C4374" t="s">
        <v>10650</v>
      </c>
      <c r="D4374" t="s">
        <v>411</v>
      </c>
      <c r="E4374">
        <v>12.550709028</v>
      </c>
      <c r="F4374">
        <v>2.86</v>
      </c>
      <c r="G4374">
        <v>-100.48763302127</v>
      </c>
      <c r="H4374">
        <v>-16.1499594911636</v>
      </c>
      <c r="I4374">
        <v>-78.091119145201802</v>
      </c>
      <c r="J4374">
        <v>-1.6627623810837799</v>
      </c>
      <c r="K4374">
        <v>4.1042790765182602</v>
      </c>
      <c r="L4374">
        <v>8.4458738141831695</v>
      </c>
      <c r="M4374">
        <v>4.0430854885121503</v>
      </c>
      <c r="N4374">
        <v>0.61452209709341499</v>
      </c>
      <c r="O4374">
        <v>389.51048951048898</v>
      </c>
      <c r="P4374">
        <v>0</v>
      </c>
      <c r="Q4374">
        <v>-0.199953337964692</v>
      </c>
    </row>
    <row r="4375" spans="1:17" hidden="1" x14ac:dyDescent="0.3">
      <c r="A4375" t="s">
        <v>8980</v>
      </c>
      <c r="B4375" t="s">
        <v>8981</v>
      </c>
      <c r="C4375" t="s">
        <v>10650</v>
      </c>
      <c r="D4375" t="s">
        <v>21</v>
      </c>
      <c r="E4375">
        <v>12.55</v>
      </c>
      <c r="F4375">
        <v>26.24</v>
      </c>
      <c r="G4375">
        <v>48.068124360215997</v>
      </c>
      <c r="H4375">
        <v>-1.4830778131192699</v>
      </c>
      <c r="I4375">
        <v>29.022174065652301</v>
      </c>
      <c r="J4375">
        <v>-2.2196438448864901</v>
      </c>
      <c r="K4375">
        <v>24.821690903265999</v>
      </c>
      <c r="L4375">
        <v>20.610525913634699</v>
      </c>
      <c r="M4375">
        <v>44.035742973782803</v>
      </c>
      <c r="N4375">
        <v>0.63807400439042705</v>
      </c>
      <c r="O4375">
        <v>26.371951219512098</v>
      </c>
      <c r="P4375">
        <v>89.048991354466807</v>
      </c>
      <c r="Q4375">
        <v>3.6828746976361001E-2</v>
      </c>
    </row>
    <row r="4376" spans="1:17" hidden="1" x14ac:dyDescent="0.3">
      <c r="A4376" t="s">
        <v>8982</v>
      </c>
      <c r="B4376" t="s">
        <v>8983</v>
      </c>
      <c r="C4376" t="s">
        <v>10650</v>
      </c>
      <c r="D4376" t="s">
        <v>183</v>
      </c>
      <c r="E4376">
        <v>12.545400000000001</v>
      </c>
      <c r="F4376">
        <v>28</v>
      </c>
      <c r="G4376">
        <v>84.949338384287103</v>
      </c>
      <c r="H4376">
        <v>15.143572847144799</v>
      </c>
      <c r="I4376">
        <v>19.732253875258099</v>
      </c>
      <c r="J4376">
        <v>1.27841408950445</v>
      </c>
      <c r="K4376">
        <v>25.763829337602999</v>
      </c>
      <c r="L4376">
        <v>22.010919728047</v>
      </c>
      <c r="M4376">
        <v>71.375610620973106</v>
      </c>
      <c r="N4376">
        <v>0.40432988599994701</v>
      </c>
      <c r="O4376">
        <v>24.964285714285701</v>
      </c>
      <c r="P4376">
        <v>127.642276422764</v>
      </c>
      <c r="Q4376">
        <v>0.100374131089083</v>
      </c>
    </row>
    <row r="4377" spans="1:17" hidden="1" x14ac:dyDescent="0.3">
      <c r="A4377" t="s">
        <v>8984</v>
      </c>
      <c r="B4377" t="s">
        <v>8985</v>
      </c>
      <c r="C4377" t="s">
        <v>10650</v>
      </c>
      <c r="D4377" t="s">
        <v>46</v>
      </c>
      <c r="E4377">
        <v>12.54406</v>
      </c>
      <c r="F4377">
        <v>18.350000000000001</v>
      </c>
      <c r="G4377">
        <v>-33.345329910381103</v>
      </c>
      <c r="H4377">
        <v>-6.4453736122679501</v>
      </c>
      <c r="I4377">
        <v>-31.049525068546799</v>
      </c>
      <c r="J4377">
        <v>-28.409269367111701</v>
      </c>
      <c r="K4377">
        <v>19.431725849280401</v>
      </c>
      <c r="L4377">
        <v>12.2805140798817</v>
      </c>
      <c r="M4377">
        <v>24.923063479023799</v>
      </c>
      <c r="N4377">
        <v>1.44444444444444</v>
      </c>
      <c r="O4377">
        <v>36.512261580381399</v>
      </c>
      <c r="P4377">
        <v>46.8</v>
      </c>
    </row>
    <row r="4378" spans="1:17" hidden="1" x14ac:dyDescent="0.3">
      <c r="A4378" t="s">
        <v>8986</v>
      </c>
      <c r="B4378" t="s">
        <v>8987</v>
      </c>
      <c r="C4378" t="s">
        <v>10650</v>
      </c>
      <c r="D4378" t="s">
        <v>127</v>
      </c>
      <c r="E4378">
        <v>12.50332755</v>
      </c>
      <c r="F4378">
        <v>10.75</v>
      </c>
      <c r="G4378">
        <v>-50.860138580857303</v>
      </c>
      <c r="H4378">
        <v>-18.0500024056808</v>
      </c>
      <c r="I4378">
        <v>-5.7691019931912999</v>
      </c>
      <c r="J4378">
        <v>4.8080174835092704</v>
      </c>
      <c r="K4378">
        <v>9.7150514943848503</v>
      </c>
      <c r="L4378">
        <v>10.564204821225999</v>
      </c>
      <c r="M4378">
        <v>66.666836504932306</v>
      </c>
      <c r="N4378">
        <v>0.46887821663870599</v>
      </c>
      <c r="O4378">
        <v>46.716903386920499</v>
      </c>
      <c r="P4378">
        <v>40.184701604036299</v>
      </c>
    </row>
    <row r="4379" spans="1:17" hidden="1" x14ac:dyDescent="0.3">
      <c r="A4379" t="s">
        <v>8988</v>
      </c>
      <c r="B4379" t="s">
        <v>8989</v>
      </c>
      <c r="C4379" t="s">
        <v>10650</v>
      </c>
      <c r="D4379" t="s">
        <v>414</v>
      </c>
      <c r="E4379">
        <v>12.483000000000001</v>
      </c>
      <c r="F4379">
        <v>1.51</v>
      </c>
      <c r="G4379">
        <v>14.7570306919794</v>
      </c>
      <c r="H4379">
        <v>-7.1131559313230799</v>
      </c>
      <c r="I4379">
        <v>-22.005312504002902</v>
      </c>
      <c r="J4379">
        <v>3.1648238258127601</v>
      </c>
      <c r="K4379">
        <v>1.47283439376743</v>
      </c>
      <c r="L4379">
        <v>1.3583997673701</v>
      </c>
      <c r="M4379">
        <v>52.050791563131803</v>
      </c>
      <c r="N4379">
        <v>0.91046691345820396</v>
      </c>
      <c r="O4379">
        <v>33.774834437086</v>
      </c>
      <c r="P4379">
        <v>62.3655913978494</v>
      </c>
      <c r="Q4379">
        <v>0.118481862604487</v>
      </c>
    </row>
    <row r="4380" spans="1:17" hidden="1" x14ac:dyDescent="0.3">
      <c r="A4380" t="s">
        <v>8990</v>
      </c>
      <c r="B4380" t="s">
        <v>8991</v>
      </c>
      <c r="C4380" t="s">
        <v>10650</v>
      </c>
      <c r="D4380" t="s">
        <v>365</v>
      </c>
      <c r="E4380">
        <v>12.43216</v>
      </c>
      <c r="F4380">
        <v>26</v>
      </c>
      <c r="G4380">
        <v>-49.286712705696502</v>
      </c>
      <c r="H4380">
        <v>-35.365333005272397</v>
      </c>
      <c r="I4380">
        <v>-47.296018140390302</v>
      </c>
      <c r="J4380">
        <v>-14.9960957144171</v>
      </c>
      <c r="K4380">
        <v>36.618286256093597</v>
      </c>
      <c r="L4380">
        <v>38.472174118393703</v>
      </c>
      <c r="M4380">
        <v>7.3785699606297301</v>
      </c>
      <c r="N4380">
        <v>0.74003189792663404</v>
      </c>
      <c r="O4380">
        <v>76.923076923076906</v>
      </c>
      <c r="P4380">
        <v>0</v>
      </c>
      <c r="Q4380">
        <v>-5.3155059697257999E-2</v>
      </c>
    </row>
    <row r="4381" spans="1:17" hidden="1" x14ac:dyDescent="0.3">
      <c r="A4381" t="s">
        <v>8992</v>
      </c>
      <c r="B4381" t="s">
        <v>8993</v>
      </c>
      <c r="C4381" t="s">
        <v>10650</v>
      </c>
      <c r="D4381" t="s">
        <v>629</v>
      </c>
      <c r="E4381">
        <v>12.425471999999999</v>
      </c>
      <c r="F4381">
        <v>23.83</v>
      </c>
      <c r="G4381">
        <v>38.332428382107999</v>
      </c>
      <c r="H4381">
        <v>-17.680299059696502</v>
      </c>
      <c r="I4381">
        <v>4.3044541215544099</v>
      </c>
      <c r="J4381">
        <v>-11.1678684297876</v>
      </c>
      <c r="K4381">
        <v>30.021148450973101</v>
      </c>
      <c r="L4381">
        <v>30.476521106843901</v>
      </c>
      <c r="M4381">
        <v>37.647390172467702</v>
      </c>
      <c r="N4381">
        <v>1.4147312315630101</v>
      </c>
      <c r="O4381">
        <v>179.26982794796399</v>
      </c>
      <c r="P4381">
        <v>79.849056603773505</v>
      </c>
      <c r="Q4381">
        <v>0.126899569665791</v>
      </c>
    </row>
    <row r="4382" spans="1:17" hidden="1" x14ac:dyDescent="0.3">
      <c r="A4382" t="s">
        <v>8994</v>
      </c>
      <c r="B4382" t="s">
        <v>8995</v>
      </c>
      <c r="C4382" t="s">
        <v>10650</v>
      </c>
      <c r="D4382" t="s">
        <v>4596</v>
      </c>
      <c r="E4382">
        <v>12.423915863</v>
      </c>
      <c r="F4382">
        <v>23.83</v>
      </c>
      <c r="G4382">
        <v>-11.106283510092799</v>
      </c>
      <c r="H4382">
        <v>11.1483009795325</v>
      </c>
      <c r="I4382">
        <v>-17.073795692289199</v>
      </c>
      <c r="J4382">
        <v>11.8134280951066</v>
      </c>
      <c r="K4382">
        <v>22.2298155927752</v>
      </c>
      <c r="L4382">
        <v>23.445508196719</v>
      </c>
      <c r="M4382">
        <v>63.659340304044797</v>
      </c>
      <c r="N4382">
        <v>2.6581517655897802</v>
      </c>
      <c r="O4382">
        <v>27.360469995803602</v>
      </c>
      <c r="P4382">
        <v>45.482295482295399</v>
      </c>
    </row>
    <row r="4383" spans="1:17" hidden="1" x14ac:dyDescent="0.3">
      <c r="A4383" t="s">
        <v>8996</v>
      </c>
      <c r="B4383" t="s">
        <v>8997</v>
      </c>
      <c r="C4383" t="s">
        <v>10650</v>
      </c>
      <c r="D4383" t="s">
        <v>531</v>
      </c>
      <c r="E4383">
        <v>12.399676899999999</v>
      </c>
      <c r="F4383">
        <v>40.5</v>
      </c>
      <c r="G4383">
        <v>6.8528585928921197</v>
      </c>
      <c r="H4383">
        <v>-17.421053003195301</v>
      </c>
      <c r="I4383">
        <v>-8.4530388934316001</v>
      </c>
      <c r="J4383">
        <v>-1.4195125635211401</v>
      </c>
      <c r="K4383">
        <v>45.838993432246198</v>
      </c>
      <c r="L4383">
        <v>42.964679689363898</v>
      </c>
      <c r="M4383">
        <v>31.936355094223099</v>
      </c>
      <c r="N4383">
        <v>0.22252852302739801</v>
      </c>
      <c r="O4383">
        <v>55.5555555555555</v>
      </c>
      <c r="P4383">
        <v>44.539614561027797</v>
      </c>
      <c r="Q4383">
        <v>0.101584410615431</v>
      </c>
    </row>
    <row r="4384" spans="1:17" hidden="1" x14ac:dyDescent="0.3">
      <c r="A4384" t="s">
        <v>8998</v>
      </c>
      <c r="B4384" t="s">
        <v>8999</v>
      </c>
      <c r="C4384" t="s">
        <v>10650</v>
      </c>
      <c r="D4384" t="s">
        <v>531</v>
      </c>
      <c r="E4384">
        <v>12.389767000000001</v>
      </c>
      <c r="F4384">
        <v>24.7</v>
      </c>
      <c r="G4384">
        <v>-8.7995340808202904</v>
      </c>
      <c r="H4384">
        <v>-9.9255519953640494</v>
      </c>
      <c r="I4384">
        <v>-13.4605600046836</v>
      </c>
      <c r="J4384">
        <v>6.4158196702150301</v>
      </c>
      <c r="K4384">
        <v>22.404921487631299</v>
      </c>
      <c r="L4384">
        <v>14.1351949136907</v>
      </c>
      <c r="M4384">
        <v>20.159499598159702</v>
      </c>
      <c r="N4384">
        <v>0.827874105976664</v>
      </c>
      <c r="O4384">
        <v>21.9838056680161</v>
      </c>
      <c r="P4384">
        <v>21.019108280254699</v>
      </c>
      <c r="Q4384">
        <v>0.13499213341222299</v>
      </c>
    </row>
    <row r="4385" spans="1:17" hidden="1" x14ac:dyDescent="0.3">
      <c r="A4385" t="s">
        <v>9000</v>
      </c>
      <c r="B4385" t="s">
        <v>9001</v>
      </c>
      <c r="C4385" t="s">
        <v>10650</v>
      </c>
      <c r="D4385" t="s">
        <v>46</v>
      </c>
      <c r="E4385">
        <v>12.379250000000001</v>
      </c>
      <c r="F4385">
        <v>38.090000000000003</v>
      </c>
      <c r="G4385">
        <v>136.86296861370599</v>
      </c>
      <c r="H4385">
        <v>-43.880842003541197</v>
      </c>
      <c r="I4385">
        <v>32.969529392318002</v>
      </c>
      <c r="J4385">
        <v>-6.6515376367585102</v>
      </c>
      <c r="K4385">
        <v>50.1566884733259</v>
      </c>
      <c r="L4385">
        <v>37.507262685598697</v>
      </c>
      <c r="M4385">
        <v>2.2492688395781602</v>
      </c>
      <c r="N4385">
        <v>0.51673372654298999</v>
      </c>
      <c r="O4385">
        <v>82.462588605933206</v>
      </c>
      <c r="P4385">
        <v>167.29824561403501</v>
      </c>
    </row>
    <row r="4386" spans="1:17" hidden="1" x14ac:dyDescent="0.3">
      <c r="A4386" t="s">
        <v>9002</v>
      </c>
      <c r="B4386" t="s">
        <v>9003</v>
      </c>
      <c r="C4386" t="s">
        <v>10650</v>
      </c>
      <c r="D4386" t="s">
        <v>295</v>
      </c>
      <c r="E4386">
        <v>12.3661548</v>
      </c>
      <c r="F4386">
        <v>22.99</v>
      </c>
      <c r="G4386">
        <v>-20.645401164607101</v>
      </c>
      <c r="H4386">
        <v>-8.9845360871333408</v>
      </c>
      <c r="I4386">
        <v>-23.8606407939067</v>
      </c>
      <c r="J4386">
        <v>2.0755553759255601</v>
      </c>
      <c r="K4386">
        <v>22.654581994472899</v>
      </c>
      <c r="L4386">
        <v>23.515908384098399</v>
      </c>
      <c r="M4386">
        <v>47.785871572333498</v>
      </c>
      <c r="N4386">
        <v>0.97971299284658597</v>
      </c>
      <c r="O4386">
        <v>91.387559808612394</v>
      </c>
      <c r="P4386">
        <v>43.687499999999901</v>
      </c>
      <c r="Q4386">
        <v>4.3030599573071003E-2</v>
      </c>
    </row>
    <row r="4387" spans="1:17" hidden="1" x14ac:dyDescent="0.3">
      <c r="A4387" t="s">
        <v>9004</v>
      </c>
      <c r="B4387" t="s">
        <v>9005</v>
      </c>
      <c r="C4387" t="s">
        <v>10650</v>
      </c>
      <c r="D4387" t="s">
        <v>414</v>
      </c>
      <c r="E4387">
        <v>12.3342528</v>
      </c>
      <c r="F4387">
        <v>12.69</v>
      </c>
      <c r="G4387">
        <v>31.2207739550858</v>
      </c>
      <c r="H4387">
        <v>-2.5808643646804899</v>
      </c>
      <c r="I4387">
        <v>-24.1658089333873</v>
      </c>
      <c r="J4387">
        <v>-10.2341909525123</v>
      </c>
      <c r="K4387">
        <v>12.16523939589</v>
      </c>
      <c r="L4387">
        <v>11.4878901221813</v>
      </c>
      <c r="M4387">
        <v>49.724041873438402</v>
      </c>
      <c r="N4387">
        <v>1.27365727852444</v>
      </c>
      <c r="O4387">
        <v>58.786446020488498</v>
      </c>
      <c r="P4387">
        <v>65.882352941176407</v>
      </c>
      <c r="Q4387">
        <v>6.7218972401068E-2</v>
      </c>
    </row>
    <row r="4388" spans="1:17" hidden="1" x14ac:dyDescent="0.3">
      <c r="A4388" t="s">
        <v>9006</v>
      </c>
      <c r="B4388" t="s">
        <v>9007</v>
      </c>
      <c r="C4388" t="s">
        <v>10650</v>
      </c>
      <c r="D4388" t="s">
        <v>127</v>
      </c>
      <c r="E4388">
        <v>12.3037125</v>
      </c>
      <c r="F4388">
        <v>6.15</v>
      </c>
      <c r="G4388">
        <v>-76.250254973896403</v>
      </c>
      <c r="H4388">
        <v>16.006786658565801</v>
      </c>
      <c r="I4388">
        <v>-32.048115294110701</v>
      </c>
      <c r="J4388">
        <v>5.2212955899307198</v>
      </c>
      <c r="K4388">
        <v>6.0094518920839999</v>
      </c>
      <c r="L4388">
        <v>8.3191115244885392</v>
      </c>
      <c r="M4388">
        <v>66.056387117342297</v>
      </c>
      <c r="N4388">
        <v>0.90627743947533101</v>
      </c>
      <c r="O4388">
        <v>93.3333333333333</v>
      </c>
      <c r="P4388">
        <v>27.858627858627798</v>
      </c>
      <c r="Q4388">
        <v>3.0612479095589999E-2</v>
      </c>
    </row>
    <row r="4389" spans="1:17" hidden="1" x14ac:dyDescent="0.3">
      <c r="A4389" t="s">
        <v>9008</v>
      </c>
      <c r="B4389" t="s">
        <v>9009</v>
      </c>
      <c r="C4389" t="s">
        <v>10650</v>
      </c>
      <c r="D4389" t="s">
        <v>1644</v>
      </c>
      <c r="E4389">
        <v>12.300767499999999</v>
      </c>
      <c r="F4389">
        <v>40.76</v>
      </c>
      <c r="G4389">
        <v>167.08297117485401</v>
      </c>
      <c r="H4389">
        <v>63.301648448519302</v>
      </c>
      <c r="I4389">
        <v>-31.334879922485101</v>
      </c>
      <c r="J4389">
        <v>6.5104446554520603</v>
      </c>
      <c r="K4389">
        <v>33.738515184449099</v>
      </c>
      <c r="L4389">
        <v>34.296275087284599</v>
      </c>
      <c r="M4389">
        <v>95.759120556765396</v>
      </c>
      <c r="N4389">
        <v>0.34263044569878198</v>
      </c>
      <c r="O4389">
        <v>25.3434739941118</v>
      </c>
      <c r="P4389">
        <v>197.51824817518201</v>
      </c>
      <c r="Q4389">
        <v>7.6840924166221E-2</v>
      </c>
    </row>
    <row r="4390" spans="1:17" hidden="1" x14ac:dyDescent="0.3">
      <c r="A4390" t="s">
        <v>9010</v>
      </c>
      <c r="B4390" t="s">
        <v>9011</v>
      </c>
      <c r="C4390" t="s">
        <v>10650</v>
      </c>
      <c r="D4390" t="s">
        <v>387</v>
      </c>
      <c r="E4390">
        <v>12.275345123999999</v>
      </c>
      <c r="F4390">
        <v>11.97</v>
      </c>
      <c r="G4390">
        <v>65.794231196393099</v>
      </c>
      <c r="H4390">
        <v>-1.77309381952183</v>
      </c>
      <c r="I4390">
        <v>72.900397291701594</v>
      </c>
      <c r="J4390">
        <v>-1.6627623810837799</v>
      </c>
      <c r="K4390">
        <v>11.1148424605096</v>
      </c>
      <c r="L4390">
        <v>8.6725054724910091</v>
      </c>
      <c r="M4390">
        <v>26.5756852259784</v>
      </c>
      <c r="N4390">
        <v>3.1578947368420998E-2</v>
      </c>
      <c r="O4390">
        <v>37.259816207184599</v>
      </c>
      <c r="P4390">
        <v>106.379310344827</v>
      </c>
    </row>
    <row r="4391" spans="1:17" hidden="1" x14ac:dyDescent="0.3">
      <c r="A4391" t="s">
        <v>9012</v>
      </c>
      <c r="B4391" t="s">
        <v>9013</v>
      </c>
      <c r="C4391" t="s">
        <v>10650</v>
      </c>
      <c r="D4391" t="s">
        <v>1644</v>
      </c>
      <c r="E4391">
        <v>12.268800000000001</v>
      </c>
      <c r="F4391">
        <v>0.53</v>
      </c>
      <c r="G4391">
        <v>-12.657499222550401</v>
      </c>
      <c r="H4391">
        <v>-38.732396145103202</v>
      </c>
      <c r="I4391">
        <v>-33.8646903137493</v>
      </c>
      <c r="J4391">
        <v>-6.9259202758206104</v>
      </c>
      <c r="K4391">
        <v>0.650312231427851</v>
      </c>
      <c r="L4391">
        <v>0.632665226802265</v>
      </c>
      <c r="M4391">
        <v>32.114250301493499</v>
      </c>
      <c r="N4391">
        <v>1.89986486074352</v>
      </c>
      <c r="O4391">
        <v>79.245283018867894</v>
      </c>
      <c r="P4391">
        <v>26.1904761904762</v>
      </c>
      <c r="Q4391">
        <v>-1.048765965635E-3</v>
      </c>
    </row>
    <row r="4392" spans="1:17" hidden="1" x14ac:dyDescent="0.3">
      <c r="A4392" t="s">
        <v>9014</v>
      </c>
      <c r="B4392" t="s">
        <v>9015</v>
      </c>
      <c r="C4392" t="s">
        <v>10650</v>
      </c>
      <c r="D4392" t="s">
        <v>21</v>
      </c>
      <c r="E4392">
        <v>12.24625</v>
      </c>
      <c r="F4392">
        <v>24.25</v>
      </c>
      <c r="G4392">
        <v>113.774189263518</v>
      </c>
      <c r="H4392">
        <v>-3.2653952781928202</v>
      </c>
      <c r="I4392">
        <v>30.183134317521599</v>
      </c>
      <c r="J4392">
        <v>8.5645103461889391</v>
      </c>
      <c r="K4392">
        <v>21.918948434260201</v>
      </c>
      <c r="L4392">
        <v>17.797329733947802</v>
      </c>
      <c r="M4392">
        <v>65.937110505925403</v>
      </c>
      <c r="N4392">
        <v>0.67900656044985896</v>
      </c>
      <c r="O4392">
        <v>4.24742268041238</v>
      </c>
      <c r="P4392">
        <v>246.42857142857099</v>
      </c>
    </row>
    <row r="4393" spans="1:17" hidden="1" x14ac:dyDescent="0.3">
      <c r="A4393" t="s">
        <v>9016</v>
      </c>
      <c r="B4393" t="s">
        <v>9017</v>
      </c>
      <c r="C4393" t="s">
        <v>10650</v>
      </c>
      <c r="D4393" t="s">
        <v>305</v>
      </c>
      <c r="E4393">
        <v>12.230399999999999</v>
      </c>
      <c r="F4393">
        <v>26</v>
      </c>
      <c r="G4393">
        <v>-27.790192120738698</v>
      </c>
      <c r="H4393">
        <v>-17.107509403937399</v>
      </c>
      <c r="I4393">
        <v>-30.664641176718401</v>
      </c>
      <c r="J4393">
        <v>-1.6627623810837799</v>
      </c>
      <c r="K4393">
        <v>26.290412248557502</v>
      </c>
      <c r="L4393">
        <v>27.149970039239399</v>
      </c>
      <c r="M4393">
        <v>45.164169861480502</v>
      </c>
      <c r="N4393">
        <v>1.2787212787212701</v>
      </c>
      <c r="O4393">
        <v>106.653846153846</v>
      </c>
      <c r="P4393">
        <v>27.450980392156801</v>
      </c>
    </row>
    <row r="4394" spans="1:17" hidden="1" x14ac:dyDescent="0.3">
      <c r="A4394" t="s">
        <v>9018</v>
      </c>
      <c r="B4394" t="s">
        <v>9019</v>
      </c>
      <c r="C4394" t="s">
        <v>10650</v>
      </c>
      <c r="D4394" t="s">
        <v>742</v>
      </c>
      <c r="E4394">
        <v>12.214835947999999</v>
      </c>
      <c r="F4394">
        <v>2724.91</v>
      </c>
      <c r="G4394">
        <v>1.3939440930438101</v>
      </c>
      <c r="H4394">
        <v>-2.7207506881600198E-2</v>
      </c>
      <c r="I4394">
        <v>1.1870951660572799</v>
      </c>
      <c r="J4394">
        <v>-0.31847559990380098</v>
      </c>
      <c r="K4394">
        <v>2622.9565069122</v>
      </c>
      <c r="L4394">
        <v>2430.4198291237299</v>
      </c>
      <c r="M4394">
        <v>57.569699091115801</v>
      </c>
      <c r="N4394">
        <v>0.53628305745021598</v>
      </c>
      <c r="O4394">
        <v>0.51928320568386199</v>
      </c>
      <c r="P4394">
        <v>35.1641865079364</v>
      </c>
      <c r="Q4394">
        <v>2.2268006150822001E-2</v>
      </c>
    </row>
    <row r="4395" spans="1:17" hidden="1" x14ac:dyDescent="0.3">
      <c r="A4395" t="s">
        <v>9020</v>
      </c>
      <c r="B4395" t="s">
        <v>9021</v>
      </c>
      <c r="C4395" t="s">
        <v>10650</v>
      </c>
      <c r="D4395" t="s">
        <v>264</v>
      </c>
      <c r="E4395">
        <v>12.209773139999999</v>
      </c>
      <c r="F4395">
        <v>4.0199999999999996</v>
      </c>
      <c r="G4395">
        <v>52.2919957269444</v>
      </c>
      <c r="H4395">
        <v>-16.172775348184199</v>
      </c>
      <c r="I4395">
        <v>23.302018514988202</v>
      </c>
      <c r="J4395">
        <v>-1.6627623810837799</v>
      </c>
      <c r="K4395">
        <v>4.1576212742273899</v>
      </c>
      <c r="L4395">
        <v>3.4900939613365298</v>
      </c>
      <c r="M4395">
        <v>3.75619941368842</v>
      </c>
      <c r="N4395">
        <v>0.137181325028397</v>
      </c>
      <c r="O4395">
        <v>44.278606965174099</v>
      </c>
      <c r="P4395">
        <v>106.153846153846</v>
      </c>
      <c r="Q4395">
        <v>4.4723301567886002E-2</v>
      </c>
    </row>
    <row r="4396" spans="1:17" hidden="1" x14ac:dyDescent="0.3">
      <c r="A4396" t="s">
        <v>9022</v>
      </c>
      <c r="B4396" t="s">
        <v>9023</v>
      </c>
      <c r="C4396" t="s">
        <v>10650</v>
      </c>
      <c r="D4396" t="s">
        <v>531</v>
      </c>
      <c r="E4396">
        <v>12.2045481</v>
      </c>
      <c r="F4396">
        <v>40.82</v>
      </c>
      <c r="G4396">
        <v>294.33059188624799</v>
      </c>
      <c r="H4396">
        <v>-25.395166920606901</v>
      </c>
      <c r="I4396">
        <v>55.014371168960501</v>
      </c>
      <c r="J4396">
        <v>-13.189311053650099</v>
      </c>
      <c r="K4396">
        <v>46.655010189477103</v>
      </c>
      <c r="L4396">
        <v>33.668444755686302</v>
      </c>
      <c r="M4396">
        <v>3.4392153106021799</v>
      </c>
      <c r="N4396">
        <v>0.67159289365164898</v>
      </c>
      <c r="O4396">
        <v>48.2361587457128</v>
      </c>
      <c r="P4396">
        <v>413.45911949685501</v>
      </c>
      <c r="Q4396">
        <v>0.12958048587012599</v>
      </c>
    </row>
    <row r="4397" spans="1:17" hidden="1" x14ac:dyDescent="0.3">
      <c r="A4397" t="s">
        <v>9024</v>
      </c>
      <c r="B4397" t="s">
        <v>9025</v>
      </c>
      <c r="C4397" t="s">
        <v>10650</v>
      </c>
      <c r="D4397" t="s">
        <v>1475</v>
      </c>
      <c r="E4397">
        <v>12.19816125</v>
      </c>
      <c r="F4397">
        <v>5.19</v>
      </c>
      <c r="G4397">
        <v>-30.627584692635899</v>
      </c>
      <c r="H4397">
        <v>-3.5032918393238099</v>
      </c>
      <c r="I4397">
        <v>-26.1798702668267</v>
      </c>
      <c r="J4397">
        <v>-3.0571846918407402</v>
      </c>
      <c r="K4397">
        <v>4.8198641481201703</v>
      </c>
      <c r="L4397">
        <v>5.20368657964167</v>
      </c>
      <c r="M4397">
        <v>54.837534704665799</v>
      </c>
      <c r="N4397">
        <v>0.70148389494334895</v>
      </c>
      <c r="O4397">
        <v>52.215799614643501</v>
      </c>
      <c r="P4397">
        <v>31.7258883248731</v>
      </c>
      <c r="Q4397">
        <v>8.8199574903320005E-3</v>
      </c>
    </row>
    <row r="4398" spans="1:17" hidden="1" x14ac:dyDescent="0.3">
      <c r="A4398" t="s">
        <v>9026</v>
      </c>
      <c r="B4398" t="s">
        <v>9027</v>
      </c>
      <c r="C4398" t="s">
        <v>10650</v>
      </c>
      <c r="D4398" t="s">
        <v>387</v>
      </c>
      <c r="E4398">
        <v>12.146955500000001</v>
      </c>
      <c r="F4398">
        <v>28.71</v>
      </c>
      <c r="G4398">
        <v>118.1361515711</v>
      </c>
      <c r="H4398">
        <v>71.250121594249507</v>
      </c>
      <c r="I4398">
        <v>45.649616604697002</v>
      </c>
      <c r="J4398">
        <v>4.6333899702570598</v>
      </c>
      <c r="K4398">
        <v>20.4962526765365</v>
      </c>
      <c r="L4398">
        <v>17.6595891581063</v>
      </c>
      <c r="M4398">
        <v>83.593221578937204</v>
      </c>
      <c r="N4398">
        <v>2.1500645277469301</v>
      </c>
      <c r="O4398">
        <v>0</v>
      </c>
      <c r="P4398">
        <v>210.71428571428501</v>
      </c>
      <c r="Q4398">
        <v>0.22192213170509101</v>
      </c>
    </row>
    <row r="4399" spans="1:17" hidden="1" x14ac:dyDescent="0.3">
      <c r="A4399" t="s">
        <v>9028</v>
      </c>
      <c r="B4399" t="s">
        <v>9029</v>
      </c>
      <c r="C4399" t="s">
        <v>10650</v>
      </c>
      <c r="D4399" t="s">
        <v>531</v>
      </c>
      <c r="E4399">
        <v>12.134293</v>
      </c>
      <c r="F4399">
        <v>3.79</v>
      </c>
      <c r="G4399">
        <v>235.39483882978701</v>
      </c>
      <c r="H4399">
        <v>-23.215067789153</v>
      </c>
      <c r="I4399">
        <v>78.832451507508594</v>
      </c>
      <c r="J4399">
        <v>-6.9121062131047797</v>
      </c>
      <c r="K4399">
        <v>3.7851939240922499</v>
      </c>
      <c r="L4399">
        <v>2.7150869430859901</v>
      </c>
      <c r="M4399">
        <v>29.147047233628101</v>
      </c>
      <c r="N4399">
        <v>0.96071201069451495</v>
      </c>
      <c r="O4399">
        <v>41.688654353562001</v>
      </c>
      <c r="P4399">
        <v>304.914529914529</v>
      </c>
      <c r="Q4399">
        <v>1.0154280217301E-2</v>
      </c>
    </row>
    <row r="4400" spans="1:17" hidden="1" x14ac:dyDescent="0.3">
      <c r="A4400" t="s">
        <v>9030</v>
      </c>
      <c r="B4400" t="s">
        <v>9031</v>
      </c>
      <c r="C4400" t="s">
        <v>10650</v>
      </c>
      <c r="E4400">
        <v>12.1320107</v>
      </c>
      <c r="F4400">
        <v>25.37</v>
      </c>
      <c r="G4400">
        <v>230.446657565816</v>
      </c>
      <c r="H4400">
        <v>-10.651568650475999</v>
      </c>
      <c r="I4400">
        <v>-10.670780828915399</v>
      </c>
      <c r="J4400">
        <v>-5.0187352136846597</v>
      </c>
      <c r="K4400">
        <v>25.893269801382498</v>
      </c>
      <c r="L4400">
        <v>21.890452675282699</v>
      </c>
      <c r="M4400">
        <v>32.155123464831497</v>
      </c>
      <c r="N4400">
        <v>1.44375134437513</v>
      </c>
      <c r="O4400">
        <v>48.600709499408701</v>
      </c>
      <c r="P4400">
        <v>344.30823117338002</v>
      </c>
    </row>
    <row r="4401" spans="1:17" hidden="1" x14ac:dyDescent="0.3">
      <c r="A4401" t="s">
        <v>9032</v>
      </c>
      <c r="B4401" t="s">
        <v>9033</v>
      </c>
      <c r="C4401" t="s">
        <v>10650</v>
      </c>
      <c r="D4401" t="s">
        <v>742</v>
      </c>
      <c r="E4401">
        <v>12.120252429999899</v>
      </c>
      <c r="F4401">
        <v>39.340000000000003</v>
      </c>
      <c r="G4401">
        <v>8.8213601678133902</v>
      </c>
      <c r="H4401">
        <v>-1.8285150462970901</v>
      </c>
      <c r="I4401">
        <v>-0.27939422187985102</v>
      </c>
      <c r="J4401">
        <v>-0.36977039763408398</v>
      </c>
      <c r="K4401">
        <v>38.244597932816099</v>
      </c>
      <c r="L4401">
        <v>35.096351113940599</v>
      </c>
      <c r="M4401">
        <v>57.562155009737999</v>
      </c>
      <c r="N4401">
        <v>0.65375428033009597</v>
      </c>
      <c r="O4401">
        <v>2.3894255210980999</v>
      </c>
      <c r="P4401">
        <v>45.703703703703702</v>
      </c>
    </row>
    <row r="4402" spans="1:17" hidden="1" x14ac:dyDescent="0.3">
      <c r="A4402" t="s">
        <v>9034</v>
      </c>
      <c r="B4402" t="s">
        <v>9035</v>
      </c>
      <c r="C4402" t="s">
        <v>10650</v>
      </c>
      <c r="D4402" t="s">
        <v>2941</v>
      </c>
      <c r="E4402">
        <v>12.1136634</v>
      </c>
      <c r="F4402">
        <v>28.9</v>
      </c>
      <c r="G4402">
        <v>-67.486028470596096</v>
      </c>
      <c r="H4402">
        <v>-7.6230938195218299</v>
      </c>
      <c r="I4402">
        <v>-38.484631843215404</v>
      </c>
      <c r="J4402">
        <v>-2.40272009778568</v>
      </c>
      <c r="K4402">
        <v>29.994129038600299</v>
      </c>
      <c r="L4402">
        <v>34.480928858837203</v>
      </c>
      <c r="M4402">
        <v>44.726672273846702</v>
      </c>
      <c r="N4402">
        <v>0.82782016247037404</v>
      </c>
      <c r="O4402">
        <v>92.387543252595094</v>
      </c>
      <c r="P4402">
        <v>9.4696969696969706</v>
      </c>
      <c r="Q4402">
        <v>4.6027435865349998E-2</v>
      </c>
    </row>
    <row r="4403" spans="1:17" hidden="1" x14ac:dyDescent="0.3">
      <c r="A4403" t="s">
        <v>9036</v>
      </c>
      <c r="B4403" t="s">
        <v>9037</v>
      </c>
      <c r="C4403" t="s">
        <v>10650</v>
      </c>
      <c r="D4403" t="s">
        <v>531</v>
      </c>
      <c r="E4403">
        <v>12.08</v>
      </c>
      <c r="F4403">
        <v>296</v>
      </c>
      <c r="G4403">
        <v>153.49757671669801</v>
      </c>
      <c r="H4403">
        <v>16.192751045026899</v>
      </c>
      <c r="I4403">
        <v>175.81131987918801</v>
      </c>
      <c r="J4403">
        <v>-3.8331543473941099</v>
      </c>
      <c r="K4403">
        <v>260.12834104992902</v>
      </c>
      <c r="L4403">
        <v>176.90339071332599</v>
      </c>
      <c r="M4403">
        <v>57.234343711398402</v>
      </c>
      <c r="N4403">
        <v>0.40252254695870299</v>
      </c>
      <c r="O4403">
        <v>6.7567567567567499</v>
      </c>
      <c r="P4403">
        <v>232.95838020247399</v>
      </c>
      <c r="Q4403">
        <v>0.118782806700195</v>
      </c>
    </row>
    <row r="4404" spans="1:17" hidden="1" x14ac:dyDescent="0.3">
      <c r="A4404" t="s">
        <v>9038</v>
      </c>
      <c r="B4404" t="s">
        <v>9039</v>
      </c>
      <c r="C4404" t="s">
        <v>10650</v>
      </c>
      <c r="D4404" t="s">
        <v>83</v>
      </c>
      <c r="E4404">
        <v>12.027923072</v>
      </c>
      <c r="F4404">
        <v>25.52</v>
      </c>
      <c r="G4404">
        <v>137.96729677848401</v>
      </c>
      <c r="H4404">
        <v>-19.1902242175391</v>
      </c>
      <c r="I4404">
        <v>-40.803653564030498</v>
      </c>
      <c r="J4404">
        <v>-1.7822660559605701</v>
      </c>
      <c r="K4404">
        <v>25.266810264907399</v>
      </c>
      <c r="L4404">
        <v>17.286481908917199</v>
      </c>
      <c r="M4404">
        <v>1.6377767825019999E-3</v>
      </c>
      <c r="N4404">
        <v>0.15212619466372099</v>
      </c>
      <c r="O4404">
        <v>114.49843260188</v>
      </c>
      <c r="P4404">
        <v>167.78593913955899</v>
      </c>
      <c r="Q4404">
        <v>0.106079939093186</v>
      </c>
    </row>
    <row r="4405" spans="1:17" hidden="1" x14ac:dyDescent="0.3">
      <c r="A4405" t="s">
        <v>9040</v>
      </c>
      <c r="B4405" t="s">
        <v>9041</v>
      </c>
      <c r="C4405" t="s">
        <v>10650</v>
      </c>
      <c r="D4405" t="s">
        <v>305</v>
      </c>
      <c r="E4405">
        <v>12.0025064</v>
      </c>
      <c r="F4405">
        <v>8.3800000000000008</v>
      </c>
      <c r="G4405">
        <v>79.064722999671801</v>
      </c>
      <c r="H4405">
        <v>3.35800755719906</v>
      </c>
      <c r="I4405">
        <v>13.0458696682953</v>
      </c>
      <c r="J4405">
        <v>-1.6627623810837799</v>
      </c>
      <c r="K4405">
        <v>6.92300694572931</v>
      </c>
      <c r="L4405">
        <v>5.5082136958929597</v>
      </c>
      <c r="M4405">
        <v>99.999999462256994</v>
      </c>
      <c r="N4405">
        <v>3.0311584497885802</v>
      </c>
      <c r="O4405">
        <v>0</v>
      </c>
      <c r="P4405">
        <v>123.466666666666</v>
      </c>
      <c r="Q4405">
        <v>0.103003050343017</v>
      </c>
    </row>
    <row r="4406" spans="1:17" hidden="1" x14ac:dyDescent="0.3">
      <c r="A4406" t="s">
        <v>9042</v>
      </c>
      <c r="B4406" t="s">
        <v>9043</v>
      </c>
      <c r="C4406" t="s">
        <v>10650</v>
      </c>
      <c r="D4406" t="s">
        <v>414</v>
      </c>
      <c r="E4406">
        <v>11.994999999999999</v>
      </c>
      <c r="F4406">
        <v>24.18</v>
      </c>
      <c r="G4406">
        <v>33.4969263895022</v>
      </c>
      <c r="H4406">
        <v>5.3842145583747598</v>
      </c>
      <c r="I4406">
        <v>-4.1482858374808398</v>
      </c>
      <c r="J4406">
        <v>-7.2139434834459903</v>
      </c>
      <c r="K4406">
        <v>22.8453779575526</v>
      </c>
      <c r="L4406">
        <v>20.141413896143099</v>
      </c>
      <c r="M4406">
        <v>48.820472264200298</v>
      </c>
      <c r="N4406">
        <v>0.39890343860323701</v>
      </c>
      <c r="O4406">
        <v>15.3846153846153</v>
      </c>
      <c r="P4406">
        <v>79.776951672862396</v>
      </c>
      <c r="Q4406">
        <v>6.8939965409373E-2</v>
      </c>
    </row>
    <row r="4407" spans="1:17" hidden="1" x14ac:dyDescent="0.3">
      <c r="A4407" t="s">
        <v>9044</v>
      </c>
      <c r="B4407" t="s">
        <v>9045</v>
      </c>
      <c r="C4407" t="s">
        <v>10650</v>
      </c>
      <c r="D4407" t="s">
        <v>124</v>
      </c>
      <c r="E4407">
        <v>11.952</v>
      </c>
      <c r="F4407">
        <v>3.33</v>
      </c>
      <c r="G4407">
        <v>486.23138966633798</v>
      </c>
      <c r="H4407">
        <v>-3.8760349959924301</v>
      </c>
      <c r="I4407">
        <v>22.396685732846901</v>
      </c>
      <c r="J4407">
        <v>16.9086661903447</v>
      </c>
      <c r="K4407">
        <v>2.89605777531842</v>
      </c>
      <c r="L4407">
        <v>2.16692331799393</v>
      </c>
      <c r="M4407">
        <v>74.241091843153797</v>
      </c>
      <c r="N4407">
        <v>1.76904392777538</v>
      </c>
      <c r="O4407">
        <v>8.1081081081081106</v>
      </c>
      <c r="P4407">
        <v>516.66666666666595</v>
      </c>
      <c r="Q4407">
        <v>0.232186548326107</v>
      </c>
    </row>
    <row r="4408" spans="1:17" hidden="1" x14ac:dyDescent="0.3">
      <c r="A4408" t="s">
        <v>9046</v>
      </c>
      <c r="B4408" t="s">
        <v>4545</v>
      </c>
      <c r="C4408" t="s">
        <v>10650</v>
      </c>
      <c r="D4408" t="s">
        <v>51</v>
      </c>
      <c r="E4408">
        <v>11.93</v>
      </c>
      <c r="F4408">
        <v>119.3</v>
      </c>
      <c r="M4408">
        <v>100</v>
      </c>
      <c r="N4408">
        <v>1</v>
      </c>
      <c r="Q4408">
        <v>5.4726977498741003E-2</v>
      </c>
    </row>
    <row r="4409" spans="1:17" hidden="1" x14ac:dyDescent="0.3">
      <c r="A4409" t="s">
        <v>9047</v>
      </c>
      <c r="B4409" t="s">
        <v>9048</v>
      </c>
      <c r="C4409" t="s">
        <v>10650</v>
      </c>
      <c r="D4409" t="s">
        <v>531</v>
      </c>
      <c r="E4409">
        <v>11.900000500000001</v>
      </c>
      <c r="F4409">
        <v>63.98</v>
      </c>
      <c r="G4409">
        <v>35.617149680180397</v>
      </c>
      <c r="H4409">
        <v>21.110072009623799</v>
      </c>
      <c r="I4409">
        <v>71.997585471245799</v>
      </c>
      <c r="J4409">
        <v>-1.03600994829474</v>
      </c>
      <c r="K4409">
        <v>54.307618148919303</v>
      </c>
      <c r="L4409">
        <v>46.205241984031098</v>
      </c>
      <c r="M4409">
        <v>59.192068179970299</v>
      </c>
      <c r="N4409">
        <v>0.73418184814114795</v>
      </c>
      <c r="O4409">
        <v>3.9387308533916898</v>
      </c>
      <c r="P4409">
        <v>124.491228070175</v>
      </c>
      <c r="Q4409">
        <v>0.13699935083537099</v>
      </c>
    </row>
    <row r="4410" spans="1:17" hidden="1" x14ac:dyDescent="0.3">
      <c r="A4410" t="s">
        <v>9049</v>
      </c>
      <c r="B4410" t="s">
        <v>9050</v>
      </c>
      <c r="C4410" t="s">
        <v>10650</v>
      </c>
      <c r="D4410" t="s">
        <v>414</v>
      </c>
      <c r="E4410">
        <v>11.8932</v>
      </c>
      <c r="F4410">
        <v>1.06</v>
      </c>
      <c r="G4410">
        <v>-33.187570578309803</v>
      </c>
      <c r="H4410">
        <v>-9.6312019276299505</v>
      </c>
      <c r="I4410">
        <v>-26.790306137071699</v>
      </c>
      <c r="J4410">
        <v>-4.5199052382266398</v>
      </c>
      <c r="K4410">
        <v>1.0587017555373499</v>
      </c>
      <c r="L4410">
        <v>1.1100973582048099</v>
      </c>
      <c r="M4410">
        <v>34.3492562158387</v>
      </c>
      <c r="N4410">
        <v>0.80108383215390899</v>
      </c>
      <c r="O4410">
        <v>51.8867924528301</v>
      </c>
      <c r="P4410">
        <v>16.4835164835164</v>
      </c>
      <c r="Q4410">
        <v>8.3549041669657001E-2</v>
      </c>
    </row>
    <row r="4411" spans="1:17" hidden="1" x14ac:dyDescent="0.3">
      <c r="A4411" t="s">
        <v>9051</v>
      </c>
      <c r="B4411" t="s">
        <v>9052</v>
      </c>
      <c r="C4411" t="s">
        <v>10650</v>
      </c>
      <c r="D4411" t="s">
        <v>1644</v>
      </c>
      <c r="E4411">
        <v>11.891774544</v>
      </c>
      <c r="F4411">
        <v>4.57</v>
      </c>
      <c r="G4411">
        <v>-66.249883741901201</v>
      </c>
      <c r="H4411">
        <v>23.737322847144799</v>
      </c>
      <c r="I4411">
        <v>-39.259490506334799</v>
      </c>
      <c r="J4411">
        <v>22.306309783864599</v>
      </c>
      <c r="K4411">
        <v>4.3916753407696199</v>
      </c>
      <c r="L4411">
        <v>6.3942001118273799</v>
      </c>
      <c r="M4411">
        <v>67.075580987743194</v>
      </c>
      <c r="N4411">
        <v>2.7030859194714099</v>
      </c>
      <c r="O4411">
        <v>151.42231947483501</v>
      </c>
      <c r="P4411">
        <v>25.205479452054799</v>
      </c>
      <c r="Q4411">
        <v>-0.222164000580303</v>
      </c>
    </row>
    <row r="4412" spans="1:17" hidden="1" x14ac:dyDescent="0.3">
      <c r="A4412" t="s">
        <v>9053</v>
      </c>
      <c r="B4412" t="s">
        <v>9054</v>
      </c>
      <c r="C4412" t="s">
        <v>10650</v>
      </c>
      <c r="E4412">
        <v>11.8911838</v>
      </c>
      <c r="F4412">
        <v>14.28</v>
      </c>
      <c r="G4412">
        <v>-46.926505070503602</v>
      </c>
      <c r="H4412">
        <v>-8.2890776804777602</v>
      </c>
      <c r="I4412">
        <v>-29.460395995865099</v>
      </c>
      <c r="J4412">
        <v>-15.0422318159165</v>
      </c>
      <c r="K4412">
        <v>17.367566028043999</v>
      </c>
      <c r="L4412">
        <v>18.672071717722801</v>
      </c>
      <c r="M4412">
        <v>34.817154589722698</v>
      </c>
      <c r="N4412">
        <v>2.48798911920872</v>
      </c>
      <c r="O4412">
        <v>79.901960784313701</v>
      </c>
      <c r="P4412">
        <v>8.1818181818181799</v>
      </c>
      <c r="Q4412">
        <v>5.906616854512E-2</v>
      </c>
    </row>
    <row r="4413" spans="1:17" hidden="1" x14ac:dyDescent="0.3">
      <c r="A4413" t="s">
        <v>9055</v>
      </c>
      <c r="B4413" t="s">
        <v>9056</v>
      </c>
      <c r="C4413" t="s">
        <v>10650</v>
      </c>
      <c r="D4413" t="s">
        <v>355</v>
      </c>
      <c r="E4413">
        <v>11.889882500000001</v>
      </c>
      <c r="F4413">
        <v>17.989999999999998</v>
      </c>
      <c r="G4413">
        <v>31.636795071743801</v>
      </c>
      <c r="H4413">
        <v>-9.17281702032707</v>
      </c>
      <c r="I4413">
        <v>32.580993886607999</v>
      </c>
      <c r="J4413">
        <v>-9.3124855818890104</v>
      </c>
      <c r="K4413">
        <v>18.187868730284499</v>
      </c>
      <c r="L4413">
        <v>14.6615634436055</v>
      </c>
      <c r="M4413">
        <v>26.312452462072802</v>
      </c>
      <c r="N4413">
        <v>0.33369933000201601</v>
      </c>
      <c r="O4413">
        <v>35.575319622012202</v>
      </c>
      <c r="P4413">
        <v>88.970588235294102</v>
      </c>
      <c r="Q4413">
        <v>7.1825800576542004E-2</v>
      </c>
    </row>
    <row r="4414" spans="1:17" hidden="1" x14ac:dyDescent="0.3">
      <c r="A4414" t="s">
        <v>9057</v>
      </c>
      <c r="B4414" t="s">
        <v>9058</v>
      </c>
      <c r="C4414" t="s">
        <v>10650</v>
      </c>
      <c r="E4414">
        <v>11.884080000000001</v>
      </c>
      <c r="F4414">
        <v>11.14</v>
      </c>
      <c r="G4414">
        <v>187.85043728538599</v>
      </c>
      <c r="H4414">
        <v>-1.26646422157486</v>
      </c>
      <c r="I4414">
        <v>7.0739355225861997</v>
      </c>
      <c r="J4414">
        <v>-5.1223999428630203</v>
      </c>
      <c r="K4414">
        <v>11.3215819333059</v>
      </c>
      <c r="L4414">
        <v>9.3719627172000806</v>
      </c>
      <c r="M4414">
        <v>50.759542322616703</v>
      </c>
      <c r="N4414">
        <v>2.0689281842965501</v>
      </c>
      <c r="O4414">
        <v>25.044883303411101</v>
      </c>
      <c r="P4414">
        <v>236.55589123867</v>
      </c>
      <c r="Q4414">
        <v>2.6375159084204999E-2</v>
      </c>
    </row>
    <row r="4415" spans="1:17" hidden="1" x14ac:dyDescent="0.3">
      <c r="A4415" t="s">
        <v>9059</v>
      </c>
      <c r="B4415" t="s">
        <v>9060</v>
      </c>
      <c r="C4415" t="s">
        <v>10650</v>
      </c>
      <c r="D4415" t="s">
        <v>568</v>
      </c>
      <c r="E4415">
        <v>11.840718000000001</v>
      </c>
      <c r="F4415">
        <v>24.85</v>
      </c>
      <c r="G4415">
        <v>-35.114985477505002</v>
      </c>
      <c r="H4415">
        <v>15.619763323335301</v>
      </c>
      <c r="I4415">
        <v>0.13961678072818401</v>
      </c>
      <c r="J4415">
        <v>6.61188550624016</v>
      </c>
      <c r="K4415">
        <v>21.781240908296098</v>
      </c>
      <c r="L4415">
        <v>21.656594011951501</v>
      </c>
      <c r="M4415">
        <v>68.154119620720195</v>
      </c>
      <c r="N4415">
        <v>2.5123899420956599</v>
      </c>
      <c r="O4415">
        <v>9.6579476861166906</v>
      </c>
      <c r="P4415">
        <v>51.063829787233999</v>
      </c>
      <c r="Q4415">
        <v>3.8396499267362001E-2</v>
      </c>
    </row>
    <row r="4416" spans="1:17" hidden="1" x14ac:dyDescent="0.3">
      <c r="A4416" t="s">
        <v>9061</v>
      </c>
      <c r="B4416" t="s">
        <v>9062</v>
      </c>
      <c r="C4416" t="s">
        <v>10650</v>
      </c>
      <c r="D4416" t="s">
        <v>1710</v>
      </c>
      <c r="E4416">
        <v>11.807028000000001</v>
      </c>
      <c r="F4416">
        <v>23</v>
      </c>
      <c r="G4416">
        <v>-12.1833489797626</v>
      </c>
      <c r="H4416">
        <v>1.49527888389023</v>
      </c>
      <c r="I4416">
        <v>-37.311273188847501</v>
      </c>
      <c r="J4416">
        <v>4.8983235917668804</v>
      </c>
      <c r="K4416">
        <v>23.292856836318901</v>
      </c>
      <c r="L4416">
        <v>23.455470346038801</v>
      </c>
      <c r="M4416">
        <v>51.891756857067001</v>
      </c>
      <c r="N4416">
        <v>2.6248096251743398</v>
      </c>
      <c r="O4416">
        <v>44.739130434782602</v>
      </c>
      <c r="P4416">
        <v>27.991096271563698</v>
      </c>
      <c r="Q4416">
        <v>9.5189178419502002E-2</v>
      </c>
    </row>
    <row r="4417" spans="1:17" hidden="1" x14ac:dyDescent="0.3">
      <c r="A4417" t="s">
        <v>9063</v>
      </c>
      <c r="B4417" t="s">
        <v>9064</v>
      </c>
      <c r="C4417" t="s">
        <v>10650</v>
      </c>
      <c r="D4417" t="s">
        <v>89</v>
      </c>
      <c r="E4417">
        <v>11.7947632</v>
      </c>
      <c r="F4417">
        <v>8.69</v>
      </c>
      <c r="G4417">
        <v>63.971881836360801</v>
      </c>
      <c r="H4417">
        <v>24.054940862559</v>
      </c>
      <c r="I4417">
        <v>-16.7343949467306</v>
      </c>
      <c r="J4417">
        <v>2.2846060399688399</v>
      </c>
      <c r="K4417">
        <v>6.9157421067311002</v>
      </c>
      <c r="L4417">
        <v>6.4263073936935298</v>
      </c>
      <c r="M4417">
        <v>98.461991741296501</v>
      </c>
      <c r="N4417">
        <v>0.22470277410832201</v>
      </c>
      <c r="O4417">
        <v>33.716915995397002</v>
      </c>
      <c r="P4417">
        <v>171.56249999999901</v>
      </c>
      <c r="Q4417">
        <v>4.4454513739331999E-2</v>
      </c>
    </row>
    <row r="4418" spans="1:17" hidden="1" x14ac:dyDescent="0.3">
      <c r="A4418" t="s">
        <v>9065</v>
      </c>
      <c r="B4418" t="s">
        <v>9066</v>
      </c>
      <c r="C4418" t="s">
        <v>10650</v>
      </c>
      <c r="D4418" t="s">
        <v>414</v>
      </c>
      <c r="E4418">
        <v>11.7701177</v>
      </c>
      <c r="F4418">
        <v>12.35</v>
      </c>
      <c r="G4418">
        <v>116.56472299967101</v>
      </c>
      <c r="H4418">
        <v>6.5577142612862298</v>
      </c>
      <c r="I4418">
        <v>134.03083207431001</v>
      </c>
      <c r="J4418">
        <v>19.6774438044832</v>
      </c>
      <c r="K4418">
        <v>11.863562427053401</v>
      </c>
      <c r="M4418">
        <v>76.952160654607994</v>
      </c>
      <c r="N4418">
        <v>4.1792279493743099</v>
      </c>
      <c r="O4418">
        <v>58.299595141700401</v>
      </c>
      <c r="P4418">
        <v>146.99999999999901</v>
      </c>
    </row>
    <row r="4419" spans="1:17" hidden="1" x14ac:dyDescent="0.3">
      <c r="A4419" t="s">
        <v>9067</v>
      </c>
      <c r="B4419" t="s">
        <v>9068</v>
      </c>
      <c r="C4419" t="s">
        <v>10650</v>
      </c>
      <c r="D4419" t="s">
        <v>365</v>
      </c>
      <c r="E4419">
        <v>11.733840000000001</v>
      </c>
      <c r="F4419">
        <v>24</v>
      </c>
      <c r="G4419">
        <v>24.4034326770911</v>
      </c>
      <c r="H4419">
        <v>-12.6012709221524</v>
      </c>
      <c r="I4419">
        <v>41.272477318526199</v>
      </c>
      <c r="J4419">
        <v>-1.6627623810837799</v>
      </c>
      <c r="K4419">
        <v>23.105717152362601</v>
      </c>
      <c r="L4419">
        <v>18.523566356185601</v>
      </c>
      <c r="M4419">
        <v>48.286878775262601</v>
      </c>
      <c r="N4419">
        <v>0.41256566594231903</v>
      </c>
      <c r="O4419">
        <v>24.9166666666666</v>
      </c>
      <c r="P4419">
        <v>108.695652173913</v>
      </c>
      <c r="Q4419">
        <v>0.15608001675267699</v>
      </c>
    </row>
    <row r="4420" spans="1:17" hidden="1" x14ac:dyDescent="0.3">
      <c r="A4420" t="s">
        <v>9069</v>
      </c>
      <c r="B4420" t="s">
        <v>9070</v>
      </c>
      <c r="C4420" t="s">
        <v>10650</v>
      </c>
      <c r="D4420" t="s">
        <v>3601</v>
      </c>
      <c r="E4420">
        <v>11.731128500000001</v>
      </c>
      <c r="F4420">
        <v>77.5</v>
      </c>
      <c r="G4420">
        <v>32.722617736513797</v>
      </c>
      <c r="H4420">
        <v>14.321450276143301</v>
      </c>
      <c r="I4420">
        <v>2.3582130266912702</v>
      </c>
      <c r="J4420">
        <v>-1.6627623810837799</v>
      </c>
      <c r="K4420">
        <v>73.797972195983803</v>
      </c>
      <c r="L4420">
        <v>71.170382119867199</v>
      </c>
      <c r="M4420">
        <v>55.306919302081099</v>
      </c>
      <c r="N4420">
        <v>0.38463605823068298</v>
      </c>
      <c r="O4420">
        <v>50.658064516129002</v>
      </c>
      <c r="P4420">
        <v>69.213973799126606</v>
      </c>
      <c r="Q4420">
        <v>0.102355561007373</v>
      </c>
    </row>
    <row r="4421" spans="1:17" hidden="1" x14ac:dyDescent="0.3">
      <c r="A4421" t="s">
        <v>9071</v>
      </c>
      <c r="B4421" t="s">
        <v>9072</v>
      </c>
      <c r="C4421" t="s">
        <v>10650</v>
      </c>
      <c r="D4421" t="s">
        <v>4036</v>
      </c>
      <c r="E4421">
        <v>11.727665424</v>
      </c>
      <c r="F4421">
        <v>7.01</v>
      </c>
      <c r="G4421">
        <v>1.0844228120545101</v>
      </c>
      <c r="H4421">
        <v>-19.0938485365029</v>
      </c>
      <c r="I4421">
        <v>-23.4417094327139</v>
      </c>
      <c r="J4421">
        <v>3.9263614859857001</v>
      </c>
      <c r="K4421">
        <v>7.1572262774015503</v>
      </c>
      <c r="L4421">
        <v>7.5789758386388</v>
      </c>
      <c r="M4421">
        <v>50.411603564131902</v>
      </c>
      <c r="N4421">
        <v>0.66823600581471698</v>
      </c>
      <c r="O4421">
        <v>88.730385164051299</v>
      </c>
      <c r="P4421">
        <v>39.363817097415499</v>
      </c>
      <c r="Q4421">
        <v>2.8739439798536999E-2</v>
      </c>
    </row>
    <row r="4422" spans="1:17" hidden="1" x14ac:dyDescent="0.3">
      <c r="A4422" t="s">
        <v>9073</v>
      </c>
      <c r="B4422" t="s">
        <v>9074</v>
      </c>
      <c r="C4422" t="s">
        <v>10650</v>
      </c>
      <c r="D4422" t="s">
        <v>629</v>
      </c>
      <c r="E4422">
        <v>11.701672</v>
      </c>
      <c r="F4422">
        <v>33.200000000000003</v>
      </c>
      <c r="G4422">
        <v>-1.6333141757468499</v>
      </c>
      <c r="H4422">
        <v>-0.70767490039198899</v>
      </c>
      <c r="I4422">
        <v>-27.754148175621498</v>
      </c>
      <c r="J4422">
        <v>-1.7822660559605701</v>
      </c>
      <c r="K4422">
        <v>25.6467457347172</v>
      </c>
      <c r="L4422">
        <v>25.710579153840499</v>
      </c>
      <c r="M4422">
        <v>97.455216281389298</v>
      </c>
      <c r="N4422">
        <v>0</v>
      </c>
      <c r="O4422">
        <v>22.289156626505999</v>
      </c>
      <c r="P4422">
        <v>103.556100551808</v>
      </c>
      <c r="Q4422">
        <v>0.130146782324224</v>
      </c>
    </row>
    <row r="4423" spans="1:17" hidden="1" x14ac:dyDescent="0.3">
      <c r="A4423" t="s">
        <v>9075</v>
      </c>
      <c r="B4423" t="s">
        <v>9076</v>
      </c>
      <c r="C4423" t="s">
        <v>10650</v>
      </c>
      <c r="D4423" t="s">
        <v>1418</v>
      </c>
      <c r="E4423">
        <v>11.66275252</v>
      </c>
      <c r="F4423">
        <v>12.21</v>
      </c>
      <c r="G4423">
        <v>12.2049099155596</v>
      </c>
      <c r="H4423">
        <v>2.35726187975059</v>
      </c>
      <c r="I4423">
        <v>-23.189756160983698</v>
      </c>
      <c r="J4423">
        <v>-1.35050633112282</v>
      </c>
      <c r="K4423">
        <v>13.368968449466101</v>
      </c>
      <c r="L4423">
        <v>12.528693290602201</v>
      </c>
      <c r="M4423">
        <v>42.2221033295857</v>
      </c>
      <c r="N4423">
        <v>7.1534939583383902E-2</v>
      </c>
      <c r="O4423">
        <v>43.5708435708435</v>
      </c>
      <c r="P4423">
        <v>49.6323529411764</v>
      </c>
      <c r="Q4423">
        <v>6.2905020491613006E-2</v>
      </c>
    </row>
    <row r="4424" spans="1:17" hidden="1" x14ac:dyDescent="0.3">
      <c r="A4424" t="s">
        <v>9077</v>
      </c>
      <c r="B4424" t="s">
        <v>9078</v>
      </c>
      <c r="C4424" t="s">
        <v>10650</v>
      </c>
      <c r="E4424">
        <v>11.6364708</v>
      </c>
      <c r="F4424">
        <v>22.85</v>
      </c>
      <c r="G4424">
        <v>-14.0910814809799</v>
      </c>
      <c r="H4424">
        <v>0.36369863330834801</v>
      </c>
      <c r="I4424">
        <v>-22.937647043104899</v>
      </c>
      <c r="J4424">
        <v>-2.8121876684400999</v>
      </c>
      <c r="K4424">
        <v>22.698533052633199</v>
      </c>
      <c r="L4424">
        <v>22.862815121105999</v>
      </c>
      <c r="M4424">
        <v>57.668772119007201</v>
      </c>
      <c r="N4424">
        <v>0.31090441986912798</v>
      </c>
      <c r="O4424">
        <v>30.853391684901499</v>
      </c>
      <c r="P4424">
        <v>36.011904761904702</v>
      </c>
      <c r="Q4424">
        <v>0.11848475190240899</v>
      </c>
    </row>
    <row r="4425" spans="1:17" hidden="1" x14ac:dyDescent="0.3">
      <c r="A4425" t="s">
        <v>9079</v>
      </c>
      <c r="B4425" t="s">
        <v>9080</v>
      </c>
      <c r="C4425" t="s">
        <v>10650</v>
      </c>
      <c r="D4425" t="s">
        <v>629</v>
      </c>
      <c r="E4425">
        <v>11.6203878</v>
      </c>
      <c r="F4425">
        <v>13.5</v>
      </c>
      <c r="G4425">
        <v>-0.37747353212012702</v>
      </c>
      <c r="H4425">
        <v>-2.3026827635331699</v>
      </c>
      <c r="I4425">
        <v>-16.056030811547501</v>
      </c>
      <c r="J4425">
        <v>-5.1775797484166501</v>
      </c>
      <c r="K4425">
        <v>14.157492479001901</v>
      </c>
      <c r="L4425">
        <v>12.4335496098515</v>
      </c>
      <c r="M4425">
        <v>22.913883466343599</v>
      </c>
      <c r="N4425">
        <v>0.72098501070663801</v>
      </c>
      <c r="O4425">
        <v>23.629629629629601</v>
      </c>
      <c r="P4425">
        <v>86.721991701244704</v>
      </c>
    </row>
    <row r="4426" spans="1:17" hidden="1" x14ac:dyDescent="0.3">
      <c r="A4426" t="s">
        <v>9081</v>
      </c>
      <c r="B4426" t="s">
        <v>9082</v>
      </c>
      <c r="C4426" t="s">
        <v>10650</v>
      </c>
      <c r="D4426" t="s">
        <v>426</v>
      </c>
      <c r="E4426">
        <v>11.607587534999899</v>
      </c>
      <c r="F4426">
        <v>36</v>
      </c>
      <c r="G4426">
        <v>-35.5235975908897</v>
      </c>
      <c r="H4426">
        <v>-5.6064271528551703</v>
      </c>
      <c r="I4426">
        <v>-14.068069024590701</v>
      </c>
      <c r="J4426">
        <v>-8.3384380567594594</v>
      </c>
      <c r="K4426">
        <v>36.412614571837402</v>
      </c>
      <c r="L4426">
        <v>36.399894296850803</v>
      </c>
      <c r="M4426">
        <v>32.0947614684492</v>
      </c>
      <c r="N4426">
        <v>1.1880014904651299</v>
      </c>
      <c r="O4426">
        <v>26.4444444444444</v>
      </c>
      <c r="P4426">
        <v>15.3846153846153</v>
      </c>
      <c r="Q4426">
        <v>7.0013669388989994E-2</v>
      </c>
    </row>
    <row r="4427" spans="1:17" hidden="1" x14ac:dyDescent="0.3">
      <c r="A4427" t="s">
        <v>9083</v>
      </c>
      <c r="B4427" t="s">
        <v>9084</v>
      </c>
      <c r="C4427" t="s">
        <v>10650</v>
      </c>
      <c r="D4427" t="s">
        <v>1610</v>
      </c>
      <c r="E4427">
        <v>11.5955388</v>
      </c>
      <c r="F4427">
        <v>33.25</v>
      </c>
      <c r="G4427">
        <v>149.446877881826</v>
      </c>
      <c r="H4427">
        <v>4.7349706966071796</v>
      </c>
      <c r="I4427">
        <v>-28.298936196634401</v>
      </c>
      <c r="J4427">
        <v>8.1738498229842307</v>
      </c>
      <c r="K4427">
        <v>31.105164317739</v>
      </c>
      <c r="M4427">
        <v>63.308740282005097</v>
      </c>
      <c r="N4427">
        <v>4.46568100199159</v>
      </c>
      <c r="O4427">
        <v>32.902255639097703</v>
      </c>
      <c r="P4427">
        <v>193.727915194346</v>
      </c>
    </row>
    <row r="4428" spans="1:17" hidden="1" x14ac:dyDescent="0.3">
      <c r="A4428" t="s">
        <v>9085</v>
      </c>
      <c r="B4428" t="s">
        <v>9086</v>
      </c>
      <c r="C4428" t="s">
        <v>10650</v>
      </c>
      <c r="D4428" t="s">
        <v>742</v>
      </c>
      <c r="E4428">
        <v>11.560360832000001</v>
      </c>
      <c r="F4428">
        <v>57.91</v>
      </c>
      <c r="G4428">
        <v>43.992433843045198</v>
      </c>
      <c r="H4428">
        <v>-0.61400291043093702</v>
      </c>
      <c r="I4428">
        <v>15.235392623347201</v>
      </c>
      <c r="J4428">
        <v>-0.94735494782607099</v>
      </c>
      <c r="K4428">
        <v>55.5015172891219</v>
      </c>
      <c r="L4428">
        <v>48.2582473590275</v>
      </c>
      <c r="M4428">
        <v>44.735305969102399</v>
      </c>
      <c r="N4428">
        <v>0.62073201343224804</v>
      </c>
      <c r="O4428">
        <v>0.32809532032465</v>
      </c>
      <c r="P4428">
        <v>77.910906298002999</v>
      </c>
    </row>
    <row r="4429" spans="1:17" hidden="1" x14ac:dyDescent="0.3">
      <c r="A4429" t="s">
        <v>9087</v>
      </c>
      <c r="B4429" t="s">
        <v>9088</v>
      </c>
      <c r="C4429" t="s">
        <v>10650</v>
      </c>
      <c r="D4429" t="s">
        <v>629</v>
      </c>
      <c r="E4429">
        <v>11.484</v>
      </c>
      <c r="F4429">
        <v>191.4</v>
      </c>
      <c r="G4429">
        <v>-25.443505195610701</v>
      </c>
      <c r="I4429">
        <v>-7.9773961209721698</v>
      </c>
      <c r="M4429">
        <v>100</v>
      </c>
      <c r="N4429">
        <v>1</v>
      </c>
      <c r="O4429">
        <v>0</v>
      </c>
      <c r="P4429">
        <v>4.9917718047174997</v>
      </c>
      <c r="Q4429">
        <v>3.0346719918976001E-2</v>
      </c>
    </row>
    <row r="4430" spans="1:17" hidden="1" x14ac:dyDescent="0.3">
      <c r="A4430" t="s">
        <v>9089</v>
      </c>
      <c r="B4430" t="s">
        <v>9090</v>
      </c>
      <c r="C4430" t="s">
        <v>10650</v>
      </c>
      <c r="D4430" t="s">
        <v>414</v>
      </c>
      <c r="E4430">
        <v>11.41702445</v>
      </c>
      <c r="F4430">
        <v>8.2799999999999994</v>
      </c>
      <c r="G4430">
        <v>73.505609699179104</v>
      </c>
      <c r="H4430">
        <v>24.526110232576499</v>
      </c>
      <c r="I4430">
        <v>1.71227251752362</v>
      </c>
      <c r="J4430">
        <v>0.567284567273036</v>
      </c>
      <c r="K4430">
        <v>7.5862320385565898</v>
      </c>
      <c r="L4430">
        <v>6.9834423957946097</v>
      </c>
      <c r="M4430">
        <v>61.450391760445299</v>
      </c>
      <c r="N4430">
        <v>0.48708181113733601</v>
      </c>
      <c r="O4430">
        <v>31.5217391304347</v>
      </c>
      <c r="P4430">
        <v>113.40206185567</v>
      </c>
      <c r="Q4430">
        <v>0.14427226876225499</v>
      </c>
    </row>
    <row r="4431" spans="1:17" hidden="1" x14ac:dyDescent="0.3">
      <c r="A4431" t="s">
        <v>9091</v>
      </c>
      <c r="B4431" t="s">
        <v>9092</v>
      </c>
      <c r="C4431" t="s">
        <v>10650</v>
      </c>
      <c r="D4431" t="s">
        <v>935</v>
      </c>
      <c r="E4431">
        <v>11.40444828</v>
      </c>
      <c r="F4431">
        <v>2.25</v>
      </c>
      <c r="G4431">
        <v>-8.8136553787065903</v>
      </c>
      <c r="H4431">
        <v>-4.5018172237771701</v>
      </c>
      <c r="I4431">
        <v>3.0102135176093001</v>
      </c>
      <c r="J4431">
        <v>3.8927931744717501</v>
      </c>
      <c r="K4431">
        <v>2.4274245175301501</v>
      </c>
      <c r="L4431">
        <v>2.40226210450514</v>
      </c>
      <c r="M4431">
        <v>50.071190304360698</v>
      </c>
      <c r="N4431">
        <v>0.88942689199209402</v>
      </c>
      <c r="O4431">
        <v>88.4444444444444</v>
      </c>
      <c r="P4431">
        <v>45.161290322580598</v>
      </c>
      <c r="Q4431">
        <v>4.7465727762374003E-2</v>
      </c>
    </row>
    <row r="4432" spans="1:17" hidden="1" x14ac:dyDescent="0.3">
      <c r="A4432" t="s">
        <v>9093</v>
      </c>
      <c r="B4432" t="s">
        <v>9094</v>
      </c>
      <c r="C4432" t="s">
        <v>10650</v>
      </c>
      <c r="D4432" t="s">
        <v>1307</v>
      </c>
      <c r="E4432">
        <v>11.4</v>
      </c>
      <c r="F4432">
        <v>228</v>
      </c>
      <c r="G4432">
        <v>93.273334155558899</v>
      </c>
      <c r="H4432">
        <v>-10.231484424201501</v>
      </c>
      <c r="I4432">
        <v>-40.468986538251102</v>
      </c>
      <c r="J4432">
        <v>-6.7822660559605703</v>
      </c>
      <c r="K4432">
        <v>289.116400734416</v>
      </c>
      <c r="L4432">
        <v>244.79980893709501</v>
      </c>
      <c r="M4432">
        <v>31.219026266058702</v>
      </c>
      <c r="N4432">
        <v>3.4555297334244699</v>
      </c>
      <c r="O4432">
        <v>72.368421052631504</v>
      </c>
      <c r="P4432">
        <v>146.886843530048</v>
      </c>
    </row>
    <row r="4433" spans="1:17" hidden="1" x14ac:dyDescent="0.3">
      <c r="A4433" t="s">
        <v>9095</v>
      </c>
      <c r="B4433" t="s">
        <v>9096</v>
      </c>
      <c r="C4433" t="s">
        <v>10650</v>
      </c>
      <c r="D4433" t="s">
        <v>414</v>
      </c>
      <c r="E4433">
        <v>11.3360872</v>
      </c>
      <c r="F4433">
        <v>8.89</v>
      </c>
      <c r="G4433">
        <v>17.978746371958898</v>
      </c>
      <c r="H4433">
        <v>-3.7652462858895399</v>
      </c>
      <c r="I4433">
        <v>3.2399824011077101</v>
      </c>
      <c r="J4433">
        <v>6.3917605433276101</v>
      </c>
      <c r="K4433">
        <v>8.3921775202947408</v>
      </c>
      <c r="L4433">
        <v>7.4392953460667401</v>
      </c>
      <c r="M4433">
        <v>58.568859614144301</v>
      </c>
      <c r="N4433">
        <v>0.60187511233536295</v>
      </c>
      <c r="O4433">
        <v>30.483689538807599</v>
      </c>
      <c r="P4433">
        <v>74.313725490196106</v>
      </c>
      <c r="Q4433">
        <v>3.6488190212787999E-2</v>
      </c>
    </row>
    <row r="4434" spans="1:17" hidden="1" x14ac:dyDescent="0.3">
      <c r="A4434" t="s">
        <v>9097</v>
      </c>
      <c r="B4434" t="s">
        <v>9098</v>
      </c>
      <c r="C4434" t="s">
        <v>10650</v>
      </c>
      <c r="D4434" t="s">
        <v>629</v>
      </c>
      <c r="E4434">
        <v>11.321584400000001</v>
      </c>
      <c r="F4434">
        <v>24.61</v>
      </c>
      <c r="G4434">
        <v>-7.9974660550545904</v>
      </c>
      <c r="H4434">
        <v>13.101964401251299</v>
      </c>
      <c r="I4434">
        <v>27.659403502881698</v>
      </c>
      <c r="J4434">
        <v>-1.6627623810837799</v>
      </c>
      <c r="K4434">
        <v>22.886243712510499</v>
      </c>
      <c r="L4434">
        <v>20.494588310858902</v>
      </c>
      <c r="M4434">
        <v>94.233066916619507</v>
      </c>
      <c r="N4434">
        <v>1.3333333333333299</v>
      </c>
      <c r="O4434">
        <v>0</v>
      </c>
      <c r="P4434">
        <v>52.857142857142797</v>
      </c>
    </row>
    <row r="4435" spans="1:17" hidden="1" x14ac:dyDescent="0.3">
      <c r="A4435" t="s">
        <v>9099</v>
      </c>
      <c r="B4435" t="s">
        <v>9100</v>
      </c>
      <c r="C4435" t="s">
        <v>10650</v>
      </c>
      <c r="D4435" t="s">
        <v>414</v>
      </c>
      <c r="E4435">
        <v>11.312784000000001</v>
      </c>
      <c r="F4435">
        <v>0.88</v>
      </c>
      <c r="G4435">
        <v>26.707580142528901</v>
      </c>
      <c r="H4435">
        <v>-27.164119460547401</v>
      </c>
      <c r="I4435">
        <v>-8.2072631637848996</v>
      </c>
      <c r="J4435">
        <v>-3.90995339231974</v>
      </c>
      <c r="K4435">
        <v>0.95427043289055502</v>
      </c>
      <c r="L4435">
        <v>0.83617859755822099</v>
      </c>
      <c r="M4435">
        <v>20.099370932294899</v>
      </c>
      <c r="N4435">
        <v>0.31819563472765899</v>
      </c>
      <c r="O4435">
        <v>57.954545454545404</v>
      </c>
      <c r="P4435">
        <v>62.962962962962898</v>
      </c>
      <c r="Q4435">
        <v>7.6797450986519994E-2</v>
      </c>
    </row>
    <row r="4436" spans="1:17" hidden="1" x14ac:dyDescent="0.3">
      <c r="A4436" t="s">
        <v>9101</v>
      </c>
      <c r="B4436" t="s">
        <v>9102</v>
      </c>
      <c r="C4436" t="s">
        <v>10650</v>
      </c>
      <c r="D4436" t="s">
        <v>742</v>
      </c>
      <c r="E4436">
        <v>11.309675944999899</v>
      </c>
      <c r="F4436">
        <v>21.43</v>
      </c>
      <c r="G4436">
        <v>10.5515651049349</v>
      </c>
      <c r="H4436">
        <v>1.43519909997379</v>
      </c>
      <c r="I4436">
        <v>2.18397554556234</v>
      </c>
      <c r="J4436">
        <v>-1.09431140998003</v>
      </c>
      <c r="K4436">
        <v>20.364594524993301</v>
      </c>
      <c r="L4436">
        <v>18.612556467760399</v>
      </c>
      <c r="M4436">
        <v>51.507867780463002</v>
      </c>
      <c r="N4436">
        <v>0.60890046278233101</v>
      </c>
      <c r="O4436">
        <v>0.65328978068128696</v>
      </c>
      <c r="P4436">
        <v>44.212651413189697</v>
      </c>
    </row>
    <row r="4437" spans="1:17" hidden="1" x14ac:dyDescent="0.3">
      <c r="A4437" t="s">
        <v>9103</v>
      </c>
      <c r="B4437" t="s">
        <v>9104</v>
      </c>
      <c r="C4437" t="s">
        <v>10650</v>
      </c>
      <c r="D4437" t="s">
        <v>4596</v>
      </c>
      <c r="E4437">
        <v>11.299838400000001</v>
      </c>
      <c r="F4437">
        <v>29</v>
      </c>
      <c r="G4437">
        <v>-54.960614482912902</v>
      </c>
      <c r="H4437">
        <v>-0.70767490039198899</v>
      </c>
      <c r="I4437">
        <v>-13.057334198232001</v>
      </c>
      <c r="J4437">
        <v>-1.7822660559605701</v>
      </c>
      <c r="K4437">
        <v>29.056333865654601</v>
      </c>
      <c r="L4437">
        <v>31.823610063596501</v>
      </c>
      <c r="M4437" s="1">
        <v>1.0147999999999999E-10</v>
      </c>
      <c r="O4437">
        <v>33.586206896551701</v>
      </c>
      <c r="P4437">
        <v>0</v>
      </c>
    </row>
    <row r="4438" spans="1:17" hidden="1" x14ac:dyDescent="0.3">
      <c r="A4438" t="s">
        <v>9105</v>
      </c>
      <c r="B4438" t="s">
        <v>9106</v>
      </c>
      <c r="C4438" t="s">
        <v>10650</v>
      </c>
      <c r="D4438" t="s">
        <v>72</v>
      </c>
      <c r="E4438">
        <v>11.2861248</v>
      </c>
      <c r="F4438">
        <v>11.25</v>
      </c>
      <c r="G4438">
        <v>38.091805400118901</v>
      </c>
      <c r="H4438">
        <v>-14.8953179209869</v>
      </c>
      <c r="I4438">
        <v>18.5216131701889</v>
      </c>
      <c r="J4438">
        <v>-1.7822660559605701</v>
      </c>
      <c r="K4438">
        <v>9.6748791855308607</v>
      </c>
      <c r="L4438">
        <v>8.0931659183163607</v>
      </c>
      <c r="M4438">
        <v>26.7776079895302</v>
      </c>
      <c r="N4438">
        <v>1.41960511057839E-3</v>
      </c>
      <c r="O4438">
        <v>22.577777777777701</v>
      </c>
      <c r="P4438">
        <v>97.022767075306405</v>
      </c>
      <c r="Q4438">
        <v>7.2513659886047993E-2</v>
      </c>
    </row>
    <row r="4439" spans="1:17" hidden="1" x14ac:dyDescent="0.3">
      <c r="A4439" t="s">
        <v>9107</v>
      </c>
      <c r="B4439" t="s">
        <v>9108</v>
      </c>
      <c r="C4439" t="s">
        <v>10650</v>
      </c>
      <c r="D4439" t="s">
        <v>742</v>
      </c>
      <c r="E4439">
        <v>11.262924035999999</v>
      </c>
      <c r="F4439">
        <v>273.76</v>
      </c>
      <c r="G4439">
        <v>5.3988006021328303</v>
      </c>
      <c r="H4439">
        <v>0.42805413030578099</v>
      </c>
      <c r="I4439">
        <v>1.85823025391688</v>
      </c>
      <c r="J4439">
        <v>0.584635272206393</v>
      </c>
      <c r="K4439">
        <v>265.96305436697799</v>
      </c>
      <c r="L4439">
        <v>244.43547620542199</v>
      </c>
      <c r="M4439">
        <v>55.874429077666797</v>
      </c>
      <c r="N4439">
        <v>0.64545991167553995</v>
      </c>
      <c r="O4439">
        <v>4.0473407364114404</v>
      </c>
      <c r="P4439">
        <v>39.673469387754999</v>
      </c>
      <c r="Q4439">
        <v>3.1845093282099998E-4</v>
      </c>
    </row>
    <row r="4440" spans="1:17" hidden="1" x14ac:dyDescent="0.3">
      <c r="A4440" t="s">
        <v>9109</v>
      </c>
      <c r="B4440" t="s">
        <v>9110</v>
      </c>
      <c r="C4440" t="s">
        <v>10650</v>
      </c>
      <c r="D4440" t="s">
        <v>54</v>
      </c>
      <c r="E4440">
        <v>11.2575</v>
      </c>
      <c r="F4440">
        <v>75.69</v>
      </c>
      <c r="G4440">
        <v>85.821865856814597</v>
      </c>
      <c r="H4440">
        <v>-2.1717567795430299</v>
      </c>
      <c r="I4440">
        <v>-7.7857326838886598</v>
      </c>
      <c r="J4440">
        <v>-0.92450734752674302</v>
      </c>
      <c r="K4440">
        <v>68.881713637140805</v>
      </c>
      <c r="L4440">
        <v>64.508966492132402</v>
      </c>
      <c r="M4440">
        <v>62.810046731047301</v>
      </c>
      <c r="N4440">
        <v>4.0245384234036798</v>
      </c>
      <c r="O4440">
        <v>14.9425287356321</v>
      </c>
      <c r="P4440">
        <v>170.32142857142799</v>
      </c>
      <c r="Q4440">
        <v>0.10227560522708801</v>
      </c>
    </row>
    <row r="4441" spans="1:17" hidden="1" x14ac:dyDescent="0.3">
      <c r="A4441" t="s">
        <v>9111</v>
      </c>
      <c r="B4441" t="s">
        <v>9112</v>
      </c>
      <c r="C4441" t="s">
        <v>10650</v>
      </c>
      <c r="D4441" t="s">
        <v>414</v>
      </c>
      <c r="E4441">
        <v>11.226522959999899</v>
      </c>
      <c r="F4441">
        <v>9.76</v>
      </c>
      <c r="G4441">
        <v>-35.215764805206199</v>
      </c>
      <c r="H4441">
        <v>-1.52309381952183</v>
      </c>
      <c r="I4441">
        <v>-8.0229313665498907</v>
      </c>
      <c r="J4441">
        <v>-1.6627623810837799</v>
      </c>
      <c r="K4441">
        <v>9.7514628930158604</v>
      </c>
      <c r="L4441">
        <v>10.087374809954101</v>
      </c>
      <c r="M4441">
        <v>99.999990417572306</v>
      </c>
      <c r="O4441">
        <v>5.0204918032786798</v>
      </c>
      <c r="P4441">
        <v>6.0869565217391397</v>
      </c>
    </row>
    <row r="4442" spans="1:17" hidden="1" x14ac:dyDescent="0.3">
      <c r="A4442" t="s">
        <v>9113</v>
      </c>
      <c r="B4442" t="s">
        <v>9114</v>
      </c>
      <c r="C4442" t="s">
        <v>10650</v>
      </c>
      <c r="D4442" t="s">
        <v>2888</v>
      </c>
      <c r="E4442">
        <v>11.22497838</v>
      </c>
      <c r="F4442">
        <v>74.900000000000006</v>
      </c>
      <c r="G4442">
        <v>-55.937564647035899</v>
      </c>
      <c r="H4442">
        <v>12.8455120745078</v>
      </c>
      <c r="I4442">
        <v>44.715042600626099</v>
      </c>
      <c r="J4442">
        <v>-2.58868830700969</v>
      </c>
      <c r="K4442">
        <v>62.037204694729098</v>
      </c>
      <c r="L4442">
        <v>54.683154304673501</v>
      </c>
      <c r="M4442">
        <v>67.057032683941898</v>
      </c>
      <c r="N4442">
        <v>1.1758620689655099</v>
      </c>
      <c r="O4442">
        <v>34.232309746328397</v>
      </c>
      <c r="P4442">
        <v>93.690199120765399</v>
      </c>
    </row>
    <row r="4443" spans="1:17" hidden="1" x14ac:dyDescent="0.3">
      <c r="A4443" t="s">
        <v>9115</v>
      </c>
      <c r="B4443" t="s">
        <v>9116</v>
      </c>
      <c r="C4443" t="s">
        <v>10650</v>
      </c>
      <c r="D4443" t="s">
        <v>3384</v>
      </c>
      <c r="E4443">
        <v>11.2189</v>
      </c>
      <c r="F4443">
        <v>6.75</v>
      </c>
      <c r="G4443">
        <v>38.314722999671702</v>
      </c>
      <c r="H4443">
        <v>69.385997089569003</v>
      </c>
      <c r="I4443">
        <v>9.3134407699625097</v>
      </c>
      <c r="J4443">
        <v>24.875699157377699</v>
      </c>
      <c r="K4443">
        <v>5.1819606581194897</v>
      </c>
      <c r="L4443">
        <v>4.9754944400275098</v>
      </c>
      <c r="M4443">
        <v>66.814625769160301</v>
      </c>
      <c r="N4443">
        <v>1.2453488372093</v>
      </c>
      <c r="O4443">
        <v>12.592592592592499</v>
      </c>
      <c r="P4443">
        <v>87.5</v>
      </c>
      <c r="Q4443">
        <v>-3.5236125918329999E-3</v>
      </c>
    </row>
    <row r="4444" spans="1:17" hidden="1" x14ac:dyDescent="0.3">
      <c r="A4444" t="s">
        <v>9117</v>
      </c>
      <c r="B4444" t="s">
        <v>9118</v>
      </c>
      <c r="C4444" t="s">
        <v>10650</v>
      </c>
      <c r="D4444" t="s">
        <v>21</v>
      </c>
      <c r="E4444">
        <v>11.1938204</v>
      </c>
      <c r="F4444">
        <v>0.56000000000000005</v>
      </c>
      <c r="G4444">
        <v>10.181357638924901</v>
      </c>
      <c r="H4444">
        <v>2.99602880331171</v>
      </c>
      <c r="I4444">
        <v>8.6817962365505306</v>
      </c>
      <c r="J4444">
        <v>-1.7822660559605701</v>
      </c>
      <c r="K4444">
        <v>0.453317832381402</v>
      </c>
      <c r="M4444">
        <v>99.999999999990095</v>
      </c>
      <c r="N4444">
        <v>0.29859287305996102</v>
      </c>
      <c r="O4444">
        <v>0</v>
      </c>
      <c r="P4444">
        <v>47.368421052631497</v>
      </c>
      <c r="Q4444">
        <v>6.7460788699556004E-2</v>
      </c>
    </row>
    <row r="4445" spans="1:17" hidden="1" x14ac:dyDescent="0.3">
      <c r="A4445" t="s">
        <v>9119</v>
      </c>
      <c r="B4445" t="s">
        <v>9120</v>
      </c>
      <c r="C4445" t="s">
        <v>10650</v>
      </c>
      <c r="E4445">
        <v>11.173500000000001</v>
      </c>
      <c r="F4445">
        <v>19.100000000000001</v>
      </c>
      <c r="G4445">
        <v>13.4984080034397</v>
      </c>
      <c r="H4445">
        <v>20.991338508893801</v>
      </c>
      <c r="I4445">
        <v>-46.418645277605997</v>
      </c>
      <c r="J4445">
        <v>4.3894308449017698</v>
      </c>
      <c r="K4445">
        <v>16.662581213840401</v>
      </c>
      <c r="L4445">
        <v>17.5304537597025</v>
      </c>
      <c r="M4445">
        <v>89.848589288524494</v>
      </c>
      <c r="N4445">
        <v>1.48484848484848</v>
      </c>
      <c r="O4445">
        <v>51.675392670157002</v>
      </c>
      <c r="P4445">
        <v>60.234899328859001</v>
      </c>
    </row>
    <row r="4446" spans="1:17" hidden="1" x14ac:dyDescent="0.3">
      <c r="A4446" t="s">
        <v>9121</v>
      </c>
      <c r="B4446" t="s">
        <v>9122</v>
      </c>
      <c r="C4446" t="s">
        <v>10650</v>
      </c>
      <c r="D4446" t="s">
        <v>54</v>
      </c>
      <c r="E4446">
        <v>11.161701150000001</v>
      </c>
      <c r="F4446">
        <v>10.59</v>
      </c>
      <c r="G4446">
        <v>-76.522215587043803</v>
      </c>
      <c r="H4446">
        <v>9.3250404758348306</v>
      </c>
      <c r="I4446">
        <v>-41.792192879254898</v>
      </c>
      <c r="J4446">
        <v>-1.7822660559605701</v>
      </c>
      <c r="K4446">
        <v>16.084470726592901</v>
      </c>
      <c r="L4446">
        <v>63.4927543250787</v>
      </c>
      <c r="M4446">
        <v>93.902093828141204</v>
      </c>
      <c r="N4446">
        <v>0.91228070175438603</v>
      </c>
      <c r="O4446">
        <v>87.629839471199205</v>
      </c>
      <c r="P4446">
        <v>27.590361445783099</v>
      </c>
      <c r="Q4446">
        <v>-9.1726733052599999E-2</v>
      </c>
    </row>
    <row r="4447" spans="1:17" hidden="1" x14ac:dyDescent="0.3">
      <c r="A4447" t="s">
        <v>9123</v>
      </c>
      <c r="B4447" t="s">
        <v>9124</v>
      </c>
      <c r="C4447" t="s">
        <v>10650</v>
      </c>
      <c r="D4447" t="s">
        <v>305</v>
      </c>
      <c r="E4447">
        <v>11.103906047000001</v>
      </c>
      <c r="F4447">
        <v>8.7100000000000009</v>
      </c>
      <c r="G4447">
        <v>21.042983869236998</v>
      </c>
      <c r="H4447">
        <v>-6.5394515076352402</v>
      </c>
      <c r="I4447">
        <v>-21.284957399373798</v>
      </c>
      <c r="J4447">
        <v>-1.6627623810837799</v>
      </c>
      <c r="K4447">
        <v>7.7103858304786899</v>
      </c>
      <c r="L4447">
        <v>6.2462990553954603</v>
      </c>
      <c r="M4447">
        <v>8.0379181930332493</v>
      </c>
      <c r="N4447">
        <v>0.79196964906734102</v>
      </c>
      <c r="O4447">
        <v>11.3662456946038</v>
      </c>
      <c r="P4447">
        <v>74.2</v>
      </c>
    </row>
    <row r="4448" spans="1:17" hidden="1" x14ac:dyDescent="0.3">
      <c r="A4448" t="s">
        <v>9125</v>
      </c>
      <c r="B4448" t="s">
        <v>9126</v>
      </c>
      <c r="C4448" t="s">
        <v>10650</v>
      </c>
      <c r="D4448" t="s">
        <v>1168</v>
      </c>
      <c r="E4448">
        <v>11.1031157</v>
      </c>
      <c r="F4448">
        <v>2.0499999999999998</v>
      </c>
      <c r="G4448">
        <v>-22.5405401582229</v>
      </c>
      <c r="H4448">
        <v>-16.106427152855101</v>
      </c>
      <c r="I4448">
        <v>-23.838733143080901</v>
      </c>
      <c r="J4448">
        <v>-1.6627623810837799</v>
      </c>
      <c r="K4448">
        <v>2.1616347451937701</v>
      </c>
      <c r="L4448">
        <v>1.9119958322563899</v>
      </c>
      <c r="M4448">
        <v>3.6175961063049602</v>
      </c>
      <c r="N4448">
        <v>1.0397380969925301</v>
      </c>
      <c r="O4448">
        <v>40.487804878048699</v>
      </c>
      <c r="P4448">
        <v>46.428571428571402</v>
      </c>
      <c r="Q4448">
        <v>8.6506133098606997E-2</v>
      </c>
    </row>
    <row r="4449" spans="1:17" hidden="1" x14ac:dyDescent="0.3">
      <c r="A4449" t="s">
        <v>9127</v>
      </c>
      <c r="B4449" t="s">
        <v>9128</v>
      </c>
      <c r="C4449" t="s">
        <v>10650</v>
      </c>
      <c r="D4449" t="s">
        <v>355</v>
      </c>
      <c r="E4449">
        <v>11.055623600000001</v>
      </c>
      <c r="F4449">
        <v>33.82</v>
      </c>
      <c r="G4449">
        <v>92.651794239777303</v>
      </c>
      <c r="H4449">
        <v>21.903229499505301</v>
      </c>
      <c r="I4449">
        <v>92.000529044007294</v>
      </c>
      <c r="J4449">
        <v>1.38292289810401</v>
      </c>
      <c r="K4449">
        <v>28.1266513376607</v>
      </c>
      <c r="L4449">
        <v>19.8037560448279</v>
      </c>
      <c r="M4449">
        <v>50.227996493255397</v>
      </c>
      <c r="N4449">
        <v>0.437765635960707</v>
      </c>
      <c r="O4449">
        <v>16.173861620343001</v>
      </c>
      <c r="P4449">
        <v>225.50529355149101</v>
      </c>
      <c r="Q4449">
        <v>0.166274530254273</v>
      </c>
    </row>
    <row r="4450" spans="1:17" hidden="1" x14ac:dyDescent="0.3">
      <c r="A4450" t="s">
        <v>9129</v>
      </c>
      <c r="B4450" t="s">
        <v>9130</v>
      </c>
      <c r="C4450" t="s">
        <v>10650</v>
      </c>
      <c r="D4450" t="s">
        <v>54</v>
      </c>
      <c r="E4450">
        <v>11.055529999999999</v>
      </c>
      <c r="F4450">
        <v>19.14</v>
      </c>
      <c r="G4450">
        <v>114.321756247753</v>
      </c>
      <c r="H4450">
        <v>-4.0166003130283299</v>
      </c>
      <c r="I4450">
        <v>69.316546360024603</v>
      </c>
      <c r="J4450">
        <v>17.436222390489799</v>
      </c>
      <c r="K4450">
        <v>18.739765263579901</v>
      </c>
      <c r="L4450">
        <v>15.805214519245901</v>
      </c>
      <c r="M4450">
        <v>67.165823415059705</v>
      </c>
      <c r="N4450">
        <v>0.58336137092613705</v>
      </c>
      <c r="O4450">
        <v>52.612330198537101</v>
      </c>
      <c r="P4450">
        <v>308.97435897435901</v>
      </c>
      <c r="Q4450">
        <v>0.126417704170843</v>
      </c>
    </row>
    <row r="4451" spans="1:17" hidden="1" x14ac:dyDescent="0.3">
      <c r="A4451" t="s">
        <v>9131</v>
      </c>
      <c r="B4451" t="s">
        <v>9132</v>
      </c>
      <c r="C4451" t="s">
        <v>10650</v>
      </c>
      <c r="D4451" t="s">
        <v>966</v>
      </c>
      <c r="E4451">
        <v>11.030799999999999</v>
      </c>
      <c r="F4451">
        <v>18.04</v>
      </c>
      <c r="G4451">
        <v>-8.8456191079661295E-2</v>
      </c>
      <c r="H4451">
        <v>5.9535416944968302</v>
      </c>
      <c r="I4451">
        <v>12.3956687664576</v>
      </c>
      <c r="J4451">
        <v>-6.7195219270074196</v>
      </c>
      <c r="K4451">
        <v>18.6718046904824</v>
      </c>
      <c r="L4451">
        <v>16.329418236126301</v>
      </c>
      <c r="M4451">
        <v>36.471496272631903</v>
      </c>
      <c r="N4451">
        <v>1.7740391489232701E-2</v>
      </c>
      <c r="O4451">
        <v>27.217294900221699</v>
      </c>
      <c r="P4451">
        <v>53.401360544217603</v>
      </c>
      <c r="Q4451">
        <v>5.3879122434813999E-2</v>
      </c>
    </row>
    <row r="4452" spans="1:17" hidden="1" x14ac:dyDescent="0.3">
      <c r="A4452" t="s">
        <v>9133</v>
      </c>
      <c r="B4452" t="s">
        <v>9134</v>
      </c>
      <c r="C4452" t="s">
        <v>10650</v>
      </c>
      <c r="D4452" t="s">
        <v>411</v>
      </c>
      <c r="E4452">
        <v>11.008869142479501</v>
      </c>
      <c r="F4452">
        <v>3.42</v>
      </c>
      <c r="G4452">
        <v>287.25452837063199</v>
      </c>
      <c r="H4452">
        <v>-1.2890702492291899</v>
      </c>
      <c r="I4452">
        <v>13.6093324684345</v>
      </c>
      <c r="J4452">
        <v>-1.7822660559605701</v>
      </c>
      <c r="K4452">
        <v>3.30060593866133</v>
      </c>
      <c r="L4452">
        <v>2.57846902898754</v>
      </c>
      <c r="M4452">
        <v>72.517567115718407</v>
      </c>
      <c r="N4452">
        <v>5.6811594202898501</v>
      </c>
      <c r="O4452">
        <v>5.55555555555555</v>
      </c>
      <c r="P4452">
        <v>375</v>
      </c>
    </row>
    <row r="4453" spans="1:17" hidden="1" x14ac:dyDescent="0.3">
      <c r="A4453" t="s">
        <v>9135</v>
      </c>
      <c r="B4453" t="s">
        <v>9136</v>
      </c>
      <c r="C4453" t="s">
        <v>10650</v>
      </c>
      <c r="D4453" t="s">
        <v>141</v>
      </c>
      <c r="E4453">
        <v>10.992267</v>
      </c>
      <c r="F4453">
        <v>9.08</v>
      </c>
      <c r="G4453">
        <v>10.558511819547499</v>
      </c>
      <c r="H4453">
        <v>-22.323093819521802</v>
      </c>
      <c r="I4453">
        <v>-34.693305856724102</v>
      </c>
      <c r="J4453">
        <v>-9.2353764889675993</v>
      </c>
      <c r="K4453">
        <v>10.795205591006001</v>
      </c>
      <c r="L4453">
        <v>10.255988333481101</v>
      </c>
      <c r="M4453">
        <v>7.36131091668274</v>
      </c>
      <c r="N4453">
        <v>1.7923933499253999</v>
      </c>
      <c r="O4453">
        <v>48.788546255506603</v>
      </c>
      <c r="P4453">
        <v>40.993788819875697</v>
      </c>
      <c r="Q4453">
        <v>9.5651791827972996E-2</v>
      </c>
    </row>
    <row r="4454" spans="1:17" hidden="1" x14ac:dyDescent="0.3">
      <c r="A4454" t="s">
        <v>9137</v>
      </c>
      <c r="B4454" t="s">
        <v>9138</v>
      </c>
      <c r="C4454" t="s">
        <v>10650</v>
      </c>
      <c r="D4454" t="s">
        <v>629</v>
      </c>
      <c r="E4454">
        <v>10.9877713</v>
      </c>
      <c r="F4454">
        <v>11</v>
      </c>
      <c r="G4454">
        <v>58.243968282690602</v>
      </c>
      <c r="H4454">
        <v>16.6294303480399</v>
      </c>
      <c r="I4454">
        <v>-0.72426996650600295</v>
      </c>
      <c r="J4454">
        <v>9.0012215223367402</v>
      </c>
      <c r="K4454">
        <v>9.8391491303000809</v>
      </c>
      <c r="L4454">
        <v>9.18677026551366</v>
      </c>
      <c r="M4454">
        <v>79.147464846693595</v>
      </c>
      <c r="N4454">
        <v>0.25016667005059401</v>
      </c>
      <c r="O4454">
        <v>39.090909090909001</v>
      </c>
      <c r="P4454">
        <v>97.486535008976603</v>
      </c>
      <c r="Q4454">
        <v>8.7192447030956993E-2</v>
      </c>
    </row>
    <row r="4455" spans="1:17" hidden="1" x14ac:dyDescent="0.3">
      <c r="A4455" t="s">
        <v>9139</v>
      </c>
      <c r="B4455" t="s">
        <v>9140</v>
      </c>
      <c r="C4455" t="s">
        <v>10650</v>
      </c>
      <c r="D4455" t="s">
        <v>742</v>
      </c>
      <c r="E4455">
        <v>10.982502</v>
      </c>
      <c r="F4455">
        <v>289.23</v>
      </c>
      <c r="G4455">
        <v>-22.3401990767941</v>
      </c>
      <c r="H4455">
        <v>-1.8602974627117199</v>
      </c>
      <c r="I4455">
        <v>2.9686201851052201</v>
      </c>
      <c r="J4455">
        <v>0.40937063419018099</v>
      </c>
      <c r="K4455">
        <v>287.66242928097802</v>
      </c>
      <c r="L4455">
        <v>278.75344146440898</v>
      </c>
      <c r="M4455">
        <v>56.692276819569898</v>
      </c>
      <c r="N4455">
        <v>0.77619814406007204</v>
      </c>
      <c r="O4455">
        <v>16.8862151229125</v>
      </c>
      <c r="P4455">
        <v>41.087804878048701</v>
      </c>
      <c r="Q4455">
        <v>-0.11226619776288201</v>
      </c>
    </row>
    <row r="4456" spans="1:17" hidden="1" x14ac:dyDescent="0.3">
      <c r="A4456" t="s">
        <v>9141</v>
      </c>
      <c r="B4456" t="s">
        <v>9142</v>
      </c>
      <c r="C4456" t="s">
        <v>10650</v>
      </c>
      <c r="D4456" t="s">
        <v>1193</v>
      </c>
      <c r="E4456">
        <v>10.955158000000001</v>
      </c>
      <c r="F4456">
        <v>8.7799999999999994</v>
      </c>
      <c r="G4456">
        <v>76.152958293789396</v>
      </c>
      <c r="H4456">
        <v>14.1099811158786</v>
      </c>
      <c r="I4456">
        <v>84.334202860827105</v>
      </c>
      <c r="J4456">
        <v>-9.2995012871725393</v>
      </c>
      <c r="K4456">
        <v>8.1272844021391997</v>
      </c>
      <c r="L4456">
        <v>6.3545327891022598</v>
      </c>
      <c r="M4456">
        <v>42.210416052551999</v>
      </c>
      <c r="N4456">
        <v>1.6544402528769799</v>
      </c>
      <c r="O4456">
        <v>14.9202733485193</v>
      </c>
      <c r="P4456">
        <v>137.29729729729701</v>
      </c>
      <c r="Q4456">
        <v>3.6750208460003E-2</v>
      </c>
    </row>
    <row r="4457" spans="1:17" hidden="1" x14ac:dyDescent="0.3">
      <c r="A4457" t="s">
        <v>9143</v>
      </c>
      <c r="B4457" t="s">
        <v>9144</v>
      </c>
      <c r="C4457" t="s">
        <v>10650</v>
      </c>
      <c r="D4457" t="s">
        <v>742</v>
      </c>
      <c r="E4457">
        <v>10.8938445</v>
      </c>
      <c r="F4457">
        <v>63</v>
      </c>
      <c r="G4457">
        <v>-12.5681114250241</v>
      </c>
      <c r="H4457">
        <v>-3.1634723684177302</v>
      </c>
      <c r="I4457">
        <v>-5.5889054406035896</v>
      </c>
      <c r="J4457">
        <v>-2.3317652482389302</v>
      </c>
      <c r="K4457">
        <v>64.376062479696103</v>
      </c>
      <c r="L4457">
        <v>61.581051091386598</v>
      </c>
      <c r="M4457">
        <v>65.817523880043396</v>
      </c>
      <c r="N4457">
        <v>0.57044764596317699</v>
      </c>
      <c r="O4457">
        <v>47.063492063491999</v>
      </c>
      <c r="P4457">
        <v>22.330097087378601</v>
      </c>
    </row>
    <row r="4458" spans="1:17" hidden="1" x14ac:dyDescent="0.3">
      <c r="A4458" t="s">
        <v>9145</v>
      </c>
      <c r="B4458" t="s">
        <v>9146</v>
      </c>
      <c r="C4458" t="s">
        <v>10650</v>
      </c>
      <c r="D4458" t="s">
        <v>46</v>
      </c>
      <c r="E4458">
        <v>10.808330359999999</v>
      </c>
      <c r="F4458">
        <v>0.9</v>
      </c>
      <c r="G4458">
        <v>-1.86384842889962</v>
      </c>
      <c r="H4458">
        <v>17.921350624922599</v>
      </c>
      <c r="I4458">
        <v>7.0308320743103296</v>
      </c>
      <c r="J4458">
        <v>10.0255493072278</v>
      </c>
      <c r="K4458">
        <v>0.80664896031964095</v>
      </c>
      <c r="L4458">
        <v>1.0510345201036799</v>
      </c>
      <c r="M4458">
        <v>74.422521983398397</v>
      </c>
      <c r="N4458">
        <v>0.65478587794088505</v>
      </c>
      <c r="O4458">
        <v>7.7777777777777697</v>
      </c>
      <c r="P4458">
        <v>63.636363636363598</v>
      </c>
      <c r="Q4458">
        <v>1.3231962374877001E-2</v>
      </c>
    </row>
    <row r="4459" spans="1:17" hidden="1" x14ac:dyDescent="0.3">
      <c r="A4459" t="s">
        <v>9147</v>
      </c>
      <c r="B4459" t="s">
        <v>9148</v>
      </c>
      <c r="C4459" t="s">
        <v>10650</v>
      </c>
      <c r="D4459" t="s">
        <v>127</v>
      </c>
      <c r="E4459">
        <v>10.792935999999999</v>
      </c>
      <c r="F4459">
        <v>20.9</v>
      </c>
      <c r="G4459">
        <v>-61.115210665336498</v>
      </c>
      <c r="H4459">
        <v>-21.523093819521801</v>
      </c>
      <c r="I4459">
        <v>-43.649101590697903</v>
      </c>
      <c r="J4459">
        <v>-8.2048184558501305</v>
      </c>
      <c r="K4459">
        <v>23.570880156027201</v>
      </c>
      <c r="L4459">
        <v>26.530358380182101</v>
      </c>
      <c r="M4459">
        <v>30.4239375365099</v>
      </c>
      <c r="N4459">
        <v>4.3655705996131502</v>
      </c>
      <c r="O4459">
        <v>68.133971291866004</v>
      </c>
      <c r="P4459">
        <v>17.812852311161201</v>
      </c>
    </row>
    <row r="4460" spans="1:17" hidden="1" x14ac:dyDescent="0.3">
      <c r="A4460" t="s">
        <v>9149</v>
      </c>
      <c r="B4460" t="s">
        <v>9150</v>
      </c>
      <c r="C4460" t="s">
        <v>10650</v>
      </c>
      <c r="E4460">
        <v>10.674300000000001</v>
      </c>
      <c r="F4460">
        <v>7.97</v>
      </c>
      <c r="G4460">
        <v>10.3774438477283</v>
      </c>
      <c r="H4460">
        <v>-11.430927920904301</v>
      </c>
      <c r="I4460">
        <v>-34.984823502989002</v>
      </c>
      <c r="J4460">
        <v>-2.17166823350109</v>
      </c>
      <c r="K4460">
        <v>7.7025068305429896</v>
      </c>
      <c r="L4460">
        <v>7.7559067111058697</v>
      </c>
      <c r="M4460">
        <v>45.889269216227603</v>
      </c>
      <c r="N4460">
        <v>0.41845183931387497</v>
      </c>
      <c r="O4460">
        <v>59.598494353826801</v>
      </c>
      <c r="P4460">
        <v>60.0401606425702</v>
      </c>
      <c r="Q4460">
        <v>7.3993339415578993E-2</v>
      </c>
    </row>
    <row r="4461" spans="1:17" hidden="1" x14ac:dyDescent="0.3">
      <c r="A4461" t="s">
        <v>9151</v>
      </c>
      <c r="B4461" t="s">
        <v>9152</v>
      </c>
      <c r="C4461" t="s">
        <v>10650</v>
      </c>
      <c r="D4461" t="s">
        <v>414</v>
      </c>
      <c r="E4461">
        <v>10.651704000000001</v>
      </c>
      <c r="F4461">
        <v>0.72</v>
      </c>
      <c r="G4461">
        <v>-39.296036493999097</v>
      </c>
      <c r="H4461">
        <v>-9.3153016117296392</v>
      </c>
      <c r="I4461">
        <v>-5.5064813585254999</v>
      </c>
      <c r="J4461">
        <v>-6.9960957144171196</v>
      </c>
      <c r="K4461">
        <v>0.72394070422552803</v>
      </c>
      <c r="L4461">
        <v>0.716749999999999</v>
      </c>
      <c r="M4461">
        <v>47.757461755326801</v>
      </c>
      <c r="N4461">
        <v>0.93684695971374898</v>
      </c>
      <c r="O4461">
        <v>70.8333333333333</v>
      </c>
      <c r="P4461">
        <v>84.615384615384599</v>
      </c>
    </row>
    <row r="4462" spans="1:17" hidden="1" x14ac:dyDescent="0.3">
      <c r="A4462" t="s">
        <v>9153</v>
      </c>
      <c r="B4462" t="s">
        <v>9154</v>
      </c>
      <c r="C4462" t="s">
        <v>10650</v>
      </c>
      <c r="D4462" t="s">
        <v>531</v>
      </c>
      <c r="E4462">
        <v>10.625999999999999</v>
      </c>
      <c r="F4462">
        <v>17.37</v>
      </c>
      <c r="G4462">
        <v>63.2102079495045</v>
      </c>
      <c r="H4462">
        <v>3.26980558876219</v>
      </c>
      <c r="I4462">
        <v>-13.8818889753188</v>
      </c>
      <c r="J4462">
        <v>2.8210134301256602</v>
      </c>
      <c r="K4462">
        <v>17.4667111088715</v>
      </c>
      <c r="L4462">
        <v>15.8834946201563</v>
      </c>
      <c r="M4462">
        <v>50.821462424842899</v>
      </c>
      <c r="N4462">
        <v>0.46285424383336898</v>
      </c>
      <c r="O4462">
        <v>36.327000575705199</v>
      </c>
      <c r="P4462">
        <v>110.54545454545401</v>
      </c>
      <c r="Q4462">
        <v>8.7501598579566006E-2</v>
      </c>
    </row>
    <row r="4463" spans="1:17" hidden="1" x14ac:dyDescent="0.3">
      <c r="A4463" t="s">
        <v>9155</v>
      </c>
      <c r="B4463" t="s">
        <v>9156</v>
      </c>
      <c r="C4463" t="s">
        <v>10650</v>
      </c>
      <c r="D4463" t="s">
        <v>21</v>
      </c>
      <c r="E4463">
        <v>10.5778301</v>
      </c>
      <c r="F4463">
        <v>10</v>
      </c>
      <c r="G4463">
        <v>3.2545625718642901</v>
      </c>
      <c r="H4463">
        <v>-0.113224735936738</v>
      </c>
      <c r="I4463">
        <v>-11.9590669155886</v>
      </c>
      <c r="J4463">
        <v>-11.0236984746931</v>
      </c>
      <c r="K4463">
        <v>9.7673104873067107</v>
      </c>
      <c r="L4463">
        <v>9.0285469935759703</v>
      </c>
      <c r="M4463">
        <v>32.258741235576899</v>
      </c>
      <c r="N4463">
        <v>0.686051845246476</v>
      </c>
      <c r="O4463">
        <v>32.499999999999901</v>
      </c>
      <c r="P4463">
        <v>101.207243460764</v>
      </c>
    </row>
    <row r="4464" spans="1:17" hidden="1" x14ac:dyDescent="0.3">
      <c r="A4464" t="s">
        <v>9157</v>
      </c>
      <c r="B4464" t="s">
        <v>9158</v>
      </c>
      <c r="C4464" t="s">
        <v>10650</v>
      </c>
      <c r="D4464" t="s">
        <v>742</v>
      </c>
      <c r="E4464">
        <v>10.576090199999999</v>
      </c>
      <c r="F4464">
        <v>62.26</v>
      </c>
      <c r="G4464">
        <v>10.5201225921553</v>
      </c>
      <c r="H4464">
        <v>-1.42447449013328</v>
      </c>
      <c r="I4464">
        <v>7.1311407162856302</v>
      </c>
      <c r="J4464">
        <v>-2.7991260174474202</v>
      </c>
      <c r="K4464">
        <v>59.578890497003997</v>
      </c>
      <c r="L4464">
        <v>53.896934616824502</v>
      </c>
      <c r="M4464">
        <v>51.449225640246297</v>
      </c>
      <c r="N4464">
        <v>1.55179882550105</v>
      </c>
      <c r="O4464">
        <v>2.7947317699967802</v>
      </c>
      <c r="P4464">
        <v>44.287369640787901</v>
      </c>
    </row>
    <row r="4465" spans="1:17" hidden="1" x14ac:dyDescent="0.3">
      <c r="A4465" t="s">
        <v>9159</v>
      </c>
      <c r="B4465" t="s">
        <v>9160</v>
      </c>
      <c r="C4465" t="s">
        <v>10650</v>
      </c>
      <c r="D4465" t="s">
        <v>4335</v>
      </c>
      <c r="E4465">
        <v>10.574942679999999</v>
      </c>
      <c r="F4465">
        <v>5.61</v>
      </c>
      <c r="G4465">
        <v>59.091750026698797</v>
      </c>
      <c r="H4465">
        <v>10.4015923729467</v>
      </c>
      <c r="I4465">
        <v>-8.8875352726284298</v>
      </c>
      <c r="J4465">
        <v>21.893819605059299</v>
      </c>
      <c r="K4465">
        <v>4.5783085374225303</v>
      </c>
      <c r="L4465">
        <v>4.52367080240374</v>
      </c>
      <c r="M4465">
        <v>78.784677667007799</v>
      </c>
      <c r="N4465">
        <v>1.69904215926671</v>
      </c>
      <c r="O4465">
        <v>76.470588235294102</v>
      </c>
      <c r="P4465">
        <v>103.26086956521701</v>
      </c>
      <c r="Q4465">
        <v>6.8462767831508994E-2</v>
      </c>
    </row>
    <row r="4466" spans="1:17" hidden="1" x14ac:dyDescent="0.3">
      <c r="A4466" t="s">
        <v>9161</v>
      </c>
      <c r="B4466" t="s">
        <v>9162</v>
      </c>
      <c r="C4466" t="s">
        <v>10650</v>
      </c>
      <c r="E4466">
        <v>10.5070488</v>
      </c>
      <c r="F4466">
        <v>29.31</v>
      </c>
      <c r="G4466">
        <v>129.332551272877</v>
      </c>
      <c r="H4466">
        <v>-19.2004446445521</v>
      </c>
      <c r="I4466">
        <v>-17.5539128883591</v>
      </c>
      <c r="J4466">
        <v>-1.7822660559605701</v>
      </c>
      <c r="K4466">
        <v>32.433609075513502</v>
      </c>
      <c r="L4466">
        <v>29.705815579465899</v>
      </c>
      <c r="M4466">
        <v>15.6976628178413</v>
      </c>
      <c r="N4466">
        <v>2.98724119489647E-2</v>
      </c>
      <c r="O4466">
        <v>58.137154554759398</v>
      </c>
      <c r="P4466">
        <v>186.79060665361999</v>
      </c>
    </row>
    <row r="4467" spans="1:17" hidden="1" x14ac:dyDescent="0.3">
      <c r="A4467" t="s">
        <v>9163</v>
      </c>
      <c r="B4467" t="s">
        <v>9164</v>
      </c>
      <c r="C4467" t="s">
        <v>10650</v>
      </c>
      <c r="D4467" t="s">
        <v>414</v>
      </c>
      <c r="E4467">
        <v>10.473750000000001</v>
      </c>
      <c r="F4467">
        <v>21.15</v>
      </c>
      <c r="G4467">
        <v>10.658785708144</v>
      </c>
      <c r="H4467">
        <v>29.104868265786202</v>
      </c>
      <c r="I4467">
        <v>27.936894699227</v>
      </c>
      <c r="J4467">
        <v>6.3196078441855503</v>
      </c>
      <c r="K4467">
        <v>18.606406009378599</v>
      </c>
      <c r="L4467">
        <v>16.4179535265189</v>
      </c>
      <c r="M4467">
        <v>64.088326878843205</v>
      </c>
      <c r="N4467">
        <v>0.93720274198758202</v>
      </c>
      <c r="O4467">
        <v>9.4562647754137004</v>
      </c>
      <c r="P4467">
        <v>87.833037300177594</v>
      </c>
      <c r="Q4467">
        <v>8.5412127079567995E-2</v>
      </c>
    </row>
    <row r="4468" spans="1:17" hidden="1" x14ac:dyDescent="0.3">
      <c r="A4468" t="s">
        <v>9165</v>
      </c>
      <c r="B4468" t="s">
        <v>9166</v>
      </c>
      <c r="C4468" t="s">
        <v>10650</v>
      </c>
      <c r="D4468" t="s">
        <v>46</v>
      </c>
      <c r="E4468">
        <v>10.471865096</v>
      </c>
      <c r="F4468">
        <v>0.44</v>
      </c>
      <c r="G4468">
        <v>-0.40687765519271502</v>
      </c>
      <c r="H4468">
        <v>-10.5115964690194</v>
      </c>
      <c r="I4468">
        <v>-25.057334198231999</v>
      </c>
      <c r="J4468">
        <v>-1.7822660559605701</v>
      </c>
      <c r="K4468">
        <v>0.42460420767118601</v>
      </c>
      <c r="L4468">
        <v>0.359226360624745</v>
      </c>
      <c r="M4468">
        <v>4.8120629730087598</v>
      </c>
      <c r="N4468">
        <v>0.90823114319180898</v>
      </c>
      <c r="O4468">
        <v>29.545454545454501</v>
      </c>
      <c r="P4468">
        <v>33.3333333333333</v>
      </c>
      <c r="Q4468">
        <v>3.6392364123180997E-2</v>
      </c>
    </row>
    <row r="4469" spans="1:17" hidden="1" x14ac:dyDescent="0.3">
      <c r="A4469" t="s">
        <v>9167</v>
      </c>
      <c r="B4469" t="s">
        <v>9168</v>
      </c>
      <c r="C4469" t="s">
        <v>10650</v>
      </c>
      <c r="D4469" t="s">
        <v>1546</v>
      </c>
      <c r="E4469">
        <v>10.468360000000001</v>
      </c>
      <c r="F4469">
        <v>6.99</v>
      </c>
      <c r="G4469">
        <v>488.148793796132</v>
      </c>
      <c r="H4469">
        <v>44.745562896895997</v>
      </c>
      <c r="I4469">
        <v>505.61490287076998</v>
      </c>
      <c r="J4469">
        <v>2.27663155831016</v>
      </c>
      <c r="M4469">
        <v>100</v>
      </c>
      <c r="O4469">
        <v>0</v>
      </c>
      <c r="P4469">
        <v>518.58407079645997</v>
      </c>
    </row>
    <row r="4470" spans="1:17" hidden="1" x14ac:dyDescent="0.3">
      <c r="A4470" t="s">
        <v>9169</v>
      </c>
      <c r="B4470" t="s">
        <v>9170</v>
      </c>
      <c r="C4470" t="s">
        <v>10650</v>
      </c>
      <c r="D4470" t="s">
        <v>264</v>
      </c>
      <c r="E4470">
        <v>10.458158750000001</v>
      </c>
      <c r="F4470">
        <v>6.89</v>
      </c>
      <c r="G4470">
        <v>128.587279390649</v>
      </c>
      <c r="H4470">
        <v>19.5665371119368</v>
      </c>
      <c r="I4470">
        <v>101.672576622596</v>
      </c>
      <c r="J4470">
        <v>3.2078616676224398</v>
      </c>
      <c r="K4470">
        <v>5.4903129790505201</v>
      </c>
      <c r="L4470">
        <v>4.1961003847046801</v>
      </c>
      <c r="M4470">
        <v>100</v>
      </c>
      <c r="N4470">
        <v>8.32604804129719E-4</v>
      </c>
      <c r="O4470">
        <v>0</v>
      </c>
      <c r="P4470">
        <v>159.022556390977</v>
      </c>
    </row>
    <row r="4471" spans="1:17" hidden="1" x14ac:dyDescent="0.3">
      <c r="A4471" t="s">
        <v>9171</v>
      </c>
      <c r="B4471" t="s">
        <v>9172</v>
      </c>
      <c r="C4471" t="s">
        <v>10650</v>
      </c>
      <c r="D4471" t="s">
        <v>9173</v>
      </c>
      <c r="E4471">
        <v>10.4543594</v>
      </c>
      <c r="F4471">
        <v>18.399999999999999</v>
      </c>
      <c r="G4471">
        <v>-46.417012160145497</v>
      </c>
      <c r="H4471">
        <v>-1.4666922402776299</v>
      </c>
      <c r="I4471">
        <v>-27.2681898167003</v>
      </c>
      <c r="J4471">
        <v>-1.6627623810837799</v>
      </c>
      <c r="K4471">
        <v>18.0906742824532</v>
      </c>
      <c r="L4471">
        <v>20.707227758499801</v>
      </c>
      <c r="M4471">
        <v>24.1729489283559</v>
      </c>
      <c r="N4471">
        <v>1.5</v>
      </c>
      <c r="O4471">
        <v>80.869565217391298</v>
      </c>
      <c r="P4471">
        <v>8.1081081081080892</v>
      </c>
    </row>
    <row r="4472" spans="1:17" hidden="1" x14ac:dyDescent="0.3">
      <c r="A4472" t="s">
        <v>9174</v>
      </c>
      <c r="B4472" t="s">
        <v>9175</v>
      </c>
      <c r="C4472" t="s">
        <v>10650</v>
      </c>
      <c r="D4472" t="s">
        <v>629</v>
      </c>
      <c r="E4472">
        <v>10.43163</v>
      </c>
      <c r="F4472">
        <v>24.6</v>
      </c>
      <c r="G4472">
        <v>45.7824880426517</v>
      </c>
      <c r="H4472">
        <v>-1.31942783174179</v>
      </c>
      <c r="I4472">
        <v>-30.914464790265999</v>
      </c>
      <c r="J4472">
        <v>-1.6627623810837799</v>
      </c>
      <c r="K4472">
        <v>24.233729435952299</v>
      </c>
      <c r="L4472">
        <v>23.9256147406861</v>
      </c>
      <c r="M4472">
        <v>87.077144171315496</v>
      </c>
      <c r="N4472">
        <v>3.1517094017094001E-3</v>
      </c>
      <c r="O4472">
        <v>35.325203252032502</v>
      </c>
      <c r="P4472">
        <v>76.217765042979906</v>
      </c>
      <c r="Q4472">
        <v>8.8897407038403001E-2</v>
      </c>
    </row>
    <row r="4473" spans="1:17" hidden="1" x14ac:dyDescent="0.3">
      <c r="A4473" t="s">
        <v>9176</v>
      </c>
      <c r="B4473" t="s">
        <v>9177</v>
      </c>
      <c r="C4473" t="s">
        <v>10650</v>
      </c>
      <c r="D4473" t="s">
        <v>680</v>
      </c>
      <c r="E4473">
        <v>10.429191700000001</v>
      </c>
      <c r="F4473">
        <v>71.650000000000006</v>
      </c>
      <c r="G4473">
        <v>158.126946116868</v>
      </c>
      <c r="H4473">
        <v>-17.000366546794499</v>
      </c>
      <c r="I4473">
        <v>73.279857288763097</v>
      </c>
      <c r="J4473">
        <v>-7.9851805171039496</v>
      </c>
      <c r="K4473">
        <v>81.092868603259305</v>
      </c>
      <c r="M4473">
        <v>25.953888157312299</v>
      </c>
      <c r="N4473">
        <v>0.67113278668024301</v>
      </c>
      <c r="O4473">
        <v>38.5066294487089</v>
      </c>
      <c r="P4473">
        <v>202.95983086680701</v>
      </c>
    </row>
    <row r="4474" spans="1:17" hidden="1" x14ac:dyDescent="0.3">
      <c r="A4474" t="s">
        <v>9178</v>
      </c>
      <c r="B4474" t="s">
        <v>9179</v>
      </c>
      <c r="C4474" t="s">
        <v>10650</v>
      </c>
      <c r="D4474" t="s">
        <v>5887</v>
      </c>
      <c r="E4474">
        <v>10.410089782</v>
      </c>
      <c r="F4474">
        <v>18.5</v>
      </c>
      <c r="G4474">
        <v>50.405387711304201</v>
      </c>
      <c r="H4474">
        <v>-37.670497504613898</v>
      </c>
      <c r="I4474">
        <v>11.1086322084484</v>
      </c>
      <c r="J4474">
        <v>-10.900857619179</v>
      </c>
      <c r="K4474">
        <v>25.22660436</v>
      </c>
      <c r="L4474">
        <v>21.224223443992699</v>
      </c>
      <c r="M4474">
        <v>2.3148718027450501</v>
      </c>
      <c r="N4474">
        <v>0.58374463083560602</v>
      </c>
      <c r="O4474">
        <v>96.378378378378301</v>
      </c>
      <c r="P4474">
        <v>80.8406647116324</v>
      </c>
      <c r="Q4474">
        <v>5.0490037888297999E-2</v>
      </c>
    </row>
    <row r="4475" spans="1:17" hidden="1" x14ac:dyDescent="0.3">
      <c r="A4475" t="s">
        <v>9180</v>
      </c>
      <c r="B4475" t="s">
        <v>9181</v>
      </c>
      <c r="C4475" t="s">
        <v>10650</v>
      </c>
      <c r="D4475" t="s">
        <v>5887</v>
      </c>
      <c r="E4475">
        <v>10.305972499999999</v>
      </c>
      <c r="F4475">
        <v>11.59</v>
      </c>
      <c r="G4475">
        <v>-26.675205379916299</v>
      </c>
      <c r="H4475">
        <v>11.287613637457101</v>
      </c>
      <c r="I4475">
        <v>-8.46060164976541</v>
      </c>
      <c r="J4475">
        <v>1.21430823792231</v>
      </c>
      <c r="K4475">
        <v>10.9863419576774</v>
      </c>
      <c r="L4475">
        <v>10.6066414940183</v>
      </c>
      <c r="M4475">
        <v>59.523554302355002</v>
      </c>
      <c r="N4475">
        <v>0.30296327828034397</v>
      </c>
      <c r="O4475">
        <v>38.826574633304503</v>
      </c>
      <c r="P4475">
        <v>68.704512372634596</v>
      </c>
    </row>
    <row r="4476" spans="1:17" hidden="1" x14ac:dyDescent="0.3">
      <c r="A4476" t="s">
        <v>9182</v>
      </c>
      <c r="B4476" t="s">
        <v>9183</v>
      </c>
      <c r="C4476" t="s">
        <v>10650</v>
      </c>
      <c r="D4476" t="s">
        <v>141</v>
      </c>
      <c r="E4476">
        <v>10.297825</v>
      </c>
      <c r="F4476">
        <v>82.2</v>
      </c>
      <c r="G4476">
        <v>112.68805929070901</v>
      </c>
      <c r="H4476">
        <v>-18.189760486188501</v>
      </c>
      <c r="I4476">
        <v>-10.9840562631586</v>
      </c>
      <c r="J4476">
        <v>-4.6352806087899001</v>
      </c>
      <c r="K4476">
        <v>91.315237084752297</v>
      </c>
      <c r="L4476">
        <v>74.7712442224325</v>
      </c>
      <c r="M4476">
        <v>34.674190747470099</v>
      </c>
      <c r="N4476">
        <v>4.4906407245890598</v>
      </c>
      <c r="O4476">
        <v>28.953771289537698</v>
      </c>
      <c r="P4476">
        <v>152.923076923076</v>
      </c>
      <c r="Q4476">
        <v>9.1301777667896003E-2</v>
      </c>
    </row>
    <row r="4477" spans="1:17" hidden="1" x14ac:dyDescent="0.3">
      <c r="A4477" t="s">
        <v>9184</v>
      </c>
      <c r="B4477" t="s">
        <v>9185</v>
      </c>
      <c r="C4477" t="s">
        <v>10650</v>
      </c>
      <c r="D4477" t="s">
        <v>72</v>
      </c>
      <c r="E4477">
        <v>10.279500000000001</v>
      </c>
      <c r="F4477">
        <v>8.4600000000000009</v>
      </c>
      <c r="G4477">
        <v>58.181357638924901</v>
      </c>
      <c r="H4477">
        <v>64.526700099607993</v>
      </c>
      <c r="I4477">
        <v>63.560619872749101</v>
      </c>
      <c r="J4477">
        <v>-1.7822660559605701</v>
      </c>
      <c r="K4477">
        <v>6.0103869160124503</v>
      </c>
      <c r="L4477">
        <v>5.2345443347010603</v>
      </c>
      <c r="M4477">
        <v>75.593414710615804</v>
      </c>
      <c r="N4477">
        <v>0.19870841653566701</v>
      </c>
      <c r="O4477">
        <v>10.6382978723404</v>
      </c>
      <c r="P4477">
        <v>126.80965147453</v>
      </c>
      <c r="Q4477">
        <v>4.1488794935098001E-2</v>
      </c>
    </row>
    <row r="4478" spans="1:17" hidden="1" x14ac:dyDescent="0.3">
      <c r="A4478" t="s">
        <v>9186</v>
      </c>
      <c r="B4478" t="s">
        <v>9187</v>
      </c>
      <c r="C4478" t="s">
        <v>10650</v>
      </c>
      <c r="D4478" t="s">
        <v>282</v>
      </c>
      <c r="E4478">
        <v>10.2337048</v>
      </c>
      <c r="F4478">
        <v>23.73</v>
      </c>
      <c r="G4478">
        <v>52.103184538133299</v>
      </c>
      <c r="H4478">
        <v>15.762016560938401</v>
      </c>
      <c r="I4478">
        <v>-23.959415487580099</v>
      </c>
      <c r="J4478">
        <v>12.0957797601462</v>
      </c>
      <c r="K4478">
        <v>22.0628661523624</v>
      </c>
      <c r="L4478">
        <v>19.838358882285601</v>
      </c>
      <c r="M4478">
        <v>69.8930206919092</v>
      </c>
      <c r="N4478">
        <v>0.39839757154244698</v>
      </c>
      <c r="O4478">
        <v>16.856300042140699</v>
      </c>
      <c r="P4478">
        <v>124.71590909090899</v>
      </c>
      <c r="Q4478">
        <v>8.9490000106341006E-2</v>
      </c>
    </row>
    <row r="4479" spans="1:17" hidden="1" x14ac:dyDescent="0.3">
      <c r="A4479" t="s">
        <v>9188</v>
      </c>
      <c r="B4479" t="s">
        <v>9189</v>
      </c>
      <c r="C4479" t="s">
        <v>10650</v>
      </c>
      <c r="D4479" t="s">
        <v>531</v>
      </c>
      <c r="E4479">
        <v>10.23176</v>
      </c>
      <c r="F4479">
        <v>6.06</v>
      </c>
      <c r="G4479">
        <v>-20.851190201051502</v>
      </c>
      <c r="H4479">
        <v>-2.18098855636394</v>
      </c>
      <c r="I4479">
        <v>-19.450649407171099</v>
      </c>
      <c r="J4479">
        <v>-12.181280899602299</v>
      </c>
      <c r="K4479">
        <v>6.5425604811644602</v>
      </c>
      <c r="L4479">
        <v>6.2688761122091003</v>
      </c>
      <c r="M4479">
        <v>34.591626825519498</v>
      </c>
      <c r="N4479">
        <v>0.70247172182656004</v>
      </c>
      <c r="O4479">
        <v>90.594059405940598</v>
      </c>
      <c r="P4479">
        <v>22.177419354838701</v>
      </c>
      <c r="Q4479">
        <v>9.1818633486230997E-2</v>
      </c>
    </row>
    <row r="4480" spans="1:17" hidden="1" x14ac:dyDescent="0.3">
      <c r="A4480" t="s">
        <v>9190</v>
      </c>
      <c r="B4480" t="s">
        <v>9191</v>
      </c>
      <c r="C4480" t="s">
        <v>10650</v>
      </c>
      <c r="D4480" t="s">
        <v>531</v>
      </c>
      <c r="E4480">
        <v>10.2284325</v>
      </c>
      <c r="F4480">
        <v>38.32</v>
      </c>
      <c r="G4480">
        <v>-25.865691289586401</v>
      </c>
      <c r="H4480">
        <v>49.421060459304996</v>
      </c>
      <c r="I4480">
        <v>1123.15986433237</v>
      </c>
      <c r="J4480">
        <v>6.5146058884238496</v>
      </c>
      <c r="K4480">
        <v>26.1723182742208</v>
      </c>
      <c r="L4480">
        <v>23.235858111750801</v>
      </c>
      <c r="M4480">
        <v>100</v>
      </c>
      <c r="N4480">
        <v>1.5966470412134499</v>
      </c>
      <c r="O4480">
        <v>0</v>
      </c>
      <c r="P4480">
        <v>1136.1290322580601</v>
      </c>
    </row>
    <row r="4481" spans="1:17" hidden="1" x14ac:dyDescent="0.3">
      <c r="A4481" t="s">
        <v>9192</v>
      </c>
      <c r="B4481" t="s">
        <v>9193</v>
      </c>
      <c r="C4481" t="s">
        <v>10650</v>
      </c>
      <c r="D4481" t="s">
        <v>300</v>
      </c>
      <c r="E4481">
        <v>10.215605999999999</v>
      </c>
      <c r="F4481">
        <v>10.199999999999999</v>
      </c>
      <c r="G4481">
        <v>0.501821844344434</v>
      </c>
      <c r="H4481">
        <v>-15.6645079609359</v>
      </c>
      <c r="I4481">
        <v>-26.1606572873918</v>
      </c>
      <c r="J4481">
        <v>-6.6021845618852799</v>
      </c>
      <c r="K4481">
        <v>11.7619690609313</v>
      </c>
      <c r="L4481">
        <v>11.609921464071901</v>
      </c>
      <c r="M4481">
        <v>0.71984475751824595</v>
      </c>
      <c r="N4481">
        <v>0.72839506172839497</v>
      </c>
      <c r="O4481">
        <v>44.2156862745098</v>
      </c>
      <c r="P4481">
        <v>32.124352331606197</v>
      </c>
    </row>
    <row r="4482" spans="1:17" hidden="1" x14ac:dyDescent="0.3">
      <c r="A4482" t="s">
        <v>9194</v>
      </c>
      <c r="B4482" t="s">
        <v>9195</v>
      </c>
      <c r="C4482" t="s">
        <v>10650</v>
      </c>
      <c r="D4482" t="s">
        <v>51</v>
      </c>
      <c r="E4482">
        <v>10.2146715</v>
      </c>
      <c r="F4482">
        <v>24.15</v>
      </c>
      <c r="G4482">
        <v>15.046650710515101</v>
      </c>
      <c r="H4482">
        <v>-5.1498256858625098</v>
      </c>
      <c r="I4482">
        <v>-31.104761146028601</v>
      </c>
      <c r="J4482">
        <v>-7.0627623810837896</v>
      </c>
      <c r="K4482">
        <v>23.929228516962699</v>
      </c>
      <c r="L4482">
        <v>23.719210967928401</v>
      </c>
      <c r="M4482">
        <v>43.854525190593002</v>
      </c>
      <c r="N4482">
        <v>0.92073089899892602</v>
      </c>
      <c r="O4482">
        <v>59.420289855072397</v>
      </c>
      <c r="P4482">
        <v>49.999999999999901</v>
      </c>
      <c r="Q4482">
        <v>6.7388725975674996E-2</v>
      </c>
    </row>
    <row r="4483" spans="1:17" hidden="1" x14ac:dyDescent="0.3">
      <c r="A4483" t="s">
        <v>9196</v>
      </c>
      <c r="B4483" t="s">
        <v>9197</v>
      </c>
      <c r="C4483" t="s">
        <v>10650</v>
      </c>
      <c r="D4483" t="s">
        <v>531</v>
      </c>
      <c r="E4483">
        <v>10.179</v>
      </c>
      <c r="F4483">
        <v>33.54</v>
      </c>
      <c r="G4483">
        <v>25.564722999671702</v>
      </c>
      <c r="H4483">
        <v>-21.518377950622899</v>
      </c>
      <c r="I4483">
        <v>-38.913084905155301</v>
      </c>
      <c r="J4483">
        <v>-15.1066399321042</v>
      </c>
      <c r="K4483">
        <v>42.385390290575501</v>
      </c>
      <c r="L4483">
        <v>41.674786419969202</v>
      </c>
      <c r="M4483">
        <v>25.252201623748899</v>
      </c>
      <c r="N4483">
        <v>3.54282048990278</v>
      </c>
      <c r="O4483">
        <v>74.895646988670194</v>
      </c>
      <c r="P4483">
        <v>63.609756097560897</v>
      </c>
      <c r="Q4483">
        <v>2.1020346307751001E-2</v>
      </c>
    </row>
    <row r="4484" spans="1:17" hidden="1" x14ac:dyDescent="0.3">
      <c r="A4484" t="s">
        <v>9198</v>
      </c>
      <c r="B4484" t="s">
        <v>9199</v>
      </c>
      <c r="C4484" t="s">
        <v>10650</v>
      </c>
      <c r="D4484" t="s">
        <v>494</v>
      </c>
      <c r="E4484">
        <v>10.168793600000001</v>
      </c>
      <c r="F4484">
        <v>9.51</v>
      </c>
      <c r="G4484">
        <v>34.956027347497802</v>
      </c>
      <c r="H4484">
        <v>27.811977888431201</v>
      </c>
      <c r="I4484">
        <v>-9.5996027082983595</v>
      </c>
      <c r="J4484">
        <v>25.516724798403299</v>
      </c>
      <c r="K4484">
        <v>8.2565073303069099</v>
      </c>
      <c r="L4484">
        <v>8.1848171244980694</v>
      </c>
      <c r="M4484">
        <v>81.333851945147799</v>
      </c>
      <c r="N4484">
        <v>1.4541705301838199</v>
      </c>
      <c r="O4484">
        <v>59.621451104100899</v>
      </c>
      <c r="P4484">
        <v>84.660194174757194</v>
      </c>
      <c r="Q4484">
        <v>5.5777707590851003E-2</v>
      </c>
    </row>
    <row r="4485" spans="1:17" hidden="1" x14ac:dyDescent="0.3">
      <c r="A4485" t="s">
        <v>9200</v>
      </c>
      <c r="B4485" t="s">
        <v>9201</v>
      </c>
      <c r="C4485" t="s">
        <v>10650</v>
      </c>
      <c r="D4485" t="s">
        <v>133</v>
      </c>
      <c r="E4485">
        <v>10.1525</v>
      </c>
      <c r="F4485">
        <v>6.57</v>
      </c>
      <c r="G4485">
        <v>-22.376066474012401</v>
      </c>
      <c r="H4485">
        <v>-8.8781150359292003</v>
      </c>
      <c r="I4485">
        <v>-23.337517175348601</v>
      </c>
      <c r="J4485">
        <v>-8.7549609626440699</v>
      </c>
      <c r="K4485">
        <v>6.7670421919096704</v>
      </c>
      <c r="L4485">
        <v>7.1064544750322298</v>
      </c>
      <c r="M4485">
        <v>42.336939443344697</v>
      </c>
      <c r="N4485">
        <v>0.91223935610699503</v>
      </c>
      <c r="O4485">
        <v>97.564687975646805</v>
      </c>
      <c r="P4485">
        <v>27.325581395348799</v>
      </c>
      <c r="Q4485">
        <v>4.2407523870747997E-2</v>
      </c>
    </row>
    <row r="4486" spans="1:17" hidden="1" x14ac:dyDescent="0.3">
      <c r="A4486" t="s">
        <v>9202</v>
      </c>
      <c r="B4486" t="s">
        <v>9203</v>
      </c>
      <c r="C4486" t="s">
        <v>10650</v>
      </c>
      <c r="D4486" t="s">
        <v>426</v>
      </c>
      <c r="E4486">
        <v>10.080773499999999</v>
      </c>
      <c r="F4486">
        <v>21.65</v>
      </c>
      <c r="G4486">
        <v>4.9618462016730298</v>
      </c>
      <c r="H4486">
        <v>-0.11400291043093599</v>
      </c>
      <c r="I4486">
        <v>-18.756809353017701</v>
      </c>
      <c r="J4486">
        <v>-1.48314855081886</v>
      </c>
      <c r="K4486">
        <v>22.2836138117781</v>
      </c>
      <c r="L4486">
        <v>21.001825754519398</v>
      </c>
      <c r="M4486">
        <v>48.4696024896636</v>
      </c>
      <c r="N4486">
        <v>0.28526459610652999</v>
      </c>
      <c r="O4486">
        <v>47.8060046189376</v>
      </c>
      <c r="P4486">
        <v>42.434210526315702</v>
      </c>
      <c r="Q4486">
        <v>5.5635263713154998E-2</v>
      </c>
    </row>
    <row r="4487" spans="1:17" hidden="1" x14ac:dyDescent="0.3">
      <c r="A4487" t="s">
        <v>9204</v>
      </c>
      <c r="B4487" t="s">
        <v>9205</v>
      </c>
      <c r="C4487" t="s">
        <v>10650</v>
      </c>
      <c r="E4487">
        <v>10.080189000000001</v>
      </c>
      <c r="F4487">
        <v>33</v>
      </c>
      <c r="G4487">
        <v>-32.512428335639797</v>
      </c>
      <c r="H4487">
        <v>-1.52309381952183</v>
      </c>
      <c r="I4487">
        <v>-8.2072631637848996</v>
      </c>
      <c r="J4487">
        <v>-1.6627623810837799</v>
      </c>
      <c r="K4487">
        <v>32.824422769572401</v>
      </c>
      <c r="L4487">
        <v>32.390900363650097</v>
      </c>
      <c r="M4487">
        <v>84.7193819831745</v>
      </c>
      <c r="N4487">
        <v>0</v>
      </c>
      <c r="O4487">
        <v>2.1212121212121202</v>
      </c>
      <c r="P4487">
        <v>10</v>
      </c>
    </row>
    <row r="4488" spans="1:17" hidden="1" x14ac:dyDescent="0.3">
      <c r="A4488" t="s">
        <v>9206</v>
      </c>
      <c r="B4488" t="s">
        <v>9207</v>
      </c>
      <c r="C4488" t="s">
        <v>10650</v>
      </c>
      <c r="D4488" t="s">
        <v>680</v>
      </c>
      <c r="E4488">
        <v>10.066058</v>
      </c>
      <c r="F4488">
        <v>33.61</v>
      </c>
      <c r="G4488">
        <v>41.923697358646102</v>
      </c>
      <c r="H4488">
        <v>-29.204045224073798</v>
      </c>
      <c r="I4488">
        <v>88.650508139097298</v>
      </c>
      <c r="J4488">
        <v>5.4107045284487096</v>
      </c>
      <c r="K4488">
        <v>44.399417081742797</v>
      </c>
      <c r="L4488">
        <v>39.1717293547783</v>
      </c>
      <c r="M4488">
        <v>41.554511255214301</v>
      </c>
      <c r="N4488">
        <v>3.43938594387143</v>
      </c>
      <c r="O4488">
        <v>85.0044629574531</v>
      </c>
      <c r="P4488">
        <v>101.740696278511</v>
      </c>
      <c r="Q4488">
        <v>-1.7123946733862999E-2</v>
      </c>
    </row>
    <row r="4489" spans="1:17" hidden="1" x14ac:dyDescent="0.3">
      <c r="A4489" t="s">
        <v>9208</v>
      </c>
      <c r="B4489" t="s">
        <v>9209</v>
      </c>
      <c r="C4489" t="s">
        <v>10650</v>
      </c>
      <c r="D4489" t="s">
        <v>264</v>
      </c>
      <c r="E4489">
        <v>10.042524</v>
      </c>
      <c r="F4489">
        <v>25.87</v>
      </c>
      <c r="G4489">
        <v>63.638241379266603</v>
      </c>
      <c r="H4489">
        <v>40.083554379924102</v>
      </c>
      <c r="I4489">
        <v>-15.013847971126999</v>
      </c>
      <c r="J4489">
        <v>9.4676724015249007</v>
      </c>
      <c r="K4489">
        <v>23.150700328801101</v>
      </c>
      <c r="L4489">
        <v>21.423398613170502</v>
      </c>
      <c r="M4489">
        <v>63.470006633401702</v>
      </c>
      <c r="N4489">
        <v>1.58367731975393</v>
      </c>
      <c r="O4489">
        <v>29.841515268650902</v>
      </c>
      <c r="P4489">
        <v>94.073518379594901</v>
      </c>
    </row>
    <row r="4490" spans="1:17" hidden="1" x14ac:dyDescent="0.3">
      <c r="A4490" t="s">
        <v>9210</v>
      </c>
      <c r="B4490" t="s">
        <v>9211</v>
      </c>
      <c r="C4490" t="s">
        <v>10650</v>
      </c>
      <c r="D4490" t="s">
        <v>2888</v>
      </c>
      <c r="E4490">
        <v>10.0253376</v>
      </c>
      <c r="F4490">
        <v>22.4</v>
      </c>
      <c r="G4490">
        <v>-7.6282594564685597</v>
      </c>
      <c r="H4490">
        <v>-31.7968959352654</v>
      </c>
      <c r="I4490">
        <v>-25.8096348517597</v>
      </c>
      <c r="J4490">
        <v>-8.2877623810837804</v>
      </c>
      <c r="K4490">
        <v>23.995519497620499</v>
      </c>
      <c r="L4490">
        <v>22.602751754733699</v>
      </c>
      <c r="M4490">
        <v>33.988411964864198</v>
      </c>
      <c r="N4490">
        <v>0.64144617578709695</v>
      </c>
      <c r="O4490">
        <v>50.625</v>
      </c>
      <c r="P4490">
        <v>40.969162995594701</v>
      </c>
      <c r="Q4490">
        <v>5.0632014330264E-2</v>
      </c>
    </row>
    <row r="4491" spans="1:17" hidden="1" x14ac:dyDescent="0.3">
      <c r="A4491" t="s">
        <v>9212</v>
      </c>
      <c r="B4491" t="s">
        <v>9213</v>
      </c>
      <c r="C4491" t="s">
        <v>10650</v>
      </c>
      <c r="D4491" t="s">
        <v>2641</v>
      </c>
      <c r="E4491">
        <v>10.001186369999999</v>
      </c>
      <c r="F4491">
        <v>3.92</v>
      </c>
      <c r="G4491">
        <v>2.8980563330051199</v>
      </c>
      <c r="H4491">
        <v>-14.023093819521799</v>
      </c>
      <c r="I4491">
        <v>-11.677178261606899</v>
      </c>
      <c r="J4491">
        <v>-5.5181840678307701</v>
      </c>
      <c r="K4491">
        <v>3.8610367132701402</v>
      </c>
      <c r="L4491">
        <v>3.6579713999457901</v>
      </c>
      <c r="M4491">
        <v>51.2109160566905</v>
      </c>
      <c r="N4491">
        <v>1.5899209875164699</v>
      </c>
      <c r="O4491">
        <v>32.3979591836734</v>
      </c>
      <c r="P4491">
        <v>82.325581395348806</v>
      </c>
      <c r="Q4491">
        <v>-2.6346060332597999E-2</v>
      </c>
    </row>
    <row r="4492" spans="1:17" hidden="1" x14ac:dyDescent="0.3">
      <c r="A4492" t="s">
        <v>9214</v>
      </c>
      <c r="B4492" t="s">
        <v>9215</v>
      </c>
      <c r="C4492" t="s">
        <v>10650</v>
      </c>
      <c r="D4492" t="s">
        <v>141</v>
      </c>
      <c r="E4492">
        <v>9.9760069999999992</v>
      </c>
      <c r="F4492">
        <v>7.98</v>
      </c>
      <c r="G4492">
        <v>-6.1362115797674504</v>
      </c>
      <c r="H4492">
        <v>10.082844102205501</v>
      </c>
      <c r="I4492">
        <v>-16.824589612436601</v>
      </c>
      <c r="J4492">
        <v>0.43600305101497699</v>
      </c>
      <c r="K4492">
        <v>7.8567517459997402</v>
      </c>
      <c r="L4492">
        <v>7.7056183477217104</v>
      </c>
      <c r="M4492">
        <v>58.6192805679053</v>
      </c>
      <c r="N4492">
        <v>1.10965023293329</v>
      </c>
      <c r="O4492">
        <v>28.6967418546365</v>
      </c>
      <c r="P4492">
        <v>31.900826446280998</v>
      </c>
      <c r="Q4492">
        <v>5.7067371171887003E-2</v>
      </c>
    </row>
    <row r="4493" spans="1:17" hidden="1" x14ac:dyDescent="0.3">
      <c r="A4493" t="s">
        <v>9216</v>
      </c>
      <c r="B4493" t="s">
        <v>9217</v>
      </c>
      <c r="C4493" t="s">
        <v>10650</v>
      </c>
      <c r="E4493">
        <v>9.9460200000000007</v>
      </c>
      <c r="F4493">
        <v>2.02</v>
      </c>
      <c r="G4493">
        <v>-32.3770245731437</v>
      </c>
      <c r="H4493">
        <v>-6.7611890576170799</v>
      </c>
      <c r="I4493">
        <v>-22.386208284434002</v>
      </c>
      <c r="J4493">
        <v>-2.6577872567056602</v>
      </c>
      <c r="K4493">
        <v>2.1097930248716299</v>
      </c>
      <c r="L4493">
        <v>2.18536176364475</v>
      </c>
      <c r="M4493">
        <v>41.336506584980803</v>
      </c>
      <c r="N4493">
        <v>0.29242486195799799</v>
      </c>
      <c r="O4493">
        <v>76.732673267326703</v>
      </c>
      <c r="P4493">
        <v>15.4285714285714</v>
      </c>
      <c r="Q4493">
        <v>4.5274012766906999E-2</v>
      </c>
    </row>
    <row r="4494" spans="1:17" hidden="1" x14ac:dyDescent="0.3">
      <c r="A4494" t="s">
        <v>9218</v>
      </c>
      <c r="B4494" t="s">
        <v>9219</v>
      </c>
      <c r="C4494" t="s">
        <v>10650</v>
      </c>
      <c r="D4494" t="s">
        <v>2599</v>
      </c>
      <c r="E4494">
        <v>9.9394074000000003</v>
      </c>
      <c r="F4494">
        <v>25.65</v>
      </c>
      <c r="G4494">
        <v>-18.490517361075</v>
      </c>
      <c r="H4494">
        <v>15.883234190516999</v>
      </c>
      <c r="I4494">
        <v>-16.6287627696606</v>
      </c>
      <c r="J4494">
        <v>-1.7822660559605701</v>
      </c>
      <c r="K4494">
        <v>24.365770608415598</v>
      </c>
      <c r="L4494">
        <v>21.954122683006901</v>
      </c>
      <c r="M4494">
        <v>75.299828156871797</v>
      </c>
      <c r="N4494">
        <v>0.163573450770682</v>
      </c>
      <c r="O4494">
        <v>8.1871345029239802</v>
      </c>
      <c r="P4494">
        <v>76.288659793814404</v>
      </c>
    </row>
    <row r="4495" spans="1:17" hidden="1" x14ac:dyDescent="0.3">
      <c r="A4495" t="s">
        <v>9220</v>
      </c>
      <c r="B4495" t="s">
        <v>9221</v>
      </c>
      <c r="C4495" t="s">
        <v>10650</v>
      </c>
      <c r="D4495" t="s">
        <v>629</v>
      </c>
      <c r="E4495">
        <v>9.9310650000000003</v>
      </c>
      <c r="F4495">
        <v>26.98</v>
      </c>
      <c r="G4495">
        <v>75.0483482852772</v>
      </c>
      <c r="H4495">
        <v>-3.8698008596429601</v>
      </c>
      <c r="I4495">
        <v>-12.109354841577501</v>
      </c>
      <c r="J4495">
        <v>-3.67567540804921</v>
      </c>
      <c r="K4495">
        <v>26.445379368399099</v>
      </c>
      <c r="L4495">
        <v>24.22802062245</v>
      </c>
      <c r="M4495">
        <v>47.5674643727099</v>
      </c>
      <c r="N4495">
        <v>1.0134095344298799</v>
      </c>
      <c r="O4495">
        <v>34.025203854707101</v>
      </c>
      <c r="P4495">
        <v>124.833333333333</v>
      </c>
      <c r="Q4495">
        <v>9.3207204463997995E-2</v>
      </c>
    </row>
    <row r="4496" spans="1:17" hidden="1" x14ac:dyDescent="0.3">
      <c r="A4496" t="s">
        <v>9222</v>
      </c>
      <c r="B4496" t="s">
        <v>9223</v>
      </c>
      <c r="C4496" t="s">
        <v>10650</v>
      </c>
      <c r="D4496" t="s">
        <v>629</v>
      </c>
      <c r="E4496">
        <v>9.91808361</v>
      </c>
      <c r="F4496">
        <v>3.15</v>
      </c>
      <c r="G4496">
        <v>-23.655615983379001</v>
      </c>
      <c r="H4496">
        <v>5.9345332991222097</v>
      </c>
      <c r="I4496">
        <v>-7.9691679256896704</v>
      </c>
      <c r="J4496">
        <v>-4.1243008426222501</v>
      </c>
      <c r="K4496">
        <v>2.9363259557537398</v>
      </c>
      <c r="L4496">
        <v>3.0050757490521698</v>
      </c>
      <c r="M4496">
        <v>61.541681805074298</v>
      </c>
      <c r="N4496">
        <v>1.1485634577811801</v>
      </c>
      <c r="O4496">
        <v>21.904761904761799</v>
      </c>
      <c r="P4496">
        <v>34.042553191489297</v>
      </c>
      <c r="Q4496">
        <v>8.3919519539560006E-2</v>
      </c>
    </row>
    <row r="4497" spans="1:17" hidden="1" x14ac:dyDescent="0.3">
      <c r="A4497" t="s">
        <v>9224</v>
      </c>
      <c r="B4497" t="s">
        <v>9225</v>
      </c>
      <c r="C4497" t="s">
        <v>10650</v>
      </c>
      <c r="D4497" t="s">
        <v>141</v>
      </c>
      <c r="E4497">
        <v>9.9075600000000001</v>
      </c>
      <c r="F4497">
        <v>18.98</v>
      </c>
      <c r="G4497">
        <v>23.990109664856799</v>
      </c>
      <c r="H4497">
        <v>4.2702012058027101</v>
      </c>
      <c r="I4497">
        <v>27.743852745388001</v>
      </c>
      <c r="J4497">
        <v>-1.7822660559605701</v>
      </c>
      <c r="K4497">
        <v>16.101558281039299</v>
      </c>
      <c r="L4497">
        <v>13.4701758236641</v>
      </c>
      <c r="M4497">
        <v>93.959299518189795</v>
      </c>
      <c r="N4497">
        <v>0.13222976163845501</v>
      </c>
      <c r="O4497">
        <v>0</v>
      </c>
      <c r="P4497">
        <v>94.6666666666666</v>
      </c>
      <c r="Q4497">
        <v>9.3094271084982E-2</v>
      </c>
    </row>
    <row r="4498" spans="1:17" hidden="1" x14ac:dyDescent="0.3">
      <c r="A4498" t="s">
        <v>9226</v>
      </c>
      <c r="B4498" t="s">
        <v>9227</v>
      </c>
      <c r="C4498" t="s">
        <v>10650</v>
      </c>
      <c r="D4498" t="s">
        <v>54</v>
      </c>
      <c r="E4498">
        <v>9.9043693000000008</v>
      </c>
      <c r="F4498">
        <v>7.33</v>
      </c>
      <c r="G4498">
        <v>68.289465747033006</v>
      </c>
      <c r="H4498">
        <v>4.1564166589785296</v>
      </c>
      <c r="I4498">
        <v>43.232644479806197</v>
      </c>
      <c r="J4498">
        <v>-1.7822660559605701</v>
      </c>
      <c r="K4498">
        <v>5.6614547564774202</v>
      </c>
      <c r="L4498">
        <v>4.8752081730702104</v>
      </c>
      <c r="M4498">
        <v>89.888648778946106</v>
      </c>
      <c r="N4498">
        <v>2.4487583952082201</v>
      </c>
      <c r="O4498">
        <v>0</v>
      </c>
      <c r="P4498">
        <v>129.0625</v>
      </c>
      <c r="Q4498">
        <v>5.7085164593794001E-2</v>
      </c>
    </row>
    <row r="4499" spans="1:17" hidden="1" x14ac:dyDescent="0.3">
      <c r="A4499" t="s">
        <v>9228</v>
      </c>
      <c r="B4499" t="s">
        <v>9229</v>
      </c>
      <c r="C4499" t="s">
        <v>10650</v>
      </c>
      <c r="D4499" t="s">
        <v>51</v>
      </c>
      <c r="E4499">
        <v>9.8839000000000006</v>
      </c>
      <c r="F4499">
        <v>33.729999999999997</v>
      </c>
      <c r="G4499">
        <v>-11.751251666056501</v>
      </c>
      <c r="H4499">
        <v>-3.0083923948477</v>
      </c>
      <c r="I4499">
        <v>-17.955083418647401</v>
      </c>
      <c r="J4499">
        <v>-5.9337491262973403</v>
      </c>
      <c r="K4499">
        <v>33.203493939215498</v>
      </c>
      <c r="L4499">
        <v>31.108924056434599</v>
      </c>
      <c r="M4499">
        <v>41.352816332049102</v>
      </c>
      <c r="N4499">
        <v>0.61840430299631599</v>
      </c>
      <c r="O4499">
        <v>26.741772902460699</v>
      </c>
      <c r="P4499">
        <v>57.616822429906499</v>
      </c>
      <c r="Q4499">
        <v>5.8417818784122999E-2</v>
      </c>
    </row>
    <row r="4500" spans="1:17" hidden="1" x14ac:dyDescent="0.3">
      <c r="A4500" t="s">
        <v>9230</v>
      </c>
      <c r="B4500" t="s">
        <v>9231</v>
      </c>
      <c r="C4500" t="s">
        <v>10650</v>
      </c>
      <c r="D4500" t="s">
        <v>72</v>
      </c>
      <c r="E4500">
        <v>9.8833874000000002</v>
      </c>
      <c r="F4500">
        <v>22.51</v>
      </c>
      <c r="G4500">
        <v>454.24004767499599</v>
      </c>
      <c r="H4500">
        <v>49.228272300696702</v>
      </c>
      <c r="I4500">
        <v>449.78083207431001</v>
      </c>
      <c r="J4500">
        <v>6.4705056247956803</v>
      </c>
      <c r="K4500">
        <v>15.510232164367</v>
      </c>
      <c r="L4500">
        <v>9.1445814005469295</v>
      </c>
      <c r="M4500">
        <v>99.999999994450903</v>
      </c>
      <c r="N4500">
        <v>0.29566652205440902</v>
      </c>
      <c r="O4500">
        <v>0</v>
      </c>
      <c r="P4500">
        <v>550.57803468208101</v>
      </c>
    </row>
    <row r="4501" spans="1:17" hidden="1" x14ac:dyDescent="0.3">
      <c r="A4501" t="s">
        <v>9232</v>
      </c>
      <c r="B4501" t="s">
        <v>9233</v>
      </c>
      <c r="C4501" t="s">
        <v>10650</v>
      </c>
      <c r="D4501" t="s">
        <v>629</v>
      </c>
      <c r="E4501">
        <v>9.8426039999999997</v>
      </c>
      <c r="F4501">
        <v>7.04</v>
      </c>
      <c r="G4501">
        <v>120.993294428243</v>
      </c>
      <c r="H4501">
        <v>22.5343568088444</v>
      </c>
      <c r="I4501">
        <v>63.030832074310297</v>
      </c>
      <c r="J4501">
        <v>-5.5570600166887898</v>
      </c>
      <c r="K4501">
        <v>6.1385219594923504</v>
      </c>
      <c r="L4501">
        <v>5.0021720396849796</v>
      </c>
      <c r="M4501">
        <v>58.883216748054402</v>
      </c>
      <c r="N4501">
        <v>1.1918621457118499</v>
      </c>
      <c r="O4501">
        <v>6.1079545454545396</v>
      </c>
      <c r="P4501">
        <v>163.67041198501801</v>
      </c>
      <c r="Q4501">
        <v>0.12119067312628</v>
      </c>
    </row>
    <row r="4502" spans="1:17" hidden="1" x14ac:dyDescent="0.3">
      <c r="A4502" t="s">
        <v>9234</v>
      </c>
      <c r="B4502" t="s">
        <v>9235</v>
      </c>
      <c r="C4502" t="s">
        <v>10650</v>
      </c>
      <c r="D4502" t="s">
        <v>935</v>
      </c>
      <c r="E4502">
        <v>9.8134397999999994</v>
      </c>
      <c r="F4502">
        <v>10.17</v>
      </c>
      <c r="G4502">
        <v>-53.738444421142603</v>
      </c>
      <c r="H4502">
        <v>-13.0113444722633</v>
      </c>
      <c r="I4502">
        <v>-30.6209897880378</v>
      </c>
      <c r="J4502">
        <v>-2.8289431391012698</v>
      </c>
      <c r="K4502">
        <v>11.458565293167799</v>
      </c>
      <c r="L4502">
        <v>11.188987001744</v>
      </c>
      <c r="M4502">
        <v>34.098727994604097</v>
      </c>
      <c r="N4502">
        <v>0.99222905585106302</v>
      </c>
      <c r="O4502">
        <v>53.392330383480797</v>
      </c>
      <c r="P4502">
        <v>18.2558139534883</v>
      </c>
    </row>
    <row r="4503" spans="1:17" hidden="1" x14ac:dyDescent="0.3">
      <c r="A4503" t="s">
        <v>9236</v>
      </c>
      <c r="B4503" t="s">
        <v>9237</v>
      </c>
      <c r="C4503" t="s">
        <v>10650</v>
      </c>
      <c r="D4503" t="s">
        <v>355</v>
      </c>
      <c r="E4503">
        <v>9.8037500000000009</v>
      </c>
      <c r="F4503">
        <v>12.66</v>
      </c>
      <c r="G4503">
        <v>73.758271386768499</v>
      </c>
      <c r="H4503">
        <v>26.6430662615318</v>
      </c>
      <c r="I4503">
        <v>-2.7864003016687802</v>
      </c>
      <c r="J4503">
        <v>-0.62442372293681503</v>
      </c>
      <c r="K4503">
        <v>10.6278738707326</v>
      </c>
      <c r="L4503">
        <v>9.6749115420014</v>
      </c>
      <c r="M4503">
        <v>99.677557818187097</v>
      </c>
      <c r="N4503">
        <v>1.41998497370398</v>
      </c>
      <c r="O4503">
        <v>0</v>
      </c>
      <c r="P4503">
        <v>104.193548387096</v>
      </c>
    </row>
    <row r="4504" spans="1:17" hidden="1" x14ac:dyDescent="0.3">
      <c r="A4504" t="s">
        <v>9238</v>
      </c>
      <c r="B4504" t="s">
        <v>9239</v>
      </c>
      <c r="C4504" t="s">
        <v>10650</v>
      </c>
      <c r="D4504" t="s">
        <v>264</v>
      </c>
      <c r="E4504">
        <v>9.7586888760000008</v>
      </c>
      <c r="F4504">
        <v>6.99</v>
      </c>
      <c r="G4504">
        <v>39.637715700401699</v>
      </c>
      <c r="H4504">
        <v>2.5394061804781498</v>
      </c>
      <c r="I4504">
        <v>36.389806433284697</v>
      </c>
      <c r="J4504">
        <v>13.7618476709092</v>
      </c>
      <c r="K4504">
        <v>6.3067864622330996</v>
      </c>
      <c r="L4504">
        <v>5.7201694847314997</v>
      </c>
      <c r="M4504">
        <v>66.791913094741304</v>
      </c>
      <c r="N4504">
        <v>1.14257914041371</v>
      </c>
      <c r="O4504">
        <v>24.892703862660898</v>
      </c>
      <c r="P4504">
        <v>80.154639175257699</v>
      </c>
      <c r="Q4504">
        <v>7.2738857745300006E-2</v>
      </c>
    </row>
    <row r="4505" spans="1:17" hidden="1" x14ac:dyDescent="0.3">
      <c r="A4505" t="s">
        <v>9240</v>
      </c>
      <c r="B4505" t="s">
        <v>8843</v>
      </c>
      <c r="C4505" t="s">
        <v>10650</v>
      </c>
      <c r="D4505" t="s">
        <v>935</v>
      </c>
      <c r="E4505">
        <v>9.7166674999999998</v>
      </c>
      <c r="F4505">
        <v>11.04</v>
      </c>
      <c r="G4505">
        <v>94.411973508836695</v>
      </c>
      <c r="H4505">
        <v>6.8345349462701996</v>
      </c>
      <c r="I4505">
        <v>82.775512925374102</v>
      </c>
      <c r="J4505">
        <v>7.9734224763400103</v>
      </c>
      <c r="K4505">
        <v>10.307088943580601</v>
      </c>
      <c r="L4505">
        <v>8.5046511226030095</v>
      </c>
      <c r="M4505">
        <v>55.770071328407397</v>
      </c>
      <c r="N4505">
        <v>1.36535234023422</v>
      </c>
      <c r="O4505">
        <v>42.3007246376811</v>
      </c>
      <c r="P4505">
        <v>124.847250509164</v>
      </c>
    </row>
    <row r="4506" spans="1:17" hidden="1" x14ac:dyDescent="0.3">
      <c r="A4506" t="s">
        <v>9241</v>
      </c>
      <c r="B4506" t="s">
        <v>9242</v>
      </c>
      <c r="C4506" t="s">
        <v>10650</v>
      </c>
      <c r="D4506" t="s">
        <v>531</v>
      </c>
      <c r="E4506">
        <v>9.6980599999999999</v>
      </c>
      <c r="F4506">
        <v>9.5500000000000007</v>
      </c>
      <c r="G4506">
        <v>11.4666546490031</v>
      </c>
      <c r="H4506">
        <v>12.9987479750472</v>
      </c>
      <c r="I4506">
        <v>-21.581608117077199</v>
      </c>
      <c r="J4506">
        <v>1.5287269806183199</v>
      </c>
      <c r="K4506">
        <v>9.5431176265172297</v>
      </c>
      <c r="L4506">
        <v>9.5572051345507294</v>
      </c>
      <c r="M4506">
        <v>59.554295123656601</v>
      </c>
      <c r="N4506">
        <v>0.61460138192987401</v>
      </c>
      <c r="O4506">
        <v>65.549738219895204</v>
      </c>
      <c r="P4506">
        <v>46.923076923076898</v>
      </c>
      <c r="Q4506">
        <v>0.111227676692757</v>
      </c>
    </row>
    <row r="4507" spans="1:17" hidden="1" x14ac:dyDescent="0.3">
      <c r="A4507" t="s">
        <v>9243</v>
      </c>
      <c r="B4507" t="s">
        <v>9244</v>
      </c>
      <c r="C4507" t="s">
        <v>10650</v>
      </c>
      <c r="D4507" t="s">
        <v>1168</v>
      </c>
      <c r="E4507">
        <v>9.6604262040000002</v>
      </c>
      <c r="F4507">
        <v>3.1</v>
      </c>
      <c r="G4507">
        <v>113.659211188648</v>
      </c>
      <c r="H4507">
        <v>72.103279806851702</v>
      </c>
      <c r="I4507">
        <v>131.125320263286</v>
      </c>
      <c r="J4507">
        <v>-8.7215859104955396</v>
      </c>
      <c r="M4507">
        <v>47.203216040631801</v>
      </c>
      <c r="O4507">
        <v>18.387096774193498</v>
      </c>
      <c r="P4507">
        <v>156.198347107438</v>
      </c>
    </row>
    <row r="4508" spans="1:17" hidden="1" x14ac:dyDescent="0.3">
      <c r="A4508" t="s">
        <v>9245</v>
      </c>
      <c r="B4508" t="s">
        <v>9246</v>
      </c>
      <c r="C4508" t="s">
        <v>10650</v>
      </c>
      <c r="D4508" t="s">
        <v>21</v>
      </c>
      <c r="E4508">
        <v>9.6482812799999902</v>
      </c>
      <c r="F4508">
        <v>7.22</v>
      </c>
      <c r="G4508">
        <v>9.4872036198268201</v>
      </c>
      <c r="H4508">
        <v>-1.25355204054609</v>
      </c>
      <c r="I4508">
        <v>-12.5519217504462</v>
      </c>
      <c r="J4508">
        <v>-2.4627623810837802</v>
      </c>
      <c r="K4508">
        <v>7.4475176046888203</v>
      </c>
      <c r="L4508">
        <v>7.01257003336364</v>
      </c>
      <c r="M4508">
        <v>50.155276585762003</v>
      </c>
      <c r="N4508">
        <v>0.79098450014598698</v>
      </c>
      <c r="O4508">
        <v>30.0554016620498</v>
      </c>
      <c r="P4508">
        <v>52.320675105485201</v>
      </c>
      <c r="Q4508">
        <v>3.0103100546654001E-2</v>
      </c>
    </row>
    <row r="4509" spans="1:17" hidden="1" x14ac:dyDescent="0.3">
      <c r="A4509" t="s">
        <v>9247</v>
      </c>
      <c r="B4509" t="s">
        <v>9248</v>
      </c>
      <c r="C4509" t="s">
        <v>10650</v>
      </c>
      <c r="E4509">
        <v>9.6469597</v>
      </c>
      <c r="F4509">
        <v>17.72</v>
      </c>
      <c r="G4509">
        <v>54.148056333005101</v>
      </c>
      <c r="H4509">
        <v>-8.5868787430853608</v>
      </c>
      <c r="I4509">
        <v>18.484838009028401</v>
      </c>
      <c r="J4509">
        <v>2.5334551130060299</v>
      </c>
      <c r="K4509">
        <v>17.086902719647899</v>
      </c>
      <c r="L4509">
        <v>14.639912929936701</v>
      </c>
      <c r="M4509">
        <v>57.696598424775999</v>
      </c>
      <c r="N4509">
        <v>1.46185742620023</v>
      </c>
      <c r="O4509">
        <v>22.347629796839701</v>
      </c>
      <c r="P4509">
        <v>118.765432098765</v>
      </c>
      <c r="Q4509">
        <v>0.14629794295537399</v>
      </c>
    </row>
    <row r="4510" spans="1:17" hidden="1" x14ac:dyDescent="0.3">
      <c r="A4510" t="s">
        <v>9249</v>
      </c>
      <c r="B4510" t="s">
        <v>9250</v>
      </c>
      <c r="C4510" t="s">
        <v>10650</v>
      </c>
      <c r="D4510" t="s">
        <v>414</v>
      </c>
      <c r="E4510">
        <v>9.6147869999999998</v>
      </c>
      <c r="F4510">
        <v>33.57</v>
      </c>
      <c r="G4510">
        <v>-23.6604678400228</v>
      </c>
      <c r="H4510">
        <v>5.7923424220888897</v>
      </c>
      <c r="I4510">
        <v>16.146216689694899</v>
      </c>
      <c r="J4510">
        <v>10.5477639347056</v>
      </c>
      <c r="K4510">
        <v>28.021226772426498</v>
      </c>
      <c r="L4510">
        <v>25.9832655133165</v>
      </c>
      <c r="M4510">
        <v>85.982790174266896</v>
      </c>
      <c r="N4510">
        <v>1.24700956103007</v>
      </c>
      <c r="O4510">
        <v>0</v>
      </c>
      <c r="P4510">
        <v>60.6988989947343</v>
      </c>
      <c r="Q4510">
        <v>0.104931782519175</v>
      </c>
    </row>
    <row r="4511" spans="1:17" hidden="1" x14ac:dyDescent="0.3">
      <c r="A4511" t="s">
        <v>9251</v>
      </c>
      <c r="B4511" t="s">
        <v>9252</v>
      </c>
      <c r="C4511" t="s">
        <v>10650</v>
      </c>
      <c r="D4511" t="s">
        <v>414</v>
      </c>
      <c r="E4511">
        <v>9.6039999999999992</v>
      </c>
      <c r="F4511">
        <v>25.21</v>
      </c>
      <c r="G4511">
        <v>12.780850112228499</v>
      </c>
      <c r="H4511">
        <v>8.7824679004369806</v>
      </c>
      <c r="I4511">
        <v>3.94321230300236</v>
      </c>
      <c r="J4511">
        <v>9.0390693009884409</v>
      </c>
      <c r="K4511">
        <v>21.977412753035299</v>
      </c>
      <c r="L4511">
        <v>19.0163982911027</v>
      </c>
      <c r="M4511">
        <v>100</v>
      </c>
      <c r="N4511">
        <v>9.8333333333333304</v>
      </c>
      <c r="O4511">
        <v>0</v>
      </c>
      <c r="P4511">
        <v>40.445682451253397</v>
      </c>
    </row>
    <row r="4512" spans="1:17" hidden="1" x14ac:dyDescent="0.3">
      <c r="A4512" t="s">
        <v>9253</v>
      </c>
      <c r="B4512" t="s">
        <v>9254</v>
      </c>
      <c r="C4512" t="s">
        <v>10650</v>
      </c>
      <c r="D4512" t="s">
        <v>72</v>
      </c>
      <c r="E4512">
        <v>9.57</v>
      </c>
      <c r="F4512">
        <v>6</v>
      </c>
      <c r="G4512">
        <v>-25.1721191055913</v>
      </c>
      <c r="H4512">
        <v>25.399983103555002</v>
      </c>
      <c r="I4512">
        <v>-14.447000438004901</v>
      </c>
      <c r="J4512">
        <v>-4.6039388516720203</v>
      </c>
      <c r="K4512">
        <v>5.6850085917695896</v>
      </c>
      <c r="L4512">
        <v>5.5937683368395197</v>
      </c>
      <c r="M4512">
        <v>65.282477708226907</v>
      </c>
      <c r="N4512">
        <v>0.97548630145256499</v>
      </c>
      <c r="O4512">
        <v>33.1666666666666</v>
      </c>
      <c r="P4512">
        <v>33.3333333333333</v>
      </c>
      <c r="Q4512">
        <v>8.5405436174610001E-3</v>
      </c>
    </row>
    <row r="4513" spans="1:17" hidden="1" x14ac:dyDescent="0.3">
      <c r="A4513" t="s">
        <v>9255</v>
      </c>
      <c r="B4513" t="s">
        <v>9256</v>
      </c>
      <c r="C4513" t="s">
        <v>10650</v>
      </c>
      <c r="D4513" t="s">
        <v>141</v>
      </c>
      <c r="E4513">
        <v>9.5385059999999999</v>
      </c>
      <c r="F4513">
        <v>7.64</v>
      </c>
      <c r="G4513">
        <v>9.2356553579898808</v>
      </c>
      <c r="H4513">
        <v>-10.7930822320363</v>
      </c>
      <c r="I4513">
        <v>-26.249531149299202</v>
      </c>
      <c r="J4513">
        <v>4.7231071841335996</v>
      </c>
      <c r="K4513">
        <v>8.0151221337926906</v>
      </c>
      <c r="L4513">
        <v>7.3386240795128401</v>
      </c>
      <c r="M4513">
        <v>51.414872364165198</v>
      </c>
      <c r="N4513">
        <v>1.07321458033464</v>
      </c>
      <c r="O4513">
        <v>24.345549738219798</v>
      </c>
      <c r="P4513">
        <v>103.73333333333299</v>
      </c>
      <c r="Q4513">
        <v>8.0582466112065002E-2</v>
      </c>
    </row>
    <row r="4514" spans="1:17" hidden="1" x14ac:dyDescent="0.3">
      <c r="A4514" t="s">
        <v>9257</v>
      </c>
      <c r="B4514" t="s">
        <v>9258</v>
      </c>
      <c r="C4514" t="s">
        <v>10650</v>
      </c>
      <c r="D4514" t="s">
        <v>27</v>
      </c>
      <c r="E4514">
        <v>9.53064</v>
      </c>
      <c r="F4514">
        <v>26.5</v>
      </c>
      <c r="G4514">
        <v>-40.452254929020903</v>
      </c>
      <c r="H4514">
        <v>8.2769061804781501</v>
      </c>
      <c r="I4514">
        <v>-14.821019777541499</v>
      </c>
      <c r="J4514">
        <v>-0.92881742695534797</v>
      </c>
      <c r="K4514">
        <v>27.7340103209687</v>
      </c>
      <c r="L4514">
        <v>27.0655226130663</v>
      </c>
      <c r="M4514">
        <v>45.523673377533697</v>
      </c>
      <c r="N4514">
        <v>0.75742574257425699</v>
      </c>
      <c r="O4514">
        <v>28.301886792452802</v>
      </c>
      <c r="P4514">
        <v>12.050739957716701</v>
      </c>
    </row>
    <row r="4515" spans="1:17" hidden="1" x14ac:dyDescent="0.3">
      <c r="A4515" t="s">
        <v>9259</v>
      </c>
      <c r="B4515" t="s">
        <v>9260</v>
      </c>
      <c r="C4515" t="s">
        <v>10650</v>
      </c>
      <c r="D4515" t="s">
        <v>568</v>
      </c>
      <c r="E4515">
        <v>9.5108599999999992</v>
      </c>
      <c r="F4515">
        <v>34.14</v>
      </c>
      <c r="G4515">
        <v>40.264722999671697</v>
      </c>
      <c r="H4515">
        <v>-1.52309381952183</v>
      </c>
      <c r="I4515">
        <v>49.602260645738902</v>
      </c>
      <c r="J4515">
        <v>-1.6627623810837799</v>
      </c>
      <c r="K4515">
        <v>32.746503066308698</v>
      </c>
      <c r="L4515">
        <v>26.473429508553</v>
      </c>
      <c r="M4515">
        <v>100</v>
      </c>
      <c r="N4515">
        <v>0</v>
      </c>
      <c r="O4515">
        <v>0</v>
      </c>
      <c r="P4515">
        <v>70.7</v>
      </c>
    </row>
    <row r="4516" spans="1:17" hidden="1" x14ac:dyDescent="0.3">
      <c r="A4516" t="s">
        <v>9261</v>
      </c>
      <c r="B4516" t="s">
        <v>9262</v>
      </c>
      <c r="C4516" t="s">
        <v>10650</v>
      </c>
      <c r="D4516" t="s">
        <v>742</v>
      </c>
      <c r="E4516">
        <v>9.5089231049999992</v>
      </c>
      <c r="F4516">
        <v>130.25</v>
      </c>
      <c r="G4516">
        <v>2.8400734550079099</v>
      </c>
      <c r="H4516">
        <v>1.69484481147737</v>
      </c>
      <c r="I4516">
        <v>1.7077118066575701</v>
      </c>
      <c r="J4516">
        <v>3.0881159325540302</v>
      </c>
      <c r="K4516">
        <v>122.61191355144</v>
      </c>
      <c r="L4516">
        <v>112.909274197992</v>
      </c>
      <c r="M4516">
        <v>45.884931757483201</v>
      </c>
      <c r="N4516">
        <v>1.14853083589909</v>
      </c>
      <c r="O4516">
        <v>12.859884836852199</v>
      </c>
      <c r="P4516">
        <v>35.6346974903675</v>
      </c>
    </row>
    <row r="4517" spans="1:17" hidden="1" x14ac:dyDescent="0.3">
      <c r="A4517" t="s">
        <v>9263</v>
      </c>
      <c r="B4517" t="s">
        <v>9264</v>
      </c>
      <c r="C4517" t="s">
        <v>10650</v>
      </c>
      <c r="D4517" t="s">
        <v>531</v>
      </c>
      <c r="E4517">
        <v>9.4751999999999992</v>
      </c>
      <c r="F4517">
        <v>30</v>
      </c>
      <c r="G4517">
        <v>10.145791415791701</v>
      </c>
      <c r="H4517">
        <v>34.039490907093601</v>
      </c>
      <c r="I4517">
        <v>37.708883304847703</v>
      </c>
      <c r="J4517">
        <v>5.4800947617733504</v>
      </c>
      <c r="K4517">
        <v>24.6914539849605</v>
      </c>
      <c r="L4517">
        <v>21.982670229609202</v>
      </c>
      <c r="M4517">
        <v>81.614411992731604</v>
      </c>
      <c r="N4517">
        <v>1.5846678456117</v>
      </c>
      <c r="O4517">
        <v>4.2999999999999901</v>
      </c>
      <c r="P4517">
        <v>107.75623268698</v>
      </c>
      <c r="Q4517">
        <v>0.120253804663877</v>
      </c>
    </row>
    <row r="4518" spans="1:17" hidden="1" x14ac:dyDescent="0.3">
      <c r="A4518" t="s">
        <v>9265</v>
      </c>
      <c r="B4518" t="s">
        <v>9266</v>
      </c>
      <c r="C4518" t="s">
        <v>10650</v>
      </c>
      <c r="D4518" t="s">
        <v>54</v>
      </c>
      <c r="E4518">
        <v>9.4650304999999992</v>
      </c>
      <c r="F4518">
        <v>19.57</v>
      </c>
      <c r="G4518">
        <v>111.169661271276</v>
      </c>
      <c r="H4518">
        <v>-22.195975862489</v>
      </c>
      <c r="I4518">
        <v>-32.797107294800597</v>
      </c>
      <c r="J4518">
        <v>-11.395234705807001</v>
      </c>
      <c r="K4518">
        <v>23.4372984118727</v>
      </c>
      <c r="L4518">
        <v>22.0072956393029</v>
      </c>
      <c r="M4518">
        <v>15.9816049020853</v>
      </c>
      <c r="N4518">
        <v>2.8070175438596401</v>
      </c>
      <c r="O4518">
        <v>45.579969340827702</v>
      </c>
      <c r="P4518">
        <v>160.933333333333</v>
      </c>
    </row>
    <row r="4519" spans="1:17" hidden="1" x14ac:dyDescent="0.3">
      <c r="A4519" t="s">
        <v>9267</v>
      </c>
      <c r="B4519" t="s">
        <v>9268</v>
      </c>
      <c r="C4519" t="s">
        <v>10650</v>
      </c>
      <c r="D4519" t="s">
        <v>1644</v>
      </c>
      <c r="E4519">
        <v>9.4538682000000005</v>
      </c>
      <c r="F4519">
        <v>9.0299999999999994</v>
      </c>
      <c r="G4519">
        <v>89.356114920478305</v>
      </c>
      <c r="H4519">
        <v>4.292325099608</v>
      </c>
      <c r="I4519">
        <v>38.198947208802998</v>
      </c>
      <c r="J4519">
        <v>-1.7822660559605701</v>
      </c>
      <c r="K4519">
        <v>7.1406292263477198</v>
      </c>
      <c r="L4519">
        <v>5.4035355532424996</v>
      </c>
      <c r="M4519">
        <v>96.610289354278393</v>
      </c>
      <c r="N4519">
        <v>0.76417773179283699</v>
      </c>
      <c r="O4519">
        <v>0.33222591362127502</v>
      </c>
      <c r="P4519">
        <v>155.80736543909299</v>
      </c>
      <c r="Q4519">
        <v>0.118286361305157</v>
      </c>
    </row>
    <row r="4520" spans="1:17" hidden="1" x14ac:dyDescent="0.3">
      <c r="A4520" t="s">
        <v>9269</v>
      </c>
      <c r="B4520" t="s">
        <v>9270</v>
      </c>
      <c r="C4520" t="s">
        <v>10650</v>
      </c>
      <c r="E4520">
        <v>9.4499999999999993</v>
      </c>
      <c r="F4520">
        <v>30</v>
      </c>
      <c r="G4520">
        <v>59.198098473755202</v>
      </c>
      <c r="H4520">
        <v>-9.1016520450301606</v>
      </c>
      <c r="I4520">
        <v>-41.540596497118202</v>
      </c>
      <c r="J4520">
        <v>-2.7181713520600401</v>
      </c>
      <c r="K4520">
        <v>32.1405896531179</v>
      </c>
      <c r="L4520">
        <v>32.749567565346098</v>
      </c>
      <c r="M4520">
        <v>34.577881800155403</v>
      </c>
      <c r="N4520">
        <v>0.59297332465842501</v>
      </c>
      <c r="O4520">
        <v>135.9</v>
      </c>
      <c r="P4520">
        <v>89.633375474083394</v>
      </c>
    </row>
    <row r="4521" spans="1:17" hidden="1" x14ac:dyDescent="0.3">
      <c r="A4521" t="s">
        <v>9271</v>
      </c>
      <c r="B4521" t="s">
        <v>9272</v>
      </c>
      <c r="C4521" t="s">
        <v>10650</v>
      </c>
      <c r="D4521" t="s">
        <v>141</v>
      </c>
      <c r="E4521">
        <v>9.3877292000000008</v>
      </c>
      <c r="F4521">
        <v>17.440000000000001</v>
      </c>
      <c r="G4521">
        <v>20.429774902785901</v>
      </c>
      <c r="H4521">
        <v>-2.6410368044296</v>
      </c>
      <c r="I4521">
        <v>-1.38887361986753</v>
      </c>
      <c r="J4521">
        <v>-5.469178911807</v>
      </c>
      <c r="K4521">
        <v>16.784137899146199</v>
      </c>
      <c r="L4521">
        <v>15.730358378338099</v>
      </c>
      <c r="M4521">
        <v>62.446732513886303</v>
      </c>
      <c r="N4521">
        <v>1.0518881966696401</v>
      </c>
      <c r="O4521">
        <v>7.7981651376146601</v>
      </c>
      <c r="P4521">
        <v>52.314410480349302</v>
      </c>
      <c r="Q4521">
        <v>2.068557379571E-2</v>
      </c>
    </row>
    <row r="4522" spans="1:17" hidden="1" x14ac:dyDescent="0.3">
      <c r="A4522" t="s">
        <v>9273</v>
      </c>
      <c r="B4522" t="s">
        <v>9274</v>
      </c>
      <c r="C4522" t="s">
        <v>10650</v>
      </c>
      <c r="D4522" t="s">
        <v>7973</v>
      </c>
      <c r="E4522">
        <v>9.3737476799999992</v>
      </c>
      <c r="F4522">
        <v>8.75</v>
      </c>
      <c r="G4522">
        <v>-77.819522340075594</v>
      </c>
      <c r="H4522">
        <v>-11.066241027643599</v>
      </c>
      <c r="I4522">
        <v>-55.137046312999601</v>
      </c>
      <c r="J4522">
        <v>-11.844213993986999</v>
      </c>
      <c r="K4522">
        <v>9.4917695391731698</v>
      </c>
      <c r="L4522">
        <v>12.668357793394099</v>
      </c>
      <c r="M4522">
        <v>40.402825378943199</v>
      </c>
      <c r="N4522">
        <v>1.1726658386347599</v>
      </c>
      <c r="O4522">
        <v>197.25714285714199</v>
      </c>
      <c r="P4522">
        <v>9.5118898623279104</v>
      </c>
      <c r="Q4522">
        <v>-5.4273105447166001E-2</v>
      </c>
    </row>
    <row r="4523" spans="1:17" hidden="1" x14ac:dyDescent="0.3">
      <c r="A4523" t="s">
        <v>9275</v>
      </c>
      <c r="B4523" t="s">
        <v>9276</v>
      </c>
      <c r="C4523" t="s">
        <v>10650</v>
      </c>
      <c r="D4523" t="s">
        <v>4632</v>
      </c>
      <c r="E4523">
        <v>9.3709439999999997</v>
      </c>
      <c r="F4523">
        <v>43.85</v>
      </c>
      <c r="G4523">
        <v>26.171865856814598</v>
      </c>
      <c r="H4523">
        <v>2.84899920373398</v>
      </c>
      <c r="I4523">
        <v>-14.163399561561601</v>
      </c>
      <c r="J4523">
        <v>3.3196937592670901</v>
      </c>
      <c r="K4523">
        <v>42.511189700841399</v>
      </c>
      <c r="L4523">
        <v>39.848279326556899</v>
      </c>
      <c r="M4523">
        <v>97.670745758081196</v>
      </c>
      <c r="N4523">
        <v>0.81944444444444398</v>
      </c>
      <c r="O4523">
        <v>2.4857468643101299</v>
      </c>
      <c r="P4523">
        <v>56.607142857142797</v>
      </c>
    </row>
    <row r="4524" spans="1:17" hidden="1" x14ac:dyDescent="0.3">
      <c r="A4524" t="s">
        <v>9277</v>
      </c>
      <c r="B4524" t="s">
        <v>9278</v>
      </c>
      <c r="C4524" t="s">
        <v>10650</v>
      </c>
      <c r="D4524" t="s">
        <v>282</v>
      </c>
      <c r="E4524">
        <v>9.3680930159999996</v>
      </c>
      <c r="F4524">
        <v>21.5</v>
      </c>
      <c r="G4524">
        <v>-54.597534495919</v>
      </c>
      <c r="H4524">
        <v>-10.1838458262814</v>
      </c>
      <c r="I4524">
        <v>-20.694489814101601</v>
      </c>
      <c r="J4524">
        <v>-3.3900351083564999</v>
      </c>
      <c r="K4524">
        <v>22.8429009264085</v>
      </c>
      <c r="L4524">
        <v>23.326800686870001</v>
      </c>
      <c r="M4524">
        <v>44.870160257268203</v>
      </c>
      <c r="N4524">
        <v>1.82207792207792</v>
      </c>
      <c r="O4524">
        <v>62.790697674418603</v>
      </c>
      <c r="P4524">
        <v>37.117346938775498</v>
      </c>
      <c r="Q4524">
        <v>2.074362146188E-2</v>
      </c>
    </row>
    <row r="4525" spans="1:17" hidden="1" x14ac:dyDescent="0.3">
      <c r="A4525" t="s">
        <v>9279</v>
      </c>
      <c r="B4525" t="s">
        <v>9280</v>
      </c>
      <c r="C4525" t="s">
        <v>10650</v>
      </c>
      <c r="D4525" t="s">
        <v>300</v>
      </c>
      <c r="E4525">
        <v>9.3535120000000003</v>
      </c>
      <c r="F4525">
        <v>1.87</v>
      </c>
      <c r="G4525">
        <v>-32.014224368749197</v>
      </c>
      <c r="H4525">
        <v>-8.1897604861885096</v>
      </c>
      <c r="I4525">
        <v>-33.394699840583201</v>
      </c>
      <c r="J4525">
        <v>3.71358170493771</v>
      </c>
      <c r="K4525">
        <v>2.1805318204157702</v>
      </c>
      <c r="L4525">
        <v>2.1489895268709698</v>
      </c>
      <c r="M4525">
        <v>46.8202639777953</v>
      </c>
      <c r="N4525">
        <v>0.39987765763550498</v>
      </c>
      <c r="O4525">
        <v>72.727272727272705</v>
      </c>
      <c r="P4525">
        <v>32.624113475177303</v>
      </c>
    </row>
    <row r="4526" spans="1:17" hidden="1" x14ac:dyDescent="0.3">
      <c r="A4526" t="s">
        <v>9281</v>
      </c>
      <c r="B4526" t="s">
        <v>9282</v>
      </c>
      <c r="C4526" t="s">
        <v>10650</v>
      </c>
      <c r="D4526" t="s">
        <v>526</v>
      </c>
      <c r="E4526">
        <v>9.3053939999999997</v>
      </c>
      <c r="F4526">
        <v>18.09</v>
      </c>
      <c r="G4526">
        <v>102.984077838381</v>
      </c>
      <c r="H4526">
        <v>5.9913570475301796</v>
      </c>
      <c r="I4526">
        <v>54.686068404245397</v>
      </c>
      <c r="J4526">
        <v>-3.19796619262427</v>
      </c>
      <c r="K4526">
        <v>17.316246886089399</v>
      </c>
      <c r="L4526">
        <v>13.5901900809053</v>
      </c>
      <c r="M4526">
        <v>51.023697912836397</v>
      </c>
      <c r="N4526">
        <v>0.234342574674686</v>
      </c>
      <c r="O4526">
        <v>10.2266445550027</v>
      </c>
      <c r="P4526">
        <v>146.793997271487</v>
      </c>
      <c r="Q4526">
        <v>0.13281652907087199</v>
      </c>
    </row>
    <row r="4527" spans="1:17" hidden="1" x14ac:dyDescent="0.3">
      <c r="A4527" t="s">
        <v>9283</v>
      </c>
      <c r="B4527" t="s">
        <v>9284</v>
      </c>
      <c r="C4527" t="s">
        <v>10650</v>
      </c>
      <c r="D4527" t="s">
        <v>355</v>
      </c>
      <c r="E4527">
        <v>9.2555999999999994</v>
      </c>
      <c r="F4527">
        <v>10</v>
      </c>
      <c r="G4527">
        <v>25.3279628750611</v>
      </c>
      <c r="H4527">
        <v>4.2970120005839796</v>
      </c>
      <c r="I4527">
        <v>-30.799899232181001</v>
      </c>
      <c r="J4527">
        <v>-6.0604679260168703</v>
      </c>
      <c r="K4527">
        <v>10.397923184927601</v>
      </c>
      <c r="L4527">
        <v>10.576033379987299</v>
      </c>
      <c r="M4527">
        <v>38.452026401612102</v>
      </c>
      <c r="N4527">
        <v>0.34238856366068099</v>
      </c>
      <c r="O4527">
        <v>61.7</v>
      </c>
      <c r="P4527">
        <v>72.117039586919105</v>
      </c>
      <c r="Q4527">
        <v>5.2035186129670001E-2</v>
      </c>
    </row>
    <row r="4528" spans="1:17" hidden="1" x14ac:dyDescent="0.3">
      <c r="A4528" t="s">
        <v>9285</v>
      </c>
      <c r="B4528" t="s">
        <v>9286</v>
      </c>
      <c r="C4528" t="s">
        <v>10650</v>
      </c>
      <c r="D4528" t="s">
        <v>414</v>
      </c>
      <c r="E4528">
        <v>9.2301394999999999</v>
      </c>
      <c r="F4528">
        <v>11.85</v>
      </c>
      <c r="G4528">
        <v>3.77774997263408</v>
      </c>
      <c r="H4528">
        <v>14.902081197168901</v>
      </c>
      <c r="I4528">
        <v>20.539058135476999</v>
      </c>
      <c r="J4528">
        <v>-1.7822660559605701</v>
      </c>
      <c r="K4528">
        <v>9.3228014932813803</v>
      </c>
      <c r="L4528">
        <v>8.9935195702702799</v>
      </c>
      <c r="M4528">
        <v>100</v>
      </c>
      <c r="N4528">
        <v>9.9216710182767606E-2</v>
      </c>
      <c r="O4528">
        <v>0</v>
      </c>
      <c r="P4528">
        <v>33.596392333709097</v>
      </c>
    </row>
    <row r="4529" spans="1:17" hidden="1" x14ac:dyDescent="0.3">
      <c r="A4529" t="s">
        <v>9287</v>
      </c>
      <c r="B4529" t="s">
        <v>9288</v>
      </c>
      <c r="C4529" t="s">
        <v>10650</v>
      </c>
      <c r="D4529" t="s">
        <v>414</v>
      </c>
      <c r="E4529">
        <v>9.1931999999999992</v>
      </c>
      <c r="F4529">
        <v>31.75</v>
      </c>
      <c r="G4529">
        <v>111.193337915957</v>
      </c>
      <c r="H4529">
        <v>0.35190618047816402</v>
      </c>
      <c r="I4529">
        <v>14.0308320743103</v>
      </c>
      <c r="J4529">
        <v>12.642987969547301</v>
      </c>
      <c r="K4529">
        <v>28.02602466303</v>
      </c>
      <c r="L4529">
        <v>23.432153274249</v>
      </c>
      <c r="M4529">
        <v>69.354267753336998</v>
      </c>
      <c r="N4529">
        <v>1.4352202594594801</v>
      </c>
      <c r="O4529">
        <v>7.81102362204724</v>
      </c>
      <c r="P4529">
        <v>144.230769230769</v>
      </c>
      <c r="Q4529">
        <v>0.12293446715943</v>
      </c>
    </row>
    <row r="4530" spans="1:17" hidden="1" x14ac:dyDescent="0.3">
      <c r="A4530" t="s">
        <v>9289</v>
      </c>
      <c r="B4530" t="s">
        <v>9290</v>
      </c>
      <c r="C4530" t="s">
        <v>10650</v>
      </c>
      <c r="D4530" t="s">
        <v>629</v>
      </c>
      <c r="E4530">
        <v>9.191376</v>
      </c>
      <c r="F4530">
        <v>1.77</v>
      </c>
      <c r="G4530">
        <v>-10.027113735022001</v>
      </c>
      <c r="H4530">
        <v>-48.8318756892102</v>
      </c>
      <c r="I4530">
        <v>-51.934685167068899</v>
      </c>
      <c r="J4530">
        <v>-19.3618774253315</v>
      </c>
      <c r="K4530">
        <v>2.68795236275075</v>
      </c>
      <c r="L4530">
        <v>2.4573510359427599</v>
      </c>
      <c r="M4530">
        <v>0.41453276740470801</v>
      </c>
      <c r="N4530">
        <v>0.12721445622278199</v>
      </c>
      <c r="O4530">
        <v>145.76271186440599</v>
      </c>
      <c r="P4530">
        <v>26.428571428571399</v>
      </c>
      <c r="Q4530">
        <v>9.3442957772098004E-2</v>
      </c>
    </row>
    <row r="4531" spans="1:17" hidden="1" x14ac:dyDescent="0.3">
      <c r="A4531" t="s">
        <v>9291</v>
      </c>
      <c r="B4531" t="s">
        <v>9292</v>
      </c>
      <c r="C4531" t="s">
        <v>10650</v>
      </c>
      <c r="D4531" t="s">
        <v>72</v>
      </c>
      <c r="E4531">
        <v>9.1270232789343204</v>
      </c>
      <c r="F4531">
        <v>45.01</v>
      </c>
      <c r="G4531">
        <v>4.1396909722582604</v>
      </c>
      <c r="H4531">
        <v>-0.70767490039198899</v>
      </c>
      <c r="I4531">
        <v>-2.8197637843207302</v>
      </c>
      <c r="J4531">
        <v>-1.7822660559605701</v>
      </c>
      <c r="K4531">
        <v>35.285104969902399</v>
      </c>
      <c r="M4531">
        <v>99.999999999997797</v>
      </c>
      <c r="N4531">
        <v>0</v>
      </c>
      <c r="O4531">
        <v>0</v>
      </c>
      <c r="P4531">
        <v>33.9583333333333</v>
      </c>
    </row>
    <row r="4532" spans="1:17" hidden="1" x14ac:dyDescent="0.3">
      <c r="A4532" t="s">
        <v>9293</v>
      </c>
      <c r="B4532" t="s">
        <v>9294</v>
      </c>
      <c r="C4532" t="s">
        <v>10650</v>
      </c>
      <c r="D4532" t="s">
        <v>1418</v>
      </c>
      <c r="E4532">
        <v>9.1092329500000009</v>
      </c>
      <c r="F4532">
        <v>1.39</v>
      </c>
      <c r="G4532">
        <v>83.410876845825598</v>
      </c>
      <c r="H4532">
        <v>1.4398691434411</v>
      </c>
      <c r="I4532">
        <v>-52.534385316993998</v>
      </c>
      <c r="J4532">
        <v>2.8485158144049199</v>
      </c>
      <c r="K4532">
        <v>1.72124832613141</v>
      </c>
      <c r="L4532">
        <v>1.5840622548957699</v>
      </c>
      <c r="M4532">
        <v>74.525634484502504</v>
      </c>
      <c r="N4532">
        <v>1.3197367910876101</v>
      </c>
      <c r="O4532">
        <v>79.856115107913595</v>
      </c>
      <c r="Q4532">
        <v>2.0384639262521001E-2</v>
      </c>
    </row>
    <row r="4533" spans="1:17" hidden="1" x14ac:dyDescent="0.3">
      <c r="A4533" t="s">
        <v>9295</v>
      </c>
      <c r="B4533" t="s">
        <v>9296</v>
      </c>
      <c r="C4533" t="s">
        <v>10650</v>
      </c>
      <c r="D4533" t="s">
        <v>1644</v>
      </c>
      <c r="E4533">
        <v>9.0992499999999996</v>
      </c>
      <c r="F4533">
        <v>19.45</v>
      </c>
      <c r="G4533">
        <v>-33.185277000328199</v>
      </c>
      <c r="H4533">
        <v>31.8102395138114</v>
      </c>
      <c r="I4533">
        <v>1.71243584789522</v>
      </c>
      <c r="J4533">
        <v>13.591474907051801</v>
      </c>
      <c r="K4533">
        <v>13.9322909894584</v>
      </c>
      <c r="L4533">
        <v>15.7609377679831</v>
      </c>
      <c r="M4533">
        <v>88.379922421454594</v>
      </c>
      <c r="N4533">
        <v>2.80724525427219</v>
      </c>
      <c r="O4533">
        <v>75.578406169665797</v>
      </c>
      <c r="P4533">
        <v>76.018099547511198</v>
      </c>
      <c r="Q4533">
        <v>9.0875738943287002E-2</v>
      </c>
    </row>
    <row r="4534" spans="1:17" hidden="1" x14ac:dyDescent="0.3">
      <c r="A4534" t="s">
        <v>9297</v>
      </c>
      <c r="B4534" t="s">
        <v>9298</v>
      </c>
      <c r="C4534" t="s">
        <v>10650</v>
      </c>
      <c r="D4534" t="s">
        <v>118</v>
      </c>
      <c r="E4534">
        <v>9.0909700000000004</v>
      </c>
      <c r="F4534">
        <v>0.49</v>
      </c>
      <c r="G4534">
        <v>-30.435277000328199</v>
      </c>
      <c r="H4534">
        <v>-1.52309381952183</v>
      </c>
      <c r="I4534">
        <v>-12.9691679256896</v>
      </c>
      <c r="J4534">
        <v>-1.6627623810837799</v>
      </c>
      <c r="K4534">
        <v>0.49027748213608502</v>
      </c>
      <c r="L4534">
        <v>0.51239215598298304</v>
      </c>
      <c r="M4534">
        <v>42.892589935559599</v>
      </c>
      <c r="N4534">
        <v>0.99357872254401303</v>
      </c>
      <c r="O4534">
        <v>24.4897959183673</v>
      </c>
      <c r="P4534">
        <v>0</v>
      </c>
      <c r="Q4534">
        <v>-0.15960240232172901</v>
      </c>
    </row>
    <row r="4535" spans="1:17" hidden="1" x14ac:dyDescent="0.3">
      <c r="A4535" t="s">
        <v>9299</v>
      </c>
      <c r="B4535" t="s">
        <v>9300</v>
      </c>
      <c r="C4535" t="s">
        <v>10650</v>
      </c>
      <c r="D4535" t="s">
        <v>629</v>
      </c>
      <c r="E4535">
        <v>9.0834688000000003</v>
      </c>
      <c r="F4535">
        <v>25.2</v>
      </c>
      <c r="G4535">
        <v>5.0485939674136997</v>
      </c>
      <c r="H4535">
        <v>-1.9342780300481599</v>
      </c>
      <c r="I4535">
        <v>-9.4784081720962394</v>
      </c>
      <c r="J4535">
        <v>-3.0069579004320599</v>
      </c>
      <c r="K4535">
        <v>24.154683185237001</v>
      </c>
      <c r="L4535">
        <v>23.888593086013699</v>
      </c>
      <c r="M4535">
        <v>48.446186265662497</v>
      </c>
      <c r="N4535">
        <v>1.90879409192498</v>
      </c>
      <c r="O4535">
        <v>16.071428571428498</v>
      </c>
      <c r="P4535">
        <v>44.164759725400401</v>
      </c>
      <c r="Q4535">
        <v>4.1157451552490003E-2</v>
      </c>
    </row>
    <row r="4536" spans="1:17" hidden="1" x14ac:dyDescent="0.3">
      <c r="A4536" t="s">
        <v>9301</v>
      </c>
      <c r="B4536" t="s">
        <v>9302</v>
      </c>
      <c r="C4536" t="s">
        <v>10650</v>
      </c>
      <c r="E4536">
        <v>9.0800426000000005</v>
      </c>
      <c r="F4536">
        <v>29.98</v>
      </c>
      <c r="G4536">
        <v>-25.463288204809999</v>
      </c>
      <c r="H4536">
        <v>-1.52309381952183</v>
      </c>
      <c r="I4536">
        <v>-7.9971791301714497</v>
      </c>
      <c r="J4536">
        <v>-1.6627623810837799</v>
      </c>
      <c r="K4536">
        <v>29.8972221390922</v>
      </c>
      <c r="L4536">
        <v>29.695645098802501</v>
      </c>
      <c r="M4536">
        <v>99.999999998127706</v>
      </c>
      <c r="N4536">
        <v>6.55555555555555</v>
      </c>
      <c r="O4536">
        <v>0</v>
      </c>
      <c r="P4536">
        <v>4.97198879551821</v>
      </c>
    </row>
    <row r="4537" spans="1:17" hidden="1" x14ac:dyDescent="0.3">
      <c r="A4537" t="s">
        <v>9303</v>
      </c>
      <c r="B4537" t="s">
        <v>9304</v>
      </c>
      <c r="C4537" t="s">
        <v>10650</v>
      </c>
      <c r="D4537" t="s">
        <v>72</v>
      </c>
      <c r="E4537">
        <v>9.0225000000000009</v>
      </c>
      <c r="F4537">
        <v>180.45</v>
      </c>
      <c r="G4537">
        <v>1.2699486817493799</v>
      </c>
      <c r="H4537">
        <v>-0.76030647933935502</v>
      </c>
      <c r="I4537">
        <v>-16.868634837890902</v>
      </c>
      <c r="J4537">
        <v>-1.7822660559605701</v>
      </c>
      <c r="K4537">
        <v>164.96642011141799</v>
      </c>
      <c r="L4537">
        <v>108.000919864956</v>
      </c>
      <c r="M4537">
        <v>0.98506051104725201</v>
      </c>
      <c r="N4537">
        <v>1.3747433264886999</v>
      </c>
      <c r="O4537">
        <v>20.282626766417302</v>
      </c>
      <c r="P4537">
        <v>31.088591042824401</v>
      </c>
    </row>
    <row r="4538" spans="1:17" hidden="1" x14ac:dyDescent="0.3">
      <c r="A4538" t="s">
        <v>9305</v>
      </c>
      <c r="B4538" t="s">
        <v>9306</v>
      </c>
      <c r="C4538" t="s">
        <v>10650</v>
      </c>
      <c r="D4538" t="s">
        <v>355</v>
      </c>
      <c r="E4538">
        <v>9.0043679999999995</v>
      </c>
      <c r="F4538">
        <v>28.32</v>
      </c>
      <c r="G4538">
        <v>-1.29711010566337</v>
      </c>
      <c r="H4538">
        <v>6.8011519093040302</v>
      </c>
      <c r="I4538">
        <v>-18.569167925689602</v>
      </c>
      <c r="J4538">
        <v>1.09585830857138</v>
      </c>
      <c r="K4538">
        <v>29.057403989978599</v>
      </c>
      <c r="L4538">
        <v>28.583963968487801</v>
      </c>
      <c r="M4538">
        <v>56.4144806244542</v>
      </c>
      <c r="N4538">
        <v>1.4559958913696101</v>
      </c>
      <c r="O4538">
        <v>39.477401129943502</v>
      </c>
      <c r="P4538">
        <v>42.670025188916803</v>
      </c>
      <c r="Q4538">
        <v>9.9443314785144996E-2</v>
      </c>
    </row>
    <row r="4539" spans="1:17" hidden="1" x14ac:dyDescent="0.3">
      <c r="A4539" t="s">
        <v>9307</v>
      </c>
      <c r="B4539" t="s">
        <v>9308</v>
      </c>
      <c r="C4539" t="s">
        <v>10650</v>
      </c>
      <c r="D4539" t="s">
        <v>414</v>
      </c>
      <c r="E4539">
        <v>8.9909999999999997</v>
      </c>
      <c r="F4539">
        <v>6.66</v>
      </c>
      <c r="G4539">
        <v>105.517046684861</v>
      </c>
      <c r="H4539">
        <v>-19.0881376253277</v>
      </c>
      <c r="I4539">
        <v>-15.972786093275801</v>
      </c>
      <c r="J4539">
        <v>-1.7822660559605701</v>
      </c>
      <c r="K4539">
        <v>7.5115456696378997</v>
      </c>
      <c r="L4539">
        <v>5.8896586224869303</v>
      </c>
      <c r="M4539">
        <v>46.355945819809698</v>
      </c>
      <c r="N4539">
        <v>1.1463823884597599</v>
      </c>
      <c r="O4539">
        <v>47.147147147147102</v>
      </c>
      <c r="P4539">
        <v>146.666666666666</v>
      </c>
      <c r="Q4539">
        <v>6.0417636782167002E-2</v>
      </c>
    </row>
    <row r="4540" spans="1:17" hidden="1" x14ac:dyDescent="0.3">
      <c r="A4540" t="s">
        <v>9309</v>
      </c>
      <c r="B4540" t="s">
        <v>9310</v>
      </c>
      <c r="C4540" t="s">
        <v>10650</v>
      </c>
      <c r="D4540" t="s">
        <v>1644</v>
      </c>
      <c r="E4540">
        <v>8.9642700000000008</v>
      </c>
      <c r="F4540">
        <v>12.6</v>
      </c>
      <c r="G4540">
        <v>-92.710726102124596</v>
      </c>
      <c r="H4540">
        <v>-11.523093819521799</v>
      </c>
      <c r="I4540">
        <v>-49.969167925689597</v>
      </c>
      <c r="J4540">
        <v>-1.6627623810837799</v>
      </c>
      <c r="K4540">
        <v>13.8804164058315</v>
      </c>
      <c r="L4540">
        <v>16.609311063333401</v>
      </c>
      <c r="M4540">
        <v>2.2521098671430002E-3</v>
      </c>
      <c r="N4540">
        <v>2.1481481481481399</v>
      </c>
      <c r="O4540">
        <v>165.079365079365</v>
      </c>
      <c r="P4540">
        <v>10.623353819139499</v>
      </c>
    </row>
    <row r="4541" spans="1:17" hidden="1" x14ac:dyDescent="0.3">
      <c r="A4541" t="s">
        <v>9311</v>
      </c>
      <c r="B4541" t="s">
        <v>9312</v>
      </c>
      <c r="C4541" t="s">
        <v>10650</v>
      </c>
      <c r="D4541" t="s">
        <v>414</v>
      </c>
      <c r="E4541">
        <v>8.9353200000000008</v>
      </c>
      <c r="F4541">
        <v>18.100000000000001</v>
      </c>
      <c r="G4541">
        <v>-25.507740768444101</v>
      </c>
      <c r="H4541">
        <v>-6.52309381952184</v>
      </c>
      <c r="I4541">
        <v>-22.014394056342901</v>
      </c>
      <c r="J4541">
        <v>3.5421102656493302</v>
      </c>
      <c r="K4541">
        <v>19.407272106005301</v>
      </c>
      <c r="L4541">
        <v>18.679288133421</v>
      </c>
      <c r="M4541">
        <v>46.335715162589402</v>
      </c>
      <c r="N4541">
        <v>2.07028709059264</v>
      </c>
      <c r="O4541">
        <v>22.596685082872899</v>
      </c>
      <c r="P4541">
        <v>36.090225563909698</v>
      </c>
      <c r="Q4541">
        <v>4.9863149260170998E-2</v>
      </c>
    </row>
    <row r="4542" spans="1:17" hidden="1" x14ac:dyDescent="0.3">
      <c r="A4542" t="s">
        <v>9313</v>
      </c>
      <c r="B4542" t="s">
        <v>9314</v>
      </c>
      <c r="C4542" t="s">
        <v>10650</v>
      </c>
      <c r="D4542" t="s">
        <v>680</v>
      </c>
      <c r="E4542">
        <v>8.9285349999999397</v>
      </c>
      <c r="F4542">
        <v>8.75</v>
      </c>
      <c r="G4542">
        <v>-30.435277000328199</v>
      </c>
      <c r="H4542">
        <v>-1.52309381952183</v>
      </c>
      <c r="I4542">
        <v>-12.9691679256896</v>
      </c>
      <c r="J4542">
        <v>-1.6627623810837799</v>
      </c>
      <c r="K4542">
        <v>8.75</v>
      </c>
      <c r="L4542">
        <v>8.75</v>
      </c>
      <c r="M4542">
        <v>50</v>
      </c>
      <c r="O4542">
        <v>0</v>
      </c>
      <c r="P4542">
        <v>0</v>
      </c>
    </row>
    <row r="4543" spans="1:17" hidden="1" x14ac:dyDescent="0.3">
      <c r="A4543" t="s">
        <v>9315</v>
      </c>
      <c r="B4543" t="s">
        <v>9316</v>
      </c>
      <c r="C4543" t="s">
        <v>10650</v>
      </c>
      <c r="D4543" t="s">
        <v>4596</v>
      </c>
      <c r="E4543">
        <v>8.92384983</v>
      </c>
      <c r="F4543">
        <v>1.28</v>
      </c>
      <c r="G4543">
        <v>-13.0040843397777</v>
      </c>
      <c r="H4543">
        <v>8.9809406284613494E-2</v>
      </c>
      <c r="I4543">
        <v>-60.294270806348102</v>
      </c>
      <c r="J4543">
        <v>-3.9883437764326199</v>
      </c>
      <c r="K4543">
        <v>1.3129136487442501</v>
      </c>
      <c r="L4543">
        <v>1.34397789076915</v>
      </c>
      <c r="M4543">
        <v>44.283057129688103</v>
      </c>
      <c r="N4543">
        <v>0.94866176667793201</v>
      </c>
      <c r="O4543">
        <v>99.218749999999901</v>
      </c>
      <c r="P4543">
        <v>56.097560975609703</v>
      </c>
      <c r="Q4543">
        <v>2.6988205521234002E-2</v>
      </c>
    </row>
    <row r="4544" spans="1:17" hidden="1" x14ac:dyDescent="0.3">
      <c r="A4544" t="s">
        <v>9317</v>
      </c>
      <c r="B4544" t="s">
        <v>9318</v>
      </c>
      <c r="C4544" t="s">
        <v>10650</v>
      </c>
      <c r="D4544" t="s">
        <v>629</v>
      </c>
      <c r="E4544">
        <v>8.8642620000000001</v>
      </c>
      <c r="F4544">
        <v>35.64</v>
      </c>
      <c r="G4544">
        <v>50.938768801198499</v>
      </c>
      <c r="H4544">
        <v>8.92688758620519</v>
      </c>
      <c r="I4544">
        <v>15.695092002108099</v>
      </c>
      <c r="J4544">
        <v>-7.6754206089318897</v>
      </c>
      <c r="K4544">
        <v>28.121454215939998</v>
      </c>
      <c r="L4544">
        <v>25.777743736766698</v>
      </c>
      <c r="M4544">
        <v>50.385586266424703</v>
      </c>
      <c r="N4544">
        <v>1.8002475191667999</v>
      </c>
      <c r="O4544">
        <v>0</v>
      </c>
      <c r="P4544">
        <v>103.42465753424599</v>
      </c>
      <c r="Q4544">
        <v>7.9214618161841999E-2</v>
      </c>
    </row>
    <row r="4545" spans="1:17" hidden="1" x14ac:dyDescent="0.3">
      <c r="A4545" t="s">
        <v>9319</v>
      </c>
      <c r="B4545" t="s">
        <v>9320</v>
      </c>
      <c r="C4545" t="s">
        <v>10650</v>
      </c>
      <c r="D4545" t="s">
        <v>414</v>
      </c>
      <c r="E4545">
        <v>8.86</v>
      </c>
      <c r="F4545">
        <v>8.82</v>
      </c>
      <c r="G4545">
        <v>-60.986458102690399</v>
      </c>
      <c r="H4545">
        <v>8.5390179817203702</v>
      </c>
      <c r="I4545">
        <v>10.215189616209701</v>
      </c>
      <c r="J4545">
        <v>-2.7788338096552301</v>
      </c>
      <c r="K4545">
        <v>8.4319678535971807</v>
      </c>
      <c r="L4545">
        <v>8.0997124499835103</v>
      </c>
      <c r="M4545">
        <v>52.566541164407397</v>
      </c>
      <c r="N4545">
        <v>0.65271542930788296</v>
      </c>
      <c r="O4545">
        <v>43.9909297052154</v>
      </c>
      <c r="P4545">
        <v>41.346153846153797</v>
      </c>
      <c r="Q4545">
        <v>0.14739396081782899</v>
      </c>
    </row>
    <row r="4546" spans="1:17" hidden="1" x14ac:dyDescent="0.3">
      <c r="A4546" t="s">
        <v>9321</v>
      </c>
      <c r="B4546" t="s">
        <v>9322</v>
      </c>
      <c r="C4546" t="s">
        <v>10650</v>
      </c>
      <c r="D4546" t="s">
        <v>629</v>
      </c>
      <c r="E4546">
        <v>8.85906703499999</v>
      </c>
      <c r="F4546">
        <v>13.65</v>
      </c>
      <c r="G4546">
        <v>10.181357638924901</v>
      </c>
      <c r="H4546">
        <v>4.2923250996080098</v>
      </c>
      <c r="I4546">
        <v>8.3839469405579496</v>
      </c>
      <c r="J4546">
        <v>-1.7822660559605701</v>
      </c>
      <c r="K4546">
        <v>10.879945669369199</v>
      </c>
      <c r="L4546">
        <v>8.9000914733651193</v>
      </c>
      <c r="M4546">
        <v>99.999999996405293</v>
      </c>
      <c r="N4546">
        <v>1.44053867769471</v>
      </c>
      <c r="O4546">
        <v>0</v>
      </c>
      <c r="P4546">
        <v>70.625</v>
      </c>
    </row>
    <row r="4547" spans="1:17" hidden="1" x14ac:dyDescent="0.3">
      <c r="A4547" t="s">
        <v>9323</v>
      </c>
      <c r="B4547" t="s">
        <v>9324</v>
      </c>
      <c r="C4547" t="s">
        <v>10650</v>
      </c>
      <c r="D4547" t="s">
        <v>414</v>
      </c>
      <c r="E4547">
        <v>8.8494588000000007</v>
      </c>
      <c r="F4547">
        <v>17.489999999999998</v>
      </c>
      <c r="G4547">
        <v>121.945675380624</v>
      </c>
      <c r="H4547">
        <v>-5.6657865698095202</v>
      </c>
      <c r="I4547">
        <v>57.831613324310297</v>
      </c>
      <c r="J4547">
        <v>19.7658090474876</v>
      </c>
      <c r="K4547">
        <v>15.322788553519599</v>
      </c>
      <c r="L4547">
        <v>12.9631912861506</v>
      </c>
      <c r="M4547">
        <v>76.388030126479407</v>
      </c>
      <c r="N4547">
        <v>0.44574298555094399</v>
      </c>
      <c r="O4547">
        <v>16.523727844482501</v>
      </c>
      <c r="P4547">
        <v>152.38095238095201</v>
      </c>
      <c r="Q4547">
        <v>0.15706762491051601</v>
      </c>
    </row>
    <row r="4548" spans="1:17" hidden="1" x14ac:dyDescent="0.3">
      <c r="A4548" t="s">
        <v>9325</v>
      </c>
      <c r="B4548" t="s">
        <v>9326</v>
      </c>
      <c r="C4548" t="s">
        <v>10650</v>
      </c>
      <c r="D4548" t="s">
        <v>54</v>
      </c>
      <c r="E4548">
        <v>8.7788961000000008</v>
      </c>
      <c r="F4548">
        <v>8.7100000000000009</v>
      </c>
      <c r="G4548">
        <v>90.687686752848904</v>
      </c>
      <c r="H4548">
        <v>4.23208413575259</v>
      </c>
      <c r="I4548">
        <v>14.0959504733007</v>
      </c>
      <c r="J4548">
        <v>-1.7822660559605701</v>
      </c>
      <c r="K4548">
        <v>6.5096835408353702</v>
      </c>
      <c r="L4548">
        <v>5.1601913061795397</v>
      </c>
      <c r="M4548">
        <v>99.999999998361602</v>
      </c>
      <c r="N4548">
        <v>0.14883265856950001</v>
      </c>
      <c r="O4548">
        <v>0</v>
      </c>
      <c r="P4548">
        <v>173.899371069182</v>
      </c>
    </row>
    <row r="4549" spans="1:17" hidden="1" x14ac:dyDescent="0.3">
      <c r="A4549" t="s">
        <v>9327</v>
      </c>
      <c r="B4549" t="s">
        <v>9328</v>
      </c>
      <c r="C4549" t="s">
        <v>10650</v>
      </c>
      <c r="D4549" t="s">
        <v>680</v>
      </c>
      <c r="E4549">
        <v>8.7731291999999996</v>
      </c>
      <c r="F4549">
        <v>12.21</v>
      </c>
      <c r="G4549">
        <v>233.57421478178199</v>
      </c>
      <c r="H4549">
        <v>58.069958389595001</v>
      </c>
      <c r="I4549">
        <v>36.209169469249602</v>
      </c>
      <c r="J4549">
        <v>-1.7822660559605701</v>
      </c>
      <c r="K4549">
        <v>8.5695673243781005</v>
      </c>
      <c r="L4549">
        <v>7.20843064042639</v>
      </c>
      <c r="M4549">
        <v>92.486962262024306</v>
      </c>
      <c r="N4549">
        <v>4.4788627502518903</v>
      </c>
      <c r="O4549">
        <v>0</v>
      </c>
      <c r="P4549">
        <v>263.392857142857</v>
      </c>
      <c r="Q4549">
        <v>0.119281759776102</v>
      </c>
    </row>
    <row r="4550" spans="1:17" hidden="1" x14ac:dyDescent="0.3">
      <c r="A4550" t="s">
        <v>9329</v>
      </c>
      <c r="B4550" t="s">
        <v>9330</v>
      </c>
      <c r="C4550" t="s">
        <v>10650</v>
      </c>
      <c r="D4550" t="s">
        <v>3185</v>
      </c>
      <c r="E4550">
        <v>8.7651283499999995</v>
      </c>
      <c r="F4550">
        <v>19.350000000000001</v>
      </c>
      <c r="G4550">
        <v>-9.4977770003282007</v>
      </c>
      <c r="H4550">
        <v>13.4856321839685</v>
      </c>
      <c r="I4550">
        <v>30.897003078027801</v>
      </c>
      <c r="J4550">
        <v>23.384675949086901</v>
      </c>
      <c r="K4550">
        <v>16.208649420610001</v>
      </c>
      <c r="L4550">
        <v>15.6664792695569</v>
      </c>
      <c r="M4550">
        <v>79.733032370675303</v>
      </c>
      <c r="N4550">
        <v>3.4248204111964302</v>
      </c>
      <c r="O4550">
        <v>6.9767441860465</v>
      </c>
      <c r="P4550">
        <v>61.924686192468599</v>
      </c>
    </row>
    <row r="4551" spans="1:17" hidden="1" x14ac:dyDescent="0.3">
      <c r="A4551" t="s">
        <v>9331</v>
      </c>
      <c r="B4551" t="s">
        <v>9332</v>
      </c>
      <c r="C4551" t="s">
        <v>10650</v>
      </c>
      <c r="D4551" t="s">
        <v>72</v>
      </c>
      <c r="E4551">
        <v>8.7594354840000008</v>
      </c>
      <c r="F4551">
        <v>4</v>
      </c>
      <c r="G4551">
        <v>-3.4511500162012201</v>
      </c>
      <c r="H4551">
        <v>-1.27495486170546</v>
      </c>
      <c r="I4551">
        <v>-14.689069645591299</v>
      </c>
      <c r="J4551">
        <v>-3.8419391365317201</v>
      </c>
      <c r="K4551">
        <v>4.02414013937784</v>
      </c>
      <c r="L4551">
        <v>3.9449165840940399</v>
      </c>
      <c r="M4551">
        <v>53.748733534689102</v>
      </c>
      <c r="N4551">
        <v>0.31459665439960299</v>
      </c>
      <c r="O4551">
        <v>26.249999999999901</v>
      </c>
      <c r="P4551">
        <v>31.1475409836065</v>
      </c>
      <c r="Q4551">
        <v>2.0317694501772E-2</v>
      </c>
    </row>
    <row r="4552" spans="1:17" hidden="1" x14ac:dyDescent="0.3">
      <c r="A4552" t="s">
        <v>9333</v>
      </c>
      <c r="B4552" t="s">
        <v>9334</v>
      </c>
      <c r="C4552" t="s">
        <v>10650</v>
      </c>
      <c r="D4552" t="s">
        <v>2781</v>
      </c>
      <c r="E4552">
        <v>8.7383141999999996</v>
      </c>
      <c r="F4552">
        <v>8.4</v>
      </c>
      <c r="G4552">
        <v>48.669200611611998</v>
      </c>
      <c r="H4552">
        <v>-13.2877997018747</v>
      </c>
      <c r="I4552">
        <v>-12.7305044412028</v>
      </c>
      <c r="J4552">
        <v>-7.2807399091736702</v>
      </c>
      <c r="K4552">
        <v>9.0311483804850496</v>
      </c>
      <c r="L4552">
        <v>7.8033751171601899</v>
      </c>
      <c r="M4552">
        <v>19.755961826624802</v>
      </c>
      <c r="N4552">
        <v>0.29256181235827899</v>
      </c>
      <c r="O4552">
        <v>29.6428571428571</v>
      </c>
      <c r="P4552">
        <v>92.219679633867202</v>
      </c>
      <c r="Q4552">
        <v>6.9204989608169995E-2</v>
      </c>
    </row>
    <row r="4553" spans="1:17" hidden="1" x14ac:dyDescent="0.3">
      <c r="A4553" t="s">
        <v>9335</v>
      </c>
      <c r="B4553" t="s">
        <v>9336</v>
      </c>
      <c r="C4553" t="s">
        <v>10650</v>
      </c>
      <c r="D4553" t="s">
        <v>629</v>
      </c>
      <c r="E4553">
        <v>8.6762972999999999</v>
      </c>
      <c r="F4553">
        <v>15.09</v>
      </c>
      <c r="G4553">
        <v>296.45254407960198</v>
      </c>
      <c r="H4553">
        <v>9.4383105010678694</v>
      </c>
      <c r="I4553">
        <v>34.449997180067001</v>
      </c>
      <c r="J4553">
        <v>-1.7822660559605701</v>
      </c>
      <c r="K4553">
        <v>10.9365748091861</v>
      </c>
      <c r="L4553">
        <v>8.51543052502522</v>
      </c>
      <c r="M4553">
        <v>99.133397223230105</v>
      </c>
      <c r="N4553">
        <v>0.230130886941948</v>
      </c>
      <c r="O4553">
        <v>0</v>
      </c>
      <c r="P4553">
        <v>347.774480712166</v>
      </c>
      <c r="Q4553">
        <v>0.14983982014408001</v>
      </c>
    </row>
    <row r="4554" spans="1:17" hidden="1" x14ac:dyDescent="0.3">
      <c r="A4554" t="s">
        <v>9337</v>
      </c>
      <c r="B4554" t="s">
        <v>9338</v>
      </c>
      <c r="C4554" t="s">
        <v>10650</v>
      </c>
      <c r="D4554" t="s">
        <v>414</v>
      </c>
      <c r="E4554">
        <v>8.6501249999999992</v>
      </c>
      <c r="F4554">
        <v>116.5</v>
      </c>
      <c r="G4554">
        <v>-30.435277000328199</v>
      </c>
      <c r="H4554">
        <v>-1.52309381952183</v>
      </c>
      <c r="I4554">
        <v>-12.9691679256896</v>
      </c>
      <c r="J4554">
        <v>-1.6627623810837799</v>
      </c>
      <c r="K4554">
        <v>116.49999970950699</v>
      </c>
      <c r="L4554">
        <v>116.488158360082</v>
      </c>
      <c r="M4554">
        <v>100</v>
      </c>
      <c r="O4554">
        <v>0</v>
      </c>
      <c r="P4554">
        <v>0.43103448275862899</v>
      </c>
    </row>
    <row r="4555" spans="1:17" hidden="1" x14ac:dyDescent="0.3">
      <c r="A4555" t="s">
        <v>9339</v>
      </c>
      <c r="B4555" t="s">
        <v>9340</v>
      </c>
      <c r="C4555" t="s">
        <v>10650</v>
      </c>
      <c r="E4555">
        <v>8.6372474799999992</v>
      </c>
      <c r="F4555">
        <v>5.8</v>
      </c>
      <c r="G4555">
        <v>-57.935277000328199</v>
      </c>
      <c r="H4555">
        <v>-11.1804146917959</v>
      </c>
      <c r="I4555">
        <v>-52.236183632495901</v>
      </c>
      <c r="J4555">
        <v>-11.3200832533579</v>
      </c>
      <c r="K4555">
        <v>6.5043462460100798</v>
      </c>
      <c r="L4555">
        <v>7.48689224879059</v>
      </c>
      <c r="M4555" s="1">
        <v>3.0011819000000003E-8</v>
      </c>
      <c r="N4555">
        <v>2.8194444444444402</v>
      </c>
      <c r="O4555">
        <v>89.999999999999901</v>
      </c>
      <c r="P4555">
        <v>0</v>
      </c>
    </row>
    <row r="4556" spans="1:17" hidden="1" x14ac:dyDescent="0.3">
      <c r="A4556" t="s">
        <v>9341</v>
      </c>
      <c r="B4556" t="s">
        <v>9342</v>
      </c>
      <c r="C4556" t="s">
        <v>10650</v>
      </c>
      <c r="D4556" t="s">
        <v>742</v>
      </c>
      <c r="E4556">
        <v>8.5756189999999997</v>
      </c>
      <c r="F4556">
        <v>76.06</v>
      </c>
      <c r="G4556">
        <v>38.912822942040698</v>
      </c>
      <c r="H4556">
        <v>0.37352698988112698</v>
      </c>
      <c r="I4556">
        <v>13.0414351226867</v>
      </c>
      <c r="J4556">
        <v>-0.48239102829864</v>
      </c>
      <c r="K4556">
        <v>73.109290681879202</v>
      </c>
      <c r="L4556">
        <v>64.041203419614504</v>
      </c>
      <c r="M4556">
        <v>52.364653728359698</v>
      </c>
      <c r="N4556">
        <v>0.42671696611951498</v>
      </c>
      <c r="O4556">
        <v>1.3673415724428</v>
      </c>
      <c r="P4556">
        <v>77.296037296037298</v>
      </c>
    </row>
    <row r="4557" spans="1:17" hidden="1" x14ac:dyDescent="0.3">
      <c r="A4557" t="s">
        <v>9343</v>
      </c>
      <c r="B4557" t="s">
        <v>9344</v>
      </c>
      <c r="C4557" t="s">
        <v>10650</v>
      </c>
      <c r="D4557" t="s">
        <v>897</v>
      </c>
      <c r="E4557">
        <v>8.5625</v>
      </c>
      <c r="F4557">
        <v>12.7</v>
      </c>
      <c r="G4557">
        <v>-14.875677364295401</v>
      </c>
      <c r="H4557">
        <v>4.4091095703086598</v>
      </c>
      <c r="I4557">
        <v>8.5619325527792292</v>
      </c>
      <c r="J4557">
        <v>-0.774949628864259</v>
      </c>
      <c r="K4557">
        <v>12.0824002183106</v>
      </c>
      <c r="L4557">
        <v>11.6040518359291</v>
      </c>
      <c r="M4557">
        <v>53.787978205151497</v>
      </c>
      <c r="N4557">
        <v>1.48467146236662</v>
      </c>
      <c r="O4557">
        <v>16.929133858267701</v>
      </c>
      <c r="P4557">
        <v>42.696629213483099</v>
      </c>
      <c r="Q4557">
        <v>4.8146799450113999E-2</v>
      </c>
    </row>
    <row r="4558" spans="1:17" hidden="1" x14ac:dyDescent="0.3">
      <c r="A4558" t="s">
        <v>9345</v>
      </c>
      <c r="B4558" t="s">
        <v>9346</v>
      </c>
      <c r="C4558" t="s">
        <v>10650</v>
      </c>
      <c r="D4558" t="s">
        <v>629</v>
      </c>
      <c r="E4558">
        <v>8.5622880000000006</v>
      </c>
      <c r="F4558">
        <v>5.99</v>
      </c>
      <c r="G4558">
        <v>14.6010426122625</v>
      </c>
      <c r="H4558">
        <v>-3.2774797844341199</v>
      </c>
      <c r="I4558">
        <v>-13.1358345923563</v>
      </c>
      <c r="J4558">
        <v>-3.4171483459960701</v>
      </c>
      <c r="K4558">
        <v>5.5893688801413202</v>
      </c>
      <c r="L4558">
        <v>5.3024893147319299</v>
      </c>
      <c r="M4558">
        <v>45.013586790649498</v>
      </c>
      <c r="N4558">
        <v>1.00121499874701</v>
      </c>
      <c r="O4558">
        <v>5.1752921535893099</v>
      </c>
      <c r="P4558">
        <v>57.631578947368403</v>
      </c>
      <c r="Q4558">
        <v>0.121044294450527</v>
      </c>
    </row>
    <row r="4559" spans="1:17" hidden="1" x14ac:dyDescent="0.3">
      <c r="A4559" t="s">
        <v>9347</v>
      </c>
      <c r="B4559" t="s">
        <v>9348</v>
      </c>
      <c r="C4559" t="s">
        <v>10650</v>
      </c>
      <c r="D4559" t="s">
        <v>1710</v>
      </c>
      <c r="E4559">
        <v>8.5502800000000008</v>
      </c>
      <c r="F4559">
        <v>24</v>
      </c>
      <c r="G4559">
        <v>160.121623726064</v>
      </c>
      <c r="H4559">
        <v>0.113426421649575</v>
      </c>
      <c r="I4559">
        <v>98.857840017823094</v>
      </c>
      <c r="J4559">
        <v>0.94593327109013203</v>
      </c>
      <c r="K4559">
        <v>22.330318117261399</v>
      </c>
      <c r="L4559">
        <v>17.5452602167279</v>
      </c>
      <c r="M4559">
        <v>47.211776818383001</v>
      </c>
      <c r="N4559">
        <v>0.51538402407463801</v>
      </c>
      <c r="O4559">
        <v>19.0833333333333</v>
      </c>
      <c r="P4559">
        <v>190.556900726392</v>
      </c>
      <c r="Q4559">
        <v>0.136980787317738</v>
      </c>
    </row>
    <row r="4560" spans="1:17" hidden="1" x14ac:dyDescent="0.3">
      <c r="A4560" t="s">
        <v>9349</v>
      </c>
      <c r="B4560" t="s">
        <v>9350</v>
      </c>
      <c r="C4560" t="s">
        <v>10650</v>
      </c>
      <c r="E4560">
        <v>8.5105424999999997</v>
      </c>
      <c r="F4560">
        <v>25.77</v>
      </c>
      <c r="G4560">
        <v>-25.465826898495202</v>
      </c>
      <c r="H4560">
        <v>-1.52309381952183</v>
      </c>
      <c r="I4560">
        <v>-12.9691679256896</v>
      </c>
      <c r="J4560">
        <v>-1.6627623810837799</v>
      </c>
      <c r="K4560">
        <v>25.7653078237838</v>
      </c>
      <c r="L4560">
        <v>25.459051349491698</v>
      </c>
      <c r="M4560">
        <v>100</v>
      </c>
      <c r="O4560">
        <v>0</v>
      </c>
      <c r="P4560">
        <v>4.9694501018329804</v>
      </c>
    </row>
    <row r="4561" spans="1:17" hidden="1" x14ac:dyDescent="0.3">
      <c r="A4561" t="s">
        <v>9351</v>
      </c>
      <c r="B4561" t="s">
        <v>9352</v>
      </c>
      <c r="C4561" t="s">
        <v>10650</v>
      </c>
      <c r="D4561" t="s">
        <v>629</v>
      </c>
      <c r="E4561">
        <v>8.4973739839999993</v>
      </c>
      <c r="F4561">
        <v>9.01</v>
      </c>
      <c r="G4561">
        <v>68.460970240289797</v>
      </c>
      <c r="H4561">
        <v>1.2454554606553401</v>
      </c>
      <c r="I4561">
        <v>-2.9569579134796502</v>
      </c>
      <c r="J4561">
        <v>-0.79319716369248106</v>
      </c>
      <c r="K4561">
        <v>8.4611405728568307</v>
      </c>
      <c r="L4561">
        <v>7.2229212928879898</v>
      </c>
      <c r="M4561">
        <v>54.316994073928299</v>
      </c>
      <c r="N4561">
        <v>0.260455800765376</v>
      </c>
      <c r="O4561">
        <v>13.207547169811299</v>
      </c>
      <c r="P4561">
        <v>114.014251781472</v>
      </c>
      <c r="Q4561">
        <v>6.5502333266374002E-2</v>
      </c>
    </row>
    <row r="4562" spans="1:17" hidden="1" x14ac:dyDescent="0.3">
      <c r="A4562" t="s">
        <v>9353</v>
      </c>
      <c r="B4562" t="s">
        <v>9354</v>
      </c>
      <c r="C4562" t="s">
        <v>10650</v>
      </c>
      <c r="D4562" t="s">
        <v>531</v>
      </c>
      <c r="E4562">
        <v>8.4956875000000007</v>
      </c>
      <c r="F4562">
        <v>1.78</v>
      </c>
      <c r="G4562">
        <v>-25.109833213345901</v>
      </c>
      <c r="H4562">
        <v>-9.1761550440116295</v>
      </c>
      <c r="I4562">
        <v>-20.7411886510782</v>
      </c>
      <c r="J4562">
        <v>-0.54544394532959495</v>
      </c>
      <c r="K4562">
        <v>1.88116672272911</v>
      </c>
      <c r="L4562">
        <v>1.9245804400411699</v>
      </c>
      <c r="M4562">
        <v>50.342372281171301</v>
      </c>
      <c r="N4562">
        <v>0.62358876620332404</v>
      </c>
      <c r="O4562">
        <v>48.876404494382001</v>
      </c>
      <c r="P4562">
        <v>28.985507246376802</v>
      </c>
      <c r="Q4562">
        <v>-3.6033756363400997E-2</v>
      </c>
    </row>
    <row r="4563" spans="1:17" hidden="1" x14ac:dyDescent="0.3">
      <c r="A4563" t="s">
        <v>9355</v>
      </c>
      <c r="B4563" t="s">
        <v>9356</v>
      </c>
      <c r="C4563" t="s">
        <v>10650</v>
      </c>
      <c r="D4563" t="s">
        <v>72</v>
      </c>
      <c r="E4563">
        <v>8.4885695999999999</v>
      </c>
      <c r="F4563">
        <v>4.26</v>
      </c>
      <c r="G4563">
        <v>-10.435277000328201</v>
      </c>
      <c r="H4563">
        <v>10.1976044348422</v>
      </c>
      <c r="I4563">
        <v>-13.899400483829201</v>
      </c>
      <c r="J4563">
        <v>-10.790551427736901</v>
      </c>
      <c r="K4563">
        <v>4.2378818449931703</v>
      </c>
      <c r="L4563">
        <v>3.9425885745156899</v>
      </c>
      <c r="M4563">
        <v>45.940566035677101</v>
      </c>
      <c r="N4563">
        <v>0.45503246325097702</v>
      </c>
      <c r="O4563">
        <v>42.957746478873197</v>
      </c>
      <c r="P4563">
        <v>56.617647058823501</v>
      </c>
      <c r="Q4563">
        <v>4.5466989526708003E-2</v>
      </c>
    </row>
    <row r="4564" spans="1:17" hidden="1" x14ac:dyDescent="0.3">
      <c r="A4564" t="s">
        <v>9357</v>
      </c>
      <c r="B4564" t="s">
        <v>9358</v>
      </c>
      <c r="C4564" t="s">
        <v>10650</v>
      </c>
      <c r="D4564" t="s">
        <v>445</v>
      </c>
      <c r="E4564">
        <v>8.3944223999999998</v>
      </c>
      <c r="F4564">
        <v>16.38</v>
      </c>
      <c r="G4564">
        <v>-48.330013842433402</v>
      </c>
      <c r="H4564">
        <v>-3.3804934600251402</v>
      </c>
      <c r="I4564">
        <v>-14.9440332757794</v>
      </c>
      <c r="J4564">
        <v>0.32976563884149501</v>
      </c>
      <c r="K4564">
        <v>15.137409081157699</v>
      </c>
      <c r="L4564">
        <v>15.2185949631996</v>
      </c>
      <c r="M4564">
        <v>56.687525763051902</v>
      </c>
      <c r="N4564">
        <v>1.09539842873176</v>
      </c>
      <c r="O4564">
        <v>55.128205128205103</v>
      </c>
      <c r="P4564">
        <v>44.955752212389299</v>
      </c>
      <c r="Q4564">
        <v>3.4669405726501998E-2</v>
      </c>
    </row>
    <row r="4565" spans="1:17" hidden="1" x14ac:dyDescent="0.3">
      <c r="A4565" t="s">
        <v>9359</v>
      </c>
      <c r="B4565" t="s">
        <v>9360</v>
      </c>
      <c r="C4565" t="s">
        <v>10650</v>
      </c>
      <c r="D4565" t="s">
        <v>355</v>
      </c>
      <c r="E4565">
        <v>8.3522324999999995</v>
      </c>
      <c r="F4565">
        <v>93.34</v>
      </c>
      <c r="G4565">
        <v>21.906815377670799</v>
      </c>
      <c r="H4565">
        <v>-1.6349278984156901</v>
      </c>
      <c r="I4565">
        <v>33.011438893203</v>
      </c>
      <c r="J4565">
        <v>-0.31141102973243201</v>
      </c>
      <c r="K4565">
        <v>90.072140262828995</v>
      </c>
      <c r="L4565">
        <v>74.800996476594406</v>
      </c>
      <c r="M4565">
        <v>47.1514763794302</v>
      </c>
      <c r="N4565">
        <v>1.1085953693170301</v>
      </c>
      <c r="O4565">
        <v>12.4919648596528</v>
      </c>
      <c r="P4565">
        <v>92.453608247422594</v>
      </c>
      <c r="Q4565">
        <v>0.18191776205410801</v>
      </c>
    </row>
    <row r="4566" spans="1:17" hidden="1" x14ac:dyDescent="0.3">
      <c r="A4566" t="s">
        <v>9361</v>
      </c>
      <c r="B4566" t="s">
        <v>9362</v>
      </c>
      <c r="C4566" t="s">
        <v>10650</v>
      </c>
      <c r="D4566" t="s">
        <v>742</v>
      </c>
      <c r="E4566">
        <v>8.3382966300000003</v>
      </c>
      <c r="F4566">
        <v>91.74</v>
      </c>
      <c r="G4566">
        <v>24.714393217835099</v>
      </c>
      <c r="H4566">
        <v>-1.8544756818879</v>
      </c>
      <c r="I4566">
        <v>11.171562791495599</v>
      </c>
      <c r="J4566">
        <v>-2.4107549011585698</v>
      </c>
      <c r="K4566">
        <v>88.196015346020204</v>
      </c>
      <c r="L4566">
        <v>78.064816498278404</v>
      </c>
      <c r="M4566">
        <v>46.9368374749682</v>
      </c>
      <c r="N4566">
        <v>0.67518297328921995</v>
      </c>
      <c r="O4566">
        <v>0.98103335513408596</v>
      </c>
      <c r="P4566">
        <v>95.691126279863397</v>
      </c>
      <c r="Q4566">
        <v>2.6148773974396002E-2</v>
      </c>
    </row>
    <row r="4567" spans="1:17" hidden="1" x14ac:dyDescent="0.3">
      <c r="A4567" t="s">
        <v>9363</v>
      </c>
      <c r="B4567" t="s">
        <v>9364</v>
      </c>
      <c r="C4567" t="s">
        <v>10650</v>
      </c>
      <c r="D4567" t="s">
        <v>141</v>
      </c>
      <c r="E4567">
        <v>8.3336227259999998</v>
      </c>
      <c r="F4567">
        <v>20.95</v>
      </c>
      <c r="G4567">
        <v>35.834564269513002</v>
      </c>
      <c r="H4567">
        <v>18.227054901477501</v>
      </c>
      <c r="I4567">
        <v>-4.2509530839667802</v>
      </c>
      <c r="J4567">
        <v>-6.4404350395511498</v>
      </c>
      <c r="K4567">
        <v>17.409231221646198</v>
      </c>
      <c r="L4567">
        <v>16.187824378816401</v>
      </c>
      <c r="M4567">
        <v>58.998085872394199</v>
      </c>
      <c r="N4567">
        <v>1.33798354224989</v>
      </c>
      <c r="O4567">
        <v>14.272076372315</v>
      </c>
      <c r="P4567">
        <v>153.01932367149701</v>
      </c>
      <c r="Q4567">
        <v>6.5321227570799996E-4</v>
      </c>
    </row>
    <row r="4568" spans="1:17" hidden="1" x14ac:dyDescent="0.3">
      <c r="A4568" t="s">
        <v>9365</v>
      </c>
      <c r="B4568" t="s">
        <v>9366</v>
      </c>
      <c r="C4568" t="s">
        <v>10650</v>
      </c>
      <c r="D4568" t="s">
        <v>3443</v>
      </c>
      <c r="E4568">
        <v>8.3314812499999995</v>
      </c>
      <c r="F4568">
        <v>10.19</v>
      </c>
      <c r="G4568">
        <v>179.29116676866801</v>
      </c>
      <c r="H4568">
        <v>-0.15724016098524801</v>
      </c>
      <c r="I4568">
        <v>4.1572688559195301</v>
      </c>
      <c r="J4568">
        <v>-6.0785857481490897</v>
      </c>
      <c r="K4568">
        <v>10.957253459801899</v>
      </c>
      <c r="L4568">
        <v>9.3139760169818899</v>
      </c>
      <c r="M4568">
        <v>20.991311900455401</v>
      </c>
      <c r="N4568">
        <v>0.266938468966257</v>
      </c>
      <c r="O4568">
        <v>43.081452404317901</v>
      </c>
      <c r="P4568">
        <v>209.72644376899601</v>
      </c>
    </row>
    <row r="4569" spans="1:17" hidden="1" x14ac:dyDescent="0.3">
      <c r="A4569" t="s">
        <v>9367</v>
      </c>
      <c r="B4569" t="s">
        <v>9368</v>
      </c>
      <c r="C4569" t="s">
        <v>10650</v>
      </c>
      <c r="D4569" t="s">
        <v>264</v>
      </c>
      <c r="E4569">
        <v>8.3157934499999993</v>
      </c>
      <c r="F4569">
        <v>13.7</v>
      </c>
      <c r="G4569">
        <v>-1.18999398146029</v>
      </c>
      <c r="H4569">
        <v>3.1280689711758298</v>
      </c>
      <c r="I4569">
        <v>6.1612668569190197</v>
      </c>
      <c r="J4569">
        <v>-1.6627623810837799</v>
      </c>
      <c r="K4569">
        <v>13.0087033494215</v>
      </c>
      <c r="L4569">
        <v>12.1371109192498</v>
      </c>
      <c r="M4569">
        <v>55.758277909738901</v>
      </c>
      <c r="N4569">
        <v>1.22336959252535</v>
      </c>
      <c r="O4569">
        <v>10.729927007299199</v>
      </c>
      <c r="P4569">
        <v>43.756558237145804</v>
      </c>
      <c r="Q4569">
        <v>0.107897363556861</v>
      </c>
    </row>
    <row r="4570" spans="1:17" hidden="1" x14ac:dyDescent="0.3">
      <c r="A4570" t="s">
        <v>9369</v>
      </c>
      <c r="B4570" t="s">
        <v>9370</v>
      </c>
      <c r="C4570" t="s">
        <v>10650</v>
      </c>
      <c r="D4570" t="s">
        <v>2275</v>
      </c>
      <c r="E4570">
        <v>8.2486040000000003</v>
      </c>
      <c r="F4570">
        <v>8.3800000000000008</v>
      </c>
      <c r="G4570">
        <v>-72.998676589087594</v>
      </c>
      <c r="H4570">
        <v>49.588017291589203</v>
      </c>
      <c r="I4570">
        <v>-33.837912023895498</v>
      </c>
      <c r="J4570">
        <v>16.203904285582801</v>
      </c>
      <c r="K4570">
        <v>7.2492076622777804</v>
      </c>
      <c r="L4570">
        <v>9.3391144732540496</v>
      </c>
      <c r="M4570">
        <v>67.920497327713903</v>
      </c>
      <c r="N4570">
        <v>3.7250187427137602</v>
      </c>
      <c r="O4570">
        <v>114.797136038186</v>
      </c>
      <c r="P4570">
        <v>62.088974854932303</v>
      </c>
    </row>
    <row r="4571" spans="1:17" hidden="1" x14ac:dyDescent="0.3">
      <c r="A4571" t="s">
        <v>9371</v>
      </c>
      <c r="B4571" t="s">
        <v>9372</v>
      </c>
      <c r="C4571" t="s">
        <v>10650</v>
      </c>
      <c r="D4571" t="s">
        <v>531</v>
      </c>
      <c r="E4571">
        <v>8.2090645700000007</v>
      </c>
      <c r="F4571">
        <v>19.940000000000001</v>
      </c>
      <c r="G4571">
        <v>89.896214712378907</v>
      </c>
      <c r="H4571">
        <v>-0.80087159729962198</v>
      </c>
      <c r="I4571">
        <v>-1.5725198809969101</v>
      </c>
      <c r="J4571">
        <v>-8.1127107814965793</v>
      </c>
      <c r="K4571">
        <v>18.797495460050602</v>
      </c>
      <c r="L4571">
        <v>16.3802115930681</v>
      </c>
      <c r="M4571">
        <v>40.027957965353401</v>
      </c>
      <c r="N4571">
        <v>0.83807518318325602</v>
      </c>
      <c r="O4571">
        <v>4.6639919759277699</v>
      </c>
      <c r="P4571">
        <v>124.29696287964001</v>
      </c>
      <c r="Q4571">
        <v>9.1435517266343996E-2</v>
      </c>
    </row>
    <row r="4572" spans="1:17" hidden="1" x14ac:dyDescent="0.3">
      <c r="A4572" t="s">
        <v>9373</v>
      </c>
      <c r="B4572" t="s">
        <v>9374</v>
      </c>
      <c r="C4572" t="s">
        <v>10650</v>
      </c>
      <c r="D4572" t="s">
        <v>531</v>
      </c>
      <c r="E4572">
        <v>8.1978779999999993</v>
      </c>
      <c r="F4572">
        <v>13.89</v>
      </c>
      <c r="G4572">
        <v>-25.446614868808901</v>
      </c>
      <c r="H4572">
        <v>-1.52309381952183</v>
      </c>
      <c r="I4572">
        <v>-12.9691679256896</v>
      </c>
      <c r="J4572">
        <v>-1.6627623810837799</v>
      </c>
      <c r="K4572">
        <v>13.8878369222824</v>
      </c>
      <c r="L4572">
        <v>13.725694401198201</v>
      </c>
      <c r="M4572">
        <v>100</v>
      </c>
      <c r="O4572">
        <v>0</v>
      </c>
      <c r="P4572">
        <v>4.9886621315192698</v>
      </c>
    </row>
    <row r="4573" spans="1:17" hidden="1" x14ac:dyDescent="0.3">
      <c r="A4573" t="s">
        <v>9375</v>
      </c>
      <c r="B4573" t="s">
        <v>9376</v>
      </c>
      <c r="C4573" t="s">
        <v>10650</v>
      </c>
      <c r="D4573" t="s">
        <v>680</v>
      </c>
      <c r="E4573">
        <v>8.1477505099999998</v>
      </c>
      <c r="F4573">
        <v>2850.35</v>
      </c>
      <c r="G4573">
        <v>130.705355157253</v>
      </c>
      <c r="H4573">
        <v>46.822489393134198</v>
      </c>
      <c r="I4573">
        <v>60.673841516893297</v>
      </c>
      <c r="J4573">
        <v>19.961341561568499</v>
      </c>
      <c r="K4573">
        <v>1987.1542774151501</v>
      </c>
      <c r="L4573">
        <v>1762.7316342745801</v>
      </c>
      <c r="M4573">
        <v>90.243942235881406</v>
      </c>
      <c r="N4573">
        <v>2.3858526615124802</v>
      </c>
      <c r="O4573">
        <v>0</v>
      </c>
      <c r="P4573">
        <v>229.13972286374101</v>
      </c>
      <c r="Q4573">
        <v>9.3144712542980998E-2</v>
      </c>
    </row>
    <row r="4574" spans="1:17" hidden="1" x14ac:dyDescent="0.3">
      <c r="A4574" t="s">
        <v>9377</v>
      </c>
      <c r="B4574" t="s">
        <v>9378</v>
      </c>
      <c r="C4574" t="s">
        <v>10650</v>
      </c>
      <c r="D4574" t="s">
        <v>1644</v>
      </c>
      <c r="E4574">
        <v>8.1242999999999999</v>
      </c>
      <c r="F4574">
        <v>16.25</v>
      </c>
      <c r="G4574">
        <v>12.8627829643984</v>
      </c>
      <c r="H4574">
        <v>-3.4838781332473201</v>
      </c>
      <c r="I4574">
        <v>-47.681903964259298</v>
      </c>
      <c r="J4574">
        <v>10.7711000527786</v>
      </c>
      <c r="K4574">
        <v>17.716919685468199</v>
      </c>
      <c r="L4574">
        <v>18.972325849245401</v>
      </c>
      <c r="M4574">
        <v>56.678154268869399</v>
      </c>
      <c r="N4574">
        <v>0.66993211676711195</v>
      </c>
      <c r="O4574">
        <v>79.261538461538393</v>
      </c>
      <c r="P4574">
        <v>78.571428571428498</v>
      </c>
      <c r="Q4574">
        <v>0.115875220662054</v>
      </c>
    </row>
    <row r="4575" spans="1:17" hidden="1" x14ac:dyDescent="0.3">
      <c r="A4575" t="s">
        <v>9379</v>
      </c>
      <c r="B4575" t="s">
        <v>9380</v>
      </c>
      <c r="C4575" t="s">
        <v>10650</v>
      </c>
      <c r="D4575" t="s">
        <v>414</v>
      </c>
      <c r="E4575">
        <v>8.1059160000000006</v>
      </c>
      <c r="F4575">
        <v>20.28</v>
      </c>
      <c r="G4575">
        <v>-3.3847271491049602</v>
      </c>
      <c r="H4575">
        <v>5.3592707063025697</v>
      </c>
      <c r="I4575">
        <v>-1.68995363810028</v>
      </c>
      <c r="J4575">
        <v>-1.7822660559605701</v>
      </c>
      <c r="K4575">
        <v>18.181869825804601</v>
      </c>
      <c r="L4575">
        <v>15.8098284971803</v>
      </c>
      <c r="M4575">
        <v>99.999995118743996</v>
      </c>
      <c r="N4575">
        <v>8.3177715530656702</v>
      </c>
      <c r="O4575">
        <v>0</v>
      </c>
      <c r="P4575">
        <v>35.200000000000003</v>
      </c>
    </row>
    <row r="4576" spans="1:17" hidden="1" x14ac:dyDescent="0.3">
      <c r="A4576" t="s">
        <v>9381</v>
      </c>
      <c r="B4576" t="s">
        <v>9382</v>
      </c>
      <c r="C4576" t="s">
        <v>10650</v>
      </c>
      <c r="D4576" t="s">
        <v>9383</v>
      </c>
      <c r="E4576">
        <v>8.0204430680000005</v>
      </c>
      <c r="F4576">
        <v>10.4</v>
      </c>
      <c r="G4576">
        <v>-18.871640636691801</v>
      </c>
      <c r="H4576">
        <v>-10.3519226483506</v>
      </c>
      <c r="I4576">
        <v>-24.231966560501899</v>
      </c>
      <c r="J4576">
        <v>-4.3550700733914898</v>
      </c>
      <c r="K4576">
        <v>10.8604969586269</v>
      </c>
      <c r="L4576">
        <v>11.049021884553101</v>
      </c>
      <c r="M4576">
        <v>35.041377824781399</v>
      </c>
      <c r="N4576">
        <v>1.08998849252013</v>
      </c>
      <c r="O4576">
        <v>106.25</v>
      </c>
      <c r="P4576">
        <v>11.5636363636363</v>
      </c>
      <c r="Q4576">
        <v>3.9415817051005997E-2</v>
      </c>
    </row>
    <row r="4577" spans="1:17" hidden="1" x14ac:dyDescent="0.3">
      <c r="A4577" t="s">
        <v>9384</v>
      </c>
      <c r="B4577" t="s">
        <v>9385</v>
      </c>
      <c r="C4577" t="s">
        <v>10650</v>
      </c>
      <c r="D4577" t="s">
        <v>1482</v>
      </c>
      <c r="E4577">
        <v>8.0043518999999996</v>
      </c>
      <c r="F4577">
        <v>15.97</v>
      </c>
      <c r="G4577">
        <v>19.941370833946699</v>
      </c>
      <c r="H4577">
        <v>7.8497524933658198</v>
      </c>
      <c r="I4577">
        <v>4.7169042924385503</v>
      </c>
      <c r="J4577">
        <v>1.05568422085796</v>
      </c>
      <c r="K4577">
        <v>14.853964318641101</v>
      </c>
      <c r="L4577">
        <v>13.2768422086477</v>
      </c>
      <c r="M4577">
        <v>54.706023497847603</v>
      </c>
      <c r="N4577">
        <v>0.596075496091656</v>
      </c>
      <c r="O4577">
        <v>11.772072636192799</v>
      </c>
      <c r="P4577">
        <v>82.514285714285705</v>
      </c>
      <c r="Q4577">
        <v>5.3964077059502E-2</v>
      </c>
    </row>
    <row r="4578" spans="1:17" hidden="1" x14ac:dyDescent="0.3">
      <c r="A4578" t="s">
        <v>9386</v>
      </c>
      <c r="B4578" t="s">
        <v>9387</v>
      </c>
      <c r="C4578" t="s">
        <v>10650</v>
      </c>
      <c r="D4578" t="s">
        <v>5050</v>
      </c>
      <c r="E4578">
        <v>7.9636188199999998</v>
      </c>
      <c r="F4578">
        <v>5.08</v>
      </c>
      <c r="G4578">
        <v>33.525409085870201</v>
      </c>
      <c r="H4578">
        <v>-16.533761856913699</v>
      </c>
      <c r="I4578">
        <v>-20.8613269387039</v>
      </c>
      <c r="J4578">
        <v>1.19645734829473</v>
      </c>
      <c r="K4578">
        <v>4.9288687300344503</v>
      </c>
      <c r="L4578">
        <v>4.5166861210969298</v>
      </c>
      <c r="M4578">
        <v>58.178480977635203</v>
      </c>
      <c r="N4578">
        <v>1.0168303159891801</v>
      </c>
      <c r="O4578">
        <v>26.181102362204701</v>
      </c>
      <c r="P4578">
        <v>77.622377622377599</v>
      </c>
      <c r="Q4578">
        <v>-1.1535180911987001E-2</v>
      </c>
    </row>
    <row r="4579" spans="1:17" hidden="1" x14ac:dyDescent="0.3">
      <c r="A4579" t="s">
        <v>9388</v>
      </c>
      <c r="B4579" t="s">
        <v>9389</v>
      </c>
      <c r="C4579" t="s">
        <v>10650</v>
      </c>
      <c r="D4579" t="s">
        <v>531</v>
      </c>
      <c r="E4579">
        <v>7.9436598749999998</v>
      </c>
      <c r="F4579">
        <v>3.8</v>
      </c>
      <c r="G4579">
        <v>9.2706053526129395</v>
      </c>
      <c r="H4579">
        <v>10.7626204661924</v>
      </c>
      <c r="I4579">
        <v>-13.492728135113699</v>
      </c>
      <c r="J4579">
        <v>4.2671567563825201</v>
      </c>
      <c r="K4579">
        <v>3.6359981936939398</v>
      </c>
      <c r="L4579">
        <v>3.48988042282586</v>
      </c>
      <c r="M4579">
        <v>55.1404167169499</v>
      </c>
      <c r="N4579">
        <v>1.07205403654631</v>
      </c>
      <c r="O4579">
        <v>22.6315789473684</v>
      </c>
      <c r="P4579">
        <v>59.663865546218403</v>
      </c>
      <c r="Q4579">
        <v>9.4782606013622997E-2</v>
      </c>
    </row>
    <row r="4580" spans="1:17" hidden="1" x14ac:dyDescent="0.3">
      <c r="A4580" t="s">
        <v>9390</v>
      </c>
      <c r="B4580" t="s">
        <v>9391</v>
      </c>
      <c r="C4580" t="s">
        <v>10650</v>
      </c>
      <c r="D4580" t="s">
        <v>1418</v>
      </c>
      <c r="E4580">
        <v>7.9430880000000004</v>
      </c>
      <c r="F4580">
        <v>13.3</v>
      </c>
      <c r="G4580">
        <v>36.231389666338401</v>
      </c>
      <c r="H4580">
        <v>-1.36936591790769</v>
      </c>
      <c r="I4580">
        <v>11.67937940327</v>
      </c>
      <c r="J4580">
        <v>13.6469721321905</v>
      </c>
      <c r="K4580">
        <v>12.2296750605339</v>
      </c>
      <c r="L4580">
        <v>11.346732023628601</v>
      </c>
      <c r="M4580">
        <v>61.668614907189898</v>
      </c>
      <c r="N4580">
        <v>1.2050277287823099</v>
      </c>
      <c r="O4580">
        <v>7.1428571428571397</v>
      </c>
      <c r="P4580">
        <v>74.770039421813394</v>
      </c>
      <c r="Q4580">
        <v>0.10469144611247599</v>
      </c>
    </row>
    <row r="4581" spans="1:17" hidden="1" x14ac:dyDescent="0.3">
      <c r="A4581" t="s">
        <v>9392</v>
      </c>
      <c r="B4581" t="s">
        <v>9393</v>
      </c>
      <c r="C4581" t="s">
        <v>10650</v>
      </c>
      <c r="D4581" t="s">
        <v>531</v>
      </c>
      <c r="E4581">
        <v>7.9406173999999998</v>
      </c>
      <c r="F4581">
        <v>5.23</v>
      </c>
      <c r="G4581">
        <v>30.4877999227487</v>
      </c>
      <c r="H4581">
        <v>-0.75386305029106904</v>
      </c>
      <c r="I4581">
        <v>6.4372247683742696</v>
      </c>
      <c r="J4581">
        <v>-1.2796206186316701</v>
      </c>
      <c r="K4581">
        <v>5.4850767126504296</v>
      </c>
      <c r="L4581">
        <v>5.1119964435223801</v>
      </c>
      <c r="M4581">
        <v>43.968361622049997</v>
      </c>
      <c r="N4581">
        <v>0.53914951581185699</v>
      </c>
      <c r="O4581">
        <v>50.860420650095499</v>
      </c>
      <c r="P4581">
        <v>63.4375</v>
      </c>
      <c r="Q4581">
        <v>7.3445123942534996E-2</v>
      </c>
    </row>
    <row r="4582" spans="1:17" hidden="1" x14ac:dyDescent="0.3">
      <c r="A4582" t="s">
        <v>9394</v>
      </c>
      <c r="B4582" t="s">
        <v>9395</v>
      </c>
      <c r="C4582" t="s">
        <v>10650</v>
      </c>
      <c r="D4582" t="s">
        <v>1418</v>
      </c>
      <c r="E4582">
        <v>7.9374159200000003</v>
      </c>
      <c r="F4582">
        <v>24.56</v>
      </c>
      <c r="G4582">
        <v>-28.101943666994799</v>
      </c>
      <c r="H4582">
        <v>-6.6078395822336997</v>
      </c>
      <c r="I4582">
        <v>-9.2091341276330692</v>
      </c>
      <c r="J4582">
        <v>-1.89514038263296</v>
      </c>
      <c r="K4582">
        <v>25.7402293124271</v>
      </c>
      <c r="L4582">
        <v>24.8411092513442</v>
      </c>
      <c r="M4582">
        <v>51.332797416324297</v>
      </c>
      <c r="N4582">
        <v>0.88540318888468605</v>
      </c>
      <c r="O4582">
        <v>29.967426710097701</v>
      </c>
      <c r="P4582">
        <v>51.138461538461499</v>
      </c>
      <c r="Q4582">
        <v>7.7764455303618002E-2</v>
      </c>
    </row>
    <row r="4583" spans="1:17" hidden="1" x14ac:dyDescent="0.3">
      <c r="A4583" t="s">
        <v>9396</v>
      </c>
      <c r="B4583" t="s">
        <v>9397</v>
      </c>
      <c r="C4583" t="s">
        <v>10650</v>
      </c>
      <c r="D4583" t="s">
        <v>72</v>
      </c>
      <c r="E4583">
        <v>7.9330179980000004</v>
      </c>
      <c r="F4583">
        <v>23.27</v>
      </c>
      <c r="G4583">
        <v>-52.842746156713602</v>
      </c>
      <c r="H4583">
        <v>11.1060141616988</v>
      </c>
      <c r="I4583">
        <v>-37.392682053653203</v>
      </c>
      <c r="J4583">
        <v>-5.1623601284691398</v>
      </c>
      <c r="K4583">
        <v>22.610337312825301</v>
      </c>
      <c r="L4583">
        <v>25.7887164905028</v>
      </c>
      <c r="M4583">
        <v>69.867270639573505</v>
      </c>
      <c r="N4583">
        <v>0.85073202729636999</v>
      </c>
      <c r="O4583">
        <v>50.365277180919598</v>
      </c>
      <c r="P4583">
        <v>27.506849315068401</v>
      </c>
      <c r="Q4583">
        <v>4.1530553957909999E-3</v>
      </c>
    </row>
    <row r="4584" spans="1:17" hidden="1" x14ac:dyDescent="0.3">
      <c r="A4584" t="s">
        <v>9398</v>
      </c>
      <c r="B4584" t="s">
        <v>9399</v>
      </c>
      <c r="C4584" t="s">
        <v>10650</v>
      </c>
      <c r="D4584" t="s">
        <v>629</v>
      </c>
      <c r="E4584">
        <v>7.9236360000000001</v>
      </c>
      <c r="F4584">
        <v>22.56</v>
      </c>
      <c r="G4584">
        <v>98.290558852271701</v>
      </c>
      <c r="H4584">
        <v>9.5023886071800607</v>
      </c>
      <c r="I4584">
        <v>41.675176089833698</v>
      </c>
      <c r="J4584">
        <v>-1.7822660559605701</v>
      </c>
      <c r="K4584">
        <v>18.8998617826418</v>
      </c>
      <c r="L4584">
        <v>15.5577786505883</v>
      </c>
      <c r="M4584">
        <v>100</v>
      </c>
      <c r="N4584">
        <v>2.8361344537815101</v>
      </c>
      <c r="O4584">
        <v>0</v>
      </c>
      <c r="P4584">
        <v>128.10920121334601</v>
      </c>
    </row>
    <row r="4585" spans="1:17" hidden="1" x14ac:dyDescent="0.3">
      <c r="A4585" t="s">
        <v>9400</v>
      </c>
      <c r="B4585" t="s">
        <v>9401</v>
      </c>
      <c r="C4585" t="s">
        <v>10650</v>
      </c>
      <c r="D4585" t="s">
        <v>531</v>
      </c>
      <c r="E4585">
        <v>7.8919335000000004</v>
      </c>
      <c r="F4585">
        <v>12.46</v>
      </c>
      <c r="G4585">
        <v>177.98056458382999</v>
      </c>
      <c r="H4585">
        <v>45.231713872785797</v>
      </c>
      <c r="I4585">
        <v>30.9107396955574</v>
      </c>
      <c r="J4585">
        <v>-10.407156999917801</v>
      </c>
      <c r="K4585">
        <v>11.575671393826401</v>
      </c>
      <c r="L4585">
        <v>8.6707484054492507</v>
      </c>
      <c r="M4585">
        <v>37.117033868783501</v>
      </c>
      <c r="N4585">
        <v>0.903242594561385</v>
      </c>
      <c r="O4585">
        <v>55.136436597110702</v>
      </c>
      <c r="P4585">
        <v>253.97727272727201</v>
      </c>
      <c r="Q4585">
        <v>0.12403077178979401</v>
      </c>
    </row>
    <row r="4586" spans="1:17" hidden="1" x14ac:dyDescent="0.3">
      <c r="A4586" t="s">
        <v>9402</v>
      </c>
      <c r="B4586" t="s">
        <v>9403</v>
      </c>
      <c r="C4586" t="s">
        <v>10650</v>
      </c>
      <c r="D4586" t="s">
        <v>742</v>
      </c>
      <c r="E4586">
        <v>7.8703070319999897</v>
      </c>
      <c r="F4586">
        <v>85.99</v>
      </c>
      <c r="G4586">
        <v>-17.0518381817628</v>
      </c>
      <c r="H4586">
        <v>1.33644195458679</v>
      </c>
      <c r="I4586">
        <v>7.7524381391706196</v>
      </c>
      <c r="J4586">
        <v>0.62159216977879705</v>
      </c>
      <c r="K4586">
        <v>86.166915344585306</v>
      </c>
      <c r="L4586">
        <v>81.914449710707302</v>
      </c>
      <c r="M4586">
        <v>56.3654480897074</v>
      </c>
      <c r="N4586">
        <v>0.63310232357801899</v>
      </c>
      <c r="O4586">
        <v>13.245726247238</v>
      </c>
      <c r="P4586">
        <v>24.623188405796999</v>
      </c>
    </row>
    <row r="4587" spans="1:17" hidden="1" x14ac:dyDescent="0.3">
      <c r="A4587" t="s">
        <v>9404</v>
      </c>
      <c r="B4587" t="s">
        <v>9405</v>
      </c>
      <c r="C4587" t="s">
        <v>10650</v>
      </c>
      <c r="D4587" t="s">
        <v>1168</v>
      </c>
      <c r="E4587">
        <v>7.8282791999999999</v>
      </c>
      <c r="F4587">
        <v>3.86</v>
      </c>
      <c r="G4587">
        <v>72.722617736513897</v>
      </c>
      <c r="H4587">
        <v>0.29508799865997398</v>
      </c>
      <c r="I4587">
        <v>-22.145638513924901</v>
      </c>
      <c r="J4587">
        <v>2.87057095224954</v>
      </c>
      <c r="K4587">
        <v>3.8396045897911502</v>
      </c>
      <c r="L4587">
        <v>3.6200011191442898</v>
      </c>
      <c r="M4587">
        <v>54.474659119574099</v>
      </c>
      <c r="N4587">
        <v>0.61321459305894099</v>
      </c>
      <c r="O4587">
        <v>27.9792746113989</v>
      </c>
      <c r="P4587">
        <v>103.157894736842</v>
      </c>
      <c r="Q4587">
        <v>6.4903795662058006E-2</v>
      </c>
    </row>
    <row r="4588" spans="1:17" hidden="1" x14ac:dyDescent="0.3">
      <c r="A4588" t="s">
        <v>9406</v>
      </c>
      <c r="B4588" t="s">
        <v>9407</v>
      </c>
      <c r="C4588" t="s">
        <v>10650</v>
      </c>
      <c r="D4588" t="s">
        <v>935</v>
      </c>
      <c r="E4588">
        <v>7.8083327999999996</v>
      </c>
      <c r="F4588">
        <v>6.13</v>
      </c>
      <c r="G4588">
        <v>-29.7784625504103</v>
      </c>
      <c r="H4588">
        <v>11.3863474136188</v>
      </c>
      <c r="I4588">
        <v>-26.873662307712099</v>
      </c>
      <c r="J4588">
        <v>3.35515876586962</v>
      </c>
      <c r="K4588">
        <v>5.3679760866960704</v>
      </c>
      <c r="L4588">
        <v>5.6564254312933304</v>
      </c>
      <c r="M4588">
        <v>56.370475927552697</v>
      </c>
      <c r="N4588">
        <v>1.52893816781618</v>
      </c>
      <c r="O4588">
        <v>48.450244698205502</v>
      </c>
      <c r="P4588">
        <v>54.408060453400402</v>
      </c>
      <c r="Q4588">
        <v>2.5121822195339E-2</v>
      </c>
    </row>
    <row r="4589" spans="1:17" hidden="1" x14ac:dyDescent="0.3">
      <c r="A4589" t="s">
        <v>9408</v>
      </c>
      <c r="B4589" t="s">
        <v>9409</v>
      </c>
      <c r="C4589" t="s">
        <v>10650</v>
      </c>
      <c r="D4589" t="s">
        <v>411</v>
      </c>
      <c r="E4589">
        <v>7.7923423999999999</v>
      </c>
      <c r="F4589">
        <v>11.92</v>
      </c>
      <c r="G4589">
        <v>17.341851466085402</v>
      </c>
      <c r="H4589">
        <v>-0.70767490039198899</v>
      </c>
      <c r="I4589">
        <v>8.3275945186721891</v>
      </c>
      <c r="J4589">
        <v>-1.7822660559605701</v>
      </c>
      <c r="K4589">
        <v>9.0133496524358705</v>
      </c>
      <c r="L4589">
        <v>6.5344476625038999</v>
      </c>
      <c r="M4589">
        <v>99.999999999999602</v>
      </c>
      <c r="N4589">
        <v>0.13582623040967801</v>
      </c>
      <c r="O4589">
        <v>0</v>
      </c>
      <c r="P4589">
        <v>47.160493827160501</v>
      </c>
      <c r="Q4589">
        <v>0.116703139164822</v>
      </c>
    </row>
    <row r="4590" spans="1:17" hidden="1" x14ac:dyDescent="0.3">
      <c r="A4590" t="s">
        <v>9410</v>
      </c>
      <c r="B4590" t="s">
        <v>9411</v>
      </c>
      <c r="C4590" t="s">
        <v>10650</v>
      </c>
      <c r="D4590" t="s">
        <v>1482</v>
      </c>
      <c r="E4590">
        <v>7.7842919999999998</v>
      </c>
      <c r="F4590">
        <v>14</v>
      </c>
      <c r="G4590">
        <v>3.0251615125411799</v>
      </c>
      <c r="H4590">
        <v>26.928789025666401</v>
      </c>
      <c r="I4590">
        <v>24.961866557068898</v>
      </c>
      <c r="J4590">
        <v>23.133985586395799</v>
      </c>
      <c r="K4590">
        <v>11.808478135344</v>
      </c>
      <c r="L4590">
        <v>10.910292338465799</v>
      </c>
      <c r="M4590">
        <v>73.988875539364201</v>
      </c>
      <c r="N4590">
        <v>0.89492481939672597</v>
      </c>
      <c r="O4590">
        <v>10.999999999999901</v>
      </c>
      <c r="P4590">
        <v>64.705882352941103</v>
      </c>
      <c r="Q4590">
        <v>9.4183773636398002E-2</v>
      </c>
    </row>
    <row r="4591" spans="1:17" hidden="1" x14ac:dyDescent="0.3">
      <c r="A4591" t="s">
        <v>9412</v>
      </c>
      <c r="B4591" t="s">
        <v>9413</v>
      </c>
      <c r="C4591" t="s">
        <v>10650</v>
      </c>
      <c r="D4591" t="s">
        <v>531</v>
      </c>
      <c r="E4591">
        <v>7.7544599999999999</v>
      </c>
      <c r="F4591">
        <v>7.77</v>
      </c>
      <c r="G4591">
        <v>-30.435277000328199</v>
      </c>
      <c r="H4591">
        <v>-1.52309381952183</v>
      </c>
      <c r="I4591">
        <v>-12.9691679256896</v>
      </c>
      <c r="J4591">
        <v>-1.6627623810837799</v>
      </c>
      <c r="K4591">
        <v>7.7699996042343198</v>
      </c>
      <c r="L4591">
        <v>7.7555341650469396</v>
      </c>
      <c r="M4591">
        <v>100</v>
      </c>
      <c r="O4591">
        <v>0</v>
      </c>
      <c r="P4591">
        <v>0</v>
      </c>
    </row>
    <row r="4592" spans="1:17" hidden="1" x14ac:dyDescent="0.3">
      <c r="A4592" t="s">
        <v>9414</v>
      </c>
      <c r="B4592" t="s">
        <v>9415</v>
      </c>
      <c r="C4592" t="s">
        <v>10650</v>
      </c>
      <c r="D4592" t="s">
        <v>680</v>
      </c>
      <c r="E4592">
        <v>7.7401920000000004</v>
      </c>
      <c r="F4592">
        <v>4.7300000000000004</v>
      </c>
      <c r="G4592">
        <v>17.377222999671702</v>
      </c>
      <c r="H4592">
        <v>-13.449699324109</v>
      </c>
      <c r="I4592">
        <v>-49.902501259022898</v>
      </c>
      <c r="J4592">
        <v>4.0641098656122399</v>
      </c>
      <c r="K4592">
        <v>4.9711146369553401</v>
      </c>
      <c r="L4592">
        <v>4.6443384248524202</v>
      </c>
      <c r="M4592">
        <v>43.043125728522902</v>
      </c>
      <c r="N4592">
        <v>1.52750684072596</v>
      </c>
      <c r="O4592">
        <v>63.636363636363598</v>
      </c>
      <c r="P4592">
        <v>55.592105263157897</v>
      </c>
      <c r="Q4592">
        <v>8.5560329473857999E-2</v>
      </c>
    </row>
    <row r="4593" spans="1:17" hidden="1" x14ac:dyDescent="0.3">
      <c r="A4593" t="s">
        <v>9416</v>
      </c>
      <c r="B4593" t="s">
        <v>9417</v>
      </c>
      <c r="C4593" t="s">
        <v>10650</v>
      </c>
      <c r="D4593" t="s">
        <v>1307</v>
      </c>
      <c r="E4593">
        <v>7.7265252000000002</v>
      </c>
      <c r="F4593">
        <v>7.29</v>
      </c>
      <c r="G4593">
        <v>-28.761636832964101</v>
      </c>
      <c r="H4593">
        <v>1.1529625185063299</v>
      </c>
      <c r="I4593">
        <v>-21.8441679256896</v>
      </c>
      <c r="J4593">
        <v>-6.4930495873501002</v>
      </c>
      <c r="K4593">
        <v>7.3849792251412198</v>
      </c>
      <c r="L4593">
        <v>7.6940883179744404</v>
      </c>
      <c r="M4593">
        <v>30.054918915734699</v>
      </c>
      <c r="N4593">
        <v>0.60606060606060597</v>
      </c>
      <c r="O4593">
        <v>42.524005486968399</v>
      </c>
      <c r="P4593">
        <v>17.580645161290299</v>
      </c>
    </row>
    <row r="4594" spans="1:17" hidden="1" x14ac:dyDescent="0.3">
      <c r="A4594" t="s">
        <v>9418</v>
      </c>
      <c r="B4594" t="s">
        <v>9419</v>
      </c>
      <c r="C4594" t="s">
        <v>10650</v>
      </c>
      <c r="D4594" t="s">
        <v>365</v>
      </c>
      <c r="E4594">
        <v>7.7164830000000002</v>
      </c>
      <c r="F4594">
        <v>11.82</v>
      </c>
      <c r="G4594">
        <v>17.314722999671702</v>
      </c>
      <c r="H4594">
        <v>-11.065078552346201</v>
      </c>
      <c r="I4594">
        <v>-28.600859574511901</v>
      </c>
      <c r="J4594">
        <v>-5.32129896644964</v>
      </c>
      <c r="K4594">
        <v>12.6538837920862</v>
      </c>
      <c r="L4594">
        <v>11.4134829092381</v>
      </c>
      <c r="M4594">
        <v>39.140650302321603</v>
      </c>
      <c r="N4594">
        <v>0.88346836210368396</v>
      </c>
      <c r="O4594">
        <v>58.714043993231797</v>
      </c>
      <c r="P4594">
        <v>95.695364238410605</v>
      </c>
      <c r="Q4594">
        <v>0.120344910699586</v>
      </c>
    </row>
    <row r="4595" spans="1:17" hidden="1" x14ac:dyDescent="0.3">
      <c r="A4595" t="s">
        <v>9420</v>
      </c>
      <c r="B4595" t="s">
        <v>9421</v>
      </c>
      <c r="C4595" t="s">
        <v>10650</v>
      </c>
      <c r="D4595" t="s">
        <v>565</v>
      </c>
      <c r="E4595">
        <v>7.6607279999999998</v>
      </c>
      <c r="F4595">
        <v>7.9</v>
      </c>
      <c r="G4595">
        <v>27.881356266204801</v>
      </c>
      <c r="H4595">
        <v>-6.1527234491514697</v>
      </c>
      <c r="I4595">
        <v>59.144121834658897</v>
      </c>
      <c r="J4595">
        <v>13.421036501597699</v>
      </c>
      <c r="K4595">
        <v>8.21021819860505</v>
      </c>
      <c r="L4595">
        <v>6.73616824440166</v>
      </c>
      <c r="M4595">
        <v>43.887773014055</v>
      </c>
      <c r="N4595">
        <v>1.1498134694678901</v>
      </c>
      <c r="O4595">
        <v>42.278481012658197</v>
      </c>
      <c r="P4595">
        <v>125.071225071225</v>
      </c>
      <c r="Q4595">
        <v>2.5340398255881001E-2</v>
      </c>
    </row>
    <row r="4596" spans="1:17" hidden="1" x14ac:dyDescent="0.3">
      <c r="A4596" t="s">
        <v>9422</v>
      </c>
      <c r="B4596" t="s">
        <v>9423</v>
      </c>
      <c r="C4596" t="s">
        <v>10650</v>
      </c>
      <c r="D4596" t="s">
        <v>531</v>
      </c>
      <c r="E4596">
        <v>7.6230000000000002</v>
      </c>
      <c r="F4596">
        <v>26.68</v>
      </c>
      <c r="G4596">
        <v>66.174892491197198</v>
      </c>
      <c r="H4596">
        <v>13.9769061804781</v>
      </c>
      <c r="I4596">
        <v>12.465716888602699</v>
      </c>
      <c r="J4596">
        <v>25.641846837353</v>
      </c>
      <c r="K4596">
        <v>20.8854634433686</v>
      </c>
      <c r="L4596">
        <v>20.076806784877999</v>
      </c>
      <c r="M4596">
        <v>77.238174919842606</v>
      </c>
      <c r="N4596">
        <v>0.99794117756205802</v>
      </c>
      <c r="O4596">
        <v>14.3178410794602</v>
      </c>
      <c r="P4596">
        <v>96.610169491525397</v>
      </c>
    </row>
    <row r="4597" spans="1:17" hidden="1" x14ac:dyDescent="0.3">
      <c r="A4597" t="s">
        <v>9424</v>
      </c>
      <c r="B4597" t="s">
        <v>9425</v>
      </c>
      <c r="C4597" t="s">
        <v>10650</v>
      </c>
      <c r="D4597" t="s">
        <v>4831</v>
      </c>
      <c r="E4597">
        <v>7.62</v>
      </c>
      <c r="F4597">
        <v>5.9</v>
      </c>
      <c r="G4597">
        <v>10.3761788469271</v>
      </c>
      <c r="H4597">
        <v>6.2867533791199204</v>
      </c>
      <c r="I4597">
        <v>-24.1137462389426</v>
      </c>
      <c r="J4597">
        <v>17.028826403962899</v>
      </c>
      <c r="K4597">
        <v>6.14342949248518</v>
      </c>
      <c r="L4597">
        <v>6.0720527080189299</v>
      </c>
      <c r="M4597">
        <v>66.757184545146202</v>
      </c>
      <c r="N4597">
        <v>0.20022558998420001</v>
      </c>
      <c r="O4597">
        <v>35.932203389830498</v>
      </c>
      <c r="P4597">
        <v>55.2631578947368</v>
      </c>
      <c r="Q4597">
        <v>1.9415912223292E-2</v>
      </c>
    </row>
    <row r="4598" spans="1:17" hidden="1" x14ac:dyDescent="0.3">
      <c r="A4598" t="s">
        <v>9426</v>
      </c>
      <c r="B4598" t="s">
        <v>9427</v>
      </c>
      <c r="C4598" t="s">
        <v>10650</v>
      </c>
      <c r="D4598" t="s">
        <v>2599</v>
      </c>
      <c r="E4598">
        <v>7.5950602529999998</v>
      </c>
      <c r="F4598">
        <v>7.61</v>
      </c>
      <c r="G4598">
        <v>-12.4507808762972</v>
      </c>
      <c r="H4598">
        <v>6.90547760904958</v>
      </c>
      <c r="I4598">
        <v>-9.5724287952548792</v>
      </c>
      <c r="J4598">
        <v>-4.3550700733914702</v>
      </c>
      <c r="K4598">
        <v>7.1040625786483496</v>
      </c>
      <c r="L4598">
        <v>6.85792989670436</v>
      </c>
      <c r="M4598">
        <v>58.421084840521303</v>
      </c>
      <c r="N4598">
        <v>1.42846270306737</v>
      </c>
      <c r="O4598">
        <v>11.695137976346899</v>
      </c>
      <c r="P4598">
        <v>39.122486288848201</v>
      </c>
      <c r="Q4598">
        <v>-2.8745060504889999E-3</v>
      </c>
    </row>
    <row r="4599" spans="1:17" hidden="1" x14ac:dyDescent="0.3">
      <c r="A4599" t="s">
        <v>9428</v>
      </c>
      <c r="B4599" t="s">
        <v>9429</v>
      </c>
      <c r="C4599" t="s">
        <v>10650</v>
      </c>
      <c r="D4599" t="s">
        <v>51</v>
      </c>
      <c r="E4599">
        <v>7.5865445500000002</v>
      </c>
      <c r="F4599">
        <v>6.55</v>
      </c>
      <c r="G4599">
        <v>15.1202785552273</v>
      </c>
      <c r="H4599">
        <v>23.522278231294798</v>
      </c>
      <c r="I4599">
        <v>-3.8133442931048402E-2</v>
      </c>
      <c r="J4599">
        <v>-3.23419095251236</v>
      </c>
      <c r="K4599">
        <v>6.4151447356960798</v>
      </c>
      <c r="L4599">
        <v>5.7900011511905101</v>
      </c>
      <c r="M4599">
        <v>55.0314923683693</v>
      </c>
      <c r="N4599">
        <v>0.49318076121510102</v>
      </c>
      <c r="O4599">
        <v>22.137404580152602</v>
      </c>
      <c r="P4599">
        <v>63.749999999999901</v>
      </c>
      <c r="Q4599">
        <v>0.103789548346824</v>
      </c>
    </row>
    <row r="4600" spans="1:17" hidden="1" x14ac:dyDescent="0.3">
      <c r="A4600" t="s">
        <v>9430</v>
      </c>
      <c r="B4600" t="s">
        <v>9431</v>
      </c>
      <c r="C4600" t="s">
        <v>10650</v>
      </c>
      <c r="D4600" t="s">
        <v>72</v>
      </c>
      <c r="E4600">
        <v>7.5763800000000003</v>
      </c>
      <c r="F4600">
        <v>25.77</v>
      </c>
      <c r="G4600">
        <v>-25.465826898495202</v>
      </c>
      <c r="H4600">
        <v>-1.52309381952183</v>
      </c>
      <c r="I4600">
        <v>-12.9691679256896</v>
      </c>
      <c r="J4600">
        <v>-1.6627623810837799</v>
      </c>
      <c r="K4600">
        <v>25.769725127143499</v>
      </c>
      <c r="L4600">
        <v>25.566779407097599</v>
      </c>
      <c r="M4600">
        <v>100</v>
      </c>
      <c r="O4600">
        <v>0</v>
      </c>
      <c r="P4600">
        <v>4.9694501018329804</v>
      </c>
    </row>
    <row r="4601" spans="1:17" hidden="1" x14ac:dyDescent="0.3">
      <c r="A4601" t="s">
        <v>9432</v>
      </c>
      <c r="B4601" t="s">
        <v>3465</v>
      </c>
      <c r="C4601" t="s">
        <v>10650</v>
      </c>
      <c r="D4601" t="s">
        <v>121</v>
      </c>
      <c r="E4601">
        <v>7.5608500000000003</v>
      </c>
      <c r="F4601">
        <v>6.8</v>
      </c>
      <c r="G4601">
        <v>-33.430997399757601</v>
      </c>
      <c r="H4601">
        <v>-10.114643115296399</v>
      </c>
      <c r="I4601">
        <v>-26.893218558600999</v>
      </c>
      <c r="J4601">
        <v>3.0146569737549198</v>
      </c>
      <c r="K4601">
        <v>6.8998014604060902</v>
      </c>
      <c r="L4601">
        <v>7.2047629788540197</v>
      </c>
      <c r="M4601">
        <v>49.1598737204312</v>
      </c>
      <c r="N4601">
        <v>0.85155477130198598</v>
      </c>
      <c r="O4601">
        <v>36.323529411764703</v>
      </c>
      <c r="P4601">
        <v>14.864864864864799</v>
      </c>
      <c r="Q4601">
        <v>0.100054146755821</v>
      </c>
    </row>
    <row r="4602" spans="1:17" hidden="1" x14ac:dyDescent="0.3">
      <c r="A4602" t="s">
        <v>9433</v>
      </c>
      <c r="B4602" t="s">
        <v>9434</v>
      </c>
      <c r="C4602" t="s">
        <v>10650</v>
      </c>
      <c r="D4602" t="s">
        <v>387</v>
      </c>
      <c r="E4602">
        <v>7.5508921139999998</v>
      </c>
      <c r="F4602">
        <v>12.75</v>
      </c>
      <c r="G4602">
        <v>90.918889666338401</v>
      </c>
      <c r="H4602">
        <v>-26.8388228665941</v>
      </c>
      <c r="I4602">
        <v>30.450404627741101</v>
      </c>
      <c r="J4602">
        <v>11.9616917673878</v>
      </c>
      <c r="K4602">
        <v>14.7866995312455</v>
      </c>
      <c r="L4602">
        <v>12.369904411644599</v>
      </c>
      <c r="M4602">
        <v>50.963860650159198</v>
      </c>
      <c r="N4602">
        <v>1.2211385812182001</v>
      </c>
      <c r="O4602">
        <v>88.156862745097996</v>
      </c>
      <c r="P4602">
        <v>126.86832740213499</v>
      </c>
      <c r="Q4602">
        <v>0.109211651089152</v>
      </c>
    </row>
    <row r="4603" spans="1:17" hidden="1" x14ac:dyDescent="0.3">
      <c r="A4603" t="s">
        <v>9435</v>
      </c>
      <c r="B4603" t="s">
        <v>9436</v>
      </c>
      <c r="C4603" t="s">
        <v>10650</v>
      </c>
      <c r="D4603" t="s">
        <v>629</v>
      </c>
      <c r="E4603">
        <v>7.5142448000000002</v>
      </c>
      <c r="F4603">
        <v>12.17</v>
      </c>
      <c r="G4603">
        <v>-9.8208072282766707</v>
      </c>
      <c r="H4603">
        <v>-14.3454433897224</v>
      </c>
      <c r="I4603">
        <v>-24.588630525544399</v>
      </c>
      <c r="J4603">
        <v>-5.9113855124763903</v>
      </c>
      <c r="K4603">
        <v>12.787828739402901</v>
      </c>
      <c r="L4603">
        <v>12.7773912365423</v>
      </c>
      <c r="M4603">
        <v>27.556785122734102</v>
      </c>
      <c r="N4603">
        <v>1.1444111661141601</v>
      </c>
      <c r="O4603">
        <v>56.532456861133902</v>
      </c>
      <c r="P4603">
        <v>26.375908618899199</v>
      </c>
      <c r="Q4603">
        <v>5.2615509537984002E-2</v>
      </c>
    </row>
    <row r="4604" spans="1:17" hidden="1" x14ac:dyDescent="0.3">
      <c r="A4604" t="s">
        <v>9437</v>
      </c>
      <c r="B4604" t="s">
        <v>9438</v>
      </c>
      <c r="C4604" t="s">
        <v>10650</v>
      </c>
      <c r="D4604" t="s">
        <v>629</v>
      </c>
      <c r="E4604">
        <v>7.4900897999999998</v>
      </c>
      <c r="F4604">
        <v>24.21</v>
      </c>
      <c r="G4604">
        <v>61.707580142528897</v>
      </c>
      <c r="H4604">
        <v>-1.52309381952183</v>
      </c>
      <c r="I4604">
        <v>8.4450748024948794</v>
      </c>
      <c r="J4604">
        <v>-1.6627623810837799</v>
      </c>
      <c r="K4604">
        <v>22.777818372940299</v>
      </c>
      <c r="M4604">
        <v>99.997122905156402</v>
      </c>
      <c r="N4604">
        <v>0</v>
      </c>
      <c r="O4604">
        <v>0</v>
      </c>
      <c r="P4604">
        <v>101.75</v>
      </c>
    </row>
    <row r="4605" spans="1:17" hidden="1" x14ac:dyDescent="0.3">
      <c r="A4605" t="s">
        <v>9439</v>
      </c>
      <c r="B4605" t="s">
        <v>9440</v>
      </c>
      <c r="C4605" t="s">
        <v>10650</v>
      </c>
      <c r="D4605" t="s">
        <v>72</v>
      </c>
      <c r="E4605">
        <v>7.4730264399999999</v>
      </c>
      <c r="F4605">
        <v>1.08</v>
      </c>
      <c r="G4605">
        <v>23.850437285386</v>
      </c>
      <c r="H4605">
        <v>7.3877972695870699</v>
      </c>
      <c r="I4605">
        <v>-10.112025068546799</v>
      </c>
      <c r="J4605">
        <v>6.1803748738181801</v>
      </c>
      <c r="K4605">
        <v>1.0534086216759599</v>
      </c>
      <c r="L4605">
        <v>1.0006445973779099</v>
      </c>
      <c r="M4605">
        <v>61.192680228286299</v>
      </c>
      <c r="N4605">
        <v>0.88499194390671998</v>
      </c>
      <c r="O4605">
        <v>13.8888888888888</v>
      </c>
      <c r="P4605">
        <v>71.428571428571402</v>
      </c>
      <c r="Q4605">
        <v>-5.3025755757523003E-2</v>
      </c>
    </row>
    <row r="4606" spans="1:17" hidden="1" x14ac:dyDescent="0.3">
      <c r="A4606" t="s">
        <v>9441</v>
      </c>
      <c r="B4606" t="s">
        <v>9442</v>
      </c>
      <c r="C4606" t="s">
        <v>10650</v>
      </c>
      <c r="D4606" t="s">
        <v>513</v>
      </c>
      <c r="E4606">
        <v>7.4687949619999996</v>
      </c>
      <c r="F4606">
        <v>4.66</v>
      </c>
      <c r="G4606">
        <v>-47.957400894133499</v>
      </c>
      <c r="H4606">
        <v>6.0981532936421301</v>
      </c>
      <c r="I4606">
        <v>-45.9188082134594</v>
      </c>
      <c r="J4606">
        <v>2.8215425516516399</v>
      </c>
      <c r="K4606">
        <v>6.1606576249207698</v>
      </c>
      <c r="L4606">
        <v>12.9770448698377</v>
      </c>
      <c r="M4606">
        <v>79.238138167898299</v>
      </c>
      <c r="N4606">
        <v>0.278996851147498</v>
      </c>
      <c r="O4606">
        <v>75.965665236051393</v>
      </c>
      <c r="P4606">
        <v>10.4265402843602</v>
      </c>
      <c r="Q4606">
        <v>-0.20833047815529701</v>
      </c>
    </row>
    <row r="4607" spans="1:17" hidden="1" x14ac:dyDescent="0.3">
      <c r="A4607" t="s">
        <v>9443</v>
      </c>
      <c r="B4607" t="s">
        <v>9444</v>
      </c>
      <c r="C4607" t="s">
        <v>10650</v>
      </c>
      <c r="D4607" t="s">
        <v>51</v>
      </c>
      <c r="E4607">
        <v>7.4577342399999997</v>
      </c>
      <c r="F4607">
        <v>6.99</v>
      </c>
      <c r="G4607">
        <v>12.2177842241615</v>
      </c>
      <c r="H4607">
        <v>-15.9509545160392</v>
      </c>
      <c r="I4607">
        <v>-45.432936041631599</v>
      </c>
      <c r="J4607">
        <v>-1.6627623810837799</v>
      </c>
      <c r="K4607">
        <v>7.8671464910282598</v>
      </c>
      <c r="L4607">
        <v>8.2463755448207703</v>
      </c>
      <c r="M4607">
        <v>29.794059212581701</v>
      </c>
      <c r="N4607">
        <v>3.33583429736131</v>
      </c>
      <c r="O4607">
        <v>50.929899856938498</v>
      </c>
      <c r="P4607">
        <v>58.863636363636303</v>
      </c>
      <c r="Q4607">
        <v>2.1038280177404001E-2</v>
      </c>
    </row>
    <row r="4608" spans="1:17" hidden="1" x14ac:dyDescent="0.3">
      <c r="A4608" t="s">
        <v>9445</v>
      </c>
      <c r="B4608" t="s">
        <v>9446</v>
      </c>
      <c r="C4608" t="s">
        <v>10650</v>
      </c>
      <c r="D4608" t="s">
        <v>46</v>
      </c>
      <c r="E4608">
        <v>7.4571772000000003</v>
      </c>
      <c r="F4608">
        <v>10.41</v>
      </c>
      <c r="G4608">
        <v>5.1115979996717904</v>
      </c>
      <c r="H4608">
        <v>-1.8101751592347499</v>
      </c>
      <c r="I4608">
        <v>-16.669445446503701</v>
      </c>
      <c r="J4608">
        <v>-1.7586396581691099</v>
      </c>
      <c r="K4608">
        <v>9.5779929218334203</v>
      </c>
      <c r="L4608">
        <v>9.2881011880338704</v>
      </c>
      <c r="M4608">
        <v>82.549578528751994</v>
      </c>
      <c r="N4608">
        <v>0.68908523973049096</v>
      </c>
      <c r="O4608">
        <v>41.210374639769398</v>
      </c>
      <c r="P4608">
        <v>68.446601941747502</v>
      </c>
      <c r="Q4608">
        <v>3.9110376252862997E-2</v>
      </c>
    </row>
    <row r="4609" spans="1:17" hidden="1" x14ac:dyDescent="0.3">
      <c r="A4609" t="s">
        <v>9447</v>
      </c>
      <c r="B4609" t="s">
        <v>9448</v>
      </c>
      <c r="C4609" t="s">
        <v>10650</v>
      </c>
      <c r="D4609" t="s">
        <v>1307</v>
      </c>
      <c r="E4609">
        <v>7.4257759999999999</v>
      </c>
      <c r="F4609">
        <v>190.6</v>
      </c>
      <c r="G4609">
        <v>0.11266820515123301</v>
      </c>
      <c r="H4609">
        <v>-6.50813868492562</v>
      </c>
      <c r="I4609">
        <v>29.962965557624901</v>
      </c>
      <c r="J4609">
        <v>-1.6627623810837799</v>
      </c>
      <c r="K4609">
        <v>181.18699799227201</v>
      </c>
      <c r="L4609">
        <v>153.31944115492001</v>
      </c>
      <c r="M4609">
        <v>31.826066720630799</v>
      </c>
      <c r="N4609">
        <v>0</v>
      </c>
      <c r="O4609">
        <v>5.5089192025183698</v>
      </c>
      <c r="P4609">
        <v>69.875222816399202</v>
      </c>
    </row>
    <row r="4610" spans="1:17" hidden="1" x14ac:dyDescent="0.3">
      <c r="A4610" t="s">
        <v>9449</v>
      </c>
      <c r="B4610" t="s">
        <v>9450</v>
      </c>
      <c r="C4610" t="s">
        <v>10650</v>
      </c>
      <c r="D4610" t="s">
        <v>172</v>
      </c>
      <c r="E4610">
        <v>7.4247381810000004</v>
      </c>
      <c r="F4610">
        <v>13.63</v>
      </c>
      <c r="G4610">
        <v>-31.6671610582992</v>
      </c>
      <c r="H4610">
        <v>-5.3456194167914601</v>
      </c>
      <c r="I4610">
        <v>-39.133848315722098</v>
      </c>
      <c r="J4610">
        <v>1.2590783785948101</v>
      </c>
      <c r="K4610">
        <v>14.270143508479</v>
      </c>
      <c r="L4610">
        <v>15.5502043906569</v>
      </c>
      <c r="M4610">
        <v>62.063653687538597</v>
      </c>
      <c r="N4610">
        <v>0.58369768080057505</v>
      </c>
      <c r="O4610">
        <v>60.6749816581071</v>
      </c>
      <c r="P4610">
        <v>10.364372469635599</v>
      </c>
      <c r="Q4610">
        <v>-8.3362065059999994E-3</v>
      </c>
    </row>
    <row r="4611" spans="1:17" hidden="1" x14ac:dyDescent="0.3">
      <c r="A4611" t="s">
        <v>9451</v>
      </c>
      <c r="B4611" t="s">
        <v>9452</v>
      </c>
      <c r="C4611" t="s">
        <v>10650</v>
      </c>
      <c r="D4611" t="s">
        <v>227</v>
      </c>
      <c r="E4611">
        <v>7.4062384799999998</v>
      </c>
      <c r="F4611">
        <v>12.54</v>
      </c>
      <c r="G4611">
        <v>200.43543540072699</v>
      </c>
      <c r="H4611">
        <v>-6.6658498503862004E-3</v>
      </c>
      <c r="I4611">
        <v>88.963199224068703</v>
      </c>
      <c r="J4611">
        <v>3.0288101645287302</v>
      </c>
      <c r="K4611">
        <v>12.3883187364679</v>
      </c>
      <c r="L4611">
        <v>10.6339248977057</v>
      </c>
      <c r="M4611">
        <v>52.187199569992103</v>
      </c>
      <c r="N4611">
        <v>2.4734769637790799</v>
      </c>
      <c r="O4611">
        <v>47.208931419457699</v>
      </c>
      <c r="P4611">
        <v>230.87071240105499</v>
      </c>
      <c r="Q4611">
        <v>0.12685060647733801</v>
      </c>
    </row>
    <row r="4612" spans="1:17" hidden="1" x14ac:dyDescent="0.3">
      <c r="A4612" t="s">
        <v>9453</v>
      </c>
      <c r="B4612" t="s">
        <v>9454</v>
      </c>
      <c r="C4612" t="s">
        <v>10650</v>
      </c>
      <c r="D4612" t="s">
        <v>1307</v>
      </c>
      <c r="E4612">
        <v>7.3729095959999897</v>
      </c>
      <c r="F4612">
        <v>22.84</v>
      </c>
      <c r="G4612">
        <v>153.204901629011</v>
      </c>
      <c r="H4612">
        <v>-5.6858408392566</v>
      </c>
      <c r="I4612">
        <v>-21.697334198231999</v>
      </c>
      <c r="J4612">
        <v>-1.7822660559605701</v>
      </c>
      <c r="K4612">
        <v>25.3413113188072</v>
      </c>
      <c r="L4612">
        <v>20.8869359823723</v>
      </c>
      <c r="M4612">
        <v>76.465103880981204</v>
      </c>
      <c r="N4612">
        <v>0.39201680672268902</v>
      </c>
      <c r="O4612">
        <v>44.483362521891401</v>
      </c>
      <c r="P4612">
        <v>208.23211875843401</v>
      </c>
      <c r="Q4612">
        <v>8.3781041545251997E-2</v>
      </c>
    </row>
    <row r="4613" spans="1:17" hidden="1" x14ac:dyDescent="0.3">
      <c r="A4613" t="s">
        <v>9455</v>
      </c>
      <c r="B4613" t="s">
        <v>9456</v>
      </c>
      <c r="C4613" t="s">
        <v>10650</v>
      </c>
      <c r="D4613" t="s">
        <v>414</v>
      </c>
      <c r="E4613">
        <v>7.3688719999999996</v>
      </c>
      <c r="F4613">
        <v>29</v>
      </c>
      <c r="G4613">
        <v>11.374013953217</v>
      </c>
      <c r="H4613">
        <v>-24.275827881938401</v>
      </c>
      <c r="I4613">
        <v>3.1237063737498798</v>
      </c>
      <c r="J4613">
        <v>-11.5289310707818</v>
      </c>
      <c r="K4613">
        <v>33.316189895131103</v>
      </c>
      <c r="L4613">
        <v>29.0805472408131</v>
      </c>
      <c r="M4613">
        <v>26.602466591324202</v>
      </c>
      <c r="N4613">
        <v>0.32026510653915002</v>
      </c>
      <c r="O4613">
        <v>53.241379310344797</v>
      </c>
      <c r="P4613">
        <v>52.631578947368403</v>
      </c>
      <c r="Q4613">
        <v>9.2777254457031999E-2</v>
      </c>
    </row>
    <row r="4614" spans="1:17" hidden="1" x14ac:dyDescent="0.3">
      <c r="A4614" t="s">
        <v>9457</v>
      </c>
      <c r="B4614" t="s">
        <v>9458</v>
      </c>
      <c r="C4614" t="s">
        <v>10650</v>
      </c>
      <c r="D4614" t="s">
        <v>1644</v>
      </c>
      <c r="E4614">
        <v>7.3580256999999998</v>
      </c>
      <c r="F4614">
        <v>23.47</v>
      </c>
      <c r="G4614">
        <v>23.871100382972202</v>
      </c>
      <c r="H4614">
        <v>-9.8734826856700106</v>
      </c>
      <c r="I4614">
        <v>22.148851648288399</v>
      </c>
      <c r="J4614">
        <v>4.9562852379638302</v>
      </c>
      <c r="K4614">
        <v>22.241543102442598</v>
      </c>
      <c r="L4614">
        <v>18.9233407305077</v>
      </c>
      <c r="M4614">
        <v>52.697274856747804</v>
      </c>
      <c r="N4614">
        <v>0.30784505174626497</v>
      </c>
      <c r="O4614">
        <v>44.8231785257775</v>
      </c>
      <c r="P4614">
        <v>85.5335968379446</v>
      </c>
      <c r="Q4614">
        <v>8.6507447182574998E-2</v>
      </c>
    </row>
    <row r="4615" spans="1:17" hidden="1" x14ac:dyDescent="0.3">
      <c r="A4615" t="s">
        <v>9459</v>
      </c>
      <c r="B4615" t="s">
        <v>9460</v>
      </c>
      <c r="C4615" t="s">
        <v>10650</v>
      </c>
      <c r="D4615" t="s">
        <v>54</v>
      </c>
      <c r="E4615">
        <v>7.3387776000000002</v>
      </c>
      <c r="F4615">
        <v>3.84</v>
      </c>
      <c r="G4615">
        <v>21.362460001129602</v>
      </c>
      <c r="H4615">
        <v>4.2103578864932398</v>
      </c>
      <c r="I4615">
        <v>12.4328618801992</v>
      </c>
      <c r="J4615">
        <v>2.8498865325952698</v>
      </c>
      <c r="K4615">
        <v>2.8448101877103902</v>
      </c>
      <c r="L4615">
        <v>1.5685239206439701</v>
      </c>
      <c r="M4615">
        <v>99.999458863950494</v>
      </c>
      <c r="N4615">
        <v>1.05903982074111</v>
      </c>
      <c r="O4615">
        <v>0</v>
      </c>
      <c r="P4615">
        <v>51.181102362204697</v>
      </c>
    </row>
    <row r="4616" spans="1:17" hidden="1" x14ac:dyDescent="0.3">
      <c r="A4616" t="s">
        <v>9461</v>
      </c>
      <c r="B4616" t="s">
        <v>9462</v>
      </c>
      <c r="C4616" t="s">
        <v>10650</v>
      </c>
      <c r="D4616" t="s">
        <v>629</v>
      </c>
      <c r="E4616">
        <v>7.3270400000000002</v>
      </c>
      <c r="F4616">
        <v>32.83</v>
      </c>
      <c r="G4616">
        <v>-25.379277000328202</v>
      </c>
      <c r="H4616">
        <v>-1.4619130302896399</v>
      </c>
      <c r="I4616">
        <v>2.0220755068847498</v>
      </c>
      <c r="J4616">
        <v>1.98109059736995</v>
      </c>
      <c r="K4616">
        <v>35.878324862451997</v>
      </c>
      <c r="L4616">
        <v>37.170804987668802</v>
      </c>
      <c r="M4616">
        <v>50.374467024281998</v>
      </c>
      <c r="N4616">
        <v>0.22703673842782199</v>
      </c>
      <c r="O4616">
        <v>80.383795309168406</v>
      </c>
      <c r="P4616">
        <v>31.057884231536899</v>
      </c>
    </row>
    <row r="4617" spans="1:17" hidden="1" x14ac:dyDescent="0.3">
      <c r="A4617" t="s">
        <v>9463</v>
      </c>
      <c r="B4617" t="s">
        <v>9464</v>
      </c>
      <c r="C4617" t="s">
        <v>10650</v>
      </c>
      <c r="D4617" t="s">
        <v>295</v>
      </c>
      <c r="E4617">
        <v>7.3240919399999997</v>
      </c>
      <c r="F4617">
        <v>6.6</v>
      </c>
      <c r="G4617">
        <v>18.163420419193901</v>
      </c>
      <c r="H4617">
        <v>-10.320300438412</v>
      </c>
      <c r="I4617">
        <v>-18.229747991335501</v>
      </c>
      <c r="J4617">
        <v>-1.9407446613488399</v>
      </c>
      <c r="K4617">
        <v>7.2424549752676102</v>
      </c>
      <c r="L4617">
        <v>7.94487200235986</v>
      </c>
      <c r="M4617">
        <v>73.757458334995306</v>
      </c>
      <c r="N4617">
        <v>1.4164022900484901</v>
      </c>
      <c r="O4617">
        <v>46.212121212121197</v>
      </c>
      <c r="P4617">
        <v>47.982062780268997</v>
      </c>
      <c r="Q4617">
        <v>-3.6058207531516E-2</v>
      </c>
    </row>
    <row r="4618" spans="1:17" hidden="1" x14ac:dyDescent="0.3">
      <c r="A4618" t="s">
        <v>9465</v>
      </c>
      <c r="B4618" t="s">
        <v>9466</v>
      </c>
      <c r="C4618" t="s">
        <v>10650</v>
      </c>
      <c r="E4618">
        <v>7.2794999999999996</v>
      </c>
      <c r="F4618">
        <v>48.53</v>
      </c>
      <c r="G4618">
        <v>65.159260411122602</v>
      </c>
      <c r="H4618">
        <v>39.23753057906</v>
      </c>
      <c r="I4618">
        <v>-9.8020150492958997</v>
      </c>
      <c r="J4618">
        <v>-1.7822660559605701</v>
      </c>
      <c r="K4618">
        <v>41.362709916550799</v>
      </c>
      <c r="L4618">
        <v>38.082714664195599</v>
      </c>
      <c r="M4618">
        <v>34.646219251268597</v>
      </c>
      <c r="N4618">
        <v>1.0224282436671801</v>
      </c>
      <c r="O4618">
        <v>6.7381001442406703</v>
      </c>
      <c r="P4618">
        <v>133.317307692307</v>
      </c>
      <c r="Q4618">
        <v>7.9382392927943995E-2</v>
      </c>
    </row>
    <row r="4619" spans="1:17" hidden="1" x14ac:dyDescent="0.3">
      <c r="A4619" t="s">
        <v>9467</v>
      </c>
      <c r="B4619" t="s">
        <v>9468</v>
      </c>
      <c r="C4619" t="s">
        <v>10650</v>
      </c>
      <c r="D4619" t="s">
        <v>4596</v>
      </c>
      <c r="E4619">
        <v>7.2326449999999998</v>
      </c>
      <c r="F4619">
        <v>11.14</v>
      </c>
      <c r="G4619">
        <v>1.39904252629902</v>
      </c>
      <c r="H4619">
        <v>-1.52309381952183</v>
      </c>
      <c r="I4619">
        <v>5.4155292050223398</v>
      </c>
      <c r="J4619">
        <v>-1.6627623810837799</v>
      </c>
      <c r="K4619">
        <v>10.5698628142398</v>
      </c>
      <c r="L4619">
        <v>9.8332589702284796</v>
      </c>
      <c r="M4619">
        <v>74.015420579939899</v>
      </c>
      <c r="N4619">
        <v>0</v>
      </c>
      <c r="O4619">
        <v>22.621184919209998</v>
      </c>
      <c r="P4619">
        <v>64.792899408284001</v>
      </c>
    </row>
    <row r="4620" spans="1:17" hidden="1" x14ac:dyDescent="0.3">
      <c r="A4620" t="s">
        <v>9469</v>
      </c>
      <c r="B4620" t="s">
        <v>9470</v>
      </c>
      <c r="C4620" t="s">
        <v>10650</v>
      </c>
      <c r="D4620" t="s">
        <v>1482</v>
      </c>
      <c r="E4620">
        <v>7.20038</v>
      </c>
      <c r="F4620">
        <v>23</v>
      </c>
      <c r="G4620">
        <v>-29.558084017872002</v>
      </c>
      <c r="H4620">
        <v>-1.52309381952183</v>
      </c>
      <c r="I4620">
        <v>-8.7080618513469599</v>
      </c>
      <c r="J4620">
        <v>-1.6627623810837799</v>
      </c>
      <c r="K4620">
        <v>22.939618186351201</v>
      </c>
      <c r="L4620">
        <v>22.573672367716501</v>
      </c>
      <c r="M4620">
        <v>93.779490490814496</v>
      </c>
      <c r="N4620">
        <v>8.6348072055977304E-2</v>
      </c>
      <c r="O4620">
        <v>1.1304347826087</v>
      </c>
      <c r="P4620">
        <v>6.3337956541840104</v>
      </c>
    </row>
    <row r="4621" spans="1:17" hidden="1" x14ac:dyDescent="0.3">
      <c r="A4621" t="s">
        <v>9471</v>
      </c>
      <c r="B4621" t="s">
        <v>9472</v>
      </c>
      <c r="C4621" t="s">
        <v>10650</v>
      </c>
      <c r="D4621" t="s">
        <v>46</v>
      </c>
      <c r="E4621">
        <v>7.1868800000000004</v>
      </c>
      <c r="F4621">
        <v>23.68</v>
      </c>
      <c r="G4621">
        <v>27.959371829103201</v>
      </c>
      <c r="H4621">
        <v>26.963070043744501</v>
      </c>
      <c r="I4621">
        <v>9.6615933379043302</v>
      </c>
      <c r="J4621">
        <v>-27.801252711713801</v>
      </c>
      <c r="K4621">
        <v>21.582285531602398</v>
      </c>
      <c r="L4621">
        <v>19.699495393041801</v>
      </c>
      <c r="M4621">
        <v>42.0874041332074</v>
      </c>
      <c r="N4621">
        <v>2.25134527744334</v>
      </c>
      <c r="O4621">
        <v>35.388513513513502</v>
      </c>
      <c r="P4621">
        <v>82.153846153846104</v>
      </c>
      <c r="Q4621">
        <v>0.151341110618047</v>
      </c>
    </row>
    <row r="4622" spans="1:17" hidden="1" x14ac:dyDescent="0.3">
      <c r="A4622" t="s">
        <v>9473</v>
      </c>
      <c r="B4622" t="s">
        <v>9474</v>
      </c>
      <c r="C4622" t="s">
        <v>10650</v>
      </c>
      <c r="E4622">
        <v>7.1676000000000002</v>
      </c>
      <c r="F4622">
        <v>0.33</v>
      </c>
      <c r="G4622">
        <v>-11.961499503932201</v>
      </c>
      <c r="H4622">
        <v>-3.5648177575348301</v>
      </c>
      <c r="I4622">
        <v>-18.7716199125177</v>
      </c>
      <c r="J4622">
        <v>1.24803697434245</v>
      </c>
      <c r="K4622">
        <v>0.35436748516741001</v>
      </c>
      <c r="L4622">
        <v>0.46088105680469399</v>
      </c>
      <c r="M4622">
        <v>28.0327535532228</v>
      </c>
      <c r="N4622">
        <v>0.91736520977278302</v>
      </c>
      <c r="O4622">
        <v>18.181818181818102</v>
      </c>
      <c r="P4622">
        <v>17.857142857142801</v>
      </c>
      <c r="Q4622">
        <v>3.0932237525360999E-2</v>
      </c>
    </row>
    <row r="4623" spans="1:17" hidden="1" x14ac:dyDescent="0.3">
      <c r="A4623" t="s">
        <v>9475</v>
      </c>
      <c r="B4623" t="s">
        <v>9476</v>
      </c>
      <c r="C4623" t="s">
        <v>10650</v>
      </c>
      <c r="D4623" t="s">
        <v>629</v>
      </c>
      <c r="E4623">
        <v>7.1443797780000002</v>
      </c>
      <c r="F4623">
        <v>34.17</v>
      </c>
      <c r="G4623">
        <v>-10.666612436710899</v>
      </c>
      <c r="H4623">
        <v>2.4951710206608002</v>
      </c>
      <c r="I4623">
        <v>-27.330070181328701</v>
      </c>
      <c r="J4623">
        <v>-5.67961631366805</v>
      </c>
      <c r="K4623">
        <v>33.861812748253101</v>
      </c>
      <c r="L4623">
        <v>31.646668936253501</v>
      </c>
      <c r="M4623">
        <v>61.4196501474066</v>
      </c>
      <c r="N4623">
        <v>0.15394927722367699</v>
      </c>
      <c r="O4623">
        <v>31.4018144571261</v>
      </c>
      <c r="P4623">
        <v>53.228699551569498</v>
      </c>
    </row>
    <row r="4624" spans="1:17" hidden="1" x14ac:dyDescent="0.3">
      <c r="A4624" t="s">
        <v>9477</v>
      </c>
      <c r="B4624" t="s">
        <v>9478</v>
      </c>
      <c r="C4624" t="s">
        <v>10650</v>
      </c>
      <c r="D4624" t="s">
        <v>1903</v>
      </c>
      <c r="E4624">
        <v>7.1420435309999997</v>
      </c>
      <c r="F4624">
        <v>2.17</v>
      </c>
      <c r="G4624">
        <v>110.67583411078201</v>
      </c>
      <c r="H4624">
        <v>55.723282992072299</v>
      </c>
      <c r="I4624">
        <v>75.726484248223301</v>
      </c>
      <c r="J4624">
        <v>-1.6627623810837799</v>
      </c>
      <c r="K4624">
        <v>1.53442308948078</v>
      </c>
      <c r="L4624">
        <v>1.2160513048121599</v>
      </c>
      <c r="M4624">
        <v>92.778807111917203</v>
      </c>
      <c r="N4624">
        <v>0.50620012273501203</v>
      </c>
      <c r="O4624">
        <v>0</v>
      </c>
      <c r="P4624">
        <v>171.25</v>
      </c>
      <c r="Q4624">
        <v>9.0263474725572002E-2</v>
      </c>
    </row>
    <row r="4625" spans="1:17" hidden="1" x14ac:dyDescent="0.3">
      <c r="A4625" t="s">
        <v>9479</v>
      </c>
      <c r="B4625" t="s">
        <v>9480</v>
      </c>
      <c r="C4625" t="s">
        <v>10650</v>
      </c>
      <c r="D4625" t="s">
        <v>4335</v>
      </c>
      <c r="E4625">
        <v>7.1293073799999904</v>
      </c>
      <c r="F4625">
        <v>6.7</v>
      </c>
      <c r="G4625">
        <v>-26.398009919582801</v>
      </c>
      <c r="H4625">
        <v>21.900329603901501</v>
      </c>
      <c r="I4625">
        <v>-33.302104905475602</v>
      </c>
      <c r="J4625">
        <v>7.76215774671173</v>
      </c>
      <c r="K4625">
        <v>5.9459459342736602</v>
      </c>
      <c r="L4625">
        <v>6.3324690509861004</v>
      </c>
      <c r="M4625">
        <v>71.145515423722998</v>
      </c>
      <c r="N4625">
        <v>1.81871288384301</v>
      </c>
      <c r="O4625">
        <v>60.895522388059597</v>
      </c>
      <c r="P4625">
        <v>38.144329896907202</v>
      </c>
      <c r="Q4625">
        <v>1.3926414055923E-2</v>
      </c>
    </row>
    <row r="4626" spans="1:17" hidden="1" x14ac:dyDescent="0.3">
      <c r="A4626" t="s">
        <v>9481</v>
      </c>
      <c r="B4626" t="s">
        <v>9482</v>
      </c>
      <c r="C4626" t="s">
        <v>10650</v>
      </c>
      <c r="D4626" t="s">
        <v>531</v>
      </c>
      <c r="E4626">
        <v>7.1288</v>
      </c>
      <c r="F4626">
        <v>10.74</v>
      </c>
      <c r="G4626">
        <v>22.9932944282432</v>
      </c>
      <c r="H4626">
        <v>11.319011443636001</v>
      </c>
      <c r="I4626">
        <v>18.1663632098414</v>
      </c>
      <c r="J4626">
        <v>5.6445449262235199</v>
      </c>
      <c r="K4626">
        <v>9.6828611924919095</v>
      </c>
      <c r="L4626">
        <v>8.4665827933963609</v>
      </c>
      <c r="M4626">
        <v>75.964814596773607</v>
      </c>
      <c r="N4626">
        <v>0.84619176399044405</v>
      </c>
      <c r="O4626">
        <v>0.46554934823090899</v>
      </c>
      <c r="P4626">
        <v>79.899497487437102</v>
      </c>
      <c r="Q4626">
        <v>1.027536425425E-2</v>
      </c>
    </row>
    <row r="4627" spans="1:17" hidden="1" x14ac:dyDescent="0.3">
      <c r="A4627" t="s">
        <v>9483</v>
      </c>
      <c r="B4627" t="s">
        <v>9484</v>
      </c>
      <c r="C4627" t="s">
        <v>10650</v>
      </c>
      <c r="D4627" t="s">
        <v>21</v>
      </c>
      <c r="E4627">
        <v>7.1203329629999903</v>
      </c>
      <c r="F4627">
        <v>4.17</v>
      </c>
      <c r="G4627">
        <v>83.410876845825598</v>
      </c>
      <c r="H4627">
        <v>-11.2633535597815</v>
      </c>
      <c r="I4627">
        <v>-34.289922642670803</v>
      </c>
      <c r="J4627">
        <v>-10.614727446585899</v>
      </c>
      <c r="K4627">
        <v>4.75897122883124</v>
      </c>
      <c r="L4627">
        <v>4.2420947814301604</v>
      </c>
      <c r="M4627">
        <v>9.3640413445678394</v>
      </c>
      <c r="N4627">
        <v>2.06562497444828</v>
      </c>
      <c r="O4627">
        <v>51.079136690647402</v>
      </c>
      <c r="Q4627">
        <v>5.5190178685172002E-2</v>
      </c>
    </row>
    <row r="4628" spans="1:17" hidden="1" x14ac:dyDescent="0.3">
      <c r="A4628" t="s">
        <v>9485</v>
      </c>
      <c r="B4628" t="s">
        <v>9486</v>
      </c>
      <c r="C4628" t="s">
        <v>10650</v>
      </c>
      <c r="D4628" t="s">
        <v>547</v>
      </c>
      <c r="E4628">
        <v>7.1170193499999996</v>
      </c>
      <c r="F4628">
        <v>19.07</v>
      </c>
      <c r="G4628">
        <v>175.301357638924</v>
      </c>
      <c r="H4628">
        <v>9.4598583174011992</v>
      </c>
      <c r="I4628">
        <v>36.628694059224699</v>
      </c>
      <c r="J4628">
        <v>-1.7822660559605701</v>
      </c>
      <c r="K4628">
        <v>14.9010120587613</v>
      </c>
      <c r="L4628">
        <v>11.4177272116852</v>
      </c>
      <c r="M4628">
        <v>96.744643342054999</v>
      </c>
      <c r="N4628">
        <v>0.78424567329294503</v>
      </c>
      <c r="O4628">
        <v>0</v>
      </c>
      <c r="P4628">
        <v>231.65217391304299</v>
      </c>
      <c r="Q4628">
        <v>0.112580936141808</v>
      </c>
    </row>
    <row r="4629" spans="1:17" hidden="1" x14ac:dyDescent="0.3">
      <c r="A4629" t="s">
        <v>9487</v>
      </c>
      <c r="B4629" t="s">
        <v>9488</v>
      </c>
      <c r="C4629" t="s">
        <v>10650</v>
      </c>
      <c r="D4629" t="s">
        <v>21</v>
      </c>
      <c r="E4629">
        <v>7.0994999999999999</v>
      </c>
      <c r="F4629">
        <v>60.37</v>
      </c>
      <c r="G4629">
        <v>24.518521767638902</v>
      </c>
      <c r="H4629">
        <v>-1.52309381952183</v>
      </c>
      <c r="I4629">
        <v>-2.74459242815453</v>
      </c>
      <c r="J4629">
        <v>-1.6627623810837799</v>
      </c>
      <c r="K4629">
        <v>52.748834521763101</v>
      </c>
      <c r="L4629">
        <v>43.061842197566797</v>
      </c>
      <c r="M4629">
        <v>100</v>
      </c>
      <c r="N4629">
        <v>0</v>
      </c>
      <c r="O4629">
        <v>0</v>
      </c>
      <c r="P4629">
        <v>54.953798767967101</v>
      </c>
    </row>
    <row r="4630" spans="1:17" hidden="1" x14ac:dyDescent="0.3">
      <c r="A4630" t="s">
        <v>9489</v>
      </c>
      <c r="B4630" t="s">
        <v>9490</v>
      </c>
      <c r="C4630" t="s">
        <v>10650</v>
      </c>
      <c r="D4630" t="s">
        <v>72</v>
      </c>
      <c r="E4630">
        <v>7.0820999999999996</v>
      </c>
      <c r="F4630">
        <v>3.94</v>
      </c>
      <c r="G4630">
        <v>83.695157782280404</v>
      </c>
      <c r="H4630">
        <v>42.3430771841956</v>
      </c>
      <c r="I4630">
        <v>59.083233821035201</v>
      </c>
      <c r="J4630">
        <v>6.1366805158521496</v>
      </c>
      <c r="K4630">
        <v>2.8552278925614898</v>
      </c>
      <c r="L4630">
        <v>2.1289422551756401</v>
      </c>
      <c r="M4630">
        <v>99.863968792409295</v>
      </c>
      <c r="N4630">
        <v>0.23763303009012099</v>
      </c>
      <c r="O4630">
        <v>0</v>
      </c>
      <c r="P4630">
        <v>120.111731843575</v>
      </c>
      <c r="Q4630">
        <v>0.17825904623730501</v>
      </c>
    </row>
    <row r="4631" spans="1:17" hidden="1" x14ac:dyDescent="0.3">
      <c r="A4631" t="s">
        <v>9491</v>
      </c>
      <c r="B4631" t="s">
        <v>9492</v>
      </c>
      <c r="C4631" t="s">
        <v>10650</v>
      </c>
      <c r="D4631" t="s">
        <v>629</v>
      </c>
      <c r="E4631">
        <v>7.0807911719999996</v>
      </c>
      <c r="F4631">
        <v>63.04</v>
      </c>
      <c r="G4631">
        <v>-44.713220976395597</v>
      </c>
      <c r="H4631">
        <v>-25.247231750556299</v>
      </c>
      <c r="I4631">
        <v>-27.247111901757101</v>
      </c>
      <c r="J4631">
        <v>-25.3869003121182</v>
      </c>
      <c r="O4631">
        <v>38.007614213197897</v>
      </c>
      <c r="P4631">
        <v>0</v>
      </c>
    </row>
    <row r="4632" spans="1:17" hidden="1" x14ac:dyDescent="0.3">
      <c r="A4632" t="s">
        <v>9493</v>
      </c>
      <c r="B4632" t="s">
        <v>9494</v>
      </c>
      <c r="C4632" t="s">
        <v>10650</v>
      </c>
      <c r="D4632" t="s">
        <v>680</v>
      </c>
      <c r="E4632">
        <v>7.0567677</v>
      </c>
      <c r="F4632">
        <v>259.64999999999998</v>
      </c>
      <c r="G4632">
        <v>-3.0673609356418199</v>
      </c>
      <c r="H4632">
        <v>-1.3077840111393899</v>
      </c>
      <c r="I4632">
        <v>1.6797404813967101</v>
      </c>
      <c r="J4632">
        <v>-1.7822660559605701</v>
      </c>
      <c r="K4632">
        <v>212.29186728976799</v>
      </c>
      <c r="L4632">
        <v>129.93134101215401</v>
      </c>
      <c r="M4632">
        <v>27.055318675854501</v>
      </c>
      <c r="N4632">
        <v>3.4660612411223601</v>
      </c>
      <c r="O4632">
        <v>5.8925476603119504</v>
      </c>
      <c r="P4632">
        <v>33.667953667953597</v>
      </c>
    </row>
    <row r="4633" spans="1:17" hidden="1" x14ac:dyDescent="0.3">
      <c r="A4633" t="s">
        <v>9495</v>
      </c>
      <c r="B4633" t="s">
        <v>9496</v>
      </c>
      <c r="C4633" t="s">
        <v>10650</v>
      </c>
      <c r="D4633" t="s">
        <v>531</v>
      </c>
      <c r="E4633">
        <v>7.0349999999999904</v>
      </c>
      <c r="F4633">
        <v>31.5</v>
      </c>
      <c r="G4633">
        <v>113.18421255883599</v>
      </c>
      <c r="H4633">
        <v>3.0065229052168299</v>
      </c>
      <c r="I4633">
        <v>21.359190283265502</v>
      </c>
      <c r="J4633">
        <v>-3.5594268676763199</v>
      </c>
      <c r="K4633">
        <v>30.379230128223401</v>
      </c>
      <c r="L4633">
        <v>26.6645754424915</v>
      </c>
      <c r="M4633">
        <v>59.069059695734197</v>
      </c>
      <c r="N4633">
        <v>0.60931094715792899</v>
      </c>
      <c r="O4633">
        <v>27.968253968253901</v>
      </c>
      <c r="P4633">
        <v>157.142857142857</v>
      </c>
    </row>
    <row r="4634" spans="1:17" hidden="1" x14ac:dyDescent="0.3">
      <c r="A4634" t="s">
        <v>9497</v>
      </c>
      <c r="B4634" t="s">
        <v>9498</v>
      </c>
      <c r="C4634" t="s">
        <v>10650</v>
      </c>
      <c r="D4634" t="s">
        <v>629</v>
      </c>
      <c r="E4634">
        <v>7.0178014549999999</v>
      </c>
      <c r="F4634">
        <v>14.68</v>
      </c>
      <c r="G4634">
        <v>-18.5450330978891</v>
      </c>
      <c r="H4634">
        <v>-2.91682204251835</v>
      </c>
      <c r="I4634">
        <v>-14.971838152658901</v>
      </c>
      <c r="J4634">
        <v>-0.66347615695815798</v>
      </c>
      <c r="K4634">
        <v>14.3948567856682</v>
      </c>
      <c r="L4634">
        <v>14.6664050085905</v>
      </c>
      <c r="M4634">
        <v>43.404064971676704</v>
      </c>
      <c r="N4634">
        <v>1.01219417940477</v>
      </c>
      <c r="O4634">
        <v>28.065395095367801</v>
      </c>
      <c r="P4634">
        <v>25.470085470085401</v>
      </c>
      <c r="Q4634">
        <v>9.3095630277933994E-2</v>
      </c>
    </row>
    <row r="4635" spans="1:17" hidden="1" x14ac:dyDescent="0.3">
      <c r="A4635" t="s">
        <v>9499</v>
      </c>
      <c r="B4635" t="s">
        <v>9500</v>
      </c>
      <c r="C4635" t="s">
        <v>10650</v>
      </c>
      <c r="D4635" t="s">
        <v>295</v>
      </c>
      <c r="E4635">
        <v>7.0105694999999999</v>
      </c>
      <c r="F4635">
        <v>13.53</v>
      </c>
      <c r="G4635">
        <v>76.117430698285602</v>
      </c>
      <c r="H4635">
        <v>4.2574143160548497</v>
      </c>
      <c r="I4635">
        <v>2.58369144279356</v>
      </c>
      <c r="J4635">
        <v>-1.7822660559605701</v>
      </c>
      <c r="K4635">
        <v>10.343211320549001</v>
      </c>
      <c r="L4635">
        <v>9.7330539643596197</v>
      </c>
      <c r="M4635">
        <v>100</v>
      </c>
      <c r="N4635">
        <v>1.6527777777777699</v>
      </c>
      <c r="O4635">
        <v>0</v>
      </c>
      <c r="P4635">
        <v>105.93607305936</v>
      </c>
    </row>
    <row r="4636" spans="1:17" hidden="1" x14ac:dyDescent="0.3">
      <c r="A4636" t="s">
        <v>9501</v>
      </c>
      <c r="B4636" t="s">
        <v>9502</v>
      </c>
      <c r="C4636" t="s">
        <v>10650</v>
      </c>
      <c r="D4636" t="s">
        <v>414</v>
      </c>
      <c r="E4636">
        <v>6.9989520000000001</v>
      </c>
      <c r="F4636">
        <v>9.27</v>
      </c>
      <c r="G4636">
        <v>-40.260179724063597</v>
      </c>
      <c r="H4636">
        <v>-49.669251799102703</v>
      </c>
      <c r="I4636">
        <v>-64.938079842788099</v>
      </c>
      <c r="J4636">
        <v>-16.037207811429798</v>
      </c>
      <c r="K4636">
        <v>15.646653896802899</v>
      </c>
      <c r="L4636">
        <v>15.0448502993146</v>
      </c>
      <c r="M4636">
        <v>4.6430389182560997E-2</v>
      </c>
      <c r="N4636">
        <v>3.1916200695891601</v>
      </c>
      <c r="O4636">
        <v>131.06796116504799</v>
      </c>
      <c r="P4636">
        <v>3</v>
      </c>
      <c r="Q4636">
        <v>8.6162413517997999E-2</v>
      </c>
    </row>
    <row r="4637" spans="1:17" hidden="1" x14ac:dyDescent="0.3">
      <c r="A4637" t="s">
        <v>9503</v>
      </c>
      <c r="B4637" t="s">
        <v>9504</v>
      </c>
      <c r="C4637" t="s">
        <v>10650</v>
      </c>
      <c r="D4637" t="s">
        <v>54</v>
      </c>
      <c r="E4637">
        <v>6.9807249999999996</v>
      </c>
      <c r="F4637">
        <v>3.07</v>
      </c>
      <c r="G4637">
        <v>-31.403018935812</v>
      </c>
      <c r="H4637">
        <v>-26.778195860338101</v>
      </c>
      <c r="I4637">
        <v>-52.536097059547899</v>
      </c>
      <c r="J4637">
        <v>-5.28118343371536</v>
      </c>
      <c r="K4637">
        <v>3.7245500449667799</v>
      </c>
      <c r="L4637">
        <v>3.88915738761925</v>
      </c>
      <c r="M4637">
        <v>23.758872501330899</v>
      </c>
      <c r="N4637">
        <v>1.8743092948055</v>
      </c>
      <c r="O4637">
        <v>95.765472312703494</v>
      </c>
      <c r="P4637">
        <v>30.638297872340399</v>
      </c>
      <c r="Q4637">
        <v>-1.3974774098010999E-2</v>
      </c>
    </row>
    <row r="4638" spans="1:17" hidden="1" x14ac:dyDescent="0.3">
      <c r="A4638" t="s">
        <v>9505</v>
      </c>
      <c r="B4638" t="s">
        <v>9506</v>
      </c>
      <c r="C4638" t="s">
        <v>10650</v>
      </c>
      <c r="D4638" t="s">
        <v>141</v>
      </c>
      <c r="E4638">
        <v>6.950278</v>
      </c>
      <c r="F4638">
        <v>13.9</v>
      </c>
      <c r="G4638">
        <v>12.8636920718367</v>
      </c>
      <c r="H4638">
        <v>13.258078765118899</v>
      </c>
      <c r="I4638">
        <v>-17.107098960172401</v>
      </c>
      <c r="J4638">
        <v>7.4424181526681696</v>
      </c>
      <c r="K4638">
        <v>12.5020811276733</v>
      </c>
      <c r="L4638">
        <v>12.503112084657801</v>
      </c>
      <c r="M4638">
        <v>72.038699218659403</v>
      </c>
      <c r="N4638">
        <v>1.1786892014955299</v>
      </c>
      <c r="O4638">
        <v>35.683453237409999</v>
      </c>
      <c r="P4638">
        <v>50.922909880564603</v>
      </c>
      <c r="Q4638">
        <v>2.7057621532308999E-2</v>
      </c>
    </row>
    <row r="4639" spans="1:17" hidden="1" x14ac:dyDescent="0.3">
      <c r="A4639" t="s">
        <v>9507</v>
      </c>
      <c r="B4639" t="s">
        <v>9508</v>
      </c>
      <c r="C4639" t="s">
        <v>10650</v>
      </c>
      <c r="D4639" t="s">
        <v>54</v>
      </c>
      <c r="E4639">
        <v>6.9000482999999999</v>
      </c>
      <c r="F4639">
        <v>23</v>
      </c>
      <c r="G4639">
        <v>-20.123526400807801</v>
      </c>
      <c r="H4639">
        <v>-1.52309381952183</v>
      </c>
      <c r="I4639">
        <v>-8.1855688368513899</v>
      </c>
      <c r="J4639">
        <v>-1.6627623810837799</v>
      </c>
      <c r="K4639">
        <v>22.998281983933602</v>
      </c>
      <c r="L4639">
        <v>22.562135581696399</v>
      </c>
      <c r="M4639">
        <v>10.6643431554632</v>
      </c>
      <c r="N4639">
        <v>0</v>
      </c>
      <c r="O4639">
        <v>5.1739130434782696</v>
      </c>
      <c r="P4639">
        <v>12.1951219512195</v>
      </c>
    </row>
    <row r="4640" spans="1:17" hidden="1" x14ac:dyDescent="0.3">
      <c r="A4640" t="s">
        <v>9509</v>
      </c>
      <c r="B4640" t="s">
        <v>9510</v>
      </c>
      <c r="C4640" t="s">
        <v>10650</v>
      </c>
      <c r="D4640" t="s">
        <v>72</v>
      </c>
      <c r="E4640">
        <v>6.89649100989155</v>
      </c>
      <c r="F4640">
        <v>6.88</v>
      </c>
      <c r="G4640">
        <v>123.439261745059</v>
      </c>
      <c r="H4640">
        <v>67.104357160870293</v>
      </c>
      <c r="I4640">
        <v>140.905370819697</v>
      </c>
      <c r="J4640">
        <v>-1.6627623810837799</v>
      </c>
      <c r="M4640">
        <v>100</v>
      </c>
      <c r="O4640">
        <v>0</v>
      </c>
      <c r="P4640">
        <v>153.87453874538701</v>
      </c>
    </row>
    <row r="4641" spans="1:17" hidden="1" x14ac:dyDescent="0.3">
      <c r="A4641" t="s">
        <v>9511</v>
      </c>
      <c r="B4641" t="s">
        <v>9512</v>
      </c>
      <c r="C4641" t="s">
        <v>10650</v>
      </c>
      <c r="E4641">
        <v>6.8564699999999998</v>
      </c>
      <c r="F4641">
        <v>16.95</v>
      </c>
      <c r="G4641">
        <v>9.6473676277709508</v>
      </c>
      <c r="H4641">
        <v>19.391938860216701</v>
      </c>
      <c r="I4641">
        <v>-0.194716827885278</v>
      </c>
      <c r="J4641">
        <v>6.45412073579931</v>
      </c>
      <c r="K4641">
        <v>14.626094183707201</v>
      </c>
      <c r="L4641">
        <v>13.9454111143266</v>
      </c>
      <c r="M4641">
        <v>87.810013184964106</v>
      </c>
      <c r="N4641">
        <v>1.7390116266582401</v>
      </c>
      <c r="O4641">
        <v>0.17699115044247299</v>
      </c>
      <c r="P4641">
        <v>66.013712047012703</v>
      </c>
      <c r="Q4641">
        <v>-9.2773511696562005E-2</v>
      </c>
    </row>
    <row r="4642" spans="1:17" hidden="1" x14ac:dyDescent="0.3">
      <c r="A4642" t="s">
        <v>9513</v>
      </c>
      <c r="B4642" t="s">
        <v>9514</v>
      </c>
      <c r="C4642" t="s">
        <v>10650</v>
      </c>
      <c r="D4642" t="s">
        <v>300</v>
      </c>
      <c r="E4642">
        <v>6.8431464000000002</v>
      </c>
      <c r="F4642">
        <v>6.73</v>
      </c>
      <c r="G4642">
        <v>-36.8330516873935</v>
      </c>
      <c r="H4642">
        <v>9.8775576462762</v>
      </c>
      <c r="I4642">
        <v>-23.711873495981401</v>
      </c>
      <c r="J4642">
        <v>-0.32942904775045501</v>
      </c>
      <c r="K4642">
        <v>6.8811212475083199</v>
      </c>
      <c r="M4642">
        <v>47.337556135226301</v>
      </c>
      <c r="N4642">
        <v>0.74041427175209296</v>
      </c>
      <c r="O4642">
        <v>120.208023774145</v>
      </c>
      <c r="P4642">
        <v>19.326241134751701</v>
      </c>
    </row>
    <row r="4643" spans="1:17" hidden="1" x14ac:dyDescent="0.3">
      <c r="A4643" t="s">
        <v>9515</v>
      </c>
      <c r="B4643" t="s">
        <v>9516</v>
      </c>
      <c r="C4643" t="s">
        <v>10650</v>
      </c>
      <c r="D4643">
        <v>0</v>
      </c>
      <c r="E4643">
        <v>6.8351499999999996</v>
      </c>
      <c r="F4643">
        <v>7.18</v>
      </c>
      <c r="G4643">
        <v>16.0953352445697</v>
      </c>
      <c r="H4643">
        <v>2.7749004498191301</v>
      </c>
      <c r="I4643">
        <v>20.2404795696721</v>
      </c>
      <c r="J4643">
        <v>-2.3448906211929201</v>
      </c>
      <c r="K4643">
        <v>6.6498046742293599</v>
      </c>
      <c r="L4643">
        <v>6.25952524915808</v>
      </c>
      <c r="M4643">
        <v>33.054303584157999</v>
      </c>
      <c r="N4643">
        <v>0.76614173545449904</v>
      </c>
      <c r="O4643">
        <v>15.041782729805</v>
      </c>
      <c r="P4643">
        <v>69.339622641509393</v>
      </c>
    </row>
    <row r="4644" spans="1:17" hidden="1" x14ac:dyDescent="0.3">
      <c r="A4644" t="s">
        <v>9517</v>
      </c>
      <c r="B4644" t="s">
        <v>9518</v>
      </c>
      <c r="C4644" t="s">
        <v>10650</v>
      </c>
      <c r="D4644" t="s">
        <v>2781</v>
      </c>
      <c r="E4644">
        <v>6.8345484000000001</v>
      </c>
      <c r="F4644">
        <v>6.12</v>
      </c>
      <c r="G4644">
        <v>-24.5529240591517</v>
      </c>
      <c r="H4644">
        <v>10.8364567422759</v>
      </c>
      <c r="I4644">
        <v>-18.2323258204265</v>
      </c>
      <c r="J4644">
        <v>-11.1650248245227</v>
      </c>
      <c r="K4644">
        <v>5.9598897483635902</v>
      </c>
      <c r="L4644">
        <v>6.0026883689666599</v>
      </c>
      <c r="M4644">
        <v>42.1867153796465</v>
      </c>
      <c r="N4644">
        <v>0.78234830025183</v>
      </c>
      <c r="O4644">
        <v>39.705882352941103</v>
      </c>
      <c r="P4644">
        <v>42.657342657342603</v>
      </c>
      <c r="Q4644">
        <v>2.8838570323114002E-2</v>
      </c>
    </row>
    <row r="4645" spans="1:17" hidden="1" x14ac:dyDescent="0.3">
      <c r="A4645" t="s">
        <v>9519</v>
      </c>
      <c r="B4645" t="s">
        <v>9520</v>
      </c>
      <c r="C4645" t="s">
        <v>10650</v>
      </c>
      <c r="D4645" t="s">
        <v>445</v>
      </c>
      <c r="E4645">
        <v>6.8157220000000001</v>
      </c>
      <c r="F4645">
        <v>5.14</v>
      </c>
      <c r="G4645">
        <v>-41.8145873451558</v>
      </c>
      <c r="H4645">
        <v>-29.362428999577201</v>
      </c>
      <c r="I4645">
        <v>-34.495885482941503</v>
      </c>
      <c r="J4645">
        <v>-14.8294290477504</v>
      </c>
      <c r="K4645">
        <v>6.42250849973163</v>
      </c>
      <c r="L4645">
        <v>6.9142437922572597</v>
      </c>
      <c r="M4645">
        <v>30.7750938060035</v>
      </c>
      <c r="N4645">
        <v>1.40127886362836</v>
      </c>
      <c r="O4645">
        <v>91.634241245136195</v>
      </c>
      <c r="P4645">
        <v>30.1265822784809</v>
      </c>
      <c r="Q4645">
        <v>-3.672343081588E-3</v>
      </c>
    </row>
    <row r="4646" spans="1:17" hidden="1" x14ac:dyDescent="0.3">
      <c r="A4646" t="s">
        <v>9521</v>
      </c>
      <c r="B4646" t="s">
        <v>9522</v>
      </c>
      <c r="C4646" t="s">
        <v>10650</v>
      </c>
      <c r="D4646" t="s">
        <v>414</v>
      </c>
      <c r="E4646">
        <v>6.8045460000000002</v>
      </c>
      <c r="F4646">
        <v>1.39</v>
      </c>
      <c r="G4646">
        <v>57.402560837509597</v>
      </c>
      <c r="H4646">
        <v>-3.7289761724630099</v>
      </c>
      <c r="I4646">
        <v>19.411784455262602</v>
      </c>
      <c r="J4646">
        <v>-6.6627623810837697</v>
      </c>
      <c r="K4646">
        <v>1.32411516599289</v>
      </c>
      <c r="L4646">
        <v>1.12789024816487</v>
      </c>
      <c r="M4646">
        <v>38.339745151832602</v>
      </c>
      <c r="N4646">
        <v>0.48146563350986699</v>
      </c>
      <c r="O4646">
        <v>15.1079136690647</v>
      </c>
      <c r="P4646">
        <v>107.462686567164</v>
      </c>
      <c r="Q4646">
        <v>8.3128627498089996E-2</v>
      </c>
    </row>
    <row r="4647" spans="1:17" hidden="1" x14ac:dyDescent="0.3">
      <c r="A4647" t="s">
        <v>9523</v>
      </c>
      <c r="B4647" t="s">
        <v>9524</v>
      </c>
      <c r="C4647" t="s">
        <v>10650</v>
      </c>
      <c r="D4647" t="s">
        <v>531</v>
      </c>
      <c r="E4647">
        <v>6.7896000000000001</v>
      </c>
      <c r="F4647">
        <v>14.47</v>
      </c>
      <c r="G4647">
        <v>95.305752640857406</v>
      </c>
      <c r="H4647">
        <v>-18.508470647418299</v>
      </c>
      <c r="I4647">
        <v>15.882123258638</v>
      </c>
      <c r="J4647">
        <v>3.9166367605471102</v>
      </c>
      <c r="K4647">
        <v>15.8407474183067</v>
      </c>
      <c r="L4647">
        <v>13.2837625147545</v>
      </c>
      <c r="M4647">
        <v>51.072896298363403</v>
      </c>
      <c r="N4647">
        <v>1.02847061228222</v>
      </c>
      <c r="O4647">
        <v>72.771250863856196</v>
      </c>
      <c r="P4647">
        <v>125.74102964118499</v>
      </c>
      <c r="Q4647">
        <v>4.6019950606244003E-2</v>
      </c>
    </row>
    <row r="4648" spans="1:17" hidden="1" x14ac:dyDescent="0.3">
      <c r="A4648" t="s">
        <v>9525</v>
      </c>
      <c r="B4648" t="s">
        <v>9526</v>
      </c>
      <c r="C4648" t="s">
        <v>10650</v>
      </c>
      <c r="D4648" t="s">
        <v>21</v>
      </c>
      <c r="E4648">
        <v>6.7772097999999996</v>
      </c>
      <c r="F4648">
        <v>15.94</v>
      </c>
      <c r="G4648">
        <v>56.614106176936602</v>
      </c>
      <c r="H4648">
        <v>4.2297839541175497</v>
      </c>
      <c r="I4648">
        <v>43.217175605689498</v>
      </c>
      <c r="J4648">
        <v>-1.7822660559605701</v>
      </c>
      <c r="K4648">
        <v>12.2757874022317</v>
      </c>
      <c r="L4648">
        <v>10.120719263770299</v>
      </c>
      <c r="M4648">
        <v>99.787861089351793</v>
      </c>
      <c r="N4648">
        <v>6.4555331605720303</v>
      </c>
      <c r="O4648">
        <v>0</v>
      </c>
      <c r="P4648">
        <v>144.85407066052201</v>
      </c>
    </row>
    <row r="4649" spans="1:17" hidden="1" x14ac:dyDescent="0.3">
      <c r="A4649" t="s">
        <v>9527</v>
      </c>
      <c r="B4649" t="s">
        <v>9528</v>
      </c>
      <c r="C4649" t="s">
        <v>10650</v>
      </c>
      <c r="D4649" t="s">
        <v>230</v>
      </c>
      <c r="E4649">
        <v>6.7737559870000004</v>
      </c>
      <c r="F4649">
        <v>4.8</v>
      </c>
      <c r="G4649">
        <v>127.629239128704</v>
      </c>
      <c r="H4649">
        <v>-9.2302229139341705</v>
      </c>
      <c r="I4649">
        <v>60.9438755525712</v>
      </c>
      <c r="J4649">
        <v>-5.67077841314791</v>
      </c>
      <c r="K4649">
        <v>4.8630688078443702</v>
      </c>
      <c r="L4649">
        <v>4.0920030291109004</v>
      </c>
      <c r="M4649">
        <v>45.643811732122899</v>
      </c>
      <c r="N4649">
        <v>0.73233648076036895</v>
      </c>
      <c r="O4649">
        <v>47.7083333333333</v>
      </c>
      <c r="P4649">
        <v>177.45664739884299</v>
      </c>
      <c r="Q4649">
        <v>0.123887229400716</v>
      </c>
    </row>
    <row r="4650" spans="1:17" hidden="1" x14ac:dyDescent="0.3">
      <c r="A4650" t="s">
        <v>9529</v>
      </c>
      <c r="B4650" t="s">
        <v>9530</v>
      </c>
      <c r="C4650" t="s">
        <v>10650</v>
      </c>
      <c r="D4650" t="s">
        <v>742</v>
      </c>
      <c r="E4650">
        <v>6.7584707650000002</v>
      </c>
      <c r="F4650">
        <v>37.200000000000003</v>
      </c>
      <c r="G4650">
        <v>34.518173677517801</v>
      </c>
      <c r="H4650">
        <v>0.41151108511029499</v>
      </c>
      <c r="I4650">
        <v>9.1181310569161802</v>
      </c>
      <c r="J4650">
        <v>0.52243292074630598</v>
      </c>
      <c r="K4650">
        <v>35.8852260100347</v>
      </c>
      <c r="L4650">
        <v>31.818045731110701</v>
      </c>
      <c r="M4650">
        <v>51.4778037811056</v>
      </c>
      <c r="N4650">
        <v>0.56653274513549901</v>
      </c>
      <c r="O4650">
        <v>1.5322580645161299</v>
      </c>
      <c r="P4650">
        <v>71.034482758620697</v>
      </c>
    </row>
    <row r="4651" spans="1:17" hidden="1" x14ac:dyDescent="0.3">
      <c r="A4651" t="s">
        <v>9531</v>
      </c>
      <c r="B4651" t="s">
        <v>9532</v>
      </c>
      <c r="C4651" t="s">
        <v>10650</v>
      </c>
      <c r="D4651" t="s">
        <v>355</v>
      </c>
      <c r="E4651">
        <v>6.7320000000000002</v>
      </c>
      <c r="F4651">
        <v>16.55</v>
      </c>
      <c r="G4651">
        <v>63.13197446166</v>
      </c>
      <c r="H4651">
        <v>10.245479487512901</v>
      </c>
      <c r="I4651">
        <v>-23.750839084719299</v>
      </c>
      <c r="J4651">
        <v>-1.54497675093066</v>
      </c>
      <c r="K4651">
        <v>16.3590377746029</v>
      </c>
      <c r="L4651">
        <v>15.348766883828301</v>
      </c>
      <c r="M4651">
        <v>49.861404470253703</v>
      </c>
      <c r="N4651">
        <v>0.76263719133110297</v>
      </c>
      <c r="O4651">
        <v>34.561933534743197</v>
      </c>
      <c r="P4651">
        <v>98.679471788715503</v>
      </c>
      <c r="Q4651">
        <v>9.1289771532694006E-2</v>
      </c>
    </row>
    <row r="4652" spans="1:17" hidden="1" x14ac:dyDescent="0.3">
      <c r="A4652" t="s">
        <v>9533</v>
      </c>
      <c r="B4652" t="s">
        <v>9534</v>
      </c>
      <c r="C4652" t="s">
        <v>10650</v>
      </c>
      <c r="D4652" t="s">
        <v>2275</v>
      </c>
      <c r="E4652">
        <v>6.7302</v>
      </c>
      <c r="F4652">
        <v>18</v>
      </c>
      <c r="G4652">
        <v>-1.86384842889964</v>
      </c>
      <c r="H4652">
        <v>-16.012404983417301</v>
      </c>
      <c r="I4652">
        <v>20.364165407643601</v>
      </c>
      <c r="J4652">
        <v>-1.6627623810837799</v>
      </c>
      <c r="K4652">
        <v>19.9768483666337</v>
      </c>
      <c r="L4652">
        <v>18.790017048365801</v>
      </c>
      <c r="M4652">
        <v>26.543084890894601</v>
      </c>
      <c r="N4652">
        <v>0.33062330623306202</v>
      </c>
      <c r="O4652">
        <v>57.6666666666666</v>
      </c>
      <c r="P4652">
        <v>60</v>
      </c>
    </row>
    <row r="4653" spans="1:17" hidden="1" x14ac:dyDescent="0.3">
      <c r="A4653" t="s">
        <v>9535</v>
      </c>
      <c r="B4653" t="s">
        <v>9536</v>
      </c>
      <c r="C4653" t="s">
        <v>10650</v>
      </c>
      <c r="D4653" t="s">
        <v>531</v>
      </c>
      <c r="E4653">
        <v>6.7282776000000002</v>
      </c>
      <c r="F4653">
        <v>7.27</v>
      </c>
      <c r="G4653">
        <v>116.00540096577301</v>
      </c>
      <c r="H4653">
        <v>19.4769061804781</v>
      </c>
      <c r="I4653">
        <v>-3.9736656768141101</v>
      </c>
      <c r="J4653">
        <v>9.8579749461051502</v>
      </c>
      <c r="K4653">
        <v>6.2227713175697703</v>
      </c>
      <c r="L4653">
        <v>6.11542498794776</v>
      </c>
      <c r="M4653">
        <v>73.891514281563403</v>
      </c>
      <c r="N4653">
        <v>1.6922657102759999</v>
      </c>
      <c r="O4653">
        <v>21.182943603851399</v>
      </c>
      <c r="P4653">
        <v>146.44067796610099</v>
      </c>
      <c r="Q4653">
        <v>7.5312086762924002E-2</v>
      </c>
    </row>
    <row r="4654" spans="1:17" hidden="1" x14ac:dyDescent="0.3">
      <c r="A4654" t="s">
        <v>9537</v>
      </c>
      <c r="B4654" t="s">
        <v>9538</v>
      </c>
      <c r="C4654" t="s">
        <v>10650</v>
      </c>
      <c r="D4654" t="s">
        <v>2641</v>
      </c>
      <c r="E4654">
        <v>6.7229460000000003</v>
      </c>
      <c r="F4654">
        <v>2.78</v>
      </c>
      <c r="G4654">
        <v>40.116870238935498</v>
      </c>
      <c r="H4654">
        <v>-9.2154015118295405</v>
      </c>
      <c r="I4654">
        <v>-33.540596497118202</v>
      </c>
      <c r="J4654">
        <v>-8.1034403471854901</v>
      </c>
      <c r="K4654">
        <v>2.77976480232598</v>
      </c>
      <c r="L4654">
        <v>2.7079501547948501</v>
      </c>
      <c r="M4654">
        <v>43.483321168723101</v>
      </c>
      <c r="N4654">
        <v>0.85759327377824401</v>
      </c>
      <c r="O4654">
        <v>133.45323741007101</v>
      </c>
      <c r="P4654">
        <v>79.354838709677395</v>
      </c>
      <c r="Q4654">
        <v>8.0334322936231994E-2</v>
      </c>
    </row>
    <row r="4655" spans="1:17" hidden="1" x14ac:dyDescent="0.3">
      <c r="A4655" t="s">
        <v>9539</v>
      </c>
      <c r="B4655" t="s">
        <v>9540</v>
      </c>
      <c r="C4655" t="s">
        <v>10650</v>
      </c>
      <c r="D4655" t="s">
        <v>629</v>
      </c>
      <c r="E4655">
        <v>6.7117515000000001</v>
      </c>
      <c r="F4655">
        <v>20.94</v>
      </c>
      <c r="G4655">
        <v>-75.904027000328199</v>
      </c>
      <c r="H4655">
        <v>25.7551564842448</v>
      </c>
      <c r="I4655">
        <v>-43.308489282975003</v>
      </c>
      <c r="J4655">
        <v>2.3074609439782501</v>
      </c>
      <c r="K4655">
        <v>19.5206526600691</v>
      </c>
      <c r="L4655">
        <v>23.663227280740799</v>
      </c>
      <c r="M4655">
        <v>82.401245245554804</v>
      </c>
      <c r="N4655">
        <v>2.9556234033273099</v>
      </c>
      <c r="O4655">
        <v>109.598853868194</v>
      </c>
      <c r="P4655">
        <v>31.863979848866499</v>
      </c>
      <c r="Q4655">
        <v>4.8703974696711998E-2</v>
      </c>
    </row>
    <row r="4656" spans="1:17" hidden="1" x14ac:dyDescent="0.3">
      <c r="A4656" t="s">
        <v>9541</v>
      </c>
      <c r="B4656" t="s">
        <v>9542</v>
      </c>
      <c r="C4656" t="s">
        <v>10650</v>
      </c>
      <c r="D4656" t="s">
        <v>227</v>
      </c>
      <c r="E4656">
        <v>6.7072216999999998</v>
      </c>
      <c r="F4656">
        <v>0.84</v>
      </c>
      <c r="G4656">
        <v>7.2696410324586704</v>
      </c>
      <c r="H4656">
        <v>-13.2252214790963</v>
      </c>
      <c r="I4656">
        <v>-17.5146224711442</v>
      </c>
      <c r="J4656">
        <v>0.80637342138533696</v>
      </c>
      <c r="K4656">
        <v>0.82687117401768295</v>
      </c>
      <c r="L4656">
        <v>0.73695361966990303</v>
      </c>
      <c r="M4656">
        <v>49.712609270923799</v>
      </c>
      <c r="N4656">
        <v>0.84903422303301701</v>
      </c>
      <c r="O4656">
        <v>26.1904761904762</v>
      </c>
      <c r="P4656">
        <v>64.705882352941103</v>
      </c>
      <c r="Q4656">
        <v>8.4098367643948999E-2</v>
      </c>
    </row>
    <row r="4657" spans="1:17" hidden="1" x14ac:dyDescent="0.3">
      <c r="A4657" t="s">
        <v>9543</v>
      </c>
      <c r="B4657" t="s">
        <v>9544</v>
      </c>
      <c r="C4657" t="s">
        <v>10650</v>
      </c>
      <c r="D4657" t="s">
        <v>175</v>
      </c>
      <c r="E4657">
        <v>6.7003608000000003</v>
      </c>
      <c r="F4657">
        <v>22.89</v>
      </c>
      <c r="G4657">
        <v>-30.435277000328199</v>
      </c>
      <c r="H4657">
        <v>-1.52309381952183</v>
      </c>
      <c r="I4657">
        <v>-12.9691679256896</v>
      </c>
      <c r="J4657">
        <v>-1.6627623810837799</v>
      </c>
      <c r="K4657">
        <v>22.89</v>
      </c>
      <c r="M4657">
        <v>50</v>
      </c>
      <c r="O4657">
        <v>0</v>
      </c>
      <c r="P4657">
        <v>0</v>
      </c>
    </row>
    <row r="4658" spans="1:17" hidden="1" x14ac:dyDescent="0.3">
      <c r="A4658" t="s">
        <v>9545</v>
      </c>
      <c r="B4658" t="s">
        <v>9546</v>
      </c>
      <c r="C4658" t="s">
        <v>10650</v>
      </c>
      <c r="D4658" t="s">
        <v>141</v>
      </c>
      <c r="E4658">
        <v>6.7001340000000003</v>
      </c>
      <c r="F4658">
        <v>0.72</v>
      </c>
      <c r="G4658">
        <v>-23.220899593396201</v>
      </c>
      <c r="H4658">
        <v>-20.8412756377036</v>
      </c>
      <c r="I4658">
        <v>-28.263285572748401</v>
      </c>
      <c r="J4658">
        <v>-8.2417097495048406</v>
      </c>
      <c r="K4658">
        <v>0.72490572759992</v>
      </c>
      <c r="L4658">
        <v>0.75646309351255303</v>
      </c>
      <c r="M4658">
        <v>55.5895390345283</v>
      </c>
      <c r="N4658">
        <v>0.60516092605042304</v>
      </c>
      <c r="O4658">
        <v>88.8888888888889</v>
      </c>
      <c r="P4658">
        <v>53.191489361702097</v>
      </c>
    </row>
    <row r="4659" spans="1:17" hidden="1" x14ac:dyDescent="0.3">
      <c r="A4659" t="s">
        <v>9547</v>
      </c>
      <c r="B4659" t="s">
        <v>9548</v>
      </c>
      <c r="C4659" t="s">
        <v>10650</v>
      </c>
      <c r="D4659" t="s">
        <v>414</v>
      </c>
      <c r="E4659">
        <v>6.6988685399999897</v>
      </c>
      <c r="F4659">
        <v>3.46</v>
      </c>
      <c r="G4659">
        <v>-6.8638484288996304</v>
      </c>
      <c r="H4659">
        <v>17.8211684755601</v>
      </c>
      <c r="I4659">
        <v>4.3189676675306599</v>
      </c>
      <c r="J4659">
        <v>-7.1173078356292399</v>
      </c>
      <c r="K4659">
        <v>3.2245202025602602</v>
      </c>
      <c r="L4659">
        <v>2.9470661236700502</v>
      </c>
      <c r="M4659">
        <v>58.4471796723656</v>
      </c>
      <c r="N4659">
        <v>1.24150295240181</v>
      </c>
      <c r="O4659">
        <v>21.965317919075101</v>
      </c>
      <c r="P4659">
        <v>74.747474747474698</v>
      </c>
      <c r="Q4659">
        <v>8.0738097104945006E-2</v>
      </c>
    </row>
    <row r="4660" spans="1:17" hidden="1" x14ac:dyDescent="0.3">
      <c r="A4660" t="s">
        <v>9549</v>
      </c>
      <c r="B4660" t="s">
        <v>9550</v>
      </c>
      <c r="C4660" t="s">
        <v>10650</v>
      </c>
      <c r="D4660" t="s">
        <v>526</v>
      </c>
      <c r="E4660">
        <v>6.6806999999999999</v>
      </c>
      <c r="F4660">
        <v>2.29</v>
      </c>
      <c r="G4660">
        <v>-44.345051436418402</v>
      </c>
      <c r="H4660">
        <v>8.8542646710441808</v>
      </c>
      <c r="I4660">
        <v>-22.096152052673698</v>
      </c>
      <c r="J4660">
        <v>4.7008739825525598</v>
      </c>
      <c r="K4660">
        <v>2.2438114738899899</v>
      </c>
      <c r="L4660">
        <v>2.46322648562764</v>
      </c>
      <c r="M4660">
        <v>57.562716912755498</v>
      </c>
      <c r="N4660">
        <v>0.97388137874977698</v>
      </c>
      <c r="O4660">
        <v>48.908296943231399</v>
      </c>
      <c r="P4660">
        <v>20.5263157894736</v>
      </c>
      <c r="Q4660">
        <v>-2.7280232753960999E-2</v>
      </c>
    </row>
    <row r="4661" spans="1:17" hidden="1" x14ac:dyDescent="0.3">
      <c r="A4661" t="s">
        <v>9551</v>
      </c>
      <c r="B4661" t="s">
        <v>9552</v>
      </c>
      <c r="C4661" t="s">
        <v>10650</v>
      </c>
      <c r="D4661" t="s">
        <v>2641</v>
      </c>
      <c r="E4661">
        <v>6.6720654000000001</v>
      </c>
      <c r="F4661">
        <v>4.63</v>
      </c>
      <c r="G4661">
        <v>-7.9485045135557204</v>
      </c>
      <c r="H4661">
        <v>11.553829257401199</v>
      </c>
      <c r="I4661">
        <v>-1.4029028654487099</v>
      </c>
      <c r="J4661">
        <v>-1.43548965381106</v>
      </c>
      <c r="K4661">
        <v>3.9683004483231001</v>
      </c>
      <c r="L4661">
        <v>3.9334966806657201</v>
      </c>
      <c r="M4661">
        <v>64.862561403487703</v>
      </c>
      <c r="N4661">
        <v>1.1447443755550299</v>
      </c>
      <c r="O4661">
        <v>18.790496760259099</v>
      </c>
      <c r="P4661">
        <v>62.456140350877099</v>
      </c>
      <c r="Q4661">
        <v>4.7990011146535998E-2</v>
      </c>
    </row>
    <row r="4662" spans="1:17" hidden="1" x14ac:dyDescent="0.3">
      <c r="A4662" t="s">
        <v>9553</v>
      </c>
      <c r="B4662" t="s">
        <v>9554</v>
      </c>
      <c r="C4662" t="s">
        <v>10650</v>
      </c>
      <c r="D4662" t="s">
        <v>872</v>
      </c>
      <c r="E4662">
        <v>6.6659040000000003</v>
      </c>
      <c r="F4662">
        <v>142.80000000000001</v>
      </c>
      <c r="G4662">
        <v>-30.435277000328199</v>
      </c>
      <c r="H4662">
        <v>61.273171442627998</v>
      </c>
      <c r="I4662">
        <v>297.49360873427003</v>
      </c>
      <c r="J4662">
        <v>19.863464050870402</v>
      </c>
      <c r="K4662">
        <v>91.219882214473301</v>
      </c>
      <c r="M4662">
        <v>100</v>
      </c>
      <c r="N4662">
        <v>4.7532467532467502</v>
      </c>
      <c r="O4662">
        <v>0</v>
      </c>
    </row>
    <row r="4663" spans="1:17" hidden="1" x14ac:dyDescent="0.3">
      <c r="A4663" t="s">
        <v>9555</v>
      </c>
      <c r="B4663" t="s">
        <v>9556</v>
      </c>
      <c r="C4663" t="s">
        <v>10650</v>
      </c>
      <c r="D4663" t="s">
        <v>991</v>
      </c>
      <c r="E4663">
        <v>6.6419594000000002</v>
      </c>
      <c r="F4663">
        <v>5.14</v>
      </c>
      <c r="G4663">
        <v>-14.9296590228001</v>
      </c>
      <c r="H4663">
        <v>-1.52309381952183</v>
      </c>
      <c r="I4663">
        <v>-8.0712087420162106</v>
      </c>
      <c r="J4663">
        <v>-1.6627623810837799</v>
      </c>
      <c r="K4663">
        <v>5.1198046045999304</v>
      </c>
      <c r="L4663">
        <v>4.8710211798132503</v>
      </c>
      <c r="M4663">
        <v>100</v>
      </c>
      <c r="O4663">
        <v>0</v>
      </c>
      <c r="P4663">
        <v>15.505617977528001</v>
      </c>
    </row>
    <row r="4664" spans="1:17" hidden="1" x14ac:dyDescent="0.3">
      <c r="A4664" t="s">
        <v>9557</v>
      </c>
      <c r="B4664" t="s">
        <v>9558</v>
      </c>
      <c r="C4664" t="s">
        <v>10650</v>
      </c>
      <c r="D4664" t="s">
        <v>629</v>
      </c>
      <c r="E4664">
        <v>6.6220699999999999</v>
      </c>
      <c r="F4664">
        <v>76.400000000000006</v>
      </c>
      <c r="G4664">
        <v>-23.2072068248896</v>
      </c>
      <c r="H4664">
        <v>7.8232623036937801</v>
      </c>
      <c r="I4664">
        <v>-6.8727924222873602</v>
      </c>
      <c r="J4664">
        <v>12.0403626189162</v>
      </c>
      <c r="K4664">
        <v>68.131173271651804</v>
      </c>
      <c r="L4664">
        <v>71.485296836956394</v>
      </c>
      <c r="M4664">
        <v>71.899123317171799</v>
      </c>
      <c r="N4664">
        <v>3.6175443479182801</v>
      </c>
      <c r="O4664">
        <v>26.1780104712041</v>
      </c>
      <c r="P4664">
        <v>38.155515370705203</v>
      </c>
      <c r="Q4664">
        <v>0.14408057309509201</v>
      </c>
    </row>
    <row r="4665" spans="1:17" hidden="1" x14ac:dyDescent="0.3">
      <c r="A4665" t="s">
        <v>9559</v>
      </c>
      <c r="B4665" t="s">
        <v>9560</v>
      </c>
      <c r="C4665" t="s">
        <v>10650</v>
      </c>
      <c r="D4665" t="s">
        <v>21</v>
      </c>
      <c r="E4665">
        <v>6.6053879999999996</v>
      </c>
      <c r="F4665">
        <v>16.62</v>
      </c>
      <c r="G4665">
        <v>71.934784239248103</v>
      </c>
      <c r="H4665">
        <v>62.625698240917799</v>
      </c>
      <c r="I4665">
        <v>30.394005503722699</v>
      </c>
      <c r="J4665">
        <v>26.3088864889238</v>
      </c>
      <c r="K4665">
        <v>11.950233607548499</v>
      </c>
      <c r="L4665">
        <v>10.7900149397255</v>
      </c>
      <c r="M4665">
        <v>99.041678026129105</v>
      </c>
      <c r="N4665">
        <v>3.0824950662531698</v>
      </c>
      <c r="O4665">
        <v>4.3922984356197396</v>
      </c>
      <c r="P4665">
        <v>137.42857142857099</v>
      </c>
      <c r="Q4665">
        <v>0.18623752605362601</v>
      </c>
    </row>
    <row r="4666" spans="1:17" hidden="1" x14ac:dyDescent="0.3">
      <c r="A4666" t="s">
        <v>9561</v>
      </c>
      <c r="B4666" t="s">
        <v>9562</v>
      </c>
      <c r="C4666" t="s">
        <v>10650</v>
      </c>
      <c r="D4666" t="s">
        <v>4831</v>
      </c>
      <c r="E4666">
        <v>6.5816999999999997</v>
      </c>
      <c r="F4666">
        <v>3.15</v>
      </c>
      <c r="G4666">
        <v>-10.6634138824574</v>
      </c>
      <c r="H4666">
        <v>-27.7760771130779</v>
      </c>
      <c r="I4666">
        <v>8.6524536959319498</v>
      </c>
      <c r="J4666">
        <v>-1.98534302624508</v>
      </c>
      <c r="K4666">
        <v>3.5583893756211</v>
      </c>
      <c r="L4666">
        <v>3.1598451572041899</v>
      </c>
      <c r="M4666">
        <v>29.988266143385498</v>
      </c>
      <c r="N4666">
        <v>0.42837203537197999</v>
      </c>
      <c r="O4666">
        <v>72.698412698412696</v>
      </c>
      <c r="P4666">
        <v>88.622754491017901</v>
      </c>
      <c r="Q4666">
        <v>5.9267515970080002E-2</v>
      </c>
    </row>
    <row r="4667" spans="1:17" hidden="1" x14ac:dyDescent="0.3">
      <c r="A4667" t="s">
        <v>9563</v>
      </c>
      <c r="B4667" t="s">
        <v>9564</v>
      </c>
      <c r="C4667" t="s">
        <v>10650</v>
      </c>
      <c r="D4667" t="s">
        <v>414</v>
      </c>
      <c r="E4667">
        <v>6.5812999999999997</v>
      </c>
      <c r="F4667">
        <v>22.29</v>
      </c>
      <c r="G4667">
        <v>29.006783085508602</v>
      </c>
      <c r="H4667">
        <v>7.3487010522730296</v>
      </c>
      <c r="I4667">
        <v>16.850284607798901</v>
      </c>
      <c r="J4667">
        <v>7.2090324907110803</v>
      </c>
      <c r="K4667">
        <v>18.969363051645701</v>
      </c>
      <c r="L4667">
        <v>18.120548627662501</v>
      </c>
      <c r="M4667">
        <v>80.544710690771694</v>
      </c>
      <c r="N4667">
        <v>0.40668449197860901</v>
      </c>
      <c r="O4667">
        <v>23.239120681920099</v>
      </c>
      <c r="P4667">
        <v>79.758064516128997</v>
      </c>
      <c r="Q4667">
        <v>4.8736956427335998E-2</v>
      </c>
    </row>
    <row r="4668" spans="1:17" hidden="1" x14ac:dyDescent="0.3">
      <c r="A4668" t="s">
        <v>9565</v>
      </c>
      <c r="B4668" t="s">
        <v>9566</v>
      </c>
      <c r="C4668" t="s">
        <v>10650</v>
      </c>
      <c r="D4668" t="s">
        <v>264</v>
      </c>
      <c r="E4668">
        <v>6.5728648999999999</v>
      </c>
      <c r="F4668">
        <v>15.19</v>
      </c>
      <c r="G4668">
        <v>-24.802453634542399</v>
      </c>
      <c r="H4668">
        <v>-0.32389328654382599</v>
      </c>
      <c r="I4668">
        <v>-13.2972519151909</v>
      </c>
      <c r="J4668">
        <v>-7.07994793525563</v>
      </c>
      <c r="K4668">
        <v>15.670543503052601</v>
      </c>
      <c r="L4668">
        <v>15.531367839961799</v>
      </c>
      <c r="M4668">
        <v>48.0380965237864</v>
      </c>
      <c r="N4668">
        <v>0.25293886095397</v>
      </c>
      <c r="O4668">
        <v>63.0019749835418</v>
      </c>
      <c r="P4668">
        <v>25.537190082644599</v>
      </c>
      <c r="Q4668">
        <v>3.8442283873196002E-2</v>
      </c>
    </row>
    <row r="4669" spans="1:17" hidden="1" x14ac:dyDescent="0.3">
      <c r="A4669" t="s">
        <v>9567</v>
      </c>
      <c r="B4669" t="s">
        <v>9568</v>
      </c>
      <c r="C4669" t="s">
        <v>10650</v>
      </c>
      <c r="D4669" t="s">
        <v>568</v>
      </c>
      <c r="E4669">
        <v>6.5467310000000003</v>
      </c>
      <c r="F4669">
        <v>20.02</v>
      </c>
      <c r="G4669">
        <v>368.81659332386101</v>
      </c>
      <c r="H4669">
        <v>35.769922739153401</v>
      </c>
      <c r="I4669">
        <v>147.368933504739</v>
      </c>
      <c r="J4669">
        <v>17.524737618916198</v>
      </c>
      <c r="K4669">
        <v>15.1400773125236</v>
      </c>
      <c r="L4669">
        <v>10.9632328581704</v>
      </c>
      <c r="M4669">
        <v>80.680099176190694</v>
      </c>
      <c r="N4669">
        <v>1.56763845957573</v>
      </c>
      <c r="O4669">
        <v>0</v>
      </c>
      <c r="P4669">
        <v>399.25187032418899</v>
      </c>
    </row>
    <row r="4670" spans="1:17" hidden="1" x14ac:dyDescent="0.3">
      <c r="A4670" t="s">
        <v>9569</v>
      </c>
      <c r="B4670" t="s">
        <v>9570</v>
      </c>
      <c r="C4670" t="s">
        <v>10650</v>
      </c>
      <c r="D4670" t="s">
        <v>305</v>
      </c>
      <c r="E4670">
        <v>6.5415489999999998</v>
      </c>
      <c r="F4670">
        <v>8.33</v>
      </c>
      <c r="G4670">
        <v>-28.476892667402801</v>
      </c>
      <c r="H4670">
        <v>-12.241207431526099</v>
      </c>
      <c r="I4670">
        <v>-28.827753784275501</v>
      </c>
      <c r="J4670">
        <v>-1.6627623810837799</v>
      </c>
      <c r="K4670">
        <v>9.0418729906784598</v>
      </c>
      <c r="L4670">
        <v>9.0454944211285699</v>
      </c>
      <c r="M4670">
        <v>33.486682293415498</v>
      </c>
      <c r="N4670">
        <v>0.46153846153846101</v>
      </c>
      <c r="O4670">
        <v>48.2593037214885</v>
      </c>
      <c r="P4670">
        <v>13.3333333333333</v>
      </c>
    </row>
    <row r="4671" spans="1:17" hidden="1" x14ac:dyDescent="0.3">
      <c r="A4671" t="s">
        <v>9571</v>
      </c>
      <c r="B4671" t="s">
        <v>9572</v>
      </c>
      <c r="C4671" t="s">
        <v>10650</v>
      </c>
      <c r="D4671" t="s">
        <v>141</v>
      </c>
      <c r="E4671">
        <v>6.5162496000000001</v>
      </c>
      <c r="F4671">
        <v>34.72</v>
      </c>
      <c r="G4671">
        <v>13.652432019090201</v>
      </c>
      <c r="H4671">
        <v>9.5145473218302197</v>
      </c>
      <c r="I4671">
        <v>31.308570167672201</v>
      </c>
      <c r="J4671">
        <v>8.4399561662616396</v>
      </c>
      <c r="K4671">
        <v>28.939489315513001</v>
      </c>
      <c r="L4671">
        <v>24.897129606932499</v>
      </c>
      <c r="M4671">
        <v>99.999674278631701</v>
      </c>
      <c r="N4671">
        <v>1.75720164609053</v>
      </c>
      <c r="O4671">
        <v>0</v>
      </c>
      <c r="P4671">
        <v>50.956521739130402</v>
      </c>
    </row>
    <row r="4672" spans="1:17" hidden="1" x14ac:dyDescent="0.3">
      <c r="A4672" t="s">
        <v>9573</v>
      </c>
      <c r="B4672" t="s">
        <v>9574</v>
      </c>
      <c r="C4672" t="s">
        <v>10650</v>
      </c>
      <c r="D4672" t="s">
        <v>305</v>
      </c>
      <c r="E4672">
        <v>6.5131620000000003</v>
      </c>
      <c r="F4672">
        <v>10.83</v>
      </c>
      <c r="G4672">
        <v>9.9232931227959007</v>
      </c>
      <c r="H4672">
        <v>-0.70767490039198899</v>
      </c>
      <c r="I4672">
        <v>8.2192615464487702</v>
      </c>
      <c r="J4672">
        <v>-1.7822660559605701</v>
      </c>
      <c r="K4672">
        <v>9.3914415500202804</v>
      </c>
      <c r="L4672">
        <v>6.9978572540732698</v>
      </c>
      <c r="M4672">
        <v>99.999999684640002</v>
      </c>
      <c r="N4672">
        <v>6.13035912039234</v>
      </c>
      <c r="O4672">
        <v>0</v>
      </c>
      <c r="P4672">
        <v>39.741935483870897</v>
      </c>
    </row>
    <row r="4673" spans="1:17" hidden="1" x14ac:dyDescent="0.3">
      <c r="A4673" t="s">
        <v>9575</v>
      </c>
      <c r="B4673" t="s">
        <v>9576</v>
      </c>
      <c r="C4673" t="s">
        <v>10650</v>
      </c>
      <c r="D4673" t="s">
        <v>3601</v>
      </c>
      <c r="E4673">
        <v>6.5123492000000001</v>
      </c>
      <c r="F4673">
        <v>10.17</v>
      </c>
      <c r="G4673">
        <v>360.869070825758</v>
      </c>
      <c r="H4673">
        <v>45.241612062831102</v>
      </c>
      <c r="I4673">
        <v>295.46456701406902</v>
      </c>
      <c r="J4673">
        <v>6.3458956275742198</v>
      </c>
      <c r="K4673">
        <v>6.6736111540380998</v>
      </c>
      <c r="L4673">
        <v>3.3386000730521599</v>
      </c>
      <c r="M4673">
        <v>99.999477649103198</v>
      </c>
      <c r="N4673">
        <v>0.58451693213768496</v>
      </c>
      <c r="O4673">
        <v>0</v>
      </c>
      <c r="P4673">
        <v>391.304347826087</v>
      </c>
    </row>
    <row r="4674" spans="1:17" hidden="1" x14ac:dyDescent="0.3">
      <c r="A4674" t="s">
        <v>9577</v>
      </c>
      <c r="B4674" t="s">
        <v>9578</v>
      </c>
      <c r="C4674" t="s">
        <v>10650</v>
      </c>
      <c r="D4674" t="s">
        <v>51</v>
      </c>
      <c r="E4674">
        <v>6.5085699999999997</v>
      </c>
      <c r="F4674">
        <v>18.100000000000001</v>
      </c>
      <c r="G4674">
        <v>63.562579376949401</v>
      </c>
      <c r="H4674">
        <v>-10.9618693297259</v>
      </c>
      <c r="I4674">
        <v>-16.538693764794601</v>
      </c>
      <c r="J4674">
        <v>-9.4549701732915707</v>
      </c>
      <c r="K4674">
        <v>17.980863673246901</v>
      </c>
      <c r="L4674">
        <v>16.274347611920401</v>
      </c>
      <c r="M4674">
        <v>40.793618708171401</v>
      </c>
      <c r="N4674">
        <v>1.92651515151515</v>
      </c>
      <c r="O4674">
        <v>57.127071823204403</v>
      </c>
      <c r="P4674">
        <v>93.9978563772776</v>
      </c>
    </row>
    <row r="4675" spans="1:17" hidden="1" x14ac:dyDescent="0.3">
      <c r="A4675" t="s">
        <v>9579</v>
      </c>
      <c r="B4675" t="s">
        <v>9580</v>
      </c>
      <c r="C4675" t="s">
        <v>10650</v>
      </c>
      <c r="D4675" t="s">
        <v>1710</v>
      </c>
      <c r="E4675">
        <v>6.5039088420000004</v>
      </c>
      <c r="F4675">
        <v>0.43</v>
      </c>
      <c r="G4675">
        <v>-24.940593580587201</v>
      </c>
      <c r="H4675">
        <v>1.61790649495684</v>
      </c>
      <c r="I4675">
        <v>-40.175978266028601</v>
      </c>
      <c r="J4675">
        <v>0.54331533938826004</v>
      </c>
      <c r="K4675">
        <v>0.49740035583633802</v>
      </c>
      <c r="L4675">
        <v>0.51506266620517605</v>
      </c>
      <c r="M4675">
        <v>46.4973192323002</v>
      </c>
      <c r="N4675">
        <v>1.29413499842545</v>
      </c>
      <c r="O4675">
        <v>60.465116279069697</v>
      </c>
      <c r="P4675">
        <v>16.2162162162162</v>
      </c>
      <c r="Q4675">
        <v>1.8333577572885999E-2</v>
      </c>
    </row>
    <row r="4676" spans="1:17" hidden="1" x14ac:dyDescent="0.3">
      <c r="A4676" t="s">
        <v>9581</v>
      </c>
      <c r="B4676" t="s">
        <v>9582</v>
      </c>
      <c r="C4676" t="s">
        <v>10650</v>
      </c>
      <c r="D4676" t="s">
        <v>1644</v>
      </c>
      <c r="E4676">
        <v>6.468</v>
      </c>
      <c r="F4676">
        <v>7.62</v>
      </c>
      <c r="G4676">
        <v>-89.246087811139006</v>
      </c>
      <c r="H4676">
        <v>-26.032897741090402</v>
      </c>
      <c r="I4676">
        <v>-50.866478439137097</v>
      </c>
      <c r="J4676">
        <v>-20.353364281822898</v>
      </c>
      <c r="K4676">
        <v>9.6386455094539301</v>
      </c>
      <c r="L4676">
        <v>11.9695959703462</v>
      </c>
      <c r="M4676">
        <v>22.097984103593301</v>
      </c>
      <c r="N4676">
        <v>5.1903926831848404</v>
      </c>
      <c r="O4676">
        <v>185.301837270341</v>
      </c>
      <c r="P4676">
        <v>4.6703296703296697</v>
      </c>
      <c r="Q4676">
        <v>1.4377393091856001E-2</v>
      </c>
    </row>
    <row r="4677" spans="1:17" hidden="1" x14ac:dyDescent="0.3">
      <c r="A4677" t="s">
        <v>9583</v>
      </c>
      <c r="B4677" t="s">
        <v>9584</v>
      </c>
      <c r="C4677" t="s">
        <v>10650</v>
      </c>
      <c r="D4677" t="s">
        <v>72</v>
      </c>
      <c r="E4677">
        <v>6.4192657999999998</v>
      </c>
      <c r="F4677">
        <v>6.33</v>
      </c>
      <c r="G4677">
        <v>1.43972299967179</v>
      </c>
      <c r="H4677">
        <v>-3.98085111598881</v>
      </c>
      <c r="I4677">
        <v>-19.468429373252398</v>
      </c>
      <c r="J4677">
        <v>-3.9704546887760999</v>
      </c>
      <c r="K4677">
        <v>6.5598682231542504</v>
      </c>
      <c r="L4677">
        <v>6.6085789316644403</v>
      </c>
      <c r="M4677">
        <v>51.453535873828699</v>
      </c>
      <c r="N4677">
        <v>0.88907973344262003</v>
      </c>
      <c r="O4677">
        <v>72.195892575039494</v>
      </c>
      <c r="P4677">
        <v>42.247191011235898</v>
      </c>
      <c r="Q4677">
        <v>7.5241881294249996E-3</v>
      </c>
    </row>
    <row r="4678" spans="1:17" hidden="1" x14ac:dyDescent="0.3">
      <c r="A4678" t="s">
        <v>9585</v>
      </c>
      <c r="B4678" t="s">
        <v>9586</v>
      </c>
      <c r="C4678" t="s">
        <v>10650</v>
      </c>
      <c r="D4678" t="s">
        <v>1644</v>
      </c>
      <c r="E4678">
        <v>6.4157999999999999</v>
      </c>
      <c r="F4678">
        <v>12.58</v>
      </c>
      <c r="G4678">
        <v>-30.435277000328199</v>
      </c>
      <c r="H4678">
        <v>-1.52309381952183</v>
      </c>
      <c r="I4678">
        <v>-12.9691679256896</v>
      </c>
      <c r="J4678">
        <v>-1.6627623810837799</v>
      </c>
      <c r="K4678">
        <v>12.58</v>
      </c>
      <c r="L4678">
        <v>12.579999999999901</v>
      </c>
      <c r="M4678">
        <v>50</v>
      </c>
      <c r="O4678">
        <v>0</v>
      </c>
      <c r="P4678">
        <v>0</v>
      </c>
    </row>
    <row r="4679" spans="1:17" hidden="1" x14ac:dyDescent="0.3">
      <c r="A4679" t="s">
        <v>9587</v>
      </c>
      <c r="B4679" t="s">
        <v>9588</v>
      </c>
      <c r="C4679" t="s">
        <v>10650</v>
      </c>
      <c r="D4679" t="s">
        <v>2275</v>
      </c>
      <c r="E4679">
        <v>6.4082902319999997</v>
      </c>
      <c r="F4679">
        <v>13.04</v>
      </c>
      <c r="G4679">
        <v>-36.542533634322503</v>
      </c>
      <c r="H4679">
        <v>0.68008020164882599</v>
      </c>
      <c r="I4679">
        <v>-41.800503597139098</v>
      </c>
      <c r="J4679">
        <v>-0.80665629986302301</v>
      </c>
      <c r="K4679">
        <v>14.711310534593601</v>
      </c>
      <c r="L4679">
        <v>15.1998743555153</v>
      </c>
      <c r="M4679">
        <v>91.428796687668694</v>
      </c>
      <c r="N4679">
        <v>2.0676124744376199</v>
      </c>
      <c r="O4679">
        <v>49.003067484662502</v>
      </c>
      <c r="P4679">
        <v>21.869158878504599</v>
      </c>
      <c r="Q4679">
        <v>3.9729038076970001E-2</v>
      </c>
    </row>
    <row r="4680" spans="1:17" hidden="1" x14ac:dyDescent="0.3">
      <c r="A4680" t="s">
        <v>9589</v>
      </c>
      <c r="B4680" t="s">
        <v>9590</v>
      </c>
      <c r="C4680" t="s">
        <v>10650</v>
      </c>
      <c r="D4680" t="s">
        <v>6848</v>
      </c>
      <c r="E4680">
        <v>6.4001501999999997</v>
      </c>
      <c r="F4680">
        <v>20</v>
      </c>
      <c r="G4680">
        <v>-39.5261860912373</v>
      </c>
      <c r="H4680">
        <v>-22.2464980748409</v>
      </c>
      <c r="I4680">
        <v>-52.399816017755001</v>
      </c>
      <c r="J4680">
        <v>-18.862762381083702</v>
      </c>
      <c r="K4680">
        <v>22.094849698227101</v>
      </c>
      <c r="L4680">
        <v>22.8218369058708</v>
      </c>
      <c r="M4680">
        <v>37.712756837461903</v>
      </c>
      <c r="N4680">
        <v>0.78767646253672197</v>
      </c>
      <c r="O4680">
        <v>123.25</v>
      </c>
      <c r="P4680">
        <v>17.647058823529399</v>
      </c>
    </row>
    <row r="4681" spans="1:17" hidden="1" x14ac:dyDescent="0.3">
      <c r="A4681" t="s">
        <v>9591</v>
      </c>
      <c r="B4681" t="s">
        <v>9592</v>
      </c>
      <c r="C4681" t="s">
        <v>10650</v>
      </c>
      <c r="D4681" t="s">
        <v>51</v>
      </c>
      <c r="E4681">
        <v>6.3947390400000002</v>
      </c>
      <c r="F4681">
        <v>7.65</v>
      </c>
      <c r="G4681">
        <v>54.794747212746799</v>
      </c>
      <c r="H4681">
        <v>25.553318140611001</v>
      </c>
      <c r="I4681">
        <v>-17.701421973012199</v>
      </c>
      <c r="J4681">
        <v>-5.6778188428152703</v>
      </c>
      <c r="K4681">
        <v>7.5098537211944896</v>
      </c>
      <c r="L4681">
        <v>6.5145388983266699</v>
      </c>
      <c r="M4681">
        <v>34.043400215635501</v>
      </c>
      <c r="N4681">
        <v>0.414984255967496</v>
      </c>
      <c r="O4681">
        <v>21.0457516339869</v>
      </c>
      <c r="P4681">
        <v>93.670886075949298</v>
      </c>
    </row>
    <row r="4682" spans="1:17" hidden="1" x14ac:dyDescent="0.3">
      <c r="A4682" t="s">
        <v>9593</v>
      </c>
      <c r="B4682" t="s">
        <v>9594</v>
      </c>
      <c r="C4682" t="s">
        <v>10650</v>
      </c>
      <c r="D4682" t="s">
        <v>83</v>
      </c>
      <c r="E4682">
        <v>6.3535550000000001</v>
      </c>
      <c r="F4682">
        <v>19.010000000000002</v>
      </c>
      <c r="G4682">
        <v>1.5786118885606699</v>
      </c>
      <c r="H4682">
        <v>7.5573659505931099</v>
      </c>
      <c r="I4682">
        <v>-7.1817444421058996</v>
      </c>
      <c r="J4682">
        <v>-9.0322108925527793</v>
      </c>
      <c r="K4682">
        <v>18.2841462667724</v>
      </c>
      <c r="L4682">
        <v>16.628981102053199</v>
      </c>
      <c r="M4682">
        <v>48.643519934067101</v>
      </c>
      <c r="N4682">
        <v>0.81482678291829502</v>
      </c>
      <c r="O4682">
        <v>15.0973172014728</v>
      </c>
      <c r="P4682">
        <v>75.530932594644497</v>
      </c>
      <c r="Q4682">
        <v>4.7434610302691999E-2</v>
      </c>
    </row>
    <row r="4683" spans="1:17" hidden="1" x14ac:dyDescent="0.3">
      <c r="A4683" t="s">
        <v>9595</v>
      </c>
      <c r="B4683" t="s">
        <v>9596</v>
      </c>
      <c r="C4683" t="s">
        <v>10650</v>
      </c>
      <c r="D4683" t="s">
        <v>730</v>
      </c>
      <c r="E4683">
        <v>6.3346374000000001</v>
      </c>
      <c r="F4683">
        <v>176</v>
      </c>
      <c r="G4683">
        <v>4.6376316719664796</v>
      </c>
      <c r="H4683">
        <v>-51.871684301485999</v>
      </c>
      <c r="I4683">
        <v>-70.549307718410802</v>
      </c>
      <c r="J4683">
        <v>-7.0080383128954002</v>
      </c>
      <c r="K4683">
        <v>247.84316930275</v>
      </c>
      <c r="L4683">
        <v>277.96376229907901</v>
      </c>
      <c r="M4683">
        <v>37.032263069643101</v>
      </c>
      <c r="N4683">
        <v>0.30198175526895199</v>
      </c>
      <c r="O4683">
        <v>174.886363636363</v>
      </c>
      <c r="P4683">
        <v>35.072908672294602</v>
      </c>
    </row>
    <row r="4684" spans="1:17" hidden="1" x14ac:dyDescent="0.3">
      <c r="A4684" t="s">
        <v>9597</v>
      </c>
      <c r="B4684" t="s">
        <v>9598</v>
      </c>
      <c r="C4684" t="s">
        <v>10650</v>
      </c>
      <c r="D4684" t="s">
        <v>742</v>
      </c>
      <c r="E4684">
        <v>6.3247861439999999</v>
      </c>
      <c r="F4684">
        <v>96.31</v>
      </c>
      <c r="G4684">
        <v>27.2948245391411</v>
      </c>
      <c r="H4684">
        <v>-2.1664475603125402</v>
      </c>
      <c r="I4684">
        <v>1.4948206647548199</v>
      </c>
      <c r="J4684">
        <v>-1.1483806888729999</v>
      </c>
      <c r="K4684">
        <v>93.651732254863006</v>
      </c>
      <c r="L4684">
        <v>84.420950653665699</v>
      </c>
      <c r="M4684">
        <v>63.753004305415402</v>
      </c>
      <c r="N4684">
        <v>0.461426285178968</v>
      </c>
      <c r="O4684">
        <v>3.9352092202263398</v>
      </c>
      <c r="P4684">
        <v>58.927392739273898</v>
      </c>
    </row>
    <row r="4685" spans="1:17" hidden="1" x14ac:dyDescent="0.3">
      <c r="A4685" t="s">
        <v>9599</v>
      </c>
      <c r="B4685" t="s">
        <v>9600</v>
      </c>
      <c r="C4685" t="s">
        <v>10650</v>
      </c>
      <c r="D4685" t="s">
        <v>227</v>
      </c>
      <c r="E4685">
        <v>6.3066559499999997</v>
      </c>
      <c r="F4685">
        <v>6.6</v>
      </c>
      <c r="G4685">
        <v>-61.685277000328199</v>
      </c>
      <c r="K4685">
        <v>7.8976443621726604</v>
      </c>
      <c r="M4685">
        <v>24.8553728216223</v>
      </c>
      <c r="N4685">
        <v>1</v>
      </c>
      <c r="O4685">
        <v>45.454545454545404</v>
      </c>
      <c r="P4685">
        <v>4.7619047619047601</v>
      </c>
    </row>
    <row r="4686" spans="1:17" hidden="1" x14ac:dyDescent="0.3">
      <c r="A4686" t="s">
        <v>9601</v>
      </c>
      <c r="B4686" t="s">
        <v>9602</v>
      </c>
      <c r="C4686" t="s">
        <v>10650</v>
      </c>
      <c r="D4686" t="s">
        <v>629</v>
      </c>
      <c r="E4686">
        <v>6.2997750000000003</v>
      </c>
      <c r="F4686">
        <v>7.65</v>
      </c>
      <c r="G4686">
        <v>9.7798977849103306</v>
      </c>
      <c r="H4686">
        <v>26.580178676978999</v>
      </c>
      <c r="I4686">
        <v>72.172690014842999</v>
      </c>
      <c r="J4686">
        <v>-1.7822660559605701</v>
      </c>
      <c r="K4686">
        <v>5.3146976858150499</v>
      </c>
      <c r="L4686">
        <v>4.85464584658693</v>
      </c>
      <c r="M4686">
        <v>94.318591444956198</v>
      </c>
      <c r="N4686">
        <v>0.27745902716339199</v>
      </c>
      <c r="O4686">
        <v>0</v>
      </c>
      <c r="P4686">
        <v>224.15254237288099</v>
      </c>
      <c r="Q4686">
        <v>0.13121455331233201</v>
      </c>
    </row>
    <row r="4687" spans="1:17" hidden="1" x14ac:dyDescent="0.3">
      <c r="A4687" t="s">
        <v>9603</v>
      </c>
      <c r="B4687" t="s">
        <v>9604</v>
      </c>
      <c r="C4687" t="s">
        <v>10650</v>
      </c>
      <c r="D4687" t="s">
        <v>531</v>
      </c>
      <c r="E4687">
        <v>6.2888099999999998</v>
      </c>
      <c r="F4687">
        <v>18.989999999999998</v>
      </c>
      <c r="G4687">
        <v>196.97851610312</v>
      </c>
      <c r="H4687">
        <v>35.167553662492502</v>
      </c>
      <c r="I4687">
        <v>25.745222140051698</v>
      </c>
      <c r="J4687">
        <v>-6.4246671429885396</v>
      </c>
      <c r="K4687">
        <v>16.737361780643401</v>
      </c>
      <c r="L4687">
        <v>14.1737631830699</v>
      </c>
      <c r="M4687">
        <v>59.417423835043799</v>
      </c>
      <c r="N4687">
        <v>0.81942976034849102</v>
      </c>
      <c r="O4687">
        <v>9.6366508688783696</v>
      </c>
      <c r="P4687">
        <v>227.413793103448</v>
      </c>
    </row>
    <row r="4688" spans="1:17" hidden="1" x14ac:dyDescent="0.3">
      <c r="A4688" t="s">
        <v>9605</v>
      </c>
      <c r="B4688" t="s">
        <v>9606</v>
      </c>
      <c r="C4688" t="s">
        <v>10650</v>
      </c>
      <c r="D4688" t="s">
        <v>89</v>
      </c>
      <c r="E4688">
        <v>6.2646129000000004</v>
      </c>
      <c r="F4688">
        <v>27.77</v>
      </c>
      <c r="G4688">
        <v>318.91747380873301</v>
      </c>
      <c r="H4688">
        <v>-11.300163883216101</v>
      </c>
      <c r="I4688">
        <v>183.71886626234399</v>
      </c>
      <c r="J4688">
        <v>-9.3525636192721304</v>
      </c>
      <c r="K4688">
        <v>26.464906478554202</v>
      </c>
      <c r="L4688">
        <v>16.030190014552499</v>
      </c>
      <c r="M4688">
        <v>27.177803240332199</v>
      </c>
      <c r="N4688">
        <v>2.1317495309684702</v>
      </c>
      <c r="O4688">
        <v>24.774936982355001</v>
      </c>
      <c r="P4688">
        <v>382.95652173912998</v>
      </c>
      <c r="Q4688">
        <v>0.15447269969732</v>
      </c>
    </row>
    <row r="4689" spans="1:17" hidden="1" x14ac:dyDescent="0.3">
      <c r="A4689" t="s">
        <v>9607</v>
      </c>
      <c r="B4689" t="s">
        <v>9608</v>
      </c>
      <c r="C4689" t="s">
        <v>10650</v>
      </c>
      <c r="D4689" t="s">
        <v>300</v>
      </c>
      <c r="E4689">
        <v>6.2320409999999997</v>
      </c>
      <c r="F4689">
        <v>3.51</v>
      </c>
      <c r="G4689">
        <v>25.564722999671702</v>
      </c>
      <c r="H4689">
        <v>9.6214844937311703</v>
      </c>
      <c r="I4689">
        <v>-6.2822378345042598</v>
      </c>
      <c r="J4689">
        <v>8.1586661903447801</v>
      </c>
      <c r="K4689">
        <v>3.3258345862377698</v>
      </c>
      <c r="L4689">
        <v>3.41264841106377</v>
      </c>
      <c r="M4689">
        <v>83.313968685787202</v>
      </c>
      <c r="N4689">
        <v>1.66801717717848</v>
      </c>
      <c r="O4689">
        <v>52.991452991453002</v>
      </c>
      <c r="P4689">
        <v>84.736842105263094</v>
      </c>
      <c r="Q4689">
        <v>2.0311793530552E-2</v>
      </c>
    </row>
    <row r="4690" spans="1:17" hidden="1" x14ac:dyDescent="0.3">
      <c r="A4690" t="s">
        <v>9609</v>
      </c>
      <c r="B4690" t="s">
        <v>9610</v>
      </c>
      <c r="C4690" t="s">
        <v>10650</v>
      </c>
      <c r="D4690" t="s">
        <v>5412</v>
      </c>
      <c r="E4690">
        <v>6.2106209999999997</v>
      </c>
      <c r="F4690">
        <v>19.899999999999999</v>
      </c>
      <c r="G4690">
        <v>-47.241297067217801</v>
      </c>
      <c r="H4690">
        <v>2.2363046767187602</v>
      </c>
      <c r="I4690">
        <v>-30.052501259023</v>
      </c>
      <c r="J4690">
        <v>8.3850845088683705</v>
      </c>
      <c r="K4690">
        <v>21.1075760646631</v>
      </c>
      <c r="L4690">
        <v>20.796328538875301</v>
      </c>
      <c r="M4690">
        <v>66.785769073949893</v>
      </c>
      <c r="N4690">
        <v>1.86326678567809</v>
      </c>
      <c r="O4690">
        <v>39.798994974874297</v>
      </c>
      <c r="P4690">
        <v>36.021872863978103</v>
      </c>
      <c r="Q4690">
        <v>3.1840474831833998E-2</v>
      </c>
    </row>
    <row r="4691" spans="1:17" hidden="1" x14ac:dyDescent="0.3">
      <c r="A4691" t="s">
        <v>9611</v>
      </c>
      <c r="B4691" t="s">
        <v>9612</v>
      </c>
      <c r="C4691" t="s">
        <v>10650</v>
      </c>
      <c r="D4691" t="s">
        <v>411</v>
      </c>
      <c r="E4691">
        <v>6.1783184999999996</v>
      </c>
      <c r="F4691">
        <v>4.5</v>
      </c>
      <c r="G4691">
        <v>-59.006705571756697</v>
      </c>
      <c r="H4691">
        <v>37.8211684755601</v>
      </c>
      <c r="I4691">
        <v>-44.787349743871403</v>
      </c>
      <c r="J4691">
        <v>31.149737618916198</v>
      </c>
      <c r="K4691">
        <v>3.6823962996178601</v>
      </c>
      <c r="L4691">
        <v>4.6996965582078998</v>
      </c>
      <c r="M4691">
        <v>76.074370810887302</v>
      </c>
      <c r="N4691">
        <v>2.12094528748433</v>
      </c>
      <c r="O4691">
        <v>60</v>
      </c>
      <c r="P4691">
        <v>55.172413793103402</v>
      </c>
      <c r="Q4691">
        <v>-5.9360842335489002E-2</v>
      </c>
    </row>
    <row r="4692" spans="1:17" hidden="1" x14ac:dyDescent="0.3">
      <c r="A4692" t="s">
        <v>9613</v>
      </c>
      <c r="B4692" t="s">
        <v>9614</v>
      </c>
      <c r="C4692" t="s">
        <v>10650</v>
      </c>
      <c r="D4692" t="s">
        <v>742</v>
      </c>
      <c r="E4692">
        <v>6.1746908559999998</v>
      </c>
      <c r="F4692">
        <v>111.5</v>
      </c>
      <c r="G4692">
        <v>57.4016502233914</v>
      </c>
      <c r="H4692">
        <v>-0.63234668263763305</v>
      </c>
      <c r="I4692">
        <v>6.4354154968847599</v>
      </c>
      <c r="J4692">
        <v>-0.61588026911291105</v>
      </c>
      <c r="K4692">
        <v>106.925663424785</v>
      </c>
      <c r="L4692">
        <v>93.749845280087598</v>
      </c>
      <c r="M4692">
        <v>67.7882302660921</v>
      </c>
      <c r="N4692">
        <v>0.75589185730379305</v>
      </c>
      <c r="O4692">
        <v>1.8923766816143399</v>
      </c>
      <c r="P4692">
        <v>90.468056030064901</v>
      </c>
    </row>
    <row r="4693" spans="1:17" hidden="1" x14ac:dyDescent="0.3">
      <c r="A4693" t="s">
        <v>9615</v>
      </c>
      <c r="B4693" t="s">
        <v>9616</v>
      </c>
      <c r="C4693" t="s">
        <v>10650</v>
      </c>
      <c r="D4693" t="s">
        <v>400</v>
      </c>
      <c r="E4693">
        <v>6.1740000000000004</v>
      </c>
      <c r="F4693">
        <v>5.88</v>
      </c>
      <c r="G4693">
        <v>187.40256083750899</v>
      </c>
      <c r="H4693">
        <v>7.9741128843887701</v>
      </c>
      <c r="I4693">
        <v>26.0379242728918</v>
      </c>
      <c r="J4693">
        <v>-6.5171313131226096</v>
      </c>
      <c r="K4693">
        <v>5.2576107603763003</v>
      </c>
      <c r="L4693">
        <v>3.7838355373020298</v>
      </c>
      <c r="M4693">
        <v>30.664597844284401</v>
      </c>
      <c r="N4693">
        <v>8.7943262411347506E-2</v>
      </c>
      <c r="O4693">
        <v>10.5442176870748</v>
      </c>
      <c r="P4693">
        <v>217.83783783783699</v>
      </c>
    </row>
    <row r="4694" spans="1:17" hidden="1" x14ac:dyDescent="0.3">
      <c r="A4694" t="s">
        <v>9617</v>
      </c>
      <c r="B4694" t="s">
        <v>9618</v>
      </c>
      <c r="C4694" t="s">
        <v>10650</v>
      </c>
      <c r="D4694" t="s">
        <v>124</v>
      </c>
      <c r="E4694">
        <v>6.1733750000000001</v>
      </c>
      <c r="F4694">
        <v>1.33</v>
      </c>
      <c r="G4694">
        <v>59.564722999671801</v>
      </c>
      <c r="H4694">
        <v>-17.006964787263701</v>
      </c>
      <c r="I4694">
        <v>30.041584762482302</v>
      </c>
      <c r="J4694">
        <v>-3.9015683512330401</v>
      </c>
      <c r="K4694">
        <v>1.4763844623925899</v>
      </c>
      <c r="L4694">
        <v>1.31389739334331</v>
      </c>
      <c r="M4694">
        <v>40.986134934431</v>
      </c>
      <c r="N4694">
        <v>0.78692464436035203</v>
      </c>
      <c r="O4694">
        <v>90.977443609022501</v>
      </c>
      <c r="P4694">
        <v>104.615384615384</v>
      </c>
      <c r="Q4694">
        <v>3.5311888585421003E-2</v>
      </c>
    </row>
    <row r="4695" spans="1:17" hidden="1" x14ac:dyDescent="0.3">
      <c r="A4695" t="s">
        <v>9619</v>
      </c>
      <c r="B4695" t="s">
        <v>9620</v>
      </c>
      <c r="C4695" t="s">
        <v>10650</v>
      </c>
      <c r="D4695" t="s">
        <v>742</v>
      </c>
      <c r="E4695">
        <v>6.1661835759999999</v>
      </c>
      <c r="F4695">
        <v>37.51</v>
      </c>
      <c r="G4695">
        <v>37.2446514753087</v>
      </c>
      <c r="H4695">
        <v>-0.195540310987561</v>
      </c>
      <c r="I4695">
        <v>9.2530542965325395</v>
      </c>
      <c r="J4695">
        <v>-0.30774883094828498</v>
      </c>
      <c r="K4695">
        <v>36.099943305473502</v>
      </c>
      <c r="L4695">
        <v>32.022750719948498</v>
      </c>
      <c r="M4695">
        <v>46.0553371054271</v>
      </c>
      <c r="N4695">
        <v>0.39596569967972101</v>
      </c>
      <c r="O4695">
        <v>1.67955211943482</v>
      </c>
      <c r="P4695">
        <v>72.064220183486199</v>
      </c>
    </row>
    <row r="4696" spans="1:17" hidden="1" x14ac:dyDescent="0.3">
      <c r="A4696" t="s">
        <v>9621</v>
      </c>
      <c r="B4696" t="s">
        <v>9622</v>
      </c>
      <c r="C4696" t="s">
        <v>10650</v>
      </c>
      <c r="D4696" t="s">
        <v>83</v>
      </c>
      <c r="E4696">
        <v>6.1622000000000003</v>
      </c>
      <c r="F4696">
        <v>12.56</v>
      </c>
      <c r="G4696">
        <v>-25.1519756944083</v>
      </c>
      <c r="H4696">
        <v>-0.70767490039198899</v>
      </c>
      <c r="I4696">
        <v>-13.057334198232001</v>
      </c>
      <c r="J4696">
        <v>-1.7822660559605701</v>
      </c>
      <c r="K4696">
        <v>11.5253999999999</v>
      </c>
      <c r="M4696">
        <v>100</v>
      </c>
      <c r="O4696">
        <v>0</v>
      </c>
      <c r="P4696">
        <v>4.6666666666666599</v>
      </c>
    </row>
    <row r="4697" spans="1:17" hidden="1" x14ac:dyDescent="0.3">
      <c r="A4697" t="s">
        <v>9623</v>
      </c>
      <c r="B4697" t="s">
        <v>9624</v>
      </c>
      <c r="C4697" t="s">
        <v>10650</v>
      </c>
      <c r="D4697" t="s">
        <v>5887</v>
      </c>
      <c r="E4697">
        <v>6.1607012000000001</v>
      </c>
      <c r="F4697">
        <v>10</v>
      </c>
      <c r="G4697">
        <v>-90.752737317788501</v>
      </c>
      <c r="H4697">
        <v>6.8014583406467501</v>
      </c>
      <c r="I4697">
        <v>-55.497903557873499</v>
      </c>
      <c r="J4697">
        <v>1.3432496429642899</v>
      </c>
      <c r="K4697">
        <v>11.052692931476599</v>
      </c>
      <c r="L4697">
        <v>15.268732170932701</v>
      </c>
      <c r="M4697">
        <v>47.706290356573298</v>
      </c>
      <c r="N4697">
        <v>0.89881656804733701</v>
      </c>
      <c r="O4697">
        <v>156.9</v>
      </c>
      <c r="P4697">
        <v>30.718954248366</v>
      </c>
      <c r="Q4697">
        <v>-3.5660077139488003E-2</v>
      </c>
    </row>
    <row r="4698" spans="1:17" hidden="1" x14ac:dyDescent="0.3">
      <c r="A4698" t="s">
        <v>9625</v>
      </c>
      <c r="B4698" t="s">
        <v>9626</v>
      </c>
      <c r="C4698" t="s">
        <v>10650</v>
      </c>
      <c r="D4698" t="s">
        <v>21</v>
      </c>
      <c r="E4698">
        <v>6.1600000699999997</v>
      </c>
      <c r="F4698">
        <v>2.66</v>
      </c>
      <c r="G4698">
        <v>13.3485067834555</v>
      </c>
      <c r="H4698">
        <v>19.385997089568999</v>
      </c>
      <c r="I4698">
        <v>7.3928230245365798</v>
      </c>
      <c r="J4698">
        <v>3.0616470677351102</v>
      </c>
      <c r="K4698">
        <v>2.29301352493904</v>
      </c>
      <c r="L4698">
        <v>1.9982500987710199</v>
      </c>
      <c r="M4698">
        <v>99.999928954767398</v>
      </c>
      <c r="N4698">
        <v>0.874074074074074</v>
      </c>
      <c r="O4698">
        <v>0</v>
      </c>
      <c r="P4698">
        <v>51.136363636363598</v>
      </c>
    </row>
    <row r="4699" spans="1:17" hidden="1" x14ac:dyDescent="0.3">
      <c r="A4699" t="s">
        <v>9627</v>
      </c>
      <c r="B4699" t="s">
        <v>9628</v>
      </c>
      <c r="C4699" t="s">
        <v>10650</v>
      </c>
      <c r="D4699" t="s">
        <v>1168</v>
      </c>
      <c r="E4699">
        <v>6.1055925699999998</v>
      </c>
      <c r="F4699">
        <v>5.38</v>
      </c>
      <c r="G4699">
        <v>141.281894716843</v>
      </c>
      <c r="H4699">
        <v>-24.080565083889599</v>
      </c>
      <c r="I4699">
        <v>21.867924806139801</v>
      </c>
      <c r="J4699">
        <v>-13.157015254647</v>
      </c>
      <c r="K4699">
        <v>6.2288876625749898</v>
      </c>
      <c r="L4699">
        <v>4.8706403368728504</v>
      </c>
      <c r="M4699">
        <v>36.747869669173902</v>
      </c>
      <c r="N4699">
        <v>0.75462100166359802</v>
      </c>
      <c r="O4699">
        <v>91.449814126394003</v>
      </c>
      <c r="P4699">
        <v>184.656084656084</v>
      </c>
    </row>
    <row r="4700" spans="1:17" hidden="1" x14ac:dyDescent="0.3">
      <c r="A4700" t="s">
        <v>9629</v>
      </c>
      <c r="B4700" t="s">
        <v>9630</v>
      </c>
      <c r="C4700" t="s">
        <v>10650</v>
      </c>
      <c r="D4700" t="s">
        <v>531</v>
      </c>
      <c r="E4700">
        <v>6.0916800000000002</v>
      </c>
      <c r="F4700">
        <v>18.13</v>
      </c>
      <c r="G4700">
        <v>19.522379055728798</v>
      </c>
      <c r="H4700">
        <v>4.2720587417620299</v>
      </c>
      <c r="I4700">
        <v>2.6414532937908901</v>
      </c>
      <c r="J4700">
        <v>-1.7822660559605701</v>
      </c>
      <c r="K4700">
        <v>14.4777073243822</v>
      </c>
      <c r="L4700">
        <v>11.329170183947699</v>
      </c>
      <c r="M4700">
        <v>99.999999999956898</v>
      </c>
      <c r="N4700">
        <v>0.56620569066921</v>
      </c>
      <c r="O4700">
        <v>0</v>
      </c>
      <c r="P4700">
        <v>60.726950354609897</v>
      </c>
    </row>
    <row r="4701" spans="1:17" hidden="1" x14ac:dyDescent="0.3">
      <c r="A4701" t="s">
        <v>9631</v>
      </c>
      <c r="B4701" t="s">
        <v>9632</v>
      </c>
      <c r="C4701" t="s">
        <v>10650</v>
      </c>
      <c r="D4701" t="s">
        <v>9633</v>
      </c>
      <c r="E4701">
        <v>6.0668363999999997</v>
      </c>
      <c r="F4701">
        <v>3.5</v>
      </c>
      <c r="G4701">
        <v>-13.768610333661499</v>
      </c>
      <c r="H4701">
        <v>6.9317166761049798</v>
      </c>
      <c r="I4701">
        <v>-28.834552541074199</v>
      </c>
      <c r="J4701">
        <v>5.5418485699248503</v>
      </c>
      <c r="K4701">
        <v>3.7241220691751802</v>
      </c>
      <c r="L4701">
        <v>3.6449594433539199</v>
      </c>
      <c r="M4701">
        <v>45.069974483801701</v>
      </c>
      <c r="N4701">
        <v>1.70489920636548</v>
      </c>
      <c r="O4701">
        <v>45.142857142857103</v>
      </c>
      <c r="P4701">
        <v>38.339920948616601</v>
      </c>
      <c r="Q4701">
        <v>8.1637637449200995E-2</v>
      </c>
    </row>
    <row r="4702" spans="1:17" hidden="1" x14ac:dyDescent="0.3">
      <c r="A4702" t="s">
        <v>9634</v>
      </c>
      <c r="B4702" t="s">
        <v>9635</v>
      </c>
      <c r="C4702" t="s">
        <v>10650</v>
      </c>
      <c r="D4702" t="s">
        <v>4455</v>
      </c>
      <c r="E4702">
        <v>6.0521580000000004</v>
      </c>
      <c r="F4702">
        <v>12.42</v>
      </c>
      <c r="G4702">
        <v>48.269758970894799</v>
      </c>
      <c r="H4702">
        <v>16.604396220318801</v>
      </c>
      <c r="I4702">
        <v>46.261601305079502</v>
      </c>
      <c r="J4702">
        <v>-11.1974687121287</v>
      </c>
      <c r="K4702">
        <v>9.9715960756144</v>
      </c>
      <c r="L4702">
        <v>8.4318265464693596</v>
      </c>
      <c r="M4702">
        <v>58.276350999327597</v>
      </c>
      <c r="N4702">
        <v>1.8827602801285299</v>
      </c>
      <c r="O4702">
        <v>5.6360708534621597</v>
      </c>
      <c r="P4702">
        <v>117.894736842105</v>
      </c>
      <c r="Q4702">
        <v>5.5559606755456001E-2</v>
      </c>
    </row>
    <row r="4703" spans="1:17" hidden="1" x14ac:dyDescent="0.3">
      <c r="A4703" t="s">
        <v>9636</v>
      </c>
      <c r="B4703" t="s">
        <v>9637</v>
      </c>
      <c r="C4703" t="s">
        <v>10650</v>
      </c>
      <c r="D4703" t="s">
        <v>1644</v>
      </c>
      <c r="E4703">
        <v>6.0148380000000001</v>
      </c>
      <c r="F4703">
        <v>11.35</v>
      </c>
      <c r="G4703">
        <v>25.685768391693799</v>
      </c>
      <c r="H4703">
        <v>7.69534305422565</v>
      </c>
      <c r="I4703">
        <v>19.469571864275299</v>
      </c>
      <c r="J4703">
        <v>11.8789042855828</v>
      </c>
      <c r="K4703">
        <v>10.382983814549</v>
      </c>
      <c r="L4703">
        <v>9.6207533225309199</v>
      </c>
      <c r="M4703">
        <v>60.2497796351064</v>
      </c>
      <c r="N4703">
        <v>0.89459900210656995</v>
      </c>
      <c r="O4703">
        <v>14.0969162995594</v>
      </c>
      <c r="P4703">
        <v>67.157584683357797</v>
      </c>
      <c r="Q4703">
        <v>5.2241451682865002E-2</v>
      </c>
    </row>
    <row r="4704" spans="1:17" hidden="1" x14ac:dyDescent="0.3">
      <c r="A4704" t="s">
        <v>9638</v>
      </c>
      <c r="B4704" t="s">
        <v>9639</v>
      </c>
      <c r="C4704" t="s">
        <v>10650</v>
      </c>
      <c r="D4704" t="s">
        <v>629</v>
      </c>
      <c r="E4704">
        <v>5.9931518449999999</v>
      </c>
      <c r="F4704">
        <v>14.35</v>
      </c>
      <c r="G4704">
        <v>23.204979958986499</v>
      </c>
      <c r="H4704">
        <v>1.61101696765017</v>
      </c>
      <c r="I4704">
        <v>-0.68434789439076105</v>
      </c>
      <c r="J4704">
        <v>-0.59133380965521198</v>
      </c>
      <c r="K4704">
        <v>13.770338591745301</v>
      </c>
      <c r="L4704">
        <v>12.9465726091208</v>
      </c>
      <c r="M4704">
        <v>60.115064192298298</v>
      </c>
      <c r="N4704">
        <v>2.9717115755896901</v>
      </c>
      <c r="O4704">
        <v>11.8466898954703</v>
      </c>
      <c r="P4704">
        <v>78.9276807980049</v>
      </c>
    </row>
    <row r="4705" spans="1:17" hidden="1" x14ac:dyDescent="0.3">
      <c r="A4705" t="s">
        <v>9640</v>
      </c>
      <c r="B4705" t="s">
        <v>9641</v>
      </c>
      <c r="C4705" t="s">
        <v>10650</v>
      </c>
      <c r="D4705" t="s">
        <v>46</v>
      </c>
      <c r="E4705">
        <v>5.9916159999999996</v>
      </c>
      <c r="F4705">
        <v>13.6</v>
      </c>
      <c r="G4705">
        <v>85.437738872687603</v>
      </c>
      <c r="H4705">
        <v>-6.4181987146267403</v>
      </c>
      <c r="I4705">
        <v>-7.2970622535839897</v>
      </c>
      <c r="J4705">
        <v>-1.6627623810837799</v>
      </c>
      <c r="K4705">
        <v>12.7816887471275</v>
      </c>
      <c r="L4705">
        <v>10.504797114451099</v>
      </c>
      <c r="M4705">
        <v>1.82265070363327</v>
      </c>
      <c r="N4705">
        <v>0</v>
      </c>
      <c r="O4705">
        <v>5.7352941176470598</v>
      </c>
      <c r="P4705">
        <v>140.28268551236701</v>
      </c>
    </row>
    <row r="4706" spans="1:17" hidden="1" x14ac:dyDescent="0.3">
      <c r="A4706" t="s">
        <v>9642</v>
      </c>
      <c r="B4706" t="s">
        <v>9643</v>
      </c>
      <c r="C4706" t="s">
        <v>10650</v>
      </c>
      <c r="D4706" t="s">
        <v>526</v>
      </c>
      <c r="E4706">
        <v>5.99</v>
      </c>
      <c r="F4706">
        <v>6</v>
      </c>
      <c r="G4706">
        <v>56.480610850139001</v>
      </c>
      <c r="H4706">
        <v>7.7834755235438404</v>
      </c>
      <c r="I4706">
        <v>-17.882004692726099</v>
      </c>
      <c r="J4706">
        <v>-4.26438839734395</v>
      </c>
      <c r="K4706">
        <v>6.0412503371824497</v>
      </c>
      <c r="L4706">
        <v>5.8288750251302197</v>
      </c>
      <c r="M4706">
        <v>49.198383181673897</v>
      </c>
      <c r="N4706">
        <v>1.7815477213865401</v>
      </c>
      <c r="O4706">
        <v>48.3333333333333</v>
      </c>
      <c r="P4706">
        <v>98.675496688741703</v>
      </c>
      <c r="Q4706">
        <v>0.11199481606794499</v>
      </c>
    </row>
    <row r="4707" spans="1:17" hidden="1" x14ac:dyDescent="0.3">
      <c r="A4707" t="s">
        <v>9644</v>
      </c>
      <c r="B4707" t="s">
        <v>9645</v>
      </c>
      <c r="C4707" t="s">
        <v>10650</v>
      </c>
      <c r="D4707" t="s">
        <v>121</v>
      </c>
      <c r="E4707">
        <v>5.9855999999999998</v>
      </c>
      <c r="F4707">
        <v>1.29</v>
      </c>
      <c r="G4707">
        <v>10.3987489432727</v>
      </c>
      <c r="H4707">
        <v>4.1703738800958199</v>
      </c>
      <c r="I4707">
        <v>9.79980865891077</v>
      </c>
      <c r="J4707">
        <v>-1.7822660559605701</v>
      </c>
      <c r="K4707">
        <v>1.0169979513999801</v>
      </c>
      <c r="L4707">
        <v>0.81177527384909798</v>
      </c>
      <c r="M4707">
        <v>99.999892539553997</v>
      </c>
      <c r="N4707">
        <v>1.4505534978783401</v>
      </c>
      <c r="O4707">
        <v>0</v>
      </c>
      <c r="P4707">
        <v>122.413793103448</v>
      </c>
      <c r="Q4707">
        <v>0.10926884427632701</v>
      </c>
    </row>
    <row r="4708" spans="1:17" hidden="1" x14ac:dyDescent="0.3">
      <c r="A4708" t="s">
        <v>9646</v>
      </c>
      <c r="B4708" t="s">
        <v>9647</v>
      </c>
      <c r="C4708" t="s">
        <v>10650</v>
      </c>
      <c r="D4708" t="s">
        <v>629</v>
      </c>
      <c r="E4708">
        <v>5.9742828000000001</v>
      </c>
      <c r="F4708">
        <v>11.21</v>
      </c>
      <c r="G4708">
        <v>39.772885626822003</v>
      </c>
      <c r="H4708">
        <v>-0.70767490039198899</v>
      </c>
      <c r="I4708">
        <v>20.078057725758399</v>
      </c>
      <c r="J4708">
        <v>-1.7822660559605701</v>
      </c>
      <c r="K4708">
        <v>8.0963489548839398</v>
      </c>
      <c r="M4708">
        <v>98.631085820069799</v>
      </c>
      <c r="N4708">
        <v>0</v>
      </c>
      <c r="O4708">
        <v>5.26315789473683</v>
      </c>
      <c r="P4708">
        <v>69.591527987897095</v>
      </c>
    </row>
    <row r="4709" spans="1:17" hidden="1" x14ac:dyDescent="0.3">
      <c r="A4709" t="s">
        <v>9648</v>
      </c>
      <c r="B4709" t="s">
        <v>9649</v>
      </c>
      <c r="C4709" t="s">
        <v>10650</v>
      </c>
      <c r="D4709" t="s">
        <v>72</v>
      </c>
      <c r="E4709">
        <v>5.9724864000000002</v>
      </c>
      <c r="F4709">
        <v>18.850000000000001</v>
      </c>
      <c r="G4709">
        <v>-36.886889903554</v>
      </c>
      <c r="H4709">
        <v>-8.6490966510461504</v>
      </c>
      <c r="I4709">
        <v>-21.464313556757599</v>
      </c>
      <c r="J4709">
        <v>6.17285405727237</v>
      </c>
      <c r="K4709">
        <v>19.5499378890431</v>
      </c>
      <c r="L4709">
        <v>19.167441804139202</v>
      </c>
      <c r="M4709">
        <v>60.416636381234198</v>
      </c>
      <c r="N4709">
        <v>0.22855866368427299</v>
      </c>
      <c r="O4709">
        <v>37.877984084880602</v>
      </c>
      <c r="P4709">
        <v>45</v>
      </c>
      <c r="Q4709">
        <v>7.1481168742874995E-2</v>
      </c>
    </row>
    <row r="4710" spans="1:17" hidden="1" x14ac:dyDescent="0.3">
      <c r="A4710" t="s">
        <v>9650</v>
      </c>
      <c r="B4710" t="s">
        <v>9651</v>
      </c>
      <c r="C4710" t="s">
        <v>10650</v>
      </c>
      <c r="D4710" t="s">
        <v>1644</v>
      </c>
      <c r="E4710">
        <v>5.9664219999999997</v>
      </c>
      <c r="F4710">
        <v>13.09</v>
      </c>
      <c r="G4710">
        <v>37.385235820184597</v>
      </c>
      <c r="H4710">
        <v>7.8336313266769801</v>
      </c>
      <c r="I4710">
        <v>-5.6740859584765397</v>
      </c>
      <c r="J4710">
        <v>-1.6627623810837799</v>
      </c>
      <c r="K4710">
        <v>12.23397768121</v>
      </c>
      <c r="L4710">
        <v>11.371676952787</v>
      </c>
      <c r="M4710">
        <v>67.075696083782205</v>
      </c>
      <c r="N4710">
        <v>0.225925925925925</v>
      </c>
      <c r="O4710">
        <v>22.230710466004499</v>
      </c>
      <c r="P4710">
        <v>67.820512820512803</v>
      </c>
    </row>
    <row r="4711" spans="1:17" hidden="1" x14ac:dyDescent="0.3">
      <c r="A4711" t="s">
        <v>9652</v>
      </c>
      <c r="B4711" t="s">
        <v>9653</v>
      </c>
      <c r="C4711" t="s">
        <v>10650</v>
      </c>
      <c r="D4711" t="s">
        <v>141</v>
      </c>
      <c r="E4711">
        <v>5.9473343999999999</v>
      </c>
      <c r="F4711">
        <v>8.3699999999999992</v>
      </c>
      <c r="G4711">
        <v>19.296386684823801</v>
      </c>
      <c r="H4711">
        <v>11.1887705872578</v>
      </c>
      <c r="I4711">
        <v>-28.4237133802351</v>
      </c>
      <c r="J4711">
        <v>6.4673189197292196</v>
      </c>
      <c r="K4711">
        <v>7.4046358566707298</v>
      </c>
      <c r="L4711">
        <v>7.2722755163286203</v>
      </c>
      <c r="M4711">
        <v>68.271684393099207</v>
      </c>
      <c r="N4711">
        <v>1.7906659550495101</v>
      </c>
      <c r="O4711">
        <v>33.930704898446798</v>
      </c>
      <c r="P4711">
        <v>114.615384615384</v>
      </c>
      <c r="Q4711">
        <v>8.9470364202921995E-2</v>
      </c>
    </row>
    <row r="4712" spans="1:17" hidden="1" x14ac:dyDescent="0.3">
      <c r="A4712" t="s">
        <v>9654</v>
      </c>
      <c r="B4712" t="s">
        <v>9655</v>
      </c>
      <c r="C4712" t="s">
        <v>10650</v>
      </c>
      <c r="D4712" t="s">
        <v>629</v>
      </c>
      <c r="E4712">
        <v>5.94</v>
      </c>
      <c r="F4712">
        <v>19.8</v>
      </c>
      <c r="G4712">
        <v>-93.196232426320293</v>
      </c>
      <c r="H4712">
        <v>-4.9848198068451</v>
      </c>
      <c r="I4712">
        <v>-42.905473658173698</v>
      </c>
      <c r="J4712">
        <v>-5.0773965274252397</v>
      </c>
      <c r="K4712">
        <v>21.904208847177799</v>
      </c>
      <c r="L4712">
        <v>25.4509465701518</v>
      </c>
      <c r="M4712">
        <v>12.9879288151282</v>
      </c>
      <c r="N4712">
        <v>0.157965194109772</v>
      </c>
      <c r="O4712">
        <v>168.53535353535301</v>
      </c>
      <c r="P4712">
        <v>48.425787106446698</v>
      </c>
    </row>
    <row r="4713" spans="1:17" hidden="1" x14ac:dyDescent="0.3">
      <c r="A4713" t="s">
        <v>9656</v>
      </c>
      <c r="B4713" t="s">
        <v>9657</v>
      </c>
      <c r="C4713" t="s">
        <v>10650</v>
      </c>
      <c r="D4713" t="s">
        <v>127</v>
      </c>
      <c r="E4713">
        <v>5.9362935999999999</v>
      </c>
      <c r="F4713">
        <v>11.77</v>
      </c>
      <c r="G4713">
        <v>29.700777421440499</v>
      </c>
      <c r="H4713">
        <v>-9.4674017638297805</v>
      </c>
      <c r="I4713">
        <v>-7.9736282289903002</v>
      </c>
      <c r="J4713">
        <v>-3.6679934185728902</v>
      </c>
      <c r="K4713">
        <v>11.064655553785</v>
      </c>
      <c r="L4713">
        <v>10.5740044507086</v>
      </c>
      <c r="M4713">
        <v>58.418876291799798</v>
      </c>
      <c r="N4713">
        <v>1.3165416237206</v>
      </c>
      <c r="O4713">
        <v>25.3186066270178</v>
      </c>
      <c r="P4713">
        <v>72.834067547723905</v>
      </c>
      <c r="Q4713">
        <v>6.2030548429643999E-2</v>
      </c>
    </row>
    <row r="4714" spans="1:17" hidden="1" x14ac:dyDescent="0.3">
      <c r="A4714" t="s">
        <v>9658</v>
      </c>
      <c r="B4714" t="s">
        <v>9659</v>
      </c>
      <c r="C4714" t="s">
        <v>10650</v>
      </c>
      <c r="D4714" t="s">
        <v>1418</v>
      </c>
      <c r="E4714">
        <v>5.9153412999999997</v>
      </c>
      <c r="F4714">
        <v>11.2</v>
      </c>
      <c r="G4714">
        <v>42.137912522013799</v>
      </c>
      <c r="H4714">
        <v>-7.3416205276100001E-4</v>
      </c>
      <c r="I4714">
        <v>11.475276518754701</v>
      </c>
      <c r="J4714">
        <v>-14.275374993696399</v>
      </c>
      <c r="K4714">
        <v>10.703328351617699</v>
      </c>
      <c r="L4714">
        <v>8.8387158441859395</v>
      </c>
      <c r="M4714">
        <v>37.773771768480898</v>
      </c>
      <c r="N4714">
        <v>0.76070881810333402</v>
      </c>
      <c r="O4714">
        <v>11.0714285714285</v>
      </c>
      <c r="P4714">
        <v>123.552894211576</v>
      </c>
      <c r="Q4714">
        <v>9.1111733993336996E-2</v>
      </c>
    </row>
    <row r="4715" spans="1:17" hidden="1" x14ac:dyDescent="0.3">
      <c r="A4715" t="s">
        <v>9660</v>
      </c>
      <c r="B4715" t="s">
        <v>9661</v>
      </c>
      <c r="C4715" t="s">
        <v>10650</v>
      </c>
      <c r="D4715" t="s">
        <v>51</v>
      </c>
      <c r="E4715">
        <v>5.9</v>
      </c>
      <c r="F4715">
        <v>5.8</v>
      </c>
      <c r="G4715">
        <v>32.029708994069502</v>
      </c>
      <c r="H4715">
        <v>-7.8723001687281702</v>
      </c>
      <c r="I4715">
        <v>-2.4929774494991901</v>
      </c>
      <c r="J4715">
        <v>3.13297474147394</v>
      </c>
      <c r="K4715">
        <v>5.8712633417541999</v>
      </c>
      <c r="L4715">
        <v>5.42657697233604</v>
      </c>
      <c r="M4715">
        <v>59.972846762288</v>
      </c>
      <c r="N4715">
        <v>0.87247471277257505</v>
      </c>
      <c r="O4715">
        <v>35.689655172413801</v>
      </c>
      <c r="P4715">
        <v>70.588235294117595</v>
      </c>
      <c r="Q4715">
        <v>4.5814944411897998E-2</v>
      </c>
    </row>
    <row r="4716" spans="1:17" hidden="1" x14ac:dyDescent="0.3">
      <c r="A4716" t="s">
        <v>9662</v>
      </c>
      <c r="B4716" t="s">
        <v>9663</v>
      </c>
      <c r="C4716" t="s">
        <v>10650</v>
      </c>
      <c r="D4716" t="s">
        <v>141</v>
      </c>
      <c r="E4716">
        <v>5.85</v>
      </c>
      <c r="F4716">
        <v>7.56</v>
      </c>
      <c r="G4716">
        <v>-93.718424159143098</v>
      </c>
      <c r="H4716">
        <v>-9.7583879371688997</v>
      </c>
      <c r="I4716">
        <v>-54.8153217718435</v>
      </c>
      <c r="J4716">
        <v>-5.7218029714896996</v>
      </c>
      <c r="K4716">
        <v>8.0683396719263403</v>
      </c>
      <c r="L4716">
        <v>10.8251893355127</v>
      </c>
      <c r="M4716">
        <v>30.109538496491702</v>
      </c>
      <c r="N4716">
        <v>0.107962213225371</v>
      </c>
      <c r="O4716">
        <v>197.089947089947</v>
      </c>
      <c r="P4716">
        <v>19.6202531645569</v>
      </c>
    </row>
    <row r="4717" spans="1:17" hidden="1" x14ac:dyDescent="0.3">
      <c r="A4717" t="s">
        <v>9664</v>
      </c>
      <c r="B4717" t="s">
        <v>9665</v>
      </c>
      <c r="C4717" t="s">
        <v>10650</v>
      </c>
      <c r="D4717" t="s">
        <v>21</v>
      </c>
      <c r="E4717">
        <v>5.8192919999999999</v>
      </c>
      <c r="F4717">
        <v>13.08</v>
      </c>
      <c r="G4717">
        <v>17.312966187856301</v>
      </c>
      <c r="H4717">
        <v>4.2682480530590396</v>
      </c>
      <c r="I4717">
        <v>14.303912150356</v>
      </c>
      <c r="J4717">
        <v>-1.7822660559605701</v>
      </c>
      <c r="K4717">
        <v>9.76060064137247</v>
      </c>
      <c r="M4717">
        <v>100</v>
      </c>
      <c r="N4717">
        <v>3.6064178734991899</v>
      </c>
      <c r="O4717">
        <v>0</v>
      </c>
      <c r="P4717">
        <v>47.131608548931297</v>
      </c>
    </row>
    <row r="4718" spans="1:17" hidden="1" x14ac:dyDescent="0.3">
      <c r="A4718" t="s">
        <v>9666</v>
      </c>
      <c r="B4718" t="s">
        <v>9667</v>
      </c>
      <c r="C4718" t="s">
        <v>10650</v>
      </c>
      <c r="D4718" t="s">
        <v>1644</v>
      </c>
      <c r="E4718">
        <v>5.8079999999999998</v>
      </c>
      <c r="F4718">
        <v>9.93</v>
      </c>
      <c r="G4718">
        <v>-6.3102770003282096</v>
      </c>
      <c r="H4718">
        <v>-7.8645572341559804</v>
      </c>
      <c r="I4718">
        <v>-35.086814984513197</v>
      </c>
      <c r="J4718">
        <v>-14.3900351083565</v>
      </c>
      <c r="K4718">
        <v>10.824067684049799</v>
      </c>
      <c r="L4718">
        <v>10.812731071228701</v>
      </c>
      <c r="M4718">
        <v>20.557659841423501</v>
      </c>
      <c r="N4718">
        <v>0.281157024793388</v>
      </c>
      <c r="O4718">
        <v>57.7039274924471</v>
      </c>
      <c r="P4718">
        <v>32.4</v>
      </c>
      <c r="Q4718">
        <v>-0.125196023992248</v>
      </c>
    </row>
    <row r="4719" spans="1:17" hidden="1" x14ac:dyDescent="0.3">
      <c r="A4719" t="s">
        <v>9668</v>
      </c>
      <c r="B4719" t="s">
        <v>9669</v>
      </c>
      <c r="C4719" t="s">
        <v>10650</v>
      </c>
      <c r="D4719" t="s">
        <v>355</v>
      </c>
      <c r="E4719">
        <v>5.7836204999999996</v>
      </c>
      <c r="F4719">
        <v>13.35</v>
      </c>
      <c r="G4719">
        <v>62.2054156403644</v>
      </c>
      <c r="H4719">
        <v>22.547538150738301</v>
      </c>
      <c r="I4719">
        <v>30.4250318594875</v>
      </c>
      <c r="J4719">
        <v>8.4857524704013603</v>
      </c>
      <c r="K4719">
        <v>10.7151115939902</v>
      </c>
      <c r="L4719">
        <v>9.4155617067324098</v>
      </c>
      <c r="M4719">
        <v>93.480536564107695</v>
      </c>
      <c r="N4719">
        <v>3.1417505809450001</v>
      </c>
      <c r="O4719">
        <v>0</v>
      </c>
      <c r="P4719">
        <v>92.640692640692606</v>
      </c>
    </row>
    <row r="4720" spans="1:17" hidden="1" x14ac:dyDescent="0.3">
      <c r="A4720" t="s">
        <v>9670</v>
      </c>
      <c r="B4720" t="s">
        <v>9671</v>
      </c>
      <c r="C4720" t="s">
        <v>10650</v>
      </c>
      <c r="D4720" t="s">
        <v>89</v>
      </c>
      <c r="E4720">
        <v>5.7568320000000002</v>
      </c>
      <c r="F4720">
        <v>11.04</v>
      </c>
      <c r="G4720">
        <v>10.741193587907</v>
      </c>
      <c r="H4720">
        <v>-7.0349048431438703</v>
      </c>
      <c r="I4720">
        <v>9.6974987409769806</v>
      </c>
      <c r="J4720">
        <v>-2.03176607112067</v>
      </c>
      <c r="K4720">
        <v>10.365328737769699</v>
      </c>
      <c r="L4720">
        <v>9.1231279464591406</v>
      </c>
      <c r="M4720">
        <v>46.7855352313941</v>
      </c>
      <c r="N4720">
        <v>0.85557922582216295</v>
      </c>
      <c r="O4720">
        <v>13.2246376811594</v>
      </c>
      <c r="P4720">
        <v>71.162790697674396</v>
      </c>
      <c r="Q4720">
        <v>8.1620912100679996E-2</v>
      </c>
    </row>
    <row r="4721" spans="1:17" hidden="1" x14ac:dyDescent="0.3">
      <c r="A4721" t="s">
        <v>9672</v>
      </c>
      <c r="B4721" t="s">
        <v>9673</v>
      </c>
      <c r="C4721" t="s">
        <v>10650</v>
      </c>
      <c r="D4721" t="s">
        <v>730</v>
      </c>
      <c r="E4721">
        <v>5.7539999999999996</v>
      </c>
      <c r="F4721">
        <v>5.24</v>
      </c>
      <c r="G4721">
        <v>-17.988925068997698</v>
      </c>
      <c r="H4721">
        <v>-0.97263510392550401</v>
      </c>
      <c r="I4721">
        <v>-23.549372703846601</v>
      </c>
      <c r="J4721">
        <v>0.76714416097230298</v>
      </c>
      <c r="K4721">
        <v>5.5580506258804201</v>
      </c>
      <c r="L4721">
        <v>5.7694896441288499</v>
      </c>
      <c r="M4721">
        <v>56.660188320767098</v>
      </c>
      <c r="N4721">
        <v>0.69188940760227902</v>
      </c>
      <c r="O4721">
        <v>61.832061068702203</v>
      </c>
      <c r="P4721">
        <v>24.761904761904699</v>
      </c>
      <c r="Q4721">
        <v>-3.6020222293478003E-2</v>
      </c>
    </row>
    <row r="4722" spans="1:17" hidden="1" x14ac:dyDescent="0.3">
      <c r="A4722" t="s">
        <v>9674</v>
      </c>
      <c r="B4722" t="s">
        <v>9675</v>
      </c>
      <c r="C4722" t="s">
        <v>10650</v>
      </c>
      <c r="D4722" t="s">
        <v>742</v>
      </c>
      <c r="E4722">
        <v>5.722810688</v>
      </c>
      <c r="F4722">
        <v>216.38</v>
      </c>
      <c r="G4722">
        <v>30.107830285619201</v>
      </c>
      <c r="H4722">
        <v>-1.0909376856928401</v>
      </c>
      <c r="I4722">
        <v>10.303207166887001</v>
      </c>
      <c r="J4722">
        <v>-2.7474305733034599</v>
      </c>
      <c r="K4722">
        <v>208.86438640291999</v>
      </c>
      <c r="L4722">
        <v>183.70300134773399</v>
      </c>
      <c r="M4722">
        <v>41.480968958534298</v>
      </c>
      <c r="N4722">
        <v>0.63116779483545404</v>
      </c>
      <c r="O4722">
        <v>2.9207875034661099</v>
      </c>
      <c r="P4722">
        <v>66.446153846153805</v>
      </c>
    </row>
    <row r="4723" spans="1:17" hidden="1" x14ac:dyDescent="0.3">
      <c r="A4723" t="s">
        <v>9676</v>
      </c>
      <c r="B4723" t="s">
        <v>9677</v>
      </c>
      <c r="C4723" t="s">
        <v>10650</v>
      </c>
      <c r="D4723" t="s">
        <v>565</v>
      </c>
      <c r="E4723">
        <v>5.7179927507280599</v>
      </c>
      <c r="F4723">
        <v>4.5999999999999996</v>
      </c>
      <c r="G4723">
        <v>-67.990685371827695</v>
      </c>
      <c r="H4723">
        <v>-0.70767490039198899</v>
      </c>
      <c r="I4723">
        <v>-13.057334198232001</v>
      </c>
      <c r="J4723">
        <v>-1.7822660559605701</v>
      </c>
      <c r="K4723">
        <v>4.8128925922664099</v>
      </c>
      <c r="L4723">
        <v>6.05289185448214</v>
      </c>
      <c r="M4723">
        <v>0</v>
      </c>
      <c r="O4723">
        <v>61.739130434782602</v>
      </c>
      <c r="P4723">
        <v>0</v>
      </c>
    </row>
    <row r="4724" spans="1:17" hidden="1" x14ac:dyDescent="0.3">
      <c r="A4724" t="s">
        <v>9678</v>
      </c>
      <c r="B4724" t="s">
        <v>9679</v>
      </c>
      <c r="C4724" t="s">
        <v>10650</v>
      </c>
      <c r="D4724" t="s">
        <v>742</v>
      </c>
      <c r="E4724">
        <v>5.7107817000000001</v>
      </c>
      <c r="F4724">
        <v>43.62</v>
      </c>
      <c r="G4724">
        <v>24.796039725650399</v>
      </c>
      <c r="H4724">
        <v>3.3805412134130099</v>
      </c>
      <c r="I4724">
        <v>11.7306605477237</v>
      </c>
      <c r="J4724">
        <v>-0.27158105592461701</v>
      </c>
      <c r="K4724">
        <v>40.283683166764597</v>
      </c>
      <c r="L4724">
        <v>35.728025221601897</v>
      </c>
      <c r="M4724">
        <v>46.348393818943599</v>
      </c>
      <c r="N4724">
        <v>1.18277890800744</v>
      </c>
      <c r="O4724">
        <v>1.49014213663458</v>
      </c>
      <c r="P4724">
        <v>61.8552875695732</v>
      </c>
    </row>
    <row r="4725" spans="1:17" hidden="1" x14ac:dyDescent="0.3">
      <c r="A4725" t="s">
        <v>9680</v>
      </c>
      <c r="B4725" t="s">
        <v>9681</v>
      </c>
      <c r="C4725" t="s">
        <v>10650</v>
      </c>
      <c r="D4725" t="s">
        <v>565</v>
      </c>
      <c r="E4725">
        <v>5.7</v>
      </c>
      <c r="F4725">
        <v>19</v>
      </c>
      <c r="G4725">
        <v>-11.5366537212293</v>
      </c>
      <c r="H4725">
        <v>11.1696701187937</v>
      </c>
      <c r="I4725">
        <v>-30.3604722735157</v>
      </c>
      <c r="J4725">
        <v>-1.6627623810837799</v>
      </c>
      <c r="K4725">
        <v>17.6285657973031</v>
      </c>
      <c r="L4725">
        <v>18.8895667947554</v>
      </c>
      <c r="M4725">
        <v>99.966183638035901</v>
      </c>
      <c r="N4725">
        <v>0.39426523297491001</v>
      </c>
      <c r="O4725">
        <v>21.421052631578899</v>
      </c>
      <c r="P4725">
        <v>18.8986232790988</v>
      </c>
    </row>
    <row r="4726" spans="1:17" hidden="1" x14ac:dyDescent="0.3">
      <c r="A4726" t="s">
        <v>9682</v>
      </c>
      <c r="B4726" t="s">
        <v>9683</v>
      </c>
      <c r="C4726" t="s">
        <v>10650</v>
      </c>
      <c r="D4726" t="s">
        <v>531</v>
      </c>
      <c r="E4726">
        <v>5.6978999999999997</v>
      </c>
      <c r="F4726">
        <v>27.76</v>
      </c>
      <c r="G4726">
        <v>41.453267891312599</v>
      </c>
      <c r="H4726">
        <v>21.301622447817302</v>
      </c>
      <c r="I4726">
        <v>-1.9291679256896599</v>
      </c>
      <c r="J4726">
        <v>10.765094486942299</v>
      </c>
      <c r="K4726">
        <v>24.348874726904501</v>
      </c>
      <c r="L4726">
        <v>21.998128832935599</v>
      </c>
      <c r="M4726">
        <v>69.671692247750002</v>
      </c>
      <c r="N4726">
        <v>1.86862678644189</v>
      </c>
      <c r="O4726">
        <v>13.364553314121</v>
      </c>
      <c r="P4726">
        <v>80.846905537459307</v>
      </c>
      <c r="Q4726">
        <v>0.15419460098002999</v>
      </c>
    </row>
    <row r="4727" spans="1:17" hidden="1" x14ac:dyDescent="0.3">
      <c r="A4727" t="s">
        <v>9684</v>
      </c>
      <c r="B4727" t="s">
        <v>9685</v>
      </c>
      <c r="C4727" t="s">
        <v>10650</v>
      </c>
      <c r="D4727" t="s">
        <v>414</v>
      </c>
      <c r="E4727">
        <v>5.6861370000000004</v>
      </c>
      <c r="F4727">
        <v>18.95</v>
      </c>
      <c r="G4727">
        <v>-30.435277000328199</v>
      </c>
      <c r="H4727">
        <v>-1.52309381952183</v>
      </c>
      <c r="I4727">
        <v>-12.9691679256896</v>
      </c>
      <c r="J4727">
        <v>-1.6627623810837799</v>
      </c>
      <c r="K4727">
        <v>18.949999986443601</v>
      </c>
      <c r="L4727">
        <v>18.9494305576711</v>
      </c>
      <c r="M4727">
        <v>100</v>
      </c>
      <c r="O4727">
        <v>0</v>
      </c>
      <c r="P4727">
        <v>0</v>
      </c>
    </row>
    <row r="4728" spans="1:17" hidden="1" x14ac:dyDescent="0.3">
      <c r="A4728" t="s">
        <v>9686</v>
      </c>
      <c r="B4728" t="s">
        <v>9687</v>
      </c>
      <c r="C4728" t="s">
        <v>10650</v>
      </c>
      <c r="D4728" t="s">
        <v>141</v>
      </c>
      <c r="E4728">
        <v>5.67</v>
      </c>
      <c r="F4728">
        <v>18.899999999999999</v>
      </c>
      <c r="G4728">
        <v>135.76190609826301</v>
      </c>
      <c r="H4728">
        <v>22.411332409986301</v>
      </c>
      <c r="I4728">
        <v>-50.032104988626699</v>
      </c>
      <c r="J4728">
        <v>-1.02378474530105</v>
      </c>
      <c r="K4728">
        <v>17.846242117323701</v>
      </c>
      <c r="L4728">
        <v>15.9342704669304</v>
      </c>
      <c r="M4728">
        <v>49.750364615418597</v>
      </c>
      <c r="N4728">
        <v>0.91694418211640705</v>
      </c>
      <c r="O4728">
        <v>78.783068783068799</v>
      </c>
      <c r="P4728">
        <v>194.39252336448499</v>
      </c>
    </row>
    <row r="4729" spans="1:17" hidden="1" x14ac:dyDescent="0.3">
      <c r="A4729" t="s">
        <v>9688</v>
      </c>
      <c r="B4729" t="s">
        <v>9689</v>
      </c>
      <c r="C4729" t="s">
        <v>10650</v>
      </c>
      <c r="D4729" t="s">
        <v>742</v>
      </c>
      <c r="E4729">
        <v>5.6472677519999896</v>
      </c>
      <c r="F4729">
        <v>20.86</v>
      </c>
      <c r="G4729">
        <v>9.1850169215207202</v>
      </c>
      <c r="H4729">
        <v>0.79331820610656001</v>
      </c>
      <c r="I4729">
        <v>1.3322019373240199</v>
      </c>
      <c r="J4729">
        <v>-2.0944170573427701</v>
      </c>
      <c r="K4729">
        <v>19.971602208587601</v>
      </c>
      <c r="L4729">
        <v>18.245885467875901</v>
      </c>
      <c r="M4729">
        <v>60.5497023931554</v>
      </c>
      <c r="N4729">
        <v>0.93148611458328701</v>
      </c>
      <c r="O4729">
        <v>4.0268456375838797</v>
      </c>
      <c r="P4729">
        <v>60.461538461538403</v>
      </c>
    </row>
    <row r="4730" spans="1:17" hidden="1" x14ac:dyDescent="0.3">
      <c r="A4730" t="s">
        <v>9690</v>
      </c>
      <c r="B4730" t="s">
        <v>9691</v>
      </c>
      <c r="C4730" t="s">
        <v>10650</v>
      </c>
      <c r="D4730" t="s">
        <v>127</v>
      </c>
      <c r="E4730">
        <v>5.6442500000000004</v>
      </c>
      <c r="F4730">
        <v>10.89</v>
      </c>
      <c r="G4730">
        <v>-7.8001418651930798</v>
      </c>
      <c r="H4730">
        <v>1.2032937169922899</v>
      </c>
      <c r="I4730">
        <v>-8.2576294641512007</v>
      </c>
      <c r="J4730">
        <v>-3.8870441234377999</v>
      </c>
      <c r="K4730">
        <v>10.6187914176924</v>
      </c>
      <c r="L4730">
        <v>10.297588691691599</v>
      </c>
      <c r="M4730">
        <v>40.774717525894097</v>
      </c>
      <c r="N4730">
        <v>0.82579237966448704</v>
      </c>
      <c r="O4730">
        <v>19.375573921028401</v>
      </c>
      <c r="P4730">
        <v>35.955056179775298</v>
      </c>
      <c r="Q4730">
        <v>1.8950796540022002E-2</v>
      </c>
    </row>
    <row r="4731" spans="1:17" hidden="1" x14ac:dyDescent="0.3">
      <c r="A4731" t="s">
        <v>9692</v>
      </c>
      <c r="B4731" t="s">
        <v>9693</v>
      </c>
      <c r="C4731" t="s">
        <v>10650</v>
      </c>
      <c r="D4731" t="s">
        <v>258</v>
      </c>
      <c r="E4731">
        <v>5.6240572579999997</v>
      </c>
      <c r="F4731">
        <v>7.14</v>
      </c>
      <c r="G4731">
        <v>37.564722999671702</v>
      </c>
      <c r="H4731">
        <v>-17.046153437069599</v>
      </c>
      <c r="I4731">
        <v>-34.161220905822098</v>
      </c>
      <c r="J4731">
        <v>-17.752147855944099</v>
      </c>
      <c r="K4731">
        <v>8.8535689435930607</v>
      </c>
      <c r="L4731">
        <v>8.2522226094811106</v>
      </c>
      <c r="M4731">
        <v>22.230530747336498</v>
      </c>
      <c r="N4731">
        <v>0.49311476222738299</v>
      </c>
      <c r="O4731">
        <v>107.42296918767499</v>
      </c>
      <c r="P4731">
        <v>138</v>
      </c>
      <c r="Q4731">
        <v>7.6959730022418002E-2</v>
      </c>
    </row>
    <row r="4732" spans="1:17" hidden="1" x14ac:dyDescent="0.3">
      <c r="A4732" t="s">
        <v>9694</v>
      </c>
      <c r="B4732" t="s">
        <v>9695</v>
      </c>
      <c r="C4732" t="s">
        <v>10650</v>
      </c>
      <c r="D4732" t="s">
        <v>365</v>
      </c>
      <c r="E4732">
        <v>5.5760630000000004</v>
      </c>
      <c r="F4732">
        <v>11.78</v>
      </c>
      <c r="G4732">
        <v>-15.449710322240101</v>
      </c>
      <c r="H4732">
        <v>-5.7076749003919902</v>
      </c>
      <c r="I4732">
        <v>-22.8582530343729</v>
      </c>
      <c r="J4732">
        <v>-1.7822660559605701</v>
      </c>
      <c r="K4732">
        <v>12.479599482585</v>
      </c>
      <c r="L4732">
        <v>12.701651402950599</v>
      </c>
      <c r="M4732">
        <v>0.25775064086543897</v>
      </c>
      <c r="N4732">
        <v>1.65816326530612</v>
      </c>
      <c r="O4732">
        <v>57.7249575551782</v>
      </c>
      <c r="P4732">
        <v>19.230769230769202</v>
      </c>
      <c r="Q4732">
        <v>3.2242174721495001E-2</v>
      </c>
    </row>
    <row r="4733" spans="1:17" hidden="1" x14ac:dyDescent="0.3">
      <c r="A4733" t="s">
        <v>9696</v>
      </c>
      <c r="B4733" t="s">
        <v>9697</v>
      </c>
      <c r="C4733" t="s">
        <v>10650</v>
      </c>
      <c r="E4733">
        <v>5.5754440120000002</v>
      </c>
      <c r="F4733">
        <v>5.55</v>
      </c>
      <c r="G4733">
        <v>-4.0115867953168198</v>
      </c>
      <c r="H4733">
        <v>-0.43218472861275498</v>
      </c>
      <c r="I4733">
        <v>-5.2021776344275397</v>
      </c>
      <c r="J4733">
        <v>3.0453355473531198</v>
      </c>
      <c r="K4733">
        <v>5.2564143072621299</v>
      </c>
      <c r="L4733">
        <v>4.9994007761733297</v>
      </c>
      <c r="M4733">
        <v>61.653292875590701</v>
      </c>
      <c r="N4733">
        <v>1.80391182519635</v>
      </c>
      <c r="O4733">
        <v>13.6936936936936</v>
      </c>
      <c r="P4733">
        <v>54.1666666666666</v>
      </c>
      <c r="Q4733">
        <v>-3.6847424644358001E-2</v>
      </c>
    </row>
    <row r="4734" spans="1:17" hidden="1" x14ac:dyDescent="0.3">
      <c r="A4734" t="s">
        <v>9698</v>
      </c>
      <c r="B4734" t="s">
        <v>9699</v>
      </c>
      <c r="C4734" t="s">
        <v>10650</v>
      </c>
      <c r="D4734" t="s">
        <v>629</v>
      </c>
      <c r="E4734">
        <v>5.5706210450000002</v>
      </c>
      <c r="F4734">
        <v>1.05</v>
      </c>
      <c r="G4734">
        <v>-5.5931859894901201</v>
      </c>
      <c r="H4734">
        <v>-1.87035303188851</v>
      </c>
      <c r="I4734">
        <v>-12.2495918825592</v>
      </c>
      <c r="J4734">
        <v>1.0670674632677399</v>
      </c>
      <c r="K4734">
        <v>0.87095729667658806</v>
      </c>
      <c r="L4734">
        <v>0.71054764949087601</v>
      </c>
      <c r="M4734">
        <v>93.6507375906683</v>
      </c>
      <c r="N4734">
        <v>1</v>
      </c>
      <c r="Q4734">
        <v>2.6574399778243E-2</v>
      </c>
    </row>
    <row r="4735" spans="1:17" hidden="1" x14ac:dyDescent="0.3">
      <c r="A4735" t="s">
        <v>9700</v>
      </c>
      <c r="B4735" t="s">
        <v>9701</v>
      </c>
      <c r="C4735" t="s">
        <v>10650</v>
      </c>
      <c r="D4735" t="s">
        <v>72</v>
      </c>
      <c r="E4735">
        <v>5.5553850000000002</v>
      </c>
      <c r="F4735">
        <v>5.35</v>
      </c>
      <c r="G4735">
        <v>-36.245136155257697</v>
      </c>
      <c r="H4735">
        <v>-1.52309381952183</v>
      </c>
      <c r="I4735">
        <v>-29.8946337641989</v>
      </c>
      <c r="J4735">
        <v>-6.6713979596675497</v>
      </c>
      <c r="K4735">
        <v>5.5726677553588404</v>
      </c>
      <c r="L4735">
        <v>5.8600190279967297</v>
      </c>
      <c r="M4735">
        <v>44.133378393235603</v>
      </c>
      <c r="N4735">
        <v>1.2778822790069999</v>
      </c>
      <c r="O4735">
        <v>35.700934579439199</v>
      </c>
      <c r="P4735">
        <v>9.1836734693877293</v>
      </c>
      <c r="Q4735">
        <v>-2.7069012291632999E-2</v>
      </c>
    </row>
    <row r="4736" spans="1:17" hidden="1" x14ac:dyDescent="0.3">
      <c r="A4736" t="s">
        <v>9702</v>
      </c>
      <c r="B4736" t="s">
        <v>9703</v>
      </c>
      <c r="C4736" t="s">
        <v>10650</v>
      </c>
      <c r="D4736" t="s">
        <v>89</v>
      </c>
      <c r="E4736">
        <v>5.5353750000000002</v>
      </c>
      <c r="F4736">
        <v>4.3499999999999996</v>
      </c>
      <c r="G4736">
        <v>-104.619253261455</v>
      </c>
      <c r="I4736">
        <v>-25.9691679256896</v>
      </c>
      <c r="K4736">
        <v>17.265326357059401</v>
      </c>
      <c r="L4736">
        <v>64.568764294626902</v>
      </c>
      <c r="M4736">
        <v>49.458628392849597</v>
      </c>
      <c r="N4736">
        <v>1</v>
      </c>
      <c r="O4736">
        <v>287.35632183908001</v>
      </c>
      <c r="P4736">
        <v>10.126582278480999</v>
      </c>
    </row>
    <row r="4737" spans="1:17" hidden="1" x14ac:dyDescent="0.3">
      <c r="A4737" t="s">
        <v>9704</v>
      </c>
      <c r="B4737" t="s">
        <v>9705</v>
      </c>
      <c r="C4737" t="s">
        <v>10650</v>
      </c>
      <c r="D4737" t="s">
        <v>629</v>
      </c>
      <c r="E4737">
        <v>5.5316625000000004</v>
      </c>
      <c r="F4737">
        <v>23.87</v>
      </c>
      <c r="G4737">
        <v>-18.893220925561799</v>
      </c>
      <c r="H4737">
        <v>-23.020678360584601</v>
      </c>
      <c r="I4737">
        <v>-19.3613247884347</v>
      </c>
      <c r="J4737">
        <v>-16.072092704635299</v>
      </c>
      <c r="K4737">
        <v>24.761733250928899</v>
      </c>
      <c r="L4737">
        <v>25.615766226879099</v>
      </c>
      <c r="M4737">
        <v>19.394058088428</v>
      </c>
      <c r="N4737">
        <v>2.32761488700327</v>
      </c>
      <c r="O4737">
        <v>83.368244658567207</v>
      </c>
      <c r="P4737">
        <v>58.8157019294744</v>
      </c>
      <c r="Q4737">
        <v>-9.6523211721911001E-2</v>
      </c>
    </row>
    <row r="4738" spans="1:17" hidden="1" x14ac:dyDescent="0.3">
      <c r="A4738" t="s">
        <v>9706</v>
      </c>
      <c r="B4738" t="s">
        <v>9707</v>
      </c>
      <c r="C4738" t="s">
        <v>10650</v>
      </c>
      <c r="D4738" t="s">
        <v>300</v>
      </c>
      <c r="E4738">
        <v>5.51000288</v>
      </c>
      <c r="F4738">
        <v>3.4</v>
      </c>
      <c r="G4738">
        <v>-42.352375445923997</v>
      </c>
      <c r="H4738">
        <v>-8.7694706311160395</v>
      </c>
      <c r="I4738">
        <v>-43.581412823648797</v>
      </c>
      <c r="J4738">
        <v>-4.6930654113868</v>
      </c>
      <c r="K4738">
        <v>3.5719380954132198</v>
      </c>
      <c r="L4738">
        <v>3.7305180947072101</v>
      </c>
      <c r="M4738">
        <v>32.888195242772099</v>
      </c>
      <c r="N4738">
        <v>0.47238132204837502</v>
      </c>
      <c r="O4738">
        <v>99.705882352941103</v>
      </c>
      <c r="P4738">
        <v>28.7878787878787</v>
      </c>
      <c r="Q4738">
        <v>5.5774588019671001E-2</v>
      </c>
    </row>
    <row r="4739" spans="1:17" hidden="1" x14ac:dyDescent="0.3">
      <c r="A4739" t="s">
        <v>9708</v>
      </c>
      <c r="B4739" t="s">
        <v>9709</v>
      </c>
      <c r="C4739" t="s">
        <v>10650</v>
      </c>
      <c r="D4739" t="s">
        <v>21</v>
      </c>
      <c r="E4739">
        <v>5.5052268</v>
      </c>
      <c r="F4739">
        <v>5.74</v>
      </c>
      <c r="G4739">
        <v>-0.27654684159805498</v>
      </c>
      <c r="H4739">
        <v>-0.22679752322555399</v>
      </c>
      <c r="I4739">
        <v>32.3472877705128</v>
      </c>
      <c r="J4739">
        <v>15.467858603926899</v>
      </c>
      <c r="K4739">
        <v>5.47843469441725</v>
      </c>
      <c r="L4739">
        <v>5.2000039066794699</v>
      </c>
      <c r="M4739">
        <v>70.567484554191296</v>
      </c>
      <c r="N4739">
        <v>4.0240316205533597</v>
      </c>
      <c r="O4739">
        <v>39.372822299651503</v>
      </c>
      <c r="P4739">
        <v>188.442211055276</v>
      </c>
    </row>
    <row r="4740" spans="1:17" hidden="1" x14ac:dyDescent="0.3">
      <c r="A4740" t="s">
        <v>9710</v>
      </c>
      <c r="B4740" t="s">
        <v>9711</v>
      </c>
      <c r="C4740" t="s">
        <v>10650</v>
      </c>
      <c r="D4740" t="s">
        <v>531</v>
      </c>
      <c r="E4740">
        <v>5.4938250000000002</v>
      </c>
      <c r="F4740">
        <v>135.65</v>
      </c>
      <c r="G4740">
        <v>170.274100077924</v>
      </c>
      <c r="H4740">
        <v>-8.1002288057477205</v>
      </c>
      <c r="I4740">
        <v>74.134280350172403</v>
      </c>
      <c r="J4740">
        <v>5.3589338713816996</v>
      </c>
      <c r="K4740">
        <v>136.88299349501699</v>
      </c>
      <c r="L4740">
        <v>113.178999823046</v>
      </c>
      <c r="M4740">
        <v>65.171416545515797</v>
      </c>
      <c r="N4740">
        <v>2.59262118858183</v>
      </c>
      <c r="O4740">
        <v>47.1065241430151</v>
      </c>
      <c r="P4740">
        <v>201.444444444444</v>
      </c>
      <c r="Q4740">
        <v>0.15687546640021399</v>
      </c>
    </row>
    <row r="4741" spans="1:17" hidden="1" x14ac:dyDescent="0.3">
      <c r="A4741" t="s">
        <v>9712</v>
      </c>
      <c r="B4741" t="s">
        <v>9713</v>
      </c>
      <c r="C4741" t="s">
        <v>10650</v>
      </c>
      <c r="D4741" t="s">
        <v>531</v>
      </c>
      <c r="E4741">
        <v>5.4878999999999998</v>
      </c>
      <c r="F4741">
        <v>16.63</v>
      </c>
      <c r="G4741">
        <v>-40.152975154508397</v>
      </c>
      <c r="H4741">
        <v>-1.52309381952183</v>
      </c>
      <c r="I4741">
        <v>-12.9691679256896</v>
      </c>
      <c r="J4741">
        <v>-1.6627623810837799</v>
      </c>
      <c r="K4741">
        <v>16.6320063044916</v>
      </c>
      <c r="L4741">
        <v>16.712232846567399</v>
      </c>
      <c r="M4741">
        <v>2.3131596830000001E-6</v>
      </c>
      <c r="O4741">
        <v>16.295850871918201</v>
      </c>
      <c r="P4741">
        <v>0</v>
      </c>
    </row>
    <row r="4742" spans="1:17" hidden="1" x14ac:dyDescent="0.3">
      <c r="A4742" t="s">
        <v>9714</v>
      </c>
      <c r="B4742" t="s">
        <v>9715</v>
      </c>
      <c r="C4742" t="s">
        <v>10650</v>
      </c>
      <c r="D4742" t="s">
        <v>54</v>
      </c>
      <c r="E4742">
        <v>5.4826981400000001</v>
      </c>
      <c r="F4742">
        <v>10.6</v>
      </c>
      <c r="G4742">
        <v>111.57385541976301</v>
      </c>
      <c r="H4742">
        <v>-2.4063126615238</v>
      </c>
      <c r="I4742">
        <v>-11.0460910026127</v>
      </c>
      <c r="J4742">
        <v>8.4790042492324602</v>
      </c>
      <c r="K4742">
        <v>9.8501999745351991</v>
      </c>
      <c r="L4742">
        <v>9.4091077885890702</v>
      </c>
      <c r="M4742">
        <v>78.021517945843797</v>
      </c>
      <c r="N4742">
        <v>1.4337251988733</v>
      </c>
      <c r="O4742">
        <v>37.924528301886703</v>
      </c>
      <c r="P4742">
        <v>182.666666666666</v>
      </c>
      <c r="Q4742">
        <v>8.3253872597431E-2</v>
      </c>
    </row>
    <row r="4743" spans="1:17" hidden="1" x14ac:dyDescent="0.3">
      <c r="A4743" t="s">
        <v>9716</v>
      </c>
      <c r="B4743" t="s">
        <v>9717</v>
      </c>
      <c r="C4743" t="s">
        <v>10650</v>
      </c>
      <c r="D4743" t="s">
        <v>54</v>
      </c>
      <c r="E4743">
        <v>5.4767999999999999</v>
      </c>
      <c r="F4743">
        <v>24.78</v>
      </c>
      <c r="G4743">
        <v>-38.657499222550399</v>
      </c>
      <c r="H4743">
        <v>-9.2698217997128491</v>
      </c>
      <c r="I4743">
        <v>-47.064912606540702</v>
      </c>
      <c r="J4743">
        <v>-1.6627623810837799</v>
      </c>
      <c r="K4743">
        <v>27.536464262364099</v>
      </c>
      <c r="L4743">
        <v>28.827763371077701</v>
      </c>
      <c r="M4743">
        <v>41.5105210993245</v>
      </c>
      <c r="N4743">
        <v>0.78909090909090895</v>
      </c>
      <c r="O4743">
        <v>76.916868442292099</v>
      </c>
      <c r="P4743">
        <v>0</v>
      </c>
    </row>
    <row r="4744" spans="1:17" hidden="1" x14ac:dyDescent="0.3">
      <c r="A4744" t="s">
        <v>9718</v>
      </c>
      <c r="B4744" t="s">
        <v>9719</v>
      </c>
      <c r="C4744" t="s">
        <v>10650</v>
      </c>
      <c r="D4744" t="s">
        <v>739</v>
      </c>
      <c r="E4744">
        <v>5.4726800000000004</v>
      </c>
      <c r="F4744">
        <v>8.4700000000000006</v>
      </c>
      <c r="G4744">
        <v>-45.309648859624602</v>
      </c>
      <c r="H4744">
        <v>-1.52309381952183</v>
      </c>
      <c r="I4744">
        <v>-18.753372597547202</v>
      </c>
      <c r="J4744">
        <v>-12.9127623810837</v>
      </c>
      <c r="K4744">
        <v>7.5938610993312201</v>
      </c>
      <c r="L4744">
        <v>7.92931481022325</v>
      </c>
      <c r="M4744">
        <v>25.197148322192199</v>
      </c>
      <c r="N4744">
        <v>1.7704918032786801</v>
      </c>
      <c r="O4744">
        <v>66.706021251475704</v>
      </c>
      <c r="P4744">
        <v>30.307692307692299</v>
      </c>
      <c r="Q4744">
        <v>3.3130025655676E-2</v>
      </c>
    </row>
    <row r="4745" spans="1:17" hidden="1" x14ac:dyDescent="0.3">
      <c r="A4745" t="s">
        <v>9720</v>
      </c>
      <c r="B4745" t="s">
        <v>9721</v>
      </c>
      <c r="C4745" t="s">
        <v>10650</v>
      </c>
      <c r="D4745" t="s">
        <v>505</v>
      </c>
      <c r="E4745">
        <v>5.4702900000000003</v>
      </c>
      <c r="F4745">
        <v>5.25</v>
      </c>
      <c r="G4745">
        <v>-26.675223893491498</v>
      </c>
      <c r="H4745">
        <v>13.334878291097301</v>
      </c>
      <c r="I4745">
        <v>-17.0792720410108</v>
      </c>
      <c r="J4745">
        <v>-1.5953501681100899</v>
      </c>
      <c r="K4745">
        <v>5.3574278401567703</v>
      </c>
      <c r="L4745">
        <v>6.2021835905271097</v>
      </c>
      <c r="M4745">
        <v>58.682123379436902</v>
      </c>
      <c r="N4745">
        <v>1.3558290350797799</v>
      </c>
      <c r="O4745">
        <v>15.999999999999901</v>
      </c>
      <c r="P4745">
        <v>27.737226277372201</v>
      </c>
      <c r="Q4745">
        <v>-1.235013231679E-2</v>
      </c>
    </row>
    <row r="4746" spans="1:17" hidden="1" x14ac:dyDescent="0.3">
      <c r="A4746" t="s">
        <v>9722</v>
      </c>
      <c r="B4746" t="s">
        <v>9723</v>
      </c>
      <c r="C4746" t="s">
        <v>10650</v>
      </c>
      <c r="D4746" t="s">
        <v>46</v>
      </c>
      <c r="E4746">
        <v>5.45662</v>
      </c>
      <c r="F4746">
        <v>1.55</v>
      </c>
      <c r="G4746">
        <v>91.609929067496395</v>
      </c>
      <c r="H4746">
        <v>15.8277581704741</v>
      </c>
      <c r="I4746">
        <v>33.169080896107502</v>
      </c>
      <c r="J4746">
        <v>-1.7822660559605701</v>
      </c>
      <c r="K4746">
        <v>1.01559987238909</v>
      </c>
      <c r="L4746">
        <v>0.71795868969990395</v>
      </c>
      <c r="M4746">
        <v>99.934112036988907</v>
      </c>
      <c r="N4746">
        <v>1.0218719260279301</v>
      </c>
      <c r="O4746">
        <v>0</v>
      </c>
      <c r="P4746">
        <v>121.428571428571</v>
      </c>
      <c r="Q4746">
        <v>0.12958549030053801</v>
      </c>
    </row>
    <row r="4747" spans="1:17" hidden="1" x14ac:dyDescent="0.3">
      <c r="A4747" t="s">
        <v>9724</v>
      </c>
      <c r="B4747" t="s">
        <v>9725</v>
      </c>
      <c r="C4747" t="s">
        <v>10650</v>
      </c>
      <c r="D4747" t="s">
        <v>124</v>
      </c>
      <c r="E4747">
        <v>5.4450000000000003</v>
      </c>
      <c r="F4747">
        <v>10.16</v>
      </c>
      <c r="G4747">
        <v>-19.2755395823851</v>
      </c>
      <c r="H4747">
        <v>4.44993122864771</v>
      </c>
      <c r="I4747">
        <v>-5.9091047012428799</v>
      </c>
      <c r="J4747">
        <v>-5.9273402749045001</v>
      </c>
      <c r="K4747">
        <v>9.9748078788811192</v>
      </c>
      <c r="L4747">
        <v>9.7478189627650096</v>
      </c>
      <c r="M4747">
        <v>58.447569329413597</v>
      </c>
      <c r="N4747">
        <v>1.94491070184894</v>
      </c>
      <c r="O4747">
        <v>57.381889763779498</v>
      </c>
      <c r="P4747">
        <v>44.729344729344703</v>
      </c>
      <c r="Q4747">
        <v>2.5746414228148998E-2</v>
      </c>
    </row>
    <row r="4748" spans="1:17" hidden="1" x14ac:dyDescent="0.3">
      <c r="A4748" t="s">
        <v>9726</v>
      </c>
      <c r="B4748" t="s">
        <v>9727</v>
      </c>
      <c r="C4748" t="s">
        <v>10650</v>
      </c>
      <c r="D4748" t="s">
        <v>414</v>
      </c>
      <c r="E4748">
        <v>5.4377129789999996</v>
      </c>
      <c r="F4748">
        <v>35.130000000000003</v>
      </c>
      <c r="G4748">
        <v>270.59212025994498</v>
      </c>
      <c r="H4748">
        <v>13.2058415168596</v>
      </c>
      <c r="I4748">
        <v>288.05822933458398</v>
      </c>
      <c r="J4748">
        <v>-1.6627623810837799</v>
      </c>
      <c r="K4748">
        <v>29.880618273773301</v>
      </c>
      <c r="M4748">
        <v>100</v>
      </c>
      <c r="N4748">
        <v>4.8734770384254902E-2</v>
      </c>
      <c r="O4748">
        <v>0</v>
      </c>
      <c r="P4748">
        <v>301.02739726027397</v>
      </c>
    </row>
    <row r="4749" spans="1:17" hidden="1" x14ac:dyDescent="0.3">
      <c r="A4749" t="s">
        <v>9728</v>
      </c>
      <c r="B4749" t="s">
        <v>9729</v>
      </c>
      <c r="C4749" t="s">
        <v>10650</v>
      </c>
      <c r="D4749" t="s">
        <v>742</v>
      </c>
      <c r="E4749">
        <v>5.4082145400000003</v>
      </c>
      <c r="F4749">
        <v>31.59</v>
      </c>
      <c r="G4749">
        <v>15.2078765266427</v>
      </c>
      <c r="H4749">
        <v>-1.52309381952183</v>
      </c>
      <c r="I4749">
        <v>10.8160985319905</v>
      </c>
      <c r="J4749">
        <v>-1.6627623810837799</v>
      </c>
      <c r="K4749">
        <v>30.906428267934899</v>
      </c>
      <c r="L4749">
        <v>27.7519132902917</v>
      </c>
      <c r="M4749">
        <v>52.608347411978002</v>
      </c>
      <c r="N4749">
        <v>0.92764198905842299</v>
      </c>
      <c r="O4749">
        <v>3.70370370370369</v>
      </c>
      <c r="P4749">
        <v>47.410172655156302</v>
      </c>
    </row>
    <row r="4750" spans="1:17" hidden="1" x14ac:dyDescent="0.3">
      <c r="A4750" t="s">
        <v>9730</v>
      </c>
      <c r="B4750" t="s">
        <v>9731</v>
      </c>
      <c r="C4750" t="s">
        <v>10650</v>
      </c>
      <c r="D4750" t="s">
        <v>414</v>
      </c>
      <c r="E4750">
        <v>5.4080000000000004</v>
      </c>
      <c r="F4750">
        <v>13</v>
      </c>
      <c r="G4750">
        <v>0.74534863034786902</v>
      </c>
      <c r="H4750">
        <v>0.198345930086929</v>
      </c>
      <c r="I4750">
        <v>-40.7067999434773</v>
      </c>
      <c r="J4750">
        <v>3.8567181383967299</v>
      </c>
      <c r="K4750">
        <v>12.7849472998116</v>
      </c>
      <c r="L4750">
        <v>13.591892068027001</v>
      </c>
      <c r="M4750">
        <v>51.641674178346001</v>
      </c>
      <c r="N4750">
        <v>0.80960742345205905</v>
      </c>
      <c r="O4750">
        <v>79.769230769230703</v>
      </c>
      <c r="P4750">
        <v>44.4444444444444</v>
      </c>
      <c r="Q4750">
        <v>7.1398471064715002E-2</v>
      </c>
    </row>
    <row r="4751" spans="1:17" hidden="1" x14ac:dyDescent="0.3">
      <c r="A4751" t="s">
        <v>9732</v>
      </c>
      <c r="B4751" t="s">
        <v>9733</v>
      </c>
      <c r="C4751" t="s">
        <v>10650</v>
      </c>
      <c r="D4751" t="s">
        <v>414</v>
      </c>
      <c r="E4751">
        <v>5.3784000000000001</v>
      </c>
      <c r="F4751">
        <v>15</v>
      </c>
      <c r="G4751">
        <v>-46.869817390300298</v>
      </c>
      <c r="H4751">
        <v>-6.9661317942053902</v>
      </c>
      <c r="I4751">
        <v>-24.733873808042599</v>
      </c>
      <c r="J4751">
        <v>-5.2756656068902403</v>
      </c>
      <c r="K4751">
        <v>15.628085603398301</v>
      </c>
      <c r="L4751">
        <v>16.677563252504498</v>
      </c>
      <c r="M4751">
        <v>42.355979798011901</v>
      </c>
      <c r="N4751">
        <v>1.66872585540381</v>
      </c>
      <c r="O4751">
        <v>37.6666666666666</v>
      </c>
      <c r="P4751">
        <v>6.3075832742735596</v>
      </c>
      <c r="Q4751">
        <v>1.8169378885998001E-2</v>
      </c>
    </row>
    <row r="4752" spans="1:17" hidden="1" x14ac:dyDescent="0.3">
      <c r="A4752" t="s">
        <v>9734</v>
      </c>
      <c r="B4752" t="s">
        <v>9735</v>
      </c>
      <c r="C4752" t="s">
        <v>10650</v>
      </c>
      <c r="D4752" t="s">
        <v>742</v>
      </c>
      <c r="E4752">
        <v>5.3691015169999998</v>
      </c>
      <c r="F4752">
        <v>122.31</v>
      </c>
      <c r="G4752">
        <v>15.1198818715032</v>
      </c>
      <c r="H4752">
        <v>0.47590250031757197</v>
      </c>
      <c r="I4752">
        <v>9.1942359896119594</v>
      </c>
      <c r="J4752">
        <v>-0.282764043732388</v>
      </c>
      <c r="K4752">
        <v>117.14787612959</v>
      </c>
      <c r="L4752">
        <v>105.44396995453199</v>
      </c>
      <c r="M4752">
        <v>48.897049978633802</v>
      </c>
      <c r="N4752">
        <v>0.81400853653805705</v>
      </c>
      <c r="O4752">
        <v>17.4065898127708</v>
      </c>
      <c r="P4752">
        <v>47.485831424092503</v>
      </c>
    </row>
    <row r="4753" spans="1:17" hidden="1" x14ac:dyDescent="0.3">
      <c r="A4753" t="s">
        <v>9736</v>
      </c>
      <c r="B4753" t="s">
        <v>9737</v>
      </c>
      <c r="C4753" t="s">
        <v>10650</v>
      </c>
      <c r="D4753" t="s">
        <v>227</v>
      </c>
      <c r="E4753">
        <v>5.3522999999999996</v>
      </c>
      <c r="F4753">
        <v>3.13</v>
      </c>
      <c r="G4753">
        <v>11.810316914943</v>
      </c>
      <c r="H4753">
        <v>-6.8480257775849704</v>
      </c>
      <c r="I4753">
        <v>11.6438610208914</v>
      </c>
      <c r="J4753">
        <v>-7.3705013500782197</v>
      </c>
      <c r="K4753">
        <v>2.9112888483254298</v>
      </c>
      <c r="L4753">
        <v>2.8445707395401199</v>
      </c>
      <c r="M4753">
        <v>28.122931296972901</v>
      </c>
      <c r="N4753">
        <v>0.58862648628235703</v>
      </c>
      <c r="O4753">
        <v>15.0159744408945</v>
      </c>
      <c r="P4753">
        <v>60.512820512820497</v>
      </c>
      <c r="Q4753">
        <v>7.9072382972036004E-2</v>
      </c>
    </row>
    <row r="4754" spans="1:17" hidden="1" x14ac:dyDescent="0.3">
      <c r="A4754" t="s">
        <v>9738</v>
      </c>
      <c r="B4754" t="s">
        <v>9739</v>
      </c>
      <c r="C4754" t="s">
        <v>10650</v>
      </c>
      <c r="D4754" t="s">
        <v>531</v>
      </c>
      <c r="E4754">
        <v>5.3460000000000001</v>
      </c>
      <c r="F4754">
        <v>8.9</v>
      </c>
      <c r="G4754">
        <v>15.946301947040199</v>
      </c>
      <c r="H4754">
        <v>7.1354427658440196</v>
      </c>
      <c r="I4754">
        <v>39.428092348282902</v>
      </c>
      <c r="J4754">
        <v>-6.7745834673457699</v>
      </c>
      <c r="K4754">
        <v>7.8385899795535998</v>
      </c>
      <c r="L4754">
        <v>6.5123263596439198</v>
      </c>
      <c r="M4754">
        <v>55.445707678515099</v>
      </c>
      <c r="N4754">
        <v>0.79538522167093095</v>
      </c>
      <c r="O4754">
        <v>12.8089887640449</v>
      </c>
      <c r="P4754">
        <v>95.175438596491205</v>
      </c>
      <c r="Q4754">
        <v>4.9839628682065998E-2</v>
      </c>
    </row>
    <row r="4755" spans="1:17" hidden="1" x14ac:dyDescent="0.3">
      <c r="A4755" t="s">
        <v>9740</v>
      </c>
      <c r="B4755" t="s">
        <v>9741</v>
      </c>
      <c r="C4755" t="s">
        <v>10650</v>
      </c>
      <c r="D4755" t="s">
        <v>264</v>
      </c>
      <c r="E4755">
        <v>5.3395334959999996</v>
      </c>
      <c r="F4755">
        <v>4.88</v>
      </c>
      <c r="G4755">
        <v>-42.507349072400203</v>
      </c>
      <c r="H4755">
        <v>-11.3197666476179</v>
      </c>
      <c r="I4755">
        <v>-18.211886372291598</v>
      </c>
      <c r="J4755">
        <v>-6.7211281398386404</v>
      </c>
      <c r="K4755">
        <v>4.9584013143378298</v>
      </c>
      <c r="L4755">
        <v>4.9778068368737696</v>
      </c>
      <c r="M4755">
        <v>4.1021916980027804</v>
      </c>
      <c r="N4755">
        <v>0.66339508813002201</v>
      </c>
      <c r="O4755">
        <v>41.393442622950801</v>
      </c>
      <c r="P4755">
        <v>31.891891891891799</v>
      </c>
      <c r="Q4755">
        <v>3.5878584098542998E-2</v>
      </c>
    </row>
    <row r="4756" spans="1:17" hidden="1" x14ac:dyDescent="0.3">
      <c r="A4756" t="s">
        <v>9742</v>
      </c>
      <c r="B4756" t="s">
        <v>9743</v>
      </c>
      <c r="C4756" t="s">
        <v>10650</v>
      </c>
      <c r="D4756" t="s">
        <v>124</v>
      </c>
      <c r="E4756">
        <v>5.335</v>
      </c>
      <c r="F4756">
        <v>10.67</v>
      </c>
      <c r="G4756">
        <v>110.967437931798</v>
      </c>
      <c r="H4756">
        <v>-3.6331855626411</v>
      </c>
      <c r="I4756">
        <v>-38.039392644790702</v>
      </c>
      <c r="J4756">
        <v>3.2536584645405902</v>
      </c>
      <c r="K4756">
        <v>10.242909555363401</v>
      </c>
      <c r="L4756">
        <v>9.3105756029229703</v>
      </c>
      <c r="M4756">
        <v>68.820373839010401</v>
      </c>
      <c r="N4756">
        <v>0.172521560250019</v>
      </c>
      <c r="O4756">
        <v>40.112464854732899</v>
      </c>
      <c r="P4756">
        <v>142.49999999999901</v>
      </c>
      <c r="Q4756">
        <v>5.4605851159587E-2</v>
      </c>
    </row>
    <row r="4757" spans="1:17" hidden="1" x14ac:dyDescent="0.3">
      <c r="A4757" t="s">
        <v>9744</v>
      </c>
      <c r="B4757" t="s">
        <v>9745</v>
      </c>
      <c r="C4757" t="s">
        <v>10650</v>
      </c>
      <c r="D4757" t="s">
        <v>355</v>
      </c>
      <c r="E4757">
        <v>5.3345120000000001</v>
      </c>
      <c r="F4757">
        <v>14.7</v>
      </c>
      <c r="G4757">
        <v>26.7839743365701</v>
      </c>
      <c r="H4757">
        <v>-6.7120752416871099</v>
      </c>
      <c r="I4757">
        <v>-24.521514496086699</v>
      </c>
      <c r="J4757">
        <v>-0.29289936738514899</v>
      </c>
      <c r="K4757">
        <v>14.979433210181099</v>
      </c>
      <c r="L4757">
        <v>12.299984858881301</v>
      </c>
      <c r="M4757">
        <v>38.368768107844801</v>
      </c>
      <c r="N4757">
        <v>3.3736937351767602</v>
      </c>
      <c r="O4757">
        <v>29.7959183673469</v>
      </c>
      <c r="P4757">
        <v>93.421052631578902</v>
      </c>
    </row>
    <row r="4758" spans="1:17" hidden="1" x14ac:dyDescent="0.3">
      <c r="A4758" t="s">
        <v>9746</v>
      </c>
      <c r="B4758" t="s">
        <v>9747</v>
      </c>
      <c r="C4758" t="s">
        <v>10650</v>
      </c>
      <c r="D4758" t="s">
        <v>742</v>
      </c>
      <c r="E4758">
        <v>5.3081630099999897</v>
      </c>
      <c r="F4758">
        <v>23.27</v>
      </c>
      <c r="G4758">
        <v>13.4731954795728</v>
      </c>
      <c r="H4758">
        <v>1.08291324761596</v>
      </c>
      <c r="I4758">
        <v>9.3757321794627995</v>
      </c>
      <c r="J4758">
        <v>-1.6196960589476901</v>
      </c>
      <c r="K4758">
        <v>22.120619247865999</v>
      </c>
      <c r="L4758">
        <v>19.904078736062502</v>
      </c>
      <c r="M4758">
        <v>49.829539143146199</v>
      </c>
      <c r="N4758">
        <v>0.58535045845206901</v>
      </c>
      <c r="O4758">
        <v>2.2776106574989399</v>
      </c>
      <c r="P4758">
        <v>45.984943538268503</v>
      </c>
    </row>
    <row r="4759" spans="1:17" hidden="1" x14ac:dyDescent="0.3">
      <c r="A4759" t="s">
        <v>9748</v>
      </c>
      <c r="B4759" t="s">
        <v>9749</v>
      </c>
      <c r="C4759" t="s">
        <v>10650</v>
      </c>
      <c r="D4759" t="s">
        <v>1168</v>
      </c>
      <c r="E4759">
        <v>5.3017599999999998</v>
      </c>
      <c r="F4759">
        <v>1.56</v>
      </c>
      <c r="G4759">
        <v>-3.6060087076452798</v>
      </c>
      <c r="H4759">
        <v>-5.9256095427922801</v>
      </c>
      <c r="I4759">
        <v>-36.121877285295497</v>
      </c>
      <c r="J4759">
        <v>-1.6627623810837799</v>
      </c>
      <c r="K4759">
        <v>1.6290502757922201</v>
      </c>
      <c r="L4759">
        <v>1.67415531023079</v>
      </c>
      <c r="M4759">
        <v>43.5882875488889</v>
      </c>
      <c r="N4759">
        <v>1.04029185636236</v>
      </c>
      <c r="O4759">
        <v>44.871794871794798</v>
      </c>
      <c r="P4759">
        <v>34.482758620689602</v>
      </c>
      <c r="Q4759">
        <v>-4.0355224859286998E-2</v>
      </c>
    </row>
    <row r="4760" spans="1:17" hidden="1" x14ac:dyDescent="0.3">
      <c r="A4760" t="s">
        <v>9750</v>
      </c>
      <c r="B4760" t="s">
        <v>9751</v>
      </c>
      <c r="C4760" t="s">
        <v>10650</v>
      </c>
      <c r="D4760" t="s">
        <v>72</v>
      </c>
      <c r="E4760">
        <v>5.2994500000000002</v>
      </c>
      <c r="F4760">
        <v>5.43</v>
      </c>
      <c r="G4760">
        <v>-27.982446811648899</v>
      </c>
      <c r="H4760">
        <v>-0.369247665675693</v>
      </c>
      <c r="I4760">
        <v>-14.062064100553</v>
      </c>
      <c r="J4760">
        <v>-4.2553549736763898</v>
      </c>
      <c r="K4760">
        <v>5.40971993193412</v>
      </c>
      <c r="L4760">
        <v>5.74302840978405</v>
      </c>
      <c r="M4760">
        <v>48.072752491383604</v>
      </c>
      <c r="N4760">
        <v>0.38739265998507799</v>
      </c>
      <c r="O4760">
        <v>43.462246777163898</v>
      </c>
      <c r="P4760">
        <v>20.6666666666666</v>
      </c>
      <c r="Q4760">
        <v>2.2883576690465E-2</v>
      </c>
    </row>
    <row r="4761" spans="1:17" hidden="1" x14ac:dyDescent="0.3">
      <c r="A4761" t="s">
        <v>9752</v>
      </c>
      <c r="B4761" t="s">
        <v>9753</v>
      </c>
      <c r="C4761" t="s">
        <v>10650</v>
      </c>
      <c r="D4761" t="s">
        <v>21</v>
      </c>
      <c r="E4761">
        <v>5.28</v>
      </c>
      <c r="F4761">
        <v>25</v>
      </c>
      <c r="G4761">
        <v>69.564722999671702</v>
      </c>
      <c r="H4761">
        <v>-7.4054467606983101</v>
      </c>
      <c r="I4761">
        <v>30.957141803728799</v>
      </c>
      <c r="J4761">
        <v>-9.3550700733914791</v>
      </c>
      <c r="K4761">
        <v>26.249801883445802</v>
      </c>
      <c r="L4761">
        <v>23.9394114781059</v>
      </c>
      <c r="M4761">
        <v>28.930477233117202</v>
      </c>
      <c r="N4761">
        <v>0.94499744383965301</v>
      </c>
      <c r="O4761">
        <v>53.279999999999902</v>
      </c>
      <c r="P4761">
        <v>150</v>
      </c>
      <c r="Q4761">
        <v>0.144925635194848</v>
      </c>
    </row>
    <row r="4762" spans="1:17" hidden="1" x14ac:dyDescent="0.3">
      <c r="A4762" t="s">
        <v>9754</v>
      </c>
      <c r="B4762" t="s">
        <v>9755</v>
      </c>
      <c r="C4762" t="s">
        <v>10650</v>
      </c>
      <c r="D4762" t="s">
        <v>411</v>
      </c>
      <c r="E4762">
        <v>5.2771920000000003</v>
      </c>
      <c r="F4762">
        <v>10.38</v>
      </c>
      <c r="G4762">
        <v>71.118121057924199</v>
      </c>
      <c r="H4762">
        <v>-24.6911175056802</v>
      </c>
      <c r="I4762">
        <v>-52.2674135397247</v>
      </c>
      <c r="J4762">
        <v>7.7155305588529899</v>
      </c>
      <c r="K4762">
        <v>13.0298552075717</v>
      </c>
      <c r="L4762">
        <v>13.5987450906548</v>
      </c>
      <c r="M4762">
        <v>58.020559806614898</v>
      </c>
      <c r="N4762">
        <v>0.688888888888888</v>
      </c>
      <c r="O4762">
        <v>93.834296724470093</v>
      </c>
      <c r="P4762">
        <v>101.553398058252</v>
      </c>
    </row>
    <row r="4763" spans="1:17" hidden="1" x14ac:dyDescent="0.3">
      <c r="A4763" t="s">
        <v>9756</v>
      </c>
      <c r="B4763" t="s">
        <v>9757</v>
      </c>
      <c r="C4763" t="s">
        <v>10650</v>
      </c>
      <c r="E4763">
        <v>5.2387902000000004</v>
      </c>
      <c r="F4763">
        <v>16.05</v>
      </c>
      <c r="G4763">
        <v>94.354638966058303</v>
      </c>
      <c r="H4763">
        <v>20.592997289956401</v>
      </c>
      <c r="I4763">
        <v>26.596049465614598</v>
      </c>
      <c r="J4763">
        <v>3.1952817829540701</v>
      </c>
      <c r="K4763">
        <v>14.707291031046299</v>
      </c>
      <c r="L4763">
        <v>12.869348275780499</v>
      </c>
      <c r="M4763">
        <v>68.775258383744301</v>
      </c>
      <c r="N4763">
        <v>1.21253396982688</v>
      </c>
      <c r="O4763">
        <v>16.635514018691499</v>
      </c>
      <c r="P4763">
        <v>152.75590551181099</v>
      </c>
      <c r="Q4763">
        <v>-2.759732613406E-3</v>
      </c>
    </row>
    <row r="4764" spans="1:17" hidden="1" x14ac:dyDescent="0.3">
      <c r="A4764" t="s">
        <v>9758</v>
      </c>
      <c r="B4764" t="s">
        <v>9759</v>
      </c>
      <c r="C4764" t="s">
        <v>10650</v>
      </c>
      <c r="D4764" t="s">
        <v>46</v>
      </c>
      <c r="E4764">
        <v>5.2248900000000003</v>
      </c>
      <c r="F4764">
        <v>2.12</v>
      </c>
      <c r="G4764">
        <v>23.187911405468899</v>
      </c>
      <c r="H4764">
        <v>19.672558354391199</v>
      </c>
      <c r="I4764">
        <v>-4.2512192077409399</v>
      </c>
      <c r="J4764">
        <v>-10.642354217818401</v>
      </c>
      <c r="K4764">
        <v>1.9111186245073799</v>
      </c>
      <c r="L4764">
        <v>1.6949702645334901</v>
      </c>
      <c r="M4764">
        <v>53.057006778719803</v>
      </c>
      <c r="N4764">
        <v>1.2271900574154799</v>
      </c>
      <c r="O4764">
        <v>15.566037735848999</v>
      </c>
      <c r="P4764">
        <v>85.964912280701697</v>
      </c>
      <c r="Q4764">
        <v>5.5927223945052E-2</v>
      </c>
    </row>
    <row r="4765" spans="1:17" hidden="1" x14ac:dyDescent="0.3">
      <c r="A4765" t="s">
        <v>9760</v>
      </c>
      <c r="B4765" t="s">
        <v>9761</v>
      </c>
      <c r="C4765" t="s">
        <v>10650</v>
      </c>
      <c r="D4765" t="s">
        <v>4335</v>
      </c>
      <c r="E4765">
        <v>5.2059882000000002</v>
      </c>
      <c r="F4765">
        <v>18.18</v>
      </c>
      <c r="G4765">
        <v>18.337227091324799</v>
      </c>
      <c r="H4765">
        <v>31.045713519927698</v>
      </c>
      <c r="I4765">
        <v>-11.7442236049769</v>
      </c>
      <c r="J4765">
        <v>3.2374191071194698</v>
      </c>
      <c r="K4765">
        <v>15.2882186944935</v>
      </c>
      <c r="L4765">
        <v>14.851606055958801</v>
      </c>
      <c r="M4765">
        <v>67.730246711270297</v>
      </c>
      <c r="N4765">
        <v>0.950340367910537</v>
      </c>
      <c r="O4765">
        <v>14.686468646864601</v>
      </c>
      <c r="P4765">
        <v>79.113300492610804</v>
      </c>
      <c r="Q4765">
        <v>8.5278275210369001E-2</v>
      </c>
    </row>
    <row r="4766" spans="1:17" hidden="1" x14ac:dyDescent="0.3">
      <c r="A4766" t="s">
        <v>9762</v>
      </c>
      <c r="B4766" t="s">
        <v>9763</v>
      </c>
      <c r="C4766" t="s">
        <v>10650</v>
      </c>
      <c r="D4766" t="s">
        <v>445</v>
      </c>
      <c r="E4766">
        <v>5.1974999999999998</v>
      </c>
      <c r="F4766">
        <v>11</v>
      </c>
      <c r="G4766">
        <v>45.846774281723</v>
      </c>
      <c r="H4766">
        <v>7.2851963359185703</v>
      </c>
      <c r="I4766">
        <v>-38.845178707360802</v>
      </c>
      <c r="J4766">
        <v>8.4001307006772308</v>
      </c>
      <c r="K4766">
        <v>10.5228257267263</v>
      </c>
      <c r="L4766">
        <v>10.4668138029659</v>
      </c>
      <c r="M4766">
        <v>64.361692326222396</v>
      </c>
      <c r="N4766">
        <v>0.64468476637507899</v>
      </c>
      <c r="O4766">
        <v>90.818181818181799</v>
      </c>
      <c r="P4766">
        <v>77.133655394524894</v>
      </c>
      <c r="Q4766">
        <v>3.1762026533421001E-2</v>
      </c>
    </row>
    <row r="4767" spans="1:17" hidden="1" x14ac:dyDescent="0.3">
      <c r="A4767" t="s">
        <v>9764</v>
      </c>
      <c r="B4767" t="s">
        <v>9765</v>
      </c>
      <c r="C4767" t="s">
        <v>10650</v>
      </c>
      <c r="E4767">
        <v>5.1926291999999998</v>
      </c>
      <c r="F4767">
        <v>8.02</v>
      </c>
      <c r="G4767">
        <v>119.40895975979601</v>
      </c>
      <c r="H4767">
        <v>5.4102395138114803</v>
      </c>
      <c r="I4767">
        <v>38.351586791291403</v>
      </c>
      <c r="J4767">
        <v>-6.1865719048933103</v>
      </c>
      <c r="K4767">
        <v>7.9724888331558903</v>
      </c>
      <c r="L4767">
        <v>6.2203559246702298</v>
      </c>
      <c r="M4767">
        <v>31.526824928435001</v>
      </c>
      <c r="N4767">
        <v>0.26647629261800598</v>
      </c>
      <c r="O4767">
        <v>14.588528678304201</v>
      </c>
      <c r="P4767">
        <v>167.333333333333</v>
      </c>
      <c r="Q4767">
        <v>8.6950941522243003E-2</v>
      </c>
    </row>
    <row r="4768" spans="1:17" hidden="1" x14ac:dyDescent="0.3">
      <c r="A4768" t="s">
        <v>9766</v>
      </c>
      <c r="B4768" t="s">
        <v>9767</v>
      </c>
      <c r="C4768" t="s">
        <v>10650</v>
      </c>
      <c r="D4768" t="s">
        <v>531</v>
      </c>
      <c r="E4768">
        <v>5.19</v>
      </c>
      <c r="F4768">
        <v>18.16</v>
      </c>
      <c r="G4768">
        <v>20.898056333005101</v>
      </c>
      <c r="H4768">
        <v>5.9303223295464704</v>
      </c>
      <c r="I4768">
        <v>2.6996218832275298</v>
      </c>
      <c r="J4768">
        <v>0.10194350126915799</v>
      </c>
      <c r="K4768">
        <v>16.997575601939101</v>
      </c>
      <c r="L4768">
        <v>15.4331657275465</v>
      </c>
      <c r="M4768">
        <v>50.340301198875899</v>
      </c>
      <c r="N4768">
        <v>6.2950357939209001E-2</v>
      </c>
      <c r="O4768">
        <v>8.7555066079295099</v>
      </c>
      <c r="P4768">
        <v>77.690802348336504</v>
      </c>
      <c r="Q4768">
        <v>1.8120606521483999E-2</v>
      </c>
    </row>
    <row r="4769" spans="1:17" hidden="1" x14ac:dyDescent="0.3">
      <c r="A4769" t="s">
        <v>9768</v>
      </c>
      <c r="B4769" t="s">
        <v>9769</v>
      </c>
      <c r="C4769" t="s">
        <v>10650</v>
      </c>
      <c r="D4769" t="s">
        <v>531</v>
      </c>
      <c r="E4769">
        <v>5.1708999999999996</v>
      </c>
      <c r="F4769">
        <v>8.9</v>
      </c>
      <c r="G4769">
        <v>51.814010700149403</v>
      </c>
      <c r="H4769">
        <v>7.1711129783958896</v>
      </c>
      <c r="I4769">
        <v>37.790123428886503</v>
      </c>
      <c r="J4769">
        <v>-2.00648130259734</v>
      </c>
      <c r="K4769">
        <v>7.9558491883631497</v>
      </c>
      <c r="L4769">
        <v>6.7916690183705999</v>
      </c>
      <c r="M4769">
        <v>65.002481813044398</v>
      </c>
      <c r="N4769">
        <v>1.4645664014753501</v>
      </c>
      <c r="O4769">
        <v>5.1685393258426897</v>
      </c>
      <c r="P4769">
        <v>89.361702127659498</v>
      </c>
    </row>
    <row r="4770" spans="1:17" hidden="1" x14ac:dyDescent="0.3">
      <c r="A4770" t="s">
        <v>9770</v>
      </c>
      <c r="B4770" t="s">
        <v>9771</v>
      </c>
      <c r="C4770" t="s">
        <v>10650</v>
      </c>
      <c r="D4770" t="s">
        <v>531</v>
      </c>
      <c r="E4770">
        <v>5.1172599999999999</v>
      </c>
      <c r="F4770">
        <v>16.55</v>
      </c>
      <c r="G4770">
        <v>-30.435277000328199</v>
      </c>
      <c r="H4770">
        <v>-1.52309381952183</v>
      </c>
      <c r="I4770">
        <v>-12.9691679256896</v>
      </c>
      <c r="J4770">
        <v>-1.6627623810837799</v>
      </c>
      <c r="K4770">
        <v>16.549999999999901</v>
      </c>
      <c r="L4770">
        <v>16.55</v>
      </c>
      <c r="M4770">
        <v>100</v>
      </c>
      <c r="O4770">
        <v>0</v>
      </c>
      <c r="P4770">
        <v>0</v>
      </c>
    </row>
    <row r="4771" spans="1:17" hidden="1" x14ac:dyDescent="0.3">
      <c r="A4771" t="s">
        <v>9772</v>
      </c>
      <c r="B4771" t="s">
        <v>9773</v>
      </c>
      <c r="C4771" t="s">
        <v>10650</v>
      </c>
      <c r="D4771" t="s">
        <v>300</v>
      </c>
      <c r="E4771">
        <v>5.1064352749999999</v>
      </c>
      <c r="F4771">
        <v>175.05</v>
      </c>
      <c r="G4771">
        <v>17.0994891185087</v>
      </c>
      <c r="H4771">
        <v>-1.52309381952183</v>
      </c>
      <c r="I4771">
        <v>27.576797550022899</v>
      </c>
      <c r="J4771">
        <v>-1.6627623810837799</v>
      </c>
      <c r="K4771">
        <v>171.287941890685</v>
      </c>
      <c r="L4771">
        <v>147.08646782932101</v>
      </c>
      <c r="M4771">
        <v>99.999999999866205</v>
      </c>
      <c r="N4771">
        <v>0</v>
      </c>
      <c r="O4771">
        <v>0</v>
      </c>
      <c r="P4771">
        <v>47.534766118836899</v>
      </c>
    </row>
    <row r="4772" spans="1:17" hidden="1" x14ac:dyDescent="0.3">
      <c r="A4772" t="s">
        <v>9774</v>
      </c>
      <c r="B4772" t="s">
        <v>9775</v>
      </c>
      <c r="C4772" t="s">
        <v>10650</v>
      </c>
      <c r="D4772" t="s">
        <v>127</v>
      </c>
      <c r="E4772">
        <v>5.0652321599999999</v>
      </c>
      <c r="F4772">
        <v>0.3</v>
      </c>
      <c r="G4772">
        <v>-5.5931859894901201</v>
      </c>
      <c r="H4772">
        <v>-1.87035303188851</v>
      </c>
      <c r="I4772">
        <v>-12.2495918825592</v>
      </c>
      <c r="J4772">
        <v>1.0670674632677399</v>
      </c>
      <c r="K4772">
        <v>0.38104149371468099</v>
      </c>
      <c r="L4772">
        <v>0.316837459592406</v>
      </c>
      <c r="M4772">
        <v>38.332852816306797</v>
      </c>
      <c r="N4772">
        <v>1</v>
      </c>
      <c r="Q4772">
        <v>5.2048647419290002E-2</v>
      </c>
    </row>
    <row r="4773" spans="1:17" hidden="1" x14ac:dyDescent="0.3">
      <c r="A4773" t="s">
        <v>9776</v>
      </c>
      <c r="B4773" t="s">
        <v>9777</v>
      </c>
      <c r="C4773" t="s">
        <v>10650</v>
      </c>
      <c r="D4773" t="s">
        <v>141</v>
      </c>
      <c r="E4773">
        <v>5.055555</v>
      </c>
      <c r="F4773">
        <v>4.8499999999999996</v>
      </c>
      <c r="G4773">
        <v>-5.5931859894901201</v>
      </c>
      <c r="H4773">
        <v>-1.87035303188851</v>
      </c>
      <c r="I4773">
        <v>-12.2495918825592</v>
      </c>
      <c r="J4773">
        <v>1.0670674632677399</v>
      </c>
      <c r="K4773">
        <v>5.1230840222052203</v>
      </c>
      <c r="M4773">
        <v>99.999956885964906</v>
      </c>
      <c r="N4773">
        <v>1</v>
      </c>
    </row>
    <row r="4774" spans="1:17" hidden="1" x14ac:dyDescent="0.3">
      <c r="A4774" t="s">
        <v>9778</v>
      </c>
      <c r="B4774" t="s">
        <v>9779</v>
      </c>
      <c r="C4774" t="s">
        <v>10650</v>
      </c>
      <c r="D4774" t="s">
        <v>3869</v>
      </c>
      <c r="E4774">
        <v>5.0212440000000003</v>
      </c>
      <c r="F4774">
        <v>0.75</v>
      </c>
      <c r="G4774">
        <v>-13.247777000328201</v>
      </c>
      <c r="H4774">
        <v>8.6218337167100501</v>
      </c>
      <c r="I4774">
        <v>-5.82631078283252</v>
      </c>
      <c r="J4774">
        <v>-0.32942904775045201</v>
      </c>
      <c r="K4774">
        <v>0.70136625148135801</v>
      </c>
      <c r="L4774">
        <v>0.69136726582154895</v>
      </c>
      <c r="M4774">
        <v>58.565509824350897</v>
      </c>
      <c r="N4774">
        <v>1.4022078067607999</v>
      </c>
      <c r="O4774">
        <v>24</v>
      </c>
      <c r="P4774">
        <v>38.8888888888888</v>
      </c>
      <c r="Q4774">
        <v>-6.5459651153789003E-2</v>
      </c>
    </row>
    <row r="4775" spans="1:17" hidden="1" x14ac:dyDescent="0.3">
      <c r="A4775" t="s">
        <v>9780</v>
      </c>
      <c r="B4775" t="s">
        <v>9781</v>
      </c>
      <c r="C4775" t="s">
        <v>10650</v>
      </c>
      <c r="D4775" t="s">
        <v>7305</v>
      </c>
      <c r="E4775">
        <v>4.9836875139999997</v>
      </c>
      <c r="F4775">
        <v>5.33</v>
      </c>
      <c r="G4775">
        <v>-66.218409530448696</v>
      </c>
      <c r="H4775">
        <v>-2.08279531205915</v>
      </c>
      <c r="I4775">
        <v>-31.966128412011798</v>
      </c>
      <c r="J4775">
        <v>3.46544274712133</v>
      </c>
      <c r="K4775">
        <v>5.1622906735815199</v>
      </c>
      <c r="L4775">
        <v>5.9950809715112401</v>
      </c>
      <c r="M4775">
        <v>59.5888225671901</v>
      </c>
      <c r="N4775">
        <v>1.6666666666666601</v>
      </c>
      <c r="O4775">
        <v>55.722326454033698</v>
      </c>
      <c r="P4775">
        <v>40.2631578947368</v>
      </c>
    </row>
    <row r="4776" spans="1:17" hidden="1" x14ac:dyDescent="0.3">
      <c r="A4776" t="s">
        <v>9782</v>
      </c>
      <c r="B4776" t="s">
        <v>9783</v>
      </c>
      <c r="C4776" t="s">
        <v>10650</v>
      </c>
      <c r="D4776" t="s">
        <v>629</v>
      </c>
      <c r="E4776">
        <v>4.9800000000000004</v>
      </c>
      <c r="F4776">
        <v>16.600000000000001</v>
      </c>
      <c r="G4776">
        <v>2.7692170638450699</v>
      </c>
      <c r="H4776">
        <v>-8.6405064001024598</v>
      </c>
      <c r="I4776">
        <v>-26.418503300528499</v>
      </c>
      <c r="J4776">
        <v>-2.4072660559605699</v>
      </c>
      <c r="K4776">
        <v>18.4361304765754</v>
      </c>
      <c r="L4776">
        <v>16.9918760895094</v>
      </c>
      <c r="M4776">
        <v>69.561871311252304</v>
      </c>
      <c r="N4776">
        <v>0.82899057907616602</v>
      </c>
      <c r="O4776">
        <v>32.530120481927597</v>
      </c>
      <c r="P4776">
        <v>38.3333333333333</v>
      </c>
      <c r="Q4776">
        <v>8.7468783392942007E-2</v>
      </c>
    </row>
    <row r="4777" spans="1:17" hidden="1" x14ac:dyDescent="0.3">
      <c r="A4777" t="s">
        <v>9784</v>
      </c>
      <c r="B4777" t="s">
        <v>9785</v>
      </c>
      <c r="C4777" t="s">
        <v>10650</v>
      </c>
      <c r="D4777" t="s">
        <v>355</v>
      </c>
      <c r="E4777">
        <v>4.9749999999999996</v>
      </c>
      <c r="F4777">
        <v>9.9499999999999993</v>
      </c>
      <c r="G4777">
        <v>-25.477471093155199</v>
      </c>
      <c r="H4777">
        <v>-1.52309381952183</v>
      </c>
      <c r="I4777">
        <v>-8.0113620185166798</v>
      </c>
      <c r="J4777">
        <v>-1.6627623810837799</v>
      </c>
      <c r="K4777">
        <v>9.8512578840666496</v>
      </c>
      <c r="L4777">
        <v>9.7574991531553401</v>
      </c>
      <c r="M4777">
        <v>100</v>
      </c>
      <c r="N4777">
        <v>0</v>
      </c>
      <c r="O4777">
        <v>0</v>
      </c>
      <c r="P4777">
        <v>10.432852386237499</v>
      </c>
    </row>
    <row r="4778" spans="1:17" hidden="1" x14ac:dyDescent="0.3">
      <c r="A4778" t="s">
        <v>9786</v>
      </c>
      <c r="B4778" t="s">
        <v>9787</v>
      </c>
      <c r="C4778" t="s">
        <v>10650</v>
      </c>
      <c r="D4778" t="s">
        <v>365</v>
      </c>
      <c r="E4778">
        <v>4.9713164000000001</v>
      </c>
      <c r="F4778">
        <v>6.28</v>
      </c>
      <c r="G4778">
        <v>-13.2710978958506</v>
      </c>
      <c r="H4778">
        <v>4.75873979677697</v>
      </c>
      <c r="I4778">
        <v>-5.6187405752622999</v>
      </c>
      <c r="J4778">
        <v>-6.9577699453803099</v>
      </c>
      <c r="K4778">
        <v>5.9290540364315296</v>
      </c>
      <c r="L4778">
        <v>5.7802847012664902</v>
      </c>
      <c r="M4778">
        <v>49.5861930710387</v>
      </c>
      <c r="N4778">
        <v>1.0634339612381301</v>
      </c>
      <c r="O4778">
        <v>17.0382165605095</v>
      </c>
      <c r="P4778">
        <v>36.225596529284097</v>
      </c>
      <c r="Q4778">
        <v>7.6442133736723997E-2</v>
      </c>
    </row>
    <row r="4779" spans="1:17" hidden="1" x14ac:dyDescent="0.3">
      <c r="A4779" t="s">
        <v>9788</v>
      </c>
      <c r="B4779" t="s">
        <v>9789</v>
      </c>
      <c r="C4779" t="s">
        <v>10650</v>
      </c>
      <c r="D4779" t="s">
        <v>21</v>
      </c>
      <c r="E4779">
        <v>4.9581</v>
      </c>
      <c r="F4779">
        <v>8.83</v>
      </c>
      <c r="G4779">
        <v>-11.592746717690201</v>
      </c>
      <c r="H4779">
        <v>7.3039920329569998</v>
      </c>
      <c r="I4779">
        <v>-30.6765304606384</v>
      </c>
      <c r="J4779">
        <v>-2.3250140367129299</v>
      </c>
      <c r="K4779">
        <v>8.5604791152436306</v>
      </c>
      <c r="L4779">
        <v>8.3945534799918899</v>
      </c>
      <c r="M4779">
        <v>59.245059121263303</v>
      </c>
      <c r="N4779">
        <v>0.81348736014984102</v>
      </c>
      <c r="O4779">
        <v>41.562853907134702</v>
      </c>
      <c r="P4779">
        <v>44.045676998368599</v>
      </c>
      <c r="Q4779">
        <v>0.120740324501588</v>
      </c>
    </row>
    <row r="4780" spans="1:17" hidden="1" x14ac:dyDescent="0.3">
      <c r="A4780" t="s">
        <v>9790</v>
      </c>
      <c r="B4780" t="s">
        <v>9791</v>
      </c>
      <c r="C4780" t="s">
        <v>10650</v>
      </c>
      <c r="D4780" t="s">
        <v>629</v>
      </c>
      <c r="E4780">
        <v>4.9549663199999996</v>
      </c>
      <c r="F4780">
        <v>14</v>
      </c>
      <c r="G4780">
        <v>-13.671307025349</v>
      </c>
      <c r="H4780">
        <v>-26.642078483720599</v>
      </c>
      <c r="I4780">
        <v>-64.492713632060799</v>
      </c>
      <c r="J4780">
        <v>-10.543071261392599</v>
      </c>
      <c r="K4780">
        <v>16.0936918821223</v>
      </c>
      <c r="L4780">
        <v>16.0014241485915</v>
      </c>
      <c r="M4780">
        <v>15.878546208609601</v>
      </c>
      <c r="N4780">
        <v>0.75048632866851805</v>
      </c>
      <c r="O4780">
        <v>131.85714285714201</v>
      </c>
      <c r="P4780">
        <v>50.862068965517203</v>
      </c>
      <c r="Q4780">
        <v>0.120185754056675</v>
      </c>
    </row>
    <row r="4781" spans="1:17" hidden="1" x14ac:dyDescent="0.3">
      <c r="A4781" t="s">
        <v>9792</v>
      </c>
      <c r="B4781" t="s">
        <v>9793</v>
      </c>
      <c r="C4781" t="s">
        <v>10650</v>
      </c>
      <c r="E4781">
        <v>4.9501650000000001</v>
      </c>
      <c r="F4781">
        <v>0.56000000000000005</v>
      </c>
      <c r="G4781">
        <v>-37.101943666994799</v>
      </c>
      <c r="H4781">
        <v>-11.3591593932923</v>
      </c>
      <c r="I4781">
        <v>-34.095928489069898</v>
      </c>
      <c r="J4781">
        <v>-3.44847666679807</v>
      </c>
      <c r="K4781">
        <v>0.57856954807824901</v>
      </c>
      <c r="L4781">
        <v>0.654435878431327</v>
      </c>
      <c r="M4781">
        <v>45.417025462029898</v>
      </c>
      <c r="N4781">
        <v>0.27187288586689201</v>
      </c>
      <c r="O4781">
        <v>71.428571428571402</v>
      </c>
      <c r="P4781">
        <v>9.8039215686274606</v>
      </c>
      <c r="Q4781">
        <v>-1.0047678717069001E-2</v>
      </c>
    </row>
    <row r="4782" spans="1:17" hidden="1" x14ac:dyDescent="0.3">
      <c r="A4782" t="s">
        <v>9794</v>
      </c>
      <c r="B4782" t="s">
        <v>9795</v>
      </c>
      <c r="C4782" t="s">
        <v>10650</v>
      </c>
      <c r="D4782" t="s">
        <v>141</v>
      </c>
      <c r="E4782">
        <v>4.9487129999999997</v>
      </c>
      <c r="F4782">
        <v>1.1100000000000001</v>
      </c>
      <c r="G4782">
        <v>0.152958293789446</v>
      </c>
      <c r="H4782">
        <v>-5.00135468908704</v>
      </c>
      <c r="I4782">
        <v>33.083463653257702</v>
      </c>
      <c r="J4782">
        <v>5.0680068496854496</v>
      </c>
      <c r="K4782">
        <v>1.11153939914696</v>
      </c>
      <c r="L4782">
        <v>1.0455448448931099</v>
      </c>
      <c r="M4782">
        <v>57.270428396882501</v>
      </c>
      <c r="N4782">
        <v>0.27064471263315398</v>
      </c>
      <c r="O4782">
        <v>54.054054054053999</v>
      </c>
      <c r="P4782">
        <v>52.054794520547901</v>
      </c>
      <c r="Q4782">
        <v>1.8930379855988999E-2</v>
      </c>
    </row>
    <row r="4783" spans="1:17" hidden="1" x14ac:dyDescent="0.3">
      <c r="A4783" t="s">
        <v>9796</v>
      </c>
      <c r="B4783" t="s">
        <v>9797</v>
      </c>
      <c r="C4783" t="s">
        <v>10650</v>
      </c>
      <c r="D4783" t="s">
        <v>472</v>
      </c>
      <c r="E4783">
        <v>4.9253999999999998</v>
      </c>
      <c r="F4783">
        <v>15</v>
      </c>
      <c r="G4783">
        <v>76.225313682880895</v>
      </c>
      <c r="H4783">
        <v>-1.9836990776921899</v>
      </c>
      <c r="I4783">
        <v>-3.5682831033415598</v>
      </c>
      <c r="J4783">
        <v>-1.7822660559605701</v>
      </c>
      <c r="K4783">
        <v>11.0485782805449</v>
      </c>
      <c r="L4783">
        <v>10.3918605243394</v>
      </c>
      <c r="M4783">
        <v>86.392732514390104</v>
      </c>
      <c r="N4783">
        <v>2.58836826962597</v>
      </c>
      <c r="O4783">
        <v>4</v>
      </c>
      <c r="P4783">
        <v>106.32737276478601</v>
      </c>
      <c r="Q4783">
        <v>0.144170287920867</v>
      </c>
    </row>
    <row r="4784" spans="1:17" hidden="1" x14ac:dyDescent="0.3">
      <c r="A4784" t="s">
        <v>9798</v>
      </c>
      <c r="B4784" t="s">
        <v>9799</v>
      </c>
      <c r="C4784" t="s">
        <v>10650</v>
      </c>
      <c r="D4784" t="s">
        <v>414</v>
      </c>
      <c r="E4784">
        <v>4.8740528000000003</v>
      </c>
      <c r="F4784">
        <v>15.22</v>
      </c>
      <c r="G4784">
        <v>96.669452877020106</v>
      </c>
      <c r="H4784">
        <v>10.830786638069499</v>
      </c>
      <c r="I4784">
        <v>74.381089447088101</v>
      </c>
      <c r="J4784">
        <v>-1.7132529434692001</v>
      </c>
      <c r="K4784">
        <v>10.6688596162384</v>
      </c>
      <c r="L4784">
        <v>10.219664342734999</v>
      </c>
      <c r="M4784">
        <v>98.985883477720705</v>
      </c>
      <c r="N4784">
        <v>0.71916352119397797</v>
      </c>
      <c r="O4784">
        <v>0</v>
      </c>
      <c r="P4784">
        <v>172.27191413237901</v>
      </c>
    </row>
    <row r="4785" spans="1:17" hidden="1" x14ac:dyDescent="0.3">
      <c r="A4785" t="s">
        <v>9800</v>
      </c>
      <c r="B4785" t="s">
        <v>9801</v>
      </c>
      <c r="C4785" t="s">
        <v>10650</v>
      </c>
      <c r="D4785" t="s">
        <v>163</v>
      </c>
      <c r="E4785">
        <v>4.8364752799999904</v>
      </c>
      <c r="F4785">
        <v>5.6</v>
      </c>
      <c r="G4785">
        <v>-37.8732935292538</v>
      </c>
      <c r="K4785">
        <v>5.4856592989664099</v>
      </c>
      <c r="L4785">
        <v>5.3129273959650396</v>
      </c>
      <c r="M4785">
        <v>11.3707014279082</v>
      </c>
      <c r="N4785">
        <v>1</v>
      </c>
      <c r="O4785">
        <v>29.464285714285701</v>
      </c>
      <c r="P4785">
        <v>31.764705882352899</v>
      </c>
      <c r="Q4785">
        <v>-8.5879446318412003E-2</v>
      </c>
    </row>
    <row r="4786" spans="1:17" hidden="1" x14ac:dyDescent="0.3">
      <c r="A4786" t="s">
        <v>9802</v>
      </c>
      <c r="B4786" t="s">
        <v>9803</v>
      </c>
      <c r="C4786" t="s">
        <v>10650</v>
      </c>
      <c r="D4786" t="s">
        <v>365</v>
      </c>
      <c r="E4786">
        <v>4.8348300000000002</v>
      </c>
      <c r="F4786">
        <v>31.85</v>
      </c>
      <c r="G4786">
        <v>75.048593967413694</v>
      </c>
      <c r="H4786">
        <v>19.579567777436299</v>
      </c>
      <c r="I4786">
        <v>92.514703042052204</v>
      </c>
      <c r="J4786">
        <v>-1.6627623810837799</v>
      </c>
      <c r="K4786">
        <v>19.747904437385699</v>
      </c>
      <c r="M4786">
        <v>99.997925300607903</v>
      </c>
      <c r="N4786">
        <v>0.114864864864864</v>
      </c>
      <c r="O4786">
        <v>0</v>
      </c>
      <c r="P4786">
        <v>110.92715231788</v>
      </c>
    </row>
    <row r="4787" spans="1:17" hidden="1" x14ac:dyDescent="0.3">
      <c r="A4787" t="s">
        <v>9804</v>
      </c>
      <c r="B4787" t="s">
        <v>9805</v>
      </c>
      <c r="C4787" t="s">
        <v>10650</v>
      </c>
      <c r="D4787" t="s">
        <v>21</v>
      </c>
      <c r="E4787">
        <v>4.8321485500000003</v>
      </c>
      <c r="F4787">
        <v>3.05</v>
      </c>
      <c r="G4787">
        <v>8.2010866360354004</v>
      </c>
      <c r="H4787">
        <v>-9.0988513952794108</v>
      </c>
      <c r="I4787">
        <v>-43.650986107507798</v>
      </c>
      <c r="J4787">
        <v>-9.2385199568413601</v>
      </c>
      <c r="K4787">
        <v>3.2243046984108799</v>
      </c>
      <c r="M4787">
        <v>12.2595781426072</v>
      </c>
      <c r="N4787">
        <v>0.88467618241402701</v>
      </c>
      <c r="O4787">
        <v>54.0983606557377</v>
      </c>
      <c r="P4787">
        <v>52.499999999999901</v>
      </c>
      <c r="Q4787">
        <v>1.7988286438001998E-2</v>
      </c>
    </row>
    <row r="4788" spans="1:17" hidden="1" x14ac:dyDescent="0.3">
      <c r="A4788" t="s">
        <v>9806</v>
      </c>
      <c r="B4788" t="s">
        <v>9807</v>
      </c>
      <c r="C4788" t="s">
        <v>10650</v>
      </c>
      <c r="D4788" t="s">
        <v>414</v>
      </c>
      <c r="E4788">
        <v>4.8301610000000004</v>
      </c>
      <c r="F4788">
        <v>15.35</v>
      </c>
      <c r="G4788">
        <v>85.154610640121206</v>
      </c>
      <c r="H4788">
        <v>2.3478739224136498</v>
      </c>
      <c r="I4788">
        <v>7.8969738065937998</v>
      </c>
      <c r="J4788">
        <v>2.3424055775725501</v>
      </c>
      <c r="K4788">
        <v>16.176101409672601</v>
      </c>
      <c r="L4788">
        <v>15.418666937557299</v>
      </c>
      <c r="M4788">
        <v>64.720899461360304</v>
      </c>
      <c r="N4788">
        <v>1.07448956649286</v>
      </c>
      <c r="O4788">
        <v>87.947882736156302</v>
      </c>
      <c r="P4788">
        <v>115.58988764044901</v>
      </c>
    </row>
    <row r="4789" spans="1:17" hidden="1" x14ac:dyDescent="0.3">
      <c r="A4789" t="s">
        <v>9808</v>
      </c>
      <c r="B4789" t="s">
        <v>9809</v>
      </c>
      <c r="C4789" t="s">
        <v>10650</v>
      </c>
      <c r="D4789" t="s">
        <v>935</v>
      </c>
      <c r="E4789">
        <v>4.82592</v>
      </c>
      <c r="F4789">
        <v>4.57</v>
      </c>
      <c r="G4789">
        <v>-87.425321396325501</v>
      </c>
      <c r="H4789">
        <v>-19.043837888507401</v>
      </c>
      <c r="I4789">
        <v>-68.817256753895194</v>
      </c>
      <c r="J4789">
        <v>-1.7822660559605701</v>
      </c>
      <c r="K4789">
        <v>8.3772266017199506</v>
      </c>
      <c r="L4789">
        <v>10.3736133613638</v>
      </c>
      <c r="M4789">
        <v>1.8141783754970001E-3</v>
      </c>
      <c r="N4789">
        <v>1.10471453422501</v>
      </c>
      <c r="O4789">
        <v>176.148796498905</v>
      </c>
      <c r="P4789">
        <v>0</v>
      </c>
      <c r="Q4789">
        <v>-0.17710837986792899</v>
      </c>
    </row>
    <row r="4790" spans="1:17" hidden="1" x14ac:dyDescent="0.3">
      <c r="A4790" t="s">
        <v>9810</v>
      </c>
      <c r="B4790" t="s">
        <v>9811</v>
      </c>
      <c r="C4790" t="s">
        <v>10650</v>
      </c>
      <c r="D4790" t="s">
        <v>72</v>
      </c>
      <c r="E4790">
        <v>4.76</v>
      </c>
      <c r="F4790">
        <v>2.89</v>
      </c>
      <c r="G4790">
        <v>-18.852265417316602</v>
      </c>
      <c r="H4790">
        <v>-7.8776088696890696</v>
      </c>
      <c r="I4790">
        <v>7.4474987409770002</v>
      </c>
      <c r="J4790">
        <v>1.6582708292483099</v>
      </c>
      <c r="K4790">
        <v>2.6989899510349802</v>
      </c>
      <c r="L4790">
        <v>2.55962820046354</v>
      </c>
      <c r="M4790">
        <v>55.976940816242603</v>
      </c>
      <c r="N4790">
        <v>1.08479250492085</v>
      </c>
      <c r="O4790">
        <v>9.3425605536332199</v>
      </c>
      <c r="P4790">
        <v>44.5</v>
      </c>
      <c r="Q4790">
        <v>4.6179358606584002E-2</v>
      </c>
    </row>
    <row r="4791" spans="1:17" hidden="1" x14ac:dyDescent="0.3">
      <c r="A4791" t="s">
        <v>9812</v>
      </c>
      <c r="B4791" t="s">
        <v>9813</v>
      </c>
      <c r="C4791" t="s">
        <v>10650</v>
      </c>
      <c r="D4791" t="s">
        <v>531</v>
      </c>
      <c r="E4791">
        <v>4.7489999999999997</v>
      </c>
      <c r="F4791">
        <v>15.83</v>
      </c>
      <c r="G4791">
        <v>10.642759591010099</v>
      </c>
      <c r="H4791">
        <v>4.2657999006690099</v>
      </c>
      <c r="I4791">
        <v>8.3383713232403203</v>
      </c>
      <c r="J4791">
        <v>-1.7822660559605701</v>
      </c>
      <c r="K4791">
        <v>11.441330001430201</v>
      </c>
      <c r="M4791">
        <v>100</v>
      </c>
      <c r="N4791">
        <v>0.68965517241379304</v>
      </c>
      <c r="O4791">
        <v>0</v>
      </c>
      <c r="P4791">
        <v>40.461401952085097</v>
      </c>
    </row>
    <row r="4792" spans="1:17" hidden="1" x14ac:dyDescent="0.3">
      <c r="A4792" t="s">
        <v>9814</v>
      </c>
      <c r="B4792" t="s">
        <v>9815</v>
      </c>
      <c r="C4792" t="s">
        <v>10650</v>
      </c>
      <c r="D4792" t="s">
        <v>414</v>
      </c>
      <c r="E4792">
        <v>4.7352499999999997</v>
      </c>
      <c r="F4792">
        <v>13.85</v>
      </c>
      <c r="G4792">
        <v>171.96646972456199</v>
      </c>
      <c r="H4792">
        <v>-34.657559170600301</v>
      </c>
      <c r="I4792">
        <v>-11.130932631572</v>
      </c>
      <c r="J4792">
        <v>1.7439090170709299</v>
      </c>
      <c r="K4792">
        <v>18.2637023438343</v>
      </c>
      <c r="L4792">
        <v>14.516848644135701</v>
      </c>
      <c r="M4792">
        <v>26.760115638400102</v>
      </c>
      <c r="N4792">
        <v>1.57872152758739</v>
      </c>
      <c r="O4792">
        <v>115.66787003610099</v>
      </c>
      <c r="P4792">
        <v>202.40174672488999</v>
      </c>
      <c r="Q4792">
        <v>8.3945921784825003E-2</v>
      </c>
    </row>
    <row r="4793" spans="1:17" hidden="1" x14ac:dyDescent="0.3">
      <c r="A4793" t="s">
        <v>9816</v>
      </c>
      <c r="B4793" t="s">
        <v>9817</v>
      </c>
      <c r="C4793" t="s">
        <v>10650</v>
      </c>
      <c r="D4793" t="s">
        <v>72</v>
      </c>
      <c r="E4793">
        <v>4.7124864000000004</v>
      </c>
      <c r="F4793">
        <v>11.98</v>
      </c>
      <c r="G4793">
        <v>-34.824742283648199</v>
      </c>
      <c r="H4793">
        <v>-15.1662722303164</v>
      </c>
      <c r="I4793">
        <v>-15.1732495583427</v>
      </c>
      <c r="J4793">
        <v>-3.2853072145594502</v>
      </c>
      <c r="K4793">
        <v>11.7735317394273</v>
      </c>
      <c r="L4793">
        <v>12.021283667135499</v>
      </c>
      <c r="M4793">
        <v>42.921524633370701</v>
      </c>
      <c r="N4793">
        <v>0.35003805339720201</v>
      </c>
      <c r="O4793">
        <v>16.861435726210299</v>
      </c>
      <c r="P4793">
        <v>26.772486772486701</v>
      </c>
      <c r="Q4793">
        <v>-8.5846895029868003E-2</v>
      </c>
    </row>
    <row r="4794" spans="1:17" hidden="1" x14ac:dyDescent="0.3">
      <c r="A4794" t="s">
        <v>9818</v>
      </c>
      <c r="B4794" t="s">
        <v>9819</v>
      </c>
      <c r="C4794" t="s">
        <v>10650</v>
      </c>
      <c r="D4794" t="s">
        <v>414</v>
      </c>
      <c r="E4794">
        <v>4.7123999999999997</v>
      </c>
      <c r="F4794">
        <v>14.28</v>
      </c>
      <c r="G4794">
        <v>7.1369773349318901</v>
      </c>
      <c r="H4794">
        <v>6.0880591571171898</v>
      </c>
      <c r="I4794">
        <v>-50.172334152602502</v>
      </c>
      <c r="J4794">
        <v>8.5224228041013799</v>
      </c>
      <c r="K4794">
        <v>15.023014621820501</v>
      </c>
      <c r="L4794">
        <v>16.857178905277301</v>
      </c>
      <c r="M4794">
        <v>65.249416107246603</v>
      </c>
      <c r="N4794">
        <v>3.5024584161523098E-2</v>
      </c>
      <c r="O4794">
        <v>76.470588235294102</v>
      </c>
      <c r="P4794">
        <v>44.974619289340097</v>
      </c>
      <c r="Q4794">
        <v>8.2445671423646005E-2</v>
      </c>
    </row>
    <row r="4795" spans="1:17" hidden="1" x14ac:dyDescent="0.3">
      <c r="A4795" t="s">
        <v>9820</v>
      </c>
      <c r="B4795" t="s">
        <v>9821</v>
      </c>
      <c r="C4795" t="s">
        <v>10650</v>
      </c>
      <c r="D4795" t="s">
        <v>51</v>
      </c>
      <c r="E4795">
        <v>4.7051999999999996</v>
      </c>
      <c r="F4795">
        <v>49.67</v>
      </c>
      <c r="G4795">
        <v>-17.2401995162808</v>
      </c>
      <c r="H4795">
        <v>-27.272277174158901</v>
      </c>
      <c r="I4795">
        <v>-34.834827828159298</v>
      </c>
      <c r="J4795">
        <v>-16.168077180756701</v>
      </c>
      <c r="K4795">
        <v>64.292258207872393</v>
      </c>
      <c r="L4795">
        <v>60.068265955798303</v>
      </c>
      <c r="M4795">
        <v>15.9664419691258</v>
      </c>
      <c r="N4795">
        <v>0.104314080589871</v>
      </c>
      <c r="O4795">
        <v>75.156029796657904</v>
      </c>
      <c r="P4795">
        <v>19.141280882705701</v>
      </c>
      <c r="Q4795">
        <v>3.7255342959463998E-2</v>
      </c>
    </row>
    <row r="4796" spans="1:17" hidden="1" x14ac:dyDescent="0.3">
      <c r="A4796" t="s">
        <v>9822</v>
      </c>
      <c r="B4796" t="s">
        <v>9823</v>
      </c>
      <c r="C4796" t="s">
        <v>10650</v>
      </c>
      <c r="D4796" t="s">
        <v>629</v>
      </c>
      <c r="E4796">
        <v>4.7041517500000003</v>
      </c>
      <c r="F4796">
        <v>7.45</v>
      </c>
      <c r="G4796">
        <v>-9.2970656182143898</v>
      </c>
      <c r="H4796">
        <v>32.664940368512298</v>
      </c>
      <c r="I4796">
        <v>3.4370820743103199</v>
      </c>
      <c r="J4796">
        <v>-9.8498968840077694</v>
      </c>
      <c r="K4796">
        <v>6.61192338344748</v>
      </c>
      <c r="L4796">
        <v>7.1812814603029302</v>
      </c>
      <c r="M4796">
        <v>59.686464701688202</v>
      </c>
      <c r="N4796">
        <v>1.09644670050761</v>
      </c>
      <c r="O4796">
        <v>14.7651006711409</v>
      </c>
      <c r="P4796">
        <v>81.707317073170699</v>
      </c>
    </row>
    <row r="4797" spans="1:17" hidden="1" x14ac:dyDescent="0.3">
      <c r="A4797" t="s">
        <v>9824</v>
      </c>
      <c r="B4797" t="s">
        <v>9825</v>
      </c>
      <c r="C4797" t="s">
        <v>10650</v>
      </c>
      <c r="D4797" t="s">
        <v>51</v>
      </c>
      <c r="E4797">
        <v>4.701719121</v>
      </c>
      <c r="F4797">
        <v>5.61</v>
      </c>
      <c r="G4797">
        <v>-45.947325193099203</v>
      </c>
      <c r="H4797">
        <v>4.9285190837039803</v>
      </c>
      <c r="I4797">
        <v>-14.3751433211202</v>
      </c>
      <c r="J4797">
        <v>-1.6627623810837799</v>
      </c>
      <c r="K4797">
        <v>5.4171081437182798</v>
      </c>
      <c r="L4797">
        <v>5.7355034129778302</v>
      </c>
      <c r="M4797">
        <v>97.3518528986517</v>
      </c>
      <c r="N4797">
        <v>2.5730994152046698</v>
      </c>
      <c r="O4797">
        <v>18.3600713012477</v>
      </c>
      <c r="P4797">
        <v>12.2</v>
      </c>
    </row>
    <row r="4798" spans="1:17" hidden="1" x14ac:dyDescent="0.3">
      <c r="A4798" t="s">
        <v>9826</v>
      </c>
      <c r="B4798" t="s">
        <v>9827</v>
      </c>
      <c r="C4798" t="s">
        <v>10650</v>
      </c>
      <c r="D4798" t="s">
        <v>505</v>
      </c>
      <c r="E4798">
        <v>4.6298383599999999</v>
      </c>
      <c r="F4798">
        <v>4.5999999999999996</v>
      </c>
      <c r="G4798">
        <v>-44.633457175889802</v>
      </c>
      <c r="H4798">
        <v>-18.998273190990201</v>
      </c>
      <c r="I4798">
        <v>-20.1280412689391</v>
      </c>
      <c r="J4798">
        <v>-1.7822660559605701</v>
      </c>
      <c r="K4798">
        <v>5.0766509404460498</v>
      </c>
      <c r="L4798">
        <v>5.6076463250010198</v>
      </c>
      <c r="M4798">
        <v>3.8048625931258799</v>
      </c>
      <c r="N4798">
        <v>0.60746488879173699</v>
      </c>
      <c r="O4798">
        <v>47.6086956521739</v>
      </c>
      <c r="P4798">
        <v>21.052631578947299</v>
      </c>
      <c r="Q4798">
        <v>-5.6587599534391998E-2</v>
      </c>
    </row>
    <row r="4799" spans="1:17" hidden="1" x14ac:dyDescent="0.3">
      <c r="A4799" t="s">
        <v>9828</v>
      </c>
      <c r="B4799" t="s">
        <v>9829</v>
      </c>
      <c r="C4799" t="s">
        <v>10650</v>
      </c>
      <c r="D4799" t="s">
        <v>872</v>
      </c>
      <c r="E4799">
        <v>4.6237380000000003</v>
      </c>
      <c r="F4799">
        <v>5.83</v>
      </c>
      <c r="G4799">
        <v>31.060567875017998</v>
      </c>
      <c r="H4799">
        <v>-11.6148369387878</v>
      </c>
      <c r="I4799">
        <v>-39.819858013519003</v>
      </c>
      <c r="J4799">
        <v>1.8583643794795901</v>
      </c>
      <c r="K4799">
        <v>6.7132763481133404</v>
      </c>
      <c r="L4799">
        <v>6.8722292559265696</v>
      </c>
      <c r="M4799">
        <v>46.339737630928198</v>
      </c>
      <c r="N4799">
        <v>0.34470377019748599</v>
      </c>
      <c r="O4799">
        <v>84.219554030874704</v>
      </c>
      <c r="P4799">
        <v>91.776315789473699</v>
      </c>
    </row>
    <row r="4800" spans="1:17" hidden="1" x14ac:dyDescent="0.3">
      <c r="A4800" t="s">
        <v>9830</v>
      </c>
      <c r="B4800" t="s">
        <v>9831</v>
      </c>
      <c r="C4800" t="s">
        <v>10650</v>
      </c>
      <c r="D4800" t="s">
        <v>18</v>
      </c>
      <c r="E4800">
        <v>4.6129764</v>
      </c>
      <c r="F4800">
        <v>12.9</v>
      </c>
      <c r="G4800">
        <v>84.564722999671702</v>
      </c>
      <c r="H4800">
        <v>1.3600624778985</v>
      </c>
      <c r="I4800">
        <v>158.03923543565401</v>
      </c>
      <c r="J4800">
        <v>3.2907979904332398</v>
      </c>
      <c r="K4800">
        <v>12.5671706620307</v>
      </c>
      <c r="L4800">
        <v>9.3934543280271097</v>
      </c>
      <c r="M4800">
        <v>95.668512186134095</v>
      </c>
      <c r="N4800">
        <v>2.8245067497403902</v>
      </c>
      <c r="O4800">
        <v>5.1162790697674296</v>
      </c>
      <c r="P4800">
        <v>184.14096916299499</v>
      </c>
    </row>
    <row r="4801" spans="1:17" hidden="1" x14ac:dyDescent="0.3">
      <c r="A4801" t="s">
        <v>9832</v>
      </c>
      <c r="B4801" t="s">
        <v>9833</v>
      </c>
      <c r="C4801" t="s">
        <v>10650</v>
      </c>
      <c r="D4801" t="s">
        <v>300</v>
      </c>
      <c r="E4801">
        <v>4.6119787600000004</v>
      </c>
      <c r="F4801">
        <v>1.72</v>
      </c>
      <c r="G4801">
        <v>19.129940390976099</v>
      </c>
      <c r="H4801">
        <v>-11.939760486188501</v>
      </c>
      <c r="I4801">
        <v>-17.4136123701341</v>
      </c>
      <c r="J4801">
        <v>-6.1072068255282304</v>
      </c>
      <c r="K4801">
        <v>1.8789933557540801</v>
      </c>
      <c r="L4801">
        <v>1.33712864408785</v>
      </c>
      <c r="M4801">
        <v>0.25901411571074101</v>
      </c>
      <c r="N4801">
        <v>3.45599215664538</v>
      </c>
      <c r="O4801">
        <v>61.6279069767441</v>
      </c>
      <c r="P4801">
        <v>63.809523809523803</v>
      </c>
      <c r="Q4801">
        <v>3.8480597127646003E-2</v>
      </c>
    </row>
    <row r="4802" spans="1:17" hidden="1" x14ac:dyDescent="0.3">
      <c r="A4802" t="s">
        <v>9834</v>
      </c>
      <c r="B4802" t="s">
        <v>9835</v>
      </c>
      <c r="C4802" t="s">
        <v>10650</v>
      </c>
      <c r="D4802" t="s">
        <v>1168</v>
      </c>
      <c r="E4802">
        <v>4.556</v>
      </c>
      <c r="F4802">
        <v>2.65</v>
      </c>
      <c r="G4802">
        <v>-1.1669843174013701</v>
      </c>
      <c r="H4802">
        <v>-7.81680011322812</v>
      </c>
      <c r="I4802">
        <v>-30.6710312797269</v>
      </c>
      <c r="J4802">
        <v>-3.1333506163778999</v>
      </c>
      <c r="K4802">
        <v>2.8678102201014699</v>
      </c>
      <c r="L4802">
        <v>2.9569587105905502</v>
      </c>
      <c r="M4802">
        <v>39.713002285172998</v>
      </c>
      <c r="N4802">
        <v>1.19472410540723</v>
      </c>
      <c r="O4802">
        <v>67.924528301886795</v>
      </c>
      <c r="P4802">
        <v>42.473118279569803</v>
      </c>
      <c r="Q4802">
        <v>1.5595337935697E-2</v>
      </c>
    </row>
    <row r="4803" spans="1:17" hidden="1" x14ac:dyDescent="0.3">
      <c r="A4803" t="s">
        <v>9836</v>
      </c>
      <c r="B4803" t="s">
        <v>9837</v>
      </c>
      <c r="C4803" t="s">
        <v>10650</v>
      </c>
      <c r="D4803" t="s">
        <v>217</v>
      </c>
      <c r="E4803">
        <v>4.5487912000000001</v>
      </c>
      <c r="F4803">
        <v>12.5</v>
      </c>
      <c r="G4803">
        <v>7.0784743748093</v>
      </c>
      <c r="H4803">
        <v>-17.044000977565702</v>
      </c>
      <c r="I4803">
        <v>-27.935154320247399</v>
      </c>
      <c r="J4803">
        <v>-6.7583037823576699</v>
      </c>
      <c r="K4803">
        <v>11.895848971337401</v>
      </c>
      <c r="L4803">
        <v>11.073756441234901</v>
      </c>
      <c r="M4803">
        <v>46.841343851072899</v>
      </c>
      <c r="N4803">
        <v>0.58079730294839105</v>
      </c>
      <c r="O4803">
        <v>56.48</v>
      </c>
      <c r="P4803">
        <v>68.236877523553105</v>
      </c>
      <c r="Q4803">
        <v>2.7037270434308001E-2</v>
      </c>
    </row>
    <row r="4804" spans="1:17" hidden="1" x14ac:dyDescent="0.3">
      <c r="A4804" t="s">
        <v>9838</v>
      </c>
      <c r="B4804" t="s">
        <v>9839</v>
      </c>
      <c r="C4804" t="s">
        <v>10650</v>
      </c>
      <c r="D4804" t="s">
        <v>472</v>
      </c>
      <c r="E4804">
        <v>4.5334341259999897</v>
      </c>
      <c r="F4804">
        <v>1.39</v>
      </c>
      <c r="G4804">
        <v>15.8805124733559</v>
      </c>
      <c r="H4804">
        <v>-4.9953160417440596</v>
      </c>
      <c r="I4804">
        <v>7.9003972917016299</v>
      </c>
      <c r="J4804">
        <v>-3.7754384374218102</v>
      </c>
      <c r="K4804">
        <v>1.2140114696245801</v>
      </c>
      <c r="L4804">
        <v>1.0386196179899601</v>
      </c>
      <c r="M4804">
        <v>38.924015980321201</v>
      </c>
      <c r="N4804">
        <v>0.94323507180650001</v>
      </c>
      <c r="O4804">
        <v>7.1942446043165402</v>
      </c>
      <c r="P4804">
        <v>85.3333333333333</v>
      </c>
      <c r="Q4804">
        <v>2.0873729467728998E-2</v>
      </c>
    </row>
    <row r="4805" spans="1:17" hidden="1" x14ac:dyDescent="0.3">
      <c r="A4805" t="s">
        <v>9840</v>
      </c>
      <c r="B4805" t="s">
        <v>9841</v>
      </c>
      <c r="C4805" t="s">
        <v>10650</v>
      </c>
      <c r="D4805" t="s">
        <v>54</v>
      </c>
      <c r="E4805">
        <v>4.52709048</v>
      </c>
      <c r="F4805">
        <v>10.199999999999999</v>
      </c>
      <c r="G4805">
        <v>39.281861102833098</v>
      </c>
      <c r="H4805">
        <v>-1.52309381952183</v>
      </c>
      <c r="I4805">
        <v>33.793422002367798</v>
      </c>
      <c r="J4805">
        <v>-1.6627623810837799</v>
      </c>
      <c r="K4805">
        <v>9.5531279334439603</v>
      </c>
      <c r="L4805">
        <v>7.8549085375163301</v>
      </c>
      <c r="M4805">
        <v>100</v>
      </c>
      <c r="N4805">
        <v>0</v>
      </c>
      <c r="O4805">
        <v>0</v>
      </c>
      <c r="P4805">
        <v>69.717138103161403</v>
      </c>
    </row>
    <row r="4806" spans="1:17" hidden="1" x14ac:dyDescent="0.3">
      <c r="A4806" t="s">
        <v>9842</v>
      </c>
      <c r="B4806" t="s">
        <v>9843</v>
      </c>
      <c r="C4806" t="s">
        <v>10650</v>
      </c>
      <c r="D4806" t="s">
        <v>531</v>
      </c>
      <c r="E4806">
        <v>4.5230430000000004</v>
      </c>
      <c r="F4806">
        <v>6.09</v>
      </c>
      <c r="G4806">
        <v>-5.8953996997147096</v>
      </c>
      <c r="H4806">
        <v>0.82984735694874301</v>
      </c>
      <c r="I4806">
        <v>-36.653378452005398</v>
      </c>
      <c r="J4806">
        <v>-1.6627623810837799</v>
      </c>
      <c r="K4806">
        <v>6.1926557823284201</v>
      </c>
      <c r="L4806">
        <v>5.9233848111014398</v>
      </c>
      <c r="M4806">
        <v>41.611521634531002</v>
      </c>
      <c r="N4806">
        <v>0.246334310850439</v>
      </c>
      <c r="O4806">
        <v>62.2331691297208</v>
      </c>
      <c r="P4806">
        <v>87.384615384615302</v>
      </c>
    </row>
    <row r="4807" spans="1:17" hidden="1" x14ac:dyDescent="0.3">
      <c r="A4807" t="s">
        <v>9844</v>
      </c>
      <c r="B4807" t="s">
        <v>9845</v>
      </c>
      <c r="C4807" t="s">
        <v>10650</v>
      </c>
      <c r="D4807" t="s">
        <v>531</v>
      </c>
      <c r="E4807">
        <v>4.5002700000000004</v>
      </c>
      <c r="F4807">
        <v>9</v>
      </c>
      <c r="G4807">
        <v>-8.8509004255911901</v>
      </c>
      <c r="H4807">
        <v>-8.3999825926996792</v>
      </c>
      <c r="I4807">
        <v>6.7828788510355604</v>
      </c>
      <c r="J4807">
        <v>-6.1393330060137101</v>
      </c>
      <c r="K4807">
        <v>8.0343501258774008</v>
      </c>
      <c r="L4807">
        <v>6.5242425217925897</v>
      </c>
      <c r="M4807">
        <v>6.6895705269672199</v>
      </c>
      <c r="N4807">
        <v>3.8965245962330499</v>
      </c>
      <c r="O4807">
        <v>9.7777777777777892</v>
      </c>
      <c r="P4807">
        <v>45.631067961165002</v>
      </c>
    </row>
    <row r="4808" spans="1:17" hidden="1" x14ac:dyDescent="0.3">
      <c r="A4808" t="s">
        <v>9846</v>
      </c>
      <c r="B4808" t="s">
        <v>9847</v>
      </c>
      <c r="C4808" t="s">
        <v>10650</v>
      </c>
      <c r="D4808" t="s">
        <v>629</v>
      </c>
      <c r="E4808">
        <v>4.4980230600000004</v>
      </c>
      <c r="F4808">
        <v>13.8</v>
      </c>
      <c r="G4808">
        <v>-51.352182444454201</v>
      </c>
      <c r="K4808">
        <v>17.182926074637699</v>
      </c>
      <c r="L4808">
        <v>23.662368761796301</v>
      </c>
      <c r="M4808">
        <v>89.584477983611194</v>
      </c>
      <c r="N4808">
        <v>1</v>
      </c>
      <c r="O4808">
        <v>26.449275362318801</v>
      </c>
      <c r="P4808">
        <v>15</v>
      </c>
    </row>
    <row r="4809" spans="1:17" hidden="1" x14ac:dyDescent="0.3">
      <c r="A4809" t="s">
        <v>9848</v>
      </c>
      <c r="B4809" t="s">
        <v>9849</v>
      </c>
      <c r="C4809" t="s">
        <v>10650</v>
      </c>
      <c r="D4809" t="s">
        <v>54</v>
      </c>
      <c r="E4809">
        <v>4.4883404999999996</v>
      </c>
      <c r="F4809">
        <v>13.59</v>
      </c>
      <c r="G4809">
        <v>85.965996885022093</v>
      </c>
      <c r="H4809">
        <v>33.372739513811403</v>
      </c>
      <c r="I4809">
        <v>44.8705533286657</v>
      </c>
      <c r="J4809">
        <v>21.670570952249498</v>
      </c>
      <c r="K4809">
        <v>10.9260434338753</v>
      </c>
      <c r="L4809">
        <v>11.9945814291611</v>
      </c>
      <c r="M4809">
        <v>83.371968458510594</v>
      </c>
      <c r="N4809">
        <v>1.6630202369717899</v>
      </c>
      <c r="O4809">
        <v>0</v>
      </c>
      <c r="P4809">
        <v>131.12244897959101</v>
      </c>
      <c r="Q4809">
        <v>3.2633704115704001E-2</v>
      </c>
    </row>
    <row r="4810" spans="1:17" hidden="1" x14ac:dyDescent="0.3">
      <c r="A4810" t="s">
        <v>9850</v>
      </c>
      <c r="B4810" t="s">
        <v>9851</v>
      </c>
      <c r="C4810" t="s">
        <v>10650</v>
      </c>
      <c r="D4810" t="s">
        <v>230</v>
      </c>
      <c r="E4810">
        <v>4.4753100000000003</v>
      </c>
      <c r="F4810">
        <v>7.42</v>
      </c>
      <c r="G4810">
        <v>-24.435277000328199</v>
      </c>
      <c r="H4810">
        <v>59.892431294633397</v>
      </c>
      <c r="I4810">
        <v>103.35736268655501</v>
      </c>
      <c r="J4810">
        <v>8.4618482108165303</v>
      </c>
      <c r="K4810">
        <v>4.9777353807097198</v>
      </c>
      <c r="L4810">
        <v>4.62156293638626</v>
      </c>
      <c r="M4810">
        <v>99.807193012511803</v>
      </c>
      <c r="N4810">
        <v>2.4894736842105201</v>
      </c>
      <c r="O4810">
        <v>0</v>
      </c>
      <c r="P4810">
        <v>122.155688622754</v>
      </c>
    </row>
    <row r="4811" spans="1:17" hidden="1" x14ac:dyDescent="0.3">
      <c r="A4811" t="s">
        <v>9852</v>
      </c>
      <c r="B4811" t="s">
        <v>9853</v>
      </c>
      <c r="C4811" t="s">
        <v>10650</v>
      </c>
      <c r="D4811" t="s">
        <v>141</v>
      </c>
      <c r="E4811">
        <v>4.4609622699999996</v>
      </c>
      <c r="F4811">
        <v>8.51</v>
      </c>
      <c r="G4811">
        <v>8.3901716130486204</v>
      </c>
      <c r="H4811">
        <v>-27.795821092249099</v>
      </c>
      <c r="I4811">
        <v>-34.391143918302703</v>
      </c>
      <c r="J4811">
        <v>-9.1884180253255199</v>
      </c>
      <c r="K4811">
        <v>9.7704264768589404</v>
      </c>
      <c r="L4811">
        <v>9.8514226725792593</v>
      </c>
      <c r="M4811">
        <v>25.5592339538955</v>
      </c>
      <c r="N4811">
        <v>0.326593500297713</v>
      </c>
      <c r="O4811">
        <v>69.212690951821301</v>
      </c>
      <c r="P4811">
        <v>82.618025751072906</v>
      </c>
      <c r="Q4811">
        <v>4.7374617256364E-2</v>
      </c>
    </row>
    <row r="4812" spans="1:17" hidden="1" x14ac:dyDescent="0.3">
      <c r="A4812" t="s">
        <v>9854</v>
      </c>
      <c r="B4812" t="s">
        <v>9855</v>
      </c>
      <c r="C4812" t="s">
        <v>10650</v>
      </c>
      <c r="D4812" t="s">
        <v>295</v>
      </c>
      <c r="E4812">
        <v>4.4065224000000001</v>
      </c>
      <c r="F4812">
        <v>6.12</v>
      </c>
      <c r="G4812">
        <v>-66.014224368749197</v>
      </c>
      <c r="H4812">
        <v>-6.3442446748872996</v>
      </c>
      <c r="I4812">
        <v>-28.671647264532599</v>
      </c>
      <c r="J4812">
        <v>-1.6627623810837799</v>
      </c>
      <c r="K4812">
        <v>6.9431772343235201</v>
      </c>
      <c r="L4812">
        <v>7.6821506297847604</v>
      </c>
      <c r="M4812">
        <v>0.28287232341079999</v>
      </c>
      <c r="N4812">
        <v>0.21505376344086</v>
      </c>
      <c r="O4812">
        <v>56.862745098039198</v>
      </c>
      <c r="P4812">
        <v>0</v>
      </c>
    </row>
    <row r="4813" spans="1:17" hidden="1" x14ac:dyDescent="0.3">
      <c r="A4813" t="s">
        <v>9856</v>
      </c>
      <c r="B4813" t="s">
        <v>9857</v>
      </c>
      <c r="C4813" t="s">
        <v>10650</v>
      </c>
      <c r="E4813">
        <v>4.3590681099999999</v>
      </c>
      <c r="F4813">
        <v>6.4</v>
      </c>
      <c r="G4813">
        <v>40.687717652078199</v>
      </c>
      <c r="H4813">
        <v>-48.697348136633302</v>
      </c>
      <c r="I4813">
        <v>-37.939859602125701</v>
      </c>
      <c r="J4813">
        <v>-24.1282001691022</v>
      </c>
      <c r="K4813">
        <v>11.7588917387886</v>
      </c>
      <c r="L4813">
        <v>11.003297228686799</v>
      </c>
      <c r="M4813">
        <v>10.820038308036599</v>
      </c>
      <c r="N4813">
        <v>0.680450948143</v>
      </c>
      <c r="O4813">
        <v>214.6875</v>
      </c>
      <c r="P4813">
        <v>71.122994652406405</v>
      </c>
      <c r="Q4813">
        <v>2.3796678459120001E-2</v>
      </c>
    </row>
    <row r="4814" spans="1:17" hidden="1" x14ac:dyDescent="0.3">
      <c r="A4814" t="s">
        <v>9858</v>
      </c>
      <c r="B4814" t="s">
        <v>9859</v>
      </c>
      <c r="C4814" t="s">
        <v>10650</v>
      </c>
      <c r="D4814" t="s">
        <v>127</v>
      </c>
      <c r="E4814">
        <v>4.3573556880000002</v>
      </c>
      <c r="F4814">
        <v>9.84</v>
      </c>
      <c r="G4814">
        <v>-20.368162906368401</v>
      </c>
      <c r="H4814">
        <v>-1.52309381952183</v>
      </c>
      <c r="I4814">
        <v>-2.9020538317299298</v>
      </c>
      <c r="J4814">
        <v>-1.6627623810837799</v>
      </c>
      <c r="K4814">
        <v>9.5459091264386906</v>
      </c>
      <c r="L4814">
        <v>9.1867559741877791</v>
      </c>
      <c r="M4814">
        <v>100</v>
      </c>
      <c r="N4814">
        <v>0</v>
      </c>
      <c r="O4814">
        <v>0</v>
      </c>
      <c r="P4814">
        <v>10.067114093959701</v>
      </c>
    </row>
    <row r="4815" spans="1:17" hidden="1" x14ac:dyDescent="0.3">
      <c r="A4815" t="s">
        <v>9860</v>
      </c>
      <c r="B4815" t="s">
        <v>9861</v>
      </c>
      <c r="C4815" t="s">
        <v>10650</v>
      </c>
      <c r="D4815" t="s">
        <v>531</v>
      </c>
      <c r="E4815">
        <v>4.3470000000000004</v>
      </c>
      <c r="F4815">
        <v>43.6</v>
      </c>
      <c r="G4815">
        <v>-7.0623285000452496</v>
      </c>
      <c r="H4815">
        <v>-3.6176884141164298</v>
      </c>
      <c r="I4815">
        <v>30.216382156412099</v>
      </c>
      <c r="J4815">
        <v>-1.50147205850314</v>
      </c>
      <c r="K4815">
        <v>41.886642559913398</v>
      </c>
      <c r="L4815">
        <v>38.593940323656298</v>
      </c>
      <c r="M4815">
        <v>55.289671186050903</v>
      </c>
      <c r="N4815">
        <v>0.85074717986110304</v>
      </c>
      <c r="O4815">
        <v>16.055045871559599</v>
      </c>
      <c r="P4815">
        <v>82.885906040268395</v>
      </c>
    </row>
    <row r="4816" spans="1:17" hidden="1" x14ac:dyDescent="0.3">
      <c r="A4816" t="s">
        <v>9862</v>
      </c>
      <c r="B4816" t="s">
        <v>9863</v>
      </c>
      <c r="C4816" t="s">
        <v>10650</v>
      </c>
      <c r="D4816" t="s">
        <v>141</v>
      </c>
      <c r="E4816">
        <v>4.3448399999999996</v>
      </c>
      <c r="F4816">
        <v>7.29</v>
      </c>
      <c r="G4816">
        <v>-30.435277000328199</v>
      </c>
      <c r="H4816">
        <v>-1.52309381952183</v>
      </c>
      <c r="I4816">
        <v>-12.9691679256896</v>
      </c>
      <c r="J4816">
        <v>-1.6627623810837799</v>
      </c>
      <c r="K4816">
        <v>7.2899998694871098</v>
      </c>
      <c r="L4816">
        <v>7.2830303512876302</v>
      </c>
      <c r="M4816">
        <v>98.182515309086796</v>
      </c>
      <c r="O4816">
        <v>0</v>
      </c>
      <c r="P4816">
        <v>0</v>
      </c>
    </row>
    <row r="4817" spans="1:17" hidden="1" x14ac:dyDescent="0.3">
      <c r="A4817" t="s">
        <v>9864</v>
      </c>
      <c r="B4817" t="s">
        <v>9865</v>
      </c>
      <c r="C4817" t="s">
        <v>10650</v>
      </c>
      <c r="D4817" t="s">
        <v>46</v>
      </c>
      <c r="E4817">
        <v>4.3020440049999999</v>
      </c>
      <c r="F4817">
        <v>12</v>
      </c>
      <c r="G4817">
        <v>10.5752987928562</v>
      </c>
      <c r="H4817">
        <v>-6.1153345162755999</v>
      </c>
      <c r="I4817">
        <v>-8.5305256280395394</v>
      </c>
      <c r="J4817">
        <v>-12.0716843141692</v>
      </c>
      <c r="K4817">
        <v>11.8090725744854</v>
      </c>
      <c r="L4817">
        <v>11.268298466916599</v>
      </c>
      <c r="M4817">
        <v>48.374105475483603</v>
      </c>
      <c r="N4817">
        <v>1.3581370503030701</v>
      </c>
      <c r="O4817">
        <v>24.4166666666666</v>
      </c>
      <c r="P4817">
        <v>46.341463414634099</v>
      </c>
      <c r="Q4817">
        <v>2.2744114565490001E-2</v>
      </c>
    </row>
    <row r="4818" spans="1:17" hidden="1" x14ac:dyDescent="0.3">
      <c r="A4818" t="s">
        <v>9866</v>
      </c>
      <c r="B4818" t="s">
        <v>9867</v>
      </c>
      <c r="C4818" t="s">
        <v>10650</v>
      </c>
      <c r="D4818" t="s">
        <v>629</v>
      </c>
      <c r="E4818">
        <v>4.2766700000000002</v>
      </c>
      <c r="F4818">
        <v>66.099999999999994</v>
      </c>
      <c r="G4818">
        <v>61.498289621558797</v>
      </c>
      <c r="H4818">
        <v>4.21296002024292</v>
      </c>
      <c r="I4818">
        <v>2.1596781775740799</v>
      </c>
      <c r="J4818">
        <v>-1.7822660559605701</v>
      </c>
      <c r="K4818">
        <v>54.761915019213802</v>
      </c>
      <c r="L4818">
        <v>43.034458381807099</v>
      </c>
      <c r="M4818">
        <v>99.996904856162004</v>
      </c>
      <c r="N4818">
        <v>0.29662261380323002</v>
      </c>
      <c r="O4818">
        <v>0</v>
      </c>
      <c r="P4818">
        <v>91.316931982633804</v>
      </c>
      <c r="Q4818">
        <v>0.15516691217530801</v>
      </c>
    </row>
    <row r="4819" spans="1:17" hidden="1" x14ac:dyDescent="0.3">
      <c r="A4819" t="s">
        <v>9868</v>
      </c>
      <c r="B4819" t="s">
        <v>9869</v>
      </c>
      <c r="C4819" t="s">
        <v>10650</v>
      </c>
      <c r="D4819" t="s">
        <v>531</v>
      </c>
      <c r="E4819">
        <v>4.2755000000000001</v>
      </c>
      <c r="F4819">
        <v>8.5</v>
      </c>
      <c r="G4819">
        <v>67.699921134869896</v>
      </c>
      <c r="H4819">
        <v>-3.8219443942344702</v>
      </c>
      <c r="I4819">
        <v>-35.201555848836897</v>
      </c>
      <c r="J4819">
        <v>-6.9024502294672896</v>
      </c>
      <c r="K4819">
        <v>9.1512220823452708</v>
      </c>
      <c r="L4819">
        <v>8.3311302464847294</v>
      </c>
      <c r="M4819">
        <v>44.832053515477497</v>
      </c>
      <c r="N4819">
        <v>2.03882955240582</v>
      </c>
      <c r="O4819">
        <v>38.235294117647001</v>
      </c>
      <c r="P4819">
        <v>129.729729729729</v>
      </c>
      <c r="Q4819">
        <v>0.108084125085806</v>
      </c>
    </row>
    <row r="4820" spans="1:17" hidden="1" x14ac:dyDescent="0.3">
      <c r="A4820" t="s">
        <v>9870</v>
      </c>
      <c r="B4820" t="s">
        <v>9871</v>
      </c>
      <c r="C4820" t="s">
        <v>10650</v>
      </c>
      <c r="D4820" t="s">
        <v>1710</v>
      </c>
      <c r="E4820">
        <v>4.271582736</v>
      </c>
      <c r="F4820">
        <v>9.44</v>
      </c>
      <c r="G4820">
        <v>-12.582592855509199</v>
      </c>
      <c r="H4820">
        <v>-9.4018816983097295</v>
      </c>
      <c r="I4820">
        <v>-37.449167925689601</v>
      </c>
      <c r="J4820">
        <v>-1.6627623810837799</v>
      </c>
      <c r="K4820">
        <v>9.3127356698789399</v>
      </c>
      <c r="L4820">
        <v>9.8481565000053095</v>
      </c>
      <c r="M4820">
        <v>45.398973326159798</v>
      </c>
      <c r="N4820">
        <v>0.95401652657469604</v>
      </c>
      <c r="O4820">
        <v>70.5508474576271</v>
      </c>
      <c r="P4820">
        <v>25.8666666666666</v>
      </c>
      <c r="Q4820">
        <v>-5.9524110975552998E-2</v>
      </c>
    </row>
    <row r="4821" spans="1:17" hidden="1" x14ac:dyDescent="0.3">
      <c r="A4821" t="s">
        <v>9872</v>
      </c>
      <c r="B4821" t="s">
        <v>9873</v>
      </c>
      <c r="C4821" t="s">
        <v>10650</v>
      </c>
      <c r="D4821" t="s">
        <v>680</v>
      </c>
      <c r="E4821">
        <v>4.2680809999999996</v>
      </c>
      <c r="F4821">
        <v>8.66</v>
      </c>
      <c r="G4821">
        <v>-20.2571599519821</v>
      </c>
      <c r="H4821">
        <v>3.4466031501751302</v>
      </c>
      <c r="I4821">
        <v>-2.79105087734361</v>
      </c>
      <c r="J4821">
        <v>-1.6627623810837799</v>
      </c>
      <c r="M4821">
        <v>100</v>
      </c>
      <c r="O4821">
        <v>0</v>
      </c>
      <c r="P4821">
        <v>10.178117048346</v>
      </c>
    </row>
    <row r="4822" spans="1:17" hidden="1" x14ac:dyDescent="0.3">
      <c r="A4822" t="s">
        <v>9874</v>
      </c>
      <c r="B4822" t="s">
        <v>9875</v>
      </c>
      <c r="C4822" t="s">
        <v>10650</v>
      </c>
      <c r="D4822" t="s">
        <v>568</v>
      </c>
      <c r="E4822">
        <v>4.2435334999999998</v>
      </c>
      <c r="F4822">
        <v>5.41</v>
      </c>
      <c r="G4822">
        <v>33.504116939065703</v>
      </c>
      <c r="H4822">
        <v>27.318513745489899</v>
      </c>
      <c r="I4822">
        <v>19.3046707051171</v>
      </c>
      <c r="J4822">
        <v>2.14676142844002</v>
      </c>
      <c r="K4822">
        <v>4.72991599999669</v>
      </c>
      <c r="L4822">
        <v>4.2574470724569498</v>
      </c>
      <c r="M4822">
        <v>60.181536644562797</v>
      </c>
      <c r="N4822">
        <v>1.17885678619963</v>
      </c>
      <c r="O4822">
        <v>9.0573012939001796</v>
      </c>
      <c r="P4822">
        <v>136.244541484716</v>
      </c>
      <c r="Q4822">
        <v>5.7443971198793999E-2</v>
      </c>
    </row>
    <row r="4823" spans="1:17" hidden="1" x14ac:dyDescent="0.3">
      <c r="A4823" t="s">
        <v>9876</v>
      </c>
      <c r="B4823" t="s">
        <v>9877</v>
      </c>
      <c r="C4823" t="s">
        <v>10650</v>
      </c>
      <c r="D4823" t="s">
        <v>414</v>
      </c>
      <c r="E4823">
        <v>4.24</v>
      </c>
      <c r="F4823">
        <v>216.2</v>
      </c>
      <c r="G4823">
        <v>1489.0403784303801</v>
      </c>
      <c r="H4823">
        <v>30.153924814018499</v>
      </c>
      <c r="I4823">
        <v>523.84968332615097</v>
      </c>
      <c r="J4823">
        <v>6.5281026355020799</v>
      </c>
      <c r="K4823">
        <v>157.33227532123601</v>
      </c>
      <c r="L4823">
        <v>88.203367494034495</v>
      </c>
      <c r="M4823">
        <v>100</v>
      </c>
      <c r="N4823">
        <v>6.3297390217221396</v>
      </c>
      <c r="O4823">
        <v>0</v>
      </c>
      <c r="P4823">
        <v>1519.47565543071</v>
      </c>
    </row>
    <row r="4824" spans="1:17" hidden="1" x14ac:dyDescent="0.3">
      <c r="A4824" t="s">
        <v>9878</v>
      </c>
      <c r="B4824" t="s">
        <v>9879</v>
      </c>
      <c r="C4824" t="s">
        <v>10650</v>
      </c>
      <c r="D4824" t="s">
        <v>414</v>
      </c>
      <c r="E4824">
        <v>4.2242816000000003</v>
      </c>
      <c r="F4824">
        <v>13.7</v>
      </c>
      <c r="G4824">
        <v>-30.068976634027798</v>
      </c>
      <c r="H4824">
        <v>-42.856427152855098</v>
      </c>
      <c r="I4824">
        <v>-47.167054573144</v>
      </c>
      <c r="J4824">
        <v>-3.7489932573007501</v>
      </c>
      <c r="K4824">
        <v>16.629997334079</v>
      </c>
      <c r="L4824">
        <v>16.5168514058097</v>
      </c>
      <c r="M4824">
        <v>32.191580302548502</v>
      </c>
      <c r="N4824">
        <v>1.1045878324993399</v>
      </c>
      <c r="O4824">
        <v>95.620437956204299</v>
      </c>
      <c r="P4824">
        <v>30.6005719733079</v>
      </c>
      <c r="Q4824">
        <v>9.3261974446095006E-2</v>
      </c>
    </row>
    <row r="4825" spans="1:17" hidden="1" x14ac:dyDescent="0.3">
      <c r="A4825" t="s">
        <v>9880</v>
      </c>
      <c r="B4825" t="s">
        <v>9881</v>
      </c>
      <c r="C4825" t="s">
        <v>10650</v>
      </c>
      <c r="D4825" t="s">
        <v>414</v>
      </c>
      <c r="E4825">
        <v>4.2233295000000002</v>
      </c>
      <c r="F4825">
        <v>12.11</v>
      </c>
      <c r="G4825">
        <v>59.674613109561797</v>
      </c>
      <c r="H4825">
        <v>34.042219023507798</v>
      </c>
      <c r="I4825">
        <v>-14.0312594289576</v>
      </c>
      <c r="J4825">
        <v>5.8220069835811303</v>
      </c>
      <c r="K4825">
        <v>9.9412854133202</v>
      </c>
      <c r="L4825">
        <v>9.1400044211269407</v>
      </c>
      <c r="M4825">
        <v>97.938974348748005</v>
      </c>
      <c r="N4825">
        <v>0.99370071181109398</v>
      </c>
      <c r="O4825">
        <v>6.0280759702725</v>
      </c>
      <c r="P4825">
        <v>112.829525483304</v>
      </c>
      <c r="Q4825">
        <v>9.9959677933110003E-2</v>
      </c>
    </row>
    <row r="4826" spans="1:17" hidden="1" x14ac:dyDescent="0.3">
      <c r="A4826" t="s">
        <v>9882</v>
      </c>
      <c r="B4826" t="s">
        <v>9883</v>
      </c>
      <c r="C4826" t="s">
        <v>10650</v>
      </c>
      <c r="D4826" t="s">
        <v>1168</v>
      </c>
      <c r="E4826">
        <v>4.2105849549999999</v>
      </c>
      <c r="F4826">
        <v>4.97</v>
      </c>
      <c r="G4826">
        <v>54.323087311939403</v>
      </c>
      <c r="H4826">
        <v>-1.31733250264941</v>
      </c>
      <c r="I4826">
        <v>-36.2716370614921</v>
      </c>
      <c r="J4826">
        <v>-1.6627623810837799</v>
      </c>
      <c r="K4826">
        <v>4.91744794595607</v>
      </c>
      <c r="L4826">
        <v>5.0899502590869696</v>
      </c>
      <c r="M4826">
        <v>55.970368023430503</v>
      </c>
      <c r="N4826">
        <v>0.92933923339126301</v>
      </c>
      <c r="O4826">
        <v>50.905432595573401</v>
      </c>
      <c r="P4826">
        <v>127.981651376146</v>
      </c>
      <c r="Q4826">
        <v>-8.6882192755774995E-2</v>
      </c>
    </row>
    <row r="4827" spans="1:17" hidden="1" x14ac:dyDescent="0.3">
      <c r="A4827" t="s">
        <v>9884</v>
      </c>
      <c r="B4827" t="s">
        <v>9885</v>
      </c>
      <c r="C4827" t="s">
        <v>10650</v>
      </c>
      <c r="D4827" t="s">
        <v>1475</v>
      </c>
      <c r="E4827">
        <v>4.2080039999999999</v>
      </c>
      <c r="F4827">
        <v>2.82</v>
      </c>
      <c r="G4827">
        <v>-59.141950631751698</v>
      </c>
      <c r="H4827">
        <v>-10.439218524553</v>
      </c>
      <c r="I4827">
        <v>-38.846807882442597</v>
      </c>
      <c r="J4827">
        <v>1.6792724055778701</v>
      </c>
      <c r="K4827">
        <v>3.9573701852369001</v>
      </c>
      <c r="L4827">
        <v>4.9369134068384897</v>
      </c>
      <c r="M4827">
        <v>74.182002826392605</v>
      </c>
      <c r="N4827">
        <v>0.84240391945251003</v>
      </c>
      <c r="O4827">
        <v>55.673758865248203</v>
      </c>
      <c r="P4827">
        <v>8.8803088803088794</v>
      </c>
      <c r="Q4827">
        <v>-6.6141338740299998E-3</v>
      </c>
    </row>
    <row r="4828" spans="1:17" hidden="1" x14ac:dyDescent="0.3">
      <c r="A4828" t="s">
        <v>9886</v>
      </c>
      <c r="B4828" t="s">
        <v>9887</v>
      </c>
      <c r="C4828" t="s">
        <v>10650</v>
      </c>
      <c r="E4828">
        <v>4.2013999999999996</v>
      </c>
      <c r="F4828">
        <v>1.4</v>
      </c>
      <c r="G4828">
        <v>-28.986001638009299</v>
      </c>
      <c r="H4828">
        <v>-5.6326828606177299</v>
      </c>
      <c r="I4828">
        <v>-39.284957399373802</v>
      </c>
      <c r="J4828">
        <v>-3.7606644789858801</v>
      </c>
      <c r="K4828">
        <v>1.4971360651104699</v>
      </c>
      <c r="L4828">
        <v>1.5999417772367399</v>
      </c>
      <c r="M4828">
        <v>43.973914524679401</v>
      </c>
      <c r="N4828">
        <v>0.448672985901298</v>
      </c>
      <c r="O4828">
        <v>64.285714285714207</v>
      </c>
      <c r="P4828">
        <v>24.999999999999901</v>
      </c>
      <c r="Q4828">
        <v>-0.13812009210826801</v>
      </c>
    </row>
    <row r="4829" spans="1:17" hidden="1" x14ac:dyDescent="0.3">
      <c r="A4829" t="s">
        <v>9888</v>
      </c>
      <c r="B4829" t="s">
        <v>9889</v>
      </c>
      <c r="C4829" t="s">
        <v>10650</v>
      </c>
      <c r="D4829" t="s">
        <v>629</v>
      </c>
      <c r="E4829">
        <v>4.1679028499999999</v>
      </c>
      <c r="F4829">
        <v>4.3600000000000003</v>
      </c>
      <c r="G4829">
        <v>-16.893610333661499</v>
      </c>
      <c r="H4829">
        <v>-8.5512062693210407</v>
      </c>
      <c r="I4829">
        <v>-18.392161418097398</v>
      </c>
      <c r="J4829">
        <v>8.3134846497950701</v>
      </c>
      <c r="K4829">
        <v>4.43279216591172</v>
      </c>
      <c r="L4829">
        <v>4.4706165681938197</v>
      </c>
      <c r="M4829">
        <v>65.695888206494999</v>
      </c>
      <c r="N4829">
        <v>0.70557108600690699</v>
      </c>
      <c r="O4829">
        <v>37.614678899082499</v>
      </c>
      <c r="P4829">
        <v>21.448467966573801</v>
      </c>
      <c r="Q4829">
        <v>3.3430060847423997E-2</v>
      </c>
    </row>
    <row r="4830" spans="1:17" hidden="1" x14ac:dyDescent="0.3">
      <c r="A4830" t="s">
        <v>9890</v>
      </c>
      <c r="B4830" t="s">
        <v>9891</v>
      </c>
      <c r="C4830" t="s">
        <v>10650</v>
      </c>
      <c r="E4830">
        <v>4.1063280000000004</v>
      </c>
      <c r="F4830">
        <v>9.89</v>
      </c>
      <c r="G4830">
        <v>-32.571838034624697</v>
      </c>
      <c r="H4830">
        <v>-6.22422454933883</v>
      </c>
      <c r="I4830">
        <v>-28.237437114184001</v>
      </c>
      <c r="J4830">
        <v>2.8844006107060798</v>
      </c>
      <c r="K4830">
        <v>10.2561159087523</v>
      </c>
      <c r="L4830">
        <v>10.270316466756899</v>
      </c>
      <c r="M4830">
        <v>75.260853556431599</v>
      </c>
      <c r="N4830">
        <v>3.0719775008993002</v>
      </c>
      <c r="O4830">
        <v>52.072800808897803</v>
      </c>
      <c r="P4830">
        <v>48.498498498498499</v>
      </c>
      <c r="Q4830">
        <v>2.169744784002E-2</v>
      </c>
    </row>
    <row r="4831" spans="1:17" hidden="1" x14ac:dyDescent="0.3">
      <c r="A4831" t="s">
        <v>9892</v>
      </c>
      <c r="B4831" t="s">
        <v>9893</v>
      </c>
      <c r="C4831" t="s">
        <v>10650</v>
      </c>
      <c r="D4831" t="s">
        <v>629</v>
      </c>
      <c r="E4831">
        <v>4.0862499999999997</v>
      </c>
      <c r="F4831">
        <v>4.9000000000000004</v>
      </c>
      <c r="G4831">
        <v>2.3560509129509302</v>
      </c>
      <c r="H4831">
        <v>42.169213872785797</v>
      </c>
      <c r="I4831">
        <v>-0.58384682477223904</v>
      </c>
      <c r="J4831">
        <v>21.8822111638897</v>
      </c>
      <c r="K4831">
        <v>3.82964125052579</v>
      </c>
      <c r="L4831">
        <v>4.1485784525948901</v>
      </c>
      <c r="M4831">
        <v>83.423057314909201</v>
      </c>
      <c r="N4831">
        <v>1.6446664901428301</v>
      </c>
      <c r="O4831">
        <v>15.1020408163265</v>
      </c>
      <c r="P4831">
        <v>80.811808118081203</v>
      </c>
      <c r="Q4831">
        <v>7.7839674302888004E-2</v>
      </c>
    </row>
    <row r="4832" spans="1:17" hidden="1" x14ac:dyDescent="0.3">
      <c r="A4832" t="s">
        <v>9894</v>
      </c>
      <c r="B4832" t="s">
        <v>9895</v>
      </c>
      <c r="C4832" t="s">
        <v>10650</v>
      </c>
      <c r="D4832" t="s">
        <v>414</v>
      </c>
      <c r="E4832">
        <v>4.0804248000000003</v>
      </c>
      <c r="F4832">
        <v>8.17</v>
      </c>
      <c r="G4832">
        <v>10.6700770583937</v>
      </c>
      <c r="H4832">
        <v>11.478289306342599</v>
      </c>
      <c r="I4832">
        <v>23.424822057615799</v>
      </c>
      <c r="J4832">
        <v>-6.4413171596385599</v>
      </c>
      <c r="K4832">
        <v>7.6777095688439703</v>
      </c>
      <c r="L4832">
        <v>6.8462926203916803</v>
      </c>
      <c r="M4832">
        <v>50.641811450341997</v>
      </c>
      <c r="N4832">
        <v>1.85778964155602</v>
      </c>
      <c r="O4832">
        <v>9.5471236230110001</v>
      </c>
      <c r="P4832">
        <v>77.995642701525</v>
      </c>
      <c r="Q4832">
        <v>6.0754608114408998E-2</v>
      </c>
    </row>
    <row r="4833" spans="1:17" hidden="1" x14ac:dyDescent="0.3">
      <c r="A4833" t="s">
        <v>9896</v>
      </c>
      <c r="B4833" t="s">
        <v>9897</v>
      </c>
      <c r="C4833" t="s">
        <v>10650</v>
      </c>
      <c r="D4833" t="s">
        <v>414</v>
      </c>
      <c r="E4833">
        <v>4.0250000000000004</v>
      </c>
      <c r="F4833">
        <v>7.25</v>
      </c>
      <c r="G4833">
        <v>4.5740339866364002</v>
      </c>
      <c r="H4833">
        <v>5.8102395138115002</v>
      </c>
      <c r="I4833">
        <v>12.898887629865801</v>
      </c>
      <c r="J4833">
        <v>2.2082053608517</v>
      </c>
      <c r="K4833">
        <v>7.3176271823478798</v>
      </c>
      <c r="L4833">
        <v>7.1916081901425501</v>
      </c>
      <c r="M4833">
        <v>58.559629503072401</v>
      </c>
      <c r="N4833">
        <v>0.63678873241510103</v>
      </c>
      <c r="O4833">
        <v>76.827586206896498</v>
      </c>
      <c r="P4833">
        <v>42.998027613412198</v>
      </c>
      <c r="Q4833">
        <v>6.9722692567371999E-2</v>
      </c>
    </row>
    <row r="4834" spans="1:17" hidden="1" x14ac:dyDescent="0.3">
      <c r="A4834" t="s">
        <v>9898</v>
      </c>
      <c r="B4834" t="s">
        <v>9899</v>
      </c>
      <c r="C4834" t="s">
        <v>10650</v>
      </c>
      <c r="D4834" t="s">
        <v>72</v>
      </c>
      <c r="E4834">
        <v>4.0204019999999998</v>
      </c>
      <c r="F4834">
        <v>1.99</v>
      </c>
      <c r="G4834">
        <v>8.7255621605109503</v>
      </c>
      <c r="H4834">
        <v>-0.51806869389370902</v>
      </c>
      <c r="I4834">
        <v>2.7285064929149798</v>
      </c>
      <c r="J4834">
        <v>-0.65773725545565598</v>
      </c>
      <c r="K4834">
        <v>2.0030348021146498</v>
      </c>
      <c r="L4834">
        <v>1.8050526029419101</v>
      </c>
      <c r="M4834">
        <v>50.631747771407902</v>
      </c>
      <c r="N4834">
        <v>2.0563298611629999</v>
      </c>
      <c r="O4834">
        <v>20.100502512562802</v>
      </c>
      <c r="P4834">
        <v>121.111111111111</v>
      </c>
      <c r="Q4834">
        <v>8.1122654112227993E-2</v>
      </c>
    </row>
    <row r="4835" spans="1:17" hidden="1" x14ac:dyDescent="0.3">
      <c r="A4835" t="s">
        <v>9900</v>
      </c>
      <c r="B4835" t="s">
        <v>9901</v>
      </c>
      <c r="C4835" t="s">
        <v>10650</v>
      </c>
      <c r="D4835" t="s">
        <v>21</v>
      </c>
      <c r="E4835">
        <v>4.0146644159999996</v>
      </c>
      <c r="F4835">
        <v>1.19</v>
      </c>
      <c r="G4835">
        <v>-65.407954595956596</v>
      </c>
      <c r="H4835">
        <v>-48.0668726213651</v>
      </c>
      <c r="I4835">
        <v>-65.369167925689595</v>
      </c>
      <c r="J4835">
        <v>-18.209524971011799</v>
      </c>
      <c r="K4835">
        <v>1.66290643156468</v>
      </c>
      <c r="L4835">
        <v>1.7251135040924299</v>
      </c>
      <c r="M4835">
        <v>13.3121095665811</v>
      </c>
      <c r="N4835">
        <v>0.61727121106848404</v>
      </c>
      <c r="O4835">
        <v>115.126050420168</v>
      </c>
      <c r="P4835">
        <v>39.999999999999901</v>
      </c>
      <c r="Q4835">
        <v>3.2984448325892E-2</v>
      </c>
    </row>
    <row r="4836" spans="1:17" hidden="1" x14ac:dyDescent="0.3">
      <c r="A4836" t="s">
        <v>9902</v>
      </c>
      <c r="B4836" t="s">
        <v>9903</v>
      </c>
      <c r="C4836" t="s">
        <v>10650</v>
      </c>
      <c r="D4836" t="s">
        <v>46</v>
      </c>
      <c r="E4836">
        <v>3.9966813000000001</v>
      </c>
      <c r="F4836">
        <v>2.6</v>
      </c>
      <c r="G4836">
        <v>-81.378673226743302</v>
      </c>
      <c r="H4836">
        <v>17.081557343268798</v>
      </c>
      <c r="I4836">
        <v>-6.8467189460978304</v>
      </c>
      <c r="J4836">
        <v>6.8478759167885404</v>
      </c>
      <c r="K4836">
        <v>2.2939967504650101</v>
      </c>
      <c r="L4836">
        <v>3.2968735983548201</v>
      </c>
      <c r="M4836">
        <v>81.637463589920301</v>
      </c>
      <c r="N4836">
        <v>0.71451355661881899</v>
      </c>
      <c r="O4836">
        <v>111.53846153846099</v>
      </c>
      <c r="P4836">
        <v>62.5</v>
      </c>
      <c r="Q4836">
        <v>-0.12784754699487</v>
      </c>
    </row>
    <row r="4837" spans="1:17" hidden="1" x14ac:dyDescent="0.3">
      <c r="A4837" t="s">
        <v>9904</v>
      </c>
      <c r="B4837" t="s">
        <v>9905</v>
      </c>
      <c r="C4837" t="s">
        <v>10650</v>
      </c>
      <c r="E4837">
        <v>3.9706039999999998</v>
      </c>
      <c r="F4837">
        <v>45.1</v>
      </c>
      <c r="G4837">
        <v>-1.5781341431853499</v>
      </c>
      <c r="H4837">
        <v>-1.52309381952183</v>
      </c>
      <c r="I4837">
        <v>5.7150426006261199</v>
      </c>
      <c r="J4837">
        <v>-1.6627623810837799</v>
      </c>
      <c r="K4837">
        <v>44.557538869794698</v>
      </c>
      <c r="L4837">
        <v>39.023217210575801</v>
      </c>
      <c r="M4837">
        <v>50.127975425573403</v>
      </c>
      <c r="N4837">
        <v>0</v>
      </c>
      <c r="O4837">
        <v>0.86474501108646495</v>
      </c>
      <c r="P4837">
        <v>58.245614035087698</v>
      </c>
    </row>
    <row r="4838" spans="1:17" hidden="1" x14ac:dyDescent="0.3">
      <c r="A4838" t="s">
        <v>9906</v>
      </c>
      <c r="B4838" t="s">
        <v>9907</v>
      </c>
      <c r="C4838" t="s">
        <v>10650</v>
      </c>
      <c r="D4838" t="s">
        <v>127</v>
      </c>
      <c r="E4838">
        <v>3.9238458000000001</v>
      </c>
      <c r="F4838">
        <v>7.92</v>
      </c>
      <c r="G4838">
        <v>-55.577053937946303</v>
      </c>
      <c r="H4838">
        <v>2.1132698168417998</v>
      </c>
      <c r="I4838">
        <v>-11.819742638333301</v>
      </c>
      <c r="J4838">
        <v>-1.1589840435523</v>
      </c>
      <c r="K4838">
        <v>7.8418941059842799</v>
      </c>
      <c r="L4838">
        <v>7.7202425194749003</v>
      </c>
      <c r="M4838">
        <v>52.456213634392398</v>
      </c>
      <c r="N4838">
        <v>1.01791133066485</v>
      </c>
      <c r="O4838">
        <v>43.686868686868699</v>
      </c>
      <c r="P4838">
        <v>23.556942277691</v>
      </c>
      <c r="Q4838">
        <v>5.7164786961471002E-2</v>
      </c>
    </row>
    <row r="4839" spans="1:17" hidden="1" x14ac:dyDescent="0.3">
      <c r="A4839" t="s">
        <v>9908</v>
      </c>
      <c r="B4839" t="s">
        <v>9909</v>
      </c>
      <c r="C4839" t="s">
        <v>10650</v>
      </c>
      <c r="E4839">
        <v>3.9184364999999999</v>
      </c>
      <c r="F4839">
        <v>9.57</v>
      </c>
      <c r="G4839">
        <v>3.0980243055916001</v>
      </c>
      <c r="H4839">
        <v>-14.786173193907301</v>
      </c>
      <c r="I4839">
        <v>19.859332468434499</v>
      </c>
      <c r="J4839">
        <v>-1.7822660559605701</v>
      </c>
      <c r="M4839">
        <v>0.47643230821614702</v>
      </c>
      <c r="N4839">
        <v>0.105464310440889</v>
      </c>
      <c r="O4839">
        <v>33.019853709508801</v>
      </c>
      <c r="P4839">
        <v>32.9166666666666</v>
      </c>
    </row>
    <row r="4840" spans="1:17" hidden="1" x14ac:dyDescent="0.3">
      <c r="A4840" t="s">
        <v>9910</v>
      </c>
      <c r="B4840" t="s">
        <v>9911</v>
      </c>
      <c r="C4840" t="s">
        <v>10650</v>
      </c>
      <c r="D4840" t="s">
        <v>300</v>
      </c>
      <c r="E4840">
        <v>3.9096723999999998</v>
      </c>
      <c r="F4840">
        <v>3.51</v>
      </c>
      <c r="G4840">
        <v>100.48577563124999</v>
      </c>
      <c r="H4840">
        <v>-18.1129555706739</v>
      </c>
      <c r="I4840">
        <v>79.887974931453101</v>
      </c>
      <c r="J4840">
        <v>9.0406015332892995</v>
      </c>
      <c r="K4840">
        <v>3.40800531004176</v>
      </c>
      <c r="L4840">
        <v>2.08121469785097</v>
      </c>
      <c r="M4840">
        <v>50.882240203306303</v>
      </c>
      <c r="N4840">
        <v>1.33146869083968</v>
      </c>
      <c r="O4840">
        <v>33.903133903133899</v>
      </c>
      <c r="P4840">
        <v>130.92105263157799</v>
      </c>
      <c r="Q4840">
        <v>0.189563056995147</v>
      </c>
    </row>
    <row r="4841" spans="1:17" hidden="1" x14ac:dyDescent="0.3">
      <c r="A4841" t="s">
        <v>9912</v>
      </c>
      <c r="B4841" t="s">
        <v>9913</v>
      </c>
      <c r="C4841" t="s">
        <v>10650</v>
      </c>
      <c r="D4841" t="s">
        <v>305</v>
      </c>
      <c r="E4841">
        <v>3.901932</v>
      </c>
      <c r="F4841">
        <v>3</v>
      </c>
      <c r="K4841">
        <v>3.13914626791387</v>
      </c>
      <c r="L4841">
        <v>4.4077132628643598</v>
      </c>
      <c r="M4841">
        <v>99.841790054050605</v>
      </c>
      <c r="N4841">
        <v>1</v>
      </c>
    </row>
    <row r="4842" spans="1:17" hidden="1" x14ac:dyDescent="0.3">
      <c r="A4842" t="s">
        <v>9914</v>
      </c>
      <c r="B4842" t="s">
        <v>9915</v>
      </c>
      <c r="C4842" t="s">
        <v>10650</v>
      </c>
      <c r="D4842" t="s">
        <v>742</v>
      </c>
      <c r="E4842">
        <v>3.8994098080000001</v>
      </c>
      <c r="F4842">
        <v>595.52</v>
      </c>
      <c r="G4842">
        <v>7.9290352673297804</v>
      </c>
      <c r="H4842">
        <v>0.53390912890651798</v>
      </c>
      <c r="I4842">
        <v>3.29337551267664</v>
      </c>
      <c r="J4842">
        <v>-1.0525398793415</v>
      </c>
      <c r="K4842">
        <v>559.60295484778101</v>
      </c>
      <c r="L4842">
        <v>509.612394631634</v>
      </c>
      <c r="M4842">
        <v>60.046073572563003</v>
      </c>
      <c r="N4842">
        <v>0.91041437216789201</v>
      </c>
      <c r="O4842">
        <v>0.25523911875335797</v>
      </c>
      <c r="P4842">
        <v>41.433524913314002</v>
      </c>
      <c r="Q4842">
        <v>2.4635765917062999E-2</v>
      </c>
    </row>
    <row r="4843" spans="1:17" hidden="1" x14ac:dyDescent="0.3">
      <c r="A4843" t="s">
        <v>9916</v>
      </c>
      <c r="B4843" t="s">
        <v>9917</v>
      </c>
      <c r="C4843" t="s">
        <v>10650</v>
      </c>
      <c r="E4843">
        <v>3.8845779999999999</v>
      </c>
      <c r="F4843">
        <v>7.97</v>
      </c>
      <c r="G4843">
        <v>-53.913880456313102</v>
      </c>
      <c r="H4843">
        <v>-18.9515773394163</v>
      </c>
      <c r="I4843">
        <v>-35.301236637256402</v>
      </c>
      <c r="J4843">
        <v>-1.7822660559605701</v>
      </c>
      <c r="K4843">
        <v>10.3230973623604</v>
      </c>
      <c r="M4843" s="1">
        <v>8.6392981300000004E-7</v>
      </c>
      <c r="N4843">
        <v>3.7948717948717898</v>
      </c>
      <c r="O4843">
        <v>31.744040150564601</v>
      </c>
      <c r="P4843">
        <v>0</v>
      </c>
    </row>
    <row r="4844" spans="1:17" hidden="1" x14ac:dyDescent="0.3">
      <c r="A4844" t="s">
        <v>9918</v>
      </c>
      <c r="B4844" t="s">
        <v>9919</v>
      </c>
      <c r="C4844" t="s">
        <v>10650</v>
      </c>
      <c r="E4844">
        <v>3.8815034000000002</v>
      </c>
      <c r="F4844">
        <v>5.25</v>
      </c>
      <c r="G4844">
        <v>-42.199982882681098</v>
      </c>
      <c r="H4844">
        <v>-3.7725825720780599</v>
      </c>
      <c r="I4844">
        <v>-14.099111428514499</v>
      </c>
      <c r="J4844">
        <v>-3.9122511336400101</v>
      </c>
      <c r="K4844">
        <v>4.8651055871019198</v>
      </c>
      <c r="L4844">
        <v>5.2545897784596898</v>
      </c>
      <c r="M4844">
        <v>49.299645730708001</v>
      </c>
      <c r="N4844">
        <v>1.1311704139915399</v>
      </c>
      <c r="O4844">
        <v>51.428571428571402</v>
      </c>
      <c r="P4844">
        <v>23.529411764705799</v>
      </c>
      <c r="Q4844">
        <v>-2.7829771403179E-2</v>
      </c>
    </row>
    <row r="4845" spans="1:17" hidden="1" x14ac:dyDescent="0.3">
      <c r="A4845" t="s">
        <v>9920</v>
      </c>
      <c r="B4845" t="s">
        <v>9921</v>
      </c>
      <c r="C4845" t="s">
        <v>10650</v>
      </c>
      <c r="D4845" t="s">
        <v>531</v>
      </c>
      <c r="E4845">
        <v>3.8454755999999999</v>
      </c>
      <c r="F4845">
        <v>6.19</v>
      </c>
      <c r="G4845">
        <v>-20.2929282458798</v>
      </c>
      <c r="H4845">
        <v>8.6192549349265608</v>
      </c>
      <c r="I4845">
        <v>-2.8268191712412598</v>
      </c>
      <c r="J4845">
        <v>-1.6627623810837799</v>
      </c>
      <c r="K4845">
        <v>5.7815654401800201</v>
      </c>
      <c r="L4845">
        <v>5.6557957745202403</v>
      </c>
      <c r="M4845">
        <v>100</v>
      </c>
      <c r="N4845">
        <v>3.52941176470588</v>
      </c>
      <c r="O4845">
        <v>0</v>
      </c>
      <c r="P4845">
        <v>10.1423487544483</v>
      </c>
    </row>
    <row r="4846" spans="1:17" hidden="1" x14ac:dyDescent="0.3">
      <c r="A4846" t="s">
        <v>9922</v>
      </c>
      <c r="B4846" t="s">
        <v>9923</v>
      </c>
      <c r="C4846" t="s">
        <v>10650</v>
      </c>
      <c r="D4846" t="s">
        <v>414</v>
      </c>
      <c r="E4846">
        <v>3.8117000000000001</v>
      </c>
      <c r="F4846">
        <v>8.27</v>
      </c>
      <c r="G4846">
        <v>749.35195704222497</v>
      </c>
      <c r="H4846">
        <v>47.557788533419298</v>
      </c>
      <c r="I4846">
        <v>766.81806611686295</v>
      </c>
      <c r="J4846">
        <v>6.3265851555340502</v>
      </c>
      <c r="K4846">
        <v>5.2051166495253698</v>
      </c>
      <c r="M4846">
        <v>100</v>
      </c>
      <c r="O4846">
        <v>0</v>
      </c>
      <c r="P4846">
        <v>779.787234042553</v>
      </c>
    </row>
    <row r="4847" spans="1:17" hidden="1" x14ac:dyDescent="0.3">
      <c r="A4847" t="s">
        <v>9924</v>
      </c>
      <c r="B4847" t="s">
        <v>9925</v>
      </c>
      <c r="C4847" t="s">
        <v>10650</v>
      </c>
      <c r="D4847" t="s">
        <v>629</v>
      </c>
      <c r="E4847">
        <v>3.78583252</v>
      </c>
      <c r="F4847">
        <v>3.32</v>
      </c>
      <c r="G4847">
        <v>-13.327414290899601</v>
      </c>
      <c r="H4847">
        <v>20.019597826880702</v>
      </c>
      <c r="I4847">
        <v>-13.6561365934416</v>
      </c>
      <c r="J4847">
        <v>-1.7822660559605701</v>
      </c>
      <c r="K4847">
        <v>2.7603201915497202</v>
      </c>
      <c r="L4847">
        <v>2.5666641600479001</v>
      </c>
      <c r="M4847">
        <v>98.673089305276605</v>
      </c>
      <c r="N4847">
        <v>0.16398819285011401</v>
      </c>
      <c r="O4847">
        <v>2.7108433734939799</v>
      </c>
      <c r="P4847">
        <v>37.759336099584999</v>
      </c>
    </row>
    <row r="4848" spans="1:17" hidden="1" x14ac:dyDescent="0.3">
      <c r="A4848" t="s">
        <v>9926</v>
      </c>
      <c r="B4848" t="s">
        <v>9927</v>
      </c>
      <c r="C4848" t="s">
        <v>10650</v>
      </c>
      <c r="D4848" t="s">
        <v>531</v>
      </c>
      <c r="E4848">
        <v>3.76</v>
      </c>
      <c r="F4848">
        <v>3.83</v>
      </c>
      <c r="G4848">
        <v>85.948903790632201</v>
      </c>
      <c r="H4848">
        <v>1.2091466176366199</v>
      </c>
      <c r="I4848">
        <v>5.6066834674991801</v>
      </c>
      <c r="J4848">
        <v>-3.23344300935603</v>
      </c>
      <c r="K4848">
        <v>3.6927659494256901</v>
      </c>
      <c r="L4848">
        <v>3.1832994638468501</v>
      </c>
      <c r="M4848">
        <v>48.862009027411901</v>
      </c>
      <c r="N4848">
        <v>0.71201017968635905</v>
      </c>
      <c r="O4848">
        <v>7.5718015665796301</v>
      </c>
      <c r="P4848">
        <v>148.70129870129799</v>
      </c>
      <c r="Q4848">
        <v>9.9417591117610005E-2</v>
      </c>
    </row>
    <row r="4849" spans="1:17" hidden="1" x14ac:dyDescent="0.3">
      <c r="A4849" t="s">
        <v>9928</v>
      </c>
      <c r="B4849" t="s">
        <v>9929</v>
      </c>
      <c r="C4849" t="s">
        <v>10650</v>
      </c>
      <c r="D4849" t="s">
        <v>46</v>
      </c>
      <c r="E4849">
        <v>3.7551427500000001</v>
      </c>
      <c r="F4849">
        <v>2.65</v>
      </c>
      <c r="G4849">
        <v>-66.579855313581206</v>
      </c>
      <c r="I4849">
        <v>-12.9691679256896</v>
      </c>
      <c r="K4849">
        <v>4.20551033348326</v>
      </c>
      <c r="L4849">
        <v>8.3203468668060196</v>
      </c>
      <c r="M4849">
        <v>7.8432681322368997E-2</v>
      </c>
      <c r="N4849">
        <v>1</v>
      </c>
      <c r="O4849">
        <v>56.603773584905603</v>
      </c>
      <c r="P4849">
        <v>3.9215686274509798</v>
      </c>
      <c r="Q4849">
        <v>-3.2202925944115002E-2</v>
      </c>
    </row>
    <row r="4850" spans="1:17" hidden="1" x14ac:dyDescent="0.3">
      <c r="A4850" t="s">
        <v>9930</v>
      </c>
      <c r="B4850" t="s">
        <v>9931</v>
      </c>
      <c r="C4850" t="s">
        <v>10650</v>
      </c>
      <c r="D4850" t="s">
        <v>1168</v>
      </c>
      <c r="E4850">
        <v>3.7486823999999999</v>
      </c>
      <c r="F4850">
        <v>3.94</v>
      </c>
      <c r="G4850">
        <v>27.797654726579399</v>
      </c>
      <c r="H4850">
        <v>-17.594522390950399</v>
      </c>
      <c r="I4850">
        <v>71.142981607020502</v>
      </c>
      <c r="J4850">
        <v>-4.0004247187461299</v>
      </c>
      <c r="K4850">
        <v>3.8490758019959199</v>
      </c>
      <c r="L4850">
        <v>2.5697562761903701</v>
      </c>
      <c r="M4850">
        <v>27.055948703809101</v>
      </c>
      <c r="N4850">
        <v>0.72832576935673299</v>
      </c>
      <c r="O4850">
        <v>32.741116751268997</v>
      </c>
      <c r="P4850">
        <v>103.092783505154</v>
      </c>
    </row>
    <row r="4851" spans="1:17" hidden="1" x14ac:dyDescent="0.3">
      <c r="A4851" t="s">
        <v>9932</v>
      </c>
      <c r="B4851" t="s">
        <v>9933</v>
      </c>
      <c r="C4851" t="s">
        <v>10650</v>
      </c>
      <c r="D4851" t="s">
        <v>127</v>
      </c>
      <c r="E4851">
        <v>3.719414</v>
      </c>
      <c r="F4851">
        <v>8.4499999999999993</v>
      </c>
      <c r="G4851">
        <v>-74.622859563075906</v>
      </c>
      <c r="H4851">
        <v>-10.5178028142308</v>
      </c>
      <c r="I4851">
        <v>-21.221068034267301</v>
      </c>
      <c r="J4851">
        <v>5.5691578184174597</v>
      </c>
      <c r="K4851">
        <v>8.6346509492432393</v>
      </c>
      <c r="L4851">
        <v>10.0129390990648</v>
      </c>
      <c r="M4851">
        <v>68.066997769811096</v>
      </c>
      <c r="N4851">
        <v>0.58192841962444897</v>
      </c>
      <c r="O4851">
        <v>136.21301775147899</v>
      </c>
      <c r="P4851">
        <v>38.524590163934398</v>
      </c>
      <c r="Q4851">
        <v>2.8363867824475999E-2</v>
      </c>
    </row>
    <row r="4852" spans="1:17" hidden="1" x14ac:dyDescent="0.3">
      <c r="A4852" t="s">
        <v>9934</v>
      </c>
      <c r="B4852" t="s">
        <v>9935</v>
      </c>
      <c r="C4852" t="s">
        <v>10650</v>
      </c>
      <c r="D4852" t="s">
        <v>46</v>
      </c>
      <c r="E4852">
        <v>3.6554760000000002</v>
      </c>
      <c r="F4852">
        <v>7.2</v>
      </c>
      <c r="G4852">
        <v>17.105706606229099</v>
      </c>
      <c r="H4852">
        <v>-1.7985759131857399</v>
      </c>
      <c r="I4852">
        <v>-0.81963521540928996</v>
      </c>
      <c r="J4852">
        <v>-1.9382444747476899</v>
      </c>
      <c r="K4852">
        <v>7.0562642441715804</v>
      </c>
      <c r="L4852">
        <v>6.6046031656899302</v>
      </c>
      <c r="M4852">
        <v>55.483428853946798</v>
      </c>
      <c r="N4852">
        <v>1.83205348324241</v>
      </c>
      <c r="O4852">
        <v>38.6111111111111</v>
      </c>
      <c r="P4852">
        <v>71.428571428571402</v>
      </c>
      <c r="Q4852">
        <v>8.4883968159588E-2</v>
      </c>
    </row>
    <row r="4853" spans="1:17" hidden="1" x14ac:dyDescent="0.3">
      <c r="A4853" t="s">
        <v>9936</v>
      </c>
      <c r="B4853" t="s">
        <v>9937</v>
      </c>
      <c r="C4853" t="s">
        <v>10650</v>
      </c>
      <c r="D4853" t="s">
        <v>141</v>
      </c>
      <c r="E4853">
        <v>3.6535500000000001</v>
      </c>
      <c r="F4853">
        <v>10.5</v>
      </c>
      <c r="G4853">
        <v>-43.730074688189397</v>
      </c>
      <c r="H4853">
        <v>20.341117918107599</v>
      </c>
      <c r="I4853">
        <v>-24.3615729889808</v>
      </c>
      <c r="J4853">
        <v>9.8109218294425204</v>
      </c>
      <c r="K4853">
        <v>9.3649428328966895</v>
      </c>
      <c r="L4853">
        <v>10.895399250389801</v>
      </c>
      <c r="M4853">
        <v>67.944856151925407</v>
      </c>
      <c r="N4853">
        <v>0.72505270127505395</v>
      </c>
      <c r="O4853">
        <v>60</v>
      </c>
      <c r="P4853">
        <v>32.911392405063197</v>
      </c>
      <c r="Q4853">
        <v>-4.6097610601681001E-2</v>
      </c>
    </row>
    <row r="4854" spans="1:17" hidden="1" x14ac:dyDescent="0.3">
      <c r="A4854" t="s">
        <v>9938</v>
      </c>
      <c r="B4854" t="s">
        <v>9939</v>
      </c>
      <c r="C4854" t="s">
        <v>10650</v>
      </c>
      <c r="D4854" t="s">
        <v>897</v>
      </c>
      <c r="E4854">
        <v>3.6508973</v>
      </c>
      <c r="F4854">
        <v>3.88</v>
      </c>
      <c r="G4854">
        <v>-17.3157434726314</v>
      </c>
      <c r="H4854">
        <v>4.7987452609379302</v>
      </c>
      <c r="I4854">
        <v>6.7839184940633999</v>
      </c>
      <c r="J4854">
        <v>9.11568073268867</v>
      </c>
      <c r="K4854">
        <v>3.5059542141198499</v>
      </c>
      <c r="L4854">
        <v>3.2730379625828898</v>
      </c>
      <c r="M4854">
        <v>62.597874522689999</v>
      </c>
      <c r="N4854">
        <v>0.83728843133833497</v>
      </c>
      <c r="O4854">
        <v>26.2886597938144</v>
      </c>
      <c r="P4854">
        <v>60.330578512396599</v>
      </c>
      <c r="Q4854">
        <v>3.6832403014572003E-2</v>
      </c>
    </row>
    <row r="4855" spans="1:17" hidden="1" x14ac:dyDescent="0.3">
      <c r="A4855" t="s">
        <v>9940</v>
      </c>
      <c r="B4855" t="s">
        <v>9941</v>
      </c>
      <c r="C4855" t="s">
        <v>10650</v>
      </c>
      <c r="D4855" t="s">
        <v>1418</v>
      </c>
      <c r="E4855">
        <v>3.6425595000000301</v>
      </c>
      <c r="F4855">
        <v>44.54</v>
      </c>
      <c r="G4855">
        <v>25.845424754057699</v>
      </c>
      <c r="H4855">
        <v>1.74472526643601</v>
      </c>
      <c r="I4855">
        <v>-12.199937156458899</v>
      </c>
      <c r="J4855">
        <v>-4.7516512699726698</v>
      </c>
      <c r="K4855">
        <v>42.762598834598002</v>
      </c>
      <c r="L4855">
        <v>39.476708736929702</v>
      </c>
      <c r="M4855">
        <v>52.471646248896</v>
      </c>
      <c r="N4855">
        <v>1.39014436192978</v>
      </c>
      <c r="O4855">
        <v>41.400987876066402</v>
      </c>
      <c r="P4855">
        <v>83.594394064303302</v>
      </c>
      <c r="Q4855">
        <v>6.3054224138243006E-2</v>
      </c>
    </row>
    <row r="4856" spans="1:17" hidden="1" x14ac:dyDescent="0.3">
      <c r="A4856" t="s">
        <v>9942</v>
      </c>
      <c r="B4856" t="s">
        <v>9943</v>
      </c>
      <c r="C4856" t="s">
        <v>10650</v>
      </c>
      <c r="D4856" t="s">
        <v>5412</v>
      </c>
      <c r="E4856">
        <v>3.6145463000000002</v>
      </c>
      <c r="F4856">
        <v>6.94</v>
      </c>
      <c r="G4856">
        <v>23.444989075059802</v>
      </c>
      <c r="H4856">
        <v>-27.253430898173502</v>
      </c>
      <c r="I4856">
        <v>-30.350120306642001</v>
      </c>
      <c r="J4856">
        <v>-3.5915457638730999</v>
      </c>
      <c r="K4856">
        <v>8.0977841097002692</v>
      </c>
      <c r="L4856">
        <v>7.8381447928131598</v>
      </c>
      <c r="M4856">
        <v>37.3545374151049</v>
      </c>
      <c r="N4856">
        <v>2.9548065675975099</v>
      </c>
      <c r="O4856">
        <v>78.530259365994198</v>
      </c>
      <c r="P4856">
        <v>69.682151589241997</v>
      </c>
    </row>
    <row r="4857" spans="1:17" hidden="1" x14ac:dyDescent="0.3">
      <c r="A4857" t="s">
        <v>9944</v>
      </c>
      <c r="B4857" t="s">
        <v>9945</v>
      </c>
      <c r="C4857" t="s">
        <v>10650</v>
      </c>
      <c r="D4857" t="s">
        <v>27</v>
      </c>
      <c r="E4857">
        <v>3.5940099999999999</v>
      </c>
      <c r="F4857">
        <v>0.7</v>
      </c>
      <c r="G4857">
        <v>-15.0645440004193</v>
      </c>
      <c r="H4857">
        <v>3.7699370399065</v>
      </c>
      <c r="I4857">
        <v>3.6093324684345802</v>
      </c>
      <c r="J4857">
        <v>-1.7822660559605701</v>
      </c>
      <c r="K4857">
        <v>0.61366058529216505</v>
      </c>
      <c r="L4857">
        <v>0.46868340457265401</v>
      </c>
      <c r="M4857">
        <v>99.999758895393995</v>
      </c>
      <c r="N4857">
        <v>0.18013750887545199</v>
      </c>
      <c r="O4857">
        <v>0</v>
      </c>
      <c r="P4857">
        <v>24.999999999999901</v>
      </c>
    </row>
    <row r="4858" spans="1:17" hidden="1" x14ac:dyDescent="0.3">
      <c r="A4858" t="s">
        <v>9946</v>
      </c>
      <c r="B4858" t="s">
        <v>9947</v>
      </c>
      <c r="C4858" t="s">
        <v>10650</v>
      </c>
      <c r="D4858" t="s">
        <v>3101</v>
      </c>
      <c r="E4858">
        <v>3.5931030000000002</v>
      </c>
      <c r="F4858">
        <v>23.97</v>
      </c>
      <c r="G4858">
        <v>-50.969958150548699</v>
      </c>
      <c r="H4858">
        <v>-0.70767490039198899</v>
      </c>
      <c r="I4858">
        <v>-17.177334198232</v>
      </c>
      <c r="J4858">
        <v>-1.7822660559605701</v>
      </c>
      <c r="K4858">
        <v>27.3913211527159</v>
      </c>
      <c r="L4858">
        <v>26.616617775801402</v>
      </c>
      <c r="M4858">
        <v>80.291271199426006</v>
      </c>
      <c r="N4858">
        <v>0.82512733446519504</v>
      </c>
      <c r="O4858">
        <v>26.8251981643721</v>
      </c>
      <c r="P4858">
        <v>2</v>
      </c>
    </row>
    <row r="4859" spans="1:17" hidden="1" x14ac:dyDescent="0.3">
      <c r="A4859" t="s">
        <v>9948</v>
      </c>
      <c r="B4859" t="s">
        <v>9949</v>
      </c>
      <c r="C4859" t="s">
        <v>10650</v>
      </c>
      <c r="D4859" t="s">
        <v>127</v>
      </c>
      <c r="E4859">
        <v>3.5767424000000001</v>
      </c>
      <c r="F4859">
        <v>6</v>
      </c>
      <c r="G4859">
        <v>-62.867709432760599</v>
      </c>
      <c r="H4859">
        <v>-0.52641607865804296</v>
      </c>
      <c r="I4859">
        <v>-42.047182110086801</v>
      </c>
      <c r="J4859">
        <v>-10.916493724367299</v>
      </c>
      <c r="K4859">
        <v>6.4324218577769203</v>
      </c>
      <c r="L4859">
        <v>7.5964796359758902</v>
      </c>
      <c r="M4859">
        <v>41.1966089886932</v>
      </c>
      <c r="N4859">
        <v>0.74470919426959103</v>
      </c>
      <c r="O4859">
        <v>103.666666666666</v>
      </c>
      <c r="P4859">
        <v>4.7120418848167498</v>
      </c>
      <c r="Q4859">
        <v>7.8168472249526999E-2</v>
      </c>
    </row>
    <row r="4860" spans="1:17" hidden="1" x14ac:dyDescent="0.3">
      <c r="A4860" t="s">
        <v>9950</v>
      </c>
      <c r="B4860" t="s">
        <v>9951</v>
      </c>
      <c r="C4860" t="s">
        <v>10650</v>
      </c>
      <c r="D4860" t="s">
        <v>629</v>
      </c>
      <c r="E4860">
        <v>3.5274169999999998</v>
      </c>
      <c r="F4860">
        <v>8.69</v>
      </c>
      <c r="G4860">
        <v>-72.617579062869794</v>
      </c>
      <c r="H4860">
        <v>0.94604198294730901</v>
      </c>
      <c r="I4860">
        <v>-17.158804088864901</v>
      </c>
      <c r="J4860">
        <v>5.2960005055141597</v>
      </c>
      <c r="K4860">
        <v>8.5841321668759107</v>
      </c>
      <c r="L4860">
        <v>9.1621591170251193</v>
      </c>
      <c r="M4860">
        <v>49.266292108152598</v>
      </c>
      <c r="N4860">
        <v>0.810899119250867</v>
      </c>
      <c r="O4860">
        <v>76.409666283083993</v>
      </c>
      <c r="P4860">
        <v>27.794117647058801</v>
      </c>
      <c r="Q4860">
        <v>8.8746077854544997E-2</v>
      </c>
    </row>
    <row r="4861" spans="1:17" hidden="1" x14ac:dyDescent="0.3">
      <c r="A4861" t="s">
        <v>9952</v>
      </c>
      <c r="B4861" t="s">
        <v>9953</v>
      </c>
      <c r="C4861" t="s">
        <v>10650</v>
      </c>
      <c r="D4861" t="s">
        <v>742</v>
      </c>
      <c r="E4861">
        <v>3.52154549999999</v>
      </c>
      <c r="F4861">
        <v>20100</v>
      </c>
      <c r="G4861">
        <v>-5.5931859894901201</v>
      </c>
      <c r="H4861">
        <v>-1.87035303188851</v>
      </c>
      <c r="I4861">
        <v>-12.2495918825592</v>
      </c>
      <c r="J4861">
        <v>1.0670674632677399</v>
      </c>
      <c r="K4861">
        <v>19208.7545485521</v>
      </c>
      <c r="L4861">
        <v>17019.334615027899</v>
      </c>
      <c r="M4861">
        <v>52.023657374319697</v>
      </c>
      <c r="N4861">
        <v>1</v>
      </c>
      <c r="Q4861">
        <v>0.111248485696195</v>
      </c>
    </row>
    <row r="4862" spans="1:17" hidden="1" x14ac:dyDescent="0.3">
      <c r="A4862" t="s">
        <v>9954</v>
      </c>
      <c r="B4862" t="s">
        <v>9955</v>
      </c>
      <c r="C4862" t="s">
        <v>10650</v>
      </c>
      <c r="D4862" t="s">
        <v>1418</v>
      </c>
      <c r="E4862">
        <v>3.4876835499999999</v>
      </c>
      <c r="F4862">
        <v>7.39</v>
      </c>
      <c r="G4862">
        <v>41.825795260744002</v>
      </c>
      <c r="H4862">
        <v>-21.903241654791099</v>
      </c>
      <c r="I4862">
        <v>-0.31672890129942499</v>
      </c>
      <c r="J4862">
        <v>-6.5807951679690202</v>
      </c>
      <c r="K4862">
        <v>8.3167300869833003</v>
      </c>
      <c r="L4862">
        <v>7.3482720100037904</v>
      </c>
      <c r="M4862">
        <v>16.700025190837501</v>
      </c>
      <c r="N4862">
        <v>9.9631191673956496E-2</v>
      </c>
      <c r="O4862">
        <v>34.506089309878199</v>
      </c>
      <c r="P4862">
        <v>79.368932038834899</v>
      </c>
      <c r="Q4862">
        <v>6.4865381261060007E-2</v>
      </c>
    </row>
    <row r="4863" spans="1:17" hidden="1" x14ac:dyDescent="0.3">
      <c r="A4863" t="s">
        <v>9956</v>
      </c>
      <c r="B4863" t="s">
        <v>9957</v>
      </c>
      <c r="C4863" t="s">
        <v>10650</v>
      </c>
      <c r="D4863" t="s">
        <v>472</v>
      </c>
      <c r="E4863">
        <v>3.4847999999999999</v>
      </c>
      <c r="F4863">
        <v>2.4900000000000002</v>
      </c>
      <c r="G4863">
        <v>20.4738139087627</v>
      </c>
      <c r="H4863">
        <v>5.5565521981772799</v>
      </c>
      <c r="I4863">
        <v>-2.79217677524717</v>
      </c>
      <c r="J4863">
        <v>-8.2264689447903407</v>
      </c>
      <c r="K4863">
        <v>2.3566044783843201</v>
      </c>
      <c r="L4863">
        <v>2.2061120790123199</v>
      </c>
      <c r="M4863">
        <v>44.1102513028072</v>
      </c>
      <c r="N4863">
        <v>1.63317034423617</v>
      </c>
      <c r="O4863">
        <v>9.6385542168674494</v>
      </c>
      <c r="P4863">
        <v>77.857142857142804</v>
      </c>
      <c r="Q4863">
        <v>8.1742682210003997E-2</v>
      </c>
    </row>
    <row r="4864" spans="1:17" hidden="1" x14ac:dyDescent="0.3">
      <c r="A4864" t="s">
        <v>9958</v>
      </c>
      <c r="B4864" t="s">
        <v>9959</v>
      </c>
      <c r="C4864" t="s">
        <v>10650</v>
      </c>
      <c r="D4864" t="s">
        <v>531</v>
      </c>
      <c r="E4864">
        <v>3.4267259999999999</v>
      </c>
      <c r="F4864">
        <v>5.7</v>
      </c>
      <c r="G4864">
        <v>-29.993773709586399</v>
      </c>
      <c r="H4864">
        <v>-1.2312351098160701</v>
      </c>
      <c r="I4864">
        <v>-1.94622308712096</v>
      </c>
      <c r="J4864">
        <v>-1.7822660559605701</v>
      </c>
      <c r="K4864">
        <v>5.9526139698367402</v>
      </c>
      <c r="L4864">
        <v>6.45724375736404</v>
      </c>
      <c r="M4864">
        <v>40.220905115390799</v>
      </c>
      <c r="N4864">
        <v>1.97191662702188</v>
      </c>
      <c r="O4864">
        <v>5.0877192982455997</v>
      </c>
      <c r="P4864">
        <v>27.232142857142801</v>
      </c>
      <c r="Q4864">
        <v>-5.1859599966458003E-2</v>
      </c>
    </row>
    <row r="4865" spans="1:17" hidden="1" x14ac:dyDescent="0.3">
      <c r="A4865" t="s">
        <v>9960</v>
      </c>
      <c r="B4865" t="s">
        <v>9961</v>
      </c>
      <c r="C4865" t="s">
        <v>10650</v>
      </c>
      <c r="D4865" t="s">
        <v>72</v>
      </c>
      <c r="E4865">
        <v>3.4157122497302499</v>
      </c>
      <c r="F4865">
        <v>9.2899999999999991</v>
      </c>
      <c r="G4865">
        <v>24.140430154413799</v>
      </c>
      <c r="H4865">
        <v>-1.52309381952183</v>
      </c>
      <c r="I4865">
        <v>41.606539229052402</v>
      </c>
      <c r="J4865">
        <v>-1.6627623810837799</v>
      </c>
      <c r="K4865">
        <v>9.2052783642497396</v>
      </c>
      <c r="L4865">
        <v>7.9854984337450201</v>
      </c>
      <c r="M4865">
        <v>100</v>
      </c>
      <c r="O4865">
        <v>0</v>
      </c>
      <c r="P4865">
        <v>54.575707154741998</v>
      </c>
    </row>
    <row r="4866" spans="1:17" hidden="1" x14ac:dyDescent="0.3">
      <c r="A4866" t="s">
        <v>9962</v>
      </c>
      <c r="B4866" t="s">
        <v>9963</v>
      </c>
      <c r="C4866" t="s">
        <v>10650</v>
      </c>
      <c r="D4866" t="s">
        <v>742</v>
      </c>
      <c r="E4866">
        <v>3.3721852499999998</v>
      </c>
      <c r="F4866">
        <v>2834.85</v>
      </c>
      <c r="G4866">
        <v>0.51979864351056104</v>
      </c>
      <c r="H4866">
        <v>-0.13360884098107001</v>
      </c>
      <c r="I4866">
        <v>1.26191746807584</v>
      </c>
      <c r="J4866">
        <v>0.41490717223525703</v>
      </c>
      <c r="K4866">
        <v>2695.8653226080801</v>
      </c>
      <c r="L4866">
        <v>2469.57360096615</v>
      </c>
      <c r="M4866">
        <v>62.239883768519803</v>
      </c>
      <c r="N4866">
        <v>0.78254942058623</v>
      </c>
      <c r="O4866">
        <v>0.88717216078453198</v>
      </c>
      <c r="P4866">
        <v>34.353080568720301</v>
      </c>
      <c r="Q4866">
        <v>1.8760771011537999E-2</v>
      </c>
    </row>
    <row r="4867" spans="1:17" hidden="1" x14ac:dyDescent="0.3">
      <c r="A4867" t="s">
        <v>9964</v>
      </c>
      <c r="B4867" t="s">
        <v>9965</v>
      </c>
      <c r="C4867" t="s">
        <v>10650</v>
      </c>
      <c r="D4867" t="s">
        <v>365</v>
      </c>
      <c r="E4867">
        <v>3.3607601579999899</v>
      </c>
      <c r="F4867">
        <v>6.51</v>
      </c>
      <c r="G4867">
        <v>-26.275277000328199</v>
      </c>
      <c r="H4867">
        <v>5.5145493883341299</v>
      </c>
      <c r="I4867">
        <v>-9.9628388117656197</v>
      </c>
      <c r="J4867">
        <v>-2.4214877225101801</v>
      </c>
      <c r="K4867">
        <v>6.26740938383137</v>
      </c>
      <c r="L4867">
        <v>6.3018250082492298</v>
      </c>
      <c r="M4867">
        <v>57.836907871361603</v>
      </c>
      <c r="N4867">
        <v>0.67135217723453</v>
      </c>
      <c r="O4867">
        <v>17.511520737327199</v>
      </c>
      <c r="P4867">
        <v>25.918762088974798</v>
      </c>
      <c r="Q4867">
        <v>-1.7962934285893999E-2</v>
      </c>
    </row>
    <row r="4868" spans="1:17" hidden="1" x14ac:dyDescent="0.3">
      <c r="A4868" t="s">
        <v>9966</v>
      </c>
      <c r="B4868" t="s">
        <v>9967</v>
      </c>
      <c r="C4868" t="s">
        <v>10650</v>
      </c>
      <c r="D4868" t="s">
        <v>629</v>
      </c>
      <c r="E4868">
        <v>3.3556824000000001</v>
      </c>
      <c r="F4868">
        <v>8.4</v>
      </c>
      <c r="G4868">
        <v>79.564722999671801</v>
      </c>
      <c r="H4868">
        <v>8.7131266529190992</v>
      </c>
      <c r="I4868">
        <v>20.364165407643601</v>
      </c>
      <c r="J4868">
        <v>-1.6627623810837799</v>
      </c>
      <c r="K4868">
        <v>6.6919976426689001</v>
      </c>
      <c r="M4868">
        <v>99.998538002641297</v>
      </c>
      <c r="N4868">
        <v>2.5282952193447401</v>
      </c>
      <c r="O4868">
        <v>0</v>
      </c>
      <c r="P4868">
        <v>110</v>
      </c>
    </row>
    <row r="4869" spans="1:17" hidden="1" x14ac:dyDescent="0.3">
      <c r="A4869" t="s">
        <v>9968</v>
      </c>
      <c r="B4869" t="s">
        <v>9969</v>
      </c>
      <c r="C4869" t="s">
        <v>10650</v>
      </c>
      <c r="D4869" t="s">
        <v>46</v>
      </c>
      <c r="E4869">
        <v>3.3406636000000001</v>
      </c>
      <c r="F4869">
        <v>6.04</v>
      </c>
      <c r="G4869">
        <v>-6.5533362386260796</v>
      </c>
      <c r="H4869">
        <v>-10.380505625854299</v>
      </c>
      <c r="I4869">
        <v>20.570984385838699</v>
      </c>
      <c r="J4869">
        <v>-1.7822660559605701</v>
      </c>
      <c r="K4869">
        <v>5.4541497085467903</v>
      </c>
      <c r="L4869">
        <v>5.14020118892092</v>
      </c>
      <c r="M4869">
        <v>6.2902638140204603</v>
      </c>
      <c r="N4869">
        <v>0.22368031479518199</v>
      </c>
      <c r="O4869">
        <v>29.139072847682101</v>
      </c>
      <c r="P4869">
        <v>72.571428571428498</v>
      </c>
      <c r="Q4869">
        <v>3.9636279625749997E-2</v>
      </c>
    </row>
    <row r="4870" spans="1:17" hidden="1" x14ac:dyDescent="0.3">
      <c r="A4870" t="s">
        <v>9970</v>
      </c>
      <c r="B4870" t="s">
        <v>9971</v>
      </c>
      <c r="C4870" t="s">
        <v>10650</v>
      </c>
      <c r="D4870" t="s">
        <v>175</v>
      </c>
      <c r="E4870">
        <v>3.3243925000000001</v>
      </c>
      <c r="F4870">
        <v>5.4</v>
      </c>
      <c r="G4870">
        <v>62.421865856814598</v>
      </c>
      <c r="H4870">
        <v>-7.21274899193563</v>
      </c>
      <c r="I4870">
        <v>-2.7650862930366</v>
      </c>
      <c r="J4870">
        <v>-3.10420382252522</v>
      </c>
      <c r="K4870">
        <v>6.0054342609967604</v>
      </c>
      <c r="L4870">
        <v>5.4468830578550698</v>
      </c>
      <c r="M4870">
        <v>45.093223981867503</v>
      </c>
      <c r="N4870">
        <v>1.32850539756568</v>
      </c>
      <c r="O4870">
        <v>55.5555555555555</v>
      </c>
      <c r="P4870">
        <v>122.222222222222</v>
      </c>
      <c r="Q4870">
        <v>3.4166408065869E-2</v>
      </c>
    </row>
    <row r="4871" spans="1:17" hidden="1" x14ac:dyDescent="0.3">
      <c r="A4871" t="s">
        <v>9972</v>
      </c>
      <c r="B4871" t="s">
        <v>9973</v>
      </c>
      <c r="C4871" t="s">
        <v>10650</v>
      </c>
      <c r="D4871" t="s">
        <v>51</v>
      </c>
      <c r="E4871">
        <v>3.3008799999999998</v>
      </c>
      <c r="F4871">
        <v>2.75</v>
      </c>
      <c r="G4871">
        <v>-1.3139694638788</v>
      </c>
      <c r="H4871">
        <v>-1.06999374097169</v>
      </c>
      <c r="I4871">
        <v>-9.6738755516155397</v>
      </c>
      <c r="J4871">
        <v>-1.7822660559605701</v>
      </c>
      <c r="K4871">
        <v>2.3424654783568499</v>
      </c>
      <c r="M4871">
        <v>57.669255736042103</v>
      </c>
      <c r="N4871">
        <v>0.140494434221243</v>
      </c>
      <c r="O4871">
        <v>14.545454545454501</v>
      </c>
      <c r="P4871">
        <v>56.25</v>
      </c>
      <c r="Q4871">
        <v>0.11384608654033</v>
      </c>
    </row>
    <row r="4872" spans="1:17" hidden="1" x14ac:dyDescent="0.3">
      <c r="A4872" t="s">
        <v>9974</v>
      </c>
      <c r="B4872" t="s">
        <v>9975</v>
      </c>
      <c r="C4872" t="s">
        <v>10650</v>
      </c>
      <c r="D4872" t="s">
        <v>198</v>
      </c>
      <c r="E4872">
        <v>3.2943899999999999</v>
      </c>
      <c r="F4872">
        <v>31.2</v>
      </c>
      <c r="G4872">
        <v>33.258322160217404</v>
      </c>
      <c r="H4872">
        <v>-12.131220353473299</v>
      </c>
      <c r="I4872">
        <v>-30.755729190511801</v>
      </c>
      <c r="J4872">
        <v>-6.6482696274605901</v>
      </c>
      <c r="K4872">
        <v>36.190831137373699</v>
      </c>
      <c r="L4872">
        <v>32.304641246614501</v>
      </c>
      <c r="M4872">
        <v>18.047539344565099</v>
      </c>
      <c r="N4872">
        <v>0.20158164459821501</v>
      </c>
      <c r="O4872">
        <v>53.846153846153797</v>
      </c>
      <c r="P4872">
        <v>100.38535645472</v>
      </c>
      <c r="Q4872">
        <v>7.4262395162661005E-2</v>
      </c>
    </row>
    <row r="4873" spans="1:17" hidden="1" x14ac:dyDescent="0.3">
      <c r="A4873" t="s">
        <v>9976</v>
      </c>
      <c r="B4873" t="s">
        <v>9977</v>
      </c>
      <c r="C4873" t="s">
        <v>10650</v>
      </c>
      <c r="D4873" t="s">
        <v>198</v>
      </c>
      <c r="E4873">
        <v>3.2915025</v>
      </c>
      <c r="F4873">
        <v>4.5</v>
      </c>
      <c r="G4873">
        <v>-52.174407435110801</v>
      </c>
      <c r="H4873">
        <v>-10.3466232312865</v>
      </c>
      <c r="I4873">
        <v>-27.741895198416898</v>
      </c>
      <c r="J4873">
        <v>8.7784664868074902E-2</v>
      </c>
      <c r="K4873">
        <v>4.8796121016057903</v>
      </c>
      <c r="L4873">
        <v>4.9531218963000798</v>
      </c>
      <c r="M4873">
        <v>43.617027362239597</v>
      </c>
      <c r="N4873">
        <v>0.82954608337819002</v>
      </c>
      <c r="O4873">
        <v>45.5555555555555</v>
      </c>
      <c r="P4873">
        <v>18.110236220472402</v>
      </c>
      <c r="Q4873">
        <v>4.5285254442875997E-2</v>
      </c>
    </row>
    <row r="4874" spans="1:17" hidden="1" x14ac:dyDescent="0.3">
      <c r="A4874" t="s">
        <v>9978</v>
      </c>
      <c r="B4874" t="s">
        <v>9979</v>
      </c>
      <c r="C4874" t="s">
        <v>10650</v>
      </c>
      <c r="D4874" t="s">
        <v>72</v>
      </c>
      <c r="E4874">
        <v>3.2622525000000002</v>
      </c>
      <c r="F4874">
        <v>7.38</v>
      </c>
      <c r="G4874">
        <v>89.207580142528897</v>
      </c>
      <c r="H4874">
        <v>-16.7773311076574</v>
      </c>
      <c r="I4874">
        <v>-44.3180051349919</v>
      </c>
      <c r="J4874">
        <v>-1.6627623810837799</v>
      </c>
      <c r="K4874">
        <v>8.28341212819074</v>
      </c>
      <c r="L4874">
        <v>7.7599355262656804</v>
      </c>
      <c r="M4874">
        <v>25.223862405343301</v>
      </c>
      <c r="N4874">
        <v>0.148653958662603</v>
      </c>
      <c r="O4874">
        <v>70.460704607045997</v>
      </c>
      <c r="P4874">
        <v>126.380368098159</v>
      </c>
      <c r="Q4874">
        <v>0.11836409243467701</v>
      </c>
    </row>
    <row r="4875" spans="1:17" hidden="1" x14ac:dyDescent="0.3">
      <c r="A4875" t="s">
        <v>9980</v>
      </c>
      <c r="B4875" t="s">
        <v>9981</v>
      </c>
      <c r="C4875" t="s">
        <v>10650</v>
      </c>
      <c r="D4875" t="s">
        <v>1903</v>
      </c>
      <c r="E4875">
        <v>3.2227728</v>
      </c>
      <c r="F4875">
        <v>6.24</v>
      </c>
      <c r="G4875">
        <v>11.3829048178536</v>
      </c>
      <c r="H4875">
        <v>-6.1102497828245799</v>
      </c>
      <c r="I4875">
        <v>10.5951885099539</v>
      </c>
      <c r="J4875">
        <v>2.8598506842428502</v>
      </c>
      <c r="K4875">
        <v>6.03947876158115</v>
      </c>
      <c r="L4875">
        <v>5.13843501972016</v>
      </c>
      <c r="M4875">
        <v>57.719661988717803</v>
      </c>
      <c r="N4875">
        <v>1.01797544591151</v>
      </c>
      <c r="O4875">
        <v>10.096153846153801</v>
      </c>
      <c r="P4875">
        <v>93.788819875776298</v>
      </c>
      <c r="Q4875">
        <v>1.5622717681901E-2</v>
      </c>
    </row>
    <row r="4876" spans="1:17" hidden="1" x14ac:dyDescent="0.3">
      <c r="A4876" t="s">
        <v>9982</v>
      </c>
      <c r="B4876" t="s">
        <v>9983</v>
      </c>
      <c r="C4876" t="s">
        <v>10650</v>
      </c>
      <c r="D4876" t="s">
        <v>282</v>
      </c>
      <c r="E4876">
        <v>3.216289776</v>
      </c>
      <c r="F4876">
        <v>2.13</v>
      </c>
      <c r="G4876">
        <v>-5.2572388523031304</v>
      </c>
      <c r="H4876">
        <v>15.5085413158242</v>
      </c>
      <c r="I4876">
        <v>-44.347656778877202</v>
      </c>
      <c r="J4876">
        <v>-2.24522901892355</v>
      </c>
      <c r="K4876">
        <v>1.9710315009506101</v>
      </c>
      <c r="L4876">
        <v>2.2560196116470501</v>
      </c>
      <c r="M4876">
        <v>77.673086406217806</v>
      </c>
      <c r="N4876">
        <v>0.87653634894991905</v>
      </c>
      <c r="O4876">
        <v>52.582159624413102</v>
      </c>
      <c r="P4876">
        <v>41.0596026490066</v>
      </c>
      <c r="Q4876">
        <v>-9.3319948075474002E-2</v>
      </c>
    </row>
    <row r="4877" spans="1:17" hidden="1" x14ac:dyDescent="0.3">
      <c r="A4877" t="s">
        <v>9984</v>
      </c>
      <c r="B4877" t="s">
        <v>9985</v>
      </c>
      <c r="C4877" t="s">
        <v>10650</v>
      </c>
      <c r="D4877" t="s">
        <v>9986</v>
      </c>
      <c r="E4877">
        <v>3.2125499999999998</v>
      </c>
      <c r="F4877">
        <v>4.95</v>
      </c>
      <c r="G4877">
        <v>-13.414000404583501</v>
      </c>
      <c r="H4877">
        <v>20.398088446488</v>
      </c>
      <c r="I4877">
        <v>17.6376922326216</v>
      </c>
      <c r="J4877">
        <v>-1.0530062835228</v>
      </c>
      <c r="K4877">
        <v>4.4426609680133602</v>
      </c>
      <c r="L4877">
        <v>4.1776491607899597</v>
      </c>
      <c r="M4877">
        <v>97.496200590923294</v>
      </c>
      <c r="N4877">
        <v>0.42272727272727201</v>
      </c>
      <c r="O4877">
        <v>21.818181818181799</v>
      </c>
      <c r="P4877">
        <v>74.295774647887299</v>
      </c>
    </row>
    <row r="4878" spans="1:17" hidden="1" x14ac:dyDescent="0.3">
      <c r="A4878" t="s">
        <v>9987</v>
      </c>
      <c r="B4878" t="s">
        <v>9988</v>
      </c>
      <c r="C4878" t="s">
        <v>10650</v>
      </c>
      <c r="E4878">
        <v>3.2114331170702899</v>
      </c>
      <c r="F4878">
        <v>15.25</v>
      </c>
      <c r="G4878">
        <v>-58.331258087798602</v>
      </c>
      <c r="H4878">
        <v>-1.52309381952183</v>
      </c>
      <c r="I4878">
        <v>-22.3032939661177</v>
      </c>
      <c r="J4878">
        <v>-1.6627623810837799</v>
      </c>
      <c r="K4878">
        <v>15.087747284586399</v>
      </c>
      <c r="L4878">
        <v>15.304883437450799</v>
      </c>
      <c r="M4878">
        <v>52.0677046831699</v>
      </c>
      <c r="N4878">
        <v>0</v>
      </c>
      <c r="O4878">
        <v>38.688524590163901</v>
      </c>
      <c r="P4878">
        <v>42.124883504193797</v>
      </c>
    </row>
    <row r="4879" spans="1:17" hidden="1" x14ac:dyDescent="0.3">
      <c r="A4879" t="s">
        <v>9989</v>
      </c>
      <c r="B4879" t="s">
        <v>9990</v>
      </c>
      <c r="C4879" t="s">
        <v>10650</v>
      </c>
      <c r="D4879" t="s">
        <v>414</v>
      </c>
      <c r="E4879">
        <v>3.2032943999999999</v>
      </c>
      <c r="F4879">
        <v>8.4600000000000009</v>
      </c>
      <c r="G4879">
        <v>17.9857756312507</v>
      </c>
      <c r="H4879">
        <v>-1.52309381952183</v>
      </c>
      <c r="I4879">
        <v>-18.9691679256896</v>
      </c>
      <c r="J4879">
        <v>-1.6627623810837799</v>
      </c>
      <c r="K4879">
        <v>8.4829933837153906</v>
      </c>
      <c r="L4879">
        <v>8.0409416570999994</v>
      </c>
      <c r="M4879">
        <v>20.171589802924402</v>
      </c>
      <c r="N4879">
        <v>0</v>
      </c>
      <c r="O4879">
        <v>7.56501182033095</v>
      </c>
      <c r="P4879">
        <v>96.287703016241295</v>
      </c>
    </row>
    <row r="4880" spans="1:17" hidden="1" x14ac:dyDescent="0.3">
      <c r="A4880" t="s">
        <v>9991</v>
      </c>
      <c r="B4880" t="s">
        <v>9992</v>
      </c>
      <c r="C4880" t="s">
        <v>10650</v>
      </c>
      <c r="D4880" t="s">
        <v>629</v>
      </c>
      <c r="E4880">
        <v>3.1907129099999998</v>
      </c>
      <c r="F4880">
        <v>20.58</v>
      </c>
      <c r="G4880">
        <v>-40.4090302811681</v>
      </c>
      <c r="H4880">
        <v>-13.0069647872637</v>
      </c>
      <c r="I4880">
        <v>-40.809280127653203</v>
      </c>
      <c r="J4880">
        <v>-15.9127623810837</v>
      </c>
      <c r="K4880">
        <v>23.875627716259899</v>
      </c>
      <c r="M4880">
        <v>3.1703226516206899</v>
      </c>
      <c r="N4880">
        <v>1.9032258064516101</v>
      </c>
      <c r="O4880">
        <v>72.108843537414899</v>
      </c>
      <c r="P4880">
        <v>0</v>
      </c>
    </row>
    <row r="4881" spans="1:17" hidden="1" x14ac:dyDescent="0.3">
      <c r="A4881" t="s">
        <v>9993</v>
      </c>
      <c r="B4881" t="s">
        <v>9994</v>
      </c>
      <c r="C4881" t="s">
        <v>10650</v>
      </c>
      <c r="D4881" t="s">
        <v>742</v>
      </c>
      <c r="E4881">
        <v>3.13730683</v>
      </c>
      <c r="F4881">
        <v>88.27</v>
      </c>
      <c r="G4881">
        <v>27.868166328222699</v>
      </c>
      <c r="H4881">
        <v>0.76452544706053605</v>
      </c>
      <c r="I4881">
        <v>6.0733135308173898</v>
      </c>
      <c r="J4881">
        <v>0.179975400763528</v>
      </c>
      <c r="K4881">
        <v>84.031128392476802</v>
      </c>
      <c r="L4881">
        <v>74.977132919093705</v>
      </c>
      <c r="M4881">
        <v>50.818864179380903</v>
      </c>
      <c r="N4881">
        <v>0.85405408413648998</v>
      </c>
      <c r="O4881">
        <v>2.5263396397417099</v>
      </c>
      <c r="P4881">
        <v>63.160813308687601</v>
      </c>
      <c r="Q4881">
        <v>1.4865976829215E-2</v>
      </c>
    </row>
    <row r="4882" spans="1:17" hidden="1" x14ac:dyDescent="0.3">
      <c r="A4882" t="s">
        <v>9995</v>
      </c>
      <c r="B4882" t="s">
        <v>9996</v>
      </c>
      <c r="C4882" t="s">
        <v>10650</v>
      </c>
      <c r="D4882" t="s">
        <v>531</v>
      </c>
      <c r="E4882">
        <v>3.1238001118785701</v>
      </c>
      <c r="F4882">
        <v>3.13</v>
      </c>
      <c r="G4882">
        <v>-30.435277000328199</v>
      </c>
      <c r="H4882">
        <v>-1.52309381952183</v>
      </c>
      <c r="I4882">
        <v>-12.9691679256896</v>
      </c>
      <c r="J4882">
        <v>-1.6627623810837799</v>
      </c>
      <c r="K4882">
        <v>3.1299999981612099</v>
      </c>
      <c r="L4882">
        <v>3.1299204080608001</v>
      </c>
      <c r="M4882">
        <v>100</v>
      </c>
      <c r="O4882">
        <v>0</v>
      </c>
      <c r="P4882">
        <v>0</v>
      </c>
    </row>
    <row r="4883" spans="1:17" hidden="1" x14ac:dyDescent="0.3">
      <c r="A4883" t="s">
        <v>9997</v>
      </c>
      <c r="B4883" t="s">
        <v>9998</v>
      </c>
      <c r="C4883" t="s">
        <v>10650</v>
      </c>
      <c r="D4883" t="s">
        <v>966</v>
      </c>
      <c r="E4883">
        <v>3.1222530960000001</v>
      </c>
      <c r="F4883">
        <v>6.91</v>
      </c>
      <c r="G4883">
        <v>-85.637056683325696</v>
      </c>
      <c r="H4883">
        <v>-11.169631422131101</v>
      </c>
      <c r="I4883">
        <v>-64.188875923833194</v>
      </c>
      <c r="J4883">
        <v>7.6861724822454001</v>
      </c>
      <c r="K4883">
        <v>11.6493621686477</v>
      </c>
      <c r="L4883">
        <v>15.6153450632104</v>
      </c>
      <c r="M4883">
        <v>71.142468800424396</v>
      </c>
      <c r="N4883">
        <v>1.9484762802387601</v>
      </c>
      <c r="O4883">
        <v>171.78002894356001</v>
      </c>
      <c r="P4883">
        <v>14.9750415973377</v>
      </c>
      <c r="Q4883">
        <v>-5.4778260817015E-2</v>
      </c>
    </row>
    <row r="4884" spans="1:17" hidden="1" x14ac:dyDescent="0.3">
      <c r="A4884" t="s">
        <v>9999</v>
      </c>
      <c r="B4884" t="s">
        <v>10000</v>
      </c>
      <c r="C4884" t="s">
        <v>10650</v>
      </c>
      <c r="D4884" t="s">
        <v>51</v>
      </c>
      <c r="E4884">
        <v>3.0965706000000002</v>
      </c>
      <c r="F4884">
        <v>9.75</v>
      </c>
      <c r="G4884">
        <v>22.625947489467698</v>
      </c>
      <c r="H4884">
        <v>-16.023093819521801</v>
      </c>
      <c r="I4884">
        <v>-39.660897248997898</v>
      </c>
      <c r="J4884">
        <v>-11.6627623810837</v>
      </c>
      <c r="K4884">
        <v>11.711648114931799</v>
      </c>
      <c r="L4884">
        <v>10.7060030913813</v>
      </c>
      <c r="M4884">
        <v>2.0373689864000001E-5</v>
      </c>
      <c r="N4884">
        <v>5.55555555555555</v>
      </c>
      <c r="O4884">
        <v>50.769230769230703</v>
      </c>
      <c r="P4884">
        <v>53.061224489795897</v>
      </c>
    </row>
    <row r="4885" spans="1:17" hidden="1" x14ac:dyDescent="0.3">
      <c r="A4885" t="s">
        <v>10001</v>
      </c>
      <c r="B4885" t="s">
        <v>10002</v>
      </c>
      <c r="C4885" t="s">
        <v>10650</v>
      </c>
      <c r="E4885">
        <v>3.0610625759999999</v>
      </c>
      <c r="F4885">
        <v>37.42</v>
      </c>
      <c r="G4885">
        <v>133.45752976976999</v>
      </c>
      <c r="H4885">
        <v>63.783028629457696</v>
      </c>
      <c r="I4885">
        <v>46.264874627501797</v>
      </c>
      <c r="J4885">
        <v>63.643360067895799</v>
      </c>
      <c r="K4885">
        <v>22.547418606677802</v>
      </c>
      <c r="L4885">
        <v>19.553901091091699</v>
      </c>
      <c r="M4885">
        <v>3.8624480070548701</v>
      </c>
      <c r="N4885">
        <v>0.37067995499115802</v>
      </c>
      <c r="O4885">
        <v>0</v>
      </c>
      <c r="P4885">
        <v>214.71825063078199</v>
      </c>
      <c r="Q4885">
        <v>8.9316991574049001E-2</v>
      </c>
    </row>
    <row r="4886" spans="1:17" hidden="1" x14ac:dyDescent="0.3">
      <c r="A4886" t="s">
        <v>10003</v>
      </c>
      <c r="B4886" t="s">
        <v>10004</v>
      </c>
      <c r="C4886" t="s">
        <v>10650</v>
      </c>
      <c r="D4886" t="s">
        <v>531</v>
      </c>
      <c r="E4886">
        <v>3.0510899999999999</v>
      </c>
      <c r="F4886">
        <v>10.15</v>
      </c>
      <c r="G4886">
        <v>23.736577003524001</v>
      </c>
      <c r="H4886">
        <v>14.4647388927114</v>
      </c>
      <c r="I4886">
        <v>-10.220454765607901</v>
      </c>
      <c r="J4886">
        <v>3.1391999126257901</v>
      </c>
      <c r="K4886">
        <v>8.3474283085310699</v>
      </c>
      <c r="L4886">
        <v>8.0330295479491003</v>
      </c>
      <c r="M4886">
        <v>94.967362290506699</v>
      </c>
      <c r="N4886">
        <v>0.46183822533420799</v>
      </c>
      <c r="O4886">
        <v>3.6453201970443301</v>
      </c>
      <c r="P4886">
        <v>69.449081803005001</v>
      </c>
      <c r="Q4886">
        <v>-4.4168185098387998E-2</v>
      </c>
    </row>
    <row r="4887" spans="1:17" hidden="1" x14ac:dyDescent="0.3">
      <c r="A4887" t="s">
        <v>10005</v>
      </c>
      <c r="B4887" t="s">
        <v>10006</v>
      </c>
      <c r="C4887" t="s">
        <v>10650</v>
      </c>
      <c r="D4887" t="s">
        <v>86</v>
      </c>
      <c r="E4887">
        <v>3.0467955</v>
      </c>
      <c r="F4887">
        <v>7.25</v>
      </c>
      <c r="G4887">
        <v>30.675834110782901</v>
      </c>
      <c r="H4887">
        <v>-9.8772085327387895</v>
      </c>
      <c r="I4887">
        <v>-11.7121846854662</v>
      </c>
      <c r="J4887">
        <v>-3.6627623810837902</v>
      </c>
      <c r="K4887">
        <v>7.6436652227230004</v>
      </c>
      <c r="L4887">
        <v>7.4730768483951797</v>
      </c>
      <c r="M4887">
        <v>45.005537216932197</v>
      </c>
      <c r="N4887">
        <v>1.1723664179986</v>
      </c>
      <c r="O4887">
        <v>38.2068965517241</v>
      </c>
      <c r="P4887">
        <v>106.552706552706</v>
      </c>
      <c r="Q4887">
        <v>0.133889687344939</v>
      </c>
    </row>
    <row r="4888" spans="1:17" hidden="1" x14ac:dyDescent="0.3">
      <c r="A4888" t="s">
        <v>10007</v>
      </c>
      <c r="B4888" t="s">
        <v>10008</v>
      </c>
      <c r="C4888" t="s">
        <v>10650</v>
      </c>
      <c r="D4888" t="s">
        <v>1546</v>
      </c>
      <c r="E4888">
        <v>3.0230969999999999</v>
      </c>
      <c r="F4888">
        <v>3.3</v>
      </c>
      <c r="G4888">
        <v>-12.3809199411462</v>
      </c>
      <c r="H4888">
        <v>1.7767971492974299</v>
      </c>
      <c r="I4888">
        <v>29.184045112112699</v>
      </c>
      <c r="J4888">
        <v>0.70220599372885095</v>
      </c>
      <c r="K4888">
        <v>2.68655550060793</v>
      </c>
      <c r="M4888">
        <v>36.772285789894298</v>
      </c>
      <c r="N4888">
        <v>0.259717784877529</v>
      </c>
      <c r="O4888">
        <v>2.4242424242424101</v>
      </c>
      <c r="P4888">
        <v>73.684210526315795</v>
      </c>
    </row>
    <row r="4889" spans="1:17" hidden="1" x14ac:dyDescent="0.3">
      <c r="A4889" t="s">
        <v>10009</v>
      </c>
      <c r="B4889" t="s">
        <v>10010</v>
      </c>
      <c r="C4889" t="s">
        <v>10650</v>
      </c>
      <c r="D4889" t="s">
        <v>1644</v>
      </c>
      <c r="E4889">
        <v>3.0193737600000001</v>
      </c>
      <c r="F4889">
        <v>4.16</v>
      </c>
      <c r="G4889">
        <v>-100.175785218217</v>
      </c>
      <c r="H4889">
        <v>-7.7873209180910896</v>
      </c>
      <c r="I4889">
        <v>-54.300272051339398</v>
      </c>
      <c r="J4889">
        <v>-3.1907167601859201</v>
      </c>
      <c r="K4889">
        <v>5.8205519140407702</v>
      </c>
      <c r="L4889">
        <v>8.5696634357543005</v>
      </c>
      <c r="M4889">
        <v>6.4820758403314498</v>
      </c>
      <c r="N4889">
        <v>0.59241380902510299</v>
      </c>
      <c r="O4889">
        <v>335.336538461538</v>
      </c>
      <c r="P4889">
        <v>4.2606516290726697</v>
      </c>
      <c r="Q4889">
        <v>-6.5814680543475002E-2</v>
      </c>
    </row>
    <row r="4890" spans="1:17" hidden="1" x14ac:dyDescent="0.3">
      <c r="A4890" t="s">
        <v>10011</v>
      </c>
      <c r="B4890" t="s">
        <v>10012</v>
      </c>
      <c r="C4890" t="s">
        <v>10650</v>
      </c>
      <c r="D4890" t="s">
        <v>531</v>
      </c>
      <c r="E4890">
        <v>2.9933882440000001</v>
      </c>
      <c r="F4890">
        <v>13.46</v>
      </c>
      <c r="G4890">
        <v>-30.435277000328199</v>
      </c>
      <c r="H4890">
        <v>-1.52309381952183</v>
      </c>
      <c r="I4890">
        <v>-12.9691679256896</v>
      </c>
      <c r="J4890">
        <v>-1.6627623810837799</v>
      </c>
      <c r="K4890">
        <v>13.459999010996199</v>
      </c>
      <c r="L4890">
        <v>13.357802582742901</v>
      </c>
      <c r="M4890">
        <v>100</v>
      </c>
      <c r="O4890">
        <v>0</v>
      </c>
      <c r="P4890">
        <v>0</v>
      </c>
    </row>
    <row r="4891" spans="1:17" hidden="1" x14ac:dyDescent="0.3">
      <c r="A4891" t="s">
        <v>10013</v>
      </c>
      <c r="B4891" t="s">
        <v>10014</v>
      </c>
      <c r="C4891" t="s">
        <v>10650</v>
      </c>
      <c r="D4891" t="s">
        <v>387</v>
      </c>
      <c r="E4891">
        <v>2.9835716159999999</v>
      </c>
      <c r="F4891">
        <v>2.77</v>
      </c>
      <c r="G4891">
        <v>8.7607028991692708</v>
      </c>
      <c r="H4891">
        <v>-0.79845613836241802</v>
      </c>
      <c r="I4891">
        <v>-53.399275452571302</v>
      </c>
      <c r="J4891">
        <v>-1.3017515507588799</v>
      </c>
      <c r="K4891">
        <v>2.9366618564595699</v>
      </c>
      <c r="L4891">
        <v>3.1244895487665101</v>
      </c>
      <c r="M4891">
        <v>44.718126400039203</v>
      </c>
      <c r="N4891">
        <v>0.231745879035923</v>
      </c>
      <c r="O4891">
        <v>93.862815884476504</v>
      </c>
      <c r="P4891">
        <v>77.564102564102498</v>
      </c>
    </row>
    <row r="4892" spans="1:17" hidden="1" x14ac:dyDescent="0.3">
      <c r="A4892" t="s">
        <v>10015</v>
      </c>
      <c r="B4892" t="s">
        <v>10016</v>
      </c>
      <c r="C4892" t="s">
        <v>10650</v>
      </c>
      <c r="D4892" t="s">
        <v>355</v>
      </c>
      <c r="E4892">
        <v>2.9786717999999999</v>
      </c>
      <c r="F4892">
        <v>1.61</v>
      </c>
      <c r="G4892">
        <v>4.85884064673062</v>
      </c>
      <c r="H4892">
        <v>-0.87793252919925802</v>
      </c>
      <c r="I4892">
        <v>-9.0982001837541802</v>
      </c>
      <c r="J4892">
        <v>-2.2997050562430199</v>
      </c>
      <c r="K4892">
        <v>1.6029495055534699</v>
      </c>
      <c r="L4892">
        <v>1.5389364130112799</v>
      </c>
      <c r="M4892">
        <v>41.713471963115403</v>
      </c>
      <c r="N4892">
        <v>1.0081681576899599</v>
      </c>
      <c r="O4892">
        <v>43.478260869565197</v>
      </c>
      <c r="P4892">
        <v>67.7083333333333</v>
      </c>
      <c r="Q4892">
        <v>2.5232456523302998E-2</v>
      </c>
    </row>
    <row r="4893" spans="1:17" hidden="1" x14ac:dyDescent="0.3">
      <c r="A4893" t="s">
        <v>10017</v>
      </c>
      <c r="B4893" t="s">
        <v>10018</v>
      </c>
      <c r="C4893" t="s">
        <v>10650</v>
      </c>
      <c r="D4893" t="s">
        <v>355</v>
      </c>
      <c r="E4893">
        <v>2.96116</v>
      </c>
      <c r="F4893">
        <v>7.24</v>
      </c>
      <c r="G4893">
        <v>-1.14956271461391</v>
      </c>
      <c r="H4893">
        <v>8.8427598390147502</v>
      </c>
      <c r="I4893">
        <v>22.611356418879598</v>
      </c>
      <c r="J4893">
        <v>13.2578725395511</v>
      </c>
      <c r="K4893">
        <v>6.2360808265143897</v>
      </c>
      <c r="L4893">
        <v>5.3468747939710202</v>
      </c>
      <c r="M4893">
        <v>69.392838708027298</v>
      </c>
      <c r="N4893">
        <v>0.69930955120828497</v>
      </c>
      <c r="O4893">
        <v>4.2817679558010999</v>
      </c>
      <c r="P4893">
        <v>105.681818181818</v>
      </c>
    </row>
    <row r="4894" spans="1:17" hidden="1" x14ac:dyDescent="0.3">
      <c r="A4894" t="s">
        <v>10019</v>
      </c>
      <c r="B4894" t="s">
        <v>10020</v>
      </c>
      <c r="C4894" t="s">
        <v>10650</v>
      </c>
      <c r="D4894" t="s">
        <v>629</v>
      </c>
      <c r="E4894">
        <v>2.956803141</v>
      </c>
      <c r="F4894">
        <v>0.87</v>
      </c>
      <c r="G4894">
        <v>-12.251074793507399</v>
      </c>
      <c r="H4894">
        <v>-8.9550975808043507</v>
      </c>
      <c r="I4894">
        <v>-21.478386829811001</v>
      </c>
      <c r="J4894">
        <v>-1.7822660559605701</v>
      </c>
      <c r="K4894">
        <v>0.92646843450444905</v>
      </c>
      <c r="L4894">
        <v>0.73762628074097103</v>
      </c>
      <c r="M4894">
        <v>0.28492327462957701</v>
      </c>
      <c r="N4894">
        <v>0.98913191884437901</v>
      </c>
      <c r="O4894">
        <v>17.241379310344801</v>
      </c>
      <c r="P4894">
        <v>22.5352112676056</v>
      </c>
    </row>
    <row r="4895" spans="1:17" hidden="1" x14ac:dyDescent="0.3">
      <c r="A4895" t="s">
        <v>10021</v>
      </c>
      <c r="B4895" t="s">
        <v>10022</v>
      </c>
      <c r="C4895" t="s">
        <v>10650</v>
      </c>
      <c r="D4895" t="s">
        <v>2641</v>
      </c>
      <c r="E4895">
        <v>2.92138326999999</v>
      </c>
      <c r="F4895">
        <v>36.950000000000003</v>
      </c>
      <c r="G4895">
        <v>-83.828314336352406</v>
      </c>
      <c r="H4895">
        <v>-4.1987694951975199</v>
      </c>
      <c r="I4895">
        <v>9.3008519287114009</v>
      </c>
      <c r="J4895">
        <v>-4.0746865003249804</v>
      </c>
      <c r="K4895">
        <v>36.4586181136332</v>
      </c>
      <c r="L4895">
        <v>39.245186766988297</v>
      </c>
      <c r="M4895">
        <v>38.601718044663102</v>
      </c>
      <c r="N4895">
        <v>1.65323336457357</v>
      </c>
      <c r="O4895">
        <v>143.57239512855199</v>
      </c>
      <c r="P4895">
        <v>42.6640926640926</v>
      </c>
      <c r="Q4895">
        <v>-3.7340806065026003E-2</v>
      </c>
    </row>
    <row r="4896" spans="1:17" hidden="1" x14ac:dyDescent="0.3">
      <c r="A4896" t="s">
        <v>10023</v>
      </c>
      <c r="B4896" t="s">
        <v>10024</v>
      </c>
      <c r="C4896" t="s">
        <v>10650</v>
      </c>
      <c r="D4896" t="s">
        <v>531</v>
      </c>
      <c r="E4896">
        <v>2.8967353999999998</v>
      </c>
      <c r="F4896">
        <v>4.42</v>
      </c>
      <c r="G4896">
        <v>139.693552760876</v>
      </c>
      <c r="H4896">
        <v>4.2804486150474297</v>
      </c>
      <c r="I4896">
        <v>156.454860923719</v>
      </c>
      <c r="J4896">
        <v>-1.7822660559605701</v>
      </c>
      <c r="M4896">
        <v>100</v>
      </c>
      <c r="N4896">
        <v>0.96873190503763695</v>
      </c>
      <c r="O4896">
        <v>0</v>
      </c>
      <c r="P4896">
        <v>181.52866242038201</v>
      </c>
    </row>
    <row r="4897" spans="1:17" hidden="1" x14ac:dyDescent="0.3">
      <c r="A4897" t="s">
        <v>10025</v>
      </c>
      <c r="B4897" t="s">
        <v>10026</v>
      </c>
      <c r="C4897" t="s">
        <v>10650</v>
      </c>
      <c r="D4897" t="s">
        <v>2641</v>
      </c>
      <c r="E4897">
        <v>2.8783485</v>
      </c>
      <c r="F4897">
        <v>18.18</v>
      </c>
      <c r="G4897">
        <v>-25.469919032660702</v>
      </c>
      <c r="H4897">
        <v>-1.52309381952183</v>
      </c>
      <c r="I4897">
        <v>-12.9691679256896</v>
      </c>
      <c r="J4897">
        <v>-1.6627623810837799</v>
      </c>
      <c r="K4897">
        <v>18.179144620165498</v>
      </c>
      <c r="L4897">
        <v>17.985189014633299</v>
      </c>
      <c r="M4897">
        <v>100</v>
      </c>
      <c r="O4897">
        <v>0</v>
      </c>
      <c r="P4897">
        <v>4.9653579676674298</v>
      </c>
    </row>
    <row r="4898" spans="1:17" hidden="1" x14ac:dyDescent="0.3">
      <c r="A4898" t="s">
        <v>10027</v>
      </c>
      <c r="B4898" t="s">
        <v>10028</v>
      </c>
      <c r="C4898" t="s">
        <v>10650</v>
      </c>
      <c r="D4898" t="s">
        <v>54</v>
      </c>
      <c r="E4898">
        <v>2.8342481399999899</v>
      </c>
      <c r="F4898">
        <v>2.8</v>
      </c>
      <c r="G4898">
        <v>-45.586792151843298</v>
      </c>
      <c r="H4898">
        <v>-0.793166812222585</v>
      </c>
      <c r="I4898">
        <v>-16.4174437877586</v>
      </c>
      <c r="J4898">
        <v>-7.7852113606756204</v>
      </c>
      <c r="K4898">
        <v>2.7770055430245799</v>
      </c>
      <c r="L4898">
        <v>2.96714150237371</v>
      </c>
      <c r="M4898">
        <v>51.257897166505401</v>
      </c>
      <c r="N4898">
        <v>0.88969307741367498</v>
      </c>
      <c r="O4898">
        <v>60.357142857142797</v>
      </c>
      <c r="P4898">
        <v>10.671936758893199</v>
      </c>
      <c r="Q4898">
        <v>-0.114359030067409</v>
      </c>
    </row>
    <row r="4899" spans="1:17" hidden="1" x14ac:dyDescent="0.3">
      <c r="A4899" t="s">
        <v>10029</v>
      </c>
      <c r="B4899" t="s">
        <v>10030</v>
      </c>
      <c r="C4899" t="s">
        <v>10650</v>
      </c>
      <c r="D4899" t="s">
        <v>46</v>
      </c>
      <c r="E4899">
        <v>2.8333460000000001</v>
      </c>
      <c r="F4899">
        <v>1.64</v>
      </c>
      <c r="G4899">
        <v>34.181357638924901</v>
      </c>
      <c r="H4899">
        <v>-1.34058629279705</v>
      </c>
      <c r="I4899">
        <v>50.942665801767902</v>
      </c>
      <c r="J4899">
        <v>-5.4632476510525896</v>
      </c>
      <c r="K4899">
        <v>1.2642151979173699</v>
      </c>
      <c r="L4899">
        <v>1.28210144938785</v>
      </c>
      <c r="M4899">
        <v>94.149954862419506</v>
      </c>
      <c r="N4899">
        <v>1.7837828367046</v>
      </c>
      <c r="O4899">
        <v>0</v>
      </c>
      <c r="P4899">
        <v>80.219780219780205</v>
      </c>
      <c r="Q4899">
        <v>5.1105847211686997E-2</v>
      </c>
    </row>
    <row r="4900" spans="1:17" hidden="1" x14ac:dyDescent="0.3">
      <c r="A4900" t="s">
        <v>10031</v>
      </c>
      <c r="B4900" t="s">
        <v>10032</v>
      </c>
      <c r="C4900" t="s">
        <v>10650</v>
      </c>
      <c r="D4900" t="s">
        <v>531</v>
      </c>
      <c r="E4900">
        <v>2.823</v>
      </c>
      <c r="F4900">
        <v>9.41</v>
      </c>
      <c r="G4900">
        <v>35.233737084178799</v>
      </c>
      <c r="H4900">
        <v>-1.52309381952183</v>
      </c>
      <c r="I4900">
        <v>-12.9691679256896</v>
      </c>
      <c r="J4900">
        <v>-1.6627623810837799</v>
      </c>
      <c r="K4900">
        <v>9.3345090684342296</v>
      </c>
      <c r="L4900">
        <v>8.0818684989201106</v>
      </c>
      <c r="M4900">
        <v>99.992037052364694</v>
      </c>
      <c r="O4900">
        <v>0</v>
      </c>
      <c r="P4900">
        <v>65.669014084506998</v>
      </c>
    </row>
    <row r="4901" spans="1:17" hidden="1" x14ac:dyDescent="0.3">
      <c r="A4901" t="s">
        <v>10033</v>
      </c>
      <c r="B4901" t="s">
        <v>10034</v>
      </c>
      <c r="C4901" t="s">
        <v>10650</v>
      </c>
      <c r="D4901" t="s">
        <v>72</v>
      </c>
      <c r="E4901">
        <v>2.8050144000000001</v>
      </c>
      <c r="F4901">
        <v>17.88</v>
      </c>
      <c r="G4901">
        <v>-3.17549052345989</v>
      </c>
      <c r="H4901">
        <v>9.4638707987276902</v>
      </c>
      <c r="I4901">
        <v>-13.6358345923563</v>
      </c>
      <c r="J4901">
        <v>-1.6627623810837799</v>
      </c>
      <c r="K4901">
        <v>16.673783688761201</v>
      </c>
      <c r="L4901">
        <v>16.112617033228599</v>
      </c>
      <c r="M4901">
        <v>90.149248598292402</v>
      </c>
      <c r="N4901">
        <v>0.18623737373737301</v>
      </c>
      <c r="O4901">
        <v>6.2639821029082796</v>
      </c>
      <c r="P4901">
        <v>37.538461538461497</v>
      </c>
    </row>
    <row r="4902" spans="1:17" hidden="1" x14ac:dyDescent="0.3">
      <c r="A4902" t="s">
        <v>10035</v>
      </c>
      <c r="B4902" t="s">
        <v>10036</v>
      </c>
      <c r="C4902" t="s">
        <v>10650</v>
      </c>
      <c r="D4902" t="s">
        <v>742</v>
      </c>
      <c r="E4902">
        <v>2.7862319549999999</v>
      </c>
      <c r="F4902">
        <v>272.64999999999998</v>
      </c>
      <c r="G4902">
        <v>1.33699113557627</v>
      </c>
      <c r="H4902">
        <v>-4.7257388295063499E-2</v>
      </c>
      <c r="I4902">
        <v>1.0244770279017501</v>
      </c>
      <c r="J4902">
        <v>-0.40149443583764099</v>
      </c>
      <c r="K4902">
        <v>263.36360136271099</v>
      </c>
      <c r="L4902">
        <v>244.11330685604901</v>
      </c>
      <c r="M4902">
        <v>60.128846353450299</v>
      </c>
      <c r="N4902">
        <v>0.86580911348713196</v>
      </c>
      <c r="O4902">
        <v>7.62882816798093</v>
      </c>
      <c r="P4902">
        <v>54.914772727272698</v>
      </c>
      <c r="Q4902">
        <v>3.1679578910440001E-2</v>
      </c>
    </row>
    <row r="4903" spans="1:17" hidden="1" x14ac:dyDescent="0.3">
      <c r="A4903" t="s">
        <v>10037</v>
      </c>
      <c r="B4903" t="s">
        <v>10038</v>
      </c>
      <c r="C4903" t="s">
        <v>10650</v>
      </c>
      <c r="D4903" t="s">
        <v>365</v>
      </c>
      <c r="E4903">
        <v>2.7477592999999998</v>
      </c>
      <c r="F4903">
        <v>2.54</v>
      </c>
      <c r="G4903">
        <v>23.193405831696001</v>
      </c>
      <c r="H4903">
        <v>4.2510027855584198</v>
      </c>
      <c r="I4903">
        <v>13.9426658017679</v>
      </c>
      <c r="J4903">
        <v>-1.7822660559605701</v>
      </c>
      <c r="K4903">
        <v>1.95277344744533</v>
      </c>
      <c r="L4903">
        <v>1.4798786173435501</v>
      </c>
      <c r="M4903">
        <v>100</v>
      </c>
      <c r="N4903">
        <v>1.11056245942263</v>
      </c>
      <c r="O4903">
        <v>0</v>
      </c>
      <c r="P4903">
        <v>53.012048192771097</v>
      </c>
      <c r="Q4903">
        <v>8.6997499054317001E-2</v>
      </c>
    </row>
    <row r="4904" spans="1:17" hidden="1" x14ac:dyDescent="0.3">
      <c r="A4904" t="s">
        <v>10039</v>
      </c>
      <c r="B4904" t="s">
        <v>10040</v>
      </c>
      <c r="C4904" t="s">
        <v>10650</v>
      </c>
      <c r="D4904" t="s">
        <v>2781</v>
      </c>
      <c r="E4904">
        <v>2.6995941000000001</v>
      </c>
      <c r="F4904">
        <v>3.61</v>
      </c>
      <c r="G4904">
        <v>-26.380246945602199</v>
      </c>
      <c r="H4904">
        <v>-17.007234371757601</v>
      </c>
      <c r="I4904">
        <v>-31.751027891925698</v>
      </c>
      <c r="J4904">
        <v>-1.7822660559605701</v>
      </c>
      <c r="K4904">
        <v>4.1108967176150299</v>
      </c>
      <c r="L4904">
        <v>5.2508233859526001</v>
      </c>
      <c r="M4904">
        <v>2.8824290256122498</v>
      </c>
      <c r="N4904">
        <v>0.90214493215010505</v>
      </c>
      <c r="O4904">
        <v>41.828254847645397</v>
      </c>
      <c r="P4904">
        <v>42.125984251968497</v>
      </c>
      <c r="Q4904">
        <v>1.7723415299364002E-2</v>
      </c>
    </row>
    <row r="4905" spans="1:17" hidden="1" x14ac:dyDescent="0.3">
      <c r="A4905" t="s">
        <v>10041</v>
      </c>
      <c r="B4905" t="s">
        <v>10042</v>
      </c>
      <c r="C4905" t="s">
        <v>10650</v>
      </c>
      <c r="D4905" t="s">
        <v>531</v>
      </c>
      <c r="E4905">
        <v>2.6956533333333299</v>
      </c>
      <c r="F4905">
        <v>13.77</v>
      </c>
      <c r="G4905">
        <v>-30.435277000328199</v>
      </c>
      <c r="H4905">
        <v>-1.52309381952183</v>
      </c>
      <c r="I4905">
        <v>-12.9691679256896</v>
      </c>
      <c r="J4905">
        <v>-1.6627623810837799</v>
      </c>
      <c r="K4905">
        <v>13.7699990769162</v>
      </c>
      <c r="L4905">
        <v>13.7401928187625</v>
      </c>
      <c r="M4905">
        <v>100</v>
      </c>
      <c r="O4905">
        <v>0</v>
      </c>
      <c r="P4905">
        <v>0</v>
      </c>
    </row>
    <row r="4906" spans="1:17" hidden="1" x14ac:dyDescent="0.3">
      <c r="A4906" t="s">
        <v>10043</v>
      </c>
      <c r="B4906" t="s">
        <v>10044</v>
      </c>
      <c r="C4906" t="s">
        <v>10650</v>
      </c>
      <c r="D4906" t="s">
        <v>72</v>
      </c>
      <c r="E4906">
        <v>2.6850138000000001</v>
      </c>
      <c r="F4906">
        <v>8.1300000000000008</v>
      </c>
      <c r="G4906">
        <v>-30.435277000328199</v>
      </c>
      <c r="H4906">
        <v>-1.52309381952183</v>
      </c>
      <c r="I4906">
        <v>-12.9691679256896</v>
      </c>
      <c r="J4906">
        <v>-1.6627623810837799</v>
      </c>
      <c r="K4906">
        <v>8.1299999888111003</v>
      </c>
      <c r="L4906">
        <v>8.1295009334624293</v>
      </c>
      <c r="M4906">
        <v>100</v>
      </c>
      <c r="O4906">
        <v>0</v>
      </c>
      <c r="P4906">
        <v>0</v>
      </c>
    </row>
    <row r="4907" spans="1:17" hidden="1" x14ac:dyDescent="0.3">
      <c r="A4907" t="s">
        <v>10045</v>
      </c>
      <c r="B4907" t="s">
        <v>10046</v>
      </c>
      <c r="C4907" t="s">
        <v>10650</v>
      </c>
      <c r="D4907" t="s">
        <v>531</v>
      </c>
      <c r="E4907">
        <v>2.6831999999999998</v>
      </c>
      <c r="F4907">
        <v>4.2</v>
      </c>
      <c r="G4907">
        <v>-48.723214743518803</v>
      </c>
      <c r="H4907">
        <v>-9.6427519391799503</v>
      </c>
      <c r="I4907">
        <v>-40.928001544900603</v>
      </c>
      <c r="J4907">
        <v>-5.0335488979377203</v>
      </c>
      <c r="K4907">
        <v>4.4782747698287197</v>
      </c>
      <c r="L4907">
        <v>4.7036263947621197</v>
      </c>
      <c r="M4907">
        <v>47.1478213086762</v>
      </c>
      <c r="N4907">
        <v>0.96891836972130096</v>
      </c>
      <c r="O4907">
        <v>94.523809523809504</v>
      </c>
      <c r="P4907">
        <v>14.7540983606557</v>
      </c>
      <c r="Q4907">
        <v>5.8285800523725E-2</v>
      </c>
    </row>
    <row r="4908" spans="1:17" hidden="1" x14ac:dyDescent="0.3">
      <c r="A4908" t="s">
        <v>10047</v>
      </c>
      <c r="B4908" t="s">
        <v>10048</v>
      </c>
      <c r="C4908" t="s">
        <v>10650</v>
      </c>
      <c r="D4908" t="s">
        <v>531</v>
      </c>
      <c r="E4908">
        <v>2.6635065600000001</v>
      </c>
      <c r="F4908">
        <v>35.97</v>
      </c>
      <c r="G4908">
        <v>144.77512850847</v>
      </c>
      <c r="H4908">
        <v>13.2137482857413</v>
      </c>
      <c r="I4908">
        <v>124.92765747113501</v>
      </c>
      <c r="J4908">
        <v>4.41214177698168</v>
      </c>
      <c r="K4908">
        <v>27.048364298342001</v>
      </c>
      <c r="M4908">
        <v>100</v>
      </c>
      <c r="N4908">
        <v>2.7914312617702399</v>
      </c>
      <c r="O4908">
        <v>0</v>
      </c>
      <c r="P4908">
        <v>175.210405508798</v>
      </c>
    </row>
    <row r="4909" spans="1:17" hidden="1" x14ac:dyDescent="0.3">
      <c r="A4909" t="s">
        <v>10049</v>
      </c>
      <c r="B4909" t="s">
        <v>10050</v>
      </c>
      <c r="C4909" t="s">
        <v>10650</v>
      </c>
      <c r="D4909" t="s">
        <v>51</v>
      </c>
      <c r="E4909">
        <v>2.6361162</v>
      </c>
      <c r="F4909">
        <v>6.42</v>
      </c>
      <c r="G4909">
        <v>67.113872976348205</v>
      </c>
      <c r="H4909">
        <v>-10.2851396891243</v>
      </c>
      <c r="I4909">
        <v>-10.8280348351747</v>
      </c>
      <c r="J4909">
        <v>-1.7822660559605701</v>
      </c>
      <c r="K4909">
        <v>5.8845999058942402</v>
      </c>
      <c r="L4909">
        <v>5.2189915211136597</v>
      </c>
      <c r="M4909">
        <v>0.32212703400520598</v>
      </c>
      <c r="N4909">
        <v>0.28805971099775102</v>
      </c>
      <c r="O4909">
        <v>14.485981308411199</v>
      </c>
      <c r="P4909">
        <v>130.10752688171999</v>
      </c>
      <c r="Q4909">
        <v>0.12874083942054701</v>
      </c>
    </row>
    <row r="4910" spans="1:17" hidden="1" x14ac:dyDescent="0.3">
      <c r="A4910" t="s">
        <v>10051</v>
      </c>
      <c r="B4910" t="s">
        <v>10052</v>
      </c>
      <c r="C4910" t="s">
        <v>10650</v>
      </c>
      <c r="D4910" t="s">
        <v>355</v>
      </c>
      <c r="E4910">
        <v>2.6329789199999998</v>
      </c>
      <c r="F4910">
        <v>1.48</v>
      </c>
      <c r="G4910">
        <v>-26.938773503824699</v>
      </c>
      <c r="H4910">
        <v>0.61976332333530504</v>
      </c>
      <c r="I4910">
        <v>-9.4726644291861692</v>
      </c>
      <c r="J4910">
        <v>-7.5838150126627299</v>
      </c>
      <c r="K4910">
        <v>1.4513347199697899</v>
      </c>
      <c r="L4910">
        <v>1.5164253645230299</v>
      </c>
      <c r="M4910">
        <v>52.3867551047924</v>
      </c>
      <c r="N4910">
        <v>0.71642733422740201</v>
      </c>
      <c r="O4910">
        <v>33.783783783783797</v>
      </c>
      <c r="P4910">
        <v>29.824561403508699</v>
      </c>
      <c r="Q4910">
        <v>-1.1113292031636E-2</v>
      </c>
    </row>
    <row r="4911" spans="1:17" hidden="1" x14ac:dyDescent="0.3">
      <c r="A4911" t="s">
        <v>10053</v>
      </c>
      <c r="B4911" t="s">
        <v>10054</v>
      </c>
      <c r="C4911" t="s">
        <v>10650</v>
      </c>
      <c r="D4911" t="s">
        <v>558</v>
      </c>
      <c r="E4911">
        <v>2.596902</v>
      </c>
      <c r="F4911">
        <v>1.32</v>
      </c>
      <c r="G4911">
        <v>-31.9864671091877</v>
      </c>
      <c r="H4911">
        <v>-18.375785438607402</v>
      </c>
      <c r="I4911">
        <v>-54.668274167252498</v>
      </c>
      <c r="J4911">
        <v>24.5752153797708</v>
      </c>
      <c r="K4911">
        <v>1.36176590500544</v>
      </c>
      <c r="L4911">
        <v>1.52465806835524</v>
      </c>
      <c r="M4911">
        <v>62.355534810996303</v>
      </c>
      <c r="N4911">
        <v>3.9735152505598199</v>
      </c>
      <c r="O4911">
        <v>84.090909090909093</v>
      </c>
      <c r="P4911">
        <v>38.947368421052602</v>
      </c>
      <c r="Q4911">
        <v>4.8979518139190001E-3</v>
      </c>
    </row>
    <row r="4912" spans="1:17" hidden="1" x14ac:dyDescent="0.3">
      <c r="A4912" t="s">
        <v>10055</v>
      </c>
      <c r="B4912" t="s">
        <v>10056</v>
      </c>
      <c r="C4912" t="s">
        <v>10650</v>
      </c>
      <c r="D4912" t="s">
        <v>629</v>
      </c>
      <c r="E4912">
        <v>2.5950000000000002</v>
      </c>
      <c r="F4912">
        <v>5.19</v>
      </c>
      <c r="G4912">
        <v>8.2132725325419695</v>
      </c>
      <c r="H4912">
        <v>4.1408099480928602</v>
      </c>
      <c r="I4912">
        <v>13.837531327440299</v>
      </c>
      <c r="J4912">
        <v>-1.7822660559605701</v>
      </c>
      <c r="K4912">
        <v>3.9893679795269699</v>
      </c>
      <c r="L4912">
        <v>2.8144287367199898</v>
      </c>
      <c r="M4912">
        <v>99.999999999984098</v>
      </c>
      <c r="N4912">
        <v>3.4989141939486799</v>
      </c>
      <c r="O4912">
        <v>0</v>
      </c>
      <c r="P4912">
        <v>46.197183098591502</v>
      </c>
      <c r="Q4912">
        <v>0.12679670218998099</v>
      </c>
    </row>
    <row r="4913" spans="1:17" hidden="1" x14ac:dyDescent="0.3">
      <c r="A4913" t="s">
        <v>10057</v>
      </c>
      <c r="B4913" t="s">
        <v>10058</v>
      </c>
      <c r="C4913" t="s">
        <v>10650</v>
      </c>
      <c r="E4913">
        <v>2.5726881599999998</v>
      </c>
      <c r="F4913">
        <v>3.42</v>
      </c>
      <c r="G4913">
        <v>-18.779681322114001</v>
      </c>
      <c r="H4913">
        <v>3.6401511865645202</v>
      </c>
      <c r="I4913">
        <v>-3.0894885390680802</v>
      </c>
      <c r="J4913">
        <v>3.5915762221241598E-2</v>
      </c>
      <c r="K4913">
        <v>3.2945809164172299</v>
      </c>
      <c r="M4913">
        <v>99.860091719005695</v>
      </c>
      <c r="N4913">
        <v>0.82161000390777605</v>
      </c>
      <c r="O4913">
        <v>0</v>
      </c>
      <c r="P4913">
        <v>31.034482758620602</v>
      </c>
    </row>
    <row r="4914" spans="1:17" hidden="1" x14ac:dyDescent="0.3">
      <c r="A4914" t="s">
        <v>10059</v>
      </c>
      <c r="B4914" t="s">
        <v>10060</v>
      </c>
      <c r="C4914" t="s">
        <v>10650</v>
      </c>
      <c r="D4914" t="s">
        <v>1168</v>
      </c>
      <c r="E4914">
        <v>2.5063538689999998</v>
      </c>
      <c r="F4914">
        <v>1.67</v>
      </c>
      <c r="G4914">
        <v>-49.914336140979302</v>
      </c>
      <c r="H4914">
        <v>-2.4122203549374399</v>
      </c>
      <c r="I4914">
        <v>-29.972757083804201</v>
      </c>
      <c r="J4914">
        <v>1.81054831529691</v>
      </c>
      <c r="K4914">
        <v>1.9618977621076901</v>
      </c>
      <c r="L4914">
        <v>2.2063735943843699</v>
      </c>
      <c r="M4914">
        <v>31.3689151275446</v>
      </c>
      <c r="N4914">
        <v>0.77788497673935597</v>
      </c>
      <c r="O4914">
        <v>61.676646706586801</v>
      </c>
      <c r="P4914">
        <v>5.0314465408805003</v>
      </c>
      <c r="Q4914">
        <v>1.4451899985586001E-2</v>
      </c>
    </row>
    <row r="4915" spans="1:17" hidden="1" x14ac:dyDescent="0.3">
      <c r="A4915" t="s">
        <v>10061</v>
      </c>
      <c r="B4915" t="s">
        <v>10062</v>
      </c>
      <c r="C4915" t="s">
        <v>10650</v>
      </c>
      <c r="D4915" t="s">
        <v>414</v>
      </c>
      <c r="E4915">
        <v>2.50595422912424</v>
      </c>
      <c r="F4915">
        <v>8.33</v>
      </c>
      <c r="G4915">
        <v>-30.435277000328199</v>
      </c>
      <c r="H4915">
        <v>-1.52309381952183</v>
      </c>
      <c r="I4915">
        <v>-12.9691679256896</v>
      </c>
      <c r="J4915">
        <v>-1.6627623810837799</v>
      </c>
      <c r="K4915">
        <v>8.3299999999999894</v>
      </c>
      <c r="L4915">
        <v>8.33</v>
      </c>
      <c r="M4915">
        <v>50</v>
      </c>
      <c r="O4915">
        <v>0</v>
      </c>
      <c r="P4915">
        <v>0</v>
      </c>
    </row>
    <row r="4916" spans="1:17" hidden="1" x14ac:dyDescent="0.3">
      <c r="A4916" t="s">
        <v>10063</v>
      </c>
      <c r="B4916" t="s">
        <v>10064</v>
      </c>
      <c r="C4916" t="s">
        <v>10650</v>
      </c>
      <c r="D4916" t="s">
        <v>629</v>
      </c>
      <c r="E4916">
        <v>2.5025556276588099</v>
      </c>
      <c r="F4916">
        <v>12.52</v>
      </c>
      <c r="G4916">
        <v>-30.674320825029401</v>
      </c>
      <c r="H4916">
        <v>-1.52309381952183</v>
      </c>
      <c r="I4916">
        <v>-12.9691679256896</v>
      </c>
      <c r="J4916">
        <v>-1.6627623810837799</v>
      </c>
      <c r="K4916">
        <v>12.519998378403301</v>
      </c>
      <c r="L4916">
        <v>12.555539611581599</v>
      </c>
      <c r="M4916">
        <v>55.887715274265297</v>
      </c>
      <c r="O4916">
        <v>0.23961661341853599</v>
      </c>
      <c r="P4916">
        <v>4.94551550712489</v>
      </c>
    </row>
    <row r="4917" spans="1:17" hidden="1" x14ac:dyDescent="0.3">
      <c r="A4917" t="s">
        <v>10065</v>
      </c>
      <c r="B4917" t="s">
        <v>10066</v>
      </c>
      <c r="C4917" t="s">
        <v>10650</v>
      </c>
      <c r="D4917" t="s">
        <v>227</v>
      </c>
      <c r="E4917">
        <v>2.3922713999999998</v>
      </c>
      <c r="F4917">
        <v>1.38</v>
      </c>
      <c r="G4917">
        <v>-12.8694898187021</v>
      </c>
      <c r="H4917">
        <v>8.8161346234175202</v>
      </c>
      <c r="I4917">
        <v>5.90818304314723</v>
      </c>
      <c r="J4917">
        <v>7.7415434678489303</v>
      </c>
      <c r="K4917">
        <v>1.22014051377876</v>
      </c>
      <c r="L4917">
        <v>0.99233564469173097</v>
      </c>
      <c r="M4917">
        <v>99.6414867806633</v>
      </c>
      <c r="N4917">
        <v>1.0603290676416799</v>
      </c>
      <c r="O4917">
        <v>0</v>
      </c>
      <c r="P4917">
        <v>28.971962616822399</v>
      </c>
    </row>
    <row r="4918" spans="1:17" hidden="1" x14ac:dyDescent="0.3">
      <c r="A4918" t="s">
        <v>10067</v>
      </c>
      <c r="B4918" t="s">
        <v>10068</v>
      </c>
      <c r="C4918" t="s">
        <v>10650</v>
      </c>
      <c r="D4918" t="s">
        <v>472</v>
      </c>
      <c r="E4918">
        <v>2.3654999999999999</v>
      </c>
      <c r="F4918">
        <v>47.31</v>
      </c>
      <c r="G4918">
        <v>17.794462163105901</v>
      </c>
      <c r="H4918">
        <v>4.2856673099941602</v>
      </c>
      <c r="I4918">
        <v>8.4372728895953593</v>
      </c>
      <c r="J4918">
        <v>-1.7822660559605701</v>
      </c>
      <c r="K4918">
        <v>36.108175464155401</v>
      </c>
      <c r="L4918">
        <v>24.341702924751999</v>
      </c>
      <c r="M4918">
        <v>100</v>
      </c>
      <c r="N4918">
        <v>0.48826886493341698</v>
      </c>
      <c r="O4918">
        <v>0</v>
      </c>
      <c r="P4918">
        <v>47.613104524180997</v>
      </c>
    </row>
    <row r="4919" spans="1:17" hidden="1" x14ac:dyDescent="0.3">
      <c r="A4919" t="s">
        <v>10069</v>
      </c>
      <c r="B4919" t="s">
        <v>10070</v>
      </c>
      <c r="C4919" t="s">
        <v>10650</v>
      </c>
      <c r="D4919" t="s">
        <v>46</v>
      </c>
      <c r="E4919">
        <v>2.34178631999999</v>
      </c>
      <c r="F4919">
        <v>2.4</v>
      </c>
      <c r="G4919">
        <v>-5.5931859894901201</v>
      </c>
      <c r="H4919">
        <v>-1.87035303188851</v>
      </c>
      <c r="I4919">
        <v>-12.2495918825592</v>
      </c>
      <c r="J4919">
        <v>1.0670674632677399</v>
      </c>
      <c r="K4919">
        <v>1.7400020759405499</v>
      </c>
      <c r="L4919">
        <v>1.26157303085244</v>
      </c>
      <c r="M4919">
        <v>79.607056726233907</v>
      </c>
      <c r="N4919">
        <v>1</v>
      </c>
      <c r="Q4919">
        <v>-3.5149089750809E-2</v>
      </c>
    </row>
    <row r="4920" spans="1:17" hidden="1" x14ac:dyDescent="0.3">
      <c r="A4920" t="s">
        <v>10071</v>
      </c>
      <c r="B4920" t="s">
        <v>10072</v>
      </c>
      <c r="C4920" t="s">
        <v>10650</v>
      </c>
      <c r="D4920" t="s">
        <v>121</v>
      </c>
      <c r="E4920">
        <v>2.3357074</v>
      </c>
      <c r="F4920">
        <v>160.5</v>
      </c>
      <c r="G4920">
        <v>96.901833481258194</v>
      </c>
      <c r="H4920">
        <v>-2.3230938195218398</v>
      </c>
      <c r="I4920">
        <v>11.4012311444381</v>
      </c>
      <c r="J4920">
        <v>-8.6448743256885301</v>
      </c>
      <c r="K4920">
        <v>158.618096108298</v>
      </c>
      <c r="L4920">
        <v>139.036835847411</v>
      </c>
      <c r="M4920">
        <v>48.636327877252299</v>
      </c>
      <c r="N4920">
        <v>0.85005585224403601</v>
      </c>
      <c r="O4920">
        <v>14.6417445482865</v>
      </c>
      <c r="P4920">
        <v>167.455424095984</v>
      </c>
      <c r="Q4920">
        <v>4.6759736093753002E-2</v>
      </c>
    </row>
    <row r="4921" spans="1:17" hidden="1" x14ac:dyDescent="0.3">
      <c r="A4921" t="s">
        <v>10073</v>
      </c>
      <c r="B4921" t="s">
        <v>10074</v>
      </c>
      <c r="C4921" t="s">
        <v>10650</v>
      </c>
      <c r="D4921" t="s">
        <v>46</v>
      </c>
      <c r="E4921">
        <v>2.2983612181383499</v>
      </c>
      <c r="F4921">
        <v>24.48</v>
      </c>
      <c r="G4921">
        <v>-9.0067055717567808</v>
      </c>
      <c r="H4921">
        <v>-1.52309381952183</v>
      </c>
      <c r="I4921">
        <v>-7.9948969136828003</v>
      </c>
      <c r="J4921">
        <v>-1.6627623810837799</v>
      </c>
      <c r="K4921">
        <v>24.460295898488202</v>
      </c>
      <c r="L4921">
        <v>23.556658751987801</v>
      </c>
      <c r="M4921">
        <v>100</v>
      </c>
      <c r="O4921">
        <v>0</v>
      </c>
      <c r="P4921">
        <v>21.428571428571399</v>
      </c>
    </row>
    <row r="4922" spans="1:17" hidden="1" x14ac:dyDescent="0.3">
      <c r="A4922" t="s">
        <v>10075</v>
      </c>
      <c r="B4922" t="s">
        <v>10076</v>
      </c>
      <c r="C4922" t="s">
        <v>10650</v>
      </c>
      <c r="D4922" t="s">
        <v>264</v>
      </c>
      <c r="E4922">
        <v>2.2678451000000002</v>
      </c>
      <c r="F4922">
        <v>3.31</v>
      </c>
      <c r="G4922">
        <v>-25.688441557290201</v>
      </c>
      <c r="H4922">
        <v>-1.52309381952183</v>
      </c>
      <c r="I4922">
        <v>-8.2223324826516908</v>
      </c>
      <c r="J4922">
        <v>-1.6627623810837799</v>
      </c>
      <c r="K4922">
        <v>3.2871172221824398</v>
      </c>
      <c r="L4922">
        <v>3.2162500269512102</v>
      </c>
      <c r="M4922">
        <v>50</v>
      </c>
      <c r="O4922">
        <v>0</v>
      </c>
      <c r="P4922">
        <v>4.7468354430379698</v>
      </c>
    </row>
    <row r="4923" spans="1:17" hidden="1" x14ac:dyDescent="0.3">
      <c r="A4923" t="s">
        <v>10077</v>
      </c>
      <c r="B4923" t="s">
        <v>10078</v>
      </c>
      <c r="C4923" t="s">
        <v>10650</v>
      </c>
      <c r="E4923">
        <v>2.2430983119999999</v>
      </c>
      <c r="F4923">
        <v>3.76</v>
      </c>
      <c r="G4923">
        <v>281.951819773865</v>
      </c>
      <c r="H4923">
        <v>-1.52309381952183</v>
      </c>
      <c r="I4923">
        <v>57.939922983401203</v>
      </c>
      <c r="J4923">
        <v>-1.6627623810837799</v>
      </c>
      <c r="K4923">
        <v>3.6279193660850502</v>
      </c>
      <c r="L4923">
        <v>2.5819503792705998</v>
      </c>
      <c r="M4923">
        <v>99.999999987781294</v>
      </c>
      <c r="N4923">
        <v>0</v>
      </c>
      <c r="O4923">
        <v>0</v>
      </c>
      <c r="P4923">
        <v>362.07228915662603</v>
      </c>
    </row>
    <row r="4924" spans="1:17" hidden="1" x14ac:dyDescent="0.3">
      <c r="A4924" t="s">
        <v>10079</v>
      </c>
      <c r="B4924" t="s">
        <v>10080</v>
      </c>
      <c r="C4924" t="s">
        <v>10650</v>
      </c>
      <c r="D4924" t="s">
        <v>629</v>
      </c>
      <c r="E4924">
        <v>2.2326000000000001</v>
      </c>
      <c r="F4924">
        <v>7.32</v>
      </c>
      <c r="G4924">
        <v>74.650631381941693</v>
      </c>
      <c r="H4924">
        <v>-5.6427398354569203</v>
      </c>
      <c r="I4924">
        <v>25.579029438131499</v>
      </c>
      <c r="J4924">
        <v>-1.7822660559605701</v>
      </c>
      <c r="K4924">
        <v>5.7908448533655204</v>
      </c>
      <c r="L4924">
        <v>5.0773908041854803</v>
      </c>
      <c r="M4924">
        <v>19.210280831432701</v>
      </c>
      <c r="N4924">
        <v>0.15979884597958399</v>
      </c>
      <c r="O4924">
        <v>10.655737704918</v>
      </c>
      <c r="P4924">
        <v>117.85714285714199</v>
      </c>
      <c r="Q4924">
        <v>4.2872981622207998E-2</v>
      </c>
    </row>
    <row r="4925" spans="1:17" hidden="1" x14ac:dyDescent="0.3">
      <c r="A4925" t="s">
        <v>10081</v>
      </c>
      <c r="B4925" t="s">
        <v>10082</v>
      </c>
      <c r="C4925" t="s">
        <v>10650</v>
      </c>
      <c r="D4925" t="s">
        <v>742</v>
      </c>
      <c r="E4925">
        <v>2.2099980540000002</v>
      </c>
      <c r="F4925">
        <v>75.5</v>
      </c>
      <c r="G4925">
        <v>37.566503150984602</v>
      </c>
      <c r="H4925">
        <v>-1.01054998353587</v>
      </c>
      <c r="I4925">
        <v>9.9549610225356595</v>
      </c>
      <c r="J4925">
        <v>-1.08238716175595</v>
      </c>
      <c r="K4925">
        <v>72.311016316733003</v>
      </c>
      <c r="L4925">
        <v>64.109232093692299</v>
      </c>
      <c r="M4925">
        <v>42.618677459081702</v>
      </c>
      <c r="N4925">
        <v>0.95692838555816095</v>
      </c>
      <c r="O4925">
        <v>2.6622516556291398</v>
      </c>
      <c r="P4925">
        <v>72.374429223744301</v>
      </c>
    </row>
    <row r="4926" spans="1:17" hidden="1" x14ac:dyDescent="0.3">
      <c r="A4926" t="s">
        <v>10083</v>
      </c>
      <c r="B4926" t="s">
        <v>10084</v>
      </c>
      <c r="C4926" t="s">
        <v>10650</v>
      </c>
      <c r="D4926" t="s">
        <v>1307</v>
      </c>
      <c r="E4926">
        <v>2.1938146999999999</v>
      </c>
      <c r="F4926">
        <v>6.49</v>
      </c>
      <c r="G4926">
        <v>3.4462447025799698</v>
      </c>
      <c r="H4926">
        <v>-0.70767490039198899</v>
      </c>
      <c r="I4926">
        <v>-3.0573341982320801</v>
      </c>
      <c r="J4926">
        <v>-1.7822660559605701</v>
      </c>
      <c r="K4926">
        <v>5.14810764100939</v>
      </c>
      <c r="M4926">
        <v>100</v>
      </c>
      <c r="N4926">
        <v>1.26470588235294</v>
      </c>
      <c r="O4926">
        <v>0</v>
      </c>
      <c r="P4926">
        <v>33.264887063655003</v>
      </c>
    </row>
    <row r="4927" spans="1:17" hidden="1" x14ac:dyDescent="0.3">
      <c r="A4927" t="s">
        <v>10085</v>
      </c>
      <c r="B4927" t="s">
        <v>10086</v>
      </c>
      <c r="C4927" t="s">
        <v>10650</v>
      </c>
      <c r="D4927" t="s">
        <v>531</v>
      </c>
      <c r="E4927">
        <v>2.1650564000000001</v>
      </c>
      <c r="F4927">
        <v>6.98</v>
      </c>
      <c r="G4927">
        <v>-30.435277000328199</v>
      </c>
      <c r="H4927">
        <v>-1.52309381952183</v>
      </c>
      <c r="I4927">
        <v>-12.9691679256896</v>
      </c>
      <c r="J4927">
        <v>-1.6627623810837799</v>
      </c>
      <c r="K4927">
        <v>6.9799984365657899</v>
      </c>
      <c r="L4927">
        <v>6.9570996248899801</v>
      </c>
      <c r="M4927">
        <v>99.999996303717197</v>
      </c>
      <c r="O4927">
        <v>0</v>
      </c>
      <c r="P4927">
        <v>0</v>
      </c>
    </row>
    <row r="4928" spans="1:17" hidden="1" x14ac:dyDescent="0.3">
      <c r="A4928" t="s">
        <v>10087</v>
      </c>
      <c r="B4928" t="s">
        <v>10088</v>
      </c>
      <c r="C4928" t="s">
        <v>10650</v>
      </c>
      <c r="D4928" t="s">
        <v>355</v>
      </c>
      <c r="E4928">
        <v>2.1006300000000002</v>
      </c>
      <c r="F4928">
        <v>7.35</v>
      </c>
      <c r="G4928">
        <v>-7.9352770003282096</v>
      </c>
      <c r="H4928">
        <v>-4.3008715972996203</v>
      </c>
      <c r="I4928">
        <v>-20.516337737010399</v>
      </c>
      <c r="J4928">
        <v>-8.32942904775045</v>
      </c>
      <c r="K4928">
        <v>7.2338347926518498</v>
      </c>
      <c r="L4928">
        <v>7.2798415637855296</v>
      </c>
      <c r="M4928">
        <v>40.365918588922902</v>
      </c>
      <c r="N4928">
        <v>1.11554687557721</v>
      </c>
      <c r="O4928">
        <v>27.210884353741498</v>
      </c>
      <c r="P4928">
        <v>39.7338403041825</v>
      </c>
      <c r="Q4928">
        <v>3.5568181076489999E-2</v>
      </c>
    </row>
    <row r="4929" spans="1:17" hidden="1" x14ac:dyDescent="0.3">
      <c r="A4929" t="s">
        <v>10089</v>
      </c>
      <c r="B4929" t="s">
        <v>10090</v>
      </c>
      <c r="C4929" t="s">
        <v>10650</v>
      </c>
      <c r="D4929" t="s">
        <v>21</v>
      </c>
      <c r="E4929">
        <v>2.08</v>
      </c>
      <c r="F4929">
        <v>16.64</v>
      </c>
      <c r="G4929">
        <v>-25.451049870990602</v>
      </c>
      <c r="H4929">
        <v>-1.52309381952183</v>
      </c>
      <c r="I4929">
        <v>-7.9849407963521202</v>
      </c>
      <c r="J4929">
        <v>-1.6627623810837799</v>
      </c>
      <c r="K4929">
        <v>16.452862941302801</v>
      </c>
      <c r="L4929">
        <v>16.085120746529</v>
      </c>
      <c r="M4929">
        <v>100</v>
      </c>
      <c r="N4929">
        <v>0</v>
      </c>
      <c r="O4929">
        <v>0</v>
      </c>
      <c r="P4929">
        <v>4.9842271293375404</v>
      </c>
    </row>
    <row r="4930" spans="1:17" hidden="1" x14ac:dyDescent="0.3">
      <c r="A4930" t="s">
        <v>10091</v>
      </c>
      <c r="B4930" t="s">
        <v>10092</v>
      </c>
      <c r="C4930" t="s">
        <v>10650</v>
      </c>
      <c r="D4930" t="s">
        <v>89</v>
      </c>
      <c r="E4930">
        <v>2.0675159999999999</v>
      </c>
      <c r="F4930">
        <v>2.5299999999999998</v>
      </c>
      <c r="G4930">
        <v>-14.2935282058239</v>
      </c>
      <c r="H4930">
        <v>-18.455115173429501</v>
      </c>
      <c r="I4930">
        <v>-59.112771298445303</v>
      </c>
      <c r="J4930">
        <v>-1.7822660559605701</v>
      </c>
      <c r="K4930">
        <v>3.08972507465863</v>
      </c>
      <c r="L4930">
        <v>3.6758017456685899</v>
      </c>
      <c r="M4930">
        <v>49.032023054106403</v>
      </c>
      <c r="N4930">
        <v>2.2446306148379098</v>
      </c>
      <c r="O4930">
        <v>88.932806324110601</v>
      </c>
      <c r="P4930">
        <v>27.135678391959701</v>
      </c>
      <c r="Q4930">
        <v>9.3235802841800004E-4</v>
      </c>
    </row>
    <row r="4931" spans="1:17" hidden="1" x14ac:dyDescent="0.3">
      <c r="A4931" t="s">
        <v>10093</v>
      </c>
      <c r="B4931" t="s">
        <v>10094</v>
      </c>
      <c r="C4931" t="s">
        <v>10650</v>
      </c>
      <c r="D4931" t="s">
        <v>127</v>
      </c>
      <c r="E4931">
        <v>2.06392452</v>
      </c>
      <c r="F4931">
        <v>5.97</v>
      </c>
      <c r="G4931">
        <v>-11.6008205788968</v>
      </c>
      <c r="H4931">
        <v>-19.0387282519651</v>
      </c>
      <c r="I4931">
        <v>-37.199646777647501</v>
      </c>
      <c r="J4931">
        <v>-1.7822660559605701</v>
      </c>
      <c r="K4931">
        <v>8.4690435898788792</v>
      </c>
      <c r="L4931">
        <v>7.8493428494984396</v>
      </c>
      <c r="M4931">
        <v>1.96805129715025</v>
      </c>
      <c r="N4931">
        <v>0.79162794155916505</v>
      </c>
      <c r="O4931">
        <v>93.467336683417102</v>
      </c>
      <c r="P4931">
        <v>19.879518072289098</v>
      </c>
      <c r="Q4931">
        <v>5.3686114376780003E-2</v>
      </c>
    </row>
    <row r="4932" spans="1:17" hidden="1" x14ac:dyDescent="0.3">
      <c r="A4932" t="s">
        <v>10095</v>
      </c>
      <c r="B4932" t="s">
        <v>10096</v>
      </c>
      <c r="C4932" t="s">
        <v>10650</v>
      </c>
      <c r="D4932" t="s">
        <v>124</v>
      </c>
      <c r="E4932">
        <v>2.0549341999999999</v>
      </c>
      <c r="F4932">
        <v>6.82</v>
      </c>
      <c r="G4932">
        <v>32.562310019877302</v>
      </c>
      <c r="H4932">
        <v>17.551710765136999</v>
      </c>
      <c r="I4932">
        <v>-18.203370359567199</v>
      </c>
      <c r="J4932">
        <v>-2.3561541477826702</v>
      </c>
      <c r="K4932">
        <v>5.5960644056862101</v>
      </c>
      <c r="L4932">
        <v>4.8903286674189896</v>
      </c>
      <c r="M4932">
        <v>63.821821557800902</v>
      </c>
      <c r="N4932">
        <v>2.6329016766306799</v>
      </c>
      <c r="O4932">
        <v>10.8504398826979</v>
      </c>
      <c r="P4932">
        <v>79.473684210526301</v>
      </c>
      <c r="Q4932">
        <v>7.8814819554557006E-2</v>
      </c>
    </row>
    <row r="4933" spans="1:17" hidden="1" x14ac:dyDescent="0.3">
      <c r="A4933" t="s">
        <v>10097</v>
      </c>
      <c r="B4933" t="s">
        <v>10098</v>
      </c>
      <c r="C4933" t="s">
        <v>10650</v>
      </c>
      <c r="D4933" t="s">
        <v>414</v>
      </c>
      <c r="E4933">
        <v>2.0541</v>
      </c>
      <c r="F4933">
        <v>4.0999999999999996</v>
      </c>
      <c r="G4933">
        <v>-30.435277000328199</v>
      </c>
      <c r="H4933">
        <v>-1.52309381952183</v>
      </c>
      <c r="I4933">
        <v>-12.9691679256896</v>
      </c>
      <c r="J4933">
        <v>-1.6627623810837799</v>
      </c>
      <c r="K4933">
        <v>4.0999959767733003</v>
      </c>
      <c r="L4933">
        <v>4.0910477202220603</v>
      </c>
      <c r="M4933">
        <v>99.806682354411805</v>
      </c>
      <c r="O4933">
        <v>0</v>
      </c>
      <c r="P4933">
        <v>0</v>
      </c>
    </row>
    <row r="4934" spans="1:17" hidden="1" x14ac:dyDescent="0.3">
      <c r="A4934" t="s">
        <v>10099</v>
      </c>
      <c r="B4934" t="s">
        <v>10100</v>
      </c>
      <c r="C4934" t="s">
        <v>10650</v>
      </c>
      <c r="D4934" t="s">
        <v>966</v>
      </c>
      <c r="E4934">
        <v>2.0409655999999998</v>
      </c>
      <c r="F4934">
        <v>4.12</v>
      </c>
      <c r="G4934">
        <v>24.451941044784501</v>
      </c>
      <c r="H4934">
        <v>3.3115117784425299</v>
      </c>
      <c r="I4934">
        <v>3.7447130941403599</v>
      </c>
      <c r="J4934">
        <v>3.1718432168805801</v>
      </c>
      <c r="K4934">
        <v>3.8842539685445101</v>
      </c>
      <c r="L4934">
        <v>3.49323236997673</v>
      </c>
      <c r="M4934">
        <v>99.998969239216194</v>
      </c>
      <c r="N4934">
        <v>1.31111111111111</v>
      </c>
      <c r="O4934">
        <v>0</v>
      </c>
      <c r="P4934">
        <v>54.887218045112697</v>
      </c>
    </row>
    <row r="4935" spans="1:17" hidden="1" x14ac:dyDescent="0.3">
      <c r="A4935" t="s">
        <v>10101</v>
      </c>
      <c r="B4935" t="s">
        <v>10102</v>
      </c>
      <c r="C4935" t="s">
        <v>10650</v>
      </c>
      <c r="D4935" t="s">
        <v>531</v>
      </c>
      <c r="E4935">
        <v>1.9884999999999999</v>
      </c>
      <c r="F4935">
        <v>39.770000000000003</v>
      </c>
      <c r="G4935">
        <v>10.711392974613901</v>
      </c>
      <c r="H4935">
        <v>4.2817654375171896</v>
      </c>
      <c r="I4935">
        <v>8.4148710552804395</v>
      </c>
      <c r="J4935">
        <v>-1.7822660559605701</v>
      </c>
      <c r="K4935">
        <v>31.790172283534101</v>
      </c>
      <c r="M4935">
        <v>100</v>
      </c>
      <c r="N4935">
        <v>2.34375</v>
      </c>
      <c r="O4935">
        <v>0</v>
      </c>
      <c r="P4935">
        <v>40.530035335689</v>
      </c>
    </row>
    <row r="4936" spans="1:17" hidden="1" x14ac:dyDescent="0.3">
      <c r="A4936" t="s">
        <v>10103</v>
      </c>
      <c r="B4936" t="s">
        <v>10104</v>
      </c>
      <c r="C4936" t="s">
        <v>10650</v>
      </c>
      <c r="D4936" t="s">
        <v>300</v>
      </c>
      <c r="E4936">
        <v>1.976</v>
      </c>
      <c r="F4936">
        <v>61.75</v>
      </c>
      <c r="G4936">
        <v>-30.435277000328199</v>
      </c>
      <c r="H4936">
        <v>-1.52309381952183</v>
      </c>
      <c r="I4936">
        <v>-12.9691679256896</v>
      </c>
      <c r="J4936">
        <v>-1.6627623810837799</v>
      </c>
      <c r="K4936">
        <v>61.75</v>
      </c>
      <c r="L4936">
        <v>61.75</v>
      </c>
      <c r="M4936">
        <v>50</v>
      </c>
      <c r="O4936">
        <v>0</v>
      </c>
      <c r="P4936">
        <v>0</v>
      </c>
    </row>
    <row r="4937" spans="1:17" hidden="1" x14ac:dyDescent="0.3">
      <c r="A4937" t="s">
        <v>10105</v>
      </c>
      <c r="B4937" t="s">
        <v>10106</v>
      </c>
      <c r="C4937" t="s">
        <v>10650</v>
      </c>
      <c r="D4937" t="s">
        <v>92</v>
      </c>
      <c r="E4937">
        <v>1.95423462</v>
      </c>
      <c r="F4937">
        <v>7.9</v>
      </c>
      <c r="K4937">
        <v>7.7408079907778697</v>
      </c>
      <c r="M4937">
        <v>57.238046106161903</v>
      </c>
      <c r="N4937">
        <v>1</v>
      </c>
    </row>
    <row r="4938" spans="1:17" hidden="1" x14ac:dyDescent="0.3">
      <c r="A4938" t="s">
        <v>10107</v>
      </c>
      <c r="B4938" t="s">
        <v>10108</v>
      </c>
      <c r="C4938" t="s">
        <v>10650</v>
      </c>
      <c r="D4938" t="s">
        <v>21</v>
      </c>
      <c r="E4938">
        <v>1.917</v>
      </c>
      <c r="F4938">
        <v>5.4</v>
      </c>
      <c r="G4938">
        <v>9.3566153708837199</v>
      </c>
      <c r="H4938">
        <v>-5.9708327951288203</v>
      </c>
      <c r="I4938">
        <v>-9.6090583361631001</v>
      </c>
      <c r="J4938">
        <v>-1.7822660559605701</v>
      </c>
      <c r="K4938">
        <v>4.6918138785961103</v>
      </c>
      <c r="L4938">
        <v>3.8526869289993799</v>
      </c>
      <c r="M4938">
        <v>19.1819385216467</v>
      </c>
      <c r="N4938">
        <v>0.81427317929219001</v>
      </c>
      <c r="O4938">
        <v>11.111111111111001</v>
      </c>
      <c r="P4938">
        <v>74.193548387096698</v>
      </c>
    </row>
    <row r="4939" spans="1:17" hidden="1" x14ac:dyDescent="0.3">
      <c r="A4939" t="s">
        <v>10109</v>
      </c>
      <c r="B4939" t="s">
        <v>10110</v>
      </c>
      <c r="C4939" t="s">
        <v>10650</v>
      </c>
      <c r="D4939" t="s">
        <v>365</v>
      </c>
      <c r="E4939">
        <v>1.8612</v>
      </c>
      <c r="F4939">
        <v>8.8000000000000007</v>
      </c>
      <c r="G4939">
        <v>-64.873992914580597</v>
      </c>
      <c r="H4939">
        <v>-3.2598790767260799</v>
      </c>
      <c r="I4939">
        <v>-38.607249595863202</v>
      </c>
      <c r="J4939">
        <v>-1.7822660559605701</v>
      </c>
      <c r="K4939">
        <v>9.1080000937418895</v>
      </c>
      <c r="L4939">
        <v>5.7497526210744603</v>
      </c>
      <c r="M4939">
        <v>89.8209670467553</v>
      </c>
      <c r="N4939">
        <v>0.12860835846617799</v>
      </c>
      <c r="O4939">
        <v>121.59090909090899</v>
      </c>
      <c r="P4939">
        <v>22.392211404728801</v>
      </c>
      <c r="Q4939">
        <v>0.145843009097093</v>
      </c>
    </row>
    <row r="4940" spans="1:17" hidden="1" x14ac:dyDescent="0.3">
      <c r="A4940" t="s">
        <v>10111</v>
      </c>
      <c r="B4940" t="s">
        <v>10112</v>
      </c>
      <c r="C4940" t="s">
        <v>10650</v>
      </c>
      <c r="D4940" t="s">
        <v>51</v>
      </c>
      <c r="E4940">
        <v>1.8560639999999999</v>
      </c>
      <c r="F4940">
        <v>4.2</v>
      </c>
      <c r="G4940">
        <v>110.181357638924</v>
      </c>
      <c r="H4940">
        <v>-0.70767490039198899</v>
      </c>
      <c r="I4940">
        <v>3.6093324684345802</v>
      </c>
      <c r="J4940">
        <v>-1.7822660559605701</v>
      </c>
      <c r="K4940">
        <v>3.2819280209702302</v>
      </c>
      <c r="L4940">
        <v>2.07094997524813</v>
      </c>
      <c r="M4940">
        <v>94.273585365612306</v>
      </c>
      <c r="N4940">
        <v>0.83831147463921396</v>
      </c>
      <c r="O4940">
        <v>31.428571428571399</v>
      </c>
      <c r="P4940">
        <v>154.54545454545399</v>
      </c>
      <c r="Q4940">
        <v>0.143291296650255</v>
      </c>
    </row>
    <row r="4941" spans="1:17" hidden="1" x14ac:dyDescent="0.3">
      <c r="A4941" t="s">
        <v>10113</v>
      </c>
      <c r="B4941" t="s">
        <v>10114</v>
      </c>
      <c r="C4941" t="s">
        <v>10650</v>
      </c>
      <c r="D4941" t="s">
        <v>742</v>
      </c>
      <c r="E4941">
        <v>1.7649299939999901</v>
      </c>
      <c r="F4941">
        <v>4531.74</v>
      </c>
      <c r="K4941">
        <v>4523.2196314963803</v>
      </c>
      <c r="L4941">
        <v>4345.2923176734603</v>
      </c>
      <c r="M4941">
        <v>66.2688689774686</v>
      </c>
      <c r="N4941">
        <v>1</v>
      </c>
      <c r="Q4941">
        <v>7.1969087878504007E-2</v>
      </c>
    </row>
    <row r="4942" spans="1:17" hidden="1" x14ac:dyDescent="0.3">
      <c r="A4942" t="s">
        <v>10115</v>
      </c>
      <c r="B4942" t="s">
        <v>10116</v>
      </c>
      <c r="C4942" t="s">
        <v>10650</v>
      </c>
      <c r="D4942" t="s">
        <v>629</v>
      </c>
      <c r="E4942">
        <v>1.6740138</v>
      </c>
      <c r="F4942">
        <v>5.1100000000000003</v>
      </c>
      <c r="G4942">
        <v>56.061073364635199</v>
      </c>
      <c r="H4942">
        <v>8.6579016555912798</v>
      </c>
      <c r="I4942">
        <v>73.527182439273801</v>
      </c>
      <c r="J4942">
        <v>-1.6627623810837799</v>
      </c>
      <c r="K4942">
        <v>4.5123112174304296</v>
      </c>
      <c r="L4942">
        <v>3.7465966453825201</v>
      </c>
      <c r="M4942">
        <v>100</v>
      </c>
      <c r="N4942">
        <v>6</v>
      </c>
      <c r="O4942">
        <v>0</v>
      </c>
      <c r="P4942">
        <v>86.496350364963504</v>
      </c>
    </row>
    <row r="4943" spans="1:17" hidden="1" x14ac:dyDescent="0.3">
      <c r="A4943" t="s">
        <v>10117</v>
      </c>
      <c r="B4943" t="s">
        <v>10118</v>
      </c>
      <c r="C4943" t="s">
        <v>10650</v>
      </c>
      <c r="D4943" t="s">
        <v>21</v>
      </c>
      <c r="E4943">
        <v>1.6015999999999999</v>
      </c>
      <c r="F4943">
        <v>0.44</v>
      </c>
      <c r="G4943">
        <v>-30.435277000328199</v>
      </c>
      <c r="H4943">
        <v>-1.52309381952183</v>
      </c>
      <c r="I4943">
        <v>-12.9691679256896</v>
      </c>
      <c r="J4943">
        <v>-1.6627623810837799</v>
      </c>
      <c r="K4943">
        <v>0.43999999003322898</v>
      </c>
      <c r="L4943">
        <v>0.439399882318389</v>
      </c>
      <c r="M4943">
        <v>100</v>
      </c>
      <c r="O4943">
        <v>0</v>
      </c>
      <c r="P4943">
        <v>0</v>
      </c>
    </row>
    <row r="4944" spans="1:17" hidden="1" x14ac:dyDescent="0.3">
      <c r="A4944" t="s">
        <v>10119</v>
      </c>
      <c r="B4944" t="s">
        <v>10120</v>
      </c>
      <c r="C4944" t="s">
        <v>10650</v>
      </c>
      <c r="D4944" t="s">
        <v>158</v>
      </c>
      <c r="E4944">
        <v>1.5802400699999899</v>
      </c>
      <c r="F4944">
        <v>2.27</v>
      </c>
      <c r="G4944">
        <v>-30.435277000328199</v>
      </c>
      <c r="H4944">
        <v>-1.52309381952183</v>
      </c>
      <c r="I4944">
        <v>-12.9691679256896</v>
      </c>
      <c r="J4944">
        <v>-1.6627623810837799</v>
      </c>
      <c r="M4944">
        <v>99.999999922976301</v>
      </c>
      <c r="O4944">
        <v>0</v>
      </c>
      <c r="P4944">
        <v>0</v>
      </c>
    </row>
    <row r="4945" spans="1:17" hidden="1" x14ac:dyDescent="0.3">
      <c r="A4945" t="s">
        <v>10121</v>
      </c>
      <c r="B4945" t="s">
        <v>10122</v>
      </c>
      <c r="C4945" t="s">
        <v>10650</v>
      </c>
      <c r="D4945" t="s">
        <v>227</v>
      </c>
      <c r="E4945">
        <v>1.557048064</v>
      </c>
      <c r="F4945">
        <v>91.52</v>
      </c>
      <c r="G4945">
        <v>569.87554724137101</v>
      </c>
      <c r="H4945">
        <v>33.250170532863201</v>
      </c>
      <c r="I4945">
        <v>491.83361094386902</v>
      </c>
      <c r="J4945">
        <v>-1.7822660559605701</v>
      </c>
      <c r="K4945">
        <v>48.967327476055701</v>
      </c>
      <c r="L4945">
        <v>22.504444231121699</v>
      </c>
      <c r="M4945">
        <v>100</v>
      </c>
      <c r="N4945">
        <v>0.59366754617414197</v>
      </c>
      <c r="O4945">
        <v>0</v>
      </c>
      <c r="P4945">
        <v>599.69418960244604</v>
      </c>
    </row>
    <row r="4946" spans="1:17" hidden="1" x14ac:dyDescent="0.3">
      <c r="A4946" t="s">
        <v>10123</v>
      </c>
      <c r="B4946" t="s">
        <v>10124</v>
      </c>
      <c r="C4946" t="s">
        <v>10650</v>
      </c>
      <c r="D4946" t="s">
        <v>531</v>
      </c>
      <c r="E4946">
        <v>1.5473912000000001</v>
      </c>
      <c r="F4946">
        <v>2.14</v>
      </c>
      <c r="G4946">
        <v>-1.6749297862247401</v>
      </c>
      <c r="H4946">
        <v>-0.70767490039198899</v>
      </c>
      <c r="I4946">
        <v>7.16738490289152</v>
      </c>
      <c r="J4946">
        <v>-1.7822660559605701</v>
      </c>
      <c r="K4946">
        <v>1.81337559233905</v>
      </c>
      <c r="L4946">
        <v>1.3779610523724899</v>
      </c>
      <c r="M4946">
        <v>99.999999956459703</v>
      </c>
      <c r="N4946">
        <v>3.6893969255025598</v>
      </c>
      <c r="O4946">
        <v>0</v>
      </c>
      <c r="P4946">
        <v>42.6666666666666</v>
      </c>
    </row>
    <row r="4947" spans="1:17" hidden="1" x14ac:dyDescent="0.3">
      <c r="A4947" t="s">
        <v>10125</v>
      </c>
      <c r="B4947" t="s">
        <v>10126</v>
      </c>
      <c r="C4947" t="s">
        <v>10650</v>
      </c>
      <c r="E4947">
        <v>1.5415399999999999</v>
      </c>
      <c r="F4947">
        <v>13.37</v>
      </c>
      <c r="G4947">
        <v>-3.1019436669948801</v>
      </c>
      <c r="H4947">
        <v>19.8102395138114</v>
      </c>
      <c r="I4947">
        <v>14.364165407643601</v>
      </c>
      <c r="J4947">
        <v>19.670570952249498</v>
      </c>
      <c r="K4947">
        <v>10.81090769843</v>
      </c>
      <c r="L4947">
        <v>10.5815876588217</v>
      </c>
      <c r="M4947">
        <v>100</v>
      </c>
      <c r="N4947">
        <v>6.55555555555555</v>
      </c>
      <c r="O4947">
        <v>0</v>
      </c>
      <c r="P4947">
        <v>27.3333333333333</v>
      </c>
    </row>
    <row r="4948" spans="1:17" hidden="1" x14ac:dyDescent="0.3">
      <c r="A4948" t="s">
        <v>10127</v>
      </c>
      <c r="B4948" t="s">
        <v>10128</v>
      </c>
      <c r="C4948" t="s">
        <v>10650</v>
      </c>
      <c r="D4948" t="s">
        <v>4455</v>
      </c>
      <c r="E4948">
        <v>1.5314000000000001</v>
      </c>
      <c r="F4948">
        <v>8.06</v>
      </c>
      <c r="G4948">
        <v>141.56182901939599</v>
      </c>
      <c r="H4948">
        <v>4.2402417662746803</v>
      </c>
      <c r="I4948">
        <v>14.0720033412001</v>
      </c>
      <c r="J4948">
        <v>-1.7822660559605701</v>
      </c>
      <c r="K4948">
        <v>5.4684243393994301</v>
      </c>
      <c r="L4948">
        <v>3.3156063173214001</v>
      </c>
      <c r="M4948">
        <v>99.999999026135598</v>
      </c>
      <c r="N4948">
        <v>0.94717736888221205</v>
      </c>
      <c r="O4948">
        <v>0</v>
      </c>
      <c r="P4948">
        <v>171.38047138047099</v>
      </c>
      <c r="Q4948">
        <v>0.123090281811102</v>
      </c>
    </row>
    <row r="4949" spans="1:17" hidden="1" x14ac:dyDescent="0.3">
      <c r="A4949" t="s">
        <v>10129</v>
      </c>
      <c r="B4949" t="s">
        <v>10130</v>
      </c>
      <c r="C4949" t="s">
        <v>10650</v>
      </c>
      <c r="D4949" t="s">
        <v>141</v>
      </c>
      <c r="E4949">
        <v>1.3824000000000001</v>
      </c>
      <c r="F4949">
        <v>11.52</v>
      </c>
      <c r="G4949">
        <v>-30.435277000328199</v>
      </c>
      <c r="H4949">
        <v>-1.52309381952183</v>
      </c>
      <c r="I4949">
        <v>-12.9691679256896</v>
      </c>
      <c r="J4949">
        <v>-1.6627623810837799</v>
      </c>
      <c r="K4949">
        <v>11.5199999999999</v>
      </c>
      <c r="L4949">
        <v>11.52</v>
      </c>
      <c r="M4949">
        <v>50</v>
      </c>
      <c r="O4949">
        <v>0</v>
      </c>
      <c r="P4949">
        <v>0</v>
      </c>
    </row>
    <row r="4950" spans="1:17" hidden="1" x14ac:dyDescent="0.3">
      <c r="A4950" t="s">
        <v>10131</v>
      </c>
      <c r="B4950" t="s">
        <v>10132</v>
      </c>
      <c r="C4950" t="s">
        <v>10650</v>
      </c>
      <c r="D4950" t="s">
        <v>118</v>
      </c>
      <c r="E4950">
        <v>1.37832452449136</v>
      </c>
      <c r="F4950">
        <v>13.12</v>
      </c>
      <c r="G4950">
        <v>-30.435277000328199</v>
      </c>
      <c r="H4950">
        <v>-1.52309381952183</v>
      </c>
      <c r="I4950">
        <v>-12.9691679256896</v>
      </c>
      <c r="J4950">
        <v>-1.6627623810837799</v>
      </c>
      <c r="K4950">
        <v>13.12</v>
      </c>
      <c r="L4950">
        <v>13.1199999999999</v>
      </c>
      <c r="M4950">
        <v>50</v>
      </c>
      <c r="O4950">
        <v>0</v>
      </c>
      <c r="P4950">
        <v>0</v>
      </c>
    </row>
    <row r="4951" spans="1:17" hidden="1" x14ac:dyDescent="0.3">
      <c r="A4951" t="s">
        <v>10133</v>
      </c>
      <c r="B4951" t="s">
        <v>10134</v>
      </c>
      <c r="C4951" t="s">
        <v>10650</v>
      </c>
      <c r="D4951" t="s">
        <v>565</v>
      </c>
      <c r="E4951">
        <v>1.3188</v>
      </c>
      <c r="F4951">
        <v>18.84</v>
      </c>
      <c r="G4951">
        <v>-30.435277000328199</v>
      </c>
      <c r="H4951">
        <v>-1.52309381952183</v>
      </c>
      <c r="I4951">
        <v>-12.9691679256896</v>
      </c>
      <c r="J4951">
        <v>-1.6627623810837799</v>
      </c>
      <c r="K4951">
        <v>18.839988577449098</v>
      </c>
      <c r="L4951">
        <v>18.760136220650399</v>
      </c>
      <c r="M4951">
        <v>100</v>
      </c>
      <c r="O4951">
        <v>0</v>
      </c>
      <c r="P4951">
        <v>0</v>
      </c>
    </row>
    <row r="4952" spans="1:17" hidden="1" x14ac:dyDescent="0.3">
      <c r="A4952" t="s">
        <v>10135</v>
      </c>
      <c r="B4952" t="s">
        <v>10136</v>
      </c>
      <c r="C4952" t="s">
        <v>10650</v>
      </c>
      <c r="D4952" t="s">
        <v>1168</v>
      </c>
      <c r="E4952">
        <v>1.2757499999999999</v>
      </c>
      <c r="F4952">
        <v>85.05</v>
      </c>
      <c r="G4952">
        <v>-38.389822454873602</v>
      </c>
      <c r="H4952">
        <v>-1.52309381952183</v>
      </c>
      <c r="I4952">
        <v>-17.9412349647958</v>
      </c>
      <c r="J4952">
        <v>-1.6627623810837799</v>
      </c>
      <c r="K4952">
        <v>85.150090444207194</v>
      </c>
      <c r="L4952">
        <v>89.083226933150499</v>
      </c>
      <c r="M4952">
        <v>3.8134211653962402</v>
      </c>
      <c r="O4952">
        <v>16.402116402116299</v>
      </c>
      <c r="P4952">
        <v>0</v>
      </c>
    </row>
    <row r="4953" spans="1:17" hidden="1" x14ac:dyDescent="0.3">
      <c r="A4953" t="s">
        <v>10137</v>
      </c>
      <c r="B4953" t="s">
        <v>10138</v>
      </c>
      <c r="C4953" t="s">
        <v>10650</v>
      </c>
      <c r="D4953" t="s">
        <v>72</v>
      </c>
      <c r="E4953">
        <v>1.2510239999999999</v>
      </c>
      <c r="F4953">
        <v>10.050000000000001</v>
      </c>
      <c r="G4953">
        <v>-30.435277000328199</v>
      </c>
      <c r="H4953">
        <v>-1.52309381952183</v>
      </c>
      <c r="I4953">
        <v>-12.9691679256896</v>
      </c>
      <c r="J4953">
        <v>-1.6627623810837799</v>
      </c>
      <c r="K4953">
        <v>10.050000000000001</v>
      </c>
      <c r="L4953">
        <v>10.049999999999899</v>
      </c>
      <c r="M4953">
        <v>50</v>
      </c>
      <c r="O4953">
        <v>0</v>
      </c>
      <c r="P4953">
        <v>0</v>
      </c>
    </row>
    <row r="4954" spans="1:17" hidden="1" x14ac:dyDescent="0.3">
      <c r="A4954" t="s">
        <v>10139</v>
      </c>
      <c r="B4954" t="s">
        <v>10140</v>
      </c>
      <c r="C4954" t="s">
        <v>10650</v>
      </c>
      <c r="D4954" t="s">
        <v>72</v>
      </c>
      <c r="E4954">
        <v>1.248256</v>
      </c>
      <c r="F4954">
        <v>48.76</v>
      </c>
      <c r="G4954">
        <v>-3.5954997258175001</v>
      </c>
      <c r="H4954">
        <v>4.2880184673943997</v>
      </c>
      <c r="I4954">
        <v>2.67967031161837</v>
      </c>
      <c r="J4954">
        <v>-1.7822660559605701</v>
      </c>
      <c r="K4954">
        <v>40.030598301025897</v>
      </c>
      <c r="M4954">
        <v>99.999999989495706</v>
      </c>
      <c r="N4954">
        <v>2.8965517241379302</v>
      </c>
      <c r="O4954">
        <v>0</v>
      </c>
      <c r="P4954">
        <v>55.286624203821603</v>
      </c>
    </row>
    <row r="4955" spans="1:17" hidden="1" x14ac:dyDescent="0.3">
      <c r="A4955" t="s">
        <v>10141</v>
      </c>
      <c r="B4955" t="s">
        <v>10142</v>
      </c>
      <c r="C4955" t="s">
        <v>10650</v>
      </c>
      <c r="D4955" t="s">
        <v>46</v>
      </c>
      <c r="E4955">
        <v>1.232</v>
      </c>
      <c r="F4955">
        <v>4.4800000000000004</v>
      </c>
      <c r="G4955">
        <v>41.828867217469003</v>
      </c>
      <c r="H4955">
        <v>31.968381437636101</v>
      </c>
      <c r="I4955">
        <v>-11.928666026674501</v>
      </c>
      <c r="J4955">
        <v>-6.6307509044454296</v>
      </c>
      <c r="K4955">
        <v>3.5634881753071701</v>
      </c>
      <c r="L4955">
        <v>3.0998369771033598</v>
      </c>
      <c r="M4955">
        <v>40.272916229687802</v>
      </c>
      <c r="N4955">
        <v>1.32398753894081</v>
      </c>
      <c r="O4955">
        <v>15.848214285714199</v>
      </c>
      <c r="P4955">
        <v>124</v>
      </c>
      <c r="Q4955">
        <v>4.1353853358290997E-2</v>
      </c>
    </row>
    <row r="4956" spans="1:17" hidden="1" x14ac:dyDescent="0.3">
      <c r="A4956" t="s">
        <v>10143</v>
      </c>
      <c r="B4956" t="s">
        <v>10144</v>
      </c>
      <c r="C4956" t="s">
        <v>10650</v>
      </c>
      <c r="D4956" t="s">
        <v>72</v>
      </c>
      <c r="E4956">
        <v>1.1528</v>
      </c>
      <c r="F4956">
        <v>10.48</v>
      </c>
      <c r="G4956">
        <v>-30.435277000328199</v>
      </c>
      <c r="H4956">
        <v>-1.52309381952183</v>
      </c>
      <c r="I4956">
        <v>-12.9691679256896</v>
      </c>
      <c r="J4956">
        <v>-1.6627623810837799</v>
      </c>
      <c r="M4956">
        <v>50</v>
      </c>
      <c r="N4956">
        <v>1</v>
      </c>
      <c r="O4956">
        <v>0</v>
      </c>
    </row>
    <row r="4957" spans="1:17" hidden="1" x14ac:dyDescent="0.3">
      <c r="A4957" t="s">
        <v>10145</v>
      </c>
      <c r="B4957" t="s">
        <v>10146</v>
      </c>
      <c r="C4957" t="s">
        <v>10650</v>
      </c>
      <c r="D4957" t="s">
        <v>72</v>
      </c>
      <c r="E4957">
        <v>1.143</v>
      </c>
      <c r="F4957">
        <v>3.81</v>
      </c>
      <c r="G4957">
        <v>-30.435277000328199</v>
      </c>
      <c r="H4957">
        <v>-1.52309381952183</v>
      </c>
      <c r="I4957">
        <v>-12.9691679256896</v>
      </c>
      <c r="J4957">
        <v>-1.6627623810837799</v>
      </c>
      <c r="K4957">
        <v>3.8099999852892998</v>
      </c>
      <c r="L4957">
        <v>3.8093238621980499</v>
      </c>
      <c r="M4957">
        <v>100</v>
      </c>
      <c r="O4957">
        <v>0</v>
      </c>
      <c r="P4957">
        <v>0</v>
      </c>
    </row>
    <row r="4958" spans="1:17" hidden="1" x14ac:dyDescent="0.3">
      <c r="A4958" t="s">
        <v>10147</v>
      </c>
      <c r="B4958" t="s">
        <v>10148</v>
      </c>
      <c r="C4958" t="s">
        <v>10650</v>
      </c>
      <c r="D4958" t="s">
        <v>51</v>
      </c>
      <c r="E4958">
        <v>1.129</v>
      </c>
      <c r="F4958">
        <v>11.29</v>
      </c>
      <c r="G4958">
        <v>39.594843481599497</v>
      </c>
      <c r="H4958">
        <v>-1.52309381952183</v>
      </c>
      <c r="I4958">
        <v>20.6402995299316</v>
      </c>
      <c r="J4958">
        <v>-1.6627623810837799</v>
      </c>
      <c r="K4958">
        <v>11.064719686926001</v>
      </c>
      <c r="L4958">
        <v>9.0203373139663103</v>
      </c>
      <c r="M4958">
        <v>100</v>
      </c>
      <c r="N4958">
        <v>0</v>
      </c>
      <c r="O4958">
        <v>0</v>
      </c>
      <c r="P4958">
        <v>70.030120481927696</v>
      </c>
    </row>
    <row r="4959" spans="1:17" hidden="1" x14ac:dyDescent="0.3">
      <c r="A4959" t="s">
        <v>10149</v>
      </c>
      <c r="B4959" t="s">
        <v>10150</v>
      </c>
      <c r="C4959" t="s">
        <v>10650</v>
      </c>
      <c r="D4959" t="s">
        <v>629</v>
      </c>
      <c r="E4959">
        <v>1.0733211024003799</v>
      </c>
      <c r="F4959">
        <v>1.95</v>
      </c>
      <c r="K4959">
        <v>2.2159995707425302</v>
      </c>
      <c r="M4959" s="1">
        <v>2.4459774300000002E-7</v>
      </c>
      <c r="N4959">
        <v>1</v>
      </c>
    </row>
    <row r="4960" spans="1:17" hidden="1" x14ac:dyDescent="0.3">
      <c r="A4960" t="s">
        <v>10151</v>
      </c>
      <c r="B4960" t="s">
        <v>10152</v>
      </c>
      <c r="C4960" t="s">
        <v>10650</v>
      </c>
      <c r="D4960" t="s">
        <v>54</v>
      </c>
      <c r="E4960">
        <v>1.0683750000000001</v>
      </c>
      <c r="F4960">
        <v>2.5</v>
      </c>
      <c r="G4960">
        <v>-23.4356636376708</v>
      </c>
      <c r="H4960">
        <v>-0.70767490039198899</v>
      </c>
      <c r="I4960">
        <v>1.6215648843367201</v>
      </c>
      <c r="J4960">
        <v>-1.7822660559605701</v>
      </c>
      <c r="K4960">
        <v>2.1844112251117802</v>
      </c>
      <c r="M4960">
        <v>98.542049079298295</v>
      </c>
      <c r="N4960">
        <v>0.22322309970384899</v>
      </c>
      <c r="O4960">
        <v>0</v>
      </c>
      <c r="P4960">
        <v>14.678899082568799</v>
      </c>
    </row>
    <row r="4961" spans="1:16" hidden="1" x14ac:dyDescent="0.3">
      <c r="A4961" t="s">
        <v>10153</v>
      </c>
      <c r="B4961" t="s">
        <v>10154</v>
      </c>
      <c r="C4961" t="s">
        <v>10650</v>
      </c>
      <c r="D4961" t="s">
        <v>300</v>
      </c>
      <c r="E4961">
        <v>0.93840000000000001</v>
      </c>
      <c r="F4961">
        <v>0.92</v>
      </c>
      <c r="G4961">
        <v>-11.869924412357101</v>
      </c>
      <c r="H4961">
        <v>-0.70767490039198899</v>
      </c>
      <c r="I4961">
        <v>0.52291271534816397</v>
      </c>
      <c r="J4961">
        <v>-1.7822660559605701</v>
      </c>
      <c r="K4961">
        <v>0.77698031069969498</v>
      </c>
      <c r="L4961">
        <v>0.52071056052421705</v>
      </c>
      <c r="M4961">
        <v>99.996259876719094</v>
      </c>
      <c r="N4961">
        <v>1.29743756081738</v>
      </c>
      <c r="O4961">
        <v>0</v>
      </c>
      <c r="P4961">
        <v>22.6666666666666</v>
      </c>
    </row>
    <row r="4962" spans="1:16" hidden="1" x14ac:dyDescent="0.3">
      <c r="A4962" t="s">
        <v>10155</v>
      </c>
      <c r="B4962" t="s">
        <v>10156</v>
      </c>
      <c r="C4962" t="s">
        <v>10650</v>
      </c>
      <c r="D4962" t="s">
        <v>46</v>
      </c>
      <c r="E4962">
        <v>0.93283125</v>
      </c>
      <c r="F4962">
        <v>57.85</v>
      </c>
      <c r="G4962">
        <v>-30.435277000328199</v>
      </c>
      <c r="H4962">
        <v>-1.52309381952183</v>
      </c>
      <c r="I4962">
        <v>-12.9691679256896</v>
      </c>
      <c r="J4962">
        <v>-1.6627623810837799</v>
      </c>
      <c r="K4962">
        <v>57.8499692591894</v>
      </c>
      <c r="L4962">
        <v>57.635733473950097</v>
      </c>
      <c r="M4962">
        <v>100</v>
      </c>
      <c r="O4962">
        <v>0</v>
      </c>
      <c r="P4962">
        <v>0</v>
      </c>
    </row>
    <row r="4963" spans="1:16" hidden="1" x14ac:dyDescent="0.3">
      <c r="A4963" t="s">
        <v>10157</v>
      </c>
      <c r="B4963" t="s">
        <v>10158</v>
      </c>
      <c r="C4963" t="s">
        <v>10650</v>
      </c>
      <c r="D4963" t="s">
        <v>175</v>
      </c>
      <c r="E4963">
        <v>0.92903103284561495</v>
      </c>
      <c r="F4963">
        <v>9.5</v>
      </c>
      <c r="G4963">
        <v>-30.435277000328199</v>
      </c>
      <c r="H4963">
        <v>-1.52309381952183</v>
      </c>
      <c r="I4963">
        <v>-12.9691679256896</v>
      </c>
      <c r="J4963">
        <v>-1.6627623810837799</v>
      </c>
      <c r="K4963">
        <v>9.5</v>
      </c>
      <c r="L4963">
        <v>9.5</v>
      </c>
      <c r="M4963">
        <v>50</v>
      </c>
      <c r="O4963">
        <v>0</v>
      </c>
      <c r="P4963">
        <v>0</v>
      </c>
    </row>
    <row r="4964" spans="1:16" hidden="1" x14ac:dyDescent="0.3">
      <c r="A4964" t="s">
        <v>10159</v>
      </c>
      <c r="B4964" t="s">
        <v>10160</v>
      </c>
      <c r="C4964" t="s">
        <v>10650</v>
      </c>
      <c r="D4964" t="s">
        <v>531</v>
      </c>
      <c r="E4964">
        <v>0.86460657346542202</v>
      </c>
      <c r="F4964">
        <v>11.02</v>
      </c>
      <c r="G4964">
        <v>-30.435277000328199</v>
      </c>
      <c r="H4964">
        <v>-1.52309381952183</v>
      </c>
      <c r="I4964">
        <v>-12.9691679256896</v>
      </c>
      <c r="J4964">
        <v>-1.6627623810837799</v>
      </c>
      <c r="K4964">
        <v>11.0199999764023</v>
      </c>
      <c r="L4964">
        <v>11.018978570113401</v>
      </c>
      <c r="M4964">
        <v>100</v>
      </c>
      <c r="O4964">
        <v>0</v>
      </c>
      <c r="P4964">
        <v>0</v>
      </c>
    </row>
    <row r="4965" spans="1:16" hidden="1" x14ac:dyDescent="0.3">
      <c r="A4965" t="s">
        <v>10161</v>
      </c>
      <c r="B4965" t="s">
        <v>10162</v>
      </c>
      <c r="C4965" t="s">
        <v>10650</v>
      </c>
      <c r="D4965" t="s">
        <v>565</v>
      </c>
      <c r="E4965">
        <v>0.73349999999999704</v>
      </c>
      <c r="F4965">
        <v>4.8899999999999997</v>
      </c>
      <c r="G4965">
        <v>-30.435277000328199</v>
      </c>
      <c r="H4965">
        <v>-1.52309381952183</v>
      </c>
      <c r="I4965">
        <v>-12.9691679256896</v>
      </c>
      <c r="J4965">
        <v>-1.6627623810837799</v>
      </c>
      <c r="K4965">
        <v>4.8899999999999899</v>
      </c>
      <c r="L4965">
        <v>4.8899999999999801</v>
      </c>
      <c r="M4965">
        <v>50</v>
      </c>
      <c r="O4965">
        <v>0</v>
      </c>
      <c r="P4965">
        <v>0</v>
      </c>
    </row>
    <row r="4966" spans="1:16" hidden="1" x14ac:dyDescent="0.3">
      <c r="A4966" t="s">
        <v>10163</v>
      </c>
      <c r="B4966" t="s">
        <v>10164</v>
      </c>
      <c r="C4966" t="s">
        <v>10650</v>
      </c>
      <c r="D4966" t="s">
        <v>198</v>
      </c>
      <c r="E4966">
        <v>0.72540000000000004</v>
      </c>
      <c r="F4966">
        <v>8.06</v>
      </c>
      <c r="G4966">
        <v>50.688318505289701</v>
      </c>
      <c r="H4966">
        <v>-1.52309381952183</v>
      </c>
      <c r="I4966">
        <v>22.949887723551399</v>
      </c>
      <c r="J4966">
        <v>-1.6627623810837799</v>
      </c>
      <c r="K4966">
        <v>7.7610319289971201</v>
      </c>
      <c r="L4966">
        <v>6.3128601063118897</v>
      </c>
      <c r="M4966">
        <v>100</v>
      </c>
      <c r="N4966">
        <v>0</v>
      </c>
      <c r="O4966">
        <v>0</v>
      </c>
      <c r="P4966">
        <v>81.123595505617899</v>
      </c>
    </row>
    <row r="4967" spans="1:16" hidden="1" x14ac:dyDescent="0.3">
      <c r="A4967" t="s">
        <v>10165</v>
      </c>
      <c r="B4967" t="s">
        <v>10166</v>
      </c>
      <c r="C4967" t="s">
        <v>10650</v>
      </c>
      <c r="D4967" t="s">
        <v>89</v>
      </c>
      <c r="E4967">
        <v>0.72519999999999996</v>
      </c>
      <c r="F4967">
        <v>29.6</v>
      </c>
      <c r="G4967">
        <v>-29.818642361075</v>
      </c>
      <c r="H4967">
        <v>-0.70767490039198899</v>
      </c>
      <c r="I4967">
        <v>-13.057334198232001</v>
      </c>
      <c r="J4967">
        <v>-1.7822660559605701</v>
      </c>
      <c r="K4967">
        <v>29.599999999999898</v>
      </c>
      <c r="M4967">
        <v>50</v>
      </c>
      <c r="O4967">
        <v>0</v>
      </c>
      <c r="P4967">
        <v>0</v>
      </c>
    </row>
    <row r="4968" spans="1:16" hidden="1" x14ac:dyDescent="0.3">
      <c r="A4968" t="s">
        <v>10167</v>
      </c>
      <c r="B4968" t="s">
        <v>10168</v>
      </c>
      <c r="C4968" t="s">
        <v>10650</v>
      </c>
      <c r="E4968">
        <v>0.66086999999999996</v>
      </c>
      <c r="F4968">
        <v>10.5</v>
      </c>
      <c r="G4968">
        <v>-30.435277000328199</v>
      </c>
      <c r="H4968">
        <v>-1.52309381952183</v>
      </c>
      <c r="I4968">
        <v>-12.9691679256896</v>
      </c>
      <c r="J4968">
        <v>-1.6627623810837799</v>
      </c>
      <c r="K4968">
        <v>10.285268469881901</v>
      </c>
      <c r="M4968">
        <v>50</v>
      </c>
      <c r="O4968">
        <v>0</v>
      </c>
    </row>
    <row r="4969" spans="1:16" hidden="1" x14ac:dyDescent="0.3">
      <c r="A4969" t="s">
        <v>10169</v>
      </c>
      <c r="B4969" t="s">
        <v>10170</v>
      </c>
      <c r="C4969" t="s">
        <v>10650</v>
      </c>
      <c r="D4969" t="s">
        <v>742</v>
      </c>
      <c r="E4969">
        <v>0.62861604399999904</v>
      </c>
      <c r="F4969">
        <v>37.799999999999997</v>
      </c>
      <c r="G4969">
        <v>36.895400290508398</v>
      </c>
      <c r="H4969">
        <v>-0.39708845759153899</v>
      </c>
      <c r="I4969">
        <v>9.2818023201059106</v>
      </c>
      <c r="J4969">
        <v>-7.3750800151935497E-2</v>
      </c>
      <c r="K4969">
        <v>36.363069752016102</v>
      </c>
      <c r="L4969">
        <v>32.319165648057798</v>
      </c>
      <c r="M4969">
        <v>21.949362773198501</v>
      </c>
      <c r="N4969">
        <v>1.1439832750805301</v>
      </c>
      <c r="O4969">
        <v>3.1481481481481599</v>
      </c>
      <c r="P4969">
        <v>71.118153010411902</v>
      </c>
    </row>
    <row r="4970" spans="1:16" hidden="1" x14ac:dyDescent="0.3">
      <c r="A4970" t="s">
        <v>10171</v>
      </c>
      <c r="B4970" t="s">
        <v>10172</v>
      </c>
      <c r="C4970" t="s">
        <v>10650</v>
      </c>
      <c r="D4970" t="s">
        <v>21</v>
      </c>
      <c r="E4970">
        <v>0.58799999999999997</v>
      </c>
      <c r="F4970">
        <v>1.68</v>
      </c>
      <c r="G4970">
        <v>7.8862756717118199</v>
      </c>
      <c r="H4970">
        <v>-0.70767490039198899</v>
      </c>
      <c r="I4970">
        <v>2.8047347672851601</v>
      </c>
      <c r="J4970">
        <v>-1.7822660559605701</v>
      </c>
      <c r="K4970">
        <v>1.4716573848818</v>
      </c>
      <c r="M4970">
        <v>99.999999999480096</v>
      </c>
      <c r="N4970">
        <v>0.867718870722469</v>
      </c>
      <c r="O4970">
        <v>0</v>
      </c>
      <c r="P4970">
        <v>44.827586206896498</v>
      </c>
    </row>
    <row r="4971" spans="1:16" hidden="1" x14ac:dyDescent="0.3">
      <c r="A4971" t="s">
        <v>10173</v>
      </c>
      <c r="B4971" t="s">
        <v>10174</v>
      </c>
      <c r="C4971" t="s">
        <v>10650</v>
      </c>
      <c r="D4971" t="s">
        <v>531</v>
      </c>
      <c r="E4971">
        <v>0.53694771600428903</v>
      </c>
      <c r="F4971">
        <v>5.64</v>
      </c>
      <c r="G4971">
        <v>16.439722999671702</v>
      </c>
      <c r="H4971">
        <v>8.4184266483144103</v>
      </c>
      <c r="I4971">
        <v>33.905832074310297</v>
      </c>
      <c r="J4971">
        <v>-1.6627623810837799</v>
      </c>
      <c r="K4971">
        <v>4.7954509501133904</v>
      </c>
      <c r="L4971">
        <v>4.1398299435467898</v>
      </c>
      <c r="M4971">
        <v>100</v>
      </c>
      <c r="N4971">
        <v>0</v>
      </c>
      <c r="O4971">
        <v>0</v>
      </c>
      <c r="P4971">
        <v>46.875</v>
      </c>
    </row>
    <row r="4972" spans="1:16" hidden="1" x14ac:dyDescent="0.3">
      <c r="A4972" t="s">
        <v>10175</v>
      </c>
      <c r="B4972" t="s">
        <v>10176</v>
      </c>
      <c r="C4972" t="s">
        <v>10650</v>
      </c>
      <c r="D4972" t="s">
        <v>124</v>
      </c>
      <c r="E4972">
        <v>0.49906499999999998</v>
      </c>
      <c r="F4972">
        <v>20.37</v>
      </c>
      <c r="G4972">
        <v>-20.208004273055401</v>
      </c>
      <c r="H4972">
        <v>-1.52309381952183</v>
      </c>
      <c r="I4972">
        <v>-7.9691679256896499</v>
      </c>
      <c r="J4972">
        <v>-1.6627623810837799</v>
      </c>
      <c r="K4972">
        <v>20.1486153304749</v>
      </c>
      <c r="L4972">
        <v>19.482171647085899</v>
      </c>
      <c r="M4972">
        <v>100</v>
      </c>
      <c r="N4972">
        <v>0</v>
      </c>
      <c r="O4972">
        <v>0</v>
      </c>
      <c r="P4972">
        <v>10.2272727272727</v>
      </c>
    </row>
    <row r="4973" spans="1:16" hidden="1" x14ac:dyDescent="0.3">
      <c r="A4973" t="s">
        <v>10177</v>
      </c>
      <c r="B4973" t="s">
        <v>10178</v>
      </c>
      <c r="C4973" t="s">
        <v>10650</v>
      </c>
      <c r="D4973" t="s">
        <v>141</v>
      </c>
      <c r="E4973">
        <v>0.49402200000000002</v>
      </c>
      <c r="F4973">
        <v>4.1100000000000003</v>
      </c>
      <c r="G4973">
        <v>-30.435277000328199</v>
      </c>
      <c r="H4973">
        <v>-1.52309381952183</v>
      </c>
      <c r="I4973">
        <v>-12.9691679256896</v>
      </c>
      <c r="J4973">
        <v>-1.6627623810837799</v>
      </c>
      <c r="K4973">
        <v>4.1099999838055297</v>
      </c>
      <c r="L4973">
        <v>4.1092776668534601</v>
      </c>
      <c r="M4973">
        <v>100</v>
      </c>
      <c r="O4973">
        <v>0</v>
      </c>
      <c r="P4973">
        <v>0</v>
      </c>
    </row>
    <row r="4974" spans="1:16" hidden="1" x14ac:dyDescent="0.3">
      <c r="A4974" t="s">
        <v>10179</v>
      </c>
      <c r="B4974" t="s">
        <v>10180</v>
      </c>
      <c r="C4974" t="s">
        <v>10650</v>
      </c>
      <c r="D4974" t="s">
        <v>46</v>
      </c>
      <c r="E4974">
        <v>0.40536755000000002</v>
      </c>
      <c r="F4974">
        <v>13.51</v>
      </c>
      <c r="G4974">
        <v>191.848024305591</v>
      </c>
      <c r="H4974">
        <v>9.4880836640452006</v>
      </c>
      <c r="I4974">
        <v>101.387110246212</v>
      </c>
      <c r="J4974">
        <v>-1.7822660559605701</v>
      </c>
      <c r="K4974">
        <v>11.8870708727177</v>
      </c>
      <c r="M4974">
        <v>100</v>
      </c>
      <c r="N4974">
        <v>3.17704918032786</v>
      </c>
      <c r="O4974">
        <v>0</v>
      </c>
      <c r="P4974">
        <v>221.666666666666</v>
      </c>
    </row>
    <row r="4975" spans="1:16" hidden="1" x14ac:dyDescent="0.3">
      <c r="A4975" t="s">
        <v>10181</v>
      </c>
      <c r="B4975" t="s">
        <v>10182</v>
      </c>
      <c r="C4975" t="s">
        <v>10650</v>
      </c>
      <c r="D4975" t="s">
        <v>414</v>
      </c>
      <c r="E4975">
        <v>0.38904</v>
      </c>
      <c r="F4975">
        <v>0.03</v>
      </c>
      <c r="G4975">
        <v>-22.9315468565865</v>
      </c>
      <c r="H4975">
        <v>1.3332373775278299</v>
      </c>
      <c r="I4975">
        <v>-9.40814614170929</v>
      </c>
      <c r="J4975">
        <v>3.4788573175686799</v>
      </c>
      <c r="M4975">
        <v>6.3740571397380403</v>
      </c>
      <c r="N4975">
        <v>1.7401467437179401</v>
      </c>
      <c r="O4975">
        <v>0</v>
      </c>
      <c r="P4975">
        <v>0</v>
      </c>
    </row>
    <row r="4976" spans="1:16" hidden="1" x14ac:dyDescent="0.3">
      <c r="A4976" t="s">
        <v>10183</v>
      </c>
      <c r="B4976" t="s">
        <v>10184</v>
      </c>
      <c r="C4976" t="s">
        <v>10650</v>
      </c>
      <c r="E4976">
        <v>0.38200000000000001</v>
      </c>
      <c r="F4976">
        <v>9.5500000000000007</v>
      </c>
      <c r="G4976">
        <v>-30.435277000328199</v>
      </c>
      <c r="H4976">
        <v>-1.52309381952183</v>
      </c>
      <c r="I4976">
        <v>-12.9691679256896</v>
      </c>
      <c r="J4976">
        <v>-1.6627623810837799</v>
      </c>
      <c r="K4976">
        <v>9.5499994898238096</v>
      </c>
      <c r="L4976">
        <v>9.5308210911945306</v>
      </c>
      <c r="M4976">
        <v>100</v>
      </c>
      <c r="O4976">
        <v>0</v>
      </c>
      <c r="P4976">
        <v>0</v>
      </c>
    </row>
    <row r="4977" spans="1:16" hidden="1" x14ac:dyDescent="0.3">
      <c r="A4977" t="s">
        <v>10185</v>
      </c>
      <c r="B4977" t="s">
        <v>10186</v>
      </c>
      <c r="C4977" t="s">
        <v>10650</v>
      </c>
      <c r="D4977" t="s">
        <v>414</v>
      </c>
      <c r="E4977">
        <v>0.35678500000000002</v>
      </c>
      <c r="F4977">
        <v>7.15</v>
      </c>
      <c r="G4977">
        <v>-30.435277000328199</v>
      </c>
      <c r="H4977">
        <v>-1.52309381952183</v>
      </c>
      <c r="I4977">
        <v>-12.9691679256896</v>
      </c>
      <c r="J4977">
        <v>-1.6627623810837799</v>
      </c>
      <c r="K4977">
        <v>7.1499999699666201</v>
      </c>
      <c r="L4977">
        <v>7.1486999983261299</v>
      </c>
      <c r="M4977">
        <v>100</v>
      </c>
      <c r="O4977">
        <v>0</v>
      </c>
      <c r="P4977">
        <v>0</v>
      </c>
    </row>
    <row r="4978" spans="1:16" hidden="1" x14ac:dyDescent="0.3">
      <c r="A4978" t="s">
        <v>10187</v>
      </c>
      <c r="B4978" t="s">
        <v>10188</v>
      </c>
      <c r="C4978" t="s">
        <v>10650</v>
      </c>
      <c r="D4978" t="s">
        <v>124</v>
      </c>
      <c r="E4978">
        <v>0.34499999999999997</v>
      </c>
      <c r="F4978">
        <v>3.45</v>
      </c>
      <c r="G4978">
        <v>-20.562665535360001</v>
      </c>
      <c r="H4978">
        <v>-1.52309381952183</v>
      </c>
      <c r="I4978">
        <v>-12.9691679256896</v>
      </c>
      <c r="J4978">
        <v>-1.6627623810837799</v>
      </c>
      <c r="K4978">
        <v>3.4499265031942401</v>
      </c>
      <c r="L4978">
        <v>3.4156280213777799</v>
      </c>
      <c r="M4978">
        <v>100</v>
      </c>
      <c r="O4978">
        <v>0</v>
      </c>
      <c r="P4978">
        <v>9.8726114649681591</v>
      </c>
    </row>
    <row r="4979" spans="1:16" hidden="1" x14ac:dyDescent="0.3">
      <c r="A4979" t="s">
        <v>10189</v>
      </c>
      <c r="B4979" t="s">
        <v>10190</v>
      </c>
      <c r="C4979" t="s">
        <v>10650</v>
      </c>
      <c r="D4979" t="s">
        <v>629</v>
      </c>
      <c r="E4979">
        <v>0.33499999999999802</v>
      </c>
      <c r="F4979">
        <v>1</v>
      </c>
      <c r="G4979">
        <v>-14.8449732899431</v>
      </c>
      <c r="H4979">
        <v>-4.2627840798750798</v>
      </c>
      <c r="I4979">
        <v>-17.738252227332602</v>
      </c>
      <c r="J4979">
        <v>-0.68487498968562099</v>
      </c>
      <c r="M4979">
        <v>50</v>
      </c>
      <c r="N4979">
        <v>1</v>
      </c>
    </row>
    <row r="4980" spans="1:16" hidden="1" x14ac:dyDescent="0.3">
      <c r="A4980" t="s">
        <v>10191</v>
      </c>
      <c r="B4980" t="s">
        <v>10192</v>
      </c>
      <c r="C4980" t="s">
        <v>10650</v>
      </c>
      <c r="D4980" t="s">
        <v>414</v>
      </c>
      <c r="E4980">
        <v>0.28151999999999999</v>
      </c>
      <c r="F4980">
        <v>10.73</v>
      </c>
      <c r="G4980">
        <v>80.785195440616604</v>
      </c>
      <c r="H4980">
        <v>-10.0482430096326</v>
      </c>
      <c r="I4980">
        <v>-21.494317115800499</v>
      </c>
      <c r="J4980">
        <v>-10.187911571194601</v>
      </c>
      <c r="K4980">
        <v>11.6842421377302</v>
      </c>
      <c r="L4980">
        <v>10.597187454224301</v>
      </c>
      <c r="M4980">
        <v>99.999262565895194</v>
      </c>
      <c r="O4980">
        <v>9.3196644920782798</v>
      </c>
      <c r="P4980">
        <v>232.19814241486</v>
      </c>
    </row>
    <row r="4981" spans="1:16" hidden="1" x14ac:dyDescent="0.3">
      <c r="A4981" t="s">
        <v>10193</v>
      </c>
      <c r="B4981" t="s">
        <v>10194</v>
      </c>
      <c r="C4981" t="s">
        <v>10650</v>
      </c>
      <c r="D4981" t="s">
        <v>365</v>
      </c>
      <c r="E4981">
        <v>0.22970760000000001</v>
      </c>
      <c r="F4981">
        <v>2.14</v>
      </c>
      <c r="G4981">
        <v>-25.533316216014398</v>
      </c>
      <c r="H4981">
        <v>-1.52309381952183</v>
      </c>
      <c r="I4981">
        <v>-8.0672071413759401</v>
      </c>
      <c r="J4981">
        <v>-1.6627623810837799</v>
      </c>
      <c r="K4981">
        <v>2.12347407733334</v>
      </c>
      <c r="L4981">
        <v>2.0761765240890901</v>
      </c>
      <c r="M4981">
        <v>100</v>
      </c>
      <c r="N4981">
        <v>0</v>
      </c>
      <c r="O4981">
        <v>0</v>
      </c>
      <c r="P4981">
        <v>4.9019607843137303</v>
      </c>
    </row>
    <row r="4982" spans="1:16" hidden="1" x14ac:dyDescent="0.3">
      <c r="A4982" t="s">
        <v>10195</v>
      </c>
      <c r="B4982" t="s">
        <v>10196</v>
      </c>
      <c r="C4982" t="s">
        <v>10650</v>
      </c>
      <c r="D4982" t="s">
        <v>4632</v>
      </c>
      <c r="E4982">
        <v>0.2205</v>
      </c>
      <c r="F4982">
        <v>0.63</v>
      </c>
      <c r="G4982">
        <v>-8.6647962072289104</v>
      </c>
      <c r="H4982">
        <v>-0.70767490039198899</v>
      </c>
      <c r="I4982">
        <v>-4.4366445430596499</v>
      </c>
      <c r="J4982">
        <v>-1.7822660559605701</v>
      </c>
      <c r="K4982">
        <v>0.52380205306434202</v>
      </c>
      <c r="M4982">
        <v>100</v>
      </c>
      <c r="N4982">
        <v>0.41666666666666602</v>
      </c>
      <c r="O4982">
        <v>0</v>
      </c>
      <c r="P4982">
        <v>21.1538461538461</v>
      </c>
    </row>
    <row r="4983" spans="1:16" hidden="1" x14ac:dyDescent="0.3">
      <c r="A4983" t="s">
        <v>10197</v>
      </c>
      <c r="B4983" t="s">
        <v>10198</v>
      </c>
      <c r="C4983" t="s">
        <v>10650</v>
      </c>
      <c r="D4983" t="s">
        <v>72</v>
      </c>
      <c r="E4983">
        <v>0.205176</v>
      </c>
      <c r="F4983">
        <v>1.03</v>
      </c>
      <c r="G4983">
        <v>-30.435277000328199</v>
      </c>
      <c r="H4983">
        <v>-1.52309381952183</v>
      </c>
      <c r="I4983">
        <v>-12.9691679256896</v>
      </c>
      <c r="J4983">
        <v>-1.6627623810837799</v>
      </c>
      <c r="K4983">
        <v>1.02999999816122</v>
      </c>
      <c r="L4983">
        <v>1.02992040806078</v>
      </c>
      <c r="M4983">
        <v>100</v>
      </c>
      <c r="O4983">
        <v>0</v>
      </c>
      <c r="P4983">
        <v>0</v>
      </c>
    </row>
    <row r="4984" spans="1:16" hidden="1" x14ac:dyDescent="0.3">
      <c r="A4984" t="s">
        <v>10199</v>
      </c>
      <c r="B4984" t="s">
        <v>10200</v>
      </c>
      <c r="C4984" t="s">
        <v>10650</v>
      </c>
      <c r="D4984" t="s">
        <v>966</v>
      </c>
      <c r="E4984">
        <v>0.20382</v>
      </c>
      <c r="F4984">
        <v>2.58</v>
      </c>
      <c r="G4984">
        <v>-30.435277000328199</v>
      </c>
      <c r="H4984">
        <v>-1.52309381952183</v>
      </c>
      <c r="I4984">
        <v>-12.9691679256896</v>
      </c>
      <c r="J4984">
        <v>-1.6627623810837799</v>
      </c>
      <c r="K4984">
        <v>2.5799999999999899</v>
      </c>
      <c r="L4984">
        <v>2.5799999999999899</v>
      </c>
      <c r="M4984">
        <v>50</v>
      </c>
      <c r="O4984">
        <v>0</v>
      </c>
      <c r="P4984">
        <v>0</v>
      </c>
    </row>
    <row r="4985" spans="1:16" hidden="1" x14ac:dyDescent="0.3">
      <c r="A4985" t="s">
        <v>10201</v>
      </c>
      <c r="B4985" t="s">
        <v>10202</v>
      </c>
      <c r="C4985" t="s">
        <v>10650</v>
      </c>
      <c r="D4985" t="s">
        <v>2888</v>
      </c>
      <c r="E4985">
        <v>0.20249999999999899</v>
      </c>
      <c r="F4985">
        <v>0.6</v>
      </c>
      <c r="G4985">
        <v>-18.7075312499639</v>
      </c>
      <c r="H4985">
        <v>-0.70767490039198899</v>
      </c>
      <c r="I4985">
        <v>-9.6090583361631001</v>
      </c>
      <c r="J4985">
        <v>-1.7822660559605701</v>
      </c>
      <c r="K4985">
        <v>0.51910286185923604</v>
      </c>
      <c r="M4985">
        <v>100</v>
      </c>
      <c r="N4985">
        <v>0</v>
      </c>
      <c r="O4985">
        <v>0</v>
      </c>
      <c r="P4985">
        <v>11.111111111111001</v>
      </c>
    </row>
    <row r="4986" spans="1:16" hidden="1" x14ac:dyDescent="0.3">
      <c r="A4986" t="s">
        <v>10203</v>
      </c>
      <c r="B4986" t="s">
        <v>10204</v>
      </c>
      <c r="C4986" t="s">
        <v>10650</v>
      </c>
      <c r="D4986" t="s">
        <v>89</v>
      </c>
      <c r="E4986">
        <v>0.17280000000000001</v>
      </c>
      <c r="F4986">
        <v>1.44</v>
      </c>
      <c r="G4986">
        <v>-95.985516234777904</v>
      </c>
      <c r="I4986">
        <v>50.667195710673901</v>
      </c>
      <c r="K4986">
        <v>1.51599561782055</v>
      </c>
      <c r="L4986">
        <v>2.56737409726624</v>
      </c>
      <c r="M4986">
        <v>100</v>
      </c>
      <c r="O4986">
        <v>190.277777777777</v>
      </c>
      <c r="P4986">
        <v>71.428571428571402</v>
      </c>
    </row>
    <row r="4987" spans="1:16" hidden="1" x14ac:dyDescent="0.3">
      <c r="A4987" t="s">
        <v>10205</v>
      </c>
      <c r="B4987" t="s">
        <v>10206</v>
      </c>
      <c r="C4987" t="s">
        <v>10650</v>
      </c>
      <c r="D4987" t="s">
        <v>175</v>
      </c>
      <c r="E4987">
        <v>0.14928</v>
      </c>
      <c r="F4987">
        <v>3.26</v>
      </c>
      <c r="G4987">
        <v>61.3294288820247</v>
      </c>
      <c r="H4987">
        <v>43.804008984216402</v>
      </c>
      <c r="I4987">
        <v>78.795537956663196</v>
      </c>
      <c r="J4987">
        <v>3.0510423327209102</v>
      </c>
      <c r="K4987">
        <v>2.36211544912361</v>
      </c>
      <c r="L4987">
        <v>1.9661277466231599</v>
      </c>
      <c r="M4987">
        <v>100</v>
      </c>
      <c r="N4987">
        <v>2.0322580645161201</v>
      </c>
      <c r="O4987">
        <v>0</v>
      </c>
      <c r="P4987">
        <v>91.764705882352899</v>
      </c>
    </row>
    <row r="4988" spans="1:16" hidden="1" x14ac:dyDescent="0.3">
      <c r="A4988" t="s">
        <v>10207</v>
      </c>
      <c r="B4988" t="s">
        <v>10208</v>
      </c>
      <c r="C4988" t="s">
        <v>10650</v>
      </c>
      <c r="D4988" t="s">
        <v>227</v>
      </c>
      <c r="E4988">
        <v>0.124319999999998</v>
      </c>
      <c r="F4988">
        <v>5.18</v>
      </c>
      <c r="G4988">
        <v>-30.435277000328199</v>
      </c>
      <c r="H4988">
        <v>-1.52309381952183</v>
      </c>
      <c r="I4988">
        <v>-12.9691679256896</v>
      </c>
      <c r="J4988">
        <v>-1.6627623810837799</v>
      </c>
      <c r="K4988">
        <v>5.18</v>
      </c>
      <c r="L4988">
        <v>5.1799999999999899</v>
      </c>
      <c r="M4988">
        <v>100</v>
      </c>
      <c r="O4988">
        <v>0</v>
      </c>
      <c r="P4988">
        <v>0</v>
      </c>
    </row>
    <row r="4989" spans="1:16" hidden="1" x14ac:dyDescent="0.3">
      <c r="A4989" t="s">
        <v>10209</v>
      </c>
      <c r="B4989" t="s">
        <v>10210</v>
      </c>
      <c r="C4989" t="s">
        <v>10650</v>
      </c>
      <c r="D4989" t="s">
        <v>227</v>
      </c>
      <c r="E4989">
        <v>0.114264</v>
      </c>
      <c r="F4989">
        <v>12</v>
      </c>
      <c r="G4989">
        <v>-30.435277000328199</v>
      </c>
      <c r="H4989">
        <v>-1.52309381952183</v>
      </c>
      <c r="I4989">
        <v>-12.9691679256896</v>
      </c>
      <c r="J4989">
        <v>-1.6627623810837799</v>
      </c>
      <c r="K4989">
        <v>12</v>
      </c>
      <c r="L4989">
        <v>12</v>
      </c>
      <c r="M4989">
        <v>50</v>
      </c>
      <c r="O4989">
        <v>0</v>
      </c>
      <c r="P4989">
        <v>0</v>
      </c>
    </row>
    <row r="4990" spans="1:16" hidden="1" x14ac:dyDescent="0.3">
      <c r="A4990" t="s">
        <v>10211</v>
      </c>
      <c r="B4990" t="s">
        <v>10212</v>
      </c>
      <c r="C4990" t="s">
        <v>10650</v>
      </c>
      <c r="D4990" t="s">
        <v>127</v>
      </c>
      <c r="E4990">
        <v>0.105825</v>
      </c>
      <c r="F4990">
        <v>4.25</v>
      </c>
      <c r="G4990">
        <v>-30.435277000328199</v>
      </c>
      <c r="H4990">
        <v>-1.52309381952183</v>
      </c>
      <c r="I4990">
        <v>-12.9691679256896</v>
      </c>
      <c r="J4990">
        <v>-1.6627623810837799</v>
      </c>
      <c r="K4990">
        <v>4.2499999954030603</v>
      </c>
      <c r="L4990">
        <v>4.24980102015195</v>
      </c>
      <c r="M4990">
        <v>100</v>
      </c>
      <c r="O4990">
        <v>0</v>
      </c>
      <c r="P4990">
        <v>0</v>
      </c>
    </row>
    <row r="4991" spans="1:16" hidden="1" x14ac:dyDescent="0.3">
      <c r="A4991" t="s">
        <v>10213</v>
      </c>
      <c r="B4991" t="s">
        <v>10214</v>
      </c>
      <c r="C4991" t="s">
        <v>10650</v>
      </c>
      <c r="D4991" t="s">
        <v>414</v>
      </c>
      <c r="E4991">
        <v>9.7884604062407093E-2</v>
      </c>
      <c r="F4991">
        <v>4.63</v>
      </c>
      <c r="G4991">
        <v>-14.685277000328201</v>
      </c>
      <c r="H4991">
        <v>-1.52309381952183</v>
      </c>
      <c r="I4991">
        <v>2.7808320743103199</v>
      </c>
      <c r="J4991">
        <v>-1.6627623810837799</v>
      </c>
      <c r="K4991">
        <v>4.5374946917810197</v>
      </c>
      <c r="L4991">
        <v>4.24003126851514</v>
      </c>
      <c r="M4991">
        <v>50</v>
      </c>
      <c r="N4991">
        <v>0</v>
      </c>
      <c r="O4991">
        <v>0</v>
      </c>
      <c r="P4991">
        <v>15.749999999999901</v>
      </c>
    </row>
    <row r="4992" spans="1:16" hidden="1" x14ac:dyDescent="0.3">
      <c r="A4992" t="s">
        <v>10215</v>
      </c>
      <c r="B4992" t="s">
        <v>10216</v>
      </c>
      <c r="C4992" t="s">
        <v>10650</v>
      </c>
      <c r="D4992" t="s">
        <v>531</v>
      </c>
      <c r="E4992">
        <v>9.1329431639917899E-2</v>
      </c>
      <c r="F4992">
        <v>4.55</v>
      </c>
      <c r="G4992">
        <v>-30.435277000328199</v>
      </c>
      <c r="H4992">
        <v>-1.52309381952183</v>
      </c>
      <c r="I4992">
        <v>-12.9691679256896</v>
      </c>
      <c r="J4992">
        <v>-1.6627623810837799</v>
      </c>
      <c r="K4992">
        <v>4.55</v>
      </c>
      <c r="L4992">
        <v>4.5499999999999803</v>
      </c>
      <c r="M4992">
        <v>50</v>
      </c>
      <c r="O4992">
        <v>0</v>
      </c>
      <c r="P4992">
        <v>0</v>
      </c>
    </row>
    <row r="4993" spans="1:17" hidden="1" x14ac:dyDescent="0.3">
      <c r="A4993" t="s">
        <v>10217</v>
      </c>
      <c r="B4993" t="s">
        <v>10218</v>
      </c>
      <c r="C4993" t="s">
        <v>10650</v>
      </c>
      <c r="D4993" t="s">
        <v>127</v>
      </c>
      <c r="E4993">
        <v>9.0601812000000004E-2</v>
      </c>
      <c r="F4993">
        <v>0.44</v>
      </c>
      <c r="G4993">
        <v>-25.673372238423401</v>
      </c>
      <c r="H4993">
        <v>-1.52309381952183</v>
      </c>
      <c r="I4993">
        <v>-12.9691679256896</v>
      </c>
      <c r="J4993">
        <v>-1.6627623810837799</v>
      </c>
      <c r="K4993">
        <v>0.43999501730295398</v>
      </c>
      <c r="L4993">
        <v>0.43530394394111699</v>
      </c>
      <c r="M4993">
        <v>50</v>
      </c>
      <c r="O4993">
        <v>0</v>
      </c>
      <c r="P4993">
        <v>4.7619047619047601</v>
      </c>
    </row>
    <row r="4994" spans="1:17" hidden="1" x14ac:dyDescent="0.3">
      <c r="A4994" t="s">
        <v>10219</v>
      </c>
      <c r="B4994" t="s">
        <v>10220</v>
      </c>
      <c r="C4994" t="s">
        <v>10650</v>
      </c>
      <c r="D4994" t="s">
        <v>565</v>
      </c>
      <c r="E4994">
        <v>8.9298000000000002E-2</v>
      </c>
      <c r="F4994">
        <v>38.74</v>
      </c>
      <c r="G4994">
        <v>-25.4488271358295</v>
      </c>
      <c r="H4994">
        <v>-1.52309381952183</v>
      </c>
      <c r="I4994">
        <v>-12.9691679256896</v>
      </c>
      <c r="J4994">
        <v>-1.6627623810837799</v>
      </c>
      <c r="K4994">
        <v>38.739722870451402</v>
      </c>
      <c r="L4994">
        <v>38.514159258395203</v>
      </c>
      <c r="M4994">
        <v>50</v>
      </c>
      <c r="O4994">
        <v>0</v>
      </c>
      <c r="P4994">
        <v>4.9864498644986499</v>
      </c>
    </row>
    <row r="4995" spans="1:17" hidden="1" x14ac:dyDescent="0.3">
      <c r="A4995" t="s">
        <v>10221</v>
      </c>
      <c r="B4995" t="s">
        <v>10222</v>
      </c>
      <c r="C4995" t="s">
        <v>10650</v>
      </c>
      <c r="E4995">
        <v>8.1900000000000001E-2</v>
      </c>
      <c r="F4995">
        <v>0.13</v>
      </c>
      <c r="G4995">
        <v>-30.435277000328199</v>
      </c>
      <c r="H4995">
        <v>-1.52309381952183</v>
      </c>
      <c r="I4995">
        <v>-12.9691679256896</v>
      </c>
      <c r="J4995">
        <v>-1.6627623810837799</v>
      </c>
      <c r="K4995">
        <v>0.12999999999999901</v>
      </c>
      <c r="L4995">
        <v>0.12999999999999901</v>
      </c>
      <c r="M4995">
        <v>50</v>
      </c>
      <c r="O4995">
        <v>0</v>
      </c>
      <c r="P4995">
        <v>0</v>
      </c>
    </row>
    <row r="4996" spans="1:17" hidden="1" x14ac:dyDescent="0.3">
      <c r="A4996" t="s">
        <v>10223</v>
      </c>
      <c r="B4996" t="s">
        <v>10224</v>
      </c>
      <c r="C4996" t="s">
        <v>10650</v>
      </c>
      <c r="D4996" t="s">
        <v>531</v>
      </c>
      <c r="E4996">
        <v>7.0599999999999996E-2</v>
      </c>
      <c r="F4996">
        <v>3.53</v>
      </c>
      <c r="G4996">
        <v>-20.466429648303201</v>
      </c>
      <c r="H4996">
        <v>-1.52309381952183</v>
      </c>
      <c r="I4996">
        <v>-8.2213934449775099</v>
      </c>
      <c r="J4996">
        <v>-1.6627623810837799</v>
      </c>
      <c r="K4996">
        <v>3.5023903943119601</v>
      </c>
      <c r="L4996">
        <v>3.4704383829641601</v>
      </c>
      <c r="M4996">
        <v>100</v>
      </c>
      <c r="N4996">
        <v>0</v>
      </c>
      <c r="O4996">
        <v>0</v>
      </c>
      <c r="P4996">
        <v>9.9688473520249197</v>
      </c>
    </row>
    <row r="4997" spans="1:17" hidden="1" x14ac:dyDescent="0.3">
      <c r="A4997" t="s">
        <v>10225</v>
      </c>
      <c r="B4997" t="s">
        <v>10226</v>
      </c>
      <c r="C4997" t="s">
        <v>10650</v>
      </c>
      <c r="D4997" t="s">
        <v>355</v>
      </c>
      <c r="E4997">
        <v>6.8757239999999997E-2</v>
      </c>
      <c r="F4997">
        <v>2.35</v>
      </c>
      <c r="G4997">
        <v>254.810624639016</v>
      </c>
      <c r="H4997">
        <v>30.499378090590501</v>
      </c>
      <c r="I4997">
        <v>53.697498740976997</v>
      </c>
      <c r="J4997">
        <v>8.1503217310657394</v>
      </c>
      <c r="K4997">
        <v>1.9076626615287799</v>
      </c>
      <c r="L4997">
        <v>1.49268308982144</v>
      </c>
      <c r="M4997">
        <v>100</v>
      </c>
      <c r="N4997">
        <v>0.76190476190476097</v>
      </c>
      <c r="O4997">
        <v>0</v>
      </c>
      <c r="P4997">
        <v>285.24590163934403</v>
      </c>
    </row>
    <row r="4998" spans="1:17" hidden="1" x14ac:dyDescent="0.3">
      <c r="A4998" t="s">
        <v>10227</v>
      </c>
      <c r="B4998" t="s">
        <v>10228</v>
      </c>
      <c r="C4998" t="s">
        <v>10650</v>
      </c>
      <c r="D4998" t="s">
        <v>180</v>
      </c>
      <c r="E4998">
        <v>5.1029999999999999E-2</v>
      </c>
      <c r="F4998">
        <v>22.68</v>
      </c>
      <c r="G4998">
        <v>-98.759299346696906</v>
      </c>
      <c r="H4998">
        <v>-1.52309381952183</v>
      </c>
      <c r="I4998">
        <v>-12.9691679256896</v>
      </c>
      <c r="J4998">
        <v>-1.6627623810837799</v>
      </c>
      <c r="K4998">
        <v>22.751734592187901</v>
      </c>
      <c r="L4998">
        <v>32.255097547686297</v>
      </c>
      <c r="M4998">
        <v>0</v>
      </c>
      <c r="O4998">
        <v>215.69664902998201</v>
      </c>
      <c r="P4998">
        <v>4.9999999999999796</v>
      </c>
    </row>
    <row r="4999" spans="1:17" hidden="1" x14ac:dyDescent="0.3">
      <c r="A4999" t="s">
        <v>10229</v>
      </c>
      <c r="B4999" t="s">
        <v>10230</v>
      </c>
      <c r="C4999" t="s">
        <v>10650</v>
      </c>
      <c r="D4999" t="s">
        <v>141</v>
      </c>
      <c r="E4999">
        <v>2.6800000000000001E-2</v>
      </c>
      <c r="F4999">
        <v>1.34</v>
      </c>
      <c r="G4999">
        <v>-30.435277000328199</v>
      </c>
      <c r="H4999">
        <v>-1.52309381952183</v>
      </c>
      <c r="I4999">
        <v>-12.9691679256896</v>
      </c>
      <c r="J4999">
        <v>-1.6627623810837799</v>
      </c>
      <c r="K4999">
        <v>1.3399999973499901</v>
      </c>
      <c r="L4999">
        <v>1.3398818000305699</v>
      </c>
      <c r="M4999">
        <v>100</v>
      </c>
      <c r="O4999">
        <v>0</v>
      </c>
      <c r="P4999">
        <v>0</v>
      </c>
    </row>
    <row r="5000" spans="1:17" hidden="1" x14ac:dyDescent="0.3">
      <c r="A5000" t="s">
        <v>10231</v>
      </c>
      <c r="B5000" t="s">
        <v>10232</v>
      </c>
      <c r="C5000" t="s">
        <v>10650</v>
      </c>
      <c r="D5000" t="s">
        <v>127</v>
      </c>
      <c r="E5000">
        <v>2.4500000000000001E-2</v>
      </c>
      <c r="F5000">
        <v>0.05</v>
      </c>
      <c r="G5000">
        <v>-30.435277000328199</v>
      </c>
      <c r="H5000">
        <v>-1.52309381952183</v>
      </c>
      <c r="I5000">
        <v>137.03083207431001</v>
      </c>
      <c r="J5000">
        <v>-1.6627623810837799</v>
      </c>
      <c r="K5000">
        <v>4.7268886861640401E-2</v>
      </c>
      <c r="M5000">
        <v>100</v>
      </c>
      <c r="O5000">
        <v>0</v>
      </c>
    </row>
    <row r="5001" spans="1:17" hidden="1" x14ac:dyDescent="0.3">
      <c r="A5001" t="s">
        <v>10233</v>
      </c>
      <c r="B5001" t="s">
        <v>10234</v>
      </c>
      <c r="C5001" t="s">
        <v>10650</v>
      </c>
      <c r="E5001">
        <v>4.9799999999999996E-4</v>
      </c>
      <c r="F5001">
        <v>0.02</v>
      </c>
      <c r="G5001">
        <v>-30.435277000328199</v>
      </c>
      <c r="H5001">
        <v>-1.52309381952183</v>
      </c>
      <c r="I5001">
        <v>-12.9691679256896</v>
      </c>
      <c r="J5001">
        <v>-1.6627623810837799</v>
      </c>
      <c r="K5001">
        <v>0.02</v>
      </c>
      <c r="L5001">
        <v>0.02</v>
      </c>
      <c r="M5001">
        <v>50</v>
      </c>
      <c r="O5001">
        <v>0</v>
      </c>
      <c r="P5001">
        <v>0</v>
      </c>
    </row>
    <row r="5002" spans="1:17" hidden="1" x14ac:dyDescent="0.3">
      <c r="A5002" t="s">
        <v>10235</v>
      </c>
      <c r="B5002" t="s">
        <v>10236</v>
      </c>
      <c r="C5002" t="s">
        <v>10650</v>
      </c>
      <c r="D5002" t="s">
        <v>1350</v>
      </c>
      <c r="E5002">
        <v>0</v>
      </c>
      <c r="F5002">
        <v>1252.1500000000001</v>
      </c>
      <c r="G5002">
        <v>-21.939479409131501</v>
      </c>
      <c r="H5002">
        <v>-0.709411726966515</v>
      </c>
      <c r="I5002">
        <v>-8.9086338898379491</v>
      </c>
      <c r="J5002">
        <v>-1.17178371298377</v>
      </c>
      <c r="K5002">
        <v>1239.82921087161</v>
      </c>
      <c r="L5002">
        <v>1209.9433974373501</v>
      </c>
      <c r="M5002">
        <v>36.382996971611497</v>
      </c>
      <c r="N5002">
        <v>1.0156445498592199</v>
      </c>
      <c r="O5002">
        <v>2.3359821107694798</v>
      </c>
      <c r="P5002">
        <v>8.6454781303416208</v>
      </c>
      <c r="Q5002">
        <v>-0.13193077695746</v>
      </c>
    </row>
    <row r="5003" spans="1:17" hidden="1" x14ac:dyDescent="0.3">
      <c r="A5003" t="s">
        <v>10237</v>
      </c>
      <c r="B5003" t="s">
        <v>10238</v>
      </c>
      <c r="C5003" t="s">
        <v>10650</v>
      </c>
      <c r="D5003" t="s">
        <v>1350</v>
      </c>
      <c r="E5003">
        <v>0</v>
      </c>
      <c r="F5003">
        <v>1232.55</v>
      </c>
      <c r="G5003">
        <v>-23.1217077173192</v>
      </c>
      <c r="H5003">
        <v>-3.0733105559849898</v>
      </c>
      <c r="I5003">
        <v>-9.29770691130663</v>
      </c>
      <c r="J5003">
        <v>-3.1904709814871501</v>
      </c>
      <c r="K5003">
        <v>1224.0081581675499</v>
      </c>
      <c r="L5003">
        <v>1198.68555145388</v>
      </c>
      <c r="M5003">
        <v>36.058663394519002</v>
      </c>
      <c r="N5003">
        <v>1.3381909193325701</v>
      </c>
      <c r="O5003">
        <v>12.9771611699322</v>
      </c>
      <c r="P5003">
        <v>9.9019170753455104</v>
      </c>
      <c r="Q5003">
        <v>-0.13333261542483699</v>
      </c>
    </row>
    <row r="5004" spans="1:17" hidden="1" x14ac:dyDescent="0.3">
      <c r="A5004" t="s">
        <v>10239</v>
      </c>
      <c r="B5004" t="s">
        <v>10240</v>
      </c>
      <c r="C5004" t="s">
        <v>10650</v>
      </c>
      <c r="D5004" t="s">
        <v>742</v>
      </c>
      <c r="E5004">
        <v>0</v>
      </c>
      <c r="F5004">
        <v>52.4</v>
      </c>
      <c r="G5004">
        <v>-13.400456907861701</v>
      </c>
      <c r="H5004">
        <v>-1.67599901829859</v>
      </c>
      <c r="I5004">
        <v>-3.3915853242676701</v>
      </c>
      <c r="J5004">
        <v>-0.54003686811436002</v>
      </c>
      <c r="K5004">
        <v>51.812523793637098</v>
      </c>
      <c r="L5004">
        <v>49.321252763616499</v>
      </c>
      <c r="M5004">
        <v>37.853305265548997</v>
      </c>
      <c r="N5004">
        <v>0.10938013512275099</v>
      </c>
      <c r="O5004">
        <v>5.9160305343511199</v>
      </c>
      <c r="P5004">
        <v>22.8374513573069</v>
      </c>
      <c r="Q5004">
        <v>7.2054511565187995E-2</v>
      </c>
    </row>
    <row r="5005" spans="1:17" hidden="1" x14ac:dyDescent="0.3">
      <c r="A5005" t="s">
        <v>10241</v>
      </c>
      <c r="B5005" t="s">
        <v>10242</v>
      </c>
      <c r="C5005" t="s">
        <v>10650</v>
      </c>
      <c r="D5005" t="s">
        <v>742</v>
      </c>
      <c r="E5005">
        <v>0</v>
      </c>
      <c r="F5005">
        <v>25.74</v>
      </c>
      <c r="G5005">
        <v>-18.531964244915599</v>
      </c>
      <c r="H5005">
        <v>-1.2891756908668599</v>
      </c>
      <c r="I5005">
        <v>-4.2239207774007097</v>
      </c>
      <c r="J5005">
        <v>-1.1152457600435</v>
      </c>
      <c r="K5005">
        <v>25.455326157091399</v>
      </c>
      <c r="L5005">
        <v>24.406930914182102</v>
      </c>
      <c r="M5005">
        <v>42.1652590342811</v>
      </c>
      <c r="N5005">
        <v>0.72520057205312005</v>
      </c>
      <c r="O5005">
        <v>4.4289044289044197</v>
      </c>
      <c r="P5005">
        <v>17.803203661327199</v>
      </c>
      <c r="Q5005">
        <v>-2.5629607369169999E-2</v>
      </c>
    </row>
    <row r="5006" spans="1:17" hidden="1" x14ac:dyDescent="0.3">
      <c r="A5006" t="s">
        <v>10243</v>
      </c>
      <c r="B5006" t="s">
        <v>10244</v>
      </c>
      <c r="C5006" t="s">
        <v>10650</v>
      </c>
      <c r="D5006" t="s">
        <v>742</v>
      </c>
      <c r="E5006">
        <v>0</v>
      </c>
      <c r="F5006">
        <v>22.46</v>
      </c>
      <c r="G5006">
        <v>19.718486871847102</v>
      </c>
      <c r="H5006">
        <v>-0.93908663174107099</v>
      </c>
      <c r="I5006">
        <v>9.1624253315153297</v>
      </c>
      <c r="J5006">
        <v>-1.9300229601483601</v>
      </c>
      <c r="K5006">
        <v>21.632083543162501</v>
      </c>
      <c r="L5006">
        <v>19.2897549884832</v>
      </c>
      <c r="M5006">
        <v>39.917065374287702</v>
      </c>
      <c r="N5006">
        <v>0.81084626199796295</v>
      </c>
      <c r="O5006">
        <v>1.8254674977738099</v>
      </c>
      <c r="P5006">
        <v>55.432525951556997</v>
      </c>
      <c r="Q5006">
        <v>8.1438948753974005E-2</v>
      </c>
    </row>
    <row r="5007" spans="1:17" hidden="1" x14ac:dyDescent="0.3">
      <c r="A5007" t="s">
        <v>10245</v>
      </c>
      <c r="B5007" t="s">
        <v>10246</v>
      </c>
      <c r="C5007" t="s">
        <v>10650</v>
      </c>
      <c r="D5007" t="s">
        <v>742</v>
      </c>
      <c r="E5007">
        <v>0</v>
      </c>
      <c r="F5007">
        <v>31.28</v>
      </c>
      <c r="G5007">
        <v>26.940452522714601</v>
      </c>
      <c r="H5007">
        <v>0.34698492063564101</v>
      </c>
      <c r="I5007">
        <v>4.8462746355156003</v>
      </c>
      <c r="J5007">
        <v>-0.98182852894370598</v>
      </c>
      <c r="K5007">
        <v>29.900997976823799</v>
      </c>
      <c r="L5007">
        <v>26.788103710046901</v>
      </c>
      <c r="M5007">
        <v>46.770192321881197</v>
      </c>
      <c r="N5007">
        <v>1.19854201517218</v>
      </c>
      <c r="O5007">
        <v>3.7404092071611199</v>
      </c>
      <c r="P5007">
        <v>60.286958749679698</v>
      </c>
      <c r="Q5007">
        <v>-1.7638996257211999E-2</v>
      </c>
    </row>
    <row r="5008" spans="1:17" hidden="1" x14ac:dyDescent="0.3">
      <c r="A5008" t="s">
        <v>10247</v>
      </c>
      <c r="B5008" t="s">
        <v>10248</v>
      </c>
      <c r="C5008" t="s">
        <v>10650</v>
      </c>
      <c r="D5008" t="s">
        <v>742</v>
      </c>
      <c r="E5008">
        <v>0</v>
      </c>
      <c r="F5008">
        <v>45.78</v>
      </c>
      <c r="G5008">
        <v>9.7361865636644502</v>
      </c>
      <c r="H5008">
        <v>3.14509840015779</v>
      </c>
      <c r="I5008">
        <v>2.2586196403813199</v>
      </c>
      <c r="J5008">
        <v>1.6811147088394001</v>
      </c>
      <c r="K5008">
        <v>41.984850659791</v>
      </c>
      <c r="L5008">
        <v>38.2501244964824</v>
      </c>
      <c r="M5008">
        <v>42.372329352446798</v>
      </c>
      <c r="N5008">
        <v>1.2049748928097599</v>
      </c>
      <c r="O5008">
        <v>2.5993883792048802</v>
      </c>
      <c r="P5008">
        <v>62.340425531914903</v>
      </c>
      <c r="Q5008">
        <v>2.6969867049001998E-2</v>
      </c>
    </row>
    <row r="5009" spans="1:17" hidden="1" x14ac:dyDescent="0.3">
      <c r="A5009" t="s">
        <v>10249</v>
      </c>
      <c r="B5009" t="s">
        <v>10250</v>
      </c>
      <c r="C5009" t="s">
        <v>10650</v>
      </c>
      <c r="D5009" t="s">
        <v>742</v>
      </c>
      <c r="E5009">
        <v>0</v>
      </c>
      <c r="F5009">
        <v>39.9</v>
      </c>
      <c r="G5009">
        <v>9.2217058488142296</v>
      </c>
      <c r="H5009">
        <v>5.2222923385958299E-4</v>
      </c>
      <c r="I5009">
        <v>4.0053263575117297</v>
      </c>
      <c r="J5009">
        <v>-0.90671399398701902</v>
      </c>
      <c r="K5009">
        <v>38.510567278096701</v>
      </c>
      <c r="L5009">
        <v>35.086524125045599</v>
      </c>
      <c r="M5009">
        <v>37.855201331873801</v>
      </c>
      <c r="N5009">
        <v>0.65048476211297901</v>
      </c>
      <c r="O5009">
        <v>19.2982456140351</v>
      </c>
      <c r="P5009">
        <v>64.876033057851203</v>
      </c>
      <c r="Q5009">
        <v>5.8879591037521002E-2</v>
      </c>
    </row>
    <row r="5010" spans="1:17" hidden="1" x14ac:dyDescent="0.3">
      <c r="A5010" t="s">
        <v>10251</v>
      </c>
      <c r="B5010" t="s">
        <v>10252</v>
      </c>
      <c r="C5010" t="s">
        <v>10650</v>
      </c>
      <c r="D5010" t="s">
        <v>742</v>
      </c>
      <c r="E5010">
        <v>0</v>
      </c>
      <c r="F5010">
        <v>52.32</v>
      </c>
      <c r="G5010">
        <v>-13.440643726625099</v>
      </c>
      <c r="H5010">
        <v>-1.8297834879136401</v>
      </c>
      <c r="I5010">
        <v>-3.30662338576093</v>
      </c>
      <c r="J5010">
        <v>-1.25735697567837</v>
      </c>
      <c r="K5010">
        <v>51.643181091647001</v>
      </c>
      <c r="L5010">
        <v>49.164384380441497</v>
      </c>
      <c r="M5010">
        <v>38.548106434567202</v>
      </c>
      <c r="N5010">
        <v>0.66932425587073696</v>
      </c>
      <c r="O5010">
        <v>4.1666666666666696</v>
      </c>
      <c r="P5010">
        <v>23.834319526627201</v>
      </c>
      <c r="Q5010">
        <v>-3.9160773297699998E-4</v>
      </c>
    </row>
    <row r="5011" spans="1:17" hidden="1" x14ac:dyDescent="0.3">
      <c r="A5011" t="s">
        <v>10253</v>
      </c>
      <c r="B5011" t="s">
        <v>10254</v>
      </c>
      <c r="C5011" t="s">
        <v>10650</v>
      </c>
      <c r="D5011" t="s">
        <v>742</v>
      </c>
      <c r="E5011">
        <v>0</v>
      </c>
      <c r="F5011">
        <v>163.80000000000001</v>
      </c>
      <c r="G5011">
        <v>14.623171458757801</v>
      </c>
      <c r="H5011">
        <v>-0.40081472967783499</v>
      </c>
      <c r="I5011">
        <v>3.0364977966899498</v>
      </c>
      <c r="J5011">
        <v>0.45443047027682398</v>
      </c>
      <c r="K5011">
        <v>155.705252036415</v>
      </c>
      <c r="L5011">
        <v>141.36161184774099</v>
      </c>
      <c r="M5011">
        <v>34.574083232051997</v>
      </c>
      <c r="N5011">
        <v>0.64437732327011799</v>
      </c>
      <c r="O5011">
        <v>1.30036630036629</v>
      </c>
      <c r="P5011">
        <v>47.567567567567501</v>
      </c>
      <c r="Q5011">
        <v>3.8010026247456002E-2</v>
      </c>
    </row>
    <row r="5012" spans="1:17" hidden="1" x14ac:dyDescent="0.3">
      <c r="A5012" t="s">
        <v>10255</v>
      </c>
      <c r="B5012" t="s">
        <v>10256</v>
      </c>
      <c r="C5012" t="s">
        <v>10650</v>
      </c>
      <c r="D5012" t="s">
        <v>568</v>
      </c>
      <c r="E5012">
        <v>0</v>
      </c>
      <c r="F5012">
        <v>87.06</v>
      </c>
      <c r="G5012">
        <v>-35.100191586399099</v>
      </c>
      <c r="H5012">
        <v>-6.0406621407711496</v>
      </c>
      <c r="I5012">
        <v>-30.1731622195555</v>
      </c>
      <c r="J5012">
        <v>-6.0203042805251297</v>
      </c>
      <c r="K5012">
        <v>88.624328462497601</v>
      </c>
      <c r="L5012">
        <v>94.911742587407105</v>
      </c>
      <c r="M5012">
        <v>70.236447926634199</v>
      </c>
      <c r="N5012">
        <v>0.40037421963029302</v>
      </c>
      <c r="O5012">
        <v>51.964162646450703</v>
      </c>
      <c r="P5012">
        <v>31.829194427619601</v>
      </c>
      <c r="Q5012">
        <v>0.14567341613641299</v>
      </c>
    </row>
    <row r="5013" spans="1:17" hidden="1" x14ac:dyDescent="0.3">
      <c r="A5013" t="s">
        <v>10257</v>
      </c>
      <c r="B5013" t="s">
        <v>10258</v>
      </c>
      <c r="C5013" t="s">
        <v>10650</v>
      </c>
      <c r="D5013" t="s">
        <v>742</v>
      </c>
      <c r="E5013">
        <v>0</v>
      </c>
      <c r="F5013">
        <v>281.14999999999998</v>
      </c>
      <c r="G5013">
        <v>6.2775846578288297</v>
      </c>
      <c r="H5013">
        <v>-4.06772279979392E-2</v>
      </c>
      <c r="I5013">
        <v>2.4833616406703598</v>
      </c>
      <c r="J5013">
        <v>1.1359223101840299</v>
      </c>
      <c r="K5013">
        <v>272.21062453993699</v>
      </c>
      <c r="L5013">
        <v>250.18867311389599</v>
      </c>
      <c r="M5013">
        <v>38.8935273072047</v>
      </c>
      <c r="N5013">
        <v>0.66303566424193605</v>
      </c>
      <c r="O5013">
        <v>3.1477858794238101</v>
      </c>
      <c r="P5013">
        <v>40.0498132004981</v>
      </c>
      <c r="Q5013">
        <v>1.8802390589823002E-2</v>
      </c>
    </row>
    <row r="5014" spans="1:17" hidden="1" x14ac:dyDescent="0.3">
      <c r="A5014" t="s">
        <v>10259</v>
      </c>
      <c r="B5014" t="s">
        <v>10260</v>
      </c>
      <c r="C5014" t="s">
        <v>10650</v>
      </c>
      <c r="D5014" t="s">
        <v>227</v>
      </c>
      <c r="E5014">
        <v>0</v>
      </c>
      <c r="F5014">
        <v>1396.4</v>
      </c>
      <c r="G5014">
        <v>-41.071396288693698</v>
      </c>
      <c r="H5014">
        <v>-14.735633902333699</v>
      </c>
      <c r="I5014">
        <v>-11.194451260845</v>
      </c>
      <c r="J5014">
        <v>-4.53035819989912</v>
      </c>
      <c r="K5014">
        <v>1482.2877800548899</v>
      </c>
      <c r="L5014">
        <v>1498.7887387579799</v>
      </c>
      <c r="M5014">
        <v>62.226032105996701</v>
      </c>
      <c r="N5014">
        <v>0.71706414234544202</v>
      </c>
      <c r="O5014">
        <v>55.757662560870799</v>
      </c>
      <c r="P5014">
        <v>19.8061001244048</v>
      </c>
      <c r="Q5014">
        <v>6.3467078324692006E-2</v>
      </c>
    </row>
    <row r="5015" spans="1:17" hidden="1" x14ac:dyDescent="0.3">
      <c r="A5015" t="s">
        <v>10261</v>
      </c>
      <c r="B5015" t="s">
        <v>10262</v>
      </c>
      <c r="C5015" t="s">
        <v>10650</v>
      </c>
      <c r="D5015" t="s">
        <v>742</v>
      </c>
      <c r="E5015">
        <v>0</v>
      </c>
      <c r="F5015">
        <v>277.11</v>
      </c>
      <c r="G5015">
        <v>1.7989280006261601</v>
      </c>
      <c r="H5015">
        <v>-0.84828544309613196</v>
      </c>
      <c r="I5015">
        <v>1.1947178733463</v>
      </c>
      <c r="J5015">
        <v>-0.980569092985487</v>
      </c>
      <c r="K5015">
        <v>266.57213681550002</v>
      </c>
      <c r="L5015">
        <v>246.948629100152</v>
      </c>
      <c r="M5015">
        <v>30.520322535784199</v>
      </c>
      <c r="N5015">
        <v>0.244691227661992</v>
      </c>
      <c r="O5015">
        <v>5.3733174551621996</v>
      </c>
      <c r="P5015">
        <v>36.171990171990103</v>
      </c>
      <c r="Q5015">
        <v>1.6721317295981999E-2</v>
      </c>
    </row>
    <row r="5016" spans="1:17" hidden="1" x14ac:dyDescent="0.3">
      <c r="A5016" t="s">
        <v>10263</v>
      </c>
      <c r="B5016" t="s">
        <v>10264</v>
      </c>
      <c r="C5016" t="s">
        <v>10650</v>
      </c>
      <c r="D5016" t="s">
        <v>742</v>
      </c>
      <c r="E5016">
        <v>0</v>
      </c>
      <c r="F5016">
        <v>765.72</v>
      </c>
      <c r="G5016">
        <v>38.523240210616102</v>
      </c>
      <c r="H5016">
        <v>0.46436925803865797</v>
      </c>
      <c r="I5016">
        <v>13.8119635874649</v>
      </c>
      <c r="J5016">
        <v>-1.1093006094790101</v>
      </c>
      <c r="K5016">
        <v>735.60378347117796</v>
      </c>
      <c r="L5016">
        <v>643.81315534238695</v>
      </c>
      <c r="M5016">
        <v>33.773001793398997</v>
      </c>
      <c r="N5016">
        <v>0.54292989982596795</v>
      </c>
      <c r="O5016">
        <v>0.23899075380033799</v>
      </c>
      <c r="P5016">
        <v>77.661252900232</v>
      </c>
      <c r="Q5016">
        <v>3.7138248543373997E-2</v>
      </c>
    </row>
    <row r="5017" spans="1:17" hidden="1" x14ac:dyDescent="0.3">
      <c r="A5017" t="s">
        <v>10265</v>
      </c>
      <c r="B5017" t="s">
        <v>10266</v>
      </c>
      <c r="C5017" t="s">
        <v>10650</v>
      </c>
      <c r="D5017" t="s">
        <v>742</v>
      </c>
      <c r="E5017">
        <v>0</v>
      </c>
      <c r="F5017">
        <v>268.7</v>
      </c>
      <c r="G5017">
        <v>1.4873467231596</v>
      </c>
      <c r="H5017">
        <v>-0.24012874468220399</v>
      </c>
      <c r="I5017">
        <v>0.88676427770015698</v>
      </c>
      <c r="J5017">
        <v>1.36719373416139</v>
      </c>
      <c r="K5017">
        <v>259.08571031678503</v>
      </c>
      <c r="L5017">
        <v>240.41459213121999</v>
      </c>
      <c r="M5017">
        <v>38.590708796903002</v>
      </c>
      <c r="N5017">
        <v>0.42454047214430102</v>
      </c>
      <c r="O5017">
        <v>2.3409006326758401</v>
      </c>
      <c r="P5017">
        <v>35.0251256281407</v>
      </c>
      <c r="Q5017">
        <v>1.5258138167479E-2</v>
      </c>
    </row>
    <row r="5018" spans="1:17" hidden="1" x14ac:dyDescent="0.3">
      <c r="A5018" t="s">
        <v>10267</v>
      </c>
      <c r="B5018" t="s">
        <v>10268</v>
      </c>
      <c r="C5018" t="s">
        <v>10650</v>
      </c>
      <c r="D5018" t="s">
        <v>742</v>
      </c>
      <c r="E5018">
        <v>0</v>
      </c>
      <c r="F5018">
        <v>264.68</v>
      </c>
      <c r="G5018">
        <v>-18.078015888981199</v>
      </c>
      <c r="H5018">
        <v>-1.0126759625149999</v>
      </c>
      <c r="I5018">
        <v>-3.5113291266325501</v>
      </c>
      <c r="J5018">
        <v>-1.4158206593301199</v>
      </c>
      <c r="K5018">
        <v>260.81203677601701</v>
      </c>
      <c r="L5018">
        <v>250.044617153936</v>
      </c>
      <c r="M5018">
        <v>43.6990592984979</v>
      </c>
      <c r="N5018">
        <v>0.67744784082161702</v>
      </c>
      <c r="O5018">
        <v>3.8650445821369201</v>
      </c>
      <c r="P5018">
        <v>17.976376197905001</v>
      </c>
      <c r="Q5018">
        <v>-2.6504851824225999E-2</v>
      </c>
    </row>
    <row r="5019" spans="1:17" hidden="1" x14ac:dyDescent="0.3">
      <c r="A5019" t="s">
        <v>10269</v>
      </c>
      <c r="B5019" t="s">
        <v>10270</v>
      </c>
      <c r="C5019" t="s">
        <v>10650</v>
      </c>
      <c r="D5019" t="s">
        <v>742</v>
      </c>
      <c r="E5019">
        <v>0</v>
      </c>
      <c r="F5019">
        <v>273.81</v>
      </c>
      <c r="G5019">
        <v>1.0879458902210399</v>
      </c>
      <c r="H5019">
        <v>0.20258306235854801</v>
      </c>
      <c r="I5019">
        <v>0.96641795979635203</v>
      </c>
      <c r="J5019">
        <v>0.26762444160385102</v>
      </c>
      <c r="K5019">
        <v>263.75284836911902</v>
      </c>
      <c r="L5019">
        <v>243.79075020568399</v>
      </c>
      <c r="M5019">
        <v>39.772223044646402</v>
      </c>
      <c r="N5019">
        <v>0.70735571998714697</v>
      </c>
      <c r="O5019">
        <v>2.48347394178445</v>
      </c>
      <c r="P5019">
        <v>1197.49324740558</v>
      </c>
      <c r="Q5019">
        <v>-4.0451341168239998E-3</v>
      </c>
    </row>
    <row r="5020" spans="1:17" hidden="1" x14ac:dyDescent="0.3">
      <c r="A5020" t="s">
        <v>10271</v>
      </c>
      <c r="B5020" t="s">
        <v>10272</v>
      </c>
      <c r="C5020" t="s">
        <v>10650</v>
      </c>
      <c r="D5020" t="s">
        <v>222</v>
      </c>
      <c r="E5020">
        <v>0</v>
      </c>
      <c r="F5020">
        <v>153.5</v>
      </c>
      <c r="G5020">
        <v>-2.51861033366154</v>
      </c>
      <c r="H5020">
        <v>-6.7700073997687502</v>
      </c>
      <c r="I5020">
        <v>-12.9691679256896</v>
      </c>
      <c r="J5020">
        <v>-2.63050431656765</v>
      </c>
      <c r="K5020">
        <v>154.82423939624201</v>
      </c>
      <c r="L5020">
        <v>147.96712119685901</v>
      </c>
      <c r="M5020">
        <v>50</v>
      </c>
      <c r="N5020">
        <v>6.2277777777777699</v>
      </c>
      <c r="O5020">
        <v>5.5374592833876202</v>
      </c>
      <c r="P5020">
        <v>53.499999999999901</v>
      </c>
    </row>
    <row r="5021" spans="1:17" hidden="1" x14ac:dyDescent="0.3">
      <c r="A5021" t="s">
        <v>10273</v>
      </c>
      <c r="B5021" t="s">
        <v>10274</v>
      </c>
      <c r="C5021" t="s">
        <v>10650</v>
      </c>
      <c r="D5021" t="s">
        <v>742</v>
      </c>
      <c r="E5021">
        <v>0</v>
      </c>
      <c r="F5021">
        <v>922.82</v>
      </c>
      <c r="G5021">
        <v>25.4649139006229</v>
      </c>
      <c r="H5021">
        <v>0.120848093791532</v>
      </c>
      <c r="I5021">
        <v>11.2728483379755</v>
      </c>
      <c r="J5021">
        <v>-1.09462418530644</v>
      </c>
      <c r="K5021">
        <v>885.65147521335302</v>
      </c>
      <c r="L5021">
        <v>785.76944105830898</v>
      </c>
      <c r="M5021">
        <v>37.3388535311583</v>
      </c>
      <c r="N5021">
        <v>0.89550024282704199</v>
      </c>
      <c r="O5021">
        <v>2.98649790858454</v>
      </c>
      <c r="P5021">
        <v>63.620567375886502</v>
      </c>
      <c r="Q5021">
        <v>2.6632969630870001E-2</v>
      </c>
    </row>
    <row r="5022" spans="1:17" hidden="1" x14ac:dyDescent="0.3">
      <c r="A5022" t="s">
        <v>10275</v>
      </c>
      <c r="B5022" t="s">
        <v>10276</v>
      </c>
      <c r="C5022" t="s">
        <v>10650</v>
      </c>
      <c r="D5022" t="s">
        <v>742</v>
      </c>
      <c r="E5022">
        <v>0</v>
      </c>
      <c r="F5022">
        <v>880.35</v>
      </c>
      <c r="G5022">
        <v>-3.63850327139258</v>
      </c>
      <c r="H5022">
        <v>-0.93465689081983105</v>
      </c>
      <c r="I5022">
        <v>-5.5399758869329103</v>
      </c>
      <c r="J5022">
        <v>8.8277840830218904E-2</v>
      </c>
      <c r="K5022">
        <v>852.85024062545301</v>
      </c>
      <c r="L5022">
        <v>795.72354071740006</v>
      </c>
      <c r="M5022">
        <v>43.617668529781398</v>
      </c>
      <c r="N5022">
        <v>0.38</v>
      </c>
      <c r="O5022">
        <v>12.4552734707786</v>
      </c>
      <c r="P5022">
        <v>43.146341463414601</v>
      </c>
      <c r="Q5022">
        <v>3.5665262196414999E-2</v>
      </c>
    </row>
    <row r="5023" spans="1:17" hidden="1" x14ac:dyDescent="0.3">
      <c r="A5023" t="s">
        <v>10277</v>
      </c>
      <c r="B5023" t="s">
        <v>10278</v>
      </c>
      <c r="C5023" t="s">
        <v>10650</v>
      </c>
      <c r="D5023" t="s">
        <v>742</v>
      </c>
      <c r="E5023">
        <v>0</v>
      </c>
      <c r="F5023">
        <v>291.52999999999997</v>
      </c>
      <c r="G5023">
        <v>5.3874960149531699</v>
      </c>
      <c r="H5023">
        <v>0.102780306352278</v>
      </c>
      <c r="I5023">
        <v>3.4333076183310798</v>
      </c>
      <c r="J5023">
        <v>0.64276384207705595</v>
      </c>
      <c r="K5023">
        <v>280.533651514035</v>
      </c>
      <c r="L5023">
        <v>257.65094185581501</v>
      </c>
      <c r="M5023">
        <v>36.174903309900898</v>
      </c>
      <c r="N5023">
        <v>0.71673367005167399</v>
      </c>
      <c r="O5023">
        <v>2.03066579768806</v>
      </c>
      <c r="P5023">
        <v>66.104495470343494</v>
      </c>
      <c r="Q5023">
        <v>1.2902501101542001E-2</v>
      </c>
    </row>
    <row r="5024" spans="1:17" hidden="1" x14ac:dyDescent="0.3">
      <c r="A5024" t="s">
        <v>10279</v>
      </c>
      <c r="B5024" t="s">
        <v>10280</v>
      </c>
      <c r="C5024" t="s">
        <v>10650</v>
      </c>
      <c r="D5024" t="s">
        <v>742</v>
      </c>
      <c r="E5024">
        <v>0</v>
      </c>
      <c r="F5024">
        <v>927.29</v>
      </c>
      <c r="G5024">
        <v>-2.21070476025871</v>
      </c>
      <c r="H5024">
        <v>-0.77569335471512402</v>
      </c>
      <c r="I5024">
        <v>-0.12996521936924299</v>
      </c>
      <c r="J5024">
        <v>-0.74910117889799199</v>
      </c>
      <c r="K5024">
        <v>897.50608949653304</v>
      </c>
      <c r="L5024">
        <v>836.63715874318802</v>
      </c>
      <c r="M5024">
        <v>36.216852662223999</v>
      </c>
      <c r="N5024">
        <v>0.57999892241579498</v>
      </c>
      <c r="O5024">
        <v>0.68047752051678601</v>
      </c>
      <c r="P5024">
        <v>31.5304964539007</v>
      </c>
      <c r="Q5024">
        <v>1.1367808071405999E-2</v>
      </c>
    </row>
    <row r="5025" spans="1:17" hidden="1" x14ac:dyDescent="0.3">
      <c r="A5025" t="s">
        <v>10281</v>
      </c>
      <c r="B5025" t="s">
        <v>10282</v>
      </c>
      <c r="C5025" t="s">
        <v>10650</v>
      </c>
      <c r="D5025" t="s">
        <v>742</v>
      </c>
      <c r="E5025">
        <v>0</v>
      </c>
      <c r="F5025">
        <v>900.8</v>
      </c>
      <c r="G5025">
        <v>-2.5679380329253201</v>
      </c>
      <c r="H5025">
        <v>-1.43147166036745</v>
      </c>
      <c r="I5025">
        <v>-0.24517152965403699</v>
      </c>
      <c r="J5025">
        <v>-0.19132458586171</v>
      </c>
      <c r="K5025">
        <v>869.88808392058695</v>
      </c>
      <c r="L5025">
        <v>811.15122872044299</v>
      </c>
      <c r="M5025">
        <v>37.423081017166801</v>
      </c>
      <c r="N5025">
        <v>0.16324894863681599</v>
      </c>
      <c r="O5025">
        <v>0.242007104795738</v>
      </c>
      <c r="P5025">
        <v>32.055003371741797</v>
      </c>
      <c r="Q5025">
        <v>2.5475784075280001E-3</v>
      </c>
    </row>
    <row r="5026" spans="1:17" hidden="1" x14ac:dyDescent="0.3">
      <c r="A5026" t="s">
        <v>10283</v>
      </c>
      <c r="B5026" t="s">
        <v>10284</v>
      </c>
      <c r="C5026" t="s">
        <v>10650</v>
      </c>
      <c r="D5026" t="s">
        <v>742</v>
      </c>
      <c r="E5026">
        <v>0</v>
      </c>
      <c r="F5026">
        <v>260.61</v>
      </c>
      <c r="G5026">
        <v>-18.354595768606199</v>
      </c>
      <c r="H5026">
        <v>-1.6119312084750801</v>
      </c>
      <c r="I5026">
        <v>-3.6803983207244699</v>
      </c>
      <c r="J5026">
        <v>-2.1551647661578199</v>
      </c>
      <c r="K5026">
        <v>257.51768067790698</v>
      </c>
      <c r="L5026">
        <v>246.94703910903601</v>
      </c>
      <c r="M5026">
        <v>45.289626408737497</v>
      </c>
      <c r="N5026">
        <v>0.45380857150349302</v>
      </c>
      <c r="O5026">
        <v>3.6030850696442802</v>
      </c>
      <c r="P5026">
        <v>17.923076923076898</v>
      </c>
    </row>
    <row r="5027" spans="1:17" hidden="1" x14ac:dyDescent="0.3">
      <c r="A5027" t="s">
        <v>10285</v>
      </c>
      <c r="B5027" t="s">
        <v>10286</v>
      </c>
      <c r="C5027" t="s">
        <v>10650</v>
      </c>
      <c r="D5027" t="s">
        <v>742</v>
      </c>
      <c r="E5027">
        <v>0</v>
      </c>
      <c r="F5027">
        <v>456.17</v>
      </c>
      <c r="G5027">
        <v>9.4512608714902395</v>
      </c>
      <c r="H5027">
        <v>3.8997700226886902</v>
      </c>
      <c r="I5027">
        <v>1.7069174459888501</v>
      </c>
      <c r="J5027">
        <v>2.56451034618894</v>
      </c>
      <c r="K5027">
        <v>419.17003839740403</v>
      </c>
      <c r="L5027">
        <v>382.40917844949001</v>
      </c>
      <c r="M5027">
        <v>43.691570787736502</v>
      </c>
      <c r="N5027">
        <v>0.61555078477857095</v>
      </c>
      <c r="O5027">
        <v>0.53269614398141396</v>
      </c>
      <c r="P5027">
        <v>43.902208201892698</v>
      </c>
    </row>
    <row r="5028" spans="1:17" hidden="1" x14ac:dyDescent="0.3">
      <c r="A5028" t="s">
        <v>10287</v>
      </c>
      <c r="B5028" t="s">
        <v>10288</v>
      </c>
      <c r="C5028" t="s">
        <v>10650</v>
      </c>
      <c r="D5028" t="s">
        <v>742</v>
      </c>
      <c r="E5028">
        <v>0</v>
      </c>
      <c r="F5028">
        <v>525.54999999999995</v>
      </c>
      <c r="G5028">
        <v>-13.354988281739701</v>
      </c>
      <c r="H5028">
        <v>-1.4120996562838599</v>
      </c>
      <c r="I5028">
        <v>-3.20975937968073</v>
      </c>
      <c r="J5028">
        <v>-1.19415341989767</v>
      </c>
      <c r="K5028">
        <v>519.09429880126504</v>
      </c>
      <c r="L5028">
        <v>494.121140059006</v>
      </c>
      <c r="M5028">
        <v>38.951823625668403</v>
      </c>
      <c r="N5028">
        <v>0.55822287222843603</v>
      </c>
      <c r="O5028">
        <v>3.5486633051089398</v>
      </c>
      <c r="P5028">
        <v>22.906922357343198</v>
      </c>
    </row>
    <row r="5029" spans="1:17" hidden="1" x14ac:dyDescent="0.3">
      <c r="A5029" t="s">
        <v>10289</v>
      </c>
      <c r="B5029" t="s">
        <v>10290</v>
      </c>
      <c r="C5029" t="s">
        <v>10650</v>
      </c>
      <c r="D5029" t="s">
        <v>1350</v>
      </c>
      <c r="E5029">
        <v>0</v>
      </c>
      <c r="F5029">
        <v>123.68</v>
      </c>
      <c r="G5029">
        <v>-23.223071729870501</v>
      </c>
      <c r="H5029">
        <v>-0.50451494077346903</v>
      </c>
      <c r="I5029">
        <v>-9.3759021580374302</v>
      </c>
      <c r="J5029">
        <v>-1.6385571204738101</v>
      </c>
      <c r="K5029">
        <v>122.917138151919</v>
      </c>
      <c r="L5029">
        <v>120.394330274282</v>
      </c>
      <c r="M5029">
        <v>42.831285615245399</v>
      </c>
      <c r="N5029">
        <v>0.49185691556613698</v>
      </c>
      <c r="O5029">
        <v>3.0886157826649199</v>
      </c>
      <c r="P5029">
        <v>7.21220527045769</v>
      </c>
    </row>
    <row r="5030" spans="1:17" hidden="1" x14ac:dyDescent="0.3">
      <c r="A5030" t="s">
        <v>10291</v>
      </c>
      <c r="B5030" t="s">
        <v>10292</v>
      </c>
      <c r="C5030" t="s">
        <v>10650</v>
      </c>
      <c r="D5030" t="s">
        <v>742</v>
      </c>
      <c r="E5030">
        <v>0</v>
      </c>
      <c r="F5030">
        <v>42.69</v>
      </c>
      <c r="G5030">
        <v>4.3185108784596604</v>
      </c>
      <c r="H5030">
        <v>0.22164805428312401</v>
      </c>
      <c r="I5030">
        <v>1.60410099540533</v>
      </c>
      <c r="J5030">
        <v>-0.35386185752358401</v>
      </c>
      <c r="K5030">
        <v>41.020790556539303</v>
      </c>
      <c r="L5030">
        <v>37.853079732105201</v>
      </c>
      <c r="M5030">
        <v>40.246772189485696</v>
      </c>
      <c r="N5030">
        <v>0.73277439348561302</v>
      </c>
      <c r="O5030">
        <v>2.60014054813773</v>
      </c>
      <c r="P5030">
        <v>37.976729153199699</v>
      </c>
    </row>
    <row r="5031" spans="1:17" hidden="1" x14ac:dyDescent="0.3">
      <c r="A5031" t="s">
        <v>10293</v>
      </c>
      <c r="B5031" t="s">
        <v>10294</v>
      </c>
      <c r="C5031" t="s">
        <v>10650</v>
      </c>
      <c r="D5031" t="s">
        <v>1350</v>
      </c>
      <c r="E5031">
        <v>0</v>
      </c>
      <c r="F5031">
        <v>57.4</v>
      </c>
      <c r="G5031">
        <v>-21.3098017151571</v>
      </c>
      <c r="H5031">
        <v>3.2796199815851099</v>
      </c>
      <c r="I5031">
        <v>-7.8409627974845399</v>
      </c>
      <c r="J5031">
        <v>0.78051859622861397</v>
      </c>
      <c r="K5031">
        <v>56.502738525664903</v>
      </c>
      <c r="L5031">
        <v>55.105105244287898</v>
      </c>
      <c r="M5031">
        <v>51.453169897924603</v>
      </c>
      <c r="N5031">
        <v>2.0174015486745001</v>
      </c>
      <c r="O5031">
        <v>3.4146341463414598</v>
      </c>
      <c r="P5031">
        <v>9.3125119024947498</v>
      </c>
    </row>
    <row r="5032" spans="1:17" hidden="1" x14ac:dyDescent="0.3">
      <c r="A5032" t="s">
        <v>10295</v>
      </c>
      <c r="B5032" t="s">
        <v>10296</v>
      </c>
      <c r="C5032" t="s">
        <v>10650</v>
      </c>
      <c r="D5032" t="s">
        <v>629</v>
      </c>
      <c r="M5032">
        <v>50</v>
      </c>
    </row>
    <row r="5033" spans="1:17" hidden="1" x14ac:dyDescent="0.3">
      <c r="A5033" t="s">
        <v>10297</v>
      </c>
      <c r="B5033" t="s">
        <v>10298</v>
      </c>
      <c r="C5033" t="s">
        <v>10650</v>
      </c>
    </row>
    <row r="5034" spans="1:17" hidden="1" x14ac:dyDescent="0.3">
      <c r="A5034" t="s">
        <v>10299</v>
      </c>
      <c r="B5034" t="s">
        <v>10300</v>
      </c>
      <c r="C5034" t="s">
        <v>10650</v>
      </c>
      <c r="D5034" t="s">
        <v>565</v>
      </c>
      <c r="F5034">
        <v>250</v>
      </c>
      <c r="G5034">
        <v>-5.5931859894901201</v>
      </c>
      <c r="H5034">
        <v>-1.87035303188851</v>
      </c>
      <c r="I5034">
        <v>-12.2495918825592</v>
      </c>
      <c r="J5034">
        <v>1.0670674632677399</v>
      </c>
      <c r="N5034">
        <v>1</v>
      </c>
    </row>
    <row r="5035" spans="1:17" hidden="1" x14ac:dyDescent="0.3">
      <c r="A5035" t="s">
        <v>10301</v>
      </c>
      <c r="B5035" t="s">
        <v>10302</v>
      </c>
      <c r="C5035" t="s">
        <v>10650</v>
      </c>
      <c r="F5035">
        <v>10.28</v>
      </c>
      <c r="G5035">
        <v>-5.5931859894901201</v>
      </c>
      <c r="H5035">
        <v>-1.87035303188851</v>
      </c>
      <c r="I5035">
        <v>-12.2495918825592</v>
      </c>
      <c r="J5035">
        <v>1.0670674632677399</v>
      </c>
    </row>
    <row r="5036" spans="1:17" hidden="1" x14ac:dyDescent="0.3">
      <c r="A5036" t="s">
        <v>10303</v>
      </c>
      <c r="B5036" t="s">
        <v>10304</v>
      </c>
      <c r="C5036" t="s">
        <v>10650</v>
      </c>
      <c r="F5036">
        <v>1.1499999999999999</v>
      </c>
      <c r="G5036">
        <v>-5.5931859894901201</v>
      </c>
      <c r="H5036">
        <v>-1.87035303188851</v>
      </c>
      <c r="I5036">
        <v>-12.2495918825592</v>
      </c>
      <c r="J5036">
        <v>1.0670674632677399</v>
      </c>
    </row>
    <row r="5037" spans="1:17" hidden="1" x14ac:dyDescent="0.3">
      <c r="A5037" t="s">
        <v>10305</v>
      </c>
      <c r="B5037" t="s">
        <v>10306</v>
      </c>
      <c r="C5037" t="s">
        <v>10650</v>
      </c>
      <c r="D5037" t="s">
        <v>127</v>
      </c>
      <c r="F5037">
        <v>92.06</v>
      </c>
      <c r="G5037">
        <v>21.956711081115198</v>
      </c>
      <c r="H5037">
        <v>-15.6450473885421</v>
      </c>
      <c r="I5037">
        <v>-22.2339027965747</v>
      </c>
      <c r="J5037">
        <v>-2.6072068255282201</v>
      </c>
      <c r="K5037">
        <v>89.303111897479894</v>
      </c>
      <c r="L5037">
        <v>87.430233129701307</v>
      </c>
      <c r="N5037">
        <v>0.36849096920244601</v>
      </c>
      <c r="O5037">
        <v>36.595698457527703</v>
      </c>
      <c r="P5037">
        <v>61.282410651716802</v>
      </c>
    </row>
    <row r="5038" spans="1:17" hidden="1" x14ac:dyDescent="0.3">
      <c r="A5038" t="s">
        <v>10307</v>
      </c>
      <c r="B5038" t="s">
        <v>10308</v>
      </c>
      <c r="C5038" t="s">
        <v>10650</v>
      </c>
    </row>
    <row r="5039" spans="1:17" hidden="1" x14ac:dyDescent="0.3">
      <c r="A5039" t="s">
        <v>10309</v>
      </c>
      <c r="B5039" t="s">
        <v>10310</v>
      </c>
      <c r="C5039" t="s">
        <v>10650</v>
      </c>
    </row>
    <row r="5040" spans="1:17" hidden="1" x14ac:dyDescent="0.3">
      <c r="A5040" t="s">
        <v>10311</v>
      </c>
      <c r="B5040" t="s">
        <v>10312</v>
      </c>
      <c r="C5040" t="s">
        <v>10650</v>
      </c>
    </row>
    <row r="5041" spans="1:16" hidden="1" x14ac:dyDescent="0.3">
      <c r="A5041" t="s">
        <v>10313</v>
      </c>
      <c r="B5041" t="s">
        <v>10314</v>
      </c>
      <c r="C5041" t="s">
        <v>10650</v>
      </c>
    </row>
    <row r="5042" spans="1:16" hidden="1" x14ac:dyDescent="0.3">
      <c r="A5042" t="s">
        <v>10315</v>
      </c>
      <c r="B5042" t="s">
        <v>10316</v>
      </c>
      <c r="C5042" t="s">
        <v>10650</v>
      </c>
    </row>
    <row r="5043" spans="1:16" hidden="1" x14ac:dyDescent="0.3">
      <c r="A5043" t="s">
        <v>10317</v>
      </c>
      <c r="B5043" t="s">
        <v>10318</v>
      </c>
      <c r="C5043" t="s">
        <v>10650</v>
      </c>
    </row>
    <row r="5044" spans="1:16" hidden="1" x14ac:dyDescent="0.3">
      <c r="A5044" t="s">
        <v>10319</v>
      </c>
      <c r="B5044" t="s">
        <v>10320</v>
      </c>
      <c r="C5044" t="s">
        <v>10650</v>
      </c>
    </row>
    <row r="5045" spans="1:16" hidden="1" x14ac:dyDescent="0.3">
      <c r="A5045" t="s">
        <v>10321</v>
      </c>
      <c r="B5045" t="s">
        <v>10322</v>
      </c>
      <c r="C5045" t="s">
        <v>10650</v>
      </c>
    </row>
    <row r="5046" spans="1:16" hidden="1" x14ac:dyDescent="0.3">
      <c r="A5046" t="s">
        <v>10323</v>
      </c>
      <c r="B5046" t="s">
        <v>10324</v>
      </c>
      <c r="C5046" t="s">
        <v>10650</v>
      </c>
      <c r="D5046" t="s">
        <v>531</v>
      </c>
      <c r="F5046">
        <v>0</v>
      </c>
      <c r="G5046">
        <v>-30.435277000328199</v>
      </c>
      <c r="M5046">
        <v>50</v>
      </c>
    </row>
    <row r="5047" spans="1:16" hidden="1" x14ac:dyDescent="0.3">
      <c r="A5047" t="s">
        <v>10325</v>
      </c>
      <c r="B5047" t="s">
        <v>10326</v>
      </c>
      <c r="C5047" t="s">
        <v>10650</v>
      </c>
    </row>
    <row r="5048" spans="1:16" hidden="1" x14ac:dyDescent="0.3">
      <c r="A5048" t="s">
        <v>10327</v>
      </c>
      <c r="B5048" t="s">
        <v>10328</v>
      </c>
      <c r="C5048" t="s">
        <v>10650</v>
      </c>
      <c r="F5048">
        <v>0.82</v>
      </c>
      <c r="G5048">
        <v>-19.624466189517399</v>
      </c>
      <c r="H5048">
        <v>-2.72791309663027</v>
      </c>
      <c r="I5048">
        <v>-9.1716995712592997</v>
      </c>
      <c r="J5048">
        <v>-7.4098888178653999</v>
      </c>
      <c r="K5048">
        <v>0.809599149683081</v>
      </c>
      <c r="L5048">
        <v>0.82416461437629296</v>
      </c>
      <c r="N5048">
        <v>0.89929082824738205</v>
      </c>
      <c r="O5048">
        <v>18.292682926829201</v>
      </c>
      <c r="P5048">
        <v>67.346938775510196</v>
      </c>
    </row>
    <row r="5049" spans="1:16" hidden="1" x14ac:dyDescent="0.3">
      <c r="A5049" t="s">
        <v>10329</v>
      </c>
      <c r="B5049" t="s">
        <v>10330</v>
      </c>
      <c r="C5049" t="s">
        <v>10650</v>
      </c>
      <c r="D5049" t="s">
        <v>127</v>
      </c>
      <c r="F5049">
        <v>0</v>
      </c>
      <c r="G5049">
        <v>-30.435277000328199</v>
      </c>
      <c r="M5049">
        <v>50</v>
      </c>
    </row>
    <row r="5050" spans="1:16" hidden="1" x14ac:dyDescent="0.3">
      <c r="A5050" t="s">
        <v>10331</v>
      </c>
      <c r="B5050" t="s">
        <v>10332</v>
      </c>
      <c r="C5050" t="s">
        <v>10650</v>
      </c>
      <c r="F5050">
        <v>0</v>
      </c>
      <c r="G5050">
        <v>-30.435277000328199</v>
      </c>
      <c r="M5050">
        <v>50</v>
      </c>
    </row>
    <row r="5051" spans="1:16" hidden="1" x14ac:dyDescent="0.3">
      <c r="A5051" t="s">
        <v>10333</v>
      </c>
      <c r="B5051" t="s">
        <v>10334</v>
      </c>
      <c r="C5051" t="s">
        <v>10650</v>
      </c>
      <c r="D5051" t="s">
        <v>414</v>
      </c>
      <c r="F5051">
        <v>0</v>
      </c>
      <c r="G5051">
        <v>-30.435277000328199</v>
      </c>
      <c r="M5051">
        <v>50</v>
      </c>
    </row>
    <row r="5052" spans="1:16" hidden="1" x14ac:dyDescent="0.3">
      <c r="A5052" t="s">
        <v>10335</v>
      </c>
      <c r="B5052" t="s">
        <v>10336</v>
      </c>
      <c r="C5052" t="s">
        <v>10650</v>
      </c>
      <c r="D5052" t="s">
        <v>531</v>
      </c>
    </row>
    <row r="5053" spans="1:16" hidden="1" x14ac:dyDescent="0.3">
      <c r="A5053" t="s">
        <v>10337</v>
      </c>
      <c r="B5053" t="s">
        <v>10338</v>
      </c>
      <c r="C5053" t="s">
        <v>10650</v>
      </c>
      <c r="D5053" t="s">
        <v>264</v>
      </c>
    </row>
    <row r="5054" spans="1:16" hidden="1" x14ac:dyDescent="0.3">
      <c r="A5054" t="s">
        <v>10339</v>
      </c>
      <c r="B5054" t="s">
        <v>10340</v>
      </c>
      <c r="C5054" t="s">
        <v>10650</v>
      </c>
      <c r="D5054" t="s">
        <v>141</v>
      </c>
      <c r="F5054">
        <v>0</v>
      </c>
      <c r="G5054">
        <v>-30.435277000328199</v>
      </c>
    </row>
    <row r="5055" spans="1:16" hidden="1" x14ac:dyDescent="0.3">
      <c r="A5055" t="s">
        <v>10341</v>
      </c>
      <c r="B5055" t="s">
        <v>10342</v>
      </c>
      <c r="C5055" t="s">
        <v>10650</v>
      </c>
      <c r="D5055" t="s">
        <v>629</v>
      </c>
      <c r="F5055">
        <v>0</v>
      </c>
      <c r="G5055">
        <v>-30.435277000328199</v>
      </c>
      <c r="M5055">
        <v>50</v>
      </c>
    </row>
    <row r="5056" spans="1:16" hidden="1" x14ac:dyDescent="0.3">
      <c r="A5056" t="s">
        <v>10343</v>
      </c>
      <c r="B5056" t="s">
        <v>10344</v>
      </c>
      <c r="C5056" t="s">
        <v>10650</v>
      </c>
      <c r="F5056">
        <v>0</v>
      </c>
      <c r="G5056">
        <v>-30.435277000328199</v>
      </c>
      <c r="M5056">
        <v>50</v>
      </c>
    </row>
    <row r="5057" spans="1:16" hidden="1" x14ac:dyDescent="0.3">
      <c r="A5057" t="s">
        <v>10345</v>
      </c>
      <c r="B5057" t="s">
        <v>10346</v>
      </c>
      <c r="C5057" t="s">
        <v>10650</v>
      </c>
    </row>
    <row r="5058" spans="1:16" hidden="1" x14ac:dyDescent="0.3">
      <c r="A5058" t="s">
        <v>10347</v>
      </c>
      <c r="B5058" t="s">
        <v>10348</v>
      </c>
      <c r="C5058" t="s">
        <v>10650</v>
      </c>
      <c r="D5058" t="s">
        <v>629</v>
      </c>
      <c r="F5058">
        <v>0</v>
      </c>
      <c r="G5058">
        <v>-30.435277000328199</v>
      </c>
      <c r="M5058">
        <v>50</v>
      </c>
    </row>
    <row r="5059" spans="1:16" hidden="1" x14ac:dyDescent="0.3">
      <c r="A5059" t="s">
        <v>10349</v>
      </c>
      <c r="B5059" t="s">
        <v>10350</v>
      </c>
      <c r="C5059" t="s">
        <v>10650</v>
      </c>
      <c r="D5059" t="s">
        <v>124</v>
      </c>
      <c r="F5059">
        <v>0</v>
      </c>
      <c r="G5059">
        <v>-30.435277000328199</v>
      </c>
      <c r="M5059">
        <v>50</v>
      </c>
    </row>
    <row r="5060" spans="1:16" hidden="1" x14ac:dyDescent="0.3">
      <c r="A5060" t="s">
        <v>10351</v>
      </c>
      <c r="B5060" t="s">
        <v>10352</v>
      </c>
      <c r="C5060" t="s">
        <v>10650</v>
      </c>
      <c r="D5060" t="s">
        <v>629</v>
      </c>
      <c r="F5060">
        <v>0</v>
      </c>
      <c r="G5060">
        <v>-30.435277000328199</v>
      </c>
      <c r="M5060">
        <v>50</v>
      </c>
    </row>
    <row r="5061" spans="1:16" hidden="1" x14ac:dyDescent="0.3">
      <c r="A5061" t="s">
        <v>10353</v>
      </c>
      <c r="B5061" t="s">
        <v>10354</v>
      </c>
      <c r="C5061" t="s">
        <v>10650</v>
      </c>
      <c r="D5061" t="s">
        <v>124</v>
      </c>
      <c r="F5061">
        <v>0</v>
      </c>
      <c r="G5061">
        <v>-30.435277000328199</v>
      </c>
      <c r="M5061">
        <v>50</v>
      </c>
    </row>
    <row r="5062" spans="1:16" hidden="1" x14ac:dyDescent="0.3">
      <c r="A5062" t="s">
        <v>10355</v>
      </c>
      <c r="B5062" t="s">
        <v>10356</v>
      </c>
      <c r="C5062" t="s">
        <v>10650</v>
      </c>
      <c r="F5062">
        <v>0</v>
      </c>
      <c r="G5062">
        <v>-30.435277000328199</v>
      </c>
      <c r="M5062">
        <v>50</v>
      </c>
    </row>
    <row r="5063" spans="1:16" hidden="1" x14ac:dyDescent="0.3">
      <c r="A5063" t="s">
        <v>10357</v>
      </c>
      <c r="B5063" t="s">
        <v>10358</v>
      </c>
      <c r="C5063" t="s">
        <v>10650</v>
      </c>
      <c r="D5063" t="s">
        <v>46</v>
      </c>
      <c r="F5063">
        <v>0</v>
      </c>
      <c r="G5063">
        <v>-30.435277000328199</v>
      </c>
      <c r="M5063">
        <v>50</v>
      </c>
    </row>
    <row r="5064" spans="1:16" hidden="1" x14ac:dyDescent="0.3">
      <c r="A5064" t="s">
        <v>10359</v>
      </c>
      <c r="B5064" t="s">
        <v>10360</v>
      </c>
      <c r="C5064" t="s">
        <v>10650</v>
      </c>
      <c r="F5064">
        <v>9</v>
      </c>
      <c r="G5064">
        <v>-9.9502246723883392</v>
      </c>
      <c r="H5064">
        <v>1.7306277852290901</v>
      </c>
      <c r="I5064">
        <v>-11.570190621216501</v>
      </c>
      <c r="J5064">
        <v>0.45143758765778003</v>
      </c>
      <c r="N5064">
        <v>1</v>
      </c>
    </row>
    <row r="5065" spans="1:16" hidden="1" x14ac:dyDescent="0.3">
      <c r="A5065" t="s">
        <v>10361</v>
      </c>
      <c r="B5065" t="s">
        <v>10362</v>
      </c>
      <c r="C5065" t="s">
        <v>10650</v>
      </c>
      <c r="D5065" t="s">
        <v>3601</v>
      </c>
      <c r="F5065">
        <v>0</v>
      </c>
      <c r="G5065">
        <v>-30.435277000328199</v>
      </c>
      <c r="M5065">
        <v>50</v>
      </c>
    </row>
    <row r="5066" spans="1:16" hidden="1" x14ac:dyDescent="0.3">
      <c r="A5066" t="s">
        <v>10363</v>
      </c>
      <c r="B5066" t="s">
        <v>10364</v>
      </c>
      <c r="C5066" t="s">
        <v>10650</v>
      </c>
      <c r="D5066" t="s">
        <v>72</v>
      </c>
      <c r="F5066">
        <v>0</v>
      </c>
      <c r="G5066">
        <v>-30.435277000328199</v>
      </c>
      <c r="M5066">
        <v>50</v>
      </c>
    </row>
    <row r="5067" spans="1:16" hidden="1" x14ac:dyDescent="0.3">
      <c r="A5067" t="s">
        <v>10365</v>
      </c>
      <c r="B5067" t="s">
        <v>10366</v>
      </c>
      <c r="C5067" t="s">
        <v>10650</v>
      </c>
      <c r="D5067" t="s">
        <v>230</v>
      </c>
      <c r="F5067">
        <v>0</v>
      </c>
      <c r="G5067">
        <v>-30.435277000328199</v>
      </c>
      <c r="M5067">
        <v>50</v>
      </c>
    </row>
    <row r="5068" spans="1:16" hidden="1" x14ac:dyDescent="0.3">
      <c r="A5068" t="s">
        <v>10367</v>
      </c>
      <c r="B5068" t="s">
        <v>10368</v>
      </c>
      <c r="C5068" t="s">
        <v>10650</v>
      </c>
      <c r="D5068" t="s">
        <v>414</v>
      </c>
      <c r="F5068">
        <v>0</v>
      </c>
      <c r="G5068">
        <v>-30.435277000328199</v>
      </c>
      <c r="M5068">
        <v>50</v>
      </c>
    </row>
    <row r="5069" spans="1:16" hidden="1" x14ac:dyDescent="0.3">
      <c r="A5069" t="s">
        <v>10369</v>
      </c>
      <c r="B5069" t="s">
        <v>10370</v>
      </c>
      <c r="C5069" t="s">
        <v>10650</v>
      </c>
      <c r="D5069" t="s">
        <v>124</v>
      </c>
      <c r="F5069">
        <v>0</v>
      </c>
      <c r="G5069">
        <v>-30.435277000328199</v>
      </c>
      <c r="M5069">
        <v>50</v>
      </c>
    </row>
    <row r="5070" spans="1:16" hidden="1" x14ac:dyDescent="0.3">
      <c r="A5070" t="s">
        <v>10371</v>
      </c>
      <c r="B5070" t="s">
        <v>10372</v>
      </c>
      <c r="C5070" t="s">
        <v>10650</v>
      </c>
      <c r="F5070">
        <v>21.89</v>
      </c>
      <c r="G5070">
        <v>-20.3799728273769</v>
      </c>
      <c r="H5070">
        <v>6.3376026978910804</v>
      </c>
      <c r="I5070">
        <v>-6.5520556262244201</v>
      </c>
      <c r="J5070">
        <v>3.68223275982972</v>
      </c>
      <c r="K5070">
        <v>20.363517014840699</v>
      </c>
      <c r="L5070">
        <v>20.3896258991638</v>
      </c>
      <c r="N5070">
        <v>1.64094943894987</v>
      </c>
      <c r="O5070">
        <v>30.150753768844201</v>
      </c>
      <c r="P5070">
        <v>37.672955974842701</v>
      </c>
    </row>
    <row r="5071" spans="1:16" hidden="1" x14ac:dyDescent="0.3">
      <c r="A5071" t="s">
        <v>10373</v>
      </c>
      <c r="B5071" t="s">
        <v>10374</v>
      </c>
      <c r="C5071" t="s">
        <v>10650</v>
      </c>
      <c r="D5071" t="s">
        <v>1168</v>
      </c>
    </row>
    <row r="5072" spans="1:16" hidden="1" x14ac:dyDescent="0.3">
      <c r="A5072" t="s">
        <v>10375</v>
      </c>
      <c r="B5072" t="s">
        <v>10376</v>
      </c>
      <c r="C5072" t="s">
        <v>10650</v>
      </c>
      <c r="F5072">
        <v>0</v>
      </c>
      <c r="G5072">
        <v>-30.435277000328199</v>
      </c>
      <c r="M5072">
        <v>50</v>
      </c>
    </row>
    <row r="5073" spans="1:13" hidden="1" x14ac:dyDescent="0.3">
      <c r="A5073" t="s">
        <v>10377</v>
      </c>
      <c r="B5073" t="s">
        <v>10378</v>
      </c>
      <c r="C5073" t="s">
        <v>10650</v>
      </c>
      <c r="D5073" t="s">
        <v>531</v>
      </c>
      <c r="F5073">
        <v>0</v>
      </c>
      <c r="G5073">
        <v>-30.435277000328199</v>
      </c>
      <c r="M5073">
        <v>50</v>
      </c>
    </row>
    <row r="5074" spans="1:13" hidden="1" x14ac:dyDescent="0.3">
      <c r="A5074" t="s">
        <v>10379</v>
      </c>
      <c r="B5074" t="s">
        <v>10380</v>
      </c>
      <c r="C5074" t="s">
        <v>10650</v>
      </c>
      <c r="D5074" t="s">
        <v>531</v>
      </c>
      <c r="F5074">
        <v>0</v>
      </c>
      <c r="G5074">
        <v>-30.435277000328199</v>
      </c>
      <c r="M5074">
        <v>50</v>
      </c>
    </row>
    <row r="5075" spans="1:13" hidden="1" x14ac:dyDescent="0.3">
      <c r="A5075" t="s">
        <v>10381</v>
      </c>
      <c r="B5075" t="s">
        <v>10382</v>
      </c>
      <c r="C5075" t="s">
        <v>10650</v>
      </c>
      <c r="F5075">
        <v>0</v>
      </c>
      <c r="G5075">
        <v>-30.435277000328199</v>
      </c>
      <c r="M5075">
        <v>50</v>
      </c>
    </row>
    <row r="5076" spans="1:13" hidden="1" x14ac:dyDescent="0.3">
      <c r="A5076" t="s">
        <v>10383</v>
      </c>
      <c r="B5076" t="s">
        <v>10384</v>
      </c>
      <c r="C5076" t="s">
        <v>10650</v>
      </c>
      <c r="F5076">
        <v>0</v>
      </c>
      <c r="G5076">
        <v>-30.435277000328199</v>
      </c>
      <c r="M5076">
        <v>50</v>
      </c>
    </row>
    <row r="5077" spans="1:13" hidden="1" x14ac:dyDescent="0.3">
      <c r="A5077" t="s">
        <v>10385</v>
      </c>
      <c r="B5077" t="s">
        <v>10386</v>
      </c>
      <c r="C5077" t="s">
        <v>10650</v>
      </c>
      <c r="D5077" t="s">
        <v>21</v>
      </c>
      <c r="F5077">
        <v>0</v>
      </c>
      <c r="G5077">
        <v>-29.818642361075</v>
      </c>
      <c r="M5077">
        <v>50</v>
      </c>
    </row>
    <row r="5078" spans="1:13" hidden="1" x14ac:dyDescent="0.3">
      <c r="A5078" t="s">
        <v>10387</v>
      </c>
      <c r="B5078" t="s">
        <v>10388</v>
      </c>
      <c r="C5078" t="s">
        <v>10650</v>
      </c>
      <c r="D5078" t="s">
        <v>51</v>
      </c>
      <c r="F5078">
        <v>0</v>
      </c>
      <c r="G5078">
        <v>-30.435277000328199</v>
      </c>
      <c r="M5078">
        <v>50</v>
      </c>
    </row>
    <row r="5079" spans="1:13" hidden="1" x14ac:dyDescent="0.3">
      <c r="A5079" t="s">
        <v>10389</v>
      </c>
      <c r="B5079" t="s">
        <v>10390</v>
      </c>
      <c r="C5079" t="s">
        <v>10650</v>
      </c>
      <c r="F5079">
        <v>0</v>
      </c>
      <c r="G5079">
        <v>-30.435277000328199</v>
      </c>
      <c r="M5079">
        <v>50</v>
      </c>
    </row>
    <row r="5080" spans="1:13" hidden="1" x14ac:dyDescent="0.3">
      <c r="A5080" t="s">
        <v>10391</v>
      </c>
      <c r="B5080" t="s">
        <v>10392</v>
      </c>
      <c r="C5080" t="s">
        <v>10650</v>
      </c>
      <c r="D5080" t="s">
        <v>531</v>
      </c>
      <c r="F5080">
        <v>0</v>
      </c>
      <c r="G5080">
        <v>-30.435277000328199</v>
      </c>
      <c r="M5080">
        <v>50</v>
      </c>
    </row>
    <row r="5081" spans="1:13" hidden="1" x14ac:dyDescent="0.3">
      <c r="A5081" t="s">
        <v>10393</v>
      </c>
      <c r="B5081" t="s">
        <v>10394</v>
      </c>
      <c r="C5081" t="s">
        <v>10650</v>
      </c>
      <c r="D5081" t="s">
        <v>124</v>
      </c>
      <c r="F5081">
        <v>0</v>
      </c>
      <c r="G5081">
        <v>-30.435277000328199</v>
      </c>
    </row>
    <row r="5082" spans="1:13" hidden="1" x14ac:dyDescent="0.3">
      <c r="A5082" t="s">
        <v>10395</v>
      </c>
      <c r="B5082" t="s">
        <v>10396</v>
      </c>
      <c r="C5082" t="s">
        <v>10650</v>
      </c>
      <c r="D5082" t="s">
        <v>531</v>
      </c>
      <c r="F5082">
        <v>0</v>
      </c>
      <c r="G5082">
        <v>-30.435277000328199</v>
      </c>
      <c r="M5082">
        <v>50</v>
      </c>
    </row>
    <row r="5083" spans="1:13" hidden="1" x14ac:dyDescent="0.3">
      <c r="A5083" t="s">
        <v>10397</v>
      </c>
      <c r="B5083" t="s">
        <v>10398</v>
      </c>
      <c r="C5083" t="s">
        <v>10650</v>
      </c>
      <c r="D5083" t="s">
        <v>141</v>
      </c>
      <c r="F5083">
        <v>0</v>
      </c>
      <c r="G5083">
        <v>-30.435277000328199</v>
      </c>
      <c r="M5083">
        <v>50</v>
      </c>
    </row>
    <row r="5084" spans="1:13" hidden="1" x14ac:dyDescent="0.3">
      <c r="A5084" t="s">
        <v>10399</v>
      </c>
      <c r="B5084" t="s">
        <v>10400</v>
      </c>
      <c r="C5084" t="s">
        <v>10650</v>
      </c>
      <c r="D5084" t="s">
        <v>141</v>
      </c>
      <c r="F5084">
        <v>0</v>
      </c>
      <c r="G5084">
        <v>-30.435277000328199</v>
      </c>
      <c r="M5084">
        <v>50</v>
      </c>
    </row>
    <row r="5085" spans="1:13" hidden="1" x14ac:dyDescent="0.3">
      <c r="A5085" t="s">
        <v>10401</v>
      </c>
      <c r="B5085" t="s">
        <v>10402</v>
      </c>
      <c r="C5085" t="s">
        <v>10650</v>
      </c>
      <c r="D5085" t="s">
        <v>531</v>
      </c>
      <c r="F5085">
        <v>0</v>
      </c>
      <c r="G5085">
        <v>-30.435277000328199</v>
      </c>
      <c r="M5085">
        <v>50</v>
      </c>
    </row>
    <row r="5086" spans="1:13" hidden="1" x14ac:dyDescent="0.3">
      <c r="A5086" t="s">
        <v>10403</v>
      </c>
      <c r="B5086" t="s">
        <v>10404</v>
      </c>
      <c r="C5086" t="s">
        <v>10650</v>
      </c>
      <c r="F5086">
        <v>0</v>
      </c>
      <c r="G5086">
        <v>-30.435277000328199</v>
      </c>
      <c r="M5086">
        <v>50</v>
      </c>
    </row>
    <row r="5087" spans="1:13" hidden="1" x14ac:dyDescent="0.3">
      <c r="A5087" t="s">
        <v>10405</v>
      </c>
      <c r="B5087" t="s">
        <v>10406</v>
      </c>
      <c r="C5087" t="s">
        <v>10650</v>
      </c>
      <c r="D5087" t="s">
        <v>414</v>
      </c>
      <c r="F5087">
        <v>0</v>
      </c>
      <c r="G5087">
        <v>-30.435277000328199</v>
      </c>
      <c r="M5087">
        <v>50</v>
      </c>
    </row>
    <row r="5088" spans="1:13" hidden="1" x14ac:dyDescent="0.3">
      <c r="A5088" t="s">
        <v>10407</v>
      </c>
      <c r="B5088" t="s">
        <v>10408</v>
      </c>
      <c r="C5088" t="s">
        <v>10650</v>
      </c>
      <c r="D5088" t="s">
        <v>531</v>
      </c>
      <c r="F5088">
        <v>0</v>
      </c>
      <c r="G5088">
        <v>-30.435277000328199</v>
      </c>
    </row>
    <row r="5089" spans="1:16" hidden="1" x14ac:dyDescent="0.3">
      <c r="A5089" t="s">
        <v>10409</v>
      </c>
      <c r="B5089" t="s">
        <v>10410</v>
      </c>
      <c r="C5089" t="s">
        <v>10650</v>
      </c>
      <c r="F5089">
        <v>0</v>
      </c>
      <c r="G5089">
        <v>-30.435277000328199</v>
      </c>
      <c r="M5089">
        <v>50</v>
      </c>
    </row>
    <row r="5090" spans="1:16" hidden="1" x14ac:dyDescent="0.3">
      <c r="A5090" t="s">
        <v>10411</v>
      </c>
      <c r="B5090" t="s">
        <v>10412</v>
      </c>
      <c r="C5090" t="s">
        <v>10650</v>
      </c>
      <c r="D5090" t="s">
        <v>531</v>
      </c>
      <c r="F5090">
        <v>0</v>
      </c>
      <c r="G5090">
        <v>-30.435277000328199</v>
      </c>
      <c r="M5090">
        <v>50</v>
      </c>
    </row>
    <row r="5091" spans="1:16" hidden="1" x14ac:dyDescent="0.3">
      <c r="A5091" t="s">
        <v>10413</v>
      </c>
      <c r="B5091" t="s">
        <v>10414</v>
      </c>
      <c r="C5091" t="s">
        <v>10650</v>
      </c>
      <c r="D5091" t="s">
        <v>124</v>
      </c>
      <c r="F5091">
        <v>0</v>
      </c>
      <c r="G5091">
        <v>-30.435277000328199</v>
      </c>
      <c r="M5091">
        <v>50</v>
      </c>
    </row>
    <row r="5092" spans="1:16" hidden="1" x14ac:dyDescent="0.3">
      <c r="A5092" t="s">
        <v>10415</v>
      </c>
      <c r="B5092" t="s">
        <v>10416</v>
      </c>
      <c r="C5092" t="s">
        <v>10650</v>
      </c>
      <c r="D5092" t="s">
        <v>54</v>
      </c>
      <c r="F5092">
        <v>0</v>
      </c>
      <c r="G5092">
        <v>-30.435277000328199</v>
      </c>
      <c r="M5092">
        <v>50</v>
      </c>
    </row>
    <row r="5093" spans="1:16" hidden="1" x14ac:dyDescent="0.3">
      <c r="A5093" t="s">
        <v>10417</v>
      </c>
      <c r="B5093" t="s">
        <v>10418</v>
      </c>
      <c r="C5093" t="s">
        <v>10650</v>
      </c>
      <c r="D5093" t="s">
        <v>565</v>
      </c>
      <c r="F5093">
        <v>0</v>
      </c>
      <c r="G5093">
        <v>-30.435277000328199</v>
      </c>
      <c r="M5093">
        <v>50</v>
      </c>
    </row>
    <row r="5094" spans="1:16" hidden="1" x14ac:dyDescent="0.3">
      <c r="A5094" t="s">
        <v>10419</v>
      </c>
      <c r="B5094" t="s">
        <v>10420</v>
      </c>
      <c r="C5094" t="s">
        <v>10650</v>
      </c>
      <c r="D5094" t="s">
        <v>227</v>
      </c>
      <c r="F5094">
        <v>0</v>
      </c>
      <c r="G5094">
        <v>-30.435277000328199</v>
      </c>
      <c r="M5094">
        <v>50</v>
      </c>
    </row>
    <row r="5095" spans="1:16" hidden="1" x14ac:dyDescent="0.3">
      <c r="A5095" t="s">
        <v>10421</v>
      </c>
      <c r="B5095" t="s">
        <v>10422</v>
      </c>
      <c r="C5095" t="s">
        <v>10650</v>
      </c>
      <c r="D5095" t="s">
        <v>227</v>
      </c>
      <c r="F5095">
        <v>0</v>
      </c>
      <c r="G5095">
        <v>-30.435277000328199</v>
      </c>
      <c r="M5095">
        <v>50</v>
      </c>
    </row>
    <row r="5096" spans="1:16" hidden="1" x14ac:dyDescent="0.3">
      <c r="A5096" t="s">
        <v>10423</v>
      </c>
      <c r="B5096" t="s">
        <v>10424</v>
      </c>
      <c r="C5096" t="s">
        <v>10650</v>
      </c>
      <c r="F5096">
        <v>0</v>
      </c>
      <c r="G5096">
        <v>-30.435277000328199</v>
      </c>
      <c r="M5096">
        <v>50</v>
      </c>
    </row>
    <row r="5097" spans="1:16" hidden="1" x14ac:dyDescent="0.3">
      <c r="A5097" t="s">
        <v>10425</v>
      </c>
      <c r="B5097" t="s">
        <v>10426</v>
      </c>
      <c r="C5097" t="s">
        <v>10650</v>
      </c>
      <c r="F5097">
        <v>25.5</v>
      </c>
      <c r="G5097">
        <v>-9.9502246723883392</v>
      </c>
      <c r="H5097">
        <v>1.7306277852290901</v>
      </c>
      <c r="I5097">
        <v>-11.570190621216501</v>
      </c>
      <c r="J5097">
        <v>0.45143758765778003</v>
      </c>
      <c r="N5097">
        <v>1</v>
      </c>
    </row>
    <row r="5098" spans="1:16" hidden="1" x14ac:dyDescent="0.3">
      <c r="A5098" t="s">
        <v>10427</v>
      </c>
      <c r="B5098" t="s">
        <v>10428</v>
      </c>
      <c r="C5098" t="s">
        <v>10650</v>
      </c>
      <c r="F5098">
        <v>0</v>
      </c>
      <c r="G5098">
        <v>-30.435277000328199</v>
      </c>
      <c r="M5098">
        <v>50</v>
      </c>
    </row>
    <row r="5099" spans="1:16" hidden="1" x14ac:dyDescent="0.3">
      <c r="A5099" t="s">
        <v>10429</v>
      </c>
      <c r="B5099" t="s">
        <v>10430</v>
      </c>
      <c r="C5099" t="s">
        <v>10650</v>
      </c>
      <c r="D5099" t="s">
        <v>365</v>
      </c>
      <c r="F5099">
        <v>0</v>
      </c>
      <c r="G5099">
        <v>-30.435277000328199</v>
      </c>
      <c r="M5099">
        <v>50</v>
      </c>
    </row>
    <row r="5100" spans="1:16" hidden="1" x14ac:dyDescent="0.3">
      <c r="A5100" t="s">
        <v>10431</v>
      </c>
      <c r="B5100" t="s">
        <v>10432</v>
      </c>
      <c r="C5100" t="s">
        <v>10650</v>
      </c>
      <c r="D5100" t="s">
        <v>295</v>
      </c>
      <c r="F5100">
        <v>0</v>
      </c>
      <c r="G5100">
        <v>-30.435277000328199</v>
      </c>
      <c r="M5100">
        <v>50</v>
      </c>
    </row>
    <row r="5101" spans="1:16" hidden="1" x14ac:dyDescent="0.3">
      <c r="A5101" t="s">
        <v>10433</v>
      </c>
      <c r="B5101" t="s">
        <v>10434</v>
      </c>
      <c r="C5101" t="s">
        <v>10650</v>
      </c>
      <c r="D5101" t="s">
        <v>46</v>
      </c>
    </row>
    <row r="5102" spans="1:16" hidden="1" x14ac:dyDescent="0.3">
      <c r="A5102" t="s">
        <v>25</v>
      </c>
      <c r="B5102" t="s">
        <v>10435</v>
      </c>
      <c r="C5102" t="s">
        <v>10650</v>
      </c>
      <c r="D5102" t="s">
        <v>27</v>
      </c>
      <c r="F5102">
        <v>1193.25</v>
      </c>
      <c r="G5102">
        <v>120.90753500599</v>
      </c>
      <c r="H5102">
        <v>7.0137188552218603</v>
      </c>
      <c r="I5102">
        <v>51.017638918259998</v>
      </c>
      <c r="J5102">
        <v>5.06866776142639</v>
      </c>
      <c r="K5102">
        <v>1065.4524205974101</v>
      </c>
      <c r="L5102">
        <v>878.88271391368596</v>
      </c>
      <c r="N5102">
        <v>0.98971603427706201</v>
      </c>
      <c r="O5102">
        <v>1.19002723653887</v>
      </c>
      <c r="P5102">
        <v>155.67816584529601</v>
      </c>
    </row>
    <row r="5103" spans="1:16" hidden="1" x14ac:dyDescent="0.3">
      <c r="A5103" t="s">
        <v>10436</v>
      </c>
      <c r="B5103" t="s">
        <v>10437</v>
      </c>
      <c r="C5103" t="s">
        <v>10650</v>
      </c>
      <c r="F5103">
        <v>178.85</v>
      </c>
      <c r="G5103">
        <v>116.254378172085</v>
      </c>
      <c r="H5103">
        <v>28.551255622857301</v>
      </c>
      <c r="I5103">
        <v>99.820838023150301</v>
      </c>
      <c r="J5103">
        <v>-3.7612514689405301</v>
      </c>
      <c r="K5103">
        <v>150.972811729802</v>
      </c>
      <c r="L5103">
        <v>109.793470453669</v>
      </c>
      <c r="N5103">
        <v>1.6432801940131001</v>
      </c>
      <c r="O5103">
        <v>14.062063181436899</v>
      </c>
      <c r="P5103">
        <v>192.71685761047399</v>
      </c>
    </row>
    <row r="5104" spans="1:16" hidden="1" x14ac:dyDescent="0.3">
      <c r="A5104" t="s">
        <v>10438</v>
      </c>
      <c r="B5104" t="s">
        <v>10439</v>
      </c>
      <c r="C5104" t="s">
        <v>10650</v>
      </c>
      <c r="F5104">
        <v>0</v>
      </c>
      <c r="G5104">
        <v>-30.435277000328199</v>
      </c>
      <c r="M5104">
        <v>50</v>
      </c>
    </row>
    <row r="5105" spans="1:16" hidden="1" x14ac:dyDescent="0.3">
      <c r="A5105" t="s">
        <v>10440</v>
      </c>
      <c r="B5105" t="s">
        <v>10441</v>
      </c>
      <c r="C5105" t="s">
        <v>10650</v>
      </c>
      <c r="D5105" t="s">
        <v>46</v>
      </c>
    </row>
    <row r="5106" spans="1:16" hidden="1" x14ac:dyDescent="0.3">
      <c r="A5106" t="s">
        <v>10442</v>
      </c>
      <c r="B5106" t="s">
        <v>10443</v>
      </c>
      <c r="C5106" t="s">
        <v>10650</v>
      </c>
      <c r="D5106" t="s">
        <v>92</v>
      </c>
      <c r="F5106">
        <v>101.63</v>
      </c>
      <c r="G5106">
        <v>-30.435277000328199</v>
      </c>
      <c r="H5106">
        <v>-1.50341071746495</v>
      </c>
      <c r="I5106">
        <v>-13.13616203178</v>
      </c>
      <c r="J5106">
        <v>-1.6627623810837799</v>
      </c>
      <c r="K5106">
        <v>97.4685998299029</v>
      </c>
      <c r="N5106">
        <v>0</v>
      </c>
      <c r="O5106">
        <v>0.16727344288103199</v>
      </c>
    </row>
    <row r="5107" spans="1:16" hidden="1" x14ac:dyDescent="0.3">
      <c r="A5107" t="s">
        <v>10444</v>
      </c>
      <c r="B5107" t="s">
        <v>10445</v>
      </c>
      <c r="C5107" t="s">
        <v>10650</v>
      </c>
      <c r="D5107" t="s">
        <v>742</v>
      </c>
      <c r="F5107">
        <v>27.12</v>
      </c>
      <c r="G5107">
        <v>7.5097891237816503</v>
      </c>
      <c r="H5107">
        <v>3.5583646754354801</v>
      </c>
      <c r="I5107">
        <v>5.8218964632722301</v>
      </c>
      <c r="J5107">
        <v>2.09058882535053</v>
      </c>
      <c r="K5107">
        <v>25.3742839718326</v>
      </c>
      <c r="L5107">
        <v>23.4069457519049</v>
      </c>
      <c r="N5107">
        <v>1.5448307302811</v>
      </c>
      <c r="O5107">
        <v>0.47935103244838201</v>
      </c>
      <c r="P5107">
        <v>64.363636363636303</v>
      </c>
    </row>
    <row r="5108" spans="1:16" hidden="1" x14ac:dyDescent="0.3">
      <c r="A5108" t="s">
        <v>10446</v>
      </c>
      <c r="B5108" t="s">
        <v>10447</v>
      </c>
      <c r="C5108" t="s">
        <v>10650</v>
      </c>
      <c r="D5108" t="s">
        <v>742</v>
      </c>
      <c r="F5108">
        <v>84.16</v>
      </c>
      <c r="G5108">
        <v>-17.149505025634401</v>
      </c>
      <c r="H5108">
        <v>0.76679655806647895</v>
      </c>
      <c r="I5108">
        <v>8.0373022396590006</v>
      </c>
      <c r="J5108">
        <v>-1.08791208168258</v>
      </c>
      <c r="K5108">
        <v>84.022460321101804</v>
      </c>
      <c r="L5108">
        <v>80.056807741894701</v>
      </c>
      <c r="N5108">
        <v>0.94096757442560097</v>
      </c>
      <c r="O5108">
        <v>11.7514258555133</v>
      </c>
      <c r="P5108">
        <v>24.884997774150399</v>
      </c>
    </row>
    <row r="5109" spans="1:16" hidden="1" x14ac:dyDescent="0.3">
      <c r="A5109" t="s">
        <v>10448</v>
      </c>
      <c r="B5109" t="s">
        <v>10449</v>
      </c>
      <c r="C5109" t="s">
        <v>10650</v>
      </c>
      <c r="D5109" t="s">
        <v>1350</v>
      </c>
      <c r="F5109">
        <v>237.8</v>
      </c>
      <c r="G5109">
        <v>-21.3527081929887</v>
      </c>
      <c r="H5109">
        <v>0.177688198340652</v>
      </c>
      <c r="I5109">
        <v>-7.8641955499990503</v>
      </c>
      <c r="J5109">
        <v>-1.8765988590711999</v>
      </c>
      <c r="K5109">
        <v>234.84215121446201</v>
      </c>
      <c r="L5109">
        <v>227.208261641273</v>
      </c>
      <c r="N5109">
        <v>1.1224502016005899</v>
      </c>
      <c r="O5109">
        <v>5.0042052144659097</v>
      </c>
      <c r="P5109">
        <v>9.9907493061979604</v>
      </c>
    </row>
    <row r="5110" spans="1:16" hidden="1" x14ac:dyDescent="0.3">
      <c r="A5110" t="s">
        <v>10450</v>
      </c>
      <c r="B5110" t="s">
        <v>10451</v>
      </c>
      <c r="C5110" t="s">
        <v>10650</v>
      </c>
      <c r="D5110" t="s">
        <v>742</v>
      </c>
      <c r="F5110">
        <v>1147.56</v>
      </c>
      <c r="G5110">
        <v>-21.689647919618999</v>
      </c>
      <c r="H5110">
        <v>-0.28743627318468101</v>
      </c>
      <c r="I5110">
        <v>-8.9264469087989102</v>
      </c>
      <c r="J5110">
        <v>-2.11752874920154</v>
      </c>
      <c r="K5110">
        <v>1135.82462292113</v>
      </c>
      <c r="L5110">
        <v>1106.73318376367</v>
      </c>
      <c r="N5110">
        <v>0.71131538151123896</v>
      </c>
      <c r="O5110">
        <v>10.024748161316101</v>
      </c>
      <c r="P5110">
        <v>33.640778394997</v>
      </c>
    </row>
    <row r="5111" spans="1:16" hidden="1" x14ac:dyDescent="0.3">
      <c r="A5111" t="s">
        <v>10452</v>
      </c>
      <c r="B5111" t="s">
        <v>10453</v>
      </c>
      <c r="C5111" t="s">
        <v>10650</v>
      </c>
      <c r="D5111" t="s">
        <v>742</v>
      </c>
      <c r="F5111">
        <v>95.53</v>
      </c>
      <c r="G5111">
        <v>21.3200843976066</v>
      </c>
      <c r="H5111">
        <v>-1.54394235491223</v>
      </c>
      <c r="I5111">
        <v>1.0148435287907001</v>
      </c>
      <c r="J5111">
        <v>-0.71549367252680096</v>
      </c>
      <c r="K5111">
        <v>93.477475903977506</v>
      </c>
      <c r="L5111">
        <v>84.777254132029</v>
      </c>
      <c r="N5111">
        <v>0.77093813033130698</v>
      </c>
      <c r="O5111">
        <v>2.4390243902439002</v>
      </c>
      <c r="P5111">
        <v>57.900826446280902</v>
      </c>
    </row>
    <row r="5112" spans="1:16" hidden="1" x14ac:dyDescent="0.3">
      <c r="A5112" t="s">
        <v>10454</v>
      </c>
      <c r="B5112" t="s">
        <v>10455</v>
      </c>
      <c r="C5112" t="s">
        <v>10650</v>
      </c>
      <c r="D5112" t="s">
        <v>742</v>
      </c>
      <c r="F5112">
        <v>52</v>
      </c>
      <c r="G5112">
        <v>-13.947821803195501</v>
      </c>
      <c r="H5112">
        <v>-1.6384562498236901</v>
      </c>
      <c r="I5112">
        <v>-3.65657595596084</v>
      </c>
      <c r="J5112">
        <v>-1.9315279790872399</v>
      </c>
      <c r="K5112">
        <v>51.572396370076603</v>
      </c>
      <c r="L5112">
        <v>49.0882797263165</v>
      </c>
      <c r="N5112">
        <v>0.20562684631206099</v>
      </c>
      <c r="O5112">
        <v>13.307692307692299</v>
      </c>
      <c r="P5112">
        <v>43.8848920863309</v>
      </c>
    </row>
    <row r="5113" spans="1:16" hidden="1" x14ac:dyDescent="0.3">
      <c r="A5113" t="s">
        <v>10456</v>
      </c>
      <c r="B5113" t="s">
        <v>10457</v>
      </c>
      <c r="C5113" t="s">
        <v>10650</v>
      </c>
      <c r="D5113" t="s">
        <v>1350</v>
      </c>
      <c r="F5113">
        <v>1005.93</v>
      </c>
      <c r="G5113">
        <v>-29.843282920269001</v>
      </c>
      <c r="H5113">
        <v>-0.96527789877569303</v>
      </c>
      <c r="I5113">
        <v>-12.3751619856302</v>
      </c>
      <c r="J5113">
        <v>-1.54531789351001</v>
      </c>
      <c r="K5113">
        <v>1002.10291704416</v>
      </c>
      <c r="L5113">
        <v>1000.65064615234</v>
      </c>
      <c r="N5113">
        <v>2.9992942282738002</v>
      </c>
      <c r="O5113">
        <v>4.4098495919199197</v>
      </c>
      <c r="P5113">
        <v>0.69369369369369704</v>
      </c>
    </row>
    <row r="5114" spans="1:16" hidden="1" x14ac:dyDescent="0.3">
      <c r="A5114" t="s">
        <v>10458</v>
      </c>
      <c r="B5114" t="s">
        <v>10459</v>
      </c>
      <c r="C5114" t="s">
        <v>10650</v>
      </c>
      <c r="D5114" t="s">
        <v>742</v>
      </c>
      <c r="F5114">
        <v>183.07</v>
      </c>
      <c r="G5114">
        <v>23.9629687616689</v>
      </c>
      <c r="H5114">
        <v>-6.97835015754142E-2</v>
      </c>
      <c r="I5114">
        <v>8.3897979344362792</v>
      </c>
      <c r="J5114">
        <v>-1.1386244500493099</v>
      </c>
      <c r="K5114">
        <v>174.92939340271201</v>
      </c>
      <c r="L5114">
        <v>154.952242950483</v>
      </c>
      <c r="N5114">
        <v>0.71378873903040396</v>
      </c>
      <c r="O5114">
        <v>0.77565958376577504</v>
      </c>
      <c r="P5114">
        <v>59.191304347825998</v>
      </c>
    </row>
    <row r="5115" spans="1:16" hidden="1" x14ac:dyDescent="0.3">
      <c r="A5115" t="s">
        <v>10460</v>
      </c>
      <c r="B5115" t="s">
        <v>10461</v>
      </c>
      <c r="C5115" t="s">
        <v>10650</v>
      </c>
      <c r="D5115" t="s">
        <v>742</v>
      </c>
      <c r="F5115">
        <v>22.02</v>
      </c>
      <c r="G5115">
        <v>19.496660443309</v>
      </c>
      <c r="H5115">
        <v>-1.3396075809897301</v>
      </c>
      <c r="I5115">
        <v>9.3641654076436591</v>
      </c>
      <c r="J5115">
        <v>-2.2544783574151399</v>
      </c>
      <c r="K5115">
        <v>21.208601313398201</v>
      </c>
      <c r="L5115">
        <v>18.844837931019502</v>
      </c>
      <c r="N5115">
        <v>0.777352598966082</v>
      </c>
      <c r="O5115">
        <v>2.4069028156221601</v>
      </c>
      <c r="P5115">
        <v>55.398729710656298</v>
      </c>
    </row>
    <row r="5116" spans="1:16" hidden="1" x14ac:dyDescent="0.3">
      <c r="A5116" t="s">
        <v>10462</v>
      </c>
      <c r="B5116" t="s">
        <v>10463</v>
      </c>
      <c r="C5116" t="s">
        <v>10650</v>
      </c>
      <c r="D5116" t="s">
        <v>742</v>
      </c>
      <c r="F5116">
        <v>37.729999999999997</v>
      </c>
      <c r="G5116">
        <v>4.0745269212403903</v>
      </c>
      <c r="H5116">
        <v>-1.01710180886936</v>
      </c>
      <c r="I5116">
        <v>4.0956784906925803</v>
      </c>
      <c r="J5116">
        <v>-1.26372008260015</v>
      </c>
      <c r="K5116">
        <v>36.796006739174601</v>
      </c>
      <c r="L5116">
        <v>33.523125561406701</v>
      </c>
      <c r="N5116">
        <v>0.64744963120547205</v>
      </c>
      <c r="O5116">
        <v>17.678240127219699</v>
      </c>
      <c r="P5116">
        <v>45.115384615384599</v>
      </c>
    </row>
    <row r="5117" spans="1:16" hidden="1" x14ac:dyDescent="0.3">
      <c r="A5117" t="s">
        <v>10464</v>
      </c>
      <c r="B5117" t="s">
        <v>10465</v>
      </c>
      <c r="C5117" t="s">
        <v>10650</v>
      </c>
      <c r="D5117" t="s">
        <v>1667</v>
      </c>
      <c r="F5117">
        <v>71.12</v>
      </c>
      <c r="G5117">
        <v>-10.0968675248628</v>
      </c>
      <c r="H5117">
        <v>0.77575675519081599</v>
      </c>
      <c r="I5117">
        <v>1.68503165515831</v>
      </c>
      <c r="J5117">
        <v>-1.0693744183824501</v>
      </c>
      <c r="K5117">
        <v>70.472161321931594</v>
      </c>
      <c r="L5117">
        <v>67.562762238681998</v>
      </c>
      <c r="N5117">
        <v>0.49903069495449698</v>
      </c>
      <c r="O5117">
        <v>15.298087739032599</v>
      </c>
      <c r="P5117">
        <v>26.773618538324399</v>
      </c>
    </row>
    <row r="5118" spans="1:16" hidden="1" x14ac:dyDescent="0.3">
      <c r="A5118" t="s">
        <v>10466</v>
      </c>
      <c r="B5118" t="s">
        <v>10467</v>
      </c>
      <c r="C5118" t="s">
        <v>10650</v>
      </c>
      <c r="D5118" t="s">
        <v>742</v>
      </c>
      <c r="F5118">
        <v>999.99</v>
      </c>
      <c r="G5118">
        <v>-30.435277000328199</v>
      </c>
      <c r="H5118">
        <v>-1.52309381952183</v>
      </c>
      <c r="I5118">
        <v>-12.9701679256896</v>
      </c>
      <c r="J5118">
        <v>-1.6637623810837801</v>
      </c>
      <c r="K5118">
        <v>1000.00097937962</v>
      </c>
      <c r="L5118">
        <v>999.99946723538505</v>
      </c>
      <c r="N5118">
        <v>0.63703437154354303</v>
      </c>
      <c r="O5118">
        <v>3.0010300103000902</v>
      </c>
      <c r="P5118">
        <v>0.59856746207396205</v>
      </c>
    </row>
    <row r="5119" spans="1:16" hidden="1" x14ac:dyDescent="0.3">
      <c r="A5119" t="s">
        <v>10468</v>
      </c>
      <c r="B5119" t="s">
        <v>10469</v>
      </c>
      <c r="C5119" t="s">
        <v>10650</v>
      </c>
      <c r="D5119" t="s">
        <v>742</v>
      </c>
      <c r="F5119">
        <v>70.599999999999994</v>
      </c>
      <c r="G5119">
        <v>24.5932693325659</v>
      </c>
      <c r="H5119">
        <v>-6.8155729281569304</v>
      </c>
      <c r="I5119">
        <v>-13.630487751213799</v>
      </c>
      <c r="J5119">
        <v>-1.4944122127336099</v>
      </c>
      <c r="K5119">
        <v>71.838801233750601</v>
      </c>
      <c r="L5119">
        <v>66.544988681482195</v>
      </c>
      <c r="N5119">
        <v>0.52795216268866896</v>
      </c>
      <c r="O5119">
        <v>22.804532577903601</v>
      </c>
      <c r="P5119">
        <v>59.296028880866402</v>
      </c>
    </row>
    <row r="5120" spans="1:16" hidden="1" x14ac:dyDescent="0.3">
      <c r="A5120" t="s">
        <v>10470</v>
      </c>
      <c r="B5120" t="s">
        <v>10471</v>
      </c>
      <c r="C5120" t="s">
        <v>10650</v>
      </c>
      <c r="D5120" t="s">
        <v>742</v>
      </c>
      <c r="F5120">
        <v>83.87</v>
      </c>
      <c r="G5120">
        <v>-2.5651748506102598</v>
      </c>
      <c r="H5120">
        <v>-0.967806518700987</v>
      </c>
      <c r="I5120">
        <v>0.108895981550457</v>
      </c>
      <c r="J5120">
        <v>-1.15600562432702</v>
      </c>
      <c r="K5120">
        <v>80.967940593303197</v>
      </c>
      <c r="L5120">
        <v>75.379340724468705</v>
      </c>
      <c r="N5120">
        <v>0.45431380221294398</v>
      </c>
      <c r="O5120">
        <v>2.9211875521640298</v>
      </c>
      <c r="P5120">
        <v>33.232724384432103</v>
      </c>
    </row>
    <row r="5121" spans="1:16" hidden="1" x14ac:dyDescent="0.3">
      <c r="A5121" t="s">
        <v>10472</v>
      </c>
      <c r="B5121" t="s">
        <v>10473</v>
      </c>
      <c r="C5121" t="s">
        <v>10650</v>
      </c>
      <c r="D5121" t="s">
        <v>742</v>
      </c>
      <c r="F5121">
        <v>209.5</v>
      </c>
      <c r="G5121">
        <v>8.7951343773550406</v>
      </c>
      <c r="H5121">
        <v>0.97874576841046101</v>
      </c>
      <c r="I5121">
        <v>1.5179625185968899</v>
      </c>
      <c r="J5121">
        <v>-0.86681447949190105</v>
      </c>
      <c r="K5121">
        <v>200.040112684474</v>
      </c>
      <c r="L5121">
        <v>181.991611609861</v>
      </c>
      <c r="N5121">
        <v>0.98864170853065902</v>
      </c>
      <c r="O5121">
        <v>5.0119331742243398</v>
      </c>
      <c r="P5121">
        <v>48.497306492770001</v>
      </c>
    </row>
    <row r="5122" spans="1:16" hidden="1" x14ac:dyDescent="0.3">
      <c r="A5122" t="s">
        <v>10474</v>
      </c>
      <c r="B5122" t="s">
        <v>10475</v>
      </c>
      <c r="C5122" t="s">
        <v>10650</v>
      </c>
      <c r="F5122">
        <v>0</v>
      </c>
      <c r="G5122">
        <v>-30.435277000328199</v>
      </c>
    </row>
    <row r="5123" spans="1:16" hidden="1" x14ac:dyDescent="0.3">
      <c r="A5123" t="s">
        <v>10476</v>
      </c>
      <c r="B5123" t="s">
        <v>10477</v>
      </c>
      <c r="C5123" t="s">
        <v>10650</v>
      </c>
      <c r="D5123" t="s">
        <v>1350</v>
      </c>
      <c r="F5123">
        <v>26.9</v>
      </c>
      <c r="G5123">
        <v>-22.403148486271899</v>
      </c>
      <c r="H5123">
        <v>-0.31691213840611998</v>
      </c>
      <c r="I5123">
        <v>-7.2301742149978496</v>
      </c>
      <c r="J5123">
        <v>-2.0338198949984299</v>
      </c>
      <c r="K5123">
        <v>26.600767126968599</v>
      </c>
      <c r="L5123">
        <v>25.9012815205568</v>
      </c>
      <c r="N5123">
        <v>0.54658615167302205</v>
      </c>
      <c r="O5123">
        <v>10.780669144981401</v>
      </c>
      <c r="P5123">
        <v>13.550021105951799</v>
      </c>
    </row>
    <row r="5124" spans="1:16" hidden="1" x14ac:dyDescent="0.3">
      <c r="A5124" t="s">
        <v>10478</v>
      </c>
      <c r="B5124" t="s">
        <v>10479</v>
      </c>
      <c r="C5124" t="s">
        <v>10650</v>
      </c>
      <c r="D5124" t="s">
        <v>742</v>
      </c>
      <c r="F5124">
        <v>84.05</v>
      </c>
      <c r="G5124">
        <v>-17.388874848344301</v>
      </c>
      <c r="H5124">
        <v>-0.20889078118086599</v>
      </c>
      <c r="I5124">
        <v>7.4290558244893798</v>
      </c>
      <c r="J5124">
        <v>-0.66516622723763397</v>
      </c>
      <c r="K5124">
        <v>85.049681482200199</v>
      </c>
      <c r="L5124">
        <v>81.298109772747907</v>
      </c>
      <c r="N5124">
        <v>0.57293995180392598</v>
      </c>
      <c r="O5124">
        <v>14.217727543129</v>
      </c>
      <c r="P5124">
        <v>23.602941176470502</v>
      </c>
    </row>
    <row r="5125" spans="1:16" hidden="1" x14ac:dyDescent="0.3">
      <c r="A5125" t="s">
        <v>10480</v>
      </c>
      <c r="B5125" t="s">
        <v>10481</v>
      </c>
      <c r="C5125" t="s">
        <v>10650</v>
      </c>
      <c r="D5125" t="s">
        <v>1667</v>
      </c>
      <c r="F5125">
        <v>71.19</v>
      </c>
      <c r="G5125">
        <v>-9.8764285667972995</v>
      </c>
      <c r="H5125">
        <v>0.38262333193252002</v>
      </c>
      <c r="I5125">
        <v>2.0760809430885998</v>
      </c>
      <c r="J5125">
        <v>-1.6205623529504301</v>
      </c>
      <c r="K5125">
        <v>70.407428425975496</v>
      </c>
      <c r="L5125">
        <v>67.419424241814298</v>
      </c>
      <c r="N5125">
        <v>0.96384886347351695</v>
      </c>
      <c r="O5125">
        <v>6.2789717656974204</v>
      </c>
      <c r="P5125">
        <v>29.436363636363598</v>
      </c>
    </row>
    <row r="5126" spans="1:16" hidden="1" x14ac:dyDescent="0.3">
      <c r="A5126" t="s">
        <v>10482</v>
      </c>
      <c r="B5126" t="s">
        <v>10483</v>
      </c>
      <c r="C5126" t="s">
        <v>10650</v>
      </c>
      <c r="D5126" t="s">
        <v>742</v>
      </c>
      <c r="F5126">
        <v>84.46</v>
      </c>
      <c r="G5126">
        <v>-16.730376623376099</v>
      </c>
      <c r="H5126">
        <v>1.92097066508979</v>
      </c>
      <c r="I5126">
        <v>8.3639738642830306</v>
      </c>
      <c r="J5126">
        <v>-0.79340427699898897</v>
      </c>
      <c r="K5126">
        <v>84.473754163678905</v>
      </c>
      <c r="L5126">
        <v>80.589409312822696</v>
      </c>
      <c r="N5126">
        <v>0.88937385472902797</v>
      </c>
      <c r="O5126">
        <v>12.0648827847501</v>
      </c>
      <c r="P5126">
        <v>24.187619467725298</v>
      </c>
    </row>
    <row r="5127" spans="1:16" hidden="1" x14ac:dyDescent="0.3">
      <c r="A5127" t="s">
        <v>10484</v>
      </c>
      <c r="B5127" t="s">
        <v>10485</v>
      </c>
      <c r="C5127" t="s">
        <v>10650</v>
      </c>
      <c r="F5127">
        <v>120</v>
      </c>
      <c r="G5127">
        <v>-30.435277000328199</v>
      </c>
      <c r="H5127">
        <v>-1.52309381952183</v>
      </c>
      <c r="I5127">
        <v>-12.9691679256896</v>
      </c>
      <c r="J5127">
        <v>-1.6627623810837799</v>
      </c>
      <c r="N5127">
        <v>1</v>
      </c>
      <c r="O5127">
        <v>0</v>
      </c>
    </row>
    <row r="5128" spans="1:16" hidden="1" x14ac:dyDescent="0.3">
      <c r="A5128" t="s">
        <v>10486</v>
      </c>
      <c r="B5128" t="s">
        <v>10487</v>
      </c>
      <c r="C5128" t="s">
        <v>10650</v>
      </c>
    </row>
    <row r="5129" spans="1:16" hidden="1" x14ac:dyDescent="0.3">
      <c r="A5129" t="s">
        <v>10488</v>
      </c>
      <c r="B5129" t="s">
        <v>10489</v>
      </c>
      <c r="C5129" t="s">
        <v>10650</v>
      </c>
      <c r="D5129" t="s">
        <v>742</v>
      </c>
      <c r="F5129">
        <v>43.38</v>
      </c>
      <c r="G5129">
        <v>8.4251583389803795</v>
      </c>
      <c r="H5129">
        <v>3.4527515911061801</v>
      </c>
      <c r="I5129">
        <v>0.65052825031871797</v>
      </c>
      <c r="J5129">
        <v>1.2986211773146901</v>
      </c>
      <c r="K5129">
        <v>39.966352101738103</v>
      </c>
      <c r="L5129">
        <v>36.374537173226599</v>
      </c>
      <c r="N5129">
        <v>0.359794340600885</v>
      </c>
      <c r="O5129">
        <v>3.0428769017980701</v>
      </c>
      <c r="P5129">
        <v>49.586206896551701</v>
      </c>
    </row>
    <row r="5130" spans="1:16" hidden="1" x14ac:dyDescent="0.3">
      <c r="A5130" t="s">
        <v>10490</v>
      </c>
      <c r="B5130" t="s">
        <v>10491</v>
      </c>
      <c r="C5130" t="s">
        <v>10650</v>
      </c>
      <c r="D5130" t="s">
        <v>742</v>
      </c>
      <c r="F5130">
        <v>517.78</v>
      </c>
      <c r="G5130">
        <v>-13.691950882002001</v>
      </c>
      <c r="H5130">
        <v>-1.7972939083472099</v>
      </c>
      <c r="I5130">
        <v>-3.2793111338923699</v>
      </c>
      <c r="J5130">
        <v>-1.39873085261303</v>
      </c>
      <c r="K5130">
        <v>512.36829106450102</v>
      </c>
      <c r="L5130">
        <v>487.43522965001802</v>
      </c>
      <c r="N5130">
        <v>0.341512042753842</v>
      </c>
      <c r="O5130">
        <v>3.7892541233728498</v>
      </c>
      <c r="P5130">
        <v>22.988123515439401</v>
      </c>
    </row>
    <row r="5131" spans="1:16" hidden="1" x14ac:dyDescent="0.3">
      <c r="A5131" t="s">
        <v>10492</v>
      </c>
      <c r="B5131" t="s">
        <v>10493</v>
      </c>
      <c r="C5131" t="s">
        <v>10650</v>
      </c>
      <c r="D5131" t="s">
        <v>1350</v>
      </c>
      <c r="F5131">
        <v>999.99</v>
      </c>
      <c r="G5131">
        <v>-30.435277000328199</v>
      </c>
      <c r="H5131">
        <v>-1.52309381952183</v>
      </c>
      <c r="I5131">
        <v>-12.9691679256896</v>
      </c>
      <c r="J5131">
        <v>-1.66176237108368</v>
      </c>
      <c r="K5131">
        <v>999.99008544772096</v>
      </c>
      <c r="L5131">
        <v>999.99037586273698</v>
      </c>
      <c r="N5131">
        <v>0.868129505657668</v>
      </c>
      <c r="O5131">
        <v>1.8010180101801101</v>
      </c>
      <c r="P5131">
        <v>0.23957497995188401</v>
      </c>
    </row>
    <row r="5132" spans="1:16" hidden="1" x14ac:dyDescent="0.3">
      <c r="A5132" t="s">
        <v>10494</v>
      </c>
      <c r="B5132" t="s">
        <v>10495</v>
      </c>
      <c r="C5132" t="s">
        <v>10650</v>
      </c>
      <c r="D5132" t="s">
        <v>742</v>
      </c>
      <c r="F5132">
        <v>70.05</v>
      </c>
      <c r="G5132">
        <v>24.0981445747876</v>
      </c>
      <c r="H5132">
        <v>-7.2519803176391102</v>
      </c>
      <c r="I5132">
        <v>-13.508710734151901</v>
      </c>
      <c r="J5132">
        <v>-3.6208043391257498</v>
      </c>
      <c r="K5132">
        <v>71.326968352828601</v>
      </c>
      <c r="L5132">
        <v>65.516706129184598</v>
      </c>
      <c r="N5132">
        <v>0.49339687436726998</v>
      </c>
      <c r="O5132">
        <v>18.3440399714489</v>
      </c>
      <c r="P5132">
        <v>57.380363963154302</v>
      </c>
    </row>
    <row r="5133" spans="1:16" hidden="1" x14ac:dyDescent="0.3">
      <c r="A5133" t="s">
        <v>10496</v>
      </c>
      <c r="B5133" t="s">
        <v>10497</v>
      </c>
      <c r="C5133" t="s">
        <v>10650</v>
      </c>
      <c r="D5133" t="s">
        <v>742</v>
      </c>
      <c r="F5133">
        <v>25.84</v>
      </c>
      <c r="G5133">
        <v>-18.767169826602998</v>
      </c>
      <c r="H5133">
        <v>-1.3676936641216699</v>
      </c>
      <c r="I5133">
        <v>-3.7553048656727599</v>
      </c>
      <c r="J5133">
        <v>-2.1260828444042401</v>
      </c>
      <c r="K5133">
        <v>25.5926311795012</v>
      </c>
      <c r="L5133">
        <v>24.626681844972101</v>
      </c>
      <c r="N5133">
        <v>0.181188880142926</v>
      </c>
      <c r="O5133">
        <v>19.969040247677999</v>
      </c>
      <c r="P5133">
        <v>18.804597701149401</v>
      </c>
    </row>
    <row r="5134" spans="1:16" hidden="1" x14ac:dyDescent="0.3">
      <c r="A5134" t="s">
        <v>10498</v>
      </c>
      <c r="B5134" t="s">
        <v>10499</v>
      </c>
      <c r="C5134" t="s">
        <v>10650</v>
      </c>
      <c r="D5134" t="s">
        <v>742</v>
      </c>
      <c r="F5134">
        <v>84.21</v>
      </c>
      <c r="G5134">
        <v>-1.6738091104199699</v>
      </c>
      <c r="H5134">
        <v>-0.87808956005974703</v>
      </c>
      <c r="I5134">
        <v>1.3533952021952</v>
      </c>
      <c r="J5134">
        <v>-1.0544898750010601</v>
      </c>
      <c r="K5134">
        <v>80.628620706691095</v>
      </c>
      <c r="L5134">
        <v>74.986265775616104</v>
      </c>
      <c r="N5134">
        <v>0.45861285621439901</v>
      </c>
      <c r="O5134">
        <v>3.71689823061396</v>
      </c>
      <c r="P5134">
        <v>33.3914145414224</v>
      </c>
    </row>
    <row r="5135" spans="1:16" hidden="1" x14ac:dyDescent="0.3">
      <c r="A5135" t="s">
        <v>10500</v>
      </c>
      <c r="B5135" t="s">
        <v>10501</v>
      </c>
      <c r="C5135" t="s">
        <v>10650</v>
      </c>
      <c r="D5135" t="s">
        <v>742</v>
      </c>
      <c r="F5135">
        <v>23.15</v>
      </c>
      <c r="G5135">
        <v>13.954419251153</v>
      </c>
      <c r="H5135">
        <v>2.347012942044</v>
      </c>
      <c r="I5135">
        <v>9.9729457227436793</v>
      </c>
      <c r="J5135">
        <v>0.25779632690399701</v>
      </c>
      <c r="K5135">
        <v>21.957124199150901</v>
      </c>
      <c r="L5135">
        <v>19.685093081189098</v>
      </c>
      <c r="N5135">
        <v>1.28702428895601</v>
      </c>
      <c r="O5135">
        <v>1.5118790496760199</v>
      </c>
      <c r="P5135">
        <v>45.524264520995601</v>
      </c>
    </row>
    <row r="5136" spans="1:16" hidden="1" x14ac:dyDescent="0.3">
      <c r="A5136" t="s">
        <v>10502</v>
      </c>
      <c r="B5136" t="s">
        <v>10503</v>
      </c>
      <c r="C5136" t="s">
        <v>10650</v>
      </c>
      <c r="D5136" t="s">
        <v>1350</v>
      </c>
      <c r="F5136">
        <v>1000</v>
      </c>
      <c r="G5136">
        <v>-30.436276990328299</v>
      </c>
      <c r="H5136">
        <v>-1.52309381952183</v>
      </c>
      <c r="I5136">
        <v>-12.9691679256896</v>
      </c>
      <c r="J5136">
        <v>-1.6627623810837799</v>
      </c>
      <c r="K5136">
        <v>999.99991769590599</v>
      </c>
      <c r="L5136">
        <v>1000.02447950663</v>
      </c>
      <c r="N5136">
        <v>1.0541273600508001</v>
      </c>
      <c r="O5136">
        <v>2</v>
      </c>
      <c r="P5136">
        <v>2.0408163265306101</v>
      </c>
    </row>
    <row r="5137" spans="1:16" hidden="1" x14ac:dyDescent="0.3">
      <c r="A5137" t="s">
        <v>10504</v>
      </c>
      <c r="B5137" t="s">
        <v>10505</v>
      </c>
      <c r="C5137" t="s">
        <v>10650</v>
      </c>
      <c r="D5137" t="s">
        <v>1048</v>
      </c>
      <c r="F5137">
        <v>220.22</v>
      </c>
      <c r="G5137">
        <v>-30.435277000328199</v>
      </c>
      <c r="I5137">
        <v>-12.9691679256896</v>
      </c>
      <c r="O5137">
        <v>0</v>
      </c>
      <c r="P5137">
        <v>0</v>
      </c>
    </row>
    <row r="5138" spans="1:16" hidden="1" x14ac:dyDescent="0.3">
      <c r="A5138" t="s">
        <v>10506</v>
      </c>
      <c r="B5138" t="s">
        <v>10507</v>
      </c>
      <c r="C5138" t="s">
        <v>10650</v>
      </c>
      <c r="D5138" t="s">
        <v>742</v>
      </c>
      <c r="F5138">
        <v>220</v>
      </c>
      <c r="G5138">
        <v>15.2697365767298</v>
      </c>
      <c r="H5138">
        <v>-0.169495002188392</v>
      </c>
      <c r="I5138">
        <v>9.7507517485447206</v>
      </c>
      <c r="J5138">
        <v>-1.02514770218471</v>
      </c>
      <c r="K5138">
        <v>211.71681856986501</v>
      </c>
      <c r="L5138">
        <v>187.972639387176</v>
      </c>
      <c r="N5138">
        <v>1.5287019538039499</v>
      </c>
      <c r="O5138">
        <v>1.6818181818181801</v>
      </c>
      <c r="P5138">
        <v>55.400155400155398</v>
      </c>
    </row>
    <row r="5139" spans="1:16" hidden="1" x14ac:dyDescent="0.3">
      <c r="A5139" t="s">
        <v>10508</v>
      </c>
      <c r="B5139" t="s">
        <v>10509</v>
      </c>
      <c r="C5139" t="s">
        <v>10650</v>
      </c>
      <c r="D5139" t="s">
        <v>742</v>
      </c>
      <c r="F5139">
        <v>253.69</v>
      </c>
      <c r="G5139">
        <v>-4.1459500389582402</v>
      </c>
      <c r="H5139">
        <v>4.0509793907781396E-3</v>
      </c>
      <c r="I5139">
        <v>-3.2338472811602501E-2</v>
      </c>
      <c r="J5139">
        <v>-0.59622306239546796</v>
      </c>
      <c r="K5139">
        <v>246.51834231604801</v>
      </c>
      <c r="L5139">
        <v>227.07837111270601</v>
      </c>
      <c r="N5139">
        <v>0.61801853628457903</v>
      </c>
      <c r="O5139">
        <v>10.733572470337799</v>
      </c>
      <c r="P5139">
        <v>34.227513227513199</v>
      </c>
    </row>
    <row r="5140" spans="1:16" hidden="1" x14ac:dyDescent="0.3">
      <c r="A5140" t="s">
        <v>10510</v>
      </c>
      <c r="B5140" t="s">
        <v>10511</v>
      </c>
      <c r="C5140" t="s">
        <v>10650</v>
      </c>
      <c r="D5140" t="s">
        <v>742</v>
      </c>
      <c r="F5140">
        <v>23.78</v>
      </c>
      <c r="G5140">
        <v>5.8397946329096202</v>
      </c>
      <c r="H5140">
        <v>-0.28852591828725999</v>
      </c>
      <c r="I5140">
        <v>4.0008271554711898</v>
      </c>
      <c r="J5140">
        <v>-1.45205863055702</v>
      </c>
      <c r="K5140">
        <v>23.051394579413198</v>
      </c>
      <c r="L5140">
        <v>20.7907012119557</v>
      </c>
      <c r="N5140">
        <v>0.44142239534652</v>
      </c>
      <c r="O5140">
        <v>3.0277544154751799</v>
      </c>
      <c r="P5140">
        <v>45.889570552147198</v>
      </c>
    </row>
    <row r="5141" spans="1:16" hidden="1" x14ac:dyDescent="0.3">
      <c r="A5141" t="s">
        <v>10512</v>
      </c>
      <c r="B5141" t="s">
        <v>10513</v>
      </c>
      <c r="C5141" t="s">
        <v>10650</v>
      </c>
      <c r="D5141" t="s">
        <v>742</v>
      </c>
      <c r="F5141">
        <v>83.23</v>
      </c>
      <c r="G5141">
        <v>-4.9566097306161501</v>
      </c>
      <c r="H5141">
        <v>-0.39046685569282102</v>
      </c>
      <c r="I5141">
        <v>-3.83673829488273E-2</v>
      </c>
      <c r="J5141">
        <v>-0.19648672125973601</v>
      </c>
      <c r="K5141">
        <v>80.526008849177302</v>
      </c>
      <c r="L5141">
        <v>74.706414687408895</v>
      </c>
      <c r="N5141">
        <v>0.78201893796522304</v>
      </c>
      <c r="O5141">
        <v>0.32440225880090401</v>
      </c>
      <c r="P5141">
        <v>33.659868315400601</v>
      </c>
    </row>
    <row r="5142" spans="1:16" hidden="1" x14ac:dyDescent="0.3">
      <c r="A5142" t="s">
        <v>10514</v>
      </c>
      <c r="B5142" t="s">
        <v>10515</v>
      </c>
      <c r="C5142" t="s">
        <v>10650</v>
      </c>
      <c r="F5142">
        <v>101.75</v>
      </c>
      <c r="G5142">
        <v>-30.6803750395439</v>
      </c>
      <c r="H5142">
        <v>-1.52309381952183</v>
      </c>
      <c r="I5142">
        <v>-12.9691679256896</v>
      </c>
      <c r="J5142">
        <v>-1.6627623810837799</v>
      </c>
      <c r="K5142">
        <v>101.750018475514</v>
      </c>
      <c r="O5142">
        <v>0.24570024570025301</v>
      </c>
      <c r="P5142">
        <v>0</v>
      </c>
    </row>
    <row r="5143" spans="1:16" hidden="1" x14ac:dyDescent="0.3">
      <c r="A5143" t="s">
        <v>10516</v>
      </c>
      <c r="B5143" t="s">
        <v>10517</v>
      </c>
      <c r="C5143" t="s">
        <v>10650</v>
      </c>
      <c r="D5143" t="s">
        <v>742</v>
      </c>
      <c r="F5143">
        <v>29.6</v>
      </c>
      <c r="G5143">
        <v>46.704160462269002</v>
      </c>
      <c r="H5143">
        <v>0.165978914018313</v>
      </c>
      <c r="I5143">
        <v>14.5620686102862</v>
      </c>
      <c r="J5143">
        <v>-0.80806152638293105</v>
      </c>
      <c r="K5143">
        <v>28.150567539295501</v>
      </c>
      <c r="L5143">
        <v>24.0512572899524</v>
      </c>
      <c r="N5143">
        <v>1.07076153152877</v>
      </c>
      <c r="O5143">
        <v>1.18243243243243</v>
      </c>
      <c r="P5143">
        <v>78.743961352656996</v>
      </c>
    </row>
    <row r="5144" spans="1:16" hidden="1" x14ac:dyDescent="0.3">
      <c r="A5144" t="s">
        <v>10518</v>
      </c>
      <c r="B5144" t="s">
        <v>10519</v>
      </c>
      <c r="C5144" t="s">
        <v>10650</v>
      </c>
      <c r="D5144" t="s">
        <v>742</v>
      </c>
      <c r="F5144">
        <v>43.25</v>
      </c>
      <c r="G5144">
        <v>9.8046711189973408</v>
      </c>
      <c r="H5144">
        <v>6.1877495539721403</v>
      </c>
      <c r="I5144">
        <v>0.96655388674446896</v>
      </c>
      <c r="J5144">
        <v>4.3619055506050302</v>
      </c>
      <c r="K5144">
        <v>39.960260594394597</v>
      </c>
      <c r="L5144">
        <v>36.507533975034299</v>
      </c>
      <c r="N5144">
        <v>0.34852664113893</v>
      </c>
      <c r="O5144">
        <v>5.2023121387283204</v>
      </c>
      <c r="P5144">
        <v>42.269736842105203</v>
      </c>
    </row>
    <row r="5145" spans="1:16" hidden="1" x14ac:dyDescent="0.3">
      <c r="A5145" t="s">
        <v>10520</v>
      </c>
      <c r="B5145" t="s">
        <v>10521</v>
      </c>
      <c r="C5145" t="s">
        <v>10650</v>
      </c>
      <c r="D5145" t="s">
        <v>1350</v>
      </c>
      <c r="F5145">
        <v>999.99</v>
      </c>
      <c r="G5145">
        <v>-30.435277000328199</v>
      </c>
      <c r="H5145">
        <v>-1.5250937995220299</v>
      </c>
      <c r="I5145">
        <v>-12.9691679256896</v>
      </c>
      <c r="J5145">
        <v>-1.6647623610839799</v>
      </c>
      <c r="K5145">
        <v>999.99727453996502</v>
      </c>
      <c r="L5145">
        <v>999.99727738006902</v>
      </c>
      <c r="N5145">
        <v>1.1077701577514001</v>
      </c>
      <c r="O5145">
        <v>2.0000200001923899E-3</v>
      </c>
      <c r="P5145">
        <v>0.50150753768845002</v>
      </c>
    </row>
    <row r="5146" spans="1:16" hidden="1" x14ac:dyDescent="0.3">
      <c r="A5146" t="s">
        <v>10522</v>
      </c>
      <c r="B5146" t="s">
        <v>10523</v>
      </c>
      <c r="C5146" t="s">
        <v>10650</v>
      </c>
      <c r="D5146" t="s">
        <v>1667</v>
      </c>
      <c r="F5146">
        <v>73.150000000000006</v>
      </c>
      <c r="G5146">
        <v>-17.896815461866598</v>
      </c>
      <c r="H5146">
        <v>0.77016538826133096</v>
      </c>
      <c r="I5146">
        <v>1.4170713237239301</v>
      </c>
      <c r="J5146">
        <v>-0.56386128218269105</v>
      </c>
      <c r="K5146">
        <v>72.767733637922603</v>
      </c>
      <c r="L5146">
        <v>69.063817164179099</v>
      </c>
      <c r="N5146">
        <v>1.46483140284664</v>
      </c>
      <c r="O5146">
        <v>5.0580997949418904</v>
      </c>
      <c r="P5146">
        <v>37.758945386063999</v>
      </c>
    </row>
    <row r="5147" spans="1:16" hidden="1" x14ac:dyDescent="0.3">
      <c r="A5147" t="s">
        <v>10524</v>
      </c>
      <c r="B5147" t="s">
        <v>10525</v>
      </c>
      <c r="C5147" t="s">
        <v>10650</v>
      </c>
      <c r="D5147" t="s">
        <v>742</v>
      </c>
      <c r="F5147">
        <v>86.99</v>
      </c>
      <c r="G5147">
        <v>-17.6809024053833</v>
      </c>
      <c r="H5147">
        <v>1.9374841326722301</v>
      </c>
      <c r="I5147">
        <v>8.0351442178629693</v>
      </c>
      <c r="J5147">
        <v>-0.48820720024879899</v>
      </c>
      <c r="K5147">
        <v>86.8600056666873</v>
      </c>
      <c r="N5147">
        <v>0.80243929625727595</v>
      </c>
      <c r="O5147">
        <v>12.6221404759167</v>
      </c>
      <c r="P5147">
        <v>23.023617592985399</v>
      </c>
    </row>
    <row r="5148" spans="1:16" hidden="1" x14ac:dyDescent="0.3">
      <c r="A5148" t="s">
        <v>10526</v>
      </c>
      <c r="B5148" t="s">
        <v>10527</v>
      </c>
      <c r="C5148" t="s">
        <v>10650</v>
      </c>
      <c r="D5148" t="s">
        <v>1667</v>
      </c>
      <c r="F5148">
        <v>71.099999999999994</v>
      </c>
      <c r="G5148">
        <v>-15.6653012134032</v>
      </c>
      <c r="H5148">
        <v>0.48551450185547901</v>
      </c>
      <c r="I5148">
        <v>0.97313976661801505</v>
      </c>
      <c r="J5148">
        <v>-0.30852146875308301</v>
      </c>
      <c r="K5148">
        <v>70.403944350015905</v>
      </c>
      <c r="N5148">
        <v>0.28910846585449002</v>
      </c>
      <c r="O5148">
        <v>6.32911392405064</v>
      </c>
      <c r="P5148">
        <v>31.6666666666666</v>
      </c>
    </row>
    <row r="5149" spans="1:16" hidden="1" x14ac:dyDescent="0.3">
      <c r="A5149" t="s">
        <v>10528</v>
      </c>
      <c r="B5149" t="s">
        <v>10529</v>
      </c>
      <c r="C5149" t="s">
        <v>10650</v>
      </c>
      <c r="D5149" t="s">
        <v>217</v>
      </c>
      <c r="F5149">
        <v>108</v>
      </c>
      <c r="G5149">
        <v>-22.435277000328199</v>
      </c>
      <c r="H5149">
        <v>-1.52309381952183</v>
      </c>
      <c r="I5149">
        <v>-6.5966671869917404</v>
      </c>
      <c r="N5149">
        <v>0.4</v>
      </c>
      <c r="O5149">
        <v>0</v>
      </c>
      <c r="P5149">
        <v>8</v>
      </c>
    </row>
    <row r="5150" spans="1:16" hidden="1" x14ac:dyDescent="0.3">
      <c r="A5150" t="s">
        <v>10530</v>
      </c>
      <c r="B5150" t="s">
        <v>10531</v>
      </c>
      <c r="C5150" t="s">
        <v>10650</v>
      </c>
      <c r="D5150" t="s">
        <v>1667</v>
      </c>
      <c r="F5150">
        <v>7.11</v>
      </c>
      <c r="G5150">
        <v>-30.294431929905599</v>
      </c>
      <c r="H5150">
        <v>-0.24104253747054599</v>
      </c>
      <c r="I5150">
        <v>1.33951374633606</v>
      </c>
      <c r="J5150">
        <v>-1.2390335675244599</v>
      </c>
      <c r="K5150">
        <v>7.0601028897194702</v>
      </c>
      <c r="N5150">
        <v>0.79165731699707398</v>
      </c>
      <c r="O5150">
        <v>19.549929676511901</v>
      </c>
      <c r="P5150">
        <v>18.5</v>
      </c>
    </row>
    <row r="5151" spans="1:16" hidden="1" x14ac:dyDescent="0.3">
      <c r="A5151" t="s">
        <v>10532</v>
      </c>
      <c r="B5151" t="s">
        <v>10533</v>
      </c>
      <c r="C5151" t="s">
        <v>10650</v>
      </c>
      <c r="D5151" t="s">
        <v>742</v>
      </c>
      <c r="F5151">
        <v>8.4</v>
      </c>
      <c r="G5151">
        <v>-26.474880960724199</v>
      </c>
      <c r="H5151">
        <v>1.5481592517312299</v>
      </c>
      <c r="I5151">
        <v>7.5473313569502203</v>
      </c>
      <c r="J5151">
        <v>-0.82141622723762897</v>
      </c>
      <c r="K5151">
        <v>8.4087052761597505</v>
      </c>
      <c r="N5151">
        <v>0.65556021913987095</v>
      </c>
      <c r="O5151">
        <v>22.857142857142801</v>
      </c>
      <c r="P5151">
        <v>24.629080118694301</v>
      </c>
    </row>
    <row r="5152" spans="1:16" hidden="1" x14ac:dyDescent="0.3">
      <c r="A5152" t="s">
        <v>10534</v>
      </c>
      <c r="B5152" t="s">
        <v>10535</v>
      </c>
      <c r="C5152" t="s">
        <v>10650</v>
      </c>
      <c r="D5152" t="s">
        <v>1350</v>
      </c>
      <c r="F5152">
        <v>104.06</v>
      </c>
      <c r="G5152">
        <v>-26.603706455526702</v>
      </c>
      <c r="H5152">
        <v>-0.95299042788979405</v>
      </c>
      <c r="I5152">
        <v>-9.8373542487818408</v>
      </c>
      <c r="J5152">
        <v>-1.5280692889152201</v>
      </c>
      <c r="K5152">
        <v>103.434348339983</v>
      </c>
      <c r="N5152">
        <v>1.2298301889596199</v>
      </c>
      <c r="O5152">
        <v>2.921391504901</v>
      </c>
      <c r="P5152">
        <v>5.8057956278597</v>
      </c>
    </row>
    <row r="5153" spans="1:16" hidden="1" x14ac:dyDescent="0.3">
      <c r="A5153" t="s">
        <v>10536</v>
      </c>
      <c r="B5153" t="s">
        <v>10537</v>
      </c>
      <c r="C5153" t="s">
        <v>10650</v>
      </c>
      <c r="D5153" t="s">
        <v>742</v>
      </c>
      <c r="F5153">
        <v>51.74</v>
      </c>
      <c r="G5153">
        <v>-17.044963610014801</v>
      </c>
      <c r="H5153">
        <v>-1.07492546410485</v>
      </c>
      <c r="I5153">
        <v>-3.3040555899541801</v>
      </c>
      <c r="J5153">
        <v>-1.19501730215181</v>
      </c>
      <c r="K5153">
        <v>51.162294056179597</v>
      </c>
      <c r="N5153">
        <v>0.10125475505567</v>
      </c>
      <c r="O5153">
        <v>20.081175106300702</v>
      </c>
      <c r="P5153">
        <v>24.6446639364008</v>
      </c>
    </row>
    <row r="5154" spans="1:16" hidden="1" x14ac:dyDescent="0.3">
      <c r="A5154" t="s">
        <v>10538</v>
      </c>
      <c r="B5154" t="s">
        <v>10539</v>
      </c>
      <c r="C5154" t="s">
        <v>10650</v>
      </c>
      <c r="D5154" t="s">
        <v>742</v>
      </c>
      <c r="F5154">
        <v>255.4</v>
      </c>
      <c r="G5154">
        <v>-13.090916788979699</v>
      </c>
      <c r="H5154">
        <v>0.765116487442978</v>
      </c>
      <c r="I5154">
        <v>1.15568126328214</v>
      </c>
      <c r="J5154">
        <v>0.58447363878482905</v>
      </c>
      <c r="K5154">
        <v>245.06814381766199</v>
      </c>
      <c r="N5154">
        <v>0.64501046629044301</v>
      </c>
      <c r="O5154">
        <v>0.68128425998432696</v>
      </c>
      <c r="P5154">
        <v>18.7686011904762</v>
      </c>
    </row>
    <row r="5155" spans="1:16" hidden="1" x14ac:dyDescent="0.3">
      <c r="A5155" t="s">
        <v>10540</v>
      </c>
      <c r="B5155" t="s">
        <v>10541</v>
      </c>
      <c r="C5155" t="s">
        <v>10650</v>
      </c>
      <c r="D5155" t="s">
        <v>742</v>
      </c>
      <c r="F5155">
        <v>433.12</v>
      </c>
      <c r="G5155">
        <v>-11.488746914919099</v>
      </c>
      <c r="H5155">
        <v>4.1102599511709901</v>
      </c>
      <c r="I5155">
        <v>2.6188868366598799</v>
      </c>
      <c r="J5155">
        <v>0.58773614707118804</v>
      </c>
      <c r="K5155">
        <v>396.64095193752598</v>
      </c>
      <c r="N5155">
        <v>0.38227307366183999</v>
      </c>
      <c r="O5155">
        <v>1.51920945696342</v>
      </c>
      <c r="P5155">
        <v>34.643123601094203</v>
      </c>
    </row>
    <row r="5156" spans="1:16" hidden="1" x14ac:dyDescent="0.3">
      <c r="A5156" t="s">
        <v>10542</v>
      </c>
      <c r="B5156" t="s">
        <v>10543</v>
      </c>
      <c r="C5156" t="s">
        <v>10650</v>
      </c>
      <c r="D5156" t="s">
        <v>1350</v>
      </c>
      <c r="F5156">
        <v>24.13</v>
      </c>
      <c r="G5156">
        <v>-41.5259181204461</v>
      </c>
      <c r="H5156">
        <v>-1.481147510797</v>
      </c>
      <c r="I5156">
        <v>-6.6696084543240302</v>
      </c>
      <c r="J5156">
        <v>-2.9049984059284899</v>
      </c>
      <c r="K5156">
        <v>23.732247032679801</v>
      </c>
      <c r="N5156">
        <v>3.7501404920115302</v>
      </c>
      <c r="O5156">
        <v>13.1371736427683</v>
      </c>
      <c r="P5156">
        <v>11.7129629629629</v>
      </c>
    </row>
    <row r="5157" spans="1:16" hidden="1" x14ac:dyDescent="0.3">
      <c r="A5157" t="s">
        <v>10544</v>
      </c>
      <c r="B5157" t="s">
        <v>10545</v>
      </c>
      <c r="C5157" t="s">
        <v>10650</v>
      </c>
      <c r="D5157" t="s">
        <v>1350</v>
      </c>
      <c r="F5157">
        <v>58</v>
      </c>
      <c r="G5157">
        <v>-38.210757998897101</v>
      </c>
      <c r="H5157">
        <v>0.159935633493589</v>
      </c>
      <c r="I5157">
        <v>-9.1195707905061401</v>
      </c>
      <c r="J5157">
        <v>-2.0577477837971498</v>
      </c>
      <c r="K5157">
        <v>57.369984199668401</v>
      </c>
      <c r="N5157">
        <v>0.153677456734225</v>
      </c>
      <c r="O5157">
        <v>14.0344827586206</v>
      </c>
      <c r="P5157">
        <v>9.0225563909774404</v>
      </c>
    </row>
    <row r="5158" spans="1:16" hidden="1" x14ac:dyDescent="0.3">
      <c r="A5158" t="s">
        <v>10546</v>
      </c>
      <c r="B5158" t="s">
        <v>10547</v>
      </c>
      <c r="C5158" t="s">
        <v>10650</v>
      </c>
      <c r="D5158" t="s">
        <v>742</v>
      </c>
      <c r="F5158">
        <v>70.430000000000007</v>
      </c>
      <c r="G5158">
        <v>-25.6910771193049</v>
      </c>
      <c r="H5158">
        <v>-6.8419576994789599</v>
      </c>
      <c r="I5158">
        <v>-13.4214647454776</v>
      </c>
      <c r="J5158">
        <v>-2.22558776450856</v>
      </c>
      <c r="K5158">
        <v>71.623366111202998</v>
      </c>
      <c r="N5158">
        <v>0.68653126911588702</v>
      </c>
      <c r="O5158">
        <v>15.9307113445974</v>
      </c>
      <c r="P5158">
        <v>7.69113149847096</v>
      </c>
    </row>
    <row r="5159" spans="1:16" hidden="1" x14ac:dyDescent="0.3">
      <c r="A5159" t="s">
        <v>10548</v>
      </c>
      <c r="B5159" t="s">
        <v>10549</v>
      </c>
      <c r="C5159" t="s">
        <v>10650</v>
      </c>
      <c r="D5159" t="s">
        <v>742</v>
      </c>
      <c r="F5159">
        <v>145.91</v>
      </c>
      <c r="G5159">
        <v>-6.2142655921892596</v>
      </c>
      <c r="H5159">
        <v>3.4549442478280898</v>
      </c>
      <c r="I5159">
        <v>10.421952581709901</v>
      </c>
      <c r="J5159">
        <v>-0.71949897125694995</v>
      </c>
      <c r="K5159">
        <v>135.331476265416</v>
      </c>
      <c r="N5159">
        <v>1.52028456186675</v>
      </c>
      <c r="O5159">
        <v>3.42676992666879E-2</v>
      </c>
      <c r="P5159">
        <v>26.988685813751001</v>
      </c>
    </row>
    <row r="5160" spans="1:16" hidden="1" x14ac:dyDescent="0.3">
      <c r="A5160" t="s">
        <v>10550</v>
      </c>
      <c r="B5160" t="s">
        <v>10551</v>
      </c>
      <c r="C5160" t="s">
        <v>10650</v>
      </c>
      <c r="F5160">
        <v>1778.05</v>
      </c>
      <c r="G5160">
        <v>101.051508574466</v>
      </c>
      <c r="H5160">
        <v>53.790862248816303</v>
      </c>
      <c r="I5160">
        <v>65.254658065389293</v>
      </c>
      <c r="J5160">
        <v>-5.0043807185596201</v>
      </c>
      <c r="K5160">
        <v>1370.30396417359</v>
      </c>
      <c r="N5160">
        <v>1.1617050825145001</v>
      </c>
      <c r="O5160">
        <v>3.3069936166024401</v>
      </c>
      <c r="P5160">
        <v>139.306864064602</v>
      </c>
    </row>
    <row r="5161" spans="1:16" hidden="1" x14ac:dyDescent="0.3">
      <c r="A5161" t="s">
        <v>10552</v>
      </c>
      <c r="B5161" t="s">
        <v>10553</v>
      </c>
      <c r="C5161" t="s">
        <v>10650</v>
      </c>
      <c r="D5161" t="s">
        <v>411</v>
      </c>
      <c r="F5161">
        <v>101</v>
      </c>
      <c r="G5161">
        <v>-33.3198923849436</v>
      </c>
      <c r="H5161">
        <v>-1.52309381952183</v>
      </c>
      <c r="I5161">
        <v>-12.321434990961199</v>
      </c>
      <c r="J5161">
        <v>-1.6627623810837799</v>
      </c>
      <c r="N5161">
        <v>0.83333333333333304</v>
      </c>
      <c r="O5161">
        <v>3.9603960396039599</v>
      </c>
      <c r="P5161">
        <v>0.64773293472846205</v>
      </c>
    </row>
    <row r="5162" spans="1:16" hidden="1" x14ac:dyDescent="0.3">
      <c r="A5162" t="s">
        <v>10554</v>
      </c>
      <c r="B5162" t="s">
        <v>10555</v>
      </c>
      <c r="C5162" t="s">
        <v>10650</v>
      </c>
      <c r="D5162" t="s">
        <v>742</v>
      </c>
      <c r="F5162">
        <v>58.52</v>
      </c>
      <c r="G5162">
        <v>-9.67588781336989</v>
      </c>
      <c r="H5162">
        <v>-0.58050598747385795</v>
      </c>
      <c r="I5162">
        <v>8.3912634305940301</v>
      </c>
      <c r="J5162">
        <v>-0.19850742845673799</v>
      </c>
      <c r="K5162">
        <v>56.603077879185797</v>
      </c>
      <c r="N5162">
        <v>0.168727747360359</v>
      </c>
      <c r="O5162">
        <v>1.8626110731373799</v>
      </c>
      <c r="P5162">
        <v>32.698412698412596</v>
      </c>
    </row>
    <row r="5163" spans="1:16" hidden="1" x14ac:dyDescent="0.3">
      <c r="A5163" t="s">
        <v>10556</v>
      </c>
      <c r="B5163" t="s">
        <v>10557</v>
      </c>
      <c r="C5163" t="s">
        <v>10650</v>
      </c>
      <c r="F5163">
        <v>268.25</v>
      </c>
      <c r="G5163">
        <v>13.205954592710601</v>
      </c>
      <c r="H5163">
        <v>20.132520175447201</v>
      </c>
      <c r="I5163">
        <v>29.565369800133901</v>
      </c>
      <c r="J5163">
        <v>-9.3016512699726697</v>
      </c>
      <c r="K5163">
        <v>240.779256782657</v>
      </c>
      <c r="N5163">
        <v>0.44051951352096602</v>
      </c>
      <c r="O5163">
        <v>20.9692451071761</v>
      </c>
      <c r="P5163">
        <v>136.65637406263701</v>
      </c>
    </row>
    <row r="5164" spans="1:16" hidden="1" x14ac:dyDescent="0.3">
      <c r="A5164" t="s">
        <v>10558</v>
      </c>
      <c r="B5164" t="s">
        <v>10559</v>
      </c>
      <c r="C5164" t="s">
        <v>10650</v>
      </c>
      <c r="D5164" t="s">
        <v>742</v>
      </c>
      <c r="F5164">
        <v>53.56</v>
      </c>
      <c r="G5164">
        <v>-10.961710192387001</v>
      </c>
      <c r="H5164">
        <v>-1.85885207357891</v>
      </c>
      <c r="I5164">
        <v>6.5577233932123598</v>
      </c>
      <c r="J5164">
        <v>-1.60658260580288</v>
      </c>
      <c r="K5164">
        <v>51.737213645025498</v>
      </c>
      <c r="N5164">
        <v>0.78166566195209897</v>
      </c>
      <c r="O5164">
        <v>3.1553398058252302</v>
      </c>
      <c r="P5164">
        <v>36.493374108052997</v>
      </c>
    </row>
    <row r="5165" spans="1:16" hidden="1" x14ac:dyDescent="0.3">
      <c r="A5165" t="s">
        <v>10560</v>
      </c>
      <c r="B5165" t="s">
        <v>10561</v>
      </c>
      <c r="C5165" t="s">
        <v>10650</v>
      </c>
      <c r="D5165" t="s">
        <v>1667</v>
      </c>
      <c r="F5165">
        <v>11.52</v>
      </c>
      <c r="G5165">
        <v>-16.375871059734099</v>
      </c>
      <c r="H5165">
        <v>-0.29824692538360098</v>
      </c>
      <c r="I5165">
        <v>1.09023801490439</v>
      </c>
      <c r="J5165">
        <v>-0.52639874472014303</v>
      </c>
      <c r="K5165">
        <v>11.4085008264852</v>
      </c>
      <c r="N5165">
        <v>0.716637806582894</v>
      </c>
      <c r="O5165">
        <v>10.9375</v>
      </c>
      <c r="P5165">
        <v>15.1999999999999</v>
      </c>
    </row>
    <row r="5166" spans="1:16" hidden="1" x14ac:dyDescent="0.3">
      <c r="A5166" t="s">
        <v>10562</v>
      </c>
      <c r="B5166" t="s">
        <v>10563</v>
      </c>
      <c r="C5166" t="s">
        <v>10650</v>
      </c>
      <c r="F5166">
        <v>16.739999999999998</v>
      </c>
      <c r="G5166">
        <v>-74.903724641729298</v>
      </c>
      <c r="H5166">
        <v>-17.905770277087498</v>
      </c>
      <c r="I5166">
        <v>-58.161395687303397</v>
      </c>
      <c r="J5166">
        <v>-2.59822062401767</v>
      </c>
      <c r="K5166">
        <v>18.599290463514699</v>
      </c>
      <c r="N5166">
        <v>0.52124841102699804</v>
      </c>
      <c r="O5166">
        <v>89.127837514934299</v>
      </c>
      <c r="P5166">
        <v>7.7220077220077199</v>
      </c>
    </row>
    <row r="5167" spans="1:16" hidden="1" x14ac:dyDescent="0.3">
      <c r="A5167" t="s">
        <v>10564</v>
      </c>
      <c r="B5167" t="s">
        <v>10565</v>
      </c>
      <c r="C5167" t="s">
        <v>10650</v>
      </c>
      <c r="F5167">
        <v>5.86</v>
      </c>
      <c r="G5167">
        <v>-36.675277000328201</v>
      </c>
      <c r="H5167">
        <v>-39.435766875964802</v>
      </c>
      <c r="I5167">
        <v>-19.209167925689599</v>
      </c>
      <c r="J5167">
        <v>9.38485666653526</v>
      </c>
      <c r="K5167">
        <v>5.1115289584147501</v>
      </c>
      <c r="N5167">
        <v>0.73295308974950701</v>
      </c>
      <c r="O5167">
        <v>60.238907849829303</v>
      </c>
      <c r="P5167">
        <v>74.925373134328296</v>
      </c>
    </row>
    <row r="5168" spans="1:16" hidden="1" x14ac:dyDescent="0.3">
      <c r="A5168" t="s">
        <v>10566</v>
      </c>
      <c r="B5168" t="s">
        <v>10567</v>
      </c>
      <c r="C5168" t="s">
        <v>10650</v>
      </c>
      <c r="F5168">
        <v>16.32</v>
      </c>
      <c r="G5168">
        <v>-16.0694746177073</v>
      </c>
      <c r="H5168">
        <v>48.888617067943798</v>
      </c>
      <c r="I5168">
        <v>1.3966344569312099</v>
      </c>
      <c r="J5168">
        <v>12.9016975492298</v>
      </c>
      <c r="K5168">
        <v>11.893250928807801</v>
      </c>
      <c r="N5168">
        <v>1.1011683755052399</v>
      </c>
      <c r="O5168">
        <v>3.5539215686274299</v>
      </c>
      <c r="P5168">
        <v>186.31578947368399</v>
      </c>
    </row>
    <row r="5169" spans="1:16" hidden="1" x14ac:dyDescent="0.3">
      <c r="A5169" t="s">
        <v>10568</v>
      </c>
      <c r="B5169" t="s">
        <v>10569</v>
      </c>
      <c r="C5169" t="s">
        <v>10650</v>
      </c>
      <c r="D5169" t="s">
        <v>1048</v>
      </c>
      <c r="F5169">
        <v>109.35</v>
      </c>
      <c r="G5169">
        <v>-24.3217398824242</v>
      </c>
      <c r="H5169">
        <v>7.3150311933562098E-2</v>
      </c>
      <c r="I5169">
        <v>-6.8556308077857402</v>
      </c>
      <c r="J5169">
        <v>-1.8012026210468599</v>
      </c>
      <c r="K5169">
        <v>107.08094128543</v>
      </c>
      <c r="N5169">
        <v>0.61836677363901205</v>
      </c>
      <c r="O5169">
        <v>2.33196159122086</v>
      </c>
      <c r="P5169">
        <v>8.16023738872404</v>
      </c>
    </row>
    <row r="5170" spans="1:16" hidden="1" x14ac:dyDescent="0.3">
      <c r="A5170" t="s">
        <v>10570</v>
      </c>
      <c r="B5170" t="s">
        <v>10571</v>
      </c>
      <c r="C5170" t="s">
        <v>10650</v>
      </c>
      <c r="D5170" t="s">
        <v>742</v>
      </c>
      <c r="F5170">
        <v>18.29</v>
      </c>
      <c r="G5170">
        <v>-0.25734105726772599</v>
      </c>
      <c r="H5170">
        <v>0.64357284714482998</v>
      </c>
      <c r="I5170">
        <v>17.208768017370801</v>
      </c>
      <c r="J5170">
        <v>-0.116655257947391</v>
      </c>
      <c r="K5170">
        <v>17.455331635232199</v>
      </c>
      <c r="N5170">
        <v>3.2567256066755501</v>
      </c>
      <c r="O5170">
        <v>5.5221432476763201</v>
      </c>
      <c r="P5170">
        <v>40.692307692307601</v>
      </c>
    </row>
    <row r="5171" spans="1:16" hidden="1" x14ac:dyDescent="0.3">
      <c r="A5171" t="s">
        <v>10572</v>
      </c>
      <c r="B5171" t="s">
        <v>10573</v>
      </c>
      <c r="C5171" t="s">
        <v>10650</v>
      </c>
      <c r="D5171" t="s">
        <v>742</v>
      </c>
      <c r="F5171">
        <v>105.17</v>
      </c>
      <c r="G5171">
        <v>-8.4566177565332605</v>
      </c>
      <c r="H5171">
        <v>-6.3632764679236598</v>
      </c>
      <c r="I5171">
        <v>9.0094913181052707</v>
      </c>
      <c r="J5171">
        <v>-2.3489995141375402</v>
      </c>
      <c r="K5171">
        <v>105.25121964345399</v>
      </c>
      <c r="N5171">
        <v>0.99168564357121702</v>
      </c>
      <c r="O5171">
        <v>10.097936673956401</v>
      </c>
      <c r="P5171">
        <v>23.294255568581399</v>
      </c>
    </row>
    <row r="5172" spans="1:16" hidden="1" x14ac:dyDescent="0.3">
      <c r="A5172" t="s">
        <v>10574</v>
      </c>
      <c r="B5172" t="s">
        <v>10575</v>
      </c>
      <c r="C5172" t="s">
        <v>10650</v>
      </c>
      <c r="D5172" t="s">
        <v>742</v>
      </c>
      <c r="F5172">
        <v>1028.22</v>
      </c>
      <c r="G5172">
        <v>-27.869690965415401</v>
      </c>
      <c r="H5172">
        <v>-0.97449758048642798</v>
      </c>
      <c r="I5172">
        <v>-10.4035818907769</v>
      </c>
      <c r="J5172">
        <v>-1.54396978127852</v>
      </c>
      <c r="K5172">
        <v>1021.97641593588</v>
      </c>
      <c r="N5172">
        <v>0.952395629752668</v>
      </c>
      <c r="O5172">
        <v>18.622473789655899</v>
      </c>
      <c r="P5172">
        <v>8.3169172100666806</v>
      </c>
    </row>
    <row r="5173" spans="1:16" hidden="1" x14ac:dyDescent="0.3">
      <c r="A5173" t="s">
        <v>10576</v>
      </c>
      <c r="B5173" t="s">
        <v>10577</v>
      </c>
      <c r="C5173" t="s">
        <v>10650</v>
      </c>
      <c r="D5173" t="s">
        <v>742</v>
      </c>
      <c r="F5173">
        <v>11.52</v>
      </c>
      <c r="G5173">
        <v>-25.803124411772298</v>
      </c>
      <c r="H5173">
        <v>-2.3016405323245999</v>
      </c>
      <c r="I5173">
        <v>-8.3370153371338098</v>
      </c>
      <c r="J5173">
        <v>-0.96039188064480396</v>
      </c>
      <c r="K5173">
        <v>11.137308316109401</v>
      </c>
      <c r="N5173">
        <v>0.32454106752839001</v>
      </c>
      <c r="O5173">
        <v>2.6041666666666701</v>
      </c>
      <c r="P5173">
        <v>24.406047516198701</v>
      </c>
    </row>
    <row r="5174" spans="1:16" hidden="1" x14ac:dyDescent="0.3">
      <c r="A5174" t="s">
        <v>10578</v>
      </c>
      <c r="B5174" t="s">
        <v>10579</v>
      </c>
      <c r="C5174" t="s">
        <v>10650</v>
      </c>
      <c r="F5174">
        <v>13.35</v>
      </c>
      <c r="G5174">
        <v>76.221069748897705</v>
      </c>
      <c r="H5174">
        <v>-4.2351939586039</v>
      </c>
      <c r="I5174">
        <v>93.6871788235363</v>
      </c>
      <c r="J5174">
        <v>-8.7059517498545507</v>
      </c>
      <c r="K5174">
        <v>12.3520022819099</v>
      </c>
      <c r="N5174">
        <v>0.324765052330588</v>
      </c>
      <c r="O5174">
        <v>28.0149812734082</v>
      </c>
      <c r="P5174">
        <v>140.54054054054001</v>
      </c>
    </row>
    <row r="5175" spans="1:16" hidden="1" x14ac:dyDescent="0.3">
      <c r="A5175" t="s">
        <v>10580</v>
      </c>
      <c r="B5175" t="s">
        <v>10581</v>
      </c>
      <c r="C5175" t="s">
        <v>10650</v>
      </c>
      <c r="D5175" t="s">
        <v>742</v>
      </c>
      <c r="F5175">
        <v>55.05</v>
      </c>
      <c r="G5175">
        <v>-19.648398352712999</v>
      </c>
      <c r="H5175">
        <v>-1.5414054840521401</v>
      </c>
      <c r="I5175">
        <v>-2.1822892780744501</v>
      </c>
      <c r="J5175">
        <v>-1.2951153222602501</v>
      </c>
      <c r="K5175">
        <v>53.111917099992397</v>
      </c>
      <c r="N5175">
        <v>0.61503527966034599</v>
      </c>
      <c r="O5175">
        <v>3.54223433242506</v>
      </c>
      <c r="P5175">
        <v>20.9890109890109</v>
      </c>
    </row>
    <row r="5176" spans="1:16" hidden="1" x14ac:dyDescent="0.3">
      <c r="A5176" t="s">
        <v>10582</v>
      </c>
      <c r="B5176" t="s">
        <v>10583</v>
      </c>
      <c r="C5176" t="s">
        <v>10650</v>
      </c>
      <c r="D5176" t="s">
        <v>531</v>
      </c>
      <c r="F5176">
        <v>2.1</v>
      </c>
      <c r="G5176">
        <v>-30.435277000328199</v>
      </c>
      <c r="H5176">
        <v>-1.52309381952183</v>
      </c>
      <c r="I5176">
        <v>-12.9691679256896</v>
      </c>
      <c r="J5176">
        <v>-1.6627623810837799</v>
      </c>
      <c r="K5176">
        <v>2.1</v>
      </c>
      <c r="O5176">
        <v>0</v>
      </c>
      <c r="P5176">
        <v>0</v>
      </c>
    </row>
    <row r="5177" spans="1:16" hidden="1" x14ac:dyDescent="0.3">
      <c r="A5177" t="s">
        <v>10584</v>
      </c>
      <c r="B5177" t="s">
        <v>10585</v>
      </c>
      <c r="C5177" t="s">
        <v>10650</v>
      </c>
      <c r="D5177" t="s">
        <v>124</v>
      </c>
    </row>
    <row r="5178" spans="1:16" hidden="1" x14ac:dyDescent="0.3">
      <c r="A5178" t="s">
        <v>10586</v>
      </c>
      <c r="B5178" t="s">
        <v>10587</v>
      </c>
      <c r="C5178" t="s">
        <v>10650</v>
      </c>
      <c r="D5178" t="s">
        <v>1350</v>
      </c>
      <c r="F5178">
        <v>1000</v>
      </c>
      <c r="G5178">
        <v>-30.434276990328101</v>
      </c>
      <c r="H5178">
        <v>-1.5240938195218301</v>
      </c>
      <c r="I5178">
        <v>-12.9681679156895</v>
      </c>
      <c r="J5178">
        <v>-1.6637623810837801</v>
      </c>
      <c r="K5178">
        <v>999.99590843999601</v>
      </c>
      <c r="O5178">
        <v>3</v>
      </c>
      <c r="P5178">
        <v>11.117284293571799</v>
      </c>
    </row>
    <row r="5179" spans="1:16" hidden="1" x14ac:dyDescent="0.3">
      <c r="A5179" t="s">
        <v>10588</v>
      </c>
      <c r="B5179" t="s">
        <v>10589</v>
      </c>
      <c r="C5179" t="s">
        <v>10650</v>
      </c>
      <c r="F5179">
        <v>16.82</v>
      </c>
      <c r="G5179">
        <v>-37.404303549000701</v>
      </c>
      <c r="H5179">
        <v>7.7361654397374098</v>
      </c>
      <c r="I5179">
        <v>-19.938194474362199</v>
      </c>
      <c r="J5179">
        <v>2.45488467773973</v>
      </c>
      <c r="K5179">
        <v>17.615058347630299</v>
      </c>
      <c r="O5179">
        <v>23.365041617122401</v>
      </c>
      <c r="P5179">
        <v>15.521978021978001</v>
      </c>
    </row>
    <row r="5180" spans="1:16" hidden="1" x14ac:dyDescent="0.3">
      <c r="A5180" t="s">
        <v>10590</v>
      </c>
      <c r="B5180" t="s">
        <v>10591</v>
      </c>
      <c r="C5180" t="s">
        <v>10650</v>
      </c>
      <c r="D5180" t="s">
        <v>742</v>
      </c>
      <c r="F5180">
        <v>10.85</v>
      </c>
      <c r="G5180">
        <v>-24.320878578237402</v>
      </c>
      <c r="H5180">
        <v>-1.1499594911636299</v>
      </c>
      <c r="I5180">
        <v>-5.9671955391019003</v>
      </c>
      <c r="J5180">
        <v>-0.81927597058706803</v>
      </c>
      <c r="K5180">
        <v>10.4854</v>
      </c>
      <c r="O5180">
        <v>10.506912442396301</v>
      </c>
      <c r="P5180">
        <v>8.4999999999999893</v>
      </c>
    </row>
    <row r="5181" spans="1:16" hidden="1" x14ac:dyDescent="0.3">
      <c r="A5181" t="s">
        <v>10592</v>
      </c>
      <c r="B5181" t="s">
        <v>10593</v>
      </c>
      <c r="C5181" t="s">
        <v>10650</v>
      </c>
      <c r="D5181" t="s">
        <v>742</v>
      </c>
      <c r="F5181">
        <v>10.81</v>
      </c>
      <c r="G5181">
        <v>-23.932813946141</v>
      </c>
      <c r="H5181">
        <v>-1.8931215716032499</v>
      </c>
      <c r="I5181">
        <v>-6.4667048715024702</v>
      </c>
      <c r="J5181">
        <v>-1.9405401588615701</v>
      </c>
      <c r="K5181">
        <v>10.483333333333301</v>
      </c>
      <c r="O5181">
        <v>10.8233117483811</v>
      </c>
      <c r="P5181">
        <v>18.6608122941822</v>
      </c>
    </row>
    <row r="5182" spans="1:16" hidden="1" x14ac:dyDescent="0.3">
      <c r="A5182" t="s">
        <v>10594</v>
      </c>
      <c r="B5182" t="s">
        <v>10595</v>
      </c>
      <c r="C5182" t="s">
        <v>10650</v>
      </c>
      <c r="D5182" t="s">
        <v>742</v>
      </c>
      <c r="F5182">
        <v>51.27</v>
      </c>
      <c r="G5182">
        <v>-30.5910705738433</v>
      </c>
      <c r="H5182">
        <v>-1.62037008411327</v>
      </c>
      <c r="I5182">
        <v>-13.1249614992047</v>
      </c>
      <c r="J5182">
        <v>-0.58008521572944705</v>
      </c>
      <c r="O5182">
        <v>6.4950263311878302</v>
      </c>
      <c r="P5182">
        <v>3.5757575757575801</v>
      </c>
    </row>
    <row r="5183" spans="1:16" hidden="1" x14ac:dyDescent="0.3">
      <c r="A5183" t="s">
        <v>10596</v>
      </c>
      <c r="B5183" t="s">
        <v>10597</v>
      </c>
      <c r="C5183" t="s">
        <v>10650</v>
      </c>
      <c r="F5183">
        <v>382.7</v>
      </c>
      <c r="G5183">
        <v>48.5219359994379</v>
      </c>
      <c r="H5183">
        <v>20.1331561804781</v>
      </c>
      <c r="I5183">
        <v>65.988045074076496</v>
      </c>
      <c r="J5183">
        <v>-1.0684471356057399</v>
      </c>
      <c r="O5183">
        <v>6.1797752808988804</v>
      </c>
      <c r="P5183">
        <v>91.35</v>
      </c>
    </row>
    <row r="5184" spans="1:16" hidden="1" x14ac:dyDescent="0.3">
      <c r="A5184" t="s">
        <v>10598</v>
      </c>
      <c r="B5184" t="s">
        <v>10599</v>
      </c>
      <c r="C5184" t="s">
        <v>10650</v>
      </c>
      <c r="D5184" t="s">
        <v>1048</v>
      </c>
      <c r="F5184">
        <v>101.35</v>
      </c>
      <c r="G5184">
        <v>-29.287572409509799</v>
      </c>
      <c r="H5184">
        <v>-1.52309381952183</v>
      </c>
      <c r="I5184">
        <v>-11.8214633348713</v>
      </c>
      <c r="O5184">
        <v>0.64134188455846597</v>
      </c>
      <c r="P5184">
        <v>1.1477045908183401</v>
      </c>
    </row>
    <row r="5185" spans="1:16" hidden="1" x14ac:dyDescent="0.3">
      <c r="A5185" t="s">
        <v>10600</v>
      </c>
      <c r="B5185" t="s">
        <v>10601</v>
      </c>
      <c r="C5185" t="s">
        <v>10650</v>
      </c>
      <c r="D5185" t="s">
        <v>742</v>
      </c>
      <c r="F5185">
        <v>85.28</v>
      </c>
      <c r="G5185">
        <v>-37.283993548662401</v>
      </c>
      <c r="H5185">
        <v>2.01004458203762</v>
      </c>
      <c r="I5185">
        <v>-19.817884474023899</v>
      </c>
      <c r="J5185">
        <v>-0.83219759703062701</v>
      </c>
      <c r="O5185">
        <v>9.3808630393996193</v>
      </c>
      <c r="P5185">
        <v>7.8538004299987403</v>
      </c>
    </row>
    <row r="5186" spans="1:16" hidden="1" x14ac:dyDescent="0.3">
      <c r="A5186" t="s">
        <v>10602</v>
      </c>
      <c r="B5186" t="s">
        <v>10603</v>
      </c>
      <c r="C5186" t="s">
        <v>10650</v>
      </c>
      <c r="D5186" t="s">
        <v>1350</v>
      </c>
      <c r="F5186">
        <v>1009.91</v>
      </c>
      <c r="G5186">
        <v>-29.455384788471498</v>
      </c>
      <c r="H5186">
        <v>-1.0105336061375501</v>
      </c>
      <c r="I5186">
        <v>-11.9892757138329</v>
      </c>
      <c r="J5186">
        <v>-1.5487610328939301</v>
      </c>
      <c r="O5186">
        <v>9.9018724439847695E-4</v>
      </c>
      <c r="P5186">
        <v>0.990999999999986</v>
      </c>
    </row>
    <row r="5187" spans="1:16" hidden="1" x14ac:dyDescent="0.3">
      <c r="A5187" t="s">
        <v>10604</v>
      </c>
      <c r="B5187" t="s">
        <v>10605</v>
      </c>
      <c r="C5187" t="s">
        <v>10650</v>
      </c>
      <c r="F5187">
        <v>22.8</v>
      </c>
      <c r="G5187">
        <v>-48.597516770608102</v>
      </c>
      <c r="H5187">
        <v>-7.5735139875890702</v>
      </c>
      <c r="I5187">
        <v>-31.1314076959696</v>
      </c>
      <c r="J5187">
        <v>-3.5925869424873</v>
      </c>
      <c r="O5187">
        <v>22.850877192982399</v>
      </c>
      <c r="P5187">
        <v>3.0741410488245902</v>
      </c>
    </row>
    <row r="5188" spans="1:16" hidden="1" x14ac:dyDescent="0.3">
      <c r="A5188" t="s">
        <v>10606</v>
      </c>
      <c r="B5188" t="s">
        <v>10607</v>
      </c>
      <c r="C5188" t="s">
        <v>10650</v>
      </c>
      <c r="D5188" t="s">
        <v>742</v>
      </c>
      <c r="F5188">
        <v>102.14</v>
      </c>
      <c r="G5188">
        <v>-39.059360020546499</v>
      </c>
      <c r="H5188">
        <v>-0.56431157181995195</v>
      </c>
      <c r="I5188">
        <v>-21.593250945907901</v>
      </c>
      <c r="J5188">
        <v>-1.76057145776609</v>
      </c>
      <c r="O5188">
        <v>17.4858037987076</v>
      </c>
      <c r="P5188">
        <v>2.4884607666064702</v>
      </c>
    </row>
    <row r="5189" spans="1:16" hidden="1" x14ac:dyDescent="0.3">
      <c r="A5189" t="s">
        <v>10608</v>
      </c>
      <c r="B5189" t="s">
        <v>10609</v>
      </c>
      <c r="C5189" t="s">
        <v>10650</v>
      </c>
      <c r="D5189" t="s">
        <v>742</v>
      </c>
      <c r="F5189">
        <v>33.9</v>
      </c>
      <c r="G5189">
        <v>-27.894442154593101</v>
      </c>
      <c r="H5189">
        <v>-0.96096364200703199</v>
      </c>
      <c r="I5189">
        <v>-10.4283330799546</v>
      </c>
      <c r="J5189">
        <v>4.2803148539194397E-2</v>
      </c>
      <c r="O5189">
        <v>2.94985250737462</v>
      </c>
      <c r="P5189">
        <v>9.3548387096774093</v>
      </c>
    </row>
    <row r="5190" spans="1:16" hidden="1" x14ac:dyDescent="0.3">
      <c r="A5190" t="s">
        <v>10610</v>
      </c>
      <c r="B5190" t="s">
        <v>10611</v>
      </c>
      <c r="C5190" t="s">
        <v>10650</v>
      </c>
      <c r="F5190">
        <v>862.75</v>
      </c>
      <c r="G5190">
        <v>-41.948097513148703</v>
      </c>
      <c r="H5190">
        <v>-14.826153832938401</v>
      </c>
      <c r="I5190">
        <v>-24.481988438510101</v>
      </c>
      <c r="J5190">
        <v>-1.7875989046838401</v>
      </c>
      <c r="O5190">
        <v>21.587945523036801</v>
      </c>
      <c r="P5190">
        <v>6.5123456790123502</v>
      </c>
    </row>
    <row r="5191" spans="1:16" hidden="1" x14ac:dyDescent="0.3">
      <c r="A5191" t="s">
        <v>10612</v>
      </c>
      <c r="B5191" t="s">
        <v>10613</v>
      </c>
      <c r="C5191" t="s">
        <v>10650</v>
      </c>
      <c r="D5191" t="s">
        <v>742</v>
      </c>
      <c r="F5191">
        <v>32.47</v>
      </c>
      <c r="G5191">
        <v>-29.7843160579847</v>
      </c>
      <c r="H5191">
        <v>-0.109777236607268</v>
      </c>
      <c r="I5191">
        <v>-12.318206983346199</v>
      </c>
      <c r="J5191">
        <v>-1.3832592754937301</v>
      </c>
      <c r="O5191">
        <v>2.6485987064982899</v>
      </c>
      <c r="P5191">
        <v>8.2333333333333307</v>
      </c>
    </row>
    <row r="5192" spans="1:16" hidden="1" x14ac:dyDescent="0.3">
      <c r="A5192" t="s">
        <v>10614</v>
      </c>
      <c r="B5192" t="s">
        <v>10615</v>
      </c>
      <c r="C5192" t="s">
        <v>10650</v>
      </c>
      <c r="D5192" t="s">
        <v>742</v>
      </c>
      <c r="F5192">
        <v>13.54</v>
      </c>
      <c r="G5192">
        <v>-24.4055197567886</v>
      </c>
      <c r="H5192">
        <v>-0.32099013807931398</v>
      </c>
      <c r="I5192">
        <v>-6.93941068215012</v>
      </c>
      <c r="J5192">
        <v>-0.38456689236198199</v>
      </c>
      <c r="O5192">
        <v>2.73264401772526</v>
      </c>
      <c r="P5192">
        <v>10.983606557377</v>
      </c>
    </row>
    <row r="5193" spans="1:16" hidden="1" x14ac:dyDescent="0.3">
      <c r="A5193" t="s">
        <v>10616</v>
      </c>
      <c r="B5193" t="s">
        <v>10617</v>
      </c>
      <c r="C5193" t="s">
        <v>10650</v>
      </c>
      <c r="D5193" t="s">
        <v>742</v>
      </c>
      <c r="F5193">
        <v>34.01</v>
      </c>
      <c r="G5193">
        <v>-26.8725486203038</v>
      </c>
      <c r="H5193">
        <v>3.6366113401833098</v>
      </c>
      <c r="I5193">
        <v>-9.4064395456653198</v>
      </c>
      <c r="J5193">
        <v>0.241999523678119</v>
      </c>
      <c r="O5193">
        <v>5.8512202293443201</v>
      </c>
      <c r="P5193">
        <v>6.0492672279388797</v>
      </c>
    </row>
    <row r="5194" spans="1:16" hidden="1" x14ac:dyDescent="0.3">
      <c r="A5194" t="s">
        <v>4995</v>
      </c>
      <c r="B5194" t="s">
        <v>10618</v>
      </c>
      <c r="C5194" t="s">
        <v>10650</v>
      </c>
      <c r="D5194" t="s">
        <v>1546</v>
      </c>
      <c r="F5194">
        <v>77.36</v>
      </c>
      <c r="G5194">
        <v>-23.362612640466601</v>
      </c>
      <c r="H5194">
        <v>5.6549883722589698</v>
      </c>
      <c r="I5194">
        <v>-5.8965035658280698</v>
      </c>
      <c r="J5194">
        <v>-3.8505358527677398</v>
      </c>
      <c r="O5194">
        <v>4.7052740434332998</v>
      </c>
      <c r="P5194">
        <v>10.5142857142857</v>
      </c>
    </row>
    <row r="5195" spans="1:16" hidden="1" x14ac:dyDescent="0.3">
      <c r="A5195" t="s">
        <v>10619</v>
      </c>
      <c r="B5195" t="s">
        <v>10620</v>
      </c>
      <c r="C5195" t="s">
        <v>10650</v>
      </c>
      <c r="D5195" t="s">
        <v>742</v>
      </c>
      <c r="F5195">
        <v>100.81</v>
      </c>
      <c r="G5195">
        <v>-29.685726730490099</v>
      </c>
      <c r="H5195">
        <v>-5.6297355407566299</v>
      </c>
      <c r="I5195">
        <v>-12.219617655851501</v>
      </c>
      <c r="J5195">
        <v>0.48970398662922898</v>
      </c>
      <c r="O5195">
        <v>18.797738319611099</v>
      </c>
      <c r="P5195">
        <v>1.01202404809619</v>
      </c>
    </row>
    <row r="5196" spans="1:16" hidden="1" x14ac:dyDescent="0.3">
      <c r="A5196" t="s">
        <v>10621</v>
      </c>
      <c r="B5196" t="s">
        <v>10622</v>
      </c>
      <c r="C5196" t="s">
        <v>10650</v>
      </c>
      <c r="D5196" t="s">
        <v>742</v>
      </c>
      <c r="F5196">
        <v>9.41</v>
      </c>
      <c r="G5196">
        <v>-28.152668304675998</v>
      </c>
      <c r="H5196">
        <v>1.6393925490714001</v>
      </c>
      <c r="I5196">
        <v>-10.6865592300374</v>
      </c>
      <c r="J5196">
        <v>-1.4508979743041099</v>
      </c>
      <c r="O5196">
        <v>8.9266737513283605</v>
      </c>
      <c r="P5196">
        <v>13.3734939759036</v>
      </c>
    </row>
    <row r="5197" spans="1:16" hidden="1" x14ac:dyDescent="0.3">
      <c r="A5197" t="s">
        <v>10623</v>
      </c>
      <c r="B5197" t="s">
        <v>10624</v>
      </c>
      <c r="C5197" t="s">
        <v>10650</v>
      </c>
      <c r="F5197">
        <v>19.38</v>
      </c>
      <c r="G5197">
        <v>-40.504882568773603</v>
      </c>
      <c r="H5197">
        <v>137.573680374026</v>
      </c>
      <c r="I5197">
        <v>-23.0387734941351</v>
      </c>
      <c r="J5197">
        <v>-6.4417962968083398</v>
      </c>
      <c r="O5197">
        <v>11.1971104231166</v>
      </c>
      <c r="P5197">
        <v>11.1238532110091</v>
      </c>
    </row>
    <row r="5198" spans="1:16" hidden="1" x14ac:dyDescent="0.3">
      <c r="A5198" t="s">
        <v>10625</v>
      </c>
      <c r="B5198" t="s">
        <v>10626</v>
      </c>
      <c r="C5198" t="s">
        <v>10650</v>
      </c>
      <c r="F5198">
        <v>38.5</v>
      </c>
      <c r="G5198">
        <v>-33.555558832235597</v>
      </c>
      <c r="H5198">
        <v>-9.2986348361297999</v>
      </c>
      <c r="I5198">
        <v>-16.089449757596999</v>
      </c>
      <c r="J5198">
        <v>-2.2324856583491099</v>
      </c>
      <c r="O5198">
        <v>3.2207792207792298</v>
      </c>
      <c r="P5198">
        <v>20.3125</v>
      </c>
    </row>
    <row r="5199" spans="1:16" hidden="1" x14ac:dyDescent="0.3">
      <c r="A5199" t="s">
        <v>10627</v>
      </c>
      <c r="B5199" t="s">
        <v>10628</v>
      </c>
      <c r="C5199" t="s">
        <v>10650</v>
      </c>
      <c r="D5199" t="s">
        <v>742</v>
      </c>
      <c r="F5199">
        <v>76.239999999999995</v>
      </c>
      <c r="G5199">
        <v>-31.4736985994974</v>
      </c>
      <c r="H5199">
        <v>-2.58747595867034</v>
      </c>
      <c r="I5199">
        <v>-14.007589524858901</v>
      </c>
      <c r="J5199">
        <v>-2.7271445202322901</v>
      </c>
      <c r="O5199">
        <v>4.9317943336831096</v>
      </c>
      <c r="P5199">
        <v>2.0479186186587999</v>
      </c>
    </row>
    <row r="5200" spans="1:16" hidden="1" x14ac:dyDescent="0.3">
      <c r="A5200" t="s">
        <v>10629</v>
      </c>
      <c r="B5200" t="s">
        <v>10630</v>
      </c>
      <c r="C5200" t="s">
        <v>10650</v>
      </c>
      <c r="F5200">
        <v>125.1</v>
      </c>
      <c r="G5200">
        <v>-29.4991760642272</v>
      </c>
      <c r="H5200">
        <v>3.4769061804781498</v>
      </c>
      <c r="I5200">
        <v>-11.1376660941878</v>
      </c>
      <c r="J5200">
        <v>3.3372376189162001</v>
      </c>
      <c r="O5200">
        <v>2.3181454836131099</v>
      </c>
      <c r="P5200">
        <v>12.550607287449299</v>
      </c>
    </row>
    <row r="5201" spans="1:3" hidden="1" x14ac:dyDescent="0.3">
      <c r="A5201" t="s">
        <v>10631</v>
      </c>
      <c r="B5201" t="s">
        <v>10632</v>
      </c>
      <c r="C5201" t="s">
        <v>10650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SubSector Analysis</vt:lpstr>
      <vt:lpstr>Nifty 750 Analysis</vt:lpstr>
      <vt:lpstr>Price_Filter_30_08_2024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Vibhu Sharma</cp:lastModifiedBy>
  <dcterms:created xsi:type="dcterms:W3CDTF">2024-08-31T06:12:26Z</dcterms:created>
  <dcterms:modified xsi:type="dcterms:W3CDTF">2024-11-22T13:39:15Z</dcterms:modified>
</cp:coreProperties>
</file>